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3.xml" ContentType="application/vnd.openxmlformats-officedocument.drawing+xml"/>
  <Override PartName="/xl/tables/table12.xml" ContentType="application/vnd.openxmlformats-officedocument.spreadsheetml.table+xml"/>
  <Override PartName="/xl/drawings/drawing4.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drawings/drawing5.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C:\Users\lcarrari\Downloads\"/>
    </mc:Choice>
  </mc:AlternateContent>
  <xr:revisionPtr revIDLastSave="0" documentId="13_ncr:1_{67709825-0A4B-437E-BB9D-3CB279E2E02E}" xr6:coauthVersionLast="47" xr6:coauthVersionMax="47" xr10:uidLastSave="{00000000-0000-0000-0000-000000000000}"/>
  <workbookProtection workbookAlgorithmName="SHA-512" workbookHashValue="eXzAISOgP2i5jaIMOSPxRpQTFA1Ce6hRSXQ7zExxBbq3qiwq3D6fczaB30beeZ6wjXk97loDDFhJ5M/QEaERew==" workbookSaltValue="NqHEsGXggP5se1XvINmKqw==" workbookSpinCount="100000" lockStructure="1"/>
  <bookViews>
    <workbookView xWindow="30" yWindow="15" windowWidth="28770" windowHeight="15465" xr2:uid="{3E39B4D2-1768-4870-90DF-32079905C353}"/>
  </bookViews>
  <sheets>
    <sheet name="Read Me" sheetId="1" r:id="rId1"/>
    <sheet name="Project Info" sheetId="2" r:id="rId2"/>
    <sheet name="Summary" sheetId="9" r:id="rId3"/>
    <sheet name="Definitions" sheetId="6" r:id="rId4"/>
    <sheet name="Default" sheetId="7" r:id="rId5"/>
  </sheets>
  <definedNames>
    <definedName name="Table15">#REF!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72" i="2" l="1"/>
  <c r="G772" i="2"/>
  <c r="H772" i="2"/>
  <c r="I772" i="2"/>
  <c r="J772" i="2"/>
  <c r="K772" i="2"/>
  <c r="E772" i="2"/>
  <c r="F694" i="2"/>
  <c r="G694" i="2"/>
  <c r="H694" i="2"/>
  <c r="I694" i="2"/>
  <c r="J694" i="2"/>
  <c r="K694" i="2"/>
  <c r="E694" i="2"/>
  <c r="F616" i="2"/>
  <c r="G616" i="2"/>
  <c r="H616" i="2"/>
  <c r="I616" i="2"/>
  <c r="J616" i="2"/>
  <c r="K616" i="2"/>
  <c r="E616" i="2"/>
  <c r="F538" i="2"/>
  <c r="G538" i="2"/>
  <c r="H538" i="2"/>
  <c r="I538" i="2"/>
  <c r="J538" i="2"/>
  <c r="K538" i="2"/>
  <c r="E538" i="2"/>
  <c r="K460" i="2"/>
  <c r="F460" i="2"/>
  <c r="G460" i="2"/>
  <c r="H460" i="2"/>
  <c r="I460" i="2"/>
  <c r="J460" i="2"/>
  <c r="E460" i="2"/>
  <c r="F382" i="2"/>
  <c r="G382" i="2"/>
  <c r="H382" i="2"/>
  <c r="I382" i="2"/>
  <c r="J382" i="2"/>
  <c r="K382" i="2"/>
  <c r="E382" i="2"/>
  <c r="F304" i="2"/>
  <c r="G304" i="2"/>
  <c r="H304" i="2"/>
  <c r="I304" i="2"/>
  <c r="J304" i="2"/>
  <c r="K304" i="2"/>
  <c r="E304" i="2"/>
  <c r="M34" i="2" l="1"/>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G13" i="9"/>
  <c r="G14" i="9"/>
  <c r="C771" i="2"/>
  <c r="C772" i="2" s="1"/>
  <c r="Q770" i="2"/>
  <c r="P770" i="2"/>
  <c r="O770" i="2"/>
  <c r="N770" i="2"/>
  <c r="M770" i="2"/>
  <c r="D770" i="2"/>
  <c r="E770" i="2" s="1"/>
  <c r="Q769" i="2"/>
  <c r="P769" i="2"/>
  <c r="O769" i="2"/>
  <c r="N769" i="2"/>
  <c r="M769" i="2"/>
  <c r="D769" i="2"/>
  <c r="J769" i="2" s="1"/>
  <c r="Q768" i="2"/>
  <c r="P768" i="2"/>
  <c r="O768" i="2"/>
  <c r="N768" i="2"/>
  <c r="M768" i="2"/>
  <c r="I768" i="2"/>
  <c r="F768" i="2"/>
  <c r="D768" i="2"/>
  <c r="G768" i="2" s="1"/>
  <c r="Q767" i="2"/>
  <c r="P767" i="2"/>
  <c r="O767" i="2"/>
  <c r="N767" i="2"/>
  <c r="M767" i="2"/>
  <c r="D767" i="2"/>
  <c r="Q766" i="2"/>
  <c r="P766" i="2"/>
  <c r="O766" i="2"/>
  <c r="N766" i="2"/>
  <c r="M766" i="2"/>
  <c r="I766" i="2"/>
  <c r="E766" i="2"/>
  <c r="D766" i="2"/>
  <c r="G766" i="2" s="1"/>
  <c r="Q765" i="2"/>
  <c r="P765" i="2"/>
  <c r="O765" i="2"/>
  <c r="N765" i="2"/>
  <c r="M765" i="2"/>
  <c r="J765" i="2"/>
  <c r="I765" i="2"/>
  <c r="H765" i="2"/>
  <c r="E765" i="2"/>
  <c r="D765" i="2"/>
  <c r="K765" i="2" s="1"/>
  <c r="Q764" i="2"/>
  <c r="P764" i="2"/>
  <c r="O764" i="2"/>
  <c r="N764" i="2"/>
  <c r="M764" i="2"/>
  <c r="D764" i="2"/>
  <c r="K764" i="2" s="1"/>
  <c r="Q763" i="2"/>
  <c r="P763" i="2"/>
  <c r="O763" i="2"/>
  <c r="N763" i="2"/>
  <c r="M763" i="2"/>
  <c r="D763" i="2"/>
  <c r="H763" i="2" s="1"/>
  <c r="Q762" i="2"/>
  <c r="P762" i="2"/>
  <c r="O762" i="2"/>
  <c r="N762" i="2"/>
  <c r="M762" i="2"/>
  <c r="D762" i="2"/>
  <c r="E762" i="2" s="1"/>
  <c r="Q761" i="2"/>
  <c r="P761" i="2"/>
  <c r="O761" i="2"/>
  <c r="N761" i="2"/>
  <c r="M761" i="2"/>
  <c r="I761" i="2"/>
  <c r="F761" i="2"/>
  <c r="D761" i="2"/>
  <c r="J761" i="2" s="1"/>
  <c r="Q760" i="2"/>
  <c r="P760" i="2"/>
  <c r="O760" i="2"/>
  <c r="N760" i="2"/>
  <c r="M760" i="2"/>
  <c r="K760" i="2"/>
  <c r="I760" i="2"/>
  <c r="D760" i="2"/>
  <c r="G760" i="2" s="1"/>
  <c r="Q759" i="2"/>
  <c r="P759" i="2"/>
  <c r="O759" i="2"/>
  <c r="N759" i="2"/>
  <c r="M759" i="2"/>
  <c r="H759" i="2"/>
  <c r="D759" i="2"/>
  <c r="J759" i="2" s="1"/>
  <c r="Q758" i="2"/>
  <c r="P758" i="2"/>
  <c r="O758" i="2"/>
  <c r="N758" i="2"/>
  <c r="M758" i="2"/>
  <c r="I758" i="2"/>
  <c r="H758" i="2"/>
  <c r="D758" i="2"/>
  <c r="G758" i="2" s="1"/>
  <c r="Q757" i="2"/>
  <c r="P757" i="2"/>
  <c r="O757" i="2"/>
  <c r="N757" i="2"/>
  <c r="M757" i="2"/>
  <c r="J757" i="2"/>
  <c r="D757" i="2"/>
  <c r="F757" i="2" s="1"/>
  <c r="Q756" i="2"/>
  <c r="P756" i="2"/>
  <c r="O756" i="2"/>
  <c r="N756" i="2"/>
  <c r="M756" i="2"/>
  <c r="D756" i="2"/>
  <c r="K756" i="2" s="1"/>
  <c r="Q755" i="2"/>
  <c r="P755" i="2"/>
  <c r="O755" i="2"/>
  <c r="N755" i="2"/>
  <c r="M755" i="2"/>
  <c r="D755" i="2"/>
  <c r="Q754" i="2"/>
  <c r="P754" i="2"/>
  <c r="O754" i="2"/>
  <c r="N754" i="2"/>
  <c r="M754" i="2"/>
  <c r="D754" i="2"/>
  <c r="Q753" i="2"/>
  <c r="P753" i="2"/>
  <c r="O753" i="2"/>
  <c r="N753" i="2"/>
  <c r="M753" i="2"/>
  <c r="D753" i="2"/>
  <c r="J753" i="2" s="1"/>
  <c r="Q752" i="2"/>
  <c r="P752" i="2"/>
  <c r="O752" i="2"/>
  <c r="N752" i="2"/>
  <c r="M752" i="2"/>
  <c r="D752" i="2"/>
  <c r="E752" i="2" s="1"/>
  <c r="Q751" i="2"/>
  <c r="P751" i="2"/>
  <c r="O751" i="2"/>
  <c r="N751" i="2"/>
  <c r="M751" i="2"/>
  <c r="D751" i="2"/>
  <c r="Q750" i="2"/>
  <c r="P750" i="2"/>
  <c r="O750" i="2"/>
  <c r="N750" i="2"/>
  <c r="M750" i="2"/>
  <c r="D750" i="2"/>
  <c r="Q749" i="2"/>
  <c r="P749" i="2"/>
  <c r="O749" i="2"/>
  <c r="N749" i="2"/>
  <c r="M749" i="2"/>
  <c r="D749" i="2"/>
  <c r="I749" i="2" s="1"/>
  <c r="Q748" i="2"/>
  <c r="P748" i="2"/>
  <c r="O748" i="2"/>
  <c r="N748" i="2"/>
  <c r="M748" i="2"/>
  <c r="D748" i="2"/>
  <c r="K748" i="2" s="1"/>
  <c r="Q747" i="2"/>
  <c r="P747" i="2"/>
  <c r="O747" i="2"/>
  <c r="N747" i="2"/>
  <c r="M747" i="2"/>
  <c r="D747" i="2"/>
  <c r="H747" i="2" s="1"/>
  <c r="Q746" i="2"/>
  <c r="P746" i="2"/>
  <c r="O746" i="2"/>
  <c r="N746" i="2"/>
  <c r="M746" i="2"/>
  <c r="D746" i="2"/>
  <c r="E746" i="2" s="1"/>
  <c r="Q745" i="2"/>
  <c r="P745" i="2"/>
  <c r="O745" i="2"/>
  <c r="N745" i="2"/>
  <c r="M745" i="2"/>
  <c r="K745" i="2"/>
  <c r="D745" i="2"/>
  <c r="J745" i="2" s="1"/>
  <c r="Q744" i="2"/>
  <c r="P744" i="2"/>
  <c r="O744" i="2"/>
  <c r="N744" i="2"/>
  <c r="M744" i="2"/>
  <c r="D744" i="2"/>
  <c r="E744" i="2" s="1"/>
  <c r="Q743" i="2"/>
  <c r="P743" i="2"/>
  <c r="O743" i="2"/>
  <c r="N743" i="2"/>
  <c r="M743" i="2"/>
  <c r="K743" i="2"/>
  <c r="H743" i="2"/>
  <c r="E743" i="2"/>
  <c r="D743" i="2"/>
  <c r="J743" i="2" s="1"/>
  <c r="Q742" i="2"/>
  <c r="P742" i="2"/>
  <c r="O742" i="2"/>
  <c r="N742" i="2"/>
  <c r="M742" i="2"/>
  <c r="K742" i="2"/>
  <c r="H742" i="2"/>
  <c r="D742" i="2"/>
  <c r="G742" i="2" s="1"/>
  <c r="Q741" i="2"/>
  <c r="P741" i="2"/>
  <c r="O741" i="2"/>
  <c r="N741" i="2"/>
  <c r="M741" i="2"/>
  <c r="J741" i="2"/>
  <c r="G741" i="2"/>
  <c r="F741" i="2"/>
  <c r="D741" i="2"/>
  <c r="K741" i="2" s="1"/>
  <c r="Q740" i="2"/>
  <c r="P740" i="2"/>
  <c r="O740" i="2"/>
  <c r="N740" i="2"/>
  <c r="M740" i="2"/>
  <c r="D740" i="2"/>
  <c r="K740" i="2" s="1"/>
  <c r="Q739" i="2"/>
  <c r="P739" i="2"/>
  <c r="O739" i="2"/>
  <c r="N739" i="2"/>
  <c r="M739" i="2"/>
  <c r="D739" i="2"/>
  <c r="H739" i="2" s="1"/>
  <c r="Q738" i="2"/>
  <c r="P738" i="2"/>
  <c r="O738" i="2"/>
  <c r="N738" i="2"/>
  <c r="M738" i="2"/>
  <c r="D738" i="2"/>
  <c r="E738" i="2" s="1"/>
  <c r="Q737" i="2"/>
  <c r="P737" i="2"/>
  <c r="O737" i="2"/>
  <c r="N737" i="2"/>
  <c r="M737" i="2"/>
  <c r="D737" i="2"/>
  <c r="Q736" i="2"/>
  <c r="P736" i="2"/>
  <c r="O736" i="2"/>
  <c r="N736" i="2"/>
  <c r="M736" i="2"/>
  <c r="J736" i="2"/>
  <c r="F736" i="2"/>
  <c r="D736" i="2"/>
  <c r="E736" i="2" s="1"/>
  <c r="C693" i="2"/>
  <c r="C694" i="2" s="1"/>
  <c r="Q692" i="2"/>
  <c r="P692" i="2"/>
  <c r="O692" i="2"/>
  <c r="N692" i="2"/>
  <c r="M692" i="2"/>
  <c r="I692" i="2"/>
  <c r="D692" i="2"/>
  <c r="E692" i="2" s="1"/>
  <c r="Q691" i="2"/>
  <c r="P691" i="2"/>
  <c r="O691" i="2"/>
  <c r="N691" i="2"/>
  <c r="M691" i="2"/>
  <c r="D691" i="2"/>
  <c r="Q690" i="2"/>
  <c r="P690" i="2"/>
  <c r="O690" i="2"/>
  <c r="N690" i="2"/>
  <c r="M690" i="2"/>
  <c r="D690" i="2"/>
  <c r="Q689" i="2"/>
  <c r="P689" i="2"/>
  <c r="O689" i="2"/>
  <c r="N689" i="2"/>
  <c r="M689" i="2"/>
  <c r="G689" i="2"/>
  <c r="E689" i="2"/>
  <c r="D689" i="2"/>
  <c r="J689" i="2" s="1"/>
  <c r="Q688" i="2"/>
  <c r="P688" i="2"/>
  <c r="O688" i="2"/>
  <c r="N688" i="2"/>
  <c r="M688" i="2"/>
  <c r="D688" i="2"/>
  <c r="I688" i="2" s="1"/>
  <c r="Q687" i="2"/>
  <c r="P687" i="2"/>
  <c r="O687" i="2"/>
  <c r="N687" i="2"/>
  <c r="M687" i="2"/>
  <c r="D687" i="2"/>
  <c r="Q686" i="2"/>
  <c r="P686" i="2"/>
  <c r="O686" i="2"/>
  <c r="N686" i="2"/>
  <c r="M686" i="2"/>
  <c r="D686" i="2"/>
  <c r="K686" i="2" s="1"/>
  <c r="Q685" i="2"/>
  <c r="P685" i="2"/>
  <c r="O685" i="2"/>
  <c r="N685" i="2"/>
  <c r="M685" i="2"/>
  <c r="D685" i="2"/>
  <c r="Q684" i="2"/>
  <c r="P684" i="2"/>
  <c r="O684" i="2"/>
  <c r="N684" i="2"/>
  <c r="M684" i="2"/>
  <c r="I684" i="2"/>
  <c r="D684" i="2"/>
  <c r="E684" i="2" s="1"/>
  <c r="Q683" i="2"/>
  <c r="P683" i="2"/>
  <c r="O683" i="2"/>
  <c r="N683" i="2"/>
  <c r="M683" i="2"/>
  <c r="D683" i="2"/>
  <c r="Q682" i="2"/>
  <c r="P682" i="2"/>
  <c r="O682" i="2"/>
  <c r="N682" i="2"/>
  <c r="M682" i="2"/>
  <c r="I682" i="2"/>
  <c r="D682" i="2"/>
  <c r="G682" i="2" s="1"/>
  <c r="Q681" i="2"/>
  <c r="P681" i="2"/>
  <c r="O681" i="2"/>
  <c r="N681" i="2"/>
  <c r="M681" i="2"/>
  <c r="H681" i="2"/>
  <c r="G681" i="2"/>
  <c r="E681" i="2"/>
  <c r="D681" i="2"/>
  <c r="J681" i="2" s="1"/>
  <c r="Q680" i="2"/>
  <c r="P680" i="2"/>
  <c r="O680" i="2"/>
  <c r="N680" i="2"/>
  <c r="M680" i="2"/>
  <c r="E680" i="2"/>
  <c r="D680" i="2"/>
  <c r="I680" i="2" s="1"/>
  <c r="Q679" i="2"/>
  <c r="P679" i="2"/>
  <c r="O679" i="2"/>
  <c r="N679" i="2"/>
  <c r="M679" i="2"/>
  <c r="G679" i="2"/>
  <c r="D679" i="2"/>
  <c r="F679" i="2" s="1"/>
  <c r="Q678" i="2"/>
  <c r="P678" i="2"/>
  <c r="O678" i="2"/>
  <c r="N678" i="2"/>
  <c r="M678" i="2"/>
  <c r="D678" i="2"/>
  <c r="K678" i="2" s="1"/>
  <c r="Q677" i="2"/>
  <c r="P677" i="2"/>
  <c r="O677" i="2"/>
  <c r="N677" i="2"/>
  <c r="M677" i="2"/>
  <c r="D677" i="2"/>
  <c r="Q676" i="2"/>
  <c r="P676" i="2"/>
  <c r="O676" i="2"/>
  <c r="N676" i="2"/>
  <c r="M676" i="2"/>
  <c r="G676" i="2"/>
  <c r="D676" i="2"/>
  <c r="E676" i="2" s="1"/>
  <c r="Q675" i="2"/>
  <c r="P675" i="2"/>
  <c r="O675" i="2"/>
  <c r="N675" i="2"/>
  <c r="M675" i="2"/>
  <c r="K675" i="2"/>
  <c r="D675" i="2"/>
  <c r="J675" i="2" s="1"/>
  <c r="Q674" i="2"/>
  <c r="P674" i="2"/>
  <c r="O674" i="2"/>
  <c r="N674" i="2"/>
  <c r="M674" i="2"/>
  <c r="D674" i="2"/>
  <c r="G674" i="2" s="1"/>
  <c r="Q673" i="2"/>
  <c r="P673" i="2"/>
  <c r="O673" i="2"/>
  <c r="N673" i="2"/>
  <c r="M673" i="2"/>
  <c r="K673" i="2"/>
  <c r="H673" i="2"/>
  <c r="G673" i="2"/>
  <c r="E673" i="2"/>
  <c r="D673" i="2"/>
  <c r="J673" i="2" s="1"/>
  <c r="Q672" i="2"/>
  <c r="P672" i="2"/>
  <c r="O672" i="2"/>
  <c r="N672" i="2"/>
  <c r="M672" i="2"/>
  <c r="D672" i="2"/>
  <c r="I672" i="2" s="1"/>
  <c r="Q671" i="2"/>
  <c r="P671" i="2"/>
  <c r="O671" i="2"/>
  <c r="N671" i="2"/>
  <c r="M671" i="2"/>
  <c r="J671" i="2"/>
  <c r="H671" i="2"/>
  <c r="G671" i="2"/>
  <c r="E671" i="2"/>
  <c r="D671" i="2"/>
  <c r="I671" i="2" s="1"/>
  <c r="Q670" i="2"/>
  <c r="P670" i="2"/>
  <c r="O670" i="2"/>
  <c r="N670" i="2"/>
  <c r="M670" i="2"/>
  <c r="D670" i="2"/>
  <c r="K670" i="2" s="1"/>
  <c r="Q669" i="2"/>
  <c r="P669" i="2"/>
  <c r="O669" i="2"/>
  <c r="N669" i="2"/>
  <c r="M669" i="2"/>
  <c r="D669" i="2"/>
  <c r="H669" i="2" s="1"/>
  <c r="Q668" i="2"/>
  <c r="P668" i="2"/>
  <c r="O668" i="2"/>
  <c r="N668" i="2"/>
  <c r="M668" i="2"/>
  <c r="D668" i="2"/>
  <c r="Q667" i="2"/>
  <c r="P667" i="2"/>
  <c r="O667" i="2"/>
  <c r="N667" i="2"/>
  <c r="M667" i="2"/>
  <c r="F667" i="2"/>
  <c r="E667" i="2"/>
  <c r="D667" i="2"/>
  <c r="J667" i="2" s="1"/>
  <c r="Q666" i="2"/>
  <c r="P666" i="2"/>
  <c r="O666" i="2"/>
  <c r="N666" i="2"/>
  <c r="M666" i="2"/>
  <c r="D666" i="2"/>
  <c r="E666" i="2" s="1"/>
  <c r="Q665" i="2"/>
  <c r="P665" i="2"/>
  <c r="O665" i="2"/>
  <c r="N665" i="2"/>
  <c r="M665" i="2"/>
  <c r="K665" i="2"/>
  <c r="D665" i="2"/>
  <c r="Q664" i="2"/>
  <c r="P664" i="2"/>
  <c r="O664" i="2"/>
  <c r="N664" i="2"/>
  <c r="M664" i="2"/>
  <c r="D664" i="2"/>
  <c r="Q663" i="2"/>
  <c r="P663" i="2"/>
  <c r="O663" i="2"/>
  <c r="N663" i="2"/>
  <c r="M663" i="2"/>
  <c r="K663" i="2"/>
  <c r="F663" i="2"/>
  <c r="D663" i="2"/>
  <c r="E663" i="2" s="1"/>
  <c r="Q662" i="2"/>
  <c r="P662" i="2"/>
  <c r="O662" i="2"/>
  <c r="N662" i="2"/>
  <c r="M662" i="2"/>
  <c r="D662" i="2"/>
  <c r="K662" i="2" s="1"/>
  <c r="Q661" i="2"/>
  <c r="P661" i="2"/>
  <c r="O661" i="2"/>
  <c r="N661" i="2"/>
  <c r="M661" i="2"/>
  <c r="D661" i="2"/>
  <c r="H661" i="2" s="1"/>
  <c r="Q660" i="2"/>
  <c r="P660" i="2"/>
  <c r="O660" i="2"/>
  <c r="N660" i="2"/>
  <c r="M660" i="2"/>
  <c r="I660" i="2"/>
  <c r="F660" i="2"/>
  <c r="D660" i="2"/>
  <c r="E660" i="2" s="1"/>
  <c r="Q659" i="2"/>
  <c r="P659" i="2"/>
  <c r="O659" i="2"/>
  <c r="N659" i="2"/>
  <c r="M659" i="2"/>
  <c r="D659" i="2"/>
  <c r="J659" i="2" s="1"/>
  <c r="Q658" i="2"/>
  <c r="P658" i="2"/>
  <c r="O658" i="2"/>
  <c r="N658" i="2"/>
  <c r="M658" i="2"/>
  <c r="K658" i="2"/>
  <c r="H658" i="2"/>
  <c r="F658" i="2"/>
  <c r="D658" i="2"/>
  <c r="E658" i="2" s="1"/>
  <c r="C615" i="2"/>
  <c r="Q614" i="2"/>
  <c r="P614" i="2"/>
  <c r="O614" i="2"/>
  <c r="N614" i="2"/>
  <c r="M614" i="2"/>
  <c r="D614" i="2"/>
  <c r="Q613" i="2"/>
  <c r="P613" i="2"/>
  <c r="O613" i="2"/>
  <c r="N613" i="2"/>
  <c r="M613" i="2"/>
  <c r="F613" i="2"/>
  <c r="D613" i="2"/>
  <c r="J613" i="2" s="1"/>
  <c r="Q612" i="2"/>
  <c r="P612" i="2"/>
  <c r="O612" i="2"/>
  <c r="N612" i="2"/>
  <c r="M612" i="2"/>
  <c r="D612" i="2"/>
  <c r="K612" i="2" s="1"/>
  <c r="Q611" i="2"/>
  <c r="P611" i="2"/>
  <c r="O611" i="2"/>
  <c r="N611" i="2"/>
  <c r="M611" i="2"/>
  <c r="D611" i="2"/>
  <c r="Q610" i="2"/>
  <c r="P610" i="2"/>
  <c r="O610" i="2"/>
  <c r="N610" i="2"/>
  <c r="M610" i="2"/>
  <c r="D610" i="2"/>
  <c r="I610" i="2" s="1"/>
  <c r="Q609" i="2"/>
  <c r="P609" i="2"/>
  <c r="O609" i="2"/>
  <c r="N609" i="2"/>
  <c r="M609" i="2"/>
  <c r="J609" i="2"/>
  <c r="G609" i="2"/>
  <c r="D609" i="2"/>
  <c r="F609" i="2" s="1"/>
  <c r="Q608" i="2"/>
  <c r="P608" i="2"/>
  <c r="O608" i="2"/>
  <c r="N608" i="2"/>
  <c r="M608" i="2"/>
  <c r="D608" i="2"/>
  <c r="K608" i="2" s="1"/>
  <c r="Q607" i="2"/>
  <c r="P607" i="2"/>
  <c r="O607" i="2"/>
  <c r="N607" i="2"/>
  <c r="M607" i="2"/>
  <c r="K607" i="2"/>
  <c r="D607" i="2"/>
  <c r="H607" i="2" s="1"/>
  <c r="Q606" i="2"/>
  <c r="P606" i="2"/>
  <c r="O606" i="2"/>
  <c r="N606" i="2"/>
  <c r="M606" i="2"/>
  <c r="D606" i="2"/>
  <c r="E606" i="2" s="1"/>
  <c r="M605" i="2"/>
  <c r="P605" i="2" s="1"/>
  <c r="D605" i="2"/>
  <c r="J605" i="2" s="1"/>
  <c r="Q604" i="2"/>
  <c r="P604" i="2"/>
  <c r="O604" i="2"/>
  <c r="N604" i="2"/>
  <c r="M604" i="2"/>
  <c r="D604" i="2"/>
  <c r="Q603" i="2"/>
  <c r="P603" i="2"/>
  <c r="O603" i="2"/>
  <c r="N603" i="2"/>
  <c r="M603" i="2"/>
  <c r="D603" i="2"/>
  <c r="J603" i="2" s="1"/>
  <c r="Q602" i="2"/>
  <c r="P602" i="2"/>
  <c r="O602" i="2"/>
  <c r="N602" i="2"/>
  <c r="M602" i="2"/>
  <c r="D602" i="2"/>
  <c r="I602" i="2" s="1"/>
  <c r="Q601" i="2"/>
  <c r="P601" i="2"/>
  <c r="O601" i="2"/>
  <c r="N601" i="2"/>
  <c r="M601" i="2"/>
  <c r="D601" i="2"/>
  <c r="I601" i="2" s="1"/>
  <c r="Q600" i="2"/>
  <c r="P600" i="2"/>
  <c r="O600" i="2"/>
  <c r="N600" i="2"/>
  <c r="M600" i="2"/>
  <c r="D600" i="2"/>
  <c r="Q599" i="2"/>
  <c r="P599" i="2"/>
  <c r="O599" i="2"/>
  <c r="N599" i="2"/>
  <c r="M599" i="2"/>
  <c r="D599" i="2"/>
  <c r="Q598" i="2"/>
  <c r="P598" i="2"/>
  <c r="O598" i="2"/>
  <c r="N598" i="2"/>
  <c r="M598" i="2"/>
  <c r="D598" i="2"/>
  <c r="E598" i="2" s="1"/>
  <c r="Q597" i="2"/>
  <c r="P597" i="2"/>
  <c r="O597" i="2"/>
  <c r="N597" i="2"/>
  <c r="M597" i="2"/>
  <c r="D597" i="2"/>
  <c r="I597" i="2" s="1"/>
  <c r="Q596" i="2"/>
  <c r="P596" i="2"/>
  <c r="O596" i="2"/>
  <c r="N596" i="2"/>
  <c r="M596" i="2"/>
  <c r="D596" i="2"/>
  <c r="E596" i="2" s="1"/>
  <c r="M595" i="2"/>
  <c r="Q595" i="2" s="1"/>
  <c r="D595" i="2"/>
  <c r="J595" i="2" s="1"/>
  <c r="Q594" i="2"/>
  <c r="P594" i="2"/>
  <c r="O594" i="2"/>
  <c r="N594" i="2"/>
  <c r="M594" i="2"/>
  <c r="D594" i="2"/>
  <c r="I594" i="2" s="1"/>
  <c r="Q593" i="2"/>
  <c r="P593" i="2"/>
  <c r="O593" i="2"/>
  <c r="N593" i="2"/>
  <c r="M593" i="2"/>
  <c r="D593" i="2"/>
  <c r="F593" i="2" s="1"/>
  <c r="Q592" i="2"/>
  <c r="P592" i="2"/>
  <c r="O592" i="2"/>
  <c r="N592" i="2"/>
  <c r="M592" i="2"/>
  <c r="D592" i="2"/>
  <c r="Q591" i="2"/>
  <c r="P591" i="2"/>
  <c r="O591" i="2"/>
  <c r="N591" i="2"/>
  <c r="M591" i="2"/>
  <c r="D591" i="2"/>
  <c r="Q590" i="2"/>
  <c r="P590" i="2"/>
  <c r="O590" i="2"/>
  <c r="N590" i="2"/>
  <c r="M590" i="2"/>
  <c r="D590" i="2"/>
  <c r="E590" i="2" s="1"/>
  <c r="Q589" i="2"/>
  <c r="P589" i="2"/>
  <c r="O589" i="2"/>
  <c r="N589" i="2"/>
  <c r="M589" i="2"/>
  <c r="D589" i="2"/>
  <c r="J589" i="2" s="1"/>
  <c r="Q588" i="2"/>
  <c r="P588" i="2"/>
  <c r="O588" i="2"/>
  <c r="N588" i="2"/>
  <c r="M588" i="2"/>
  <c r="D588" i="2"/>
  <c r="E588" i="2" s="1"/>
  <c r="Q587" i="2"/>
  <c r="P587" i="2"/>
  <c r="O587" i="2"/>
  <c r="N587" i="2"/>
  <c r="M587" i="2"/>
  <c r="D587" i="2"/>
  <c r="K587" i="2" s="1"/>
  <c r="Q586" i="2"/>
  <c r="O586" i="2"/>
  <c r="M586" i="2"/>
  <c r="N586" i="2" s="1"/>
  <c r="D586" i="2"/>
  <c r="H586" i="2" s="1"/>
  <c r="Q585" i="2"/>
  <c r="P585" i="2"/>
  <c r="O585" i="2"/>
  <c r="N585" i="2"/>
  <c r="M585" i="2"/>
  <c r="K585" i="2"/>
  <c r="J585" i="2"/>
  <c r="D585" i="2"/>
  <c r="I585" i="2" s="1"/>
  <c r="Q584" i="2"/>
  <c r="P584" i="2"/>
  <c r="O584" i="2"/>
  <c r="N584" i="2"/>
  <c r="M584" i="2"/>
  <c r="D584" i="2"/>
  <c r="J584" i="2" s="1"/>
  <c r="Q583" i="2"/>
  <c r="P583" i="2"/>
  <c r="O583" i="2"/>
  <c r="N583" i="2"/>
  <c r="M583" i="2"/>
  <c r="D583" i="2"/>
  <c r="Q582" i="2"/>
  <c r="P582" i="2"/>
  <c r="O582" i="2"/>
  <c r="N582" i="2"/>
  <c r="M582" i="2"/>
  <c r="I582" i="2"/>
  <c r="E582" i="2"/>
  <c r="D582" i="2"/>
  <c r="K582" i="2" s="1"/>
  <c r="Q581" i="2"/>
  <c r="P581" i="2"/>
  <c r="O581" i="2"/>
  <c r="N581" i="2"/>
  <c r="M581" i="2"/>
  <c r="D581" i="2"/>
  <c r="K581" i="2" s="1"/>
  <c r="Q580" i="2"/>
  <c r="P580" i="2"/>
  <c r="O580" i="2"/>
  <c r="N580" i="2"/>
  <c r="M580" i="2"/>
  <c r="J580" i="2"/>
  <c r="I580" i="2"/>
  <c r="D580" i="2"/>
  <c r="E580" i="2" s="1"/>
  <c r="C537" i="2"/>
  <c r="C538" i="2" s="1"/>
  <c r="Q536" i="2"/>
  <c r="P536" i="2"/>
  <c r="O536" i="2"/>
  <c r="N536" i="2"/>
  <c r="M536" i="2"/>
  <c r="F536" i="2"/>
  <c r="D536" i="2"/>
  <c r="E536" i="2" s="1"/>
  <c r="Q535" i="2"/>
  <c r="P535" i="2"/>
  <c r="O535" i="2"/>
  <c r="N535" i="2"/>
  <c r="M535" i="2"/>
  <c r="D535" i="2"/>
  <c r="J535" i="2" s="1"/>
  <c r="Q534" i="2"/>
  <c r="P534" i="2"/>
  <c r="O534" i="2"/>
  <c r="N534" i="2"/>
  <c r="M534" i="2"/>
  <c r="D534" i="2"/>
  <c r="Q533" i="2"/>
  <c r="P533" i="2"/>
  <c r="O533" i="2"/>
  <c r="N533" i="2"/>
  <c r="M533" i="2"/>
  <c r="G533" i="2"/>
  <c r="D533" i="2"/>
  <c r="J533" i="2" s="1"/>
  <c r="Q532" i="2"/>
  <c r="P532" i="2"/>
  <c r="O532" i="2"/>
  <c r="N532" i="2"/>
  <c r="M532" i="2"/>
  <c r="D532" i="2"/>
  <c r="Q531" i="2"/>
  <c r="P531" i="2"/>
  <c r="O531" i="2"/>
  <c r="N531" i="2"/>
  <c r="M531" i="2"/>
  <c r="I531" i="2"/>
  <c r="H531" i="2"/>
  <c r="E531" i="2"/>
  <c r="D531" i="2"/>
  <c r="J531" i="2" s="1"/>
  <c r="Q530" i="2"/>
  <c r="P530" i="2"/>
  <c r="O530" i="2"/>
  <c r="N530" i="2"/>
  <c r="M530" i="2"/>
  <c r="D530" i="2"/>
  <c r="K530" i="2" s="1"/>
  <c r="Q529" i="2"/>
  <c r="P529" i="2"/>
  <c r="O529" i="2"/>
  <c r="N529" i="2"/>
  <c r="M529" i="2"/>
  <c r="H529" i="2"/>
  <c r="G529" i="2"/>
  <c r="D529" i="2"/>
  <c r="F529" i="2" s="1"/>
  <c r="Q528" i="2"/>
  <c r="P528" i="2"/>
  <c r="O528" i="2"/>
  <c r="N528" i="2"/>
  <c r="M528" i="2"/>
  <c r="H528" i="2"/>
  <c r="D528" i="2"/>
  <c r="E528" i="2" s="1"/>
  <c r="Q527" i="2"/>
  <c r="P527" i="2"/>
  <c r="O527" i="2"/>
  <c r="N527" i="2"/>
  <c r="M527" i="2"/>
  <c r="D527" i="2"/>
  <c r="J527" i="2" s="1"/>
  <c r="Q526" i="2"/>
  <c r="P526" i="2"/>
  <c r="O526" i="2"/>
  <c r="N526" i="2"/>
  <c r="M526" i="2"/>
  <c r="I526" i="2"/>
  <c r="H526" i="2"/>
  <c r="F526" i="2"/>
  <c r="D526" i="2"/>
  <c r="E526" i="2" s="1"/>
  <c r="Q525" i="2"/>
  <c r="P525" i="2"/>
  <c r="O525" i="2"/>
  <c r="N525" i="2"/>
  <c r="M525" i="2"/>
  <c r="D525" i="2"/>
  <c r="K525" i="2" s="1"/>
  <c r="Q524" i="2"/>
  <c r="P524" i="2"/>
  <c r="O524" i="2"/>
  <c r="N524" i="2"/>
  <c r="M524" i="2"/>
  <c r="J524" i="2"/>
  <c r="D524" i="2"/>
  <c r="I524" i="2" s="1"/>
  <c r="Q523" i="2"/>
  <c r="P523" i="2"/>
  <c r="O523" i="2"/>
  <c r="N523" i="2"/>
  <c r="M523" i="2"/>
  <c r="K523" i="2"/>
  <c r="I523" i="2"/>
  <c r="D523" i="2"/>
  <c r="J523" i="2" s="1"/>
  <c r="Q522" i="2"/>
  <c r="P522" i="2"/>
  <c r="O522" i="2"/>
  <c r="N522" i="2"/>
  <c r="M522" i="2"/>
  <c r="D522" i="2"/>
  <c r="K522" i="2" s="1"/>
  <c r="Q521" i="2"/>
  <c r="P521" i="2"/>
  <c r="O521" i="2"/>
  <c r="N521" i="2"/>
  <c r="M521" i="2"/>
  <c r="D521" i="2"/>
  <c r="Q520" i="2"/>
  <c r="P520" i="2"/>
  <c r="O520" i="2"/>
  <c r="N520" i="2"/>
  <c r="M520" i="2"/>
  <c r="D520" i="2"/>
  <c r="E520" i="2" s="1"/>
  <c r="Q519" i="2"/>
  <c r="P519" i="2"/>
  <c r="O519" i="2"/>
  <c r="N519" i="2"/>
  <c r="M519" i="2"/>
  <c r="D519" i="2"/>
  <c r="J519" i="2" s="1"/>
  <c r="Q518" i="2"/>
  <c r="P518" i="2"/>
  <c r="O518" i="2"/>
  <c r="N518" i="2"/>
  <c r="M518" i="2"/>
  <c r="J518" i="2"/>
  <c r="I518" i="2"/>
  <c r="D518" i="2"/>
  <c r="E518" i="2" s="1"/>
  <c r="Q517" i="2"/>
  <c r="P517" i="2"/>
  <c r="O517" i="2"/>
  <c r="N517" i="2"/>
  <c r="M517" i="2"/>
  <c r="D517" i="2"/>
  <c r="J517" i="2" s="1"/>
  <c r="Q516" i="2"/>
  <c r="P516" i="2"/>
  <c r="O516" i="2"/>
  <c r="N516" i="2"/>
  <c r="M516" i="2"/>
  <c r="E516" i="2"/>
  <c r="D516" i="2"/>
  <c r="I516" i="2" s="1"/>
  <c r="Q515" i="2"/>
  <c r="P515" i="2"/>
  <c r="O515" i="2"/>
  <c r="N515" i="2"/>
  <c r="M515" i="2"/>
  <c r="I515" i="2"/>
  <c r="E515" i="2"/>
  <c r="D515" i="2"/>
  <c r="H515" i="2" s="1"/>
  <c r="Q514" i="2"/>
  <c r="P514" i="2"/>
  <c r="O514" i="2"/>
  <c r="N514" i="2"/>
  <c r="M514" i="2"/>
  <c r="D514" i="2"/>
  <c r="K514" i="2" s="1"/>
  <c r="Q513" i="2"/>
  <c r="P513" i="2"/>
  <c r="O513" i="2"/>
  <c r="N513" i="2"/>
  <c r="M513" i="2"/>
  <c r="D513" i="2"/>
  <c r="H513" i="2" s="1"/>
  <c r="Q512" i="2"/>
  <c r="P512" i="2"/>
  <c r="O512" i="2"/>
  <c r="N512" i="2"/>
  <c r="M512" i="2"/>
  <c r="D512" i="2"/>
  <c r="E512" i="2" s="1"/>
  <c r="Q511" i="2"/>
  <c r="P511" i="2"/>
  <c r="O511" i="2"/>
  <c r="N511" i="2"/>
  <c r="M511" i="2"/>
  <c r="D511" i="2"/>
  <c r="J511" i="2" s="1"/>
  <c r="Q510" i="2"/>
  <c r="P510" i="2"/>
  <c r="O510" i="2"/>
  <c r="N510" i="2"/>
  <c r="M510" i="2"/>
  <c r="J510" i="2"/>
  <c r="I510" i="2"/>
  <c r="F510" i="2"/>
  <c r="D510" i="2"/>
  <c r="E510" i="2" s="1"/>
  <c r="Q509" i="2"/>
  <c r="P509" i="2"/>
  <c r="O509" i="2"/>
  <c r="N509" i="2"/>
  <c r="M509" i="2"/>
  <c r="D509" i="2"/>
  <c r="K509" i="2" s="1"/>
  <c r="Q508" i="2"/>
  <c r="P508" i="2"/>
  <c r="O508" i="2"/>
  <c r="N508" i="2"/>
  <c r="M508" i="2"/>
  <c r="D508" i="2"/>
  <c r="Q507" i="2"/>
  <c r="P507" i="2"/>
  <c r="O507" i="2"/>
  <c r="N507" i="2"/>
  <c r="M507" i="2"/>
  <c r="I507" i="2"/>
  <c r="H507" i="2"/>
  <c r="E507" i="2"/>
  <c r="D507" i="2"/>
  <c r="K507" i="2" s="1"/>
  <c r="Q506" i="2"/>
  <c r="P506" i="2"/>
  <c r="O506" i="2"/>
  <c r="N506" i="2"/>
  <c r="M506" i="2"/>
  <c r="D506" i="2"/>
  <c r="K506" i="2" s="1"/>
  <c r="Q505" i="2"/>
  <c r="P505" i="2"/>
  <c r="O505" i="2"/>
  <c r="N505" i="2"/>
  <c r="M505" i="2"/>
  <c r="I505" i="2"/>
  <c r="D505" i="2"/>
  <c r="H505" i="2" s="1"/>
  <c r="Q504" i="2"/>
  <c r="P504" i="2"/>
  <c r="O504" i="2"/>
  <c r="N504" i="2"/>
  <c r="M504" i="2"/>
  <c r="D504" i="2"/>
  <c r="E504" i="2" s="1"/>
  <c r="Q503" i="2"/>
  <c r="P503" i="2"/>
  <c r="O503" i="2"/>
  <c r="N503" i="2"/>
  <c r="M503" i="2"/>
  <c r="D503" i="2"/>
  <c r="J503" i="2" s="1"/>
  <c r="Q502" i="2"/>
  <c r="P502" i="2"/>
  <c r="O502" i="2"/>
  <c r="N502" i="2"/>
  <c r="M502" i="2"/>
  <c r="D502" i="2"/>
  <c r="C459" i="2"/>
  <c r="C460" i="2" s="1"/>
  <c r="Q458" i="2"/>
  <c r="P458" i="2"/>
  <c r="O458" i="2"/>
  <c r="N458" i="2"/>
  <c r="M458" i="2"/>
  <c r="D458" i="2"/>
  <c r="E458" i="2" s="1"/>
  <c r="Q457" i="2"/>
  <c r="P457" i="2"/>
  <c r="O457" i="2"/>
  <c r="N457" i="2"/>
  <c r="M457" i="2"/>
  <c r="D457" i="2"/>
  <c r="J457" i="2" s="1"/>
  <c r="Q456" i="2"/>
  <c r="P456" i="2"/>
  <c r="O456" i="2"/>
  <c r="N456" i="2"/>
  <c r="M456" i="2"/>
  <c r="D456" i="2"/>
  <c r="Q455" i="2"/>
  <c r="P455" i="2"/>
  <c r="O455" i="2"/>
  <c r="N455" i="2"/>
  <c r="M455" i="2"/>
  <c r="K455" i="2"/>
  <c r="J455" i="2"/>
  <c r="H455" i="2"/>
  <c r="F455" i="2"/>
  <c r="E455" i="2"/>
  <c r="D455" i="2"/>
  <c r="I455" i="2" s="1"/>
  <c r="Q454" i="2"/>
  <c r="P454" i="2"/>
  <c r="O454" i="2"/>
  <c r="N454" i="2"/>
  <c r="M454" i="2"/>
  <c r="K454" i="2"/>
  <c r="J454" i="2"/>
  <c r="E454" i="2"/>
  <c r="D454" i="2"/>
  <c r="I454" i="2" s="1"/>
  <c r="Q453" i="2"/>
  <c r="P453" i="2"/>
  <c r="O453" i="2"/>
  <c r="N453" i="2"/>
  <c r="M453" i="2"/>
  <c r="G453" i="2"/>
  <c r="D453" i="2"/>
  <c r="F453" i="2" s="1"/>
  <c r="Q452" i="2"/>
  <c r="P452" i="2"/>
  <c r="O452" i="2"/>
  <c r="N452" i="2"/>
  <c r="M452" i="2"/>
  <c r="D452" i="2"/>
  <c r="K452" i="2" s="1"/>
  <c r="Q451" i="2"/>
  <c r="P451" i="2"/>
  <c r="O451" i="2"/>
  <c r="N451" i="2"/>
  <c r="M451" i="2"/>
  <c r="D451" i="2"/>
  <c r="H451" i="2" s="1"/>
  <c r="Q450" i="2"/>
  <c r="P450" i="2"/>
  <c r="O450" i="2"/>
  <c r="N450" i="2"/>
  <c r="M450" i="2"/>
  <c r="D450" i="2"/>
  <c r="K450" i="2" s="1"/>
  <c r="Q449" i="2"/>
  <c r="P449" i="2"/>
  <c r="O449" i="2"/>
  <c r="N449" i="2"/>
  <c r="M449" i="2"/>
  <c r="D449" i="2"/>
  <c r="J449" i="2" s="1"/>
  <c r="Q448" i="2"/>
  <c r="P448" i="2"/>
  <c r="O448" i="2"/>
  <c r="N448" i="2"/>
  <c r="M448" i="2"/>
  <c r="K448" i="2"/>
  <c r="I448" i="2"/>
  <c r="E448" i="2"/>
  <c r="D448" i="2"/>
  <c r="Q447" i="2"/>
  <c r="P447" i="2"/>
  <c r="O447" i="2"/>
  <c r="N447" i="2"/>
  <c r="M447" i="2"/>
  <c r="J447" i="2"/>
  <c r="H447" i="2"/>
  <c r="D447" i="2"/>
  <c r="Q446" i="2"/>
  <c r="P446" i="2"/>
  <c r="O446" i="2"/>
  <c r="N446" i="2"/>
  <c r="M446" i="2"/>
  <c r="K446" i="2"/>
  <c r="J446" i="2"/>
  <c r="D446" i="2"/>
  <c r="I446" i="2" s="1"/>
  <c r="Q445" i="2"/>
  <c r="P445" i="2"/>
  <c r="O445" i="2"/>
  <c r="N445" i="2"/>
  <c r="M445" i="2"/>
  <c r="D445" i="2"/>
  <c r="F445" i="2" s="1"/>
  <c r="Q444" i="2"/>
  <c r="P444" i="2"/>
  <c r="O444" i="2"/>
  <c r="N444" i="2"/>
  <c r="M444" i="2"/>
  <c r="D444" i="2"/>
  <c r="K444" i="2" s="1"/>
  <c r="Q443" i="2"/>
  <c r="P443" i="2"/>
  <c r="O443" i="2"/>
  <c r="N443" i="2"/>
  <c r="M443" i="2"/>
  <c r="D443" i="2"/>
  <c r="H443" i="2" s="1"/>
  <c r="Q442" i="2"/>
  <c r="P442" i="2"/>
  <c r="O442" i="2"/>
  <c r="N442" i="2"/>
  <c r="M442" i="2"/>
  <c r="D442" i="2"/>
  <c r="K442" i="2" s="1"/>
  <c r="Q441" i="2"/>
  <c r="P441" i="2"/>
  <c r="O441" i="2"/>
  <c r="N441" i="2"/>
  <c r="M441" i="2"/>
  <c r="D441" i="2"/>
  <c r="K441" i="2" s="1"/>
  <c r="Q440" i="2"/>
  <c r="P440" i="2"/>
  <c r="O440" i="2"/>
  <c r="N440" i="2"/>
  <c r="M440" i="2"/>
  <c r="D440" i="2"/>
  <c r="I440" i="2" s="1"/>
  <c r="Q439" i="2"/>
  <c r="P439" i="2"/>
  <c r="O439" i="2"/>
  <c r="N439" i="2"/>
  <c r="M439" i="2"/>
  <c r="H439" i="2"/>
  <c r="F439" i="2"/>
  <c r="D439" i="2"/>
  <c r="I439" i="2" s="1"/>
  <c r="Q438" i="2"/>
  <c r="P438" i="2"/>
  <c r="O438" i="2"/>
  <c r="N438" i="2"/>
  <c r="M438" i="2"/>
  <c r="K438" i="2"/>
  <c r="D438" i="2"/>
  <c r="I438" i="2" s="1"/>
  <c r="Q437" i="2"/>
  <c r="P437" i="2"/>
  <c r="O437" i="2"/>
  <c r="N437" i="2"/>
  <c r="M437" i="2"/>
  <c r="D437" i="2"/>
  <c r="F437" i="2" s="1"/>
  <c r="Q436" i="2"/>
  <c r="P436" i="2"/>
  <c r="O436" i="2"/>
  <c r="N436" i="2"/>
  <c r="M436" i="2"/>
  <c r="D436" i="2"/>
  <c r="K436" i="2" s="1"/>
  <c r="Q435" i="2"/>
  <c r="P435" i="2"/>
  <c r="O435" i="2"/>
  <c r="N435" i="2"/>
  <c r="M435" i="2"/>
  <c r="I435" i="2"/>
  <c r="D435" i="2"/>
  <c r="H435" i="2" s="1"/>
  <c r="Q434" i="2"/>
  <c r="P434" i="2"/>
  <c r="O434" i="2"/>
  <c r="N434" i="2"/>
  <c r="M434" i="2"/>
  <c r="D434" i="2"/>
  <c r="K434" i="2" s="1"/>
  <c r="Q433" i="2"/>
  <c r="P433" i="2"/>
  <c r="O433" i="2"/>
  <c r="N433" i="2"/>
  <c r="M433" i="2"/>
  <c r="D433" i="2"/>
  <c r="K433" i="2" s="1"/>
  <c r="Q432" i="2"/>
  <c r="P432" i="2"/>
  <c r="O432" i="2"/>
  <c r="N432" i="2"/>
  <c r="M432" i="2"/>
  <c r="I432" i="2"/>
  <c r="D432" i="2"/>
  <c r="Q431" i="2"/>
  <c r="P431" i="2"/>
  <c r="O431" i="2"/>
  <c r="N431" i="2"/>
  <c r="M431" i="2"/>
  <c r="D431" i="2"/>
  <c r="I431" i="2" s="1"/>
  <c r="Q430" i="2"/>
  <c r="P430" i="2"/>
  <c r="O430" i="2"/>
  <c r="N430" i="2"/>
  <c r="M430" i="2"/>
  <c r="J430" i="2"/>
  <c r="G430" i="2"/>
  <c r="D430" i="2"/>
  <c r="I430" i="2" s="1"/>
  <c r="Q429" i="2"/>
  <c r="P429" i="2"/>
  <c r="O429" i="2"/>
  <c r="N429" i="2"/>
  <c r="M429" i="2"/>
  <c r="J429" i="2"/>
  <c r="D429" i="2"/>
  <c r="F429" i="2" s="1"/>
  <c r="Q428" i="2"/>
  <c r="P428" i="2"/>
  <c r="O428" i="2"/>
  <c r="N428" i="2"/>
  <c r="M428" i="2"/>
  <c r="D428" i="2"/>
  <c r="K428" i="2" s="1"/>
  <c r="Q427" i="2"/>
  <c r="P427" i="2"/>
  <c r="O427" i="2"/>
  <c r="N427" i="2"/>
  <c r="M427" i="2"/>
  <c r="D427" i="2"/>
  <c r="H427" i="2" s="1"/>
  <c r="Q426" i="2"/>
  <c r="P426" i="2"/>
  <c r="O426" i="2"/>
  <c r="N426" i="2"/>
  <c r="M426" i="2"/>
  <c r="I426" i="2"/>
  <c r="D426" i="2"/>
  <c r="Q425" i="2"/>
  <c r="P425" i="2"/>
  <c r="O425" i="2"/>
  <c r="N425" i="2"/>
  <c r="M425" i="2"/>
  <c r="F425" i="2"/>
  <c r="D425" i="2"/>
  <c r="Q424" i="2"/>
  <c r="P424" i="2"/>
  <c r="O424" i="2"/>
  <c r="N424" i="2"/>
  <c r="M424" i="2"/>
  <c r="D424" i="2"/>
  <c r="H424" i="2" s="1"/>
  <c r="C381" i="2"/>
  <c r="C382" i="2" s="1"/>
  <c r="Q380" i="2"/>
  <c r="P380" i="2"/>
  <c r="O380" i="2"/>
  <c r="N380" i="2"/>
  <c r="M380" i="2"/>
  <c r="D380" i="2"/>
  <c r="G380" i="2" s="1"/>
  <c r="Q379" i="2"/>
  <c r="P379" i="2"/>
  <c r="O379" i="2"/>
  <c r="N379" i="2"/>
  <c r="M379" i="2"/>
  <c r="D379" i="2"/>
  <c r="J379" i="2" s="1"/>
  <c r="Q378" i="2"/>
  <c r="P378" i="2"/>
  <c r="O378" i="2"/>
  <c r="N378" i="2"/>
  <c r="M378" i="2"/>
  <c r="I378" i="2"/>
  <c r="D378" i="2"/>
  <c r="G378" i="2" s="1"/>
  <c r="Q377" i="2"/>
  <c r="P377" i="2"/>
  <c r="O377" i="2"/>
  <c r="N377" i="2"/>
  <c r="M377" i="2"/>
  <c r="K377" i="2"/>
  <c r="I377" i="2"/>
  <c r="D377" i="2"/>
  <c r="J377" i="2" s="1"/>
  <c r="Q376" i="2"/>
  <c r="P376" i="2"/>
  <c r="O376" i="2"/>
  <c r="N376" i="2"/>
  <c r="M376" i="2"/>
  <c r="K376" i="2"/>
  <c r="D376" i="2"/>
  <c r="I376" i="2" s="1"/>
  <c r="Q375" i="2"/>
  <c r="P375" i="2"/>
  <c r="O375" i="2"/>
  <c r="N375" i="2"/>
  <c r="M375" i="2"/>
  <c r="I375" i="2"/>
  <c r="F375" i="2"/>
  <c r="D375" i="2"/>
  <c r="Q374" i="2"/>
  <c r="P374" i="2"/>
  <c r="O374" i="2"/>
  <c r="N374" i="2"/>
  <c r="M374" i="2"/>
  <c r="D374" i="2"/>
  <c r="Q373" i="2"/>
  <c r="P373" i="2"/>
  <c r="O373" i="2"/>
  <c r="N373" i="2"/>
  <c r="M373" i="2"/>
  <c r="H373" i="2"/>
  <c r="G373" i="2"/>
  <c r="D373" i="2"/>
  <c r="F373" i="2" s="1"/>
  <c r="Q372" i="2"/>
  <c r="P372" i="2"/>
  <c r="O372" i="2"/>
  <c r="N372" i="2"/>
  <c r="M372" i="2"/>
  <c r="J372" i="2"/>
  <c r="D372" i="2"/>
  <c r="E372" i="2" s="1"/>
  <c r="Q371" i="2"/>
  <c r="P371" i="2"/>
  <c r="O371" i="2"/>
  <c r="N371" i="2"/>
  <c r="M371" i="2"/>
  <c r="D371" i="2"/>
  <c r="J371" i="2" s="1"/>
  <c r="Q370" i="2"/>
  <c r="P370" i="2"/>
  <c r="O370" i="2"/>
  <c r="N370" i="2"/>
  <c r="M370" i="2"/>
  <c r="D370" i="2"/>
  <c r="Q369" i="2"/>
  <c r="P369" i="2"/>
  <c r="O369" i="2"/>
  <c r="N369" i="2"/>
  <c r="M369" i="2"/>
  <c r="K369" i="2"/>
  <c r="D369" i="2"/>
  <c r="F369" i="2" s="1"/>
  <c r="Q368" i="2"/>
  <c r="P368" i="2"/>
  <c r="O368" i="2"/>
  <c r="N368" i="2"/>
  <c r="M368" i="2"/>
  <c r="D368" i="2"/>
  <c r="K368" i="2" s="1"/>
  <c r="Q367" i="2"/>
  <c r="P367" i="2"/>
  <c r="O367" i="2"/>
  <c r="N367" i="2"/>
  <c r="M367" i="2"/>
  <c r="F367" i="2"/>
  <c r="D367" i="2"/>
  <c r="H367" i="2" s="1"/>
  <c r="Q366" i="2"/>
  <c r="P366" i="2"/>
  <c r="O366" i="2"/>
  <c r="N366" i="2"/>
  <c r="M366" i="2"/>
  <c r="D366" i="2"/>
  <c r="K366" i="2" s="1"/>
  <c r="Q365" i="2"/>
  <c r="P365" i="2"/>
  <c r="O365" i="2"/>
  <c r="N365" i="2"/>
  <c r="M365" i="2"/>
  <c r="D365" i="2"/>
  <c r="H365" i="2" s="1"/>
  <c r="Q364" i="2"/>
  <c r="P364" i="2"/>
  <c r="O364" i="2"/>
  <c r="N364" i="2"/>
  <c r="M364" i="2"/>
  <c r="I364" i="2"/>
  <c r="D364" i="2"/>
  <c r="Q363" i="2"/>
  <c r="P363" i="2"/>
  <c r="O363" i="2"/>
  <c r="N363" i="2"/>
  <c r="M363" i="2"/>
  <c r="D363" i="2"/>
  <c r="J363" i="2" s="1"/>
  <c r="Q362" i="2"/>
  <c r="P362" i="2"/>
  <c r="O362" i="2"/>
  <c r="N362" i="2"/>
  <c r="M362" i="2"/>
  <c r="D362" i="2"/>
  <c r="G362" i="2" s="1"/>
  <c r="Q361" i="2"/>
  <c r="P361" i="2"/>
  <c r="O361" i="2"/>
  <c r="N361" i="2"/>
  <c r="M361" i="2"/>
  <c r="D361" i="2"/>
  <c r="I361" i="2" s="1"/>
  <c r="Q360" i="2"/>
  <c r="P360" i="2"/>
  <c r="O360" i="2"/>
  <c r="N360" i="2"/>
  <c r="M360" i="2"/>
  <c r="K360" i="2"/>
  <c r="I360" i="2"/>
  <c r="F360" i="2"/>
  <c r="D360" i="2"/>
  <c r="Q359" i="2"/>
  <c r="P359" i="2"/>
  <c r="O359" i="2"/>
  <c r="N359" i="2"/>
  <c r="M359" i="2"/>
  <c r="D359" i="2"/>
  <c r="H359" i="2" s="1"/>
  <c r="Q358" i="2"/>
  <c r="P358" i="2"/>
  <c r="O358" i="2"/>
  <c r="N358" i="2"/>
  <c r="M358" i="2"/>
  <c r="D358" i="2"/>
  <c r="K358" i="2" s="1"/>
  <c r="Q357" i="2"/>
  <c r="P357" i="2"/>
  <c r="O357" i="2"/>
  <c r="N357" i="2"/>
  <c r="M357" i="2"/>
  <c r="D357" i="2"/>
  <c r="H357" i="2" s="1"/>
  <c r="Q356" i="2"/>
  <c r="P356" i="2"/>
  <c r="O356" i="2"/>
  <c r="N356" i="2"/>
  <c r="M356" i="2"/>
  <c r="D356" i="2"/>
  <c r="E356" i="2" s="1"/>
  <c r="Q355" i="2"/>
  <c r="P355" i="2"/>
  <c r="O355" i="2"/>
  <c r="N355" i="2"/>
  <c r="M355" i="2"/>
  <c r="D355" i="2"/>
  <c r="J355" i="2" s="1"/>
  <c r="Q354" i="2"/>
  <c r="P354" i="2"/>
  <c r="O354" i="2"/>
  <c r="N354" i="2"/>
  <c r="M354" i="2"/>
  <c r="D354" i="2"/>
  <c r="G354" i="2" s="1"/>
  <c r="Q353" i="2"/>
  <c r="P353" i="2"/>
  <c r="O353" i="2"/>
  <c r="N353" i="2"/>
  <c r="M353" i="2"/>
  <c r="D353" i="2"/>
  <c r="J353" i="2" s="1"/>
  <c r="Q352" i="2"/>
  <c r="P352" i="2"/>
  <c r="O352" i="2"/>
  <c r="N352" i="2"/>
  <c r="M352" i="2"/>
  <c r="K352" i="2"/>
  <c r="E352" i="2"/>
  <c r="D352" i="2"/>
  <c r="G352" i="2" s="1"/>
  <c r="Q351" i="2"/>
  <c r="P351" i="2"/>
  <c r="O351" i="2"/>
  <c r="N351" i="2"/>
  <c r="M351" i="2"/>
  <c r="D351" i="2"/>
  <c r="K351" i="2" s="1"/>
  <c r="Q350" i="2"/>
  <c r="P350" i="2"/>
  <c r="O350" i="2"/>
  <c r="N350" i="2"/>
  <c r="M350" i="2"/>
  <c r="D350" i="2"/>
  <c r="K350" i="2" s="1"/>
  <c r="Q349" i="2"/>
  <c r="P349" i="2"/>
  <c r="O349" i="2"/>
  <c r="N349" i="2"/>
  <c r="M349" i="2"/>
  <c r="D349" i="2"/>
  <c r="H349" i="2" s="1"/>
  <c r="Q348" i="2"/>
  <c r="P348" i="2"/>
  <c r="O348" i="2"/>
  <c r="N348" i="2"/>
  <c r="M348" i="2"/>
  <c r="J348" i="2"/>
  <c r="I348" i="2"/>
  <c r="F348" i="2"/>
  <c r="D348" i="2"/>
  <c r="E348" i="2" s="1"/>
  <c r="Q347" i="2"/>
  <c r="P347" i="2"/>
  <c r="O347" i="2"/>
  <c r="N347" i="2"/>
  <c r="M347" i="2"/>
  <c r="D347" i="2"/>
  <c r="J347" i="2" s="1"/>
  <c r="Q346" i="2"/>
  <c r="P346" i="2"/>
  <c r="O346" i="2"/>
  <c r="N346" i="2"/>
  <c r="M346" i="2"/>
  <c r="I346" i="2"/>
  <c r="D346" i="2"/>
  <c r="G346" i="2" s="1"/>
  <c r="C303" i="2"/>
  <c r="C304" i="2" s="1"/>
  <c r="Q302" i="2"/>
  <c r="P302" i="2"/>
  <c r="O302" i="2"/>
  <c r="N302" i="2"/>
  <c r="M302" i="2"/>
  <c r="D302" i="2"/>
  <c r="E302" i="2" s="1"/>
  <c r="Q301" i="2"/>
  <c r="P301" i="2"/>
  <c r="O301" i="2"/>
  <c r="N301" i="2"/>
  <c r="M301" i="2"/>
  <c r="D301" i="2"/>
  <c r="J301" i="2" s="1"/>
  <c r="Q300" i="2"/>
  <c r="P300" i="2"/>
  <c r="O300" i="2"/>
  <c r="N300" i="2"/>
  <c r="M300" i="2"/>
  <c r="D300" i="2"/>
  <c r="G300" i="2" s="1"/>
  <c r="Q299" i="2"/>
  <c r="P299" i="2"/>
  <c r="O299" i="2"/>
  <c r="N299" i="2"/>
  <c r="M299" i="2"/>
  <c r="D299" i="2"/>
  <c r="J299" i="2" s="1"/>
  <c r="Q298" i="2"/>
  <c r="P298" i="2"/>
  <c r="O298" i="2"/>
  <c r="N298" i="2"/>
  <c r="M298" i="2"/>
  <c r="I298" i="2"/>
  <c r="H298" i="2"/>
  <c r="E298" i="2"/>
  <c r="D298" i="2"/>
  <c r="G298" i="2" s="1"/>
  <c r="Q297" i="2"/>
  <c r="P297" i="2"/>
  <c r="O297" i="2"/>
  <c r="N297" i="2"/>
  <c r="M297" i="2"/>
  <c r="D297" i="2"/>
  <c r="I297" i="2" s="1"/>
  <c r="Q296" i="2"/>
  <c r="P296" i="2"/>
  <c r="O296" i="2"/>
  <c r="N296" i="2"/>
  <c r="M296" i="2"/>
  <c r="D296" i="2"/>
  <c r="K296" i="2" s="1"/>
  <c r="Q295" i="2"/>
  <c r="P295" i="2"/>
  <c r="O295" i="2"/>
  <c r="N295" i="2"/>
  <c r="M295" i="2"/>
  <c r="D295" i="2"/>
  <c r="H295" i="2" s="1"/>
  <c r="Q294" i="2"/>
  <c r="P294" i="2"/>
  <c r="O294" i="2"/>
  <c r="N294" i="2"/>
  <c r="M294" i="2"/>
  <c r="D294" i="2"/>
  <c r="E294" i="2" s="1"/>
  <c r="Q293" i="2"/>
  <c r="P293" i="2"/>
  <c r="O293" i="2"/>
  <c r="N293" i="2"/>
  <c r="M293" i="2"/>
  <c r="D293" i="2"/>
  <c r="J293" i="2" s="1"/>
  <c r="Q292" i="2"/>
  <c r="P292" i="2"/>
  <c r="O292" i="2"/>
  <c r="N292" i="2"/>
  <c r="M292" i="2"/>
  <c r="D292" i="2"/>
  <c r="G292" i="2" s="1"/>
  <c r="Q291" i="2"/>
  <c r="P291" i="2"/>
  <c r="O291" i="2"/>
  <c r="N291" i="2"/>
  <c r="M291" i="2"/>
  <c r="D291" i="2"/>
  <c r="J291" i="2" s="1"/>
  <c r="Q290" i="2"/>
  <c r="P290" i="2"/>
  <c r="O290" i="2"/>
  <c r="N290" i="2"/>
  <c r="M290" i="2"/>
  <c r="I290" i="2"/>
  <c r="H290" i="2"/>
  <c r="E290" i="2"/>
  <c r="D290" i="2"/>
  <c r="G290" i="2" s="1"/>
  <c r="Q289" i="2"/>
  <c r="P289" i="2"/>
  <c r="O289" i="2"/>
  <c r="N289" i="2"/>
  <c r="M289" i="2"/>
  <c r="D289" i="2"/>
  <c r="I289" i="2" s="1"/>
  <c r="Q288" i="2"/>
  <c r="P288" i="2"/>
  <c r="O288" i="2"/>
  <c r="N288" i="2"/>
  <c r="M288" i="2"/>
  <c r="D288" i="2"/>
  <c r="K288" i="2" s="1"/>
  <c r="Q287" i="2"/>
  <c r="P287" i="2"/>
  <c r="O287" i="2"/>
  <c r="N287" i="2"/>
  <c r="M287" i="2"/>
  <c r="I287" i="2"/>
  <c r="D287" i="2"/>
  <c r="H287" i="2" s="1"/>
  <c r="Q286" i="2"/>
  <c r="P286" i="2"/>
  <c r="O286" i="2"/>
  <c r="N286" i="2"/>
  <c r="M286" i="2"/>
  <c r="I286" i="2"/>
  <c r="F286" i="2"/>
  <c r="D286" i="2"/>
  <c r="E286" i="2" s="1"/>
  <c r="Q285" i="2"/>
  <c r="P285" i="2"/>
  <c r="O285" i="2"/>
  <c r="N285" i="2"/>
  <c r="M285" i="2"/>
  <c r="K285" i="2"/>
  <c r="I285" i="2"/>
  <c r="D285" i="2"/>
  <c r="J285" i="2" s="1"/>
  <c r="Q284" i="2"/>
  <c r="P284" i="2"/>
  <c r="O284" i="2"/>
  <c r="N284" i="2"/>
  <c r="M284" i="2"/>
  <c r="K284" i="2"/>
  <c r="H284" i="2"/>
  <c r="D284" i="2"/>
  <c r="G284" i="2" s="1"/>
  <c r="Q283" i="2"/>
  <c r="P283" i="2"/>
  <c r="O283" i="2"/>
  <c r="N283" i="2"/>
  <c r="M283" i="2"/>
  <c r="K283" i="2"/>
  <c r="H283" i="2"/>
  <c r="E283" i="2"/>
  <c r="D283" i="2"/>
  <c r="J283" i="2" s="1"/>
  <c r="Q282" i="2"/>
  <c r="P282" i="2"/>
  <c r="O282" i="2"/>
  <c r="N282" i="2"/>
  <c r="M282" i="2"/>
  <c r="D282" i="2"/>
  <c r="G282" i="2" s="1"/>
  <c r="Q281" i="2"/>
  <c r="P281" i="2"/>
  <c r="O281" i="2"/>
  <c r="N281" i="2"/>
  <c r="M281" i="2"/>
  <c r="K281" i="2"/>
  <c r="H281" i="2"/>
  <c r="G281" i="2"/>
  <c r="E281" i="2"/>
  <c r="D281" i="2"/>
  <c r="I281" i="2" s="1"/>
  <c r="Q280" i="2"/>
  <c r="P280" i="2"/>
  <c r="O280" i="2"/>
  <c r="N280" i="2"/>
  <c r="M280" i="2"/>
  <c r="D280" i="2"/>
  <c r="K280" i="2" s="1"/>
  <c r="Q279" i="2"/>
  <c r="P279" i="2"/>
  <c r="O279" i="2"/>
  <c r="N279" i="2"/>
  <c r="M279" i="2"/>
  <c r="D279" i="2"/>
  <c r="H279" i="2" s="1"/>
  <c r="Q278" i="2"/>
  <c r="P278" i="2"/>
  <c r="O278" i="2"/>
  <c r="N278" i="2"/>
  <c r="M278" i="2"/>
  <c r="D278" i="2"/>
  <c r="E278" i="2" s="1"/>
  <c r="Q277" i="2"/>
  <c r="P277" i="2"/>
  <c r="O277" i="2"/>
  <c r="N277" i="2"/>
  <c r="M277" i="2"/>
  <c r="D277" i="2"/>
  <c r="J277" i="2" s="1"/>
  <c r="Q276" i="2"/>
  <c r="P276" i="2"/>
  <c r="O276" i="2"/>
  <c r="N276" i="2"/>
  <c r="M276" i="2"/>
  <c r="D276" i="2"/>
  <c r="G276" i="2" s="1"/>
  <c r="Q275" i="2"/>
  <c r="P275" i="2"/>
  <c r="O275" i="2"/>
  <c r="N275" i="2"/>
  <c r="M275" i="2"/>
  <c r="I275" i="2"/>
  <c r="E275" i="2"/>
  <c r="D275" i="2"/>
  <c r="J275" i="2" s="1"/>
  <c r="Q274" i="2"/>
  <c r="P274" i="2"/>
  <c r="O274" i="2"/>
  <c r="N274" i="2"/>
  <c r="M274" i="2"/>
  <c r="D274" i="2"/>
  <c r="G274" i="2" s="1"/>
  <c r="Q273" i="2"/>
  <c r="P273" i="2"/>
  <c r="O273" i="2"/>
  <c r="N273" i="2"/>
  <c r="M273" i="2"/>
  <c r="D273" i="2"/>
  <c r="I273" i="2" s="1"/>
  <c r="Q272" i="2"/>
  <c r="P272" i="2"/>
  <c r="O272" i="2"/>
  <c r="N272" i="2"/>
  <c r="M272" i="2"/>
  <c r="D272" i="2"/>
  <c r="K272" i="2" s="1"/>
  <c r="Q271" i="2"/>
  <c r="P271" i="2"/>
  <c r="O271" i="2"/>
  <c r="N271" i="2"/>
  <c r="M271" i="2"/>
  <c r="D271" i="2"/>
  <c r="H271" i="2" s="1"/>
  <c r="Q270" i="2"/>
  <c r="P270" i="2"/>
  <c r="O270" i="2"/>
  <c r="N270" i="2"/>
  <c r="M270" i="2"/>
  <c r="D270" i="2"/>
  <c r="E270" i="2" s="1"/>
  <c r="Q269" i="2"/>
  <c r="P269" i="2"/>
  <c r="O269" i="2"/>
  <c r="N269" i="2"/>
  <c r="M269" i="2"/>
  <c r="I269" i="2"/>
  <c r="D269" i="2"/>
  <c r="J269" i="2" s="1"/>
  <c r="Q268" i="2"/>
  <c r="P268" i="2"/>
  <c r="O268" i="2"/>
  <c r="N268" i="2"/>
  <c r="M268" i="2"/>
  <c r="K268" i="2"/>
  <c r="D268" i="2"/>
  <c r="G268" i="2" s="1"/>
  <c r="C225" i="2"/>
  <c r="Q224" i="2"/>
  <c r="P224" i="2"/>
  <c r="O224" i="2"/>
  <c r="N224" i="2"/>
  <c r="M224" i="2"/>
  <c r="I224" i="2"/>
  <c r="H224" i="2"/>
  <c r="G224" i="2"/>
  <c r="F224" i="2"/>
  <c r="D224" i="2"/>
  <c r="E224" i="2" s="1"/>
  <c r="Q223" i="2"/>
  <c r="P223" i="2"/>
  <c r="O223" i="2"/>
  <c r="M223" i="2"/>
  <c r="N223" i="2" s="1"/>
  <c r="D223" i="2"/>
  <c r="J223" i="2" s="1"/>
  <c r="Q222" i="2"/>
  <c r="P222" i="2"/>
  <c r="O222" i="2"/>
  <c r="N222" i="2"/>
  <c r="M222" i="2"/>
  <c r="K222" i="2"/>
  <c r="J222" i="2"/>
  <c r="D222" i="2"/>
  <c r="G222" i="2" s="1"/>
  <c r="Q221" i="2"/>
  <c r="P221" i="2"/>
  <c r="O221" i="2"/>
  <c r="N221" i="2"/>
  <c r="M221" i="2"/>
  <c r="K221" i="2"/>
  <c r="F221" i="2"/>
  <c r="D221" i="2"/>
  <c r="J221" i="2" s="1"/>
  <c r="Q220" i="2"/>
  <c r="P220" i="2"/>
  <c r="O220" i="2"/>
  <c r="N220" i="2"/>
  <c r="M220" i="2"/>
  <c r="K220" i="2"/>
  <c r="D220" i="2"/>
  <c r="I220" i="2" s="1"/>
  <c r="Q219" i="2"/>
  <c r="P219" i="2"/>
  <c r="O219" i="2"/>
  <c r="N219" i="2"/>
  <c r="M219" i="2"/>
  <c r="F219" i="2"/>
  <c r="D219" i="2"/>
  <c r="J219" i="2" s="1"/>
  <c r="Q218" i="2"/>
  <c r="P218" i="2"/>
  <c r="O218" i="2"/>
  <c r="N218" i="2"/>
  <c r="M218" i="2"/>
  <c r="D218" i="2"/>
  <c r="K218" i="2" s="1"/>
  <c r="Q217" i="2"/>
  <c r="P217" i="2"/>
  <c r="O217" i="2"/>
  <c r="N217" i="2"/>
  <c r="M217" i="2"/>
  <c r="D217" i="2"/>
  <c r="H217" i="2" s="1"/>
  <c r="Q216" i="2"/>
  <c r="P216" i="2"/>
  <c r="O216" i="2"/>
  <c r="N216" i="2"/>
  <c r="M216" i="2"/>
  <c r="I216" i="2"/>
  <c r="H216" i="2"/>
  <c r="F216" i="2"/>
  <c r="D216" i="2"/>
  <c r="E216" i="2" s="1"/>
  <c r="Q215" i="2"/>
  <c r="P215" i="2"/>
  <c r="O215" i="2"/>
  <c r="N215" i="2"/>
  <c r="M215" i="2"/>
  <c r="D215" i="2"/>
  <c r="J215" i="2" s="1"/>
  <c r="Q214" i="2"/>
  <c r="P214" i="2"/>
  <c r="O214" i="2"/>
  <c r="N214" i="2"/>
  <c r="M214" i="2"/>
  <c r="J214" i="2"/>
  <c r="I214" i="2"/>
  <c r="D214" i="2"/>
  <c r="G214" i="2" s="1"/>
  <c r="Q213" i="2"/>
  <c r="P213" i="2"/>
  <c r="O213" i="2"/>
  <c r="N213" i="2"/>
  <c r="M213" i="2"/>
  <c r="H213" i="2"/>
  <c r="D213" i="2"/>
  <c r="J213" i="2" s="1"/>
  <c r="Q212" i="2"/>
  <c r="P212" i="2"/>
  <c r="O212" i="2"/>
  <c r="N212" i="2"/>
  <c r="M212" i="2"/>
  <c r="D212" i="2"/>
  <c r="I212" i="2" s="1"/>
  <c r="Q211" i="2"/>
  <c r="P211" i="2"/>
  <c r="O211" i="2"/>
  <c r="N211" i="2"/>
  <c r="M211" i="2"/>
  <c r="H211" i="2"/>
  <c r="D211" i="2"/>
  <c r="F211" i="2" s="1"/>
  <c r="Q210" i="2"/>
  <c r="P210" i="2"/>
  <c r="O210" i="2"/>
  <c r="N210" i="2"/>
  <c r="M210" i="2"/>
  <c r="D210" i="2"/>
  <c r="K210" i="2" s="1"/>
  <c r="Q209" i="2"/>
  <c r="P209" i="2"/>
  <c r="O209" i="2"/>
  <c r="N209" i="2"/>
  <c r="M209" i="2"/>
  <c r="D209" i="2"/>
  <c r="H209" i="2" s="1"/>
  <c r="Q208" i="2"/>
  <c r="P208" i="2"/>
  <c r="O208" i="2"/>
  <c r="N208" i="2"/>
  <c r="M208" i="2"/>
  <c r="H208" i="2"/>
  <c r="D208" i="2"/>
  <c r="E208" i="2" s="1"/>
  <c r="Q207" i="2"/>
  <c r="P207" i="2"/>
  <c r="O207" i="2"/>
  <c r="N207" i="2"/>
  <c r="M207" i="2"/>
  <c r="K207" i="2"/>
  <c r="D207" i="2"/>
  <c r="J207" i="2" s="1"/>
  <c r="Q206" i="2"/>
  <c r="P206" i="2"/>
  <c r="O206" i="2"/>
  <c r="N206" i="2"/>
  <c r="M206" i="2"/>
  <c r="D206" i="2"/>
  <c r="G206" i="2" s="1"/>
  <c r="Q205" i="2"/>
  <c r="P205" i="2"/>
  <c r="O205" i="2"/>
  <c r="N205" i="2"/>
  <c r="M205" i="2"/>
  <c r="D205" i="2"/>
  <c r="J205" i="2" s="1"/>
  <c r="Q204" i="2"/>
  <c r="P204" i="2"/>
  <c r="O204" i="2"/>
  <c r="N204" i="2"/>
  <c r="M204" i="2"/>
  <c r="D204" i="2"/>
  <c r="I204" i="2" s="1"/>
  <c r="Q203" i="2"/>
  <c r="P203" i="2"/>
  <c r="O203" i="2"/>
  <c r="N203" i="2"/>
  <c r="M203" i="2"/>
  <c r="H203" i="2"/>
  <c r="D203" i="2"/>
  <c r="F203" i="2" s="1"/>
  <c r="Q202" i="2"/>
  <c r="P202" i="2"/>
  <c r="O202" i="2"/>
  <c r="N202" i="2"/>
  <c r="M202" i="2"/>
  <c r="D202" i="2"/>
  <c r="K202" i="2" s="1"/>
  <c r="Q201" i="2"/>
  <c r="P201" i="2"/>
  <c r="O201" i="2"/>
  <c r="N201" i="2"/>
  <c r="M201" i="2"/>
  <c r="J201" i="2"/>
  <c r="I201" i="2"/>
  <c r="D201" i="2"/>
  <c r="H201" i="2" s="1"/>
  <c r="Q200" i="2"/>
  <c r="P200" i="2"/>
  <c r="O200" i="2"/>
  <c r="N200" i="2"/>
  <c r="M200" i="2"/>
  <c r="D200" i="2"/>
  <c r="E200" i="2" s="1"/>
  <c r="Q199" i="2"/>
  <c r="P199" i="2"/>
  <c r="O199" i="2"/>
  <c r="N199" i="2"/>
  <c r="M199" i="2"/>
  <c r="D199" i="2"/>
  <c r="J199" i="2" s="1"/>
  <c r="Q198" i="2"/>
  <c r="P198" i="2"/>
  <c r="O198" i="2"/>
  <c r="N198" i="2"/>
  <c r="M198" i="2"/>
  <c r="D198" i="2"/>
  <c r="G198" i="2" s="1"/>
  <c r="Q197" i="2"/>
  <c r="P197" i="2"/>
  <c r="O197" i="2"/>
  <c r="N197" i="2"/>
  <c r="M197" i="2"/>
  <c r="D197" i="2"/>
  <c r="J197" i="2" s="1"/>
  <c r="Q196" i="2"/>
  <c r="P196" i="2"/>
  <c r="O196" i="2"/>
  <c r="N196" i="2"/>
  <c r="M196" i="2"/>
  <c r="J196" i="2"/>
  <c r="D196" i="2"/>
  <c r="I196" i="2" s="1"/>
  <c r="Q195" i="2"/>
  <c r="P195" i="2"/>
  <c r="O195" i="2"/>
  <c r="N195" i="2"/>
  <c r="M195" i="2"/>
  <c r="D195" i="2"/>
  <c r="K195" i="2" s="1"/>
  <c r="Q194" i="2"/>
  <c r="P194" i="2"/>
  <c r="O194" i="2"/>
  <c r="N194" i="2"/>
  <c r="M194" i="2"/>
  <c r="D194" i="2"/>
  <c r="K194" i="2" s="1"/>
  <c r="Q193" i="2"/>
  <c r="P193" i="2"/>
  <c r="O193" i="2"/>
  <c r="N193" i="2"/>
  <c r="M193" i="2"/>
  <c r="D193" i="2"/>
  <c r="H193" i="2" s="1"/>
  <c r="Q192" i="2"/>
  <c r="P192" i="2"/>
  <c r="O192" i="2"/>
  <c r="N192" i="2"/>
  <c r="M192" i="2"/>
  <c r="D192" i="2"/>
  <c r="E192" i="2" s="1"/>
  <c r="Q191" i="2"/>
  <c r="P191" i="2"/>
  <c r="O191" i="2"/>
  <c r="N191" i="2"/>
  <c r="M191" i="2"/>
  <c r="K191" i="2"/>
  <c r="D191" i="2"/>
  <c r="J191" i="2" s="1"/>
  <c r="Q190" i="2"/>
  <c r="P190" i="2"/>
  <c r="O190" i="2"/>
  <c r="N190" i="2"/>
  <c r="M190" i="2"/>
  <c r="D190" i="2"/>
  <c r="G190" i="2" s="1"/>
  <c r="C147" i="2"/>
  <c r="Q146" i="2"/>
  <c r="P146" i="2"/>
  <c r="O146" i="2"/>
  <c r="N146" i="2"/>
  <c r="M146" i="2"/>
  <c r="F146" i="2"/>
  <c r="D146" i="2"/>
  <c r="E146" i="2" s="1"/>
  <c r="Q145" i="2"/>
  <c r="P145" i="2"/>
  <c r="O145" i="2"/>
  <c r="N145" i="2"/>
  <c r="M145" i="2"/>
  <c r="H145" i="2"/>
  <c r="D145" i="2"/>
  <c r="J145" i="2" s="1"/>
  <c r="Q144" i="2"/>
  <c r="P144" i="2"/>
  <c r="O144" i="2"/>
  <c r="N144" i="2"/>
  <c r="M144" i="2"/>
  <c r="D144" i="2"/>
  <c r="G144" i="2" s="1"/>
  <c r="Q143" i="2"/>
  <c r="P143" i="2"/>
  <c r="O143" i="2"/>
  <c r="N143" i="2"/>
  <c r="M143" i="2"/>
  <c r="D143" i="2"/>
  <c r="K143" i="2" s="1"/>
  <c r="Q142" i="2"/>
  <c r="P142" i="2"/>
  <c r="O142" i="2"/>
  <c r="N142" i="2"/>
  <c r="M142" i="2"/>
  <c r="D142" i="2"/>
  <c r="J142" i="2" s="1"/>
  <c r="Q141" i="2"/>
  <c r="P141" i="2"/>
  <c r="O141" i="2"/>
  <c r="N141" i="2"/>
  <c r="M141" i="2"/>
  <c r="D141" i="2"/>
  <c r="F141" i="2" s="1"/>
  <c r="Q140" i="2"/>
  <c r="P140" i="2"/>
  <c r="O140" i="2"/>
  <c r="N140" i="2"/>
  <c r="M140" i="2"/>
  <c r="D140" i="2"/>
  <c r="K140" i="2" s="1"/>
  <c r="Q139" i="2"/>
  <c r="P139" i="2"/>
  <c r="O139" i="2"/>
  <c r="N139" i="2"/>
  <c r="M139" i="2"/>
  <c r="D139" i="2"/>
  <c r="H139" i="2" s="1"/>
  <c r="Q138" i="2"/>
  <c r="P138" i="2"/>
  <c r="O138" i="2"/>
  <c r="N138" i="2"/>
  <c r="M138" i="2"/>
  <c r="D138" i="2"/>
  <c r="E138" i="2" s="1"/>
  <c r="Q137" i="2"/>
  <c r="P137" i="2"/>
  <c r="O137" i="2"/>
  <c r="N137" i="2"/>
  <c r="M137" i="2"/>
  <c r="D137" i="2"/>
  <c r="J137" i="2" s="1"/>
  <c r="Q136" i="2"/>
  <c r="P136" i="2"/>
  <c r="O136" i="2"/>
  <c r="N136" i="2"/>
  <c r="M136" i="2"/>
  <c r="K136" i="2"/>
  <c r="D136" i="2"/>
  <c r="G136" i="2" s="1"/>
  <c r="Q135" i="2"/>
  <c r="P135" i="2"/>
  <c r="O135" i="2"/>
  <c r="N135" i="2"/>
  <c r="M135" i="2"/>
  <c r="F135" i="2"/>
  <c r="D135" i="2"/>
  <c r="K135" i="2" s="1"/>
  <c r="Q134" i="2"/>
  <c r="P134" i="2"/>
  <c r="O134" i="2"/>
  <c r="N134" i="2"/>
  <c r="M134" i="2"/>
  <c r="H134" i="2"/>
  <c r="D134" i="2"/>
  <c r="G134" i="2" s="1"/>
  <c r="Q133" i="2"/>
  <c r="P133" i="2"/>
  <c r="O133" i="2"/>
  <c r="N133" i="2"/>
  <c r="M133" i="2"/>
  <c r="D133" i="2"/>
  <c r="F133" i="2" s="1"/>
  <c r="Q132" i="2"/>
  <c r="P132" i="2"/>
  <c r="O132" i="2"/>
  <c r="N132" i="2"/>
  <c r="M132" i="2"/>
  <c r="D132" i="2"/>
  <c r="K132" i="2" s="1"/>
  <c r="Q131" i="2"/>
  <c r="P131" i="2"/>
  <c r="O131" i="2"/>
  <c r="N131" i="2"/>
  <c r="M131" i="2"/>
  <c r="D131" i="2"/>
  <c r="H131" i="2" s="1"/>
  <c r="Q130" i="2"/>
  <c r="P130" i="2"/>
  <c r="O130" i="2"/>
  <c r="N130" i="2"/>
  <c r="M130" i="2"/>
  <c r="D130" i="2"/>
  <c r="H130" i="2" s="1"/>
  <c r="Q129" i="2"/>
  <c r="P129" i="2"/>
  <c r="O129" i="2"/>
  <c r="N129" i="2"/>
  <c r="M129" i="2"/>
  <c r="H129" i="2"/>
  <c r="D129" i="2"/>
  <c r="J129" i="2" s="1"/>
  <c r="Q128" i="2"/>
  <c r="P128" i="2"/>
  <c r="O128" i="2"/>
  <c r="N128" i="2"/>
  <c r="M128" i="2"/>
  <c r="I128" i="2"/>
  <c r="D128" i="2"/>
  <c r="G128" i="2" s="1"/>
  <c r="Q127" i="2"/>
  <c r="P127" i="2"/>
  <c r="O127" i="2"/>
  <c r="N127" i="2"/>
  <c r="M127" i="2"/>
  <c r="J127" i="2"/>
  <c r="H127" i="2"/>
  <c r="F127" i="2"/>
  <c r="E127" i="2"/>
  <c r="D127" i="2"/>
  <c r="K127" i="2" s="1"/>
  <c r="Q126" i="2"/>
  <c r="P126" i="2"/>
  <c r="O126" i="2"/>
  <c r="N126" i="2"/>
  <c r="M126" i="2"/>
  <c r="G126" i="2"/>
  <c r="F126" i="2"/>
  <c r="D126" i="2"/>
  <c r="K126" i="2" s="1"/>
  <c r="Q125" i="2"/>
  <c r="P125" i="2"/>
  <c r="O125" i="2"/>
  <c r="N125" i="2"/>
  <c r="M125" i="2"/>
  <c r="D125" i="2"/>
  <c r="F125" i="2" s="1"/>
  <c r="Q124" i="2"/>
  <c r="P124" i="2"/>
  <c r="O124" i="2"/>
  <c r="N124" i="2"/>
  <c r="M124" i="2"/>
  <c r="D124" i="2"/>
  <c r="K124" i="2" s="1"/>
  <c r="Q123" i="2"/>
  <c r="P123" i="2"/>
  <c r="O123" i="2"/>
  <c r="N123" i="2"/>
  <c r="M123" i="2"/>
  <c r="D123" i="2"/>
  <c r="H123" i="2" s="1"/>
  <c r="Q122" i="2"/>
  <c r="P122" i="2"/>
  <c r="O122" i="2"/>
  <c r="N122" i="2"/>
  <c r="M122" i="2"/>
  <c r="D122" i="2"/>
  <c r="H122" i="2" s="1"/>
  <c r="Q121" i="2"/>
  <c r="P121" i="2"/>
  <c r="O121" i="2"/>
  <c r="N121" i="2"/>
  <c r="M121" i="2"/>
  <c r="K121" i="2"/>
  <c r="H121" i="2"/>
  <c r="F121" i="2"/>
  <c r="D121" i="2"/>
  <c r="J121" i="2" s="1"/>
  <c r="Q120" i="2"/>
  <c r="P120" i="2"/>
  <c r="O120" i="2"/>
  <c r="N120" i="2"/>
  <c r="M120" i="2"/>
  <c r="D120" i="2"/>
  <c r="G120" i="2" s="1"/>
  <c r="Q119" i="2"/>
  <c r="P119" i="2"/>
  <c r="O119" i="2"/>
  <c r="N119" i="2"/>
  <c r="M119" i="2"/>
  <c r="D119" i="2"/>
  <c r="K119" i="2" s="1"/>
  <c r="Q118" i="2"/>
  <c r="P118" i="2"/>
  <c r="O118" i="2"/>
  <c r="N118" i="2"/>
  <c r="M118" i="2"/>
  <c r="J118" i="2"/>
  <c r="G118" i="2"/>
  <c r="F118" i="2"/>
  <c r="D118" i="2"/>
  <c r="K118" i="2" s="1"/>
  <c r="Q117" i="2"/>
  <c r="P117" i="2"/>
  <c r="O117" i="2"/>
  <c r="N117" i="2"/>
  <c r="M117" i="2"/>
  <c r="J117" i="2"/>
  <c r="D117" i="2"/>
  <c r="F117" i="2" s="1"/>
  <c r="Q116" i="2"/>
  <c r="P116" i="2"/>
  <c r="O116" i="2"/>
  <c r="N116" i="2"/>
  <c r="M116" i="2"/>
  <c r="D116" i="2"/>
  <c r="K116" i="2" s="1"/>
  <c r="Q115" i="2"/>
  <c r="P115" i="2"/>
  <c r="O115" i="2"/>
  <c r="N115" i="2"/>
  <c r="M115" i="2"/>
  <c r="D115" i="2"/>
  <c r="H115" i="2" s="1"/>
  <c r="Q114" i="2"/>
  <c r="P114" i="2"/>
  <c r="O114" i="2"/>
  <c r="N114" i="2"/>
  <c r="M114" i="2"/>
  <c r="D114" i="2"/>
  <c r="H114" i="2" s="1"/>
  <c r="Q113" i="2"/>
  <c r="P113" i="2"/>
  <c r="O113" i="2"/>
  <c r="N113" i="2"/>
  <c r="M113" i="2"/>
  <c r="D113" i="2"/>
  <c r="J113" i="2" s="1"/>
  <c r="Q112" i="2"/>
  <c r="P112" i="2"/>
  <c r="O112" i="2"/>
  <c r="N112" i="2"/>
  <c r="M112" i="2"/>
  <c r="H112" i="2"/>
  <c r="E112" i="2"/>
  <c r="D112" i="2"/>
  <c r="G112" i="2" s="1"/>
  <c r="H22" i="9"/>
  <c r="H21" i="9"/>
  <c r="H20" i="9"/>
  <c r="H19" i="9"/>
  <c r="H18" i="9"/>
  <c r="H17" i="9"/>
  <c r="H16" i="9"/>
  <c r="H15" i="9"/>
  <c r="H14" i="9"/>
  <c r="H13" i="9"/>
  <c r="F22" i="9"/>
  <c r="K22" i="9" s="1"/>
  <c r="F21" i="9"/>
  <c r="F20" i="9"/>
  <c r="F19" i="9"/>
  <c r="G22" i="9"/>
  <c r="J22" i="9" s="1"/>
  <c r="G21" i="9"/>
  <c r="G20" i="9"/>
  <c r="G19" i="9"/>
  <c r="J19" i="9" s="1"/>
  <c r="G18" i="9"/>
  <c r="G17" i="9"/>
  <c r="J17" i="9" s="1"/>
  <c r="G16" i="9"/>
  <c r="J16" i="9" s="1"/>
  <c r="G15" i="9"/>
  <c r="J14" i="9"/>
  <c r="F18" i="9"/>
  <c r="K18" i="9" s="1"/>
  <c r="F17" i="9"/>
  <c r="K17" i="9" s="1"/>
  <c r="F16" i="9"/>
  <c r="K16" i="9" s="1"/>
  <c r="F15" i="9"/>
  <c r="K15" i="9" s="1"/>
  <c r="F14" i="9"/>
  <c r="K14" i="9" s="1"/>
  <c r="F13" i="9"/>
  <c r="E22" i="9"/>
  <c r="E21" i="9"/>
  <c r="E20" i="9"/>
  <c r="E19" i="9"/>
  <c r="E18" i="9"/>
  <c r="E17" i="9"/>
  <c r="E16" i="9"/>
  <c r="E15" i="9"/>
  <c r="E14" i="9"/>
  <c r="E13" i="9"/>
  <c r="D22" i="9"/>
  <c r="D21" i="9"/>
  <c r="D20" i="9"/>
  <c r="D19" i="9"/>
  <c r="D18" i="9"/>
  <c r="D17" i="9"/>
  <c r="D16" i="9"/>
  <c r="D15" i="9"/>
  <c r="D14" i="9"/>
  <c r="D13" i="9"/>
  <c r="C22" i="9"/>
  <c r="C21" i="9"/>
  <c r="C20" i="9"/>
  <c r="C19" i="9"/>
  <c r="C18" i="9"/>
  <c r="C17" i="9"/>
  <c r="C16" i="9"/>
  <c r="C15" i="9"/>
  <c r="C14" i="9"/>
  <c r="C13" i="9"/>
  <c r="F142" i="2" l="1"/>
  <c r="I142" i="2"/>
  <c r="I143" i="2"/>
  <c r="K138" i="2"/>
  <c r="I139" i="2"/>
  <c r="F223" i="2"/>
  <c r="K223" i="2"/>
  <c r="E431" i="2"/>
  <c r="H440" i="2"/>
  <c r="K114" i="2"/>
  <c r="J195" i="2"/>
  <c r="K198" i="2"/>
  <c r="J206" i="2"/>
  <c r="G122" i="2"/>
  <c r="K137" i="2"/>
  <c r="H144" i="2"/>
  <c r="H192" i="2"/>
  <c r="G273" i="2"/>
  <c r="H353" i="2"/>
  <c r="G366" i="2"/>
  <c r="J437" i="2"/>
  <c r="G438" i="2"/>
  <c r="G446" i="2"/>
  <c r="K517" i="2"/>
  <c r="G518" i="2"/>
  <c r="F523" i="2"/>
  <c r="I535" i="2"/>
  <c r="K584" i="2"/>
  <c r="F585" i="2"/>
  <c r="G684" i="2"/>
  <c r="G744" i="2"/>
  <c r="I746" i="2"/>
  <c r="I752" i="2"/>
  <c r="K753" i="2"/>
  <c r="G125" i="2"/>
  <c r="E349" i="2"/>
  <c r="I356" i="2"/>
  <c r="F361" i="2"/>
  <c r="F441" i="2"/>
  <c r="I120" i="2"/>
  <c r="J282" i="2"/>
  <c r="G138" i="2"/>
  <c r="F213" i="2"/>
  <c r="H222" i="2"/>
  <c r="J365" i="2"/>
  <c r="J445" i="2"/>
  <c r="G117" i="2"/>
  <c r="E118" i="2"/>
  <c r="G133" i="2"/>
  <c r="K134" i="2"/>
  <c r="H135" i="2"/>
  <c r="J138" i="2"/>
  <c r="F139" i="2"/>
  <c r="K142" i="2"/>
  <c r="K144" i="2"/>
  <c r="K145" i="2"/>
  <c r="I146" i="2"/>
  <c r="J190" i="2"/>
  <c r="G211" i="2"/>
  <c r="G213" i="2"/>
  <c r="F214" i="2"/>
  <c r="G216" i="2"/>
  <c r="I222" i="2"/>
  <c r="H273" i="2"/>
  <c r="F281" i="2"/>
  <c r="I283" i="2"/>
  <c r="F284" i="2"/>
  <c r="H366" i="2"/>
  <c r="G372" i="2"/>
  <c r="E373" i="2"/>
  <c r="F377" i="2"/>
  <c r="G429" i="2"/>
  <c r="E430" i="2"/>
  <c r="J438" i="2"/>
  <c r="E439" i="2"/>
  <c r="H446" i="2"/>
  <c r="G452" i="2"/>
  <c r="J453" i="2"/>
  <c r="G454" i="2"/>
  <c r="G510" i="2"/>
  <c r="I513" i="2"/>
  <c r="J515" i="2"/>
  <c r="H518" i="2"/>
  <c r="G523" i="2"/>
  <c r="G526" i="2"/>
  <c r="F528" i="2"/>
  <c r="E529" i="2"/>
  <c r="E533" i="2"/>
  <c r="K535" i="2"/>
  <c r="H536" i="2"/>
  <c r="F580" i="2"/>
  <c r="F582" i="2"/>
  <c r="G585" i="2"/>
  <c r="I606" i="2"/>
  <c r="I658" i="2"/>
  <c r="F659" i="2"/>
  <c r="H660" i="2"/>
  <c r="I661" i="2"/>
  <c r="F671" i="2"/>
  <c r="J679" i="2"/>
  <c r="J680" i="2"/>
  <c r="F681" i="2"/>
  <c r="H684" i="2"/>
  <c r="K736" i="2"/>
  <c r="E741" i="2"/>
  <c r="H744" i="2"/>
  <c r="G757" i="2"/>
  <c r="E758" i="2"/>
  <c r="F760" i="2"/>
  <c r="H768" i="2"/>
  <c r="F769" i="2"/>
  <c r="F278" i="2"/>
  <c r="E350" i="2"/>
  <c r="I442" i="2"/>
  <c r="F449" i="2"/>
  <c r="E511" i="2"/>
  <c r="E672" i="2"/>
  <c r="E688" i="2"/>
  <c r="I763" i="2"/>
  <c r="I278" i="2"/>
  <c r="J281" i="2"/>
  <c r="F282" i="2"/>
  <c r="H292" i="2"/>
  <c r="F293" i="2"/>
  <c r="F294" i="2"/>
  <c r="H300" i="2"/>
  <c r="F301" i="2"/>
  <c r="F302" i="2"/>
  <c r="J349" i="2"/>
  <c r="G350" i="2"/>
  <c r="E351" i="2"/>
  <c r="J356" i="2"/>
  <c r="J357" i="2"/>
  <c r="G358" i="2"/>
  <c r="H361" i="2"/>
  <c r="I373" i="2"/>
  <c r="I427" i="2"/>
  <c r="K430" i="2"/>
  <c r="F431" i="2"/>
  <c r="K439" i="2"/>
  <c r="H449" i="2"/>
  <c r="I457" i="2"/>
  <c r="F458" i="2"/>
  <c r="E503" i="2"/>
  <c r="F504" i="2"/>
  <c r="K510" i="2"/>
  <c r="F511" i="2"/>
  <c r="K518" i="2"/>
  <c r="F519" i="2"/>
  <c r="F520" i="2"/>
  <c r="J526" i="2"/>
  <c r="J529" i="2"/>
  <c r="F598" i="2"/>
  <c r="G666" i="2"/>
  <c r="F674" i="2"/>
  <c r="I739" i="2"/>
  <c r="H741" i="2"/>
  <c r="K761" i="2"/>
  <c r="I762" i="2"/>
  <c r="F131" i="2"/>
  <c r="F195" i="2"/>
  <c r="E358" i="2"/>
  <c r="F457" i="2"/>
  <c r="E519" i="2"/>
  <c r="F762" i="2"/>
  <c r="I114" i="2"/>
  <c r="H118" i="2"/>
  <c r="E120" i="2"/>
  <c r="I131" i="2"/>
  <c r="G195" i="2"/>
  <c r="H198" i="2"/>
  <c r="F206" i="2"/>
  <c r="J114" i="2"/>
  <c r="I118" i="2"/>
  <c r="H120" i="2"/>
  <c r="I127" i="2"/>
  <c r="H128" i="2"/>
  <c r="F129" i="2"/>
  <c r="E142" i="2"/>
  <c r="I195" i="2"/>
  <c r="E196" i="2"/>
  <c r="I198" i="2"/>
  <c r="H205" i="2"/>
  <c r="H206" i="2"/>
  <c r="G208" i="2"/>
  <c r="J220" i="2"/>
  <c r="E221" i="2"/>
  <c r="F268" i="2"/>
  <c r="G269" i="2"/>
  <c r="H282" i="2"/>
  <c r="K292" i="2"/>
  <c r="I293" i="2"/>
  <c r="K300" i="2"/>
  <c r="K301" i="2"/>
  <c r="I302" i="2"/>
  <c r="H350" i="2"/>
  <c r="G351" i="2"/>
  <c r="H358" i="2"/>
  <c r="J373" i="2"/>
  <c r="H431" i="2"/>
  <c r="K449" i="2"/>
  <c r="K457" i="2"/>
  <c r="I458" i="2"/>
  <c r="K503" i="2"/>
  <c r="H504" i="2"/>
  <c r="I519" i="2"/>
  <c r="K529" i="2"/>
  <c r="J666" i="2"/>
  <c r="H674" i="2"/>
  <c r="I741" i="2"/>
  <c r="I279" i="2"/>
  <c r="H351" i="2"/>
  <c r="K458" i="2"/>
  <c r="K666" i="2"/>
  <c r="I674" i="2"/>
  <c r="H200" i="2"/>
  <c r="E357" i="2"/>
  <c r="K431" i="2"/>
  <c r="I504" i="2"/>
  <c r="K120" i="2"/>
  <c r="F122" i="2"/>
  <c r="H137" i="2"/>
  <c r="F138" i="2"/>
  <c r="H142" i="2"/>
  <c r="E144" i="2"/>
  <c r="G192" i="2"/>
  <c r="K196" i="2"/>
  <c r="K206" i="2"/>
  <c r="E213" i="2"/>
  <c r="H221" i="2"/>
  <c r="F222" i="2"/>
  <c r="E273" i="2"/>
  <c r="H275" i="2"/>
  <c r="K282" i="2"/>
  <c r="F283" i="2"/>
  <c r="J351" i="2"/>
  <c r="I352" i="2"/>
  <c r="F353" i="2"/>
  <c r="E365" i="2"/>
  <c r="E366" i="2"/>
  <c r="G437" i="2"/>
  <c r="E438" i="2"/>
  <c r="G445" i="2"/>
  <c r="E446" i="2"/>
  <c r="F515" i="2"/>
  <c r="E517" i="2"/>
  <c r="F518" i="2"/>
  <c r="E523" i="2"/>
  <c r="E535" i="2"/>
  <c r="F584" i="2"/>
  <c r="E585" i="2"/>
  <c r="G658" i="2"/>
  <c r="I663" i="2"/>
  <c r="K667" i="2"/>
  <c r="J674" i="2"/>
  <c r="F684" i="2"/>
  <c r="I736" i="2"/>
  <c r="F744" i="2"/>
  <c r="F746" i="2"/>
  <c r="I747" i="2"/>
  <c r="F752" i="2"/>
  <c r="F753" i="2"/>
  <c r="F588" i="2"/>
  <c r="E593" i="2"/>
  <c r="F601" i="2"/>
  <c r="G603" i="2"/>
  <c r="G588" i="2"/>
  <c r="G593" i="2"/>
  <c r="G601" i="2"/>
  <c r="H588" i="2"/>
  <c r="H593" i="2"/>
  <c r="H601" i="2"/>
  <c r="E601" i="2"/>
  <c r="I588" i="2"/>
  <c r="I593" i="2"/>
  <c r="H598" i="2"/>
  <c r="J601" i="2"/>
  <c r="H585" i="2"/>
  <c r="J588" i="2"/>
  <c r="E589" i="2"/>
  <c r="F590" i="2"/>
  <c r="J593" i="2"/>
  <c r="I596" i="2"/>
  <c r="I598" i="2"/>
  <c r="K588" i="2"/>
  <c r="I589" i="2"/>
  <c r="I590" i="2"/>
  <c r="K593" i="2"/>
  <c r="K197" i="2"/>
  <c r="K219" i="2"/>
  <c r="I274" i="2"/>
  <c r="H289" i="2"/>
  <c r="I291" i="2"/>
  <c r="H297" i="2"/>
  <c r="I299" i="2"/>
  <c r="H352" i="2"/>
  <c r="I359" i="2"/>
  <c r="G360" i="2"/>
  <c r="J360" i="2"/>
  <c r="E360" i="2"/>
  <c r="E364" i="2"/>
  <c r="G364" i="2"/>
  <c r="G604" i="2"/>
  <c r="K604" i="2"/>
  <c r="J604" i="2"/>
  <c r="H604" i="2"/>
  <c r="F604" i="2"/>
  <c r="E614" i="2"/>
  <c r="H614" i="2"/>
  <c r="F614" i="2"/>
  <c r="E668" i="2"/>
  <c r="I668" i="2"/>
  <c r="H668" i="2"/>
  <c r="G668" i="2"/>
  <c r="F668" i="2"/>
  <c r="K687" i="2"/>
  <c r="J687" i="2"/>
  <c r="I687" i="2"/>
  <c r="H687" i="2"/>
  <c r="F687" i="2"/>
  <c r="E687" i="2"/>
  <c r="G750" i="2"/>
  <c r="K750" i="2"/>
  <c r="J750" i="2"/>
  <c r="H750" i="2"/>
  <c r="E750" i="2"/>
  <c r="J767" i="2"/>
  <c r="K767" i="2"/>
  <c r="F767" i="2"/>
  <c r="E767" i="2"/>
  <c r="J130" i="2"/>
  <c r="P147" i="2"/>
  <c r="I115" i="2"/>
  <c r="E122" i="2"/>
  <c r="E126" i="2"/>
  <c r="E128" i="2"/>
  <c r="K130" i="2"/>
  <c r="I134" i="2"/>
  <c r="G141" i="2"/>
  <c r="J143" i="2"/>
  <c r="K190" i="2"/>
  <c r="I193" i="2"/>
  <c r="F200" i="2"/>
  <c r="E203" i="2"/>
  <c r="K205" i="2"/>
  <c r="J274" i="2"/>
  <c r="J289" i="2"/>
  <c r="K291" i="2"/>
  <c r="J297" i="2"/>
  <c r="K299" i="2"/>
  <c r="J359" i="2"/>
  <c r="K367" i="2"/>
  <c r="G367" i="2"/>
  <c r="E450" i="2"/>
  <c r="F450" i="2"/>
  <c r="I604" i="2"/>
  <c r="I614" i="2"/>
  <c r="I664" i="2"/>
  <c r="J664" i="2"/>
  <c r="E664" i="2"/>
  <c r="G687" i="2"/>
  <c r="H749" i="2"/>
  <c r="G749" i="2"/>
  <c r="F749" i="2"/>
  <c r="E749" i="2"/>
  <c r="K749" i="2"/>
  <c r="J749" i="2"/>
  <c r="I750" i="2"/>
  <c r="H767" i="2"/>
  <c r="J134" i="2"/>
  <c r="E135" i="2"/>
  <c r="I138" i="2"/>
  <c r="G142" i="2"/>
  <c r="I144" i="2"/>
  <c r="F145" i="2"/>
  <c r="I192" i="2"/>
  <c r="J193" i="2"/>
  <c r="H195" i="2"/>
  <c r="J198" i="2"/>
  <c r="K199" i="2"/>
  <c r="G200" i="2"/>
  <c r="G203" i="2"/>
  <c r="I206" i="2"/>
  <c r="F208" i="2"/>
  <c r="E211" i="2"/>
  <c r="K213" i="2"/>
  <c r="H214" i="2"/>
  <c r="E219" i="2"/>
  <c r="G221" i="2"/>
  <c r="H268" i="2"/>
  <c r="F269" i="2"/>
  <c r="F273" i="2"/>
  <c r="K274" i="2"/>
  <c r="F275" i="2"/>
  <c r="I282" i="2"/>
  <c r="K289" i="2"/>
  <c r="F290" i="2"/>
  <c r="K293" i="2"/>
  <c r="I294" i="2"/>
  <c r="K297" i="2"/>
  <c r="F298" i="2"/>
  <c r="F351" i="2"/>
  <c r="J352" i="2"/>
  <c r="E353" i="2"/>
  <c r="G356" i="2"/>
  <c r="K359" i="2"/>
  <c r="H360" i="2"/>
  <c r="J361" i="2"/>
  <c r="E361" i="2"/>
  <c r="K361" i="2"/>
  <c r="J364" i="2"/>
  <c r="E367" i="2"/>
  <c r="I450" i="2"/>
  <c r="J509" i="2"/>
  <c r="H509" i="2"/>
  <c r="G509" i="2"/>
  <c r="E509" i="2"/>
  <c r="J525" i="2"/>
  <c r="G525" i="2"/>
  <c r="E525" i="2"/>
  <c r="G534" i="2"/>
  <c r="J534" i="2"/>
  <c r="I534" i="2"/>
  <c r="H534" i="2"/>
  <c r="F534" i="2"/>
  <c r="K600" i="2"/>
  <c r="F600" i="2"/>
  <c r="G612" i="2"/>
  <c r="J612" i="2"/>
  <c r="I612" i="2"/>
  <c r="H612" i="2"/>
  <c r="F612" i="2"/>
  <c r="O771" i="2"/>
  <c r="G456" i="2"/>
  <c r="H456" i="2"/>
  <c r="F456" i="2"/>
  <c r="E456" i="2"/>
  <c r="K456" i="2"/>
  <c r="G583" i="2"/>
  <c r="I583" i="2"/>
  <c r="H583" i="2"/>
  <c r="J611" i="2"/>
  <c r="K611" i="2"/>
  <c r="H611" i="2"/>
  <c r="F611" i="2"/>
  <c r="E611" i="2"/>
  <c r="J683" i="2"/>
  <c r="F683" i="2"/>
  <c r="E683" i="2"/>
  <c r="I112" i="2"/>
  <c r="F113" i="2"/>
  <c r="F119" i="2"/>
  <c r="I122" i="2"/>
  <c r="H126" i="2"/>
  <c r="K128" i="2"/>
  <c r="E130" i="2"/>
  <c r="E197" i="2"/>
  <c r="I200" i="2"/>
  <c r="I203" i="2"/>
  <c r="E204" i="2"/>
  <c r="I209" i="2"/>
  <c r="K215" i="2"/>
  <c r="G219" i="2"/>
  <c r="F270" i="2"/>
  <c r="I271" i="2"/>
  <c r="F276" i="2"/>
  <c r="E359" i="2"/>
  <c r="I362" i="2"/>
  <c r="G368" i="2"/>
  <c r="H368" i="2"/>
  <c r="I456" i="2"/>
  <c r="I508" i="2"/>
  <c r="J508" i="2"/>
  <c r="E508" i="2"/>
  <c r="H521" i="2"/>
  <c r="I521" i="2"/>
  <c r="I532" i="2"/>
  <c r="J532" i="2"/>
  <c r="K583" i="2"/>
  <c r="J597" i="2"/>
  <c r="K597" i="2"/>
  <c r="F597" i="2"/>
  <c r="E597" i="2"/>
  <c r="H599" i="2"/>
  <c r="K599" i="2"/>
  <c r="I599" i="2"/>
  <c r="G611" i="2"/>
  <c r="K683" i="2"/>
  <c r="H685" i="2"/>
  <c r="I685" i="2"/>
  <c r="H581" i="2"/>
  <c r="J581" i="2"/>
  <c r="I581" i="2"/>
  <c r="F581" i="2"/>
  <c r="E581" i="2"/>
  <c r="K592" i="2"/>
  <c r="F592" i="2"/>
  <c r="K112" i="2"/>
  <c r="H113" i="2"/>
  <c r="E114" i="2"/>
  <c r="H119" i="2"/>
  <c r="J122" i="2"/>
  <c r="I123" i="2"/>
  <c r="I126" i="2"/>
  <c r="K129" i="2"/>
  <c r="F130" i="2"/>
  <c r="E134" i="2"/>
  <c r="I135" i="2"/>
  <c r="E136" i="2"/>
  <c r="E143" i="2"/>
  <c r="K146" i="2"/>
  <c r="F190" i="2"/>
  <c r="F197" i="2"/>
  <c r="J203" i="2"/>
  <c r="J204" i="2"/>
  <c r="E205" i="2"/>
  <c r="I208" i="2"/>
  <c r="J209" i="2"/>
  <c r="I211" i="2"/>
  <c r="E212" i="2"/>
  <c r="K214" i="2"/>
  <c r="I217" i="2"/>
  <c r="H219" i="2"/>
  <c r="K269" i="2"/>
  <c r="I270" i="2"/>
  <c r="J273" i="2"/>
  <c r="E274" i="2"/>
  <c r="K275" i="2"/>
  <c r="H276" i="2"/>
  <c r="F277" i="2"/>
  <c r="E289" i="2"/>
  <c r="J290" i="2"/>
  <c r="E291" i="2"/>
  <c r="E297" i="2"/>
  <c r="J298" i="2"/>
  <c r="E299" i="2"/>
  <c r="I351" i="2"/>
  <c r="I353" i="2"/>
  <c r="I354" i="2"/>
  <c r="F359" i="2"/>
  <c r="I367" i="2"/>
  <c r="F368" i="2"/>
  <c r="J375" i="2"/>
  <c r="K375" i="2"/>
  <c r="E375" i="2"/>
  <c r="E380" i="2"/>
  <c r="J380" i="2"/>
  <c r="G424" i="2"/>
  <c r="F424" i="2"/>
  <c r="E424" i="2"/>
  <c r="K424" i="2"/>
  <c r="J425" i="2"/>
  <c r="H425" i="2"/>
  <c r="E426" i="2"/>
  <c r="F426" i="2"/>
  <c r="E502" i="2"/>
  <c r="I502" i="2"/>
  <c r="H502" i="2"/>
  <c r="G502" i="2"/>
  <c r="K502" i="2"/>
  <c r="H591" i="2"/>
  <c r="K591" i="2"/>
  <c r="I591" i="2"/>
  <c r="J691" i="2"/>
  <c r="K691" i="2"/>
  <c r="F691" i="2"/>
  <c r="E691" i="2"/>
  <c r="J737" i="2"/>
  <c r="K737" i="2"/>
  <c r="I737" i="2"/>
  <c r="F737" i="2"/>
  <c r="E754" i="2"/>
  <c r="I754" i="2"/>
  <c r="F754" i="2"/>
  <c r="E119" i="2"/>
  <c r="H755" i="2"/>
  <c r="I755" i="2"/>
  <c r="K113" i="2"/>
  <c r="F114" i="2"/>
  <c r="I119" i="2"/>
  <c r="K122" i="2"/>
  <c r="J126" i="2"/>
  <c r="G130" i="2"/>
  <c r="F134" i="2"/>
  <c r="J135" i="2"/>
  <c r="H136" i="2"/>
  <c r="F143" i="2"/>
  <c r="H190" i="2"/>
  <c r="G197" i="2"/>
  <c r="K204" i="2"/>
  <c r="F205" i="2"/>
  <c r="J211" i="2"/>
  <c r="J212" i="2"/>
  <c r="I219" i="2"/>
  <c r="K273" i="2"/>
  <c r="F274" i="2"/>
  <c r="K276" i="2"/>
  <c r="I277" i="2"/>
  <c r="F289" i="2"/>
  <c r="K290" i="2"/>
  <c r="F291" i="2"/>
  <c r="F297" i="2"/>
  <c r="K298" i="2"/>
  <c r="F299" i="2"/>
  <c r="K353" i="2"/>
  <c r="G359" i="2"/>
  <c r="J367" i="2"/>
  <c r="I368" i="2"/>
  <c r="J369" i="2"/>
  <c r="I369" i="2"/>
  <c r="K374" i="2"/>
  <c r="E374" i="2"/>
  <c r="G376" i="2"/>
  <c r="H376" i="2"/>
  <c r="G432" i="2"/>
  <c r="F432" i="2"/>
  <c r="E432" i="2"/>
  <c r="K432" i="2"/>
  <c r="J433" i="2"/>
  <c r="H433" i="2"/>
  <c r="E434" i="2"/>
  <c r="F434" i="2"/>
  <c r="I447" i="2"/>
  <c r="K447" i="2"/>
  <c r="E447" i="2"/>
  <c r="F502" i="2"/>
  <c r="H677" i="2"/>
  <c r="I677" i="2"/>
  <c r="G690" i="2"/>
  <c r="K690" i="2"/>
  <c r="J690" i="2"/>
  <c r="H690" i="2"/>
  <c r="F690" i="2"/>
  <c r="G114" i="2"/>
  <c r="J119" i="2"/>
  <c r="I130" i="2"/>
  <c r="I136" i="2"/>
  <c r="F137" i="2"/>
  <c r="H143" i="2"/>
  <c r="I190" i="2"/>
  <c r="F192" i="2"/>
  <c r="E195" i="2"/>
  <c r="H197" i="2"/>
  <c r="F198" i="2"/>
  <c r="G205" i="2"/>
  <c r="K212" i="2"/>
  <c r="E220" i="2"/>
  <c r="H274" i="2"/>
  <c r="K277" i="2"/>
  <c r="E282" i="2"/>
  <c r="F285" i="2"/>
  <c r="G289" i="2"/>
  <c r="H291" i="2"/>
  <c r="G297" i="2"/>
  <c r="H299" i="2"/>
  <c r="G348" i="2"/>
  <c r="F352" i="2"/>
  <c r="J368" i="2"/>
  <c r="E369" i="2"/>
  <c r="G370" i="2"/>
  <c r="I370" i="2"/>
  <c r="H374" i="2"/>
  <c r="H375" i="2"/>
  <c r="F376" i="2"/>
  <c r="I424" i="2"/>
  <c r="K425" i="2"/>
  <c r="K426" i="2"/>
  <c r="H432" i="2"/>
  <c r="F433" i="2"/>
  <c r="I434" i="2"/>
  <c r="G440" i="2"/>
  <c r="F440" i="2"/>
  <c r="E440" i="2"/>
  <c r="K440" i="2"/>
  <c r="J441" i="2"/>
  <c r="H441" i="2"/>
  <c r="E442" i="2"/>
  <c r="F442" i="2"/>
  <c r="F447" i="2"/>
  <c r="G448" i="2"/>
  <c r="H448" i="2"/>
  <c r="F448" i="2"/>
  <c r="J502" i="2"/>
  <c r="J665" i="2"/>
  <c r="H665" i="2"/>
  <c r="G665" i="2"/>
  <c r="F665" i="2"/>
  <c r="E665" i="2"/>
  <c r="I690" i="2"/>
  <c r="J751" i="2"/>
  <c r="K751" i="2"/>
  <c r="H751" i="2"/>
  <c r="E751" i="2"/>
  <c r="H430" i="2"/>
  <c r="H438" i="2"/>
  <c r="I449" i="2"/>
  <c r="H454" i="2"/>
  <c r="H457" i="2"/>
  <c r="F503" i="2"/>
  <c r="F507" i="2"/>
  <c r="H510" i="2"/>
  <c r="K515" i="2"/>
  <c r="J516" i="2"/>
  <c r="G517" i="2"/>
  <c r="K519" i="2"/>
  <c r="H520" i="2"/>
  <c r="H523" i="2"/>
  <c r="I529" i="2"/>
  <c r="F531" i="2"/>
  <c r="G580" i="2"/>
  <c r="H582" i="2"/>
  <c r="P586" i="2"/>
  <c r="K589" i="2"/>
  <c r="H590" i="2"/>
  <c r="J596" i="2"/>
  <c r="K601" i="2"/>
  <c r="H603" i="2"/>
  <c r="H609" i="2"/>
  <c r="I613" i="2"/>
  <c r="K659" i="2"/>
  <c r="G660" i="2"/>
  <c r="G663" i="2"/>
  <c r="H666" i="2"/>
  <c r="K671" i="2"/>
  <c r="J672" i="2"/>
  <c r="F673" i="2"/>
  <c r="H676" i="2"/>
  <c r="H679" i="2"/>
  <c r="J682" i="2"/>
  <c r="H689" i="2"/>
  <c r="G736" i="2"/>
  <c r="I742" i="2"/>
  <c r="K752" i="2"/>
  <c r="I753" i="2"/>
  <c r="H757" i="2"/>
  <c r="K759" i="2"/>
  <c r="H760" i="2"/>
  <c r="F765" i="2"/>
  <c r="J766" i="2"/>
  <c r="I503" i="2"/>
  <c r="G507" i="2"/>
  <c r="H517" i="2"/>
  <c r="I520" i="2"/>
  <c r="G531" i="2"/>
  <c r="H580" i="2"/>
  <c r="K596" i="2"/>
  <c r="K603" i="2"/>
  <c r="I609" i="2"/>
  <c r="K613" i="2"/>
  <c r="H663" i="2"/>
  <c r="I666" i="2"/>
  <c r="I676" i="2"/>
  <c r="I679" i="2"/>
  <c r="K682" i="2"/>
  <c r="K689" i="2"/>
  <c r="H736" i="2"/>
  <c r="J742" i="2"/>
  <c r="I757" i="2"/>
  <c r="G765" i="2"/>
  <c r="K766" i="2"/>
  <c r="K609" i="2"/>
  <c r="J663" i="2"/>
  <c r="K679" i="2"/>
  <c r="K757" i="2"/>
  <c r="J431" i="2"/>
  <c r="J439" i="2"/>
  <c r="J507" i="2"/>
  <c r="I511" i="2"/>
  <c r="F512" i="2"/>
  <c r="G515" i="2"/>
  <c r="E527" i="2"/>
  <c r="K531" i="2"/>
  <c r="K533" i="2"/>
  <c r="K580" i="2"/>
  <c r="F596" i="2"/>
  <c r="F692" i="2"/>
  <c r="F738" i="2"/>
  <c r="K511" i="2"/>
  <c r="H512" i="2"/>
  <c r="I527" i="2"/>
  <c r="G596" i="2"/>
  <c r="E603" i="2"/>
  <c r="F606" i="2"/>
  <c r="E609" i="2"/>
  <c r="I669" i="2"/>
  <c r="E675" i="2"/>
  <c r="E679" i="2"/>
  <c r="F682" i="2"/>
  <c r="G692" i="2"/>
  <c r="I738" i="2"/>
  <c r="I744" i="2"/>
  <c r="F745" i="2"/>
  <c r="G752" i="2"/>
  <c r="E757" i="2"/>
  <c r="J758" i="2"/>
  <c r="E759" i="2"/>
  <c r="F766" i="2"/>
  <c r="K768" i="2"/>
  <c r="I769" i="2"/>
  <c r="F770" i="2"/>
  <c r="I512" i="2"/>
  <c r="K527" i="2"/>
  <c r="F589" i="2"/>
  <c r="H596" i="2"/>
  <c r="F603" i="2"/>
  <c r="H606" i="2"/>
  <c r="I607" i="2"/>
  <c r="F608" i="2"/>
  <c r="E613" i="2"/>
  <c r="J658" i="2"/>
  <c r="E659" i="2"/>
  <c r="F666" i="2"/>
  <c r="K674" i="2"/>
  <c r="F675" i="2"/>
  <c r="F676" i="2"/>
  <c r="K681" i="2"/>
  <c r="H682" i="2"/>
  <c r="J688" i="2"/>
  <c r="F689" i="2"/>
  <c r="H692" i="2"/>
  <c r="E742" i="2"/>
  <c r="K744" i="2"/>
  <c r="I745" i="2"/>
  <c r="H752" i="2"/>
  <c r="K758" i="2"/>
  <c r="F759" i="2"/>
  <c r="H766" i="2"/>
  <c r="K769" i="2"/>
  <c r="I770" i="2"/>
  <c r="N225" i="2"/>
  <c r="N605" i="2"/>
  <c r="P771" i="2"/>
  <c r="Q147" i="2"/>
  <c r="N381" i="2"/>
  <c r="N537" i="2"/>
  <c r="O605" i="2"/>
  <c r="Q771" i="2"/>
  <c r="N771" i="2"/>
  <c r="N693" i="2"/>
  <c r="P225" i="2"/>
  <c r="P381" i="2"/>
  <c r="P459" i="2"/>
  <c r="N459" i="2"/>
  <c r="P537" i="2"/>
  <c r="N595" i="2"/>
  <c r="Q605" i="2"/>
  <c r="Q615" i="2" s="1"/>
  <c r="P693" i="2"/>
  <c r="O225" i="2"/>
  <c r="N303" i="2"/>
  <c r="O381" i="2"/>
  <c r="O693" i="2"/>
  <c r="Q225" i="2"/>
  <c r="O303" i="2"/>
  <c r="Q381" i="2"/>
  <c r="Q459" i="2"/>
  <c r="Q537" i="2"/>
  <c r="O595" i="2"/>
  <c r="Q693" i="2"/>
  <c r="O459" i="2"/>
  <c r="O537" i="2"/>
  <c r="N147" i="2"/>
  <c r="P303" i="2"/>
  <c r="P595" i="2"/>
  <c r="O147" i="2"/>
  <c r="Q303" i="2"/>
  <c r="E605" i="2"/>
  <c r="F605" i="2"/>
  <c r="I605" i="2"/>
  <c r="K605" i="2"/>
  <c r="G595" i="2"/>
  <c r="E595" i="2"/>
  <c r="F595" i="2"/>
  <c r="H595" i="2"/>
  <c r="K595" i="2"/>
  <c r="I586" i="2"/>
  <c r="G738" i="2"/>
  <c r="J739" i="2"/>
  <c r="E740" i="2"/>
  <c r="F743" i="2"/>
  <c r="G746" i="2"/>
  <c r="J747" i="2"/>
  <c r="E748" i="2"/>
  <c r="F751" i="2"/>
  <c r="G754" i="2"/>
  <c r="J755" i="2"/>
  <c r="E756" i="2"/>
  <c r="G762" i="2"/>
  <c r="J763" i="2"/>
  <c r="E764" i="2"/>
  <c r="G770" i="2"/>
  <c r="E737" i="2"/>
  <c r="H738" i="2"/>
  <c r="K739" i="2"/>
  <c r="F740" i="2"/>
  <c r="G743" i="2"/>
  <c r="J744" i="2"/>
  <c r="E745" i="2"/>
  <c r="H746" i="2"/>
  <c r="K747" i="2"/>
  <c r="F748" i="2"/>
  <c r="G751" i="2"/>
  <c r="J752" i="2"/>
  <c r="E753" i="2"/>
  <c r="H754" i="2"/>
  <c r="K755" i="2"/>
  <c r="F756" i="2"/>
  <c r="G759" i="2"/>
  <c r="J760" i="2"/>
  <c r="E761" i="2"/>
  <c r="H762" i="2"/>
  <c r="K763" i="2"/>
  <c r="F764" i="2"/>
  <c r="G767" i="2"/>
  <c r="J768" i="2"/>
  <c r="E769" i="2"/>
  <c r="H770" i="2"/>
  <c r="G748" i="2"/>
  <c r="G756" i="2"/>
  <c r="G764" i="2"/>
  <c r="G740" i="2"/>
  <c r="G737" i="2"/>
  <c r="J738" i="2"/>
  <c r="E739" i="2"/>
  <c r="H740" i="2"/>
  <c r="F742" i="2"/>
  <c r="I743" i="2"/>
  <c r="G745" i="2"/>
  <c r="J746" i="2"/>
  <c r="E747" i="2"/>
  <c r="H748" i="2"/>
  <c r="F750" i="2"/>
  <c r="I751" i="2"/>
  <c r="G753" i="2"/>
  <c r="J754" i="2"/>
  <c r="E755" i="2"/>
  <c r="H756" i="2"/>
  <c r="F758" i="2"/>
  <c r="I759" i="2"/>
  <c r="G761" i="2"/>
  <c r="J762" i="2"/>
  <c r="E763" i="2"/>
  <c r="H764" i="2"/>
  <c r="I767" i="2"/>
  <c r="G769" i="2"/>
  <c r="J770" i="2"/>
  <c r="H737" i="2"/>
  <c r="K738" i="2"/>
  <c r="F739" i="2"/>
  <c r="I740" i="2"/>
  <c r="H745" i="2"/>
  <c r="K746" i="2"/>
  <c r="F747" i="2"/>
  <c r="I748" i="2"/>
  <c r="H753" i="2"/>
  <c r="K754" i="2"/>
  <c r="F755" i="2"/>
  <c r="I756" i="2"/>
  <c r="E760" i="2"/>
  <c r="H761" i="2"/>
  <c r="K762" i="2"/>
  <c r="F763" i="2"/>
  <c r="I764" i="2"/>
  <c r="E768" i="2"/>
  <c r="H769" i="2"/>
  <c r="K770" i="2"/>
  <c r="G739" i="2"/>
  <c r="J740" i="2"/>
  <c r="G747" i="2"/>
  <c r="J748" i="2"/>
  <c r="G755" i="2"/>
  <c r="J756" i="2"/>
  <c r="G763" i="2"/>
  <c r="J764" i="2"/>
  <c r="J661" i="2"/>
  <c r="E662" i="2"/>
  <c r="K664" i="2"/>
  <c r="J669" i="2"/>
  <c r="E670" i="2"/>
  <c r="K672" i="2"/>
  <c r="J677" i="2"/>
  <c r="E678" i="2"/>
  <c r="K680" i="2"/>
  <c r="J685" i="2"/>
  <c r="E686" i="2"/>
  <c r="K688" i="2"/>
  <c r="K661" i="2"/>
  <c r="F662" i="2"/>
  <c r="K669" i="2"/>
  <c r="F670" i="2"/>
  <c r="K677" i="2"/>
  <c r="F678" i="2"/>
  <c r="K685" i="2"/>
  <c r="F686" i="2"/>
  <c r="G662" i="2"/>
  <c r="G670" i="2"/>
  <c r="G659" i="2"/>
  <c r="J660" i="2"/>
  <c r="E661" i="2"/>
  <c r="H662" i="2"/>
  <c r="F664" i="2"/>
  <c r="I665" i="2"/>
  <c r="G667" i="2"/>
  <c r="J668" i="2"/>
  <c r="E669" i="2"/>
  <c r="H670" i="2"/>
  <c r="F672" i="2"/>
  <c r="I673" i="2"/>
  <c r="G675" i="2"/>
  <c r="J676" i="2"/>
  <c r="E677" i="2"/>
  <c r="H678" i="2"/>
  <c r="F680" i="2"/>
  <c r="I681" i="2"/>
  <c r="G683" i="2"/>
  <c r="J684" i="2"/>
  <c r="E685" i="2"/>
  <c r="H686" i="2"/>
  <c r="F688" i="2"/>
  <c r="I689" i="2"/>
  <c r="G691" i="2"/>
  <c r="J692" i="2"/>
  <c r="G686" i="2"/>
  <c r="H659" i="2"/>
  <c r="K660" i="2"/>
  <c r="F661" i="2"/>
  <c r="I662" i="2"/>
  <c r="G664" i="2"/>
  <c r="H667" i="2"/>
  <c r="K668" i="2"/>
  <c r="F669" i="2"/>
  <c r="I670" i="2"/>
  <c r="G672" i="2"/>
  <c r="E674" i="2"/>
  <c r="H675" i="2"/>
  <c r="K676" i="2"/>
  <c r="F677" i="2"/>
  <c r="I678" i="2"/>
  <c r="G680" i="2"/>
  <c r="E682" i="2"/>
  <c r="H683" i="2"/>
  <c r="K684" i="2"/>
  <c r="F685" i="2"/>
  <c r="I686" i="2"/>
  <c r="G688" i="2"/>
  <c r="E690" i="2"/>
  <c r="H691" i="2"/>
  <c r="K692" i="2"/>
  <c r="I659" i="2"/>
  <c r="G661" i="2"/>
  <c r="J662" i="2"/>
  <c r="H664" i="2"/>
  <c r="I667" i="2"/>
  <c r="G669" i="2"/>
  <c r="J670" i="2"/>
  <c r="H672" i="2"/>
  <c r="I675" i="2"/>
  <c r="G677" i="2"/>
  <c r="J678" i="2"/>
  <c r="H680" i="2"/>
  <c r="I683" i="2"/>
  <c r="G685" i="2"/>
  <c r="J686" i="2"/>
  <c r="H688" i="2"/>
  <c r="I691" i="2"/>
  <c r="G678" i="2"/>
  <c r="J586" i="2"/>
  <c r="E587" i="2"/>
  <c r="J594" i="2"/>
  <c r="J602" i="2"/>
  <c r="J610" i="2"/>
  <c r="G582" i="2"/>
  <c r="J583" i="2"/>
  <c r="E584" i="2"/>
  <c r="K586" i="2"/>
  <c r="F587" i="2"/>
  <c r="G590" i="2"/>
  <c r="J591" i="2"/>
  <c r="E592" i="2"/>
  <c r="K594" i="2"/>
  <c r="G598" i="2"/>
  <c r="J599" i="2"/>
  <c r="E600" i="2"/>
  <c r="K602" i="2"/>
  <c r="G606" i="2"/>
  <c r="J607" i="2"/>
  <c r="E608" i="2"/>
  <c r="K610" i="2"/>
  <c r="G614" i="2"/>
  <c r="E586" i="2"/>
  <c r="G608" i="2"/>
  <c r="G581" i="2"/>
  <c r="J582" i="2"/>
  <c r="E583" i="2"/>
  <c r="H584" i="2"/>
  <c r="F586" i="2"/>
  <c r="I587" i="2"/>
  <c r="G589" i="2"/>
  <c r="J590" i="2"/>
  <c r="E591" i="2"/>
  <c r="H592" i="2"/>
  <c r="F594" i="2"/>
  <c r="I595" i="2"/>
  <c r="G597" i="2"/>
  <c r="J598" i="2"/>
  <c r="E599" i="2"/>
  <c r="H600" i="2"/>
  <c r="F602" i="2"/>
  <c r="I603" i="2"/>
  <c r="G605" i="2"/>
  <c r="J606" i="2"/>
  <c r="E607" i="2"/>
  <c r="H608" i="2"/>
  <c r="F610" i="2"/>
  <c r="I611" i="2"/>
  <c r="G613" i="2"/>
  <c r="J614" i="2"/>
  <c r="G587" i="2"/>
  <c r="G592" i="2"/>
  <c r="E594" i="2"/>
  <c r="G600" i="2"/>
  <c r="E602" i="2"/>
  <c r="E610" i="2"/>
  <c r="F583" i="2"/>
  <c r="I584" i="2"/>
  <c r="G586" i="2"/>
  <c r="J587" i="2"/>
  <c r="H589" i="2"/>
  <c r="K590" i="2"/>
  <c r="F591" i="2"/>
  <c r="I592" i="2"/>
  <c r="G594" i="2"/>
  <c r="H597" i="2"/>
  <c r="K598" i="2"/>
  <c r="F599" i="2"/>
  <c r="I600" i="2"/>
  <c r="G602" i="2"/>
  <c r="E604" i="2"/>
  <c r="H605" i="2"/>
  <c r="K606" i="2"/>
  <c r="F607" i="2"/>
  <c r="I608" i="2"/>
  <c r="G610" i="2"/>
  <c r="E612" i="2"/>
  <c r="H613" i="2"/>
  <c r="K614" i="2"/>
  <c r="G584" i="2"/>
  <c r="H587" i="2"/>
  <c r="G591" i="2"/>
  <c r="J592" i="2"/>
  <c r="H594" i="2"/>
  <c r="G599" i="2"/>
  <c r="J600" i="2"/>
  <c r="H602" i="2"/>
  <c r="G607" i="2"/>
  <c r="J608" i="2"/>
  <c r="H610" i="2"/>
  <c r="G504" i="2"/>
  <c r="J505" i="2"/>
  <c r="E506" i="2"/>
  <c r="K508" i="2"/>
  <c r="F509" i="2"/>
  <c r="G512" i="2"/>
  <c r="J513" i="2"/>
  <c r="E514" i="2"/>
  <c r="K516" i="2"/>
  <c r="F517" i="2"/>
  <c r="G520" i="2"/>
  <c r="J521" i="2"/>
  <c r="E522" i="2"/>
  <c r="K524" i="2"/>
  <c r="F525" i="2"/>
  <c r="G528" i="2"/>
  <c r="E530" i="2"/>
  <c r="K532" i="2"/>
  <c r="F533" i="2"/>
  <c r="G536" i="2"/>
  <c r="K505" i="2"/>
  <c r="F506" i="2"/>
  <c r="K513" i="2"/>
  <c r="F514" i="2"/>
  <c r="K521" i="2"/>
  <c r="F522" i="2"/>
  <c r="F530" i="2"/>
  <c r="G506" i="2"/>
  <c r="G514" i="2"/>
  <c r="G522" i="2"/>
  <c r="E524" i="2"/>
  <c r="H525" i="2"/>
  <c r="K526" i="2"/>
  <c r="F527" i="2"/>
  <c r="I528" i="2"/>
  <c r="G530" i="2"/>
  <c r="E532" i="2"/>
  <c r="H533" i="2"/>
  <c r="K534" i="2"/>
  <c r="F535" i="2"/>
  <c r="I536" i="2"/>
  <c r="G503" i="2"/>
  <c r="J504" i="2"/>
  <c r="E505" i="2"/>
  <c r="H506" i="2"/>
  <c r="F508" i="2"/>
  <c r="I509" i="2"/>
  <c r="G511" i="2"/>
  <c r="J512" i="2"/>
  <c r="E513" i="2"/>
  <c r="H514" i="2"/>
  <c r="F516" i="2"/>
  <c r="I517" i="2"/>
  <c r="G519" i="2"/>
  <c r="J520" i="2"/>
  <c r="E521" i="2"/>
  <c r="H522" i="2"/>
  <c r="F524" i="2"/>
  <c r="I525" i="2"/>
  <c r="G527" i="2"/>
  <c r="J528" i="2"/>
  <c r="H530" i="2"/>
  <c r="F532" i="2"/>
  <c r="I533" i="2"/>
  <c r="G535" i="2"/>
  <c r="J536" i="2"/>
  <c r="H503" i="2"/>
  <c r="K504" i="2"/>
  <c r="F505" i="2"/>
  <c r="I506" i="2"/>
  <c r="G508" i="2"/>
  <c r="H511" i="2"/>
  <c r="K512" i="2"/>
  <c r="F513" i="2"/>
  <c r="I514" i="2"/>
  <c r="G516" i="2"/>
  <c r="H519" i="2"/>
  <c r="K520" i="2"/>
  <c r="F521" i="2"/>
  <c r="I522" i="2"/>
  <c r="G524" i="2"/>
  <c r="H527" i="2"/>
  <c r="K528" i="2"/>
  <c r="I530" i="2"/>
  <c r="G532" i="2"/>
  <c r="E534" i="2"/>
  <c r="H535" i="2"/>
  <c r="K536" i="2"/>
  <c r="G505" i="2"/>
  <c r="J506" i="2"/>
  <c r="H508" i="2"/>
  <c r="G513" i="2"/>
  <c r="J514" i="2"/>
  <c r="H516" i="2"/>
  <c r="G521" i="2"/>
  <c r="J522" i="2"/>
  <c r="H524" i="2"/>
  <c r="J530" i="2"/>
  <c r="H532" i="2"/>
  <c r="I443" i="2"/>
  <c r="G426" i="2"/>
  <c r="J427" i="2"/>
  <c r="E428" i="2"/>
  <c r="H429" i="2"/>
  <c r="G434" i="2"/>
  <c r="J435" i="2"/>
  <c r="E436" i="2"/>
  <c r="H437" i="2"/>
  <c r="G442" i="2"/>
  <c r="J443" i="2"/>
  <c r="E444" i="2"/>
  <c r="H445" i="2"/>
  <c r="G450" i="2"/>
  <c r="J451" i="2"/>
  <c r="E452" i="2"/>
  <c r="H453" i="2"/>
  <c r="G458" i="2"/>
  <c r="I451" i="2"/>
  <c r="J424" i="2"/>
  <c r="E425" i="2"/>
  <c r="H426" i="2"/>
  <c r="K427" i="2"/>
  <c r="F428" i="2"/>
  <c r="I429" i="2"/>
  <c r="G431" i="2"/>
  <c r="J432" i="2"/>
  <c r="E433" i="2"/>
  <c r="H434" i="2"/>
  <c r="K435" i="2"/>
  <c r="F436" i="2"/>
  <c r="I437" i="2"/>
  <c r="G439" i="2"/>
  <c r="J440" i="2"/>
  <c r="E441" i="2"/>
  <c r="H442" i="2"/>
  <c r="K443" i="2"/>
  <c r="F444" i="2"/>
  <c r="I445" i="2"/>
  <c r="G447" i="2"/>
  <c r="J448" i="2"/>
  <c r="E449" i="2"/>
  <c r="H450" i="2"/>
  <c r="K451" i="2"/>
  <c r="F452" i="2"/>
  <c r="I453" i="2"/>
  <c r="G455" i="2"/>
  <c r="J456" i="2"/>
  <c r="E457" i="2"/>
  <c r="H458" i="2"/>
  <c r="G425" i="2"/>
  <c r="J426" i="2"/>
  <c r="E427" i="2"/>
  <c r="H428" i="2"/>
  <c r="K429" i="2"/>
  <c r="F430" i="2"/>
  <c r="G433" i="2"/>
  <c r="J434" i="2"/>
  <c r="E435" i="2"/>
  <c r="H436" i="2"/>
  <c r="K437" i="2"/>
  <c r="F438" i="2"/>
  <c r="G441" i="2"/>
  <c r="J442" i="2"/>
  <c r="E443" i="2"/>
  <c r="H444" i="2"/>
  <c r="K445" i="2"/>
  <c r="F446" i="2"/>
  <c r="G449" i="2"/>
  <c r="J450" i="2"/>
  <c r="E451" i="2"/>
  <c r="H452" i="2"/>
  <c r="K453" i="2"/>
  <c r="F454" i="2"/>
  <c r="G457" i="2"/>
  <c r="J458" i="2"/>
  <c r="G436" i="2"/>
  <c r="F427" i="2"/>
  <c r="I428" i="2"/>
  <c r="F435" i="2"/>
  <c r="I436" i="2"/>
  <c r="F443" i="2"/>
  <c r="I444" i="2"/>
  <c r="F451" i="2"/>
  <c r="I452" i="2"/>
  <c r="G428" i="2"/>
  <c r="G444" i="2"/>
  <c r="I425" i="2"/>
  <c r="G427" i="2"/>
  <c r="J428" i="2"/>
  <c r="E429" i="2"/>
  <c r="I433" i="2"/>
  <c r="G435" i="2"/>
  <c r="J436" i="2"/>
  <c r="E437" i="2"/>
  <c r="I441" i="2"/>
  <c r="G443" i="2"/>
  <c r="J444" i="2"/>
  <c r="E445" i="2"/>
  <c r="G451" i="2"/>
  <c r="J452" i="2"/>
  <c r="E453" i="2"/>
  <c r="H346" i="2"/>
  <c r="K347" i="2"/>
  <c r="I349" i="2"/>
  <c r="H354" i="2"/>
  <c r="K355" i="2"/>
  <c r="F356" i="2"/>
  <c r="I357" i="2"/>
  <c r="H362" i="2"/>
  <c r="K363" i="2"/>
  <c r="F364" i="2"/>
  <c r="I365" i="2"/>
  <c r="H370" i="2"/>
  <c r="K371" i="2"/>
  <c r="F372" i="2"/>
  <c r="G375" i="2"/>
  <c r="J376" i="2"/>
  <c r="E377" i="2"/>
  <c r="H378" i="2"/>
  <c r="K379" i="2"/>
  <c r="F380" i="2"/>
  <c r="J346" i="2"/>
  <c r="E347" i="2"/>
  <c r="H348" i="2"/>
  <c r="K349" i="2"/>
  <c r="F350" i="2"/>
  <c r="G353" i="2"/>
  <c r="J354" i="2"/>
  <c r="E355" i="2"/>
  <c r="H356" i="2"/>
  <c r="K357" i="2"/>
  <c r="F358" i="2"/>
  <c r="G361" i="2"/>
  <c r="J362" i="2"/>
  <c r="E363" i="2"/>
  <c r="H364" i="2"/>
  <c r="K365" i="2"/>
  <c r="F366" i="2"/>
  <c r="G369" i="2"/>
  <c r="J370" i="2"/>
  <c r="E371" i="2"/>
  <c r="H372" i="2"/>
  <c r="K373" i="2"/>
  <c r="F374" i="2"/>
  <c r="G377" i="2"/>
  <c r="J378" i="2"/>
  <c r="E379" i="2"/>
  <c r="H380" i="2"/>
  <c r="K346" i="2"/>
  <c r="F347" i="2"/>
  <c r="K354" i="2"/>
  <c r="F355" i="2"/>
  <c r="K362" i="2"/>
  <c r="F363" i="2"/>
  <c r="E368" i="2"/>
  <c r="H369" i="2"/>
  <c r="K370" i="2"/>
  <c r="F371" i="2"/>
  <c r="I372" i="2"/>
  <c r="G374" i="2"/>
  <c r="E376" i="2"/>
  <c r="H377" i="2"/>
  <c r="K378" i="2"/>
  <c r="F379" i="2"/>
  <c r="I380" i="2"/>
  <c r="G363" i="2"/>
  <c r="G371" i="2"/>
  <c r="G379" i="2"/>
  <c r="G347" i="2"/>
  <c r="E346" i="2"/>
  <c r="H347" i="2"/>
  <c r="K348" i="2"/>
  <c r="F349" i="2"/>
  <c r="I350" i="2"/>
  <c r="E354" i="2"/>
  <c r="H355" i="2"/>
  <c r="K356" i="2"/>
  <c r="F357" i="2"/>
  <c r="I358" i="2"/>
  <c r="E362" i="2"/>
  <c r="H363" i="2"/>
  <c r="K364" i="2"/>
  <c r="F365" i="2"/>
  <c r="I366" i="2"/>
  <c r="E370" i="2"/>
  <c r="H371" i="2"/>
  <c r="K372" i="2"/>
  <c r="I374" i="2"/>
  <c r="E378" i="2"/>
  <c r="H379" i="2"/>
  <c r="K380" i="2"/>
  <c r="G355" i="2"/>
  <c r="F346" i="2"/>
  <c r="I347" i="2"/>
  <c r="G349" i="2"/>
  <c r="J350" i="2"/>
  <c r="F354" i="2"/>
  <c r="I355" i="2"/>
  <c r="G357" i="2"/>
  <c r="J358" i="2"/>
  <c r="F362" i="2"/>
  <c r="I363" i="2"/>
  <c r="G365" i="2"/>
  <c r="J366" i="2"/>
  <c r="F370" i="2"/>
  <c r="I371" i="2"/>
  <c r="J374" i="2"/>
  <c r="F378" i="2"/>
  <c r="I379" i="2"/>
  <c r="I295" i="2"/>
  <c r="I268" i="2"/>
  <c r="G270" i="2"/>
  <c r="J271" i="2"/>
  <c r="E272" i="2"/>
  <c r="I276" i="2"/>
  <c r="G278" i="2"/>
  <c r="J279" i="2"/>
  <c r="E280" i="2"/>
  <c r="I284" i="2"/>
  <c r="G286" i="2"/>
  <c r="J287" i="2"/>
  <c r="E288" i="2"/>
  <c r="I292" i="2"/>
  <c r="G294" i="2"/>
  <c r="J295" i="2"/>
  <c r="E296" i="2"/>
  <c r="I300" i="2"/>
  <c r="G302" i="2"/>
  <c r="J268" i="2"/>
  <c r="E269" i="2"/>
  <c r="H270" i="2"/>
  <c r="K271" i="2"/>
  <c r="F272" i="2"/>
  <c r="G275" i="2"/>
  <c r="J276" i="2"/>
  <c r="E277" i="2"/>
  <c r="H278" i="2"/>
  <c r="K279" i="2"/>
  <c r="F280" i="2"/>
  <c r="G283" i="2"/>
  <c r="J284" i="2"/>
  <c r="E285" i="2"/>
  <c r="H286" i="2"/>
  <c r="K287" i="2"/>
  <c r="F288" i="2"/>
  <c r="G291" i="2"/>
  <c r="J292" i="2"/>
  <c r="E293" i="2"/>
  <c r="H294" i="2"/>
  <c r="K295" i="2"/>
  <c r="F296" i="2"/>
  <c r="G299" i="2"/>
  <c r="J300" i="2"/>
  <c r="E301" i="2"/>
  <c r="H302" i="2"/>
  <c r="J270" i="2"/>
  <c r="E271" i="2"/>
  <c r="H272" i="2"/>
  <c r="G277" i="2"/>
  <c r="J278" i="2"/>
  <c r="E279" i="2"/>
  <c r="H280" i="2"/>
  <c r="G285" i="2"/>
  <c r="J286" i="2"/>
  <c r="E287" i="2"/>
  <c r="H288" i="2"/>
  <c r="G293" i="2"/>
  <c r="J294" i="2"/>
  <c r="E295" i="2"/>
  <c r="H296" i="2"/>
  <c r="G301" i="2"/>
  <c r="J302" i="2"/>
  <c r="G280" i="2"/>
  <c r="G296" i="2"/>
  <c r="E268" i="2"/>
  <c r="H269" i="2"/>
  <c r="K270" i="2"/>
  <c r="F271" i="2"/>
  <c r="I272" i="2"/>
  <c r="E276" i="2"/>
  <c r="H277" i="2"/>
  <c r="K278" i="2"/>
  <c r="F279" i="2"/>
  <c r="I280" i="2"/>
  <c r="E284" i="2"/>
  <c r="H285" i="2"/>
  <c r="K286" i="2"/>
  <c r="F287" i="2"/>
  <c r="I288" i="2"/>
  <c r="E292" i="2"/>
  <c r="H293" i="2"/>
  <c r="K294" i="2"/>
  <c r="F295" i="2"/>
  <c r="I296" i="2"/>
  <c r="E300" i="2"/>
  <c r="H301" i="2"/>
  <c r="K302" i="2"/>
  <c r="G288" i="2"/>
  <c r="G271" i="2"/>
  <c r="J272" i="2"/>
  <c r="G279" i="2"/>
  <c r="J280" i="2"/>
  <c r="G287" i="2"/>
  <c r="J288" i="2"/>
  <c r="F292" i="2"/>
  <c r="G295" i="2"/>
  <c r="J296" i="2"/>
  <c r="F300" i="2"/>
  <c r="I301" i="2"/>
  <c r="G272" i="2"/>
  <c r="J217" i="2"/>
  <c r="E202" i="2"/>
  <c r="E210" i="2"/>
  <c r="E218" i="2"/>
  <c r="E191" i="2"/>
  <c r="K193" i="2"/>
  <c r="F194" i="2"/>
  <c r="E199" i="2"/>
  <c r="K201" i="2"/>
  <c r="F202" i="2"/>
  <c r="E207" i="2"/>
  <c r="K209" i="2"/>
  <c r="F210" i="2"/>
  <c r="E215" i="2"/>
  <c r="K217" i="2"/>
  <c r="F218" i="2"/>
  <c r="E223" i="2"/>
  <c r="G194" i="2"/>
  <c r="F199" i="2"/>
  <c r="F207" i="2"/>
  <c r="G210" i="2"/>
  <c r="F215" i="2"/>
  <c r="G218" i="2"/>
  <c r="G191" i="2"/>
  <c r="J192" i="2"/>
  <c r="E193" i="2"/>
  <c r="H194" i="2"/>
  <c r="F196" i="2"/>
  <c r="I197" i="2"/>
  <c r="G199" i="2"/>
  <c r="J200" i="2"/>
  <c r="E201" i="2"/>
  <c r="H202" i="2"/>
  <c r="K203" i="2"/>
  <c r="F204" i="2"/>
  <c r="I205" i="2"/>
  <c r="G207" i="2"/>
  <c r="J208" i="2"/>
  <c r="E209" i="2"/>
  <c r="H210" i="2"/>
  <c r="K211" i="2"/>
  <c r="F212" i="2"/>
  <c r="I213" i="2"/>
  <c r="G215" i="2"/>
  <c r="J216" i="2"/>
  <c r="E217" i="2"/>
  <c r="H218" i="2"/>
  <c r="F220" i="2"/>
  <c r="I221" i="2"/>
  <c r="G223" i="2"/>
  <c r="J224" i="2"/>
  <c r="E190" i="2"/>
  <c r="H191" i="2"/>
  <c r="K192" i="2"/>
  <c r="F193" i="2"/>
  <c r="I194" i="2"/>
  <c r="G196" i="2"/>
  <c r="E198" i="2"/>
  <c r="H199" i="2"/>
  <c r="K200" i="2"/>
  <c r="F201" i="2"/>
  <c r="I202" i="2"/>
  <c r="G204" i="2"/>
  <c r="E206" i="2"/>
  <c r="H207" i="2"/>
  <c r="K208" i="2"/>
  <c r="F209" i="2"/>
  <c r="I210" i="2"/>
  <c r="G212" i="2"/>
  <c r="E214" i="2"/>
  <c r="H215" i="2"/>
  <c r="K216" i="2"/>
  <c r="F217" i="2"/>
  <c r="I218" i="2"/>
  <c r="G220" i="2"/>
  <c r="E222" i="2"/>
  <c r="H223" i="2"/>
  <c r="K224" i="2"/>
  <c r="F191" i="2"/>
  <c r="G202" i="2"/>
  <c r="I191" i="2"/>
  <c r="G193" i="2"/>
  <c r="J194" i="2"/>
  <c r="H196" i="2"/>
  <c r="I199" i="2"/>
  <c r="G201" i="2"/>
  <c r="J202" i="2"/>
  <c r="H204" i="2"/>
  <c r="I207" i="2"/>
  <c r="G209" i="2"/>
  <c r="J210" i="2"/>
  <c r="H212" i="2"/>
  <c r="I215" i="2"/>
  <c r="G217" i="2"/>
  <c r="J218" i="2"/>
  <c r="H220" i="2"/>
  <c r="I223" i="2"/>
  <c r="E194" i="2"/>
  <c r="J123" i="2"/>
  <c r="E124" i="2"/>
  <c r="H125" i="2"/>
  <c r="J131" i="2"/>
  <c r="E132" i="2"/>
  <c r="H133" i="2"/>
  <c r="J139" i="2"/>
  <c r="E140" i="2"/>
  <c r="H141" i="2"/>
  <c r="G146" i="2"/>
  <c r="J115" i="2"/>
  <c r="E116" i="2"/>
  <c r="H117" i="2"/>
  <c r="J112" i="2"/>
  <c r="E113" i="2"/>
  <c r="K115" i="2"/>
  <c r="F116" i="2"/>
  <c r="I117" i="2"/>
  <c r="G119" i="2"/>
  <c r="J120" i="2"/>
  <c r="E121" i="2"/>
  <c r="K123" i="2"/>
  <c r="F124" i="2"/>
  <c r="I125" i="2"/>
  <c r="G127" i="2"/>
  <c r="J128" i="2"/>
  <c r="E129" i="2"/>
  <c r="K131" i="2"/>
  <c r="F132" i="2"/>
  <c r="I133" i="2"/>
  <c r="G135" i="2"/>
  <c r="J136" i="2"/>
  <c r="E137" i="2"/>
  <c r="H138" i="2"/>
  <c r="K139" i="2"/>
  <c r="F140" i="2"/>
  <c r="I141" i="2"/>
  <c r="G143" i="2"/>
  <c r="J144" i="2"/>
  <c r="E145" i="2"/>
  <c r="H146" i="2"/>
  <c r="G116" i="2"/>
  <c r="J125" i="2"/>
  <c r="G132" i="2"/>
  <c r="J133" i="2"/>
  <c r="G140" i="2"/>
  <c r="J141" i="2"/>
  <c r="G124" i="2"/>
  <c r="G113" i="2"/>
  <c r="E115" i="2"/>
  <c r="H116" i="2"/>
  <c r="K117" i="2"/>
  <c r="G121" i="2"/>
  <c r="E123" i="2"/>
  <c r="H124" i="2"/>
  <c r="K125" i="2"/>
  <c r="G129" i="2"/>
  <c r="E131" i="2"/>
  <c r="H132" i="2"/>
  <c r="K133" i="2"/>
  <c r="G137" i="2"/>
  <c r="E139" i="2"/>
  <c r="H140" i="2"/>
  <c r="K141" i="2"/>
  <c r="G145" i="2"/>
  <c r="J146" i="2"/>
  <c r="F115" i="2"/>
  <c r="I116" i="2"/>
  <c r="I140" i="2"/>
  <c r="I132" i="2"/>
  <c r="F112" i="2"/>
  <c r="I113" i="2"/>
  <c r="G115" i="2"/>
  <c r="J116" i="2"/>
  <c r="E117" i="2"/>
  <c r="F120" i="2"/>
  <c r="I121" i="2"/>
  <c r="G123" i="2"/>
  <c r="J124" i="2"/>
  <c r="E125" i="2"/>
  <c r="F128" i="2"/>
  <c r="I129" i="2"/>
  <c r="G131" i="2"/>
  <c r="J132" i="2"/>
  <c r="E133" i="2"/>
  <c r="F136" i="2"/>
  <c r="I137" i="2"/>
  <c r="G139" i="2"/>
  <c r="J140" i="2"/>
  <c r="E141" i="2"/>
  <c r="F144" i="2"/>
  <c r="I145" i="2"/>
  <c r="F123" i="2"/>
  <c r="I124" i="2"/>
  <c r="J21" i="9"/>
  <c r="J18" i="9"/>
  <c r="K21" i="9"/>
  <c r="K20" i="9"/>
  <c r="K19" i="9"/>
  <c r="P615" i="2" l="1"/>
  <c r="K225" i="2"/>
  <c r="K226" i="2" s="1"/>
  <c r="G303" i="2"/>
  <c r="F771" i="2"/>
  <c r="O615" i="2"/>
  <c r="N615" i="2"/>
  <c r="I615" i="2"/>
  <c r="E147" i="2"/>
  <c r="E148" i="2" s="1"/>
  <c r="J225" i="2"/>
  <c r="J226" i="2" s="1"/>
  <c r="H303" i="2"/>
  <c r="F459" i="2"/>
  <c r="H537" i="2"/>
  <c r="G225" i="2"/>
  <c r="G226" i="2" s="1"/>
  <c r="F303" i="2"/>
  <c r="K459" i="2"/>
  <c r="G537" i="2"/>
  <c r="J537" i="2"/>
  <c r="F225" i="2"/>
  <c r="F226" i="2" s="1"/>
  <c r="H459" i="2"/>
  <c r="H693" i="2"/>
  <c r="J693" i="2"/>
  <c r="I771" i="2"/>
  <c r="E459" i="2"/>
  <c r="H147" i="2"/>
  <c r="H148" i="2" s="1"/>
  <c r="K771" i="2"/>
  <c r="E771" i="2"/>
  <c r="G693" i="2"/>
  <c r="I381" i="2"/>
  <c r="G459" i="2"/>
  <c r="I537" i="2"/>
  <c r="H771" i="2"/>
  <c r="J771" i="2"/>
  <c r="G147" i="2"/>
  <c r="G148" i="2" s="1"/>
  <c r="H225" i="2"/>
  <c r="H226" i="2" s="1"/>
  <c r="G381" i="2"/>
  <c r="F537" i="2"/>
  <c r="E693" i="2"/>
  <c r="F693" i="2"/>
  <c r="G771" i="2"/>
  <c r="K147" i="2"/>
  <c r="K148" i="2" s="1"/>
  <c r="K303" i="2"/>
  <c r="K537" i="2"/>
  <c r="E537" i="2"/>
  <c r="K693" i="2"/>
  <c r="E615" i="2"/>
  <c r="K615" i="2"/>
  <c r="H615" i="2"/>
  <c r="J615" i="2"/>
  <c r="F615" i="2"/>
  <c r="G615" i="2"/>
  <c r="I693" i="2"/>
  <c r="D694" i="2" s="1"/>
  <c r="I459" i="2"/>
  <c r="J459" i="2"/>
  <c r="E381" i="2"/>
  <c r="J381" i="2"/>
  <c r="F381" i="2"/>
  <c r="H381" i="2"/>
  <c r="K381" i="2"/>
  <c r="J303" i="2"/>
  <c r="I303" i="2"/>
  <c r="E303" i="2"/>
  <c r="I225" i="2"/>
  <c r="I226" i="2" s="1"/>
  <c r="E225" i="2"/>
  <c r="I147" i="2"/>
  <c r="I148" i="2" s="1"/>
  <c r="F147" i="2"/>
  <c r="F148" i="2" s="1"/>
  <c r="J147" i="2"/>
  <c r="J148" i="2" s="1"/>
  <c r="E226" i="2" l="1"/>
  <c r="D226" i="2" s="1"/>
  <c r="C226" i="2" s="1"/>
  <c r="D772" i="2"/>
  <c r="D538" i="2"/>
  <c r="D460" i="2"/>
  <c r="D148" i="2"/>
  <c r="C148" i="2" s="1"/>
  <c r="D616" i="2"/>
  <c r="C616" i="2" s="1"/>
  <c r="D382" i="2"/>
  <c r="D304" i="2"/>
  <c r="Q13" i="9" l="1"/>
  <c r="O35" i="2"/>
  <c r="P35" i="2"/>
  <c r="Q35" i="2"/>
  <c r="O36" i="2"/>
  <c r="P36" i="2"/>
  <c r="Q36" i="2"/>
  <c r="O37" i="2"/>
  <c r="P37" i="2"/>
  <c r="Q37" i="2"/>
  <c r="P38" i="2"/>
  <c r="O39" i="2"/>
  <c r="P39" i="2"/>
  <c r="Q39" i="2"/>
  <c r="O40" i="2"/>
  <c r="P40" i="2"/>
  <c r="Q40" i="2"/>
  <c r="O41" i="2"/>
  <c r="P41" i="2"/>
  <c r="Q41" i="2"/>
  <c r="O42" i="2"/>
  <c r="P42" i="2"/>
  <c r="Q42" i="2"/>
  <c r="O43" i="2"/>
  <c r="P43" i="2"/>
  <c r="Q43" i="2"/>
  <c r="O44" i="2"/>
  <c r="P44" i="2"/>
  <c r="Q44" i="2"/>
  <c r="Q45" i="2"/>
  <c r="P46" i="2"/>
  <c r="O47" i="2"/>
  <c r="P47" i="2"/>
  <c r="Q47" i="2"/>
  <c r="P48" i="2"/>
  <c r="Q48" i="2"/>
  <c r="O49" i="2"/>
  <c r="P49" i="2"/>
  <c r="Q49" i="2"/>
  <c r="O50" i="2"/>
  <c r="P50" i="2"/>
  <c r="Q50" i="2"/>
  <c r="O51" i="2"/>
  <c r="P51" i="2"/>
  <c r="Q51" i="2"/>
  <c r="O52" i="2"/>
  <c r="P52" i="2"/>
  <c r="Q52" i="2"/>
  <c r="O54" i="2"/>
  <c r="P54" i="2"/>
  <c r="Q54" i="2"/>
  <c r="O55" i="2"/>
  <c r="P55" i="2"/>
  <c r="Q55" i="2"/>
  <c r="O56" i="2"/>
  <c r="P56" i="2"/>
  <c r="Q56" i="2"/>
  <c r="O57" i="2"/>
  <c r="P57" i="2"/>
  <c r="Q57" i="2"/>
  <c r="O58" i="2"/>
  <c r="P58" i="2"/>
  <c r="Q58" i="2"/>
  <c r="O59" i="2"/>
  <c r="P59" i="2"/>
  <c r="Q59" i="2"/>
  <c r="O61" i="2"/>
  <c r="P61" i="2"/>
  <c r="Q61" i="2"/>
  <c r="O62" i="2"/>
  <c r="P62" i="2"/>
  <c r="Q62" i="2"/>
  <c r="O63" i="2"/>
  <c r="P63" i="2"/>
  <c r="Q63" i="2"/>
  <c r="O65" i="2"/>
  <c r="P65" i="2"/>
  <c r="Q65" i="2"/>
  <c r="O66" i="2"/>
  <c r="P66" i="2"/>
  <c r="Q66" i="2"/>
  <c r="O67" i="2"/>
  <c r="P67" i="2"/>
  <c r="Q67" i="2"/>
  <c r="O68" i="2"/>
  <c r="P68" i="2"/>
  <c r="Q68" i="2"/>
  <c r="Q34" i="2"/>
  <c r="N35" i="2"/>
  <c r="N36" i="2"/>
  <c r="N37" i="2"/>
  <c r="N39" i="2"/>
  <c r="N40" i="2"/>
  <c r="N41" i="2"/>
  <c r="N42" i="2"/>
  <c r="N43" i="2"/>
  <c r="N44" i="2"/>
  <c r="N47" i="2"/>
  <c r="N49" i="2"/>
  <c r="N50" i="2"/>
  <c r="N51" i="2"/>
  <c r="N52" i="2"/>
  <c r="N54" i="2"/>
  <c r="N55" i="2"/>
  <c r="N56" i="2"/>
  <c r="N57" i="2"/>
  <c r="N58" i="2"/>
  <c r="N59" i="2"/>
  <c r="N61" i="2"/>
  <c r="N62" i="2"/>
  <c r="N63" i="2"/>
  <c r="N65" i="2"/>
  <c r="N66" i="2"/>
  <c r="N67" i="2"/>
  <c r="N68" i="2"/>
  <c r="E34048" i="7"/>
  <c r="E34049" i="7"/>
  <c r="E34050" i="7"/>
  <c r="E34051" i="7"/>
  <c r="E34052" i="7"/>
  <c r="E34053" i="7"/>
  <c r="E34054" i="7"/>
  <c r="E34055" i="7"/>
  <c r="E34056" i="7"/>
  <c r="E34057" i="7"/>
  <c r="E34058" i="7"/>
  <c r="E34059" i="7"/>
  <c r="E34060" i="7"/>
  <c r="E34061" i="7"/>
  <c r="E34062" i="7"/>
  <c r="E34063" i="7"/>
  <c r="E34064" i="7"/>
  <c r="E34065" i="7"/>
  <c r="E34066" i="7"/>
  <c r="E34067" i="7"/>
  <c r="E34068" i="7"/>
  <c r="E34069" i="7"/>
  <c r="E34070" i="7"/>
  <c r="E34071" i="7"/>
  <c r="E34072" i="7"/>
  <c r="E34073" i="7"/>
  <c r="E34074" i="7"/>
  <c r="E34075" i="7"/>
  <c r="E34076" i="7"/>
  <c r="E34077" i="7"/>
  <c r="E34078" i="7"/>
  <c r="E34079" i="7"/>
  <c r="E34080" i="7"/>
  <c r="E34081" i="7"/>
  <c r="E34082" i="7"/>
  <c r="E34083" i="7"/>
  <c r="E34084" i="7"/>
  <c r="E34085" i="7"/>
  <c r="E34086" i="7"/>
  <c r="E34087" i="7"/>
  <c r="E34088" i="7"/>
  <c r="E34089" i="7"/>
  <c r="E34090" i="7"/>
  <c r="E34091" i="7"/>
  <c r="E34092" i="7"/>
  <c r="E34093" i="7"/>
  <c r="E34094" i="7"/>
  <c r="E34095" i="7"/>
  <c r="E34096" i="7"/>
  <c r="E34097" i="7"/>
  <c r="E34098" i="7"/>
  <c r="E34099" i="7"/>
  <c r="E34100" i="7"/>
  <c r="E34101" i="7"/>
  <c r="E34102" i="7"/>
  <c r="E34103" i="7"/>
  <c r="E34104" i="7"/>
  <c r="E34105" i="7"/>
  <c r="E34106" i="7"/>
  <c r="E34107" i="7"/>
  <c r="E34108" i="7"/>
  <c r="E34109" i="7"/>
  <c r="E34110" i="7"/>
  <c r="E34111" i="7"/>
  <c r="E34112" i="7"/>
  <c r="E34113" i="7"/>
  <c r="E34114" i="7"/>
  <c r="E34115" i="7"/>
  <c r="E34116" i="7"/>
  <c r="E34117" i="7"/>
  <c r="E34118" i="7"/>
  <c r="E34119" i="7"/>
  <c r="E34120" i="7"/>
  <c r="E34121" i="7"/>
  <c r="E34122" i="7"/>
  <c r="E34123" i="7"/>
  <c r="E34124" i="7"/>
  <c r="E34125" i="7"/>
  <c r="E34126" i="7"/>
  <c r="E34127" i="7"/>
  <c r="E34128" i="7"/>
  <c r="E34129" i="7"/>
  <c r="E34130" i="7"/>
  <c r="E34131" i="7"/>
  <c r="E34132" i="7"/>
  <c r="E34133" i="7"/>
  <c r="E34134" i="7"/>
  <c r="E34135" i="7"/>
  <c r="E34136" i="7"/>
  <c r="E34137" i="7"/>
  <c r="E34138" i="7"/>
  <c r="E34139" i="7"/>
  <c r="E34140" i="7"/>
  <c r="E34141" i="7"/>
  <c r="E34142" i="7"/>
  <c r="E34143" i="7"/>
  <c r="E34144" i="7"/>
  <c r="E34145" i="7"/>
  <c r="E34146" i="7"/>
  <c r="E34147" i="7"/>
  <c r="E34148" i="7"/>
  <c r="E34149" i="7"/>
  <c r="E34150" i="7"/>
  <c r="E34151" i="7"/>
  <c r="E34152" i="7"/>
  <c r="E34153" i="7"/>
  <c r="E34154" i="7"/>
  <c r="E34155" i="7"/>
  <c r="E34156" i="7"/>
  <c r="E34157" i="7"/>
  <c r="E34158" i="7"/>
  <c r="E34159" i="7"/>
  <c r="E34160" i="7"/>
  <c r="E34161" i="7"/>
  <c r="E34162" i="7"/>
  <c r="E34163" i="7"/>
  <c r="E34164" i="7"/>
  <c r="E34165" i="7"/>
  <c r="E34166" i="7"/>
  <c r="E34167" i="7"/>
  <c r="E34168" i="7"/>
  <c r="E34169" i="7"/>
  <c r="E34170" i="7"/>
  <c r="E34171" i="7"/>
  <c r="E34172" i="7"/>
  <c r="E34173" i="7"/>
  <c r="E34174" i="7"/>
  <c r="E34175" i="7"/>
  <c r="E34176" i="7"/>
  <c r="E34177" i="7"/>
  <c r="E34178" i="7"/>
  <c r="E34179" i="7"/>
  <c r="E34180" i="7"/>
  <c r="E34181" i="7"/>
  <c r="E34182" i="7"/>
  <c r="E34183" i="7"/>
  <c r="E34184" i="7"/>
  <c r="E34185" i="7"/>
  <c r="E34186" i="7"/>
  <c r="E34187" i="7"/>
  <c r="E34188" i="7"/>
  <c r="E34189" i="7"/>
  <c r="E34190" i="7"/>
  <c r="E34191" i="7"/>
  <c r="E34192" i="7"/>
  <c r="E34193" i="7"/>
  <c r="E34194" i="7"/>
  <c r="E34195" i="7"/>
  <c r="E34196" i="7"/>
  <c r="E34197" i="7"/>
  <c r="E34198" i="7"/>
  <c r="E34199" i="7"/>
  <c r="E34200" i="7"/>
  <c r="E34201" i="7"/>
  <c r="E34202" i="7"/>
  <c r="E34203" i="7"/>
  <c r="E34204" i="7"/>
  <c r="E34205" i="7"/>
  <c r="E34206" i="7"/>
  <c r="E34207" i="7"/>
  <c r="E34208" i="7"/>
  <c r="E34209" i="7"/>
  <c r="E34210" i="7"/>
  <c r="E34211" i="7"/>
  <c r="E34212" i="7"/>
  <c r="E34213" i="7"/>
  <c r="E34214" i="7"/>
  <c r="E34215" i="7"/>
  <c r="E34216" i="7"/>
  <c r="E34217" i="7"/>
  <c r="E34218" i="7"/>
  <c r="E34219" i="7"/>
  <c r="E34220" i="7"/>
  <c r="E34221" i="7"/>
  <c r="E34222" i="7"/>
  <c r="E34223" i="7"/>
  <c r="E34224" i="7"/>
  <c r="E34225" i="7"/>
  <c r="E34226" i="7"/>
  <c r="E34227" i="7"/>
  <c r="E34228" i="7"/>
  <c r="E34229" i="7"/>
  <c r="E34230" i="7"/>
  <c r="E34231" i="7"/>
  <c r="E34232" i="7"/>
  <c r="E34233" i="7"/>
  <c r="E34234" i="7"/>
  <c r="E34235" i="7"/>
  <c r="E34236" i="7"/>
  <c r="E34237" i="7"/>
  <c r="E34238" i="7"/>
  <c r="E34239" i="7"/>
  <c r="E34240" i="7"/>
  <c r="E34241" i="7"/>
  <c r="E34242" i="7"/>
  <c r="E34243" i="7"/>
  <c r="E34244" i="7"/>
  <c r="E34245" i="7"/>
  <c r="E34246" i="7"/>
  <c r="E34247" i="7"/>
  <c r="E34248" i="7"/>
  <c r="E34249" i="7"/>
  <c r="E34250" i="7"/>
  <c r="E34251" i="7"/>
  <c r="E34252" i="7"/>
  <c r="E34253" i="7"/>
  <c r="E34254" i="7"/>
  <c r="E34255" i="7"/>
  <c r="E34256" i="7"/>
  <c r="E34257" i="7"/>
  <c r="E34258" i="7"/>
  <c r="E34259" i="7"/>
  <c r="E34260" i="7"/>
  <c r="E34261" i="7"/>
  <c r="E34262" i="7"/>
  <c r="E34263" i="7"/>
  <c r="E34264" i="7"/>
  <c r="E34265" i="7"/>
  <c r="E34266" i="7"/>
  <c r="E34267" i="7"/>
  <c r="E34268" i="7"/>
  <c r="E34269" i="7"/>
  <c r="E34270" i="7"/>
  <c r="E34271" i="7"/>
  <c r="E34272" i="7"/>
  <c r="E34273" i="7"/>
  <c r="E34274" i="7"/>
  <c r="E34275" i="7"/>
  <c r="E34276" i="7"/>
  <c r="E34277" i="7"/>
  <c r="E34278" i="7"/>
  <c r="E34279" i="7"/>
  <c r="E34280" i="7"/>
  <c r="E34281" i="7"/>
  <c r="E34282" i="7"/>
  <c r="E34283" i="7"/>
  <c r="E34284" i="7"/>
  <c r="E34285" i="7"/>
  <c r="E34286" i="7"/>
  <c r="E34287" i="7"/>
  <c r="E34288" i="7"/>
  <c r="E34289" i="7"/>
  <c r="E34290" i="7"/>
  <c r="E34291" i="7"/>
  <c r="E34292" i="7"/>
  <c r="E34293" i="7"/>
  <c r="E34294" i="7"/>
  <c r="E34295" i="7"/>
  <c r="E34296" i="7"/>
  <c r="E34297" i="7"/>
  <c r="E34298" i="7"/>
  <c r="E34299" i="7"/>
  <c r="E34300" i="7"/>
  <c r="E34301" i="7"/>
  <c r="E34302" i="7"/>
  <c r="E34303" i="7"/>
  <c r="E34304" i="7"/>
  <c r="E34305" i="7"/>
  <c r="E34306" i="7"/>
  <c r="E34307" i="7"/>
  <c r="E34308" i="7"/>
  <c r="E34309" i="7"/>
  <c r="E34310" i="7"/>
  <c r="E34311" i="7"/>
  <c r="E34312" i="7"/>
  <c r="E34313" i="7"/>
  <c r="E34314" i="7"/>
  <c r="E34315" i="7"/>
  <c r="E34316" i="7"/>
  <c r="E34317" i="7"/>
  <c r="E34318" i="7"/>
  <c r="E34319" i="7"/>
  <c r="E34320" i="7"/>
  <c r="E34321" i="7"/>
  <c r="E34322" i="7"/>
  <c r="E34323" i="7"/>
  <c r="E34324" i="7"/>
  <c r="E34325" i="7"/>
  <c r="E34326" i="7"/>
  <c r="E34327" i="7"/>
  <c r="E34328" i="7"/>
  <c r="E34329" i="7"/>
  <c r="E34330" i="7"/>
  <c r="E34331" i="7"/>
  <c r="E34332" i="7"/>
  <c r="E34333" i="7"/>
  <c r="E34334" i="7"/>
  <c r="E34335" i="7"/>
  <c r="E34336" i="7"/>
  <c r="E34337" i="7"/>
  <c r="E34338" i="7"/>
  <c r="E34339" i="7"/>
  <c r="E34340" i="7"/>
  <c r="E34341" i="7"/>
  <c r="E34342" i="7"/>
  <c r="E34343" i="7"/>
  <c r="E34344" i="7"/>
  <c r="E34345" i="7"/>
  <c r="E34346" i="7"/>
  <c r="E34347" i="7"/>
  <c r="E34348" i="7"/>
  <c r="E34349" i="7"/>
  <c r="E34350" i="7"/>
  <c r="E34351" i="7"/>
  <c r="E34352" i="7"/>
  <c r="E34353" i="7"/>
  <c r="E34354" i="7"/>
  <c r="E34355" i="7"/>
  <c r="E34356" i="7"/>
  <c r="E34357" i="7"/>
  <c r="E34358" i="7"/>
  <c r="E34359" i="7"/>
  <c r="E34360" i="7"/>
  <c r="E34361" i="7"/>
  <c r="E34362" i="7"/>
  <c r="E34363" i="7"/>
  <c r="E34364" i="7"/>
  <c r="E34365" i="7"/>
  <c r="E34366" i="7"/>
  <c r="E34367" i="7"/>
  <c r="E34368" i="7"/>
  <c r="E34369" i="7"/>
  <c r="E34370" i="7"/>
  <c r="E34371" i="7"/>
  <c r="E34372" i="7"/>
  <c r="E34373" i="7"/>
  <c r="E34374" i="7"/>
  <c r="E34375" i="7"/>
  <c r="E34376" i="7"/>
  <c r="E34377" i="7"/>
  <c r="E34378" i="7"/>
  <c r="E34379" i="7"/>
  <c r="E34380" i="7"/>
  <c r="E34381" i="7"/>
  <c r="E34382" i="7"/>
  <c r="E34383" i="7"/>
  <c r="E34384" i="7"/>
  <c r="E34385" i="7"/>
  <c r="E34386" i="7"/>
  <c r="E34387" i="7"/>
  <c r="E34388" i="7"/>
  <c r="E34389" i="7"/>
  <c r="E34390" i="7"/>
  <c r="E34391" i="7"/>
  <c r="E34392" i="7"/>
  <c r="E34393" i="7"/>
  <c r="E34394" i="7"/>
  <c r="E34395" i="7"/>
  <c r="E34396" i="7"/>
  <c r="E34397" i="7"/>
  <c r="E34398" i="7"/>
  <c r="E34399" i="7"/>
  <c r="E34400" i="7"/>
  <c r="E34401" i="7"/>
  <c r="E34402" i="7"/>
  <c r="E34403" i="7"/>
  <c r="E34404" i="7"/>
  <c r="E34405" i="7"/>
  <c r="E34406" i="7"/>
  <c r="E34407" i="7"/>
  <c r="E34408" i="7"/>
  <c r="E34409" i="7"/>
  <c r="E34410" i="7"/>
  <c r="E34411" i="7"/>
  <c r="E34412" i="7"/>
  <c r="E34413" i="7"/>
  <c r="E34414" i="7"/>
  <c r="E34415" i="7"/>
  <c r="E34416" i="7"/>
  <c r="E34417" i="7"/>
  <c r="E34418" i="7"/>
  <c r="E34419" i="7"/>
  <c r="E34420" i="7"/>
  <c r="E34421" i="7"/>
  <c r="E34422" i="7"/>
  <c r="E34423" i="7"/>
  <c r="E34424" i="7"/>
  <c r="E34425" i="7"/>
  <c r="E34426" i="7"/>
  <c r="E34427" i="7"/>
  <c r="E34428" i="7"/>
  <c r="E34429" i="7"/>
  <c r="E34430" i="7"/>
  <c r="E34431" i="7"/>
  <c r="E34432" i="7"/>
  <c r="E34433" i="7"/>
  <c r="E34434" i="7"/>
  <c r="E34435" i="7"/>
  <c r="E34436" i="7"/>
  <c r="E34437" i="7"/>
  <c r="E34438" i="7"/>
  <c r="E34439" i="7"/>
  <c r="E34440" i="7"/>
  <c r="E34441" i="7"/>
  <c r="E34442" i="7"/>
  <c r="E34443" i="7"/>
  <c r="E34444" i="7"/>
  <c r="E34445" i="7"/>
  <c r="E34446" i="7"/>
  <c r="E34447" i="7"/>
  <c r="E34448" i="7"/>
  <c r="E34449" i="7"/>
  <c r="E34450" i="7"/>
  <c r="E34451" i="7"/>
  <c r="E34452" i="7"/>
  <c r="E34453" i="7"/>
  <c r="E34454" i="7"/>
  <c r="E34455" i="7"/>
  <c r="E34456" i="7"/>
  <c r="E34457" i="7"/>
  <c r="E34458" i="7"/>
  <c r="E34459" i="7"/>
  <c r="E34460" i="7"/>
  <c r="E34461" i="7"/>
  <c r="E34462" i="7"/>
  <c r="E34463" i="7"/>
  <c r="E34464" i="7"/>
  <c r="E34465" i="7"/>
  <c r="E34466" i="7"/>
  <c r="E34467" i="7"/>
  <c r="E34468" i="7"/>
  <c r="E34469" i="7"/>
  <c r="E34470" i="7"/>
  <c r="E34471" i="7"/>
  <c r="E34472" i="7"/>
  <c r="E34473" i="7"/>
  <c r="E34474" i="7"/>
  <c r="E34475" i="7"/>
  <c r="E34476" i="7"/>
  <c r="E34477" i="7"/>
  <c r="E34478" i="7"/>
  <c r="E34479" i="7"/>
  <c r="E34480" i="7"/>
  <c r="E34481" i="7"/>
  <c r="E34482" i="7"/>
  <c r="E34483" i="7"/>
  <c r="E34484" i="7"/>
  <c r="E34485" i="7"/>
  <c r="E34486" i="7"/>
  <c r="E34487" i="7"/>
  <c r="E34488" i="7"/>
  <c r="E34489" i="7"/>
  <c r="E34490" i="7"/>
  <c r="E34491" i="7"/>
  <c r="E34492" i="7"/>
  <c r="E34493" i="7"/>
  <c r="E34494" i="7"/>
  <c r="E34495" i="7"/>
  <c r="E34496" i="7"/>
  <c r="E34497" i="7"/>
  <c r="E34498" i="7"/>
  <c r="E34499" i="7"/>
  <c r="E34500" i="7"/>
  <c r="E34501" i="7"/>
  <c r="E34502" i="7"/>
  <c r="E34503" i="7"/>
  <c r="E34504" i="7"/>
  <c r="E34505" i="7"/>
  <c r="E34506" i="7"/>
  <c r="E34507" i="7"/>
  <c r="E34508" i="7"/>
  <c r="E34509" i="7"/>
  <c r="E34510" i="7"/>
  <c r="E34511" i="7"/>
  <c r="E34512" i="7"/>
  <c r="E34513" i="7"/>
  <c r="E34514" i="7"/>
  <c r="E34515" i="7"/>
  <c r="E34516" i="7"/>
  <c r="E34517" i="7"/>
  <c r="E34518" i="7"/>
  <c r="E34519" i="7"/>
  <c r="E34520" i="7"/>
  <c r="E34521" i="7"/>
  <c r="E34522" i="7"/>
  <c r="E34523" i="7"/>
  <c r="E34524" i="7"/>
  <c r="E34525" i="7"/>
  <c r="E34526" i="7"/>
  <c r="E34527" i="7"/>
  <c r="E34528" i="7"/>
  <c r="E34529" i="7"/>
  <c r="E34530" i="7"/>
  <c r="E34531" i="7"/>
  <c r="E34532" i="7"/>
  <c r="E34533" i="7"/>
  <c r="E34534" i="7"/>
  <c r="E34535" i="7"/>
  <c r="E34536" i="7"/>
  <c r="E34537" i="7"/>
  <c r="E34538" i="7"/>
  <c r="E34539" i="7"/>
  <c r="E34540" i="7"/>
  <c r="E34541" i="7"/>
  <c r="E34542" i="7"/>
  <c r="E34543" i="7"/>
  <c r="E34544" i="7"/>
  <c r="E34545" i="7"/>
  <c r="E34546" i="7"/>
  <c r="E34547" i="7"/>
  <c r="E34548" i="7"/>
  <c r="E34549" i="7"/>
  <c r="E34550" i="7"/>
  <c r="E34551" i="7"/>
  <c r="E34552" i="7"/>
  <c r="E34553" i="7"/>
  <c r="E34554" i="7"/>
  <c r="E34555" i="7"/>
  <c r="E34556" i="7"/>
  <c r="E34557" i="7"/>
  <c r="E34558" i="7"/>
  <c r="E34559" i="7"/>
  <c r="E34560" i="7"/>
  <c r="E34561" i="7"/>
  <c r="E34562" i="7"/>
  <c r="E34563" i="7"/>
  <c r="E34564" i="7"/>
  <c r="E34565" i="7"/>
  <c r="E34566" i="7"/>
  <c r="E34567" i="7"/>
  <c r="E34568" i="7"/>
  <c r="E34569" i="7"/>
  <c r="E34570" i="7"/>
  <c r="E34571" i="7"/>
  <c r="E34572" i="7"/>
  <c r="E34573" i="7"/>
  <c r="E34574" i="7"/>
  <c r="E34575" i="7"/>
  <c r="E34576" i="7"/>
  <c r="E34577" i="7"/>
  <c r="E34578" i="7"/>
  <c r="E34579" i="7"/>
  <c r="E34580" i="7"/>
  <c r="E34581" i="7"/>
  <c r="E34582" i="7"/>
  <c r="E34583" i="7"/>
  <c r="E34584" i="7"/>
  <c r="E34585" i="7"/>
  <c r="E34586" i="7"/>
  <c r="E34587" i="7"/>
  <c r="E34588" i="7"/>
  <c r="E34589" i="7"/>
  <c r="E34590" i="7"/>
  <c r="E34591" i="7"/>
  <c r="E34592" i="7"/>
  <c r="E34593" i="7"/>
  <c r="E34594" i="7"/>
  <c r="E34595" i="7"/>
  <c r="E34596" i="7"/>
  <c r="E34597" i="7"/>
  <c r="E34598" i="7"/>
  <c r="E34599" i="7"/>
  <c r="E34600" i="7"/>
  <c r="E34601" i="7"/>
  <c r="E34602" i="7"/>
  <c r="E34603" i="7"/>
  <c r="E34604" i="7"/>
  <c r="E34605" i="7"/>
  <c r="E34606" i="7"/>
  <c r="E34607" i="7"/>
  <c r="E34608" i="7"/>
  <c r="E34609" i="7"/>
  <c r="E34610" i="7"/>
  <c r="E34611" i="7"/>
  <c r="E34612" i="7"/>
  <c r="E34613" i="7"/>
  <c r="E34614" i="7"/>
  <c r="E34615" i="7"/>
  <c r="E34616" i="7"/>
  <c r="E34617" i="7"/>
  <c r="E34618" i="7"/>
  <c r="E34619" i="7"/>
  <c r="E34620" i="7"/>
  <c r="E34621" i="7"/>
  <c r="E34622" i="7"/>
  <c r="E34623" i="7"/>
  <c r="E34624" i="7"/>
  <c r="E34625" i="7"/>
  <c r="E34626" i="7"/>
  <c r="E34627" i="7"/>
  <c r="E34628" i="7"/>
  <c r="E34629" i="7"/>
  <c r="E34630" i="7"/>
  <c r="E34631" i="7"/>
  <c r="E34632" i="7"/>
  <c r="E34633" i="7"/>
  <c r="E34634" i="7"/>
  <c r="E34635" i="7"/>
  <c r="E34636" i="7"/>
  <c r="E34637" i="7"/>
  <c r="E34638" i="7"/>
  <c r="E34639" i="7"/>
  <c r="E34640" i="7"/>
  <c r="E34641" i="7"/>
  <c r="E34642" i="7"/>
  <c r="E34643" i="7"/>
  <c r="E34644" i="7"/>
  <c r="E34645" i="7"/>
  <c r="E34646" i="7"/>
  <c r="E34647" i="7"/>
  <c r="E34047" i="7"/>
  <c r="Q38" i="2"/>
  <c r="N45" i="2"/>
  <c r="Q46" i="2"/>
  <c r="O48" i="2"/>
  <c r="Q53" i="2"/>
  <c r="O60" i="2"/>
  <c r="O64" i="2"/>
  <c r="N34" i="2"/>
  <c r="R22" i="9" l="1"/>
  <c r="S22" i="9" s="1"/>
  <c r="Q60" i="2"/>
  <c r="P45" i="2"/>
  <c r="N60" i="2"/>
  <c r="P60" i="2"/>
  <c r="O45" i="2"/>
  <c r="Q64" i="2"/>
  <c r="N64" i="2"/>
  <c r="P64" i="2"/>
  <c r="O46" i="2"/>
  <c r="O38" i="2"/>
  <c r="N46" i="2"/>
  <c r="N38" i="2"/>
  <c r="R15" i="9"/>
  <c r="R16" i="9"/>
  <c r="S16" i="9" s="1"/>
  <c r="R17" i="9"/>
  <c r="S17" i="9" s="1"/>
  <c r="R18" i="9"/>
  <c r="S18" i="9" s="1"/>
  <c r="R19" i="9"/>
  <c r="S19" i="9" s="1"/>
  <c r="R20" i="9"/>
  <c r="S20" i="9" s="1"/>
  <c r="R13" i="9"/>
  <c r="R21" i="9"/>
  <c r="S21" i="9" s="1"/>
  <c r="R14" i="9"/>
  <c r="BB22" i="9"/>
  <c r="M22" i="9" s="1"/>
  <c r="BE22" i="9"/>
  <c r="BD22" i="9"/>
  <c r="N22" i="9" s="1"/>
  <c r="BC22" i="9"/>
  <c r="BB21" i="9"/>
  <c r="M21" i="9" s="1"/>
  <c r="BB20" i="9"/>
  <c r="M20" i="9" s="1"/>
  <c r="BC20" i="9"/>
  <c r="BE20" i="9"/>
  <c r="BC19" i="9"/>
  <c r="BC18" i="9"/>
  <c r="BE18" i="9"/>
  <c r="BB17" i="9"/>
  <c r="M17" i="9" s="1"/>
  <c r="BD17" i="9"/>
  <c r="N17" i="9" s="1"/>
  <c r="BC17" i="9"/>
  <c r="BB16" i="9"/>
  <c r="M16" i="9" s="1"/>
  <c r="BD16" i="9"/>
  <c r="N16" i="9" s="1"/>
  <c r="BC16" i="9"/>
  <c r="BC15" i="9"/>
  <c r="BB15" i="9"/>
  <c r="M15" i="9" s="1"/>
  <c r="BE15" i="9"/>
  <c r="BD15" i="9"/>
  <c r="N15" i="9" s="1"/>
  <c r="BB14" i="9"/>
  <c r="M14" i="9" s="1"/>
  <c r="BE14" i="9"/>
  <c r="BC14" i="9"/>
  <c r="N48" i="2"/>
  <c r="O34" i="2"/>
  <c r="P53" i="2"/>
  <c r="P34" i="2"/>
  <c r="O53" i="2"/>
  <c r="N53" i="2"/>
  <c r="H584" i="7"/>
  <c r="AI22" i="9"/>
  <c r="AH22" i="9"/>
  <c r="AG22" i="9"/>
  <c r="AF22" i="9"/>
  <c r="AE22" i="9"/>
  <c r="AD22" i="9"/>
  <c r="AC22" i="9"/>
  <c r="AB22" i="9"/>
  <c r="AA22" i="9"/>
  <c r="Z22" i="9"/>
  <c r="Y22" i="9"/>
  <c r="X22" i="9"/>
  <c r="V22" i="9"/>
  <c r="AI21" i="9"/>
  <c r="AH21" i="9"/>
  <c r="AG21" i="9"/>
  <c r="AF21" i="9"/>
  <c r="AE21" i="9"/>
  <c r="AD21" i="9"/>
  <c r="AC21" i="9"/>
  <c r="AB21" i="9"/>
  <c r="AA21" i="9"/>
  <c r="Z21" i="9"/>
  <c r="Y21" i="9"/>
  <c r="X21" i="9"/>
  <c r="V21" i="9"/>
  <c r="AI20" i="9"/>
  <c r="AH20" i="9"/>
  <c r="AG20" i="9"/>
  <c r="AF20" i="9"/>
  <c r="AE20" i="9"/>
  <c r="AD20" i="9"/>
  <c r="AC20" i="9"/>
  <c r="AB20" i="9"/>
  <c r="AA20" i="9"/>
  <c r="Z20" i="9"/>
  <c r="Y20" i="9"/>
  <c r="X20" i="9"/>
  <c r="V20" i="9"/>
  <c r="AI19" i="9"/>
  <c r="AH19" i="9"/>
  <c r="AG19" i="9"/>
  <c r="AF19" i="9"/>
  <c r="AE19" i="9"/>
  <c r="AD19" i="9"/>
  <c r="AC19" i="9"/>
  <c r="AB19" i="9"/>
  <c r="AA19" i="9"/>
  <c r="Z19" i="9"/>
  <c r="Y19" i="9"/>
  <c r="X19" i="9"/>
  <c r="V19" i="9"/>
  <c r="AI18" i="9"/>
  <c r="AH18" i="9"/>
  <c r="AG18" i="9"/>
  <c r="AF18" i="9"/>
  <c r="AE18" i="9"/>
  <c r="AD18" i="9"/>
  <c r="AC18" i="9"/>
  <c r="AB18" i="9"/>
  <c r="AA18" i="9"/>
  <c r="Z18" i="9"/>
  <c r="Y18" i="9"/>
  <c r="X18" i="9"/>
  <c r="V18" i="9"/>
  <c r="AI17" i="9"/>
  <c r="AH17" i="9"/>
  <c r="AG17" i="9"/>
  <c r="AF17" i="9"/>
  <c r="AE17" i="9"/>
  <c r="AD17" i="9"/>
  <c r="AC17" i="9"/>
  <c r="AB17" i="9"/>
  <c r="AA17" i="9"/>
  <c r="Z17" i="9"/>
  <c r="Y17" i="9"/>
  <c r="X17" i="9"/>
  <c r="V17" i="9"/>
  <c r="AI16" i="9"/>
  <c r="AH16" i="9"/>
  <c r="AG16" i="9"/>
  <c r="AF16" i="9"/>
  <c r="AE16" i="9"/>
  <c r="AD16" i="9"/>
  <c r="AC16" i="9"/>
  <c r="AB16" i="9"/>
  <c r="AA16" i="9"/>
  <c r="Z16" i="9"/>
  <c r="Y16" i="9"/>
  <c r="X16" i="9"/>
  <c r="V16" i="9"/>
  <c r="AI15" i="9"/>
  <c r="AH15" i="9"/>
  <c r="AG15" i="9"/>
  <c r="AF15" i="9"/>
  <c r="AE15" i="9"/>
  <c r="AD15" i="9"/>
  <c r="AC15" i="9"/>
  <c r="AB15" i="9"/>
  <c r="AA15" i="9"/>
  <c r="Z15" i="9"/>
  <c r="Y15" i="9"/>
  <c r="X15" i="9"/>
  <c r="V15" i="9"/>
  <c r="AI14" i="9"/>
  <c r="AH14" i="9"/>
  <c r="AG14" i="9"/>
  <c r="AF14" i="9"/>
  <c r="AE14" i="9"/>
  <c r="AD14" i="9"/>
  <c r="AC14" i="9"/>
  <c r="AB14" i="9"/>
  <c r="AA14" i="9"/>
  <c r="Z14" i="9"/>
  <c r="Y14" i="9"/>
  <c r="X14" i="9"/>
  <c r="V14" i="9"/>
  <c r="AI13" i="9"/>
  <c r="AH13" i="9"/>
  <c r="AG13" i="9"/>
  <c r="AF13" i="9"/>
  <c r="AE13" i="9"/>
  <c r="AD13" i="9"/>
  <c r="AC13" i="9"/>
  <c r="AB13" i="9"/>
  <c r="AA13" i="9"/>
  <c r="Z13" i="9"/>
  <c r="Y13" i="9"/>
  <c r="X13" i="9"/>
  <c r="V13" i="9"/>
  <c r="U22" i="9"/>
  <c r="U21" i="9"/>
  <c r="U20" i="9"/>
  <c r="U19" i="9"/>
  <c r="U18" i="9"/>
  <c r="U17" i="9"/>
  <c r="U16" i="9"/>
  <c r="U15" i="9"/>
  <c r="U14" i="9"/>
  <c r="U13" i="9"/>
  <c r="T16" i="9"/>
  <c r="T22" i="9"/>
  <c r="T21" i="9"/>
  <c r="T20" i="9"/>
  <c r="T19" i="9"/>
  <c r="T18" i="9"/>
  <c r="T17" i="9"/>
  <c r="T15" i="9"/>
  <c r="T13" i="9"/>
  <c r="T14" i="9"/>
  <c r="Q22" i="9"/>
  <c r="Q21" i="9"/>
  <c r="Q20" i="9"/>
  <c r="Q19" i="9"/>
  <c r="Q18" i="9"/>
  <c r="Q17" i="9"/>
  <c r="Q16" i="9"/>
  <c r="Q15" i="9"/>
  <c r="Q14" i="9"/>
  <c r="B22" i="9"/>
  <c r="B21" i="9"/>
  <c r="B20" i="9"/>
  <c r="B19" i="9"/>
  <c r="B18" i="9"/>
  <c r="B17" i="9"/>
  <c r="B16" i="9"/>
  <c r="B15" i="9"/>
  <c r="B14" i="9"/>
  <c r="D33794" i="7"/>
  <c r="D33795" i="7"/>
  <c r="D33796" i="7"/>
  <c r="D33797" i="7"/>
  <c r="D33798" i="7"/>
  <c r="D33799" i="7"/>
  <c r="D33800" i="7"/>
  <c r="D33801" i="7"/>
  <c r="D33802" i="7"/>
  <c r="D33803" i="7"/>
  <c r="D33804" i="7"/>
  <c r="D33805" i="7"/>
  <c r="D33806" i="7"/>
  <c r="D33807" i="7"/>
  <c r="D33808" i="7"/>
  <c r="D33809" i="7"/>
  <c r="D33810" i="7"/>
  <c r="D33811" i="7"/>
  <c r="D33812" i="7"/>
  <c r="D33813" i="7"/>
  <c r="D33814" i="7"/>
  <c r="D33815" i="7"/>
  <c r="D33816" i="7"/>
  <c r="D33817" i="7"/>
  <c r="D33818" i="7"/>
  <c r="D33819" i="7"/>
  <c r="D33820" i="7"/>
  <c r="D33821" i="7"/>
  <c r="D33822" i="7"/>
  <c r="D33823" i="7"/>
  <c r="D33824" i="7"/>
  <c r="D33825" i="7"/>
  <c r="D33826" i="7"/>
  <c r="D33827" i="7"/>
  <c r="D33828" i="7"/>
  <c r="D33829" i="7"/>
  <c r="D33830" i="7"/>
  <c r="D33831" i="7"/>
  <c r="D33832" i="7"/>
  <c r="D33833" i="7"/>
  <c r="D33834" i="7"/>
  <c r="D33835" i="7"/>
  <c r="D33836" i="7"/>
  <c r="D33837" i="7"/>
  <c r="D33838" i="7"/>
  <c r="D33839" i="7"/>
  <c r="D33840" i="7"/>
  <c r="D33841" i="7"/>
  <c r="D33842" i="7"/>
  <c r="D33843" i="7"/>
  <c r="D33844" i="7"/>
  <c r="D33845" i="7"/>
  <c r="D33846" i="7"/>
  <c r="D33847" i="7"/>
  <c r="D33848" i="7"/>
  <c r="D33849" i="7"/>
  <c r="D33850" i="7"/>
  <c r="D33851" i="7"/>
  <c r="D33852" i="7"/>
  <c r="D33853" i="7"/>
  <c r="D33854" i="7"/>
  <c r="D33855" i="7"/>
  <c r="D33856" i="7"/>
  <c r="D33857" i="7"/>
  <c r="D33858" i="7"/>
  <c r="D33859" i="7"/>
  <c r="D33860" i="7"/>
  <c r="D33861" i="7"/>
  <c r="D33862" i="7"/>
  <c r="D33863" i="7"/>
  <c r="D33864" i="7"/>
  <c r="D33865" i="7"/>
  <c r="D33866" i="7"/>
  <c r="D33867" i="7"/>
  <c r="D33868" i="7"/>
  <c r="D33869" i="7"/>
  <c r="D33870" i="7"/>
  <c r="D33871" i="7"/>
  <c r="D33872" i="7"/>
  <c r="D33873" i="7"/>
  <c r="D33874" i="7"/>
  <c r="D33875" i="7"/>
  <c r="D33876" i="7"/>
  <c r="D33877" i="7"/>
  <c r="D33878" i="7"/>
  <c r="D33879" i="7"/>
  <c r="D33880" i="7"/>
  <c r="D33881" i="7"/>
  <c r="D33882" i="7"/>
  <c r="D33883" i="7"/>
  <c r="D33884" i="7"/>
  <c r="D33885" i="7"/>
  <c r="D33886" i="7"/>
  <c r="D33887" i="7"/>
  <c r="D33888" i="7"/>
  <c r="D33889" i="7"/>
  <c r="D33890" i="7"/>
  <c r="D33891" i="7"/>
  <c r="D33892" i="7"/>
  <c r="D33893" i="7"/>
  <c r="D33894" i="7"/>
  <c r="D33895" i="7"/>
  <c r="D33896" i="7"/>
  <c r="D33897" i="7"/>
  <c r="D33898" i="7"/>
  <c r="D33899" i="7"/>
  <c r="D33900" i="7"/>
  <c r="D33901" i="7"/>
  <c r="D33902" i="7"/>
  <c r="D33903" i="7"/>
  <c r="D33904" i="7"/>
  <c r="D33905" i="7"/>
  <c r="D33906" i="7"/>
  <c r="D33907" i="7"/>
  <c r="D33908" i="7"/>
  <c r="D33909" i="7"/>
  <c r="D33910" i="7"/>
  <c r="D33911" i="7"/>
  <c r="D33912" i="7"/>
  <c r="D33913" i="7"/>
  <c r="D33914" i="7"/>
  <c r="D33915" i="7"/>
  <c r="D33916" i="7"/>
  <c r="D33917" i="7"/>
  <c r="D33918" i="7"/>
  <c r="D33919" i="7"/>
  <c r="D33920" i="7"/>
  <c r="D33921" i="7"/>
  <c r="D33922" i="7"/>
  <c r="D33923" i="7"/>
  <c r="D33924" i="7"/>
  <c r="D33925" i="7"/>
  <c r="D33926" i="7"/>
  <c r="D33927" i="7"/>
  <c r="D33928" i="7"/>
  <c r="D33929" i="7"/>
  <c r="D33930" i="7"/>
  <c r="D33931" i="7"/>
  <c r="D33932" i="7"/>
  <c r="D33933" i="7"/>
  <c r="D33934" i="7"/>
  <c r="D33935" i="7"/>
  <c r="D33936" i="7"/>
  <c r="D33937" i="7"/>
  <c r="D33938" i="7"/>
  <c r="D33939" i="7"/>
  <c r="D33940" i="7"/>
  <c r="D33941" i="7"/>
  <c r="D33942" i="7"/>
  <c r="D33943" i="7"/>
  <c r="D33944" i="7"/>
  <c r="D33945" i="7"/>
  <c r="D33946" i="7"/>
  <c r="D33947" i="7"/>
  <c r="D33948" i="7"/>
  <c r="D33949" i="7"/>
  <c r="D33950" i="7"/>
  <c r="D33951" i="7"/>
  <c r="D33952" i="7"/>
  <c r="D33953" i="7"/>
  <c r="D33954" i="7"/>
  <c r="D33955" i="7"/>
  <c r="D33956" i="7"/>
  <c r="D33957" i="7"/>
  <c r="D33958" i="7"/>
  <c r="D33959" i="7"/>
  <c r="D33960" i="7"/>
  <c r="D33961" i="7"/>
  <c r="D33962" i="7"/>
  <c r="D33963" i="7"/>
  <c r="D33964" i="7"/>
  <c r="D33965" i="7"/>
  <c r="D33966" i="7"/>
  <c r="D33967" i="7"/>
  <c r="D33968" i="7"/>
  <c r="D33969" i="7"/>
  <c r="D33970" i="7"/>
  <c r="D33971" i="7"/>
  <c r="D33972" i="7"/>
  <c r="D33973" i="7"/>
  <c r="D33974" i="7"/>
  <c r="D33975" i="7"/>
  <c r="D33976" i="7"/>
  <c r="D33977" i="7"/>
  <c r="D33978" i="7"/>
  <c r="D33979" i="7"/>
  <c r="D33980" i="7"/>
  <c r="D33981" i="7"/>
  <c r="D33982" i="7"/>
  <c r="D48" i="2"/>
  <c r="E48" i="2" s="1"/>
  <c r="D55" i="2"/>
  <c r="E55" i="2" s="1"/>
  <c r="D56" i="2"/>
  <c r="E56" i="2" s="1"/>
  <c r="D64" i="2"/>
  <c r="E64" i="2" s="1"/>
  <c r="D65" i="2"/>
  <c r="E65" i="2" s="1"/>
  <c r="D66" i="2"/>
  <c r="E66" i="2" s="1"/>
  <c r="D68" i="2"/>
  <c r="F68" i="2" s="1"/>
  <c r="D67" i="2"/>
  <c r="H67" i="2" s="1"/>
  <c r="D63" i="2"/>
  <c r="G63" i="2" s="1"/>
  <c r="D62" i="2"/>
  <c r="E62" i="2" s="1"/>
  <c r="D61" i="2"/>
  <c r="F61" i="2" s="1"/>
  <c r="D60" i="2"/>
  <c r="F60" i="2" s="1"/>
  <c r="D59" i="2"/>
  <c r="J59" i="2" s="1"/>
  <c r="D58" i="2"/>
  <c r="E58" i="2" s="1"/>
  <c r="D57" i="2"/>
  <c r="E57" i="2" s="1"/>
  <c r="D54" i="2"/>
  <c r="H54" i="2" s="1"/>
  <c r="D53" i="2"/>
  <c r="G53" i="2" s="1"/>
  <c r="D52" i="2"/>
  <c r="F52" i="2" s="1"/>
  <c r="D51" i="2"/>
  <c r="F51" i="2" s="1"/>
  <c r="D50" i="2"/>
  <c r="E50" i="2" s="1"/>
  <c r="D49" i="2"/>
  <c r="E49" i="2" s="1"/>
  <c r="D47" i="2"/>
  <c r="I47" i="2" s="1"/>
  <c r="D46" i="2"/>
  <c r="H46" i="2" s="1"/>
  <c r="D45" i="2"/>
  <c r="G45" i="2" s="1"/>
  <c r="D44" i="2"/>
  <c r="F44" i="2" s="1"/>
  <c r="D43" i="2"/>
  <c r="E43" i="2" s="1"/>
  <c r="D42" i="2"/>
  <c r="F42" i="2" s="1"/>
  <c r="D41" i="2"/>
  <c r="E41" i="2" s="1"/>
  <c r="D40" i="2"/>
  <c r="E40" i="2" s="1"/>
  <c r="D39" i="2"/>
  <c r="J39" i="2" s="1"/>
  <c r="D38" i="2"/>
  <c r="I38" i="2" s="1"/>
  <c r="D37" i="2"/>
  <c r="H37" i="2" s="1"/>
  <c r="D36" i="2"/>
  <c r="G36" i="2" s="1"/>
  <c r="D35" i="2"/>
  <c r="E35" i="2" s="1"/>
  <c r="D34" i="2"/>
  <c r="E34" i="2" s="1"/>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508" i="7"/>
  <c r="N509" i="7"/>
  <c r="N510" i="7"/>
  <c r="N511" i="7"/>
  <c r="N512" i="7"/>
  <c r="N513" i="7"/>
  <c r="N514" i="7"/>
  <c r="N515" i="7"/>
  <c r="N516" i="7"/>
  <c r="N517" i="7"/>
  <c r="N518" i="7"/>
  <c r="N519" i="7"/>
  <c r="N520" i="7"/>
  <c r="N521" i="7"/>
  <c r="N522" i="7"/>
  <c r="N523" i="7"/>
  <c r="N524" i="7"/>
  <c r="N525" i="7"/>
  <c r="N526" i="7"/>
  <c r="N527" i="7"/>
  <c r="N528" i="7"/>
  <c r="N529" i="7"/>
  <c r="N530" i="7"/>
  <c r="N531" i="7"/>
  <c r="N532" i="7"/>
  <c r="N533" i="7"/>
  <c r="N534" i="7"/>
  <c r="N535" i="7"/>
  <c r="N536" i="7"/>
  <c r="N537" i="7"/>
  <c r="N538" i="7"/>
  <c r="N539" i="7"/>
  <c r="N540" i="7"/>
  <c r="N541" i="7"/>
  <c r="N542" i="7"/>
  <c r="N543" i="7"/>
  <c r="N544" i="7"/>
  <c r="N545" i="7"/>
  <c r="N546" i="7"/>
  <c r="N547" i="7"/>
  <c r="N548" i="7"/>
  <c r="N549" i="7"/>
  <c r="N550" i="7"/>
  <c r="N551" i="7"/>
  <c r="N552" i="7"/>
  <c r="N553" i="7"/>
  <c r="N554" i="7"/>
  <c r="N555" i="7"/>
  <c r="N556" i="7"/>
  <c r="N557" i="7"/>
  <c r="N558" i="7"/>
  <c r="N559" i="7"/>
  <c r="N560" i="7"/>
  <c r="N561" i="7"/>
  <c r="N562" i="7"/>
  <c r="N563" i="7"/>
  <c r="N564" i="7"/>
  <c r="N565" i="7"/>
  <c r="N566" i="7"/>
  <c r="N567" i="7"/>
  <c r="N568" i="7"/>
  <c r="N569" i="7"/>
  <c r="N570" i="7"/>
  <c r="N571" i="7"/>
  <c r="N572" i="7"/>
  <c r="N573" i="7"/>
  <c r="N574" i="7"/>
  <c r="N575" i="7"/>
  <c r="N576" i="7"/>
  <c r="N577" i="7"/>
  <c r="N578" i="7"/>
  <c r="N579" i="7"/>
  <c r="N580" i="7"/>
  <c r="N581" i="7"/>
  <c r="N582" i="7"/>
  <c r="N583" i="7"/>
  <c r="N584" i="7"/>
  <c r="N585" i="7"/>
  <c r="N586" i="7"/>
  <c r="N587" i="7"/>
  <c r="N588" i="7"/>
  <c r="N589" i="7"/>
  <c r="N590" i="7"/>
  <c r="N591" i="7"/>
  <c r="N592" i="7"/>
  <c r="N593" i="7"/>
  <c r="N594" i="7"/>
  <c r="N595" i="7"/>
  <c r="N596" i="7"/>
  <c r="N597" i="7"/>
  <c r="N598" i="7"/>
  <c r="N599" i="7"/>
  <c r="N600" i="7"/>
  <c r="N601" i="7"/>
  <c r="N602" i="7"/>
  <c r="N603" i="7"/>
  <c r="N604" i="7"/>
  <c r="N605" i="7"/>
  <c r="N606" i="7"/>
  <c r="N607" i="7"/>
  <c r="N608" i="7"/>
  <c r="N609" i="7"/>
  <c r="N610" i="7"/>
  <c r="N611" i="7"/>
  <c r="N612" i="7"/>
  <c r="N613" i="7"/>
  <c r="N614" i="7"/>
  <c r="N615" i="7"/>
  <c r="N264" i="7"/>
  <c r="N265" i="7"/>
  <c r="N266" i="7"/>
  <c r="N267" i="7"/>
  <c r="N268" i="7"/>
  <c r="N269" i="7"/>
  <c r="N270" i="7"/>
  <c r="N271" i="7"/>
  <c r="N272" i="7"/>
  <c r="N273" i="7"/>
  <c r="N274" i="7"/>
  <c r="N275" i="7"/>
  <c r="N276" i="7"/>
  <c r="N277" i="7"/>
  <c r="N278" i="7"/>
  <c r="N279" i="7"/>
  <c r="N616" i="7"/>
  <c r="N617" i="7"/>
  <c r="N618" i="7"/>
  <c r="N619" i="7"/>
  <c r="N620" i="7"/>
  <c r="N621" i="7"/>
  <c r="N622" i="7"/>
  <c r="N623" i="7"/>
  <c r="N624" i="7"/>
  <c r="N625" i="7"/>
  <c r="N626" i="7"/>
  <c r="N627" i="7"/>
  <c r="N628" i="7"/>
  <c r="N629" i="7"/>
  <c r="N630" i="7"/>
  <c r="N631" i="7"/>
  <c r="N632" i="7"/>
  <c r="N633" i="7"/>
  <c r="N634" i="7"/>
  <c r="N635" i="7"/>
  <c r="N636" i="7"/>
  <c r="N637" i="7"/>
  <c r="N638" i="7"/>
  <c r="N639" i="7"/>
  <c r="N640" i="7"/>
  <c r="N641" i="7"/>
  <c r="N642" i="7"/>
  <c r="N643" i="7"/>
  <c r="N644" i="7"/>
  <c r="N645" i="7"/>
  <c r="N646" i="7"/>
  <c r="N647" i="7"/>
  <c r="N648" i="7"/>
  <c r="N649" i="7"/>
  <c r="N650" i="7"/>
  <c r="N651" i="7"/>
  <c r="N652" i="7"/>
  <c r="N653" i="7"/>
  <c r="N654" i="7"/>
  <c r="N655" i="7"/>
  <c r="N656" i="7"/>
  <c r="N657" i="7"/>
  <c r="N658" i="7"/>
  <c r="N659" i="7"/>
  <c r="N660" i="7"/>
  <c r="N661" i="7"/>
  <c r="N662" i="7"/>
  <c r="N663" i="7"/>
  <c r="N664" i="7"/>
  <c r="N665" i="7"/>
  <c r="N666" i="7"/>
  <c r="N667" i="7"/>
  <c r="N668" i="7"/>
  <c r="N669" i="7"/>
  <c r="N670" i="7"/>
  <c r="N671" i="7"/>
  <c r="N672" i="7"/>
  <c r="N673" i="7"/>
  <c r="N674" i="7"/>
  <c r="N675" i="7"/>
  <c r="N676" i="7"/>
  <c r="N677" i="7"/>
  <c r="N678" i="7"/>
  <c r="N679" i="7"/>
  <c r="N680" i="7"/>
  <c r="N681" i="7"/>
  <c r="N682" i="7"/>
  <c r="N683" i="7"/>
  <c r="N684" i="7"/>
  <c r="N685" i="7"/>
  <c r="N686" i="7"/>
  <c r="N687" i="7"/>
  <c r="N688" i="7"/>
  <c r="N689" i="7"/>
  <c r="N690" i="7"/>
  <c r="N691" i="7"/>
  <c r="N692" i="7"/>
  <c r="N693" i="7"/>
  <c r="N694" i="7"/>
  <c r="N695" i="7"/>
  <c r="N696" i="7"/>
  <c r="N697" i="7"/>
  <c r="N698" i="7"/>
  <c r="N699" i="7"/>
  <c r="N700" i="7"/>
  <c r="N701" i="7"/>
  <c r="N702" i="7"/>
  <c r="N703" i="7"/>
  <c r="N704" i="7"/>
  <c r="N705" i="7"/>
  <c r="N706" i="7"/>
  <c r="N707" i="7"/>
  <c r="N708" i="7"/>
  <c r="N709" i="7"/>
  <c r="N710" i="7"/>
  <c r="N711" i="7"/>
  <c r="N712" i="7"/>
  <c r="N713" i="7"/>
  <c r="N714" i="7"/>
  <c r="N715" i="7"/>
  <c r="N716" i="7"/>
  <c r="N717" i="7"/>
  <c r="N718" i="7"/>
  <c r="N719" i="7"/>
  <c r="N720" i="7"/>
  <c r="N721" i="7"/>
  <c r="N722" i="7"/>
  <c r="N723" i="7"/>
  <c r="N724" i="7"/>
  <c r="N725" i="7"/>
  <c r="N726" i="7"/>
  <c r="N727" i="7"/>
  <c r="N728" i="7"/>
  <c r="N729" i="7"/>
  <c r="N730" i="7"/>
  <c r="N731" i="7"/>
  <c r="N732" i="7"/>
  <c r="N733" i="7"/>
  <c r="N734" i="7"/>
  <c r="N735" i="7"/>
  <c r="N736" i="7"/>
  <c r="N737" i="7"/>
  <c r="N738" i="7"/>
  <c r="N739" i="7"/>
  <c r="N740" i="7"/>
  <c r="N741" i="7"/>
  <c r="N742" i="7"/>
  <c r="N743" i="7"/>
  <c r="N744" i="7"/>
  <c r="N745" i="7"/>
  <c r="N746" i="7"/>
  <c r="N747" i="7"/>
  <c r="N748" i="7"/>
  <c r="N749" i="7"/>
  <c r="N750" i="7"/>
  <c r="N751" i="7"/>
  <c r="N752" i="7"/>
  <c r="N753" i="7"/>
  <c r="N754" i="7"/>
  <c r="N755" i="7"/>
  <c r="N756" i="7"/>
  <c r="N757" i="7"/>
  <c r="N758" i="7"/>
  <c r="N759" i="7"/>
  <c r="N760" i="7"/>
  <c r="N761" i="7"/>
  <c r="N762" i="7"/>
  <c r="N763" i="7"/>
  <c r="N764" i="7"/>
  <c r="N765" i="7"/>
  <c r="N766" i="7"/>
  <c r="N767" i="7"/>
  <c r="N768" i="7"/>
  <c r="N769" i="7"/>
  <c r="N770" i="7"/>
  <c r="N771" i="7"/>
  <c r="N772" i="7"/>
  <c r="N773" i="7"/>
  <c r="N774" i="7"/>
  <c r="N775" i="7"/>
  <c r="N776" i="7"/>
  <c r="N777" i="7"/>
  <c r="N778" i="7"/>
  <c r="N779" i="7"/>
  <c r="N780" i="7"/>
  <c r="N781" i="7"/>
  <c r="N782" i="7"/>
  <c r="N783" i="7"/>
  <c r="N784" i="7"/>
  <c r="N785" i="7"/>
  <c r="N786" i="7"/>
  <c r="N787" i="7"/>
  <c r="N788" i="7"/>
  <c r="N789" i="7"/>
  <c r="N790" i="7"/>
  <c r="N791" i="7"/>
  <c r="N792" i="7"/>
  <c r="N793" i="7"/>
  <c r="N794" i="7"/>
  <c r="N795" i="7"/>
  <c r="N796" i="7"/>
  <c r="N797" i="7"/>
  <c r="N798" i="7"/>
  <c r="N799" i="7"/>
  <c r="N800" i="7"/>
  <c r="N801" i="7"/>
  <c r="N802" i="7"/>
  <c r="N803" i="7"/>
  <c r="N804" i="7"/>
  <c r="N805" i="7"/>
  <c r="N806" i="7"/>
  <c r="N807" i="7"/>
  <c r="N808" i="7"/>
  <c r="N809" i="7"/>
  <c r="N810" i="7"/>
  <c r="N811" i="7"/>
  <c r="N812" i="7"/>
  <c r="N813" i="7"/>
  <c r="N814" i="7"/>
  <c r="N815" i="7"/>
  <c r="N816" i="7"/>
  <c r="N817" i="7"/>
  <c r="N818" i="7"/>
  <c r="N819" i="7"/>
  <c r="N820" i="7"/>
  <c r="N821" i="7"/>
  <c r="N822" i="7"/>
  <c r="N823" i="7"/>
  <c r="N824" i="7"/>
  <c r="N825" i="7"/>
  <c r="N826" i="7"/>
  <c r="N827" i="7"/>
  <c r="N828" i="7"/>
  <c r="N829" i="7"/>
  <c r="N830" i="7"/>
  <c r="N831" i="7"/>
  <c r="N832" i="7"/>
  <c r="N833" i="7"/>
  <c r="N834" i="7"/>
  <c r="N835" i="7"/>
  <c r="N836" i="7"/>
  <c r="N837" i="7"/>
  <c r="N838" i="7"/>
  <c r="N839" i="7"/>
  <c r="N280" i="7"/>
  <c r="N281" i="7"/>
  <c r="N282" i="7"/>
  <c r="N283" i="7"/>
  <c r="N284" i="7"/>
  <c r="N285" i="7"/>
  <c r="N286" i="7"/>
  <c r="N287" i="7"/>
  <c r="N288" i="7"/>
  <c r="N289" i="7"/>
  <c r="N290" i="7"/>
  <c r="N291" i="7"/>
  <c r="N292" i="7"/>
  <c r="N293" i="7"/>
  <c r="N294" i="7"/>
  <c r="N295" i="7"/>
  <c r="N840" i="7"/>
  <c r="N841" i="7"/>
  <c r="N842" i="7"/>
  <c r="N843" i="7"/>
  <c r="N844" i="7"/>
  <c r="N845" i="7"/>
  <c r="N846" i="7"/>
  <c r="N847" i="7"/>
  <c r="N848" i="7"/>
  <c r="N849" i="7"/>
  <c r="N850" i="7"/>
  <c r="N851" i="7"/>
  <c r="N852" i="7"/>
  <c r="N853" i="7"/>
  <c r="N854" i="7"/>
  <c r="N855" i="7"/>
  <c r="N856" i="7"/>
  <c r="N857" i="7"/>
  <c r="N858" i="7"/>
  <c r="N859" i="7"/>
  <c r="N860" i="7"/>
  <c r="N861" i="7"/>
  <c r="N862" i="7"/>
  <c r="N863" i="7"/>
  <c r="N864" i="7"/>
  <c r="N865" i="7"/>
  <c r="N866" i="7"/>
  <c r="N867" i="7"/>
  <c r="N868" i="7"/>
  <c r="N869" i="7"/>
  <c r="N870" i="7"/>
  <c r="N871" i="7"/>
  <c r="N872" i="7"/>
  <c r="N873" i="7"/>
  <c r="N874" i="7"/>
  <c r="N875" i="7"/>
  <c r="N876" i="7"/>
  <c r="N877" i="7"/>
  <c r="N878" i="7"/>
  <c r="N879" i="7"/>
  <c r="N880" i="7"/>
  <c r="N881" i="7"/>
  <c r="N882" i="7"/>
  <c r="N883" i="7"/>
  <c r="N884" i="7"/>
  <c r="N885" i="7"/>
  <c r="N886" i="7"/>
  <c r="N887" i="7"/>
  <c r="N888" i="7"/>
  <c r="N889" i="7"/>
  <c r="N890" i="7"/>
  <c r="N891" i="7"/>
  <c r="N892" i="7"/>
  <c r="N893" i="7"/>
  <c r="N894" i="7"/>
  <c r="N895" i="7"/>
  <c r="N896" i="7"/>
  <c r="N897" i="7"/>
  <c r="N898" i="7"/>
  <c r="N899" i="7"/>
  <c r="N900" i="7"/>
  <c r="N901" i="7"/>
  <c r="N902" i="7"/>
  <c r="N903" i="7"/>
  <c r="N904" i="7"/>
  <c r="N905" i="7"/>
  <c r="N906" i="7"/>
  <c r="N907" i="7"/>
  <c r="N908" i="7"/>
  <c r="N909" i="7"/>
  <c r="N910" i="7"/>
  <c r="N911" i="7"/>
  <c r="N912" i="7"/>
  <c r="N913" i="7"/>
  <c r="N914" i="7"/>
  <c r="N915" i="7"/>
  <c r="N916" i="7"/>
  <c r="N917" i="7"/>
  <c r="N918" i="7"/>
  <c r="N919" i="7"/>
  <c r="N920" i="7"/>
  <c r="N921" i="7"/>
  <c r="N922" i="7"/>
  <c r="N923" i="7"/>
  <c r="N924" i="7"/>
  <c r="N925" i="7"/>
  <c r="N926" i="7"/>
  <c r="N927" i="7"/>
  <c r="N928" i="7"/>
  <c r="N929" i="7"/>
  <c r="N930" i="7"/>
  <c r="N931" i="7"/>
  <c r="N932" i="7"/>
  <c r="N933" i="7"/>
  <c r="N934" i="7"/>
  <c r="N935" i="7"/>
  <c r="N936" i="7"/>
  <c r="N937" i="7"/>
  <c r="N938" i="7"/>
  <c r="N939" i="7"/>
  <c r="N940" i="7"/>
  <c r="N941" i="7"/>
  <c r="N942" i="7"/>
  <c r="N943" i="7"/>
  <c r="N944" i="7"/>
  <c r="N945" i="7"/>
  <c r="N946" i="7"/>
  <c r="N947" i="7"/>
  <c r="N948" i="7"/>
  <c r="N949" i="7"/>
  <c r="N950" i="7"/>
  <c r="N951" i="7"/>
  <c r="N952" i="7"/>
  <c r="N953" i="7"/>
  <c r="N954" i="7"/>
  <c r="N955" i="7"/>
  <c r="N956" i="7"/>
  <c r="N957" i="7"/>
  <c r="N958" i="7"/>
  <c r="N959" i="7"/>
  <c r="N960" i="7"/>
  <c r="N961" i="7"/>
  <c r="N962" i="7"/>
  <c r="N963" i="7"/>
  <c r="N964" i="7"/>
  <c r="N965" i="7"/>
  <c r="N966" i="7"/>
  <c r="N967" i="7"/>
  <c r="N968" i="7"/>
  <c r="N969" i="7"/>
  <c r="N970" i="7"/>
  <c r="N971" i="7"/>
  <c r="N972" i="7"/>
  <c r="N973" i="7"/>
  <c r="N974" i="7"/>
  <c r="N975" i="7"/>
  <c r="N976" i="7"/>
  <c r="N977" i="7"/>
  <c r="N978" i="7"/>
  <c r="N979" i="7"/>
  <c r="N980" i="7"/>
  <c r="N981" i="7"/>
  <c r="N982" i="7"/>
  <c r="N983" i="7"/>
  <c r="N984" i="7"/>
  <c r="N985" i="7"/>
  <c r="N986" i="7"/>
  <c r="N987" i="7"/>
  <c r="N988" i="7"/>
  <c r="N989" i="7"/>
  <c r="N990" i="7"/>
  <c r="N991" i="7"/>
  <c r="N992" i="7"/>
  <c r="N993" i="7"/>
  <c r="N994" i="7"/>
  <c r="N995" i="7"/>
  <c r="N996" i="7"/>
  <c r="N997" i="7"/>
  <c r="N998" i="7"/>
  <c r="N999" i="7"/>
  <c r="N1000" i="7"/>
  <c r="N1001" i="7"/>
  <c r="N1002" i="7"/>
  <c r="N1003" i="7"/>
  <c r="N1004" i="7"/>
  <c r="N1005" i="7"/>
  <c r="N1006" i="7"/>
  <c r="N1007" i="7"/>
  <c r="N1008" i="7"/>
  <c r="N1009" i="7"/>
  <c r="N1010" i="7"/>
  <c r="N1011" i="7"/>
  <c r="N1012" i="7"/>
  <c r="N1013" i="7"/>
  <c r="N1014" i="7"/>
  <c r="N1015" i="7"/>
  <c r="N1016" i="7"/>
  <c r="N1017" i="7"/>
  <c r="N1018" i="7"/>
  <c r="N1019" i="7"/>
  <c r="N1020" i="7"/>
  <c r="N1021" i="7"/>
  <c r="N1022" i="7"/>
  <c r="N1023" i="7"/>
  <c r="N1024" i="7"/>
  <c r="N1025" i="7"/>
  <c r="N1026" i="7"/>
  <c r="N1027" i="7"/>
  <c r="N1028" i="7"/>
  <c r="N1029" i="7"/>
  <c r="N1030" i="7"/>
  <c r="N1031" i="7"/>
  <c r="N1032" i="7"/>
  <c r="N1033" i="7"/>
  <c r="N1034" i="7"/>
  <c r="N1035" i="7"/>
  <c r="N1036" i="7"/>
  <c r="N1037" i="7"/>
  <c r="N1038" i="7"/>
  <c r="N1039" i="7"/>
  <c r="N1040" i="7"/>
  <c r="N1041" i="7"/>
  <c r="N1042" i="7"/>
  <c r="N1043" i="7"/>
  <c r="N1044" i="7"/>
  <c r="N1045" i="7"/>
  <c r="N1046" i="7"/>
  <c r="N1047" i="7"/>
  <c r="N1048" i="7"/>
  <c r="N1049" i="7"/>
  <c r="N1050" i="7"/>
  <c r="N1051" i="7"/>
  <c r="N1052" i="7"/>
  <c r="N1053" i="7"/>
  <c r="N1054" i="7"/>
  <c r="N1055" i="7"/>
  <c r="N1056" i="7"/>
  <c r="N1057" i="7"/>
  <c r="N1058" i="7"/>
  <c r="N1059" i="7"/>
  <c r="N1060" i="7"/>
  <c r="N1061" i="7"/>
  <c r="N1062" i="7"/>
  <c r="N1063" i="7"/>
  <c r="N296" i="7"/>
  <c r="N297" i="7"/>
  <c r="N298" i="7"/>
  <c r="N299" i="7"/>
  <c r="N300" i="7"/>
  <c r="N301" i="7"/>
  <c r="N302" i="7"/>
  <c r="N303" i="7"/>
  <c r="N304" i="7"/>
  <c r="N305" i="7"/>
  <c r="N306" i="7"/>
  <c r="N307" i="7"/>
  <c r="N308" i="7"/>
  <c r="N309" i="7"/>
  <c r="N310" i="7"/>
  <c r="N311" i="7"/>
  <c r="N1064" i="7"/>
  <c r="N1065" i="7"/>
  <c r="N1066" i="7"/>
  <c r="N1067" i="7"/>
  <c r="N1068" i="7"/>
  <c r="N1069" i="7"/>
  <c r="N1070" i="7"/>
  <c r="N1071" i="7"/>
  <c r="N1072" i="7"/>
  <c r="N1073" i="7"/>
  <c r="N1074" i="7"/>
  <c r="N1075" i="7"/>
  <c r="N1076" i="7"/>
  <c r="N1077" i="7"/>
  <c r="N1078" i="7"/>
  <c r="N1079" i="7"/>
  <c r="N1080" i="7"/>
  <c r="N1081" i="7"/>
  <c r="N1082" i="7"/>
  <c r="N1083" i="7"/>
  <c r="N1084" i="7"/>
  <c r="N1085" i="7"/>
  <c r="N1086" i="7"/>
  <c r="N1087" i="7"/>
  <c r="N1088" i="7"/>
  <c r="N1089" i="7"/>
  <c r="N1090" i="7"/>
  <c r="N1091" i="7"/>
  <c r="N1092" i="7"/>
  <c r="N1093" i="7"/>
  <c r="N1094" i="7"/>
  <c r="N1095" i="7"/>
  <c r="N1096" i="7"/>
  <c r="N1097" i="7"/>
  <c r="N1098" i="7"/>
  <c r="N1099" i="7"/>
  <c r="N1100" i="7"/>
  <c r="N1101" i="7"/>
  <c r="N1102" i="7"/>
  <c r="N1103" i="7"/>
  <c r="N1104" i="7"/>
  <c r="N1105" i="7"/>
  <c r="N1106" i="7"/>
  <c r="N1107" i="7"/>
  <c r="N1108" i="7"/>
  <c r="N1109" i="7"/>
  <c r="N1110" i="7"/>
  <c r="N1111" i="7"/>
  <c r="N1112" i="7"/>
  <c r="N1113" i="7"/>
  <c r="N1114" i="7"/>
  <c r="N1115" i="7"/>
  <c r="N1116" i="7"/>
  <c r="N1117" i="7"/>
  <c r="N1118" i="7"/>
  <c r="N1119" i="7"/>
  <c r="N1120" i="7"/>
  <c r="N1121" i="7"/>
  <c r="N1122" i="7"/>
  <c r="N1123" i="7"/>
  <c r="N1124" i="7"/>
  <c r="N1125" i="7"/>
  <c r="N1126" i="7"/>
  <c r="N1127" i="7"/>
  <c r="N1128" i="7"/>
  <c r="N1129" i="7"/>
  <c r="N1130" i="7"/>
  <c r="N1131" i="7"/>
  <c r="N1132" i="7"/>
  <c r="N1133" i="7"/>
  <c r="N1134" i="7"/>
  <c r="N1135" i="7"/>
  <c r="N1136" i="7"/>
  <c r="N1137" i="7"/>
  <c r="N1138" i="7"/>
  <c r="N1139" i="7"/>
  <c r="N1140" i="7"/>
  <c r="N1141" i="7"/>
  <c r="N1142" i="7"/>
  <c r="N1143" i="7"/>
  <c r="N1144" i="7"/>
  <c r="N1145" i="7"/>
  <c r="N1146" i="7"/>
  <c r="N1147" i="7"/>
  <c r="N1148" i="7"/>
  <c r="N1149" i="7"/>
  <c r="N1150" i="7"/>
  <c r="N1151" i="7"/>
  <c r="N1152" i="7"/>
  <c r="N1153" i="7"/>
  <c r="N1154" i="7"/>
  <c r="N1155" i="7"/>
  <c r="N1156" i="7"/>
  <c r="N1157" i="7"/>
  <c r="N1158" i="7"/>
  <c r="N1159" i="7"/>
  <c r="N1160" i="7"/>
  <c r="N1161" i="7"/>
  <c r="N1162" i="7"/>
  <c r="N1163" i="7"/>
  <c r="N1164" i="7"/>
  <c r="N1165" i="7"/>
  <c r="N1166" i="7"/>
  <c r="N1167" i="7"/>
  <c r="N1168" i="7"/>
  <c r="N1169" i="7"/>
  <c r="N1170" i="7"/>
  <c r="N1171" i="7"/>
  <c r="N1172" i="7"/>
  <c r="N1173" i="7"/>
  <c r="N1174" i="7"/>
  <c r="N1175" i="7"/>
  <c r="N1176" i="7"/>
  <c r="N1177" i="7"/>
  <c r="N1178" i="7"/>
  <c r="N1179" i="7"/>
  <c r="N1180" i="7"/>
  <c r="N1181" i="7"/>
  <c r="N1182" i="7"/>
  <c r="N1183" i="7"/>
  <c r="N1184" i="7"/>
  <c r="N1185" i="7"/>
  <c r="N1186" i="7"/>
  <c r="N1187" i="7"/>
  <c r="N1188" i="7"/>
  <c r="N1189" i="7"/>
  <c r="N1190" i="7"/>
  <c r="N1191" i="7"/>
  <c r="N1192" i="7"/>
  <c r="N1193" i="7"/>
  <c r="N1194" i="7"/>
  <c r="N1195" i="7"/>
  <c r="N1196" i="7"/>
  <c r="N1197" i="7"/>
  <c r="N1198" i="7"/>
  <c r="N1199" i="7"/>
  <c r="N1200" i="7"/>
  <c r="N1201" i="7"/>
  <c r="N1202" i="7"/>
  <c r="N1203" i="7"/>
  <c r="N1204" i="7"/>
  <c r="N1205" i="7"/>
  <c r="N1206" i="7"/>
  <c r="N1207" i="7"/>
  <c r="N1208" i="7"/>
  <c r="N1209" i="7"/>
  <c r="N1210" i="7"/>
  <c r="N1211" i="7"/>
  <c r="N1212" i="7"/>
  <c r="N1213" i="7"/>
  <c r="N1214" i="7"/>
  <c r="N1215" i="7"/>
  <c r="N1216" i="7"/>
  <c r="N1217" i="7"/>
  <c r="N1218" i="7"/>
  <c r="N1219" i="7"/>
  <c r="N1220" i="7"/>
  <c r="N1221" i="7"/>
  <c r="N1222" i="7"/>
  <c r="N1223" i="7"/>
  <c r="N1224" i="7"/>
  <c r="N1225" i="7"/>
  <c r="N1226" i="7"/>
  <c r="N1227" i="7"/>
  <c r="N1228" i="7"/>
  <c r="N1229" i="7"/>
  <c r="N1230" i="7"/>
  <c r="N1231" i="7"/>
  <c r="N1232" i="7"/>
  <c r="N1233" i="7"/>
  <c r="N1234" i="7"/>
  <c r="N1235" i="7"/>
  <c r="N1236" i="7"/>
  <c r="N1237" i="7"/>
  <c r="N1238" i="7"/>
  <c r="N1239" i="7"/>
  <c r="N1240" i="7"/>
  <c r="N1241" i="7"/>
  <c r="N1242" i="7"/>
  <c r="N1243" i="7"/>
  <c r="N1244" i="7"/>
  <c r="N1245" i="7"/>
  <c r="N1246" i="7"/>
  <c r="N1247" i="7"/>
  <c r="N1248" i="7"/>
  <c r="N1249" i="7"/>
  <c r="N1250" i="7"/>
  <c r="N1251" i="7"/>
  <c r="N1252" i="7"/>
  <c r="N1253" i="7"/>
  <c r="N1254" i="7"/>
  <c r="N1255" i="7"/>
  <c r="N1256" i="7"/>
  <c r="N1257" i="7"/>
  <c r="N1258" i="7"/>
  <c r="N1259" i="7"/>
  <c r="N1260" i="7"/>
  <c r="N1261" i="7"/>
  <c r="N1262" i="7"/>
  <c r="N1263" i="7"/>
  <c r="N1264" i="7"/>
  <c r="N1265" i="7"/>
  <c r="N1266" i="7"/>
  <c r="N1267" i="7"/>
  <c r="N1268" i="7"/>
  <c r="N1269" i="7"/>
  <c r="N1270" i="7"/>
  <c r="N1271" i="7"/>
  <c r="N1272" i="7"/>
  <c r="N1273" i="7"/>
  <c r="N1274" i="7"/>
  <c r="N1275" i="7"/>
  <c r="N1276" i="7"/>
  <c r="N1277" i="7"/>
  <c r="N1278" i="7"/>
  <c r="N1279" i="7"/>
  <c r="N1280" i="7"/>
  <c r="N1281" i="7"/>
  <c r="N1282" i="7"/>
  <c r="N1283" i="7"/>
  <c r="N1284" i="7"/>
  <c r="N1285" i="7"/>
  <c r="N1286" i="7"/>
  <c r="N1287" i="7"/>
  <c r="N312" i="7"/>
  <c r="N313" i="7"/>
  <c r="N314" i="7"/>
  <c r="N315" i="7"/>
  <c r="N316" i="7"/>
  <c r="N317" i="7"/>
  <c r="N318" i="7"/>
  <c r="N319" i="7"/>
  <c r="N320" i="7"/>
  <c r="N321" i="7"/>
  <c r="N322" i="7"/>
  <c r="N323" i="7"/>
  <c r="N324" i="7"/>
  <c r="N325" i="7"/>
  <c r="N326" i="7"/>
  <c r="N327" i="7"/>
  <c r="N1288" i="7"/>
  <c r="N1289" i="7"/>
  <c r="N1290" i="7"/>
  <c r="N1291" i="7"/>
  <c r="N1292" i="7"/>
  <c r="N1293" i="7"/>
  <c r="N1294" i="7"/>
  <c r="N1295" i="7"/>
  <c r="N1296" i="7"/>
  <c r="N1297" i="7"/>
  <c r="N1298" i="7"/>
  <c r="N1299" i="7"/>
  <c r="N1300" i="7"/>
  <c r="N1301" i="7"/>
  <c r="N1302" i="7"/>
  <c r="N1303" i="7"/>
  <c r="N1304" i="7"/>
  <c r="N1305" i="7"/>
  <c r="N1306" i="7"/>
  <c r="N1307" i="7"/>
  <c r="N1308" i="7"/>
  <c r="N1309" i="7"/>
  <c r="N1310" i="7"/>
  <c r="N1311" i="7"/>
  <c r="N1312" i="7"/>
  <c r="N1313" i="7"/>
  <c r="N1314" i="7"/>
  <c r="N1315" i="7"/>
  <c r="N1316" i="7"/>
  <c r="N1317" i="7"/>
  <c r="N1318" i="7"/>
  <c r="N1319" i="7"/>
  <c r="N1320" i="7"/>
  <c r="N1321" i="7"/>
  <c r="N1322" i="7"/>
  <c r="N1323" i="7"/>
  <c r="N1324" i="7"/>
  <c r="N1325" i="7"/>
  <c r="N1326" i="7"/>
  <c r="N1327" i="7"/>
  <c r="N1328" i="7"/>
  <c r="N1329" i="7"/>
  <c r="N1330" i="7"/>
  <c r="N1331" i="7"/>
  <c r="N1332" i="7"/>
  <c r="N1333" i="7"/>
  <c r="N1334" i="7"/>
  <c r="N1335" i="7"/>
  <c r="N1336" i="7"/>
  <c r="N1337" i="7"/>
  <c r="N1338" i="7"/>
  <c r="N1339" i="7"/>
  <c r="N1340" i="7"/>
  <c r="N1341" i="7"/>
  <c r="N1342" i="7"/>
  <c r="N1343" i="7"/>
  <c r="N1344" i="7"/>
  <c r="N1345" i="7"/>
  <c r="N1346" i="7"/>
  <c r="N1347" i="7"/>
  <c r="N1348" i="7"/>
  <c r="N1349" i="7"/>
  <c r="N1350" i="7"/>
  <c r="N1351" i="7"/>
  <c r="N1352" i="7"/>
  <c r="N1353" i="7"/>
  <c r="N1354" i="7"/>
  <c r="N1355" i="7"/>
  <c r="N1356" i="7"/>
  <c r="N1357" i="7"/>
  <c r="N1358" i="7"/>
  <c r="N1359" i="7"/>
  <c r="N1360" i="7"/>
  <c r="N1361" i="7"/>
  <c r="N1362" i="7"/>
  <c r="N1363" i="7"/>
  <c r="N1364" i="7"/>
  <c r="N1365" i="7"/>
  <c r="N1366" i="7"/>
  <c r="N1367" i="7"/>
  <c r="N1368" i="7"/>
  <c r="N1369" i="7"/>
  <c r="N1370" i="7"/>
  <c r="N1371" i="7"/>
  <c r="N1372" i="7"/>
  <c r="N1373" i="7"/>
  <c r="N1374" i="7"/>
  <c r="N1375" i="7"/>
  <c r="N1376" i="7"/>
  <c r="N1377" i="7"/>
  <c r="N1378" i="7"/>
  <c r="N1379" i="7"/>
  <c r="N1380" i="7"/>
  <c r="N1381" i="7"/>
  <c r="N1382" i="7"/>
  <c r="N1383" i="7"/>
  <c r="N1384" i="7"/>
  <c r="N1385" i="7"/>
  <c r="N1386" i="7"/>
  <c r="N1387" i="7"/>
  <c r="N1388" i="7"/>
  <c r="N1389" i="7"/>
  <c r="N1390" i="7"/>
  <c r="N1391" i="7"/>
  <c r="N1392" i="7"/>
  <c r="N1393" i="7"/>
  <c r="N1394" i="7"/>
  <c r="N1395" i="7"/>
  <c r="N1396" i="7"/>
  <c r="N1397" i="7"/>
  <c r="N1398" i="7"/>
  <c r="N1399" i="7"/>
  <c r="N1400" i="7"/>
  <c r="N1401" i="7"/>
  <c r="N1402" i="7"/>
  <c r="N1403" i="7"/>
  <c r="N1404" i="7"/>
  <c r="N1405" i="7"/>
  <c r="N1406" i="7"/>
  <c r="N1407" i="7"/>
  <c r="N1408" i="7"/>
  <c r="N1409" i="7"/>
  <c r="N1410" i="7"/>
  <c r="N1411" i="7"/>
  <c r="N1412" i="7"/>
  <c r="N1413" i="7"/>
  <c r="N1414" i="7"/>
  <c r="N1415" i="7"/>
  <c r="N1416" i="7"/>
  <c r="N1417" i="7"/>
  <c r="N1418" i="7"/>
  <c r="N1419" i="7"/>
  <c r="N1420" i="7"/>
  <c r="N1421" i="7"/>
  <c r="N1422" i="7"/>
  <c r="N1423" i="7"/>
  <c r="N1424" i="7"/>
  <c r="N1425" i="7"/>
  <c r="N1426" i="7"/>
  <c r="N1427" i="7"/>
  <c r="N1428" i="7"/>
  <c r="N1429" i="7"/>
  <c r="N1430" i="7"/>
  <c r="N1431" i="7"/>
  <c r="N1432" i="7"/>
  <c r="N1433" i="7"/>
  <c r="N1434" i="7"/>
  <c r="N1435" i="7"/>
  <c r="N1436" i="7"/>
  <c r="N1437" i="7"/>
  <c r="N1438" i="7"/>
  <c r="N1439" i="7"/>
  <c r="N1440" i="7"/>
  <c r="N1441" i="7"/>
  <c r="N1442" i="7"/>
  <c r="N1443" i="7"/>
  <c r="N1444" i="7"/>
  <c r="N1445" i="7"/>
  <c r="N1446" i="7"/>
  <c r="N1447" i="7"/>
  <c r="N1448" i="7"/>
  <c r="N1449" i="7"/>
  <c r="N1450" i="7"/>
  <c r="N1451" i="7"/>
  <c r="N1452" i="7"/>
  <c r="N1453" i="7"/>
  <c r="N1454" i="7"/>
  <c r="N1455" i="7"/>
  <c r="N1456" i="7"/>
  <c r="N1457" i="7"/>
  <c r="N1458" i="7"/>
  <c r="N1459" i="7"/>
  <c r="N1460" i="7"/>
  <c r="N1461" i="7"/>
  <c r="N1462" i="7"/>
  <c r="N1463" i="7"/>
  <c r="N1464" i="7"/>
  <c r="N1465" i="7"/>
  <c r="N1466" i="7"/>
  <c r="N1467" i="7"/>
  <c r="N1468" i="7"/>
  <c r="N1469" i="7"/>
  <c r="N1470" i="7"/>
  <c r="N1471" i="7"/>
  <c r="N1472" i="7"/>
  <c r="N1473" i="7"/>
  <c r="N1474" i="7"/>
  <c r="N1475" i="7"/>
  <c r="N1476" i="7"/>
  <c r="N1477" i="7"/>
  <c r="N1478" i="7"/>
  <c r="N1479" i="7"/>
  <c r="N1480" i="7"/>
  <c r="N1481" i="7"/>
  <c r="N1482" i="7"/>
  <c r="N1483" i="7"/>
  <c r="N1484" i="7"/>
  <c r="N1485" i="7"/>
  <c r="N1486" i="7"/>
  <c r="N1487" i="7"/>
  <c r="N1488" i="7"/>
  <c r="N1489" i="7"/>
  <c r="N1490" i="7"/>
  <c r="N1491" i="7"/>
  <c r="N1492" i="7"/>
  <c r="N1493" i="7"/>
  <c r="N1494" i="7"/>
  <c r="N1495" i="7"/>
  <c r="N1496" i="7"/>
  <c r="N1497" i="7"/>
  <c r="N1498" i="7"/>
  <c r="N1499" i="7"/>
  <c r="N1500" i="7"/>
  <c r="N1501" i="7"/>
  <c r="N1502" i="7"/>
  <c r="N1503" i="7"/>
  <c r="N1504" i="7"/>
  <c r="N1505" i="7"/>
  <c r="N1506" i="7"/>
  <c r="N1507" i="7"/>
  <c r="N1508" i="7"/>
  <c r="N1509" i="7"/>
  <c r="N1510" i="7"/>
  <c r="N1511" i="7"/>
  <c r="N328" i="7"/>
  <c r="N329" i="7"/>
  <c r="N330" i="7"/>
  <c r="N331" i="7"/>
  <c r="N332" i="7"/>
  <c r="N333" i="7"/>
  <c r="N334" i="7"/>
  <c r="N335" i="7"/>
  <c r="N336" i="7"/>
  <c r="N337" i="7"/>
  <c r="N338" i="7"/>
  <c r="N339" i="7"/>
  <c r="N340" i="7"/>
  <c r="N341" i="7"/>
  <c r="N342" i="7"/>
  <c r="N343" i="7"/>
  <c r="N1512" i="7"/>
  <c r="N1513" i="7"/>
  <c r="N1514" i="7"/>
  <c r="N1515" i="7"/>
  <c r="N1516" i="7"/>
  <c r="N1517" i="7"/>
  <c r="N1518" i="7"/>
  <c r="N1519" i="7"/>
  <c r="N1520" i="7"/>
  <c r="N1521" i="7"/>
  <c r="N1522" i="7"/>
  <c r="N1523" i="7"/>
  <c r="N1524" i="7"/>
  <c r="N1525" i="7"/>
  <c r="N1526" i="7"/>
  <c r="N1527" i="7"/>
  <c r="N1528" i="7"/>
  <c r="N1529" i="7"/>
  <c r="N1530" i="7"/>
  <c r="N1531" i="7"/>
  <c r="N1532" i="7"/>
  <c r="N1533" i="7"/>
  <c r="N1534" i="7"/>
  <c r="N1535" i="7"/>
  <c r="N1536" i="7"/>
  <c r="N1537" i="7"/>
  <c r="N1538" i="7"/>
  <c r="N1539" i="7"/>
  <c r="N1540" i="7"/>
  <c r="N1541" i="7"/>
  <c r="N1542" i="7"/>
  <c r="N1543" i="7"/>
  <c r="N1544" i="7"/>
  <c r="N1545" i="7"/>
  <c r="N1546" i="7"/>
  <c r="N1547" i="7"/>
  <c r="N1548" i="7"/>
  <c r="N1549" i="7"/>
  <c r="N1550" i="7"/>
  <c r="N1551" i="7"/>
  <c r="N1552" i="7"/>
  <c r="N1553" i="7"/>
  <c r="N1554" i="7"/>
  <c r="N1555" i="7"/>
  <c r="N1556" i="7"/>
  <c r="N1557" i="7"/>
  <c r="N1558" i="7"/>
  <c r="N1559" i="7"/>
  <c r="N1560" i="7"/>
  <c r="N1561" i="7"/>
  <c r="N1562" i="7"/>
  <c r="N1563" i="7"/>
  <c r="N1564" i="7"/>
  <c r="N1565" i="7"/>
  <c r="N1566" i="7"/>
  <c r="N1567" i="7"/>
  <c r="N1568" i="7"/>
  <c r="N1569" i="7"/>
  <c r="N1570" i="7"/>
  <c r="N1571" i="7"/>
  <c r="N1572" i="7"/>
  <c r="N1573" i="7"/>
  <c r="N1574" i="7"/>
  <c r="N1575" i="7"/>
  <c r="N1576" i="7"/>
  <c r="N1577" i="7"/>
  <c r="N1578" i="7"/>
  <c r="N1579" i="7"/>
  <c r="N1580" i="7"/>
  <c r="N1581" i="7"/>
  <c r="N1582" i="7"/>
  <c r="N1583" i="7"/>
  <c r="N1584" i="7"/>
  <c r="N1585" i="7"/>
  <c r="N1586" i="7"/>
  <c r="N1587" i="7"/>
  <c r="N1588" i="7"/>
  <c r="N1589" i="7"/>
  <c r="N1590" i="7"/>
  <c r="N1591" i="7"/>
  <c r="N1592" i="7"/>
  <c r="N1593" i="7"/>
  <c r="N1594" i="7"/>
  <c r="N1595" i="7"/>
  <c r="N1596" i="7"/>
  <c r="N1597" i="7"/>
  <c r="N1598" i="7"/>
  <c r="N1599" i="7"/>
  <c r="N1600" i="7"/>
  <c r="N1601" i="7"/>
  <c r="N1602" i="7"/>
  <c r="N1603" i="7"/>
  <c r="N1604" i="7"/>
  <c r="N1605" i="7"/>
  <c r="N1606" i="7"/>
  <c r="N1607" i="7"/>
  <c r="N1608" i="7"/>
  <c r="N1609" i="7"/>
  <c r="N1610" i="7"/>
  <c r="N1611" i="7"/>
  <c r="N1612" i="7"/>
  <c r="N1613" i="7"/>
  <c r="N1614" i="7"/>
  <c r="N1615" i="7"/>
  <c r="N1616" i="7"/>
  <c r="N1617" i="7"/>
  <c r="N1618" i="7"/>
  <c r="N1619" i="7"/>
  <c r="N1620" i="7"/>
  <c r="N1621" i="7"/>
  <c r="N1622" i="7"/>
  <c r="N1623" i="7"/>
  <c r="N1624" i="7"/>
  <c r="N1625" i="7"/>
  <c r="N1626" i="7"/>
  <c r="N1627" i="7"/>
  <c r="N1628" i="7"/>
  <c r="N1629" i="7"/>
  <c r="N1630" i="7"/>
  <c r="N1631" i="7"/>
  <c r="N1632" i="7"/>
  <c r="N1633" i="7"/>
  <c r="N1634" i="7"/>
  <c r="N1635" i="7"/>
  <c r="N1636" i="7"/>
  <c r="N1637" i="7"/>
  <c r="N1638" i="7"/>
  <c r="N1639" i="7"/>
  <c r="N1640" i="7"/>
  <c r="N1641" i="7"/>
  <c r="N1642" i="7"/>
  <c r="N1643" i="7"/>
  <c r="N1644" i="7"/>
  <c r="N1645" i="7"/>
  <c r="N1646" i="7"/>
  <c r="N1647" i="7"/>
  <c r="N1648" i="7"/>
  <c r="N1649" i="7"/>
  <c r="N1650" i="7"/>
  <c r="N1651" i="7"/>
  <c r="N1652" i="7"/>
  <c r="N1653" i="7"/>
  <c r="N1654" i="7"/>
  <c r="N1655" i="7"/>
  <c r="N1656" i="7"/>
  <c r="N1657" i="7"/>
  <c r="N1658" i="7"/>
  <c r="N1659" i="7"/>
  <c r="N1660" i="7"/>
  <c r="N1661" i="7"/>
  <c r="N1662" i="7"/>
  <c r="N1663" i="7"/>
  <c r="N1664" i="7"/>
  <c r="N1665" i="7"/>
  <c r="N1666" i="7"/>
  <c r="N1667" i="7"/>
  <c r="N1668" i="7"/>
  <c r="N1669" i="7"/>
  <c r="N1670" i="7"/>
  <c r="N1671" i="7"/>
  <c r="N1672" i="7"/>
  <c r="N1673" i="7"/>
  <c r="N1674" i="7"/>
  <c r="N1675" i="7"/>
  <c r="N1676" i="7"/>
  <c r="N1677" i="7"/>
  <c r="N1678" i="7"/>
  <c r="N1679" i="7"/>
  <c r="N1680" i="7"/>
  <c r="N1681" i="7"/>
  <c r="N1682" i="7"/>
  <c r="N1683" i="7"/>
  <c r="N1684" i="7"/>
  <c r="N1685" i="7"/>
  <c r="N1686" i="7"/>
  <c r="N1687" i="7"/>
  <c r="N1688" i="7"/>
  <c r="N1689" i="7"/>
  <c r="N1690" i="7"/>
  <c r="N1691" i="7"/>
  <c r="N1692" i="7"/>
  <c r="N1693" i="7"/>
  <c r="N1694" i="7"/>
  <c r="N1695" i="7"/>
  <c r="N1696" i="7"/>
  <c r="N1697" i="7"/>
  <c r="N1698" i="7"/>
  <c r="N1699" i="7"/>
  <c r="N1700" i="7"/>
  <c r="N1701" i="7"/>
  <c r="N1702" i="7"/>
  <c r="N1703" i="7"/>
  <c r="N1704" i="7"/>
  <c r="N1705" i="7"/>
  <c r="N1706" i="7"/>
  <c r="N1707" i="7"/>
  <c r="N1708" i="7"/>
  <c r="N1709" i="7"/>
  <c r="N1710" i="7"/>
  <c r="N1711" i="7"/>
  <c r="N1712" i="7"/>
  <c r="N1713" i="7"/>
  <c r="N1714" i="7"/>
  <c r="N1715" i="7"/>
  <c r="N1716" i="7"/>
  <c r="N1717" i="7"/>
  <c r="N1718" i="7"/>
  <c r="N1719" i="7"/>
  <c r="N1720" i="7"/>
  <c r="N1721" i="7"/>
  <c r="N1722" i="7"/>
  <c r="N1723" i="7"/>
  <c r="N1724" i="7"/>
  <c r="N1725" i="7"/>
  <c r="N1726" i="7"/>
  <c r="N1727" i="7"/>
  <c r="N1728" i="7"/>
  <c r="N1729" i="7"/>
  <c r="N1730" i="7"/>
  <c r="N1731" i="7"/>
  <c r="N1732" i="7"/>
  <c r="N1733" i="7"/>
  <c r="N1734" i="7"/>
  <c r="N1735" i="7"/>
  <c r="N344" i="7"/>
  <c r="N345" i="7"/>
  <c r="N346" i="7"/>
  <c r="N347" i="7"/>
  <c r="N348" i="7"/>
  <c r="N349" i="7"/>
  <c r="N350" i="7"/>
  <c r="N351" i="7"/>
  <c r="N352" i="7"/>
  <c r="N353" i="7"/>
  <c r="N354" i="7"/>
  <c r="N355" i="7"/>
  <c r="N356" i="7"/>
  <c r="N357" i="7"/>
  <c r="N358" i="7"/>
  <c r="N359" i="7"/>
  <c r="N1736" i="7"/>
  <c r="N1737" i="7"/>
  <c r="N1738" i="7"/>
  <c r="N1739" i="7"/>
  <c r="N1740" i="7"/>
  <c r="N1741" i="7"/>
  <c r="N1742" i="7"/>
  <c r="N1743" i="7"/>
  <c r="N1744" i="7"/>
  <c r="N1745" i="7"/>
  <c r="N1746" i="7"/>
  <c r="N1747" i="7"/>
  <c r="N1748" i="7"/>
  <c r="N1749" i="7"/>
  <c r="N1750" i="7"/>
  <c r="N1751" i="7"/>
  <c r="N1752" i="7"/>
  <c r="N1753" i="7"/>
  <c r="N1754" i="7"/>
  <c r="N1755" i="7"/>
  <c r="N1756" i="7"/>
  <c r="N1757" i="7"/>
  <c r="N1758" i="7"/>
  <c r="N1759" i="7"/>
  <c r="N1760" i="7"/>
  <c r="N1761" i="7"/>
  <c r="N1762" i="7"/>
  <c r="N1763" i="7"/>
  <c r="N1764" i="7"/>
  <c r="N1765" i="7"/>
  <c r="N1766" i="7"/>
  <c r="N1767" i="7"/>
  <c r="N1768" i="7"/>
  <c r="N1769" i="7"/>
  <c r="N1770" i="7"/>
  <c r="N1771" i="7"/>
  <c r="N1772" i="7"/>
  <c r="N1773" i="7"/>
  <c r="N1774" i="7"/>
  <c r="N1775" i="7"/>
  <c r="N1776" i="7"/>
  <c r="N1777" i="7"/>
  <c r="N1778" i="7"/>
  <c r="N1779" i="7"/>
  <c r="N1780" i="7"/>
  <c r="N1781" i="7"/>
  <c r="N1782" i="7"/>
  <c r="N1783" i="7"/>
  <c r="N1784" i="7"/>
  <c r="N1785" i="7"/>
  <c r="N1786" i="7"/>
  <c r="N1787" i="7"/>
  <c r="N1788" i="7"/>
  <c r="N1789" i="7"/>
  <c r="N1790" i="7"/>
  <c r="N1791" i="7"/>
  <c r="N1792" i="7"/>
  <c r="N1793" i="7"/>
  <c r="N1794" i="7"/>
  <c r="N1795" i="7"/>
  <c r="N1796" i="7"/>
  <c r="N1797" i="7"/>
  <c r="N1798" i="7"/>
  <c r="N1799" i="7"/>
  <c r="N1800" i="7"/>
  <c r="N1801" i="7"/>
  <c r="N1802" i="7"/>
  <c r="N1803" i="7"/>
  <c r="N1804" i="7"/>
  <c r="N1805" i="7"/>
  <c r="N1806" i="7"/>
  <c r="N1807" i="7"/>
  <c r="N1808" i="7"/>
  <c r="N1809" i="7"/>
  <c r="N1810" i="7"/>
  <c r="N1811" i="7"/>
  <c r="N1812" i="7"/>
  <c r="N1813" i="7"/>
  <c r="N1814" i="7"/>
  <c r="N1815" i="7"/>
  <c r="N1816" i="7"/>
  <c r="N1817" i="7"/>
  <c r="N1818" i="7"/>
  <c r="N1819" i="7"/>
  <c r="N1820" i="7"/>
  <c r="N1821" i="7"/>
  <c r="N1822" i="7"/>
  <c r="N1823" i="7"/>
  <c r="N1824" i="7"/>
  <c r="N1825" i="7"/>
  <c r="N1826" i="7"/>
  <c r="N1827" i="7"/>
  <c r="N1828" i="7"/>
  <c r="N1829" i="7"/>
  <c r="N1830" i="7"/>
  <c r="N1831" i="7"/>
  <c r="N1832" i="7"/>
  <c r="N1833" i="7"/>
  <c r="N1834" i="7"/>
  <c r="N1835" i="7"/>
  <c r="N1836" i="7"/>
  <c r="N1837" i="7"/>
  <c r="N1838" i="7"/>
  <c r="N1839" i="7"/>
  <c r="N1840" i="7"/>
  <c r="N1841" i="7"/>
  <c r="N1842" i="7"/>
  <c r="N1843" i="7"/>
  <c r="N1844" i="7"/>
  <c r="N1845" i="7"/>
  <c r="N1846" i="7"/>
  <c r="N1847" i="7"/>
  <c r="N1848" i="7"/>
  <c r="N1849" i="7"/>
  <c r="N1850" i="7"/>
  <c r="N1851" i="7"/>
  <c r="N1852" i="7"/>
  <c r="N1853" i="7"/>
  <c r="N1854" i="7"/>
  <c r="N1855" i="7"/>
  <c r="N1856" i="7"/>
  <c r="N1857" i="7"/>
  <c r="N1858" i="7"/>
  <c r="N1859" i="7"/>
  <c r="N1860" i="7"/>
  <c r="N1861" i="7"/>
  <c r="N1862" i="7"/>
  <c r="N1863" i="7"/>
  <c r="N1864" i="7"/>
  <c r="N1865" i="7"/>
  <c r="N1866" i="7"/>
  <c r="N1867" i="7"/>
  <c r="N1868" i="7"/>
  <c r="N1869" i="7"/>
  <c r="N1870" i="7"/>
  <c r="N1871" i="7"/>
  <c r="N1872" i="7"/>
  <c r="N1873" i="7"/>
  <c r="N1874" i="7"/>
  <c r="N1875" i="7"/>
  <c r="N1876" i="7"/>
  <c r="N1877" i="7"/>
  <c r="N1878" i="7"/>
  <c r="N1879" i="7"/>
  <c r="N1880" i="7"/>
  <c r="N1881" i="7"/>
  <c r="N1882" i="7"/>
  <c r="N1883" i="7"/>
  <c r="N1884" i="7"/>
  <c r="N1885" i="7"/>
  <c r="N1886" i="7"/>
  <c r="N1887" i="7"/>
  <c r="N1888" i="7"/>
  <c r="N1889" i="7"/>
  <c r="N1890" i="7"/>
  <c r="N1891" i="7"/>
  <c r="N1892" i="7"/>
  <c r="N1893" i="7"/>
  <c r="N1894" i="7"/>
  <c r="N1895" i="7"/>
  <c r="N1896" i="7"/>
  <c r="N1897" i="7"/>
  <c r="N1898" i="7"/>
  <c r="N1899" i="7"/>
  <c r="N1900" i="7"/>
  <c r="N1901" i="7"/>
  <c r="N1902" i="7"/>
  <c r="N1903" i="7"/>
  <c r="N1904" i="7"/>
  <c r="N1905" i="7"/>
  <c r="N1906" i="7"/>
  <c r="N1907" i="7"/>
  <c r="N1908" i="7"/>
  <c r="N1909" i="7"/>
  <c r="N1910" i="7"/>
  <c r="N1911" i="7"/>
  <c r="N1912" i="7"/>
  <c r="N1913" i="7"/>
  <c r="N1914" i="7"/>
  <c r="N1915" i="7"/>
  <c r="N1916" i="7"/>
  <c r="N1917" i="7"/>
  <c r="N1918" i="7"/>
  <c r="N1919" i="7"/>
  <c r="N1920" i="7"/>
  <c r="N1921" i="7"/>
  <c r="N1922" i="7"/>
  <c r="N1923" i="7"/>
  <c r="N1924" i="7"/>
  <c r="N1925" i="7"/>
  <c r="N1926" i="7"/>
  <c r="N1927" i="7"/>
  <c r="N1928" i="7"/>
  <c r="N1929" i="7"/>
  <c r="N1930" i="7"/>
  <c r="N1931" i="7"/>
  <c r="N1932" i="7"/>
  <c r="N1933" i="7"/>
  <c r="N1934" i="7"/>
  <c r="N1935" i="7"/>
  <c r="N1936" i="7"/>
  <c r="N1937" i="7"/>
  <c r="N1938" i="7"/>
  <c r="N1939" i="7"/>
  <c r="N1940" i="7"/>
  <c r="N1941" i="7"/>
  <c r="N1942" i="7"/>
  <c r="N1943" i="7"/>
  <c r="N1944" i="7"/>
  <c r="N1945" i="7"/>
  <c r="N1946" i="7"/>
  <c r="N1947" i="7"/>
  <c r="N1948" i="7"/>
  <c r="N1949" i="7"/>
  <c r="N1950" i="7"/>
  <c r="N1951" i="7"/>
  <c r="N1952" i="7"/>
  <c r="N1953" i="7"/>
  <c r="N1954" i="7"/>
  <c r="N1955" i="7"/>
  <c r="N1956" i="7"/>
  <c r="N1957" i="7"/>
  <c r="N1958" i="7"/>
  <c r="N1959" i="7"/>
  <c r="N360" i="7"/>
  <c r="N361" i="7"/>
  <c r="N362" i="7"/>
  <c r="N363" i="7"/>
  <c r="N364" i="7"/>
  <c r="N365" i="7"/>
  <c r="N366" i="7"/>
  <c r="N367" i="7"/>
  <c r="N368" i="7"/>
  <c r="N369" i="7"/>
  <c r="N370" i="7"/>
  <c r="N371" i="7"/>
  <c r="N372" i="7"/>
  <c r="N373" i="7"/>
  <c r="N374" i="7"/>
  <c r="N375" i="7"/>
  <c r="N1960" i="7"/>
  <c r="N1961" i="7"/>
  <c r="N1962" i="7"/>
  <c r="N1963" i="7"/>
  <c r="N1964" i="7"/>
  <c r="N1965" i="7"/>
  <c r="N1966" i="7"/>
  <c r="N1967" i="7"/>
  <c r="N1968" i="7"/>
  <c r="N1969" i="7"/>
  <c r="N1970" i="7"/>
  <c r="N1971" i="7"/>
  <c r="N1972" i="7"/>
  <c r="N1973" i="7"/>
  <c r="N1974" i="7"/>
  <c r="N1975" i="7"/>
  <c r="N1976" i="7"/>
  <c r="N1977" i="7"/>
  <c r="N1978" i="7"/>
  <c r="N1979" i="7"/>
  <c r="N1980" i="7"/>
  <c r="N1981" i="7"/>
  <c r="N1982" i="7"/>
  <c r="N1983" i="7"/>
  <c r="N1984" i="7"/>
  <c r="N1985" i="7"/>
  <c r="N1986" i="7"/>
  <c r="N1987" i="7"/>
  <c r="N1988" i="7"/>
  <c r="N1989" i="7"/>
  <c r="N1990" i="7"/>
  <c r="N1991" i="7"/>
  <c r="N1992" i="7"/>
  <c r="N1993" i="7"/>
  <c r="N1994" i="7"/>
  <c r="N1995" i="7"/>
  <c r="N1996" i="7"/>
  <c r="N1997" i="7"/>
  <c r="N1998" i="7"/>
  <c r="N1999" i="7"/>
  <c r="N2000" i="7"/>
  <c r="N2001" i="7"/>
  <c r="N2002" i="7"/>
  <c r="N2003" i="7"/>
  <c r="N2004" i="7"/>
  <c r="N2005" i="7"/>
  <c r="N2006" i="7"/>
  <c r="N2007" i="7"/>
  <c r="N2008" i="7"/>
  <c r="N2009" i="7"/>
  <c r="N2010" i="7"/>
  <c r="N2011" i="7"/>
  <c r="N2012" i="7"/>
  <c r="N2013" i="7"/>
  <c r="N2014" i="7"/>
  <c r="N2015" i="7"/>
  <c r="N2016" i="7"/>
  <c r="N2017" i="7"/>
  <c r="N2018" i="7"/>
  <c r="N2019" i="7"/>
  <c r="N2020" i="7"/>
  <c r="N2021" i="7"/>
  <c r="N2022" i="7"/>
  <c r="N2023" i="7"/>
  <c r="N2024" i="7"/>
  <c r="N2025" i="7"/>
  <c r="N2026" i="7"/>
  <c r="N2027" i="7"/>
  <c r="N2028" i="7"/>
  <c r="N2029" i="7"/>
  <c r="N2030" i="7"/>
  <c r="N2031" i="7"/>
  <c r="N2032" i="7"/>
  <c r="N2033" i="7"/>
  <c r="N2034" i="7"/>
  <c r="N2035" i="7"/>
  <c r="N2036" i="7"/>
  <c r="N2037" i="7"/>
  <c r="N2038" i="7"/>
  <c r="N2039" i="7"/>
  <c r="N2040" i="7"/>
  <c r="N2041" i="7"/>
  <c r="N2042" i="7"/>
  <c r="N2043" i="7"/>
  <c r="N2044" i="7"/>
  <c r="N2045" i="7"/>
  <c r="N2046" i="7"/>
  <c r="N2047" i="7"/>
  <c r="N2048" i="7"/>
  <c r="N2049" i="7"/>
  <c r="N2050" i="7"/>
  <c r="N2051" i="7"/>
  <c r="N2052" i="7"/>
  <c r="N2053" i="7"/>
  <c r="N2054" i="7"/>
  <c r="N2055" i="7"/>
  <c r="N2056" i="7"/>
  <c r="N2057" i="7"/>
  <c r="N2058" i="7"/>
  <c r="N2059" i="7"/>
  <c r="N2060" i="7"/>
  <c r="N2061" i="7"/>
  <c r="N2062" i="7"/>
  <c r="N2063" i="7"/>
  <c r="N2064" i="7"/>
  <c r="N2065" i="7"/>
  <c r="N2066" i="7"/>
  <c r="N2067" i="7"/>
  <c r="N2068" i="7"/>
  <c r="N2069" i="7"/>
  <c r="N2070" i="7"/>
  <c r="N2071" i="7"/>
  <c r="N2072" i="7"/>
  <c r="N2073" i="7"/>
  <c r="N2074" i="7"/>
  <c r="N2075" i="7"/>
  <c r="N2076" i="7"/>
  <c r="N2077" i="7"/>
  <c r="N2078" i="7"/>
  <c r="N2079" i="7"/>
  <c r="N2080" i="7"/>
  <c r="N2081" i="7"/>
  <c r="N2082" i="7"/>
  <c r="N2083" i="7"/>
  <c r="N2084" i="7"/>
  <c r="N2085" i="7"/>
  <c r="N2086" i="7"/>
  <c r="N2087" i="7"/>
  <c r="N2088" i="7"/>
  <c r="N2089" i="7"/>
  <c r="N2090" i="7"/>
  <c r="N2091" i="7"/>
  <c r="N2092" i="7"/>
  <c r="N2093" i="7"/>
  <c r="N2094" i="7"/>
  <c r="N2095" i="7"/>
  <c r="N2096" i="7"/>
  <c r="N2097" i="7"/>
  <c r="N2098" i="7"/>
  <c r="N2099" i="7"/>
  <c r="N2100" i="7"/>
  <c r="N2101" i="7"/>
  <c r="N2102" i="7"/>
  <c r="N2103" i="7"/>
  <c r="N2104" i="7"/>
  <c r="N2105" i="7"/>
  <c r="N2106" i="7"/>
  <c r="N2107" i="7"/>
  <c r="N2108" i="7"/>
  <c r="N2109" i="7"/>
  <c r="N2110" i="7"/>
  <c r="N2111" i="7"/>
  <c r="N2112" i="7"/>
  <c r="N2113" i="7"/>
  <c r="N2114" i="7"/>
  <c r="N2115" i="7"/>
  <c r="N2116" i="7"/>
  <c r="N2117" i="7"/>
  <c r="N2118" i="7"/>
  <c r="N2119" i="7"/>
  <c r="N2120" i="7"/>
  <c r="N2121" i="7"/>
  <c r="N2122" i="7"/>
  <c r="N2123" i="7"/>
  <c r="N2124" i="7"/>
  <c r="N2125" i="7"/>
  <c r="N2126" i="7"/>
  <c r="N2127" i="7"/>
  <c r="N2128" i="7"/>
  <c r="N2129" i="7"/>
  <c r="N2130" i="7"/>
  <c r="N2131" i="7"/>
  <c r="N2132" i="7"/>
  <c r="N2133" i="7"/>
  <c r="N2134" i="7"/>
  <c r="N2135" i="7"/>
  <c r="N2136" i="7"/>
  <c r="N2137" i="7"/>
  <c r="N2138" i="7"/>
  <c r="N2139" i="7"/>
  <c r="N2140" i="7"/>
  <c r="N2141" i="7"/>
  <c r="N2142" i="7"/>
  <c r="N2143" i="7"/>
  <c r="N2144" i="7"/>
  <c r="N2145" i="7"/>
  <c r="N2146" i="7"/>
  <c r="N2147" i="7"/>
  <c r="N2148" i="7"/>
  <c r="N2149" i="7"/>
  <c r="N2150" i="7"/>
  <c r="N2151" i="7"/>
  <c r="N2152" i="7"/>
  <c r="N2153" i="7"/>
  <c r="N2154" i="7"/>
  <c r="N2155" i="7"/>
  <c r="N2156" i="7"/>
  <c r="N2157" i="7"/>
  <c r="N2158" i="7"/>
  <c r="N2159" i="7"/>
  <c r="N2160" i="7"/>
  <c r="N2161" i="7"/>
  <c r="N2162" i="7"/>
  <c r="N2163" i="7"/>
  <c r="N2164" i="7"/>
  <c r="N2165" i="7"/>
  <c r="N2166" i="7"/>
  <c r="N2167" i="7"/>
  <c r="N2168" i="7"/>
  <c r="N2169" i="7"/>
  <c r="N2170" i="7"/>
  <c r="N2171" i="7"/>
  <c r="N2172" i="7"/>
  <c r="N2173" i="7"/>
  <c r="N2174" i="7"/>
  <c r="N2175" i="7"/>
  <c r="N2176" i="7"/>
  <c r="N2177" i="7"/>
  <c r="N2178" i="7"/>
  <c r="N2179" i="7"/>
  <c r="N2180" i="7"/>
  <c r="N2181" i="7"/>
  <c r="N2182" i="7"/>
  <c r="N2183" i="7"/>
  <c r="N376" i="7"/>
  <c r="N377" i="7"/>
  <c r="N378" i="7"/>
  <c r="N379" i="7"/>
  <c r="N380" i="7"/>
  <c r="N381" i="7"/>
  <c r="N382" i="7"/>
  <c r="N383" i="7"/>
  <c r="N384" i="7"/>
  <c r="N385" i="7"/>
  <c r="N386" i="7"/>
  <c r="N387" i="7"/>
  <c r="N388" i="7"/>
  <c r="N389" i="7"/>
  <c r="N390" i="7"/>
  <c r="N391"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328" i="7"/>
  <c r="H329" i="7"/>
  <c r="H330" i="7"/>
  <c r="H331" i="7"/>
  <c r="H332" i="7"/>
  <c r="H333" i="7"/>
  <c r="H334" i="7"/>
  <c r="H335" i="7"/>
  <c r="H336" i="7"/>
  <c r="H337" i="7"/>
  <c r="H338" i="7"/>
  <c r="H339" i="7"/>
  <c r="H340" i="7"/>
  <c r="H341" i="7"/>
  <c r="H342" i="7"/>
  <c r="H343"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344" i="7"/>
  <c r="H345" i="7"/>
  <c r="H346" i="7"/>
  <c r="H347" i="7"/>
  <c r="H348" i="7"/>
  <c r="H349" i="7"/>
  <c r="H350" i="7"/>
  <c r="H351" i="7"/>
  <c r="H352" i="7"/>
  <c r="H353" i="7"/>
  <c r="H354" i="7"/>
  <c r="H355" i="7"/>
  <c r="H356" i="7"/>
  <c r="H357" i="7"/>
  <c r="H358" i="7"/>
  <c r="H359"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360" i="7"/>
  <c r="H361" i="7"/>
  <c r="H362" i="7"/>
  <c r="H363" i="7"/>
  <c r="H364" i="7"/>
  <c r="H365" i="7"/>
  <c r="H366" i="7"/>
  <c r="H367" i="7"/>
  <c r="H368" i="7"/>
  <c r="H369" i="7"/>
  <c r="H370" i="7"/>
  <c r="H371" i="7"/>
  <c r="H372" i="7"/>
  <c r="H373" i="7"/>
  <c r="H374" i="7"/>
  <c r="H375"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376" i="7"/>
  <c r="H377" i="7"/>
  <c r="H378" i="7"/>
  <c r="H379" i="7"/>
  <c r="H380" i="7"/>
  <c r="H381" i="7"/>
  <c r="H382" i="7"/>
  <c r="H383" i="7"/>
  <c r="H384" i="7"/>
  <c r="H385" i="7"/>
  <c r="H386" i="7"/>
  <c r="H387" i="7"/>
  <c r="H388" i="7"/>
  <c r="H389" i="7"/>
  <c r="H390" i="7"/>
  <c r="H391"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B13" i="9"/>
  <c r="C69" i="2"/>
  <c r="S15" i="9" l="1"/>
  <c r="S14" i="9"/>
  <c r="Q69" i="2"/>
  <c r="BE13" i="9" s="1"/>
  <c r="BE16" i="9"/>
  <c r="P69" i="2"/>
  <c r="BD13" i="9" s="1"/>
  <c r="N13" i="9" s="1"/>
  <c r="BE19" i="9"/>
  <c r="BD20" i="9"/>
  <c r="N20" i="9" s="1"/>
  <c r="BD19" i="9"/>
  <c r="N19" i="9" s="1"/>
  <c r="BD14" i="9"/>
  <c r="N14" i="9" s="1"/>
  <c r="BE21" i="9"/>
  <c r="BC21" i="9"/>
  <c r="BD21" i="9"/>
  <c r="N21" i="9" s="1"/>
  <c r="BB19" i="9"/>
  <c r="M19" i="9" s="1"/>
  <c r="BB18" i="9"/>
  <c r="M18" i="9" s="1"/>
  <c r="BD18" i="9"/>
  <c r="N18" i="9" s="1"/>
  <c r="BE17" i="9"/>
  <c r="N69" i="2"/>
  <c r="BB13" i="9" s="1"/>
  <c r="M13" i="9" s="1"/>
  <c r="O69" i="2"/>
  <c r="BC13" i="9" s="1"/>
  <c r="AV15" i="9"/>
  <c r="AY13" i="9"/>
  <c r="AV14" i="9"/>
  <c r="AR16" i="9"/>
  <c r="AX21" i="9"/>
  <c r="AR15" i="9"/>
  <c r="AR18" i="9"/>
  <c r="AR21" i="9"/>
  <c r="AT17" i="9"/>
  <c r="AX17" i="9"/>
  <c r="AV17" i="9"/>
  <c r="AR17" i="9"/>
  <c r="AX13" i="9"/>
  <c r="AV22" i="9"/>
  <c r="AQ22" i="9"/>
  <c r="AQ13" i="9"/>
  <c r="AX14" i="9"/>
  <c r="AZ17" i="9"/>
  <c r="AQ14" i="9"/>
  <c r="AT19" i="9"/>
  <c r="AQ19" i="9"/>
  <c r="AT15" i="9"/>
  <c r="AZ18" i="9"/>
  <c r="AX15" i="9"/>
  <c r="AZ13" i="9"/>
  <c r="AR22" i="9"/>
  <c r="AT14" i="9"/>
  <c r="AZ14" i="9"/>
  <c r="AT16" i="9"/>
  <c r="AT13" i="9"/>
  <c r="AR19" i="9"/>
  <c r="AT21" i="9"/>
  <c r="AR13" i="9"/>
  <c r="AR14" i="9"/>
  <c r="AR20" i="9"/>
  <c r="AY19" i="9"/>
  <c r="AZ15" i="9"/>
  <c r="AX20" i="9"/>
  <c r="AV19" i="9"/>
  <c r="AQ16" i="9"/>
  <c r="AV21" i="9"/>
  <c r="AX19" i="9"/>
  <c r="AZ16" i="9"/>
  <c r="AT22" i="9"/>
  <c r="AV20" i="9"/>
  <c r="AX18" i="9"/>
  <c r="AT20" i="9"/>
  <c r="AV18" i="9"/>
  <c r="AX16" i="9"/>
  <c r="AQ21" i="9"/>
  <c r="AQ20" i="9"/>
  <c r="AQ18" i="9"/>
  <c r="AT18" i="9"/>
  <c r="AV16" i="9"/>
  <c r="AZ22" i="9"/>
  <c r="AZ21" i="9"/>
  <c r="AQ17" i="9"/>
  <c r="AX22" i="9"/>
  <c r="AZ19" i="9"/>
  <c r="AQ15" i="9"/>
  <c r="AV13" i="9"/>
  <c r="AZ20" i="9"/>
  <c r="AW22" i="9"/>
  <c r="AU20" i="9"/>
  <c r="AW20" i="9"/>
  <c r="AY20" i="9"/>
  <c r="AU21" i="9"/>
  <c r="AW16" i="9"/>
  <c r="AY21" i="9"/>
  <c r="AW21" i="9"/>
  <c r="AY14" i="9"/>
  <c r="AU13" i="9"/>
  <c r="AU17" i="9"/>
  <c r="AU18" i="9"/>
  <c r="AS19" i="9"/>
  <c r="AY22" i="9"/>
  <c r="AY18" i="9"/>
  <c r="AU16" i="9"/>
  <c r="AW14" i="9"/>
  <c r="AU15" i="9"/>
  <c r="AW13" i="9"/>
  <c r="AU14" i="9"/>
  <c r="AU22" i="9"/>
  <c r="AY17" i="9"/>
  <c r="AW19" i="9"/>
  <c r="AY16" i="9"/>
  <c r="AW18" i="9"/>
  <c r="AY15" i="9"/>
  <c r="AU19" i="9"/>
  <c r="AW17" i="9"/>
  <c r="AW15" i="9"/>
  <c r="AS18" i="9"/>
  <c r="AS13" i="9"/>
  <c r="AS21" i="9"/>
  <c r="AS20" i="9"/>
  <c r="AS22" i="9"/>
  <c r="AS16" i="9"/>
  <c r="AS17" i="9"/>
  <c r="AS15" i="9"/>
  <c r="AS14" i="9"/>
  <c r="J34" i="2"/>
  <c r="J66" i="2"/>
  <c r="K56" i="2"/>
  <c r="H48" i="2"/>
  <c r="H56" i="2"/>
  <c r="K48" i="2"/>
  <c r="I48" i="2"/>
  <c r="K66" i="2"/>
  <c r="I56" i="2"/>
  <c r="J48" i="2"/>
  <c r="K65" i="2"/>
  <c r="K55" i="2"/>
  <c r="G48" i="2"/>
  <c r="J65" i="2"/>
  <c r="I55" i="2"/>
  <c r="F48" i="2"/>
  <c r="H55" i="2"/>
  <c r="J56" i="2"/>
  <c r="J55" i="2"/>
  <c r="G56" i="2"/>
  <c r="G55" i="2"/>
  <c r="K64" i="2"/>
  <c r="F56" i="2"/>
  <c r="F55" i="2"/>
  <c r="J64" i="2"/>
  <c r="I66" i="2"/>
  <c r="I65" i="2"/>
  <c r="I64" i="2"/>
  <c r="H66" i="2"/>
  <c r="H65" i="2"/>
  <c r="H64" i="2"/>
  <c r="G66" i="2"/>
  <c r="G65" i="2"/>
  <c r="G64" i="2"/>
  <c r="F66" i="2"/>
  <c r="F65" i="2"/>
  <c r="F64" i="2"/>
  <c r="E60" i="2"/>
  <c r="J51" i="2"/>
  <c r="H49" i="2"/>
  <c r="E44" i="2"/>
  <c r="I40" i="2"/>
  <c r="I39" i="2"/>
  <c r="K60" i="2"/>
  <c r="H57" i="2"/>
  <c r="K51" i="2"/>
  <c r="I49" i="2"/>
  <c r="J40" i="2"/>
  <c r="K58" i="2"/>
  <c r="E51" i="2"/>
  <c r="J42" i="2"/>
  <c r="H40" i="2"/>
  <c r="J58" i="2"/>
  <c r="I58" i="2"/>
  <c r="J50" i="2"/>
  <c r="K41" i="2"/>
  <c r="G37" i="2"/>
  <c r="E42" i="2"/>
  <c r="F63" i="2"/>
  <c r="K57" i="2"/>
  <c r="I50" i="2"/>
  <c r="J41" i="2"/>
  <c r="F36" i="2"/>
  <c r="E63" i="2"/>
  <c r="J57" i="2"/>
  <c r="F53" i="2"/>
  <c r="K49" i="2"/>
  <c r="H47" i="2"/>
  <c r="I41" i="2"/>
  <c r="E36" i="2"/>
  <c r="K42" i="2"/>
  <c r="K50" i="2"/>
  <c r="E61" i="2"/>
  <c r="I57" i="2"/>
  <c r="E52" i="2"/>
  <c r="J49" i="2"/>
  <c r="F45" i="2"/>
  <c r="K40" i="2"/>
  <c r="E53" i="2"/>
  <c r="E45" i="2"/>
  <c r="K61" i="2"/>
  <c r="E54" i="2"/>
  <c r="F47" i="2"/>
  <c r="E37" i="2"/>
  <c r="K63" i="2"/>
  <c r="J61" i="2"/>
  <c r="I60" i="2"/>
  <c r="H58" i="2"/>
  <c r="G57" i="2"/>
  <c r="K53" i="2"/>
  <c r="J52" i="2"/>
  <c r="I51" i="2"/>
  <c r="H50" i="2"/>
  <c r="G49" i="2"/>
  <c r="E47" i="2"/>
  <c r="K45" i="2"/>
  <c r="J44" i="2"/>
  <c r="I42" i="2"/>
  <c r="H41" i="2"/>
  <c r="G40" i="2"/>
  <c r="F39" i="2"/>
  <c r="E38" i="2"/>
  <c r="K36" i="2"/>
  <c r="G54" i="2"/>
  <c r="F54" i="2"/>
  <c r="F46" i="2"/>
  <c r="G38" i="2"/>
  <c r="J60" i="2"/>
  <c r="K52" i="2"/>
  <c r="K44" i="2"/>
  <c r="F38" i="2"/>
  <c r="J63" i="2"/>
  <c r="I61" i="2"/>
  <c r="H60" i="2"/>
  <c r="G58" i="2"/>
  <c r="F57" i="2"/>
  <c r="K54" i="2"/>
  <c r="J53" i="2"/>
  <c r="I52" i="2"/>
  <c r="H51" i="2"/>
  <c r="G50" i="2"/>
  <c r="F49" i="2"/>
  <c r="K46" i="2"/>
  <c r="J45" i="2"/>
  <c r="I44" i="2"/>
  <c r="H42" i="2"/>
  <c r="G41" i="2"/>
  <c r="F40" i="2"/>
  <c r="E39" i="2"/>
  <c r="K37" i="2"/>
  <c r="J36" i="2"/>
  <c r="H38" i="2"/>
  <c r="G47" i="2"/>
  <c r="F37" i="2"/>
  <c r="E46" i="2"/>
  <c r="G39" i="2"/>
  <c r="I63" i="2"/>
  <c r="H61" i="2"/>
  <c r="G60" i="2"/>
  <c r="F58" i="2"/>
  <c r="J54" i="2"/>
  <c r="I53" i="2"/>
  <c r="H52" i="2"/>
  <c r="G51" i="2"/>
  <c r="F50" i="2"/>
  <c r="K47" i="2"/>
  <c r="J46" i="2"/>
  <c r="I45" i="2"/>
  <c r="H44" i="2"/>
  <c r="G42" i="2"/>
  <c r="F41" i="2"/>
  <c r="K38" i="2"/>
  <c r="J37" i="2"/>
  <c r="I36" i="2"/>
  <c r="G46" i="2"/>
  <c r="H39" i="2"/>
  <c r="H63" i="2"/>
  <c r="G61" i="2"/>
  <c r="I54" i="2"/>
  <c r="H53" i="2"/>
  <c r="G52" i="2"/>
  <c r="J47" i="2"/>
  <c r="I46" i="2"/>
  <c r="H45" i="2"/>
  <c r="G44" i="2"/>
  <c r="K39" i="2"/>
  <c r="J38" i="2"/>
  <c r="I37" i="2"/>
  <c r="H36" i="2"/>
  <c r="J62" i="2"/>
  <c r="I62" i="2"/>
  <c r="H62" i="2"/>
  <c r="K62" i="2"/>
  <c r="G62" i="2"/>
  <c r="F62" i="2"/>
  <c r="G67" i="2"/>
  <c r="K68" i="2"/>
  <c r="J68" i="2"/>
  <c r="I68" i="2"/>
  <c r="E68" i="2"/>
  <c r="H68" i="2"/>
  <c r="G68" i="2"/>
  <c r="I59" i="2"/>
  <c r="F67" i="2"/>
  <c r="E67" i="2"/>
  <c r="K67" i="2"/>
  <c r="J67" i="2"/>
  <c r="I67" i="2"/>
  <c r="H59" i="2"/>
  <c r="G59" i="2"/>
  <c r="F59" i="2"/>
  <c r="E59" i="2"/>
  <c r="K59" i="2"/>
  <c r="K34" i="2"/>
  <c r="I34" i="2"/>
  <c r="G34" i="2"/>
  <c r="F34" i="2"/>
  <c r="H34" i="2"/>
  <c r="K43" i="2"/>
  <c r="J43" i="2"/>
  <c r="I43" i="2"/>
  <c r="H43" i="2"/>
  <c r="G43" i="2"/>
  <c r="F43" i="2"/>
  <c r="K35" i="2"/>
  <c r="J35" i="2"/>
  <c r="I35" i="2"/>
  <c r="H35" i="2"/>
  <c r="G35" i="2"/>
  <c r="F35" i="2"/>
  <c r="BF13" i="9" l="1"/>
  <c r="P13" i="9" s="1"/>
  <c r="BH14" i="9"/>
  <c r="O14" i="9" s="1"/>
  <c r="BH18" i="9"/>
  <c r="O18" i="9" s="1"/>
  <c r="BH15" i="9"/>
  <c r="O15" i="9" s="1"/>
  <c r="BH19" i="9"/>
  <c r="O19" i="9" s="1"/>
  <c r="BH17" i="9"/>
  <c r="O17" i="9" s="1"/>
  <c r="BH22" i="9"/>
  <c r="O22" i="9" s="1"/>
  <c r="BG13" i="9"/>
  <c r="L13" i="9" s="1"/>
  <c r="BH16" i="9"/>
  <c r="O16" i="9" s="1"/>
  <c r="BH20" i="9"/>
  <c r="O20" i="9" s="1"/>
  <c r="BH21" i="9"/>
  <c r="O21" i="9" s="1"/>
  <c r="BG14" i="9"/>
  <c r="L14" i="9" s="1"/>
  <c r="BH13" i="9"/>
  <c r="O13" i="9" s="1"/>
  <c r="BF14" i="9"/>
  <c r="P14" i="9" s="1"/>
  <c r="BF22" i="9"/>
  <c r="P22" i="9" s="1"/>
  <c r="BF21" i="9"/>
  <c r="P21" i="9" s="1"/>
  <c r="BG22" i="9"/>
  <c r="L22" i="9" s="1"/>
  <c r="BG21" i="9"/>
  <c r="L21" i="9" s="1"/>
  <c r="BF20" i="9"/>
  <c r="P20" i="9" s="1"/>
  <c r="BF19" i="9"/>
  <c r="P19" i="9" s="1"/>
  <c r="BF18" i="9"/>
  <c r="P18" i="9" s="1"/>
  <c r="BG20" i="9"/>
  <c r="L20" i="9" s="1"/>
  <c r="BG19" i="9"/>
  <c r="L19" i="9" s="1"/>
  <c r="BG18" i="9"/>
  <c r="L18" i="9" s="1"/>
  <c r="BF17" i="9"/>
  <c r="P17" i="9" s="1"/>
  <c r="BF16" i="9"/>
  <c r="P16" i="9" s="1"/>
  <c r="BF15" i="9"/>
  <c r="P15" i="9" s="1"/>
  <c r="BG17" i="9"/>
  <c r="L17" i="9" s="1"/>
  <c r="BG16" i="9"/>
  <c r="L16" i="9" s="1"/>
  <c r="BG15" i="9"/>
  <c r="L15" i="9" s="1"/>
  <c r="BA13" i="9"/>
  <c r="BA16" i="9"/>
  <c r="BA20" i="9"/>
  <c r="BA18" i="9"/>
  <c r="BA21" i="9"/>
  <c r="BA22" i="9"/>
  <c r="BA19" i="9"/>
  <c r="BA14" i="9"/>
  <c r="BA17" i="9"/>
  <c r="BA15" i="9"/>
  <c r="W20" i="9" l="1"/>
  <c r="W17" i="9"/>
  <c r="W22" i="9"/>
  <c r="W21" i="9"/>
  <c r="W19" i="9"/>
  <c r="W18" i="9"/>
  <c r="W16" i="9"/>
  <c r="W15" i="9"/>
  <c r="W14" i="9"/>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312" i="7"/>
  <c r="H313" i="7"/>
  <c r="H314" i="7"/>
  <c r="H315" i="7"/>
  <c r="H316" i="7"/>
  <c r="H317" i="7"/>
  <c r="H318" i="7"/>
  <c r="H319" i="7"/>
  <c r="H320" i="7"/>
  <c r="H321" i="7"/>
  <c r="H322" i="7"/>
  <c r="H323" i="7"/>
  <c r="H324" i="7"/>
  <c r="H325" i="7"/>
  <c r="H326" i="7"/>
  <c r="H32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112" i="7"/>
  <c r="H1111" i="7"/>
  <c r="H520"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264" i="7"/>
  <c r="H265" i="7"/>
  <c r="H266" i="7"/>
  <c r="H267" i="7"/>
  <c r="H268" i="7"/>
  <c r="H269" i="7"/>
  <c r="H270" i="7"/>
  <c r="H271" i="7"/>
  <c r="H272" i="7"/>
  <c r="H273" i="7"/>
  <c r="H274" i="7"/>
  <c r="H275" i="7"/>
  <c r="H276" i="7"/>
  <c r="H277" i="7"/>
  <c r="H278" i="7"/>
  <c r="H279"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280" i="7"/>
  <c r="H281" i="7"/>
  <c r="H282" i="7"/>
  <c r="H283" i="7"/>
  <c r="H284" i="7"/>
  <c r="H285" i="7"/>
  <c r="H286" i="7"/>
  <c r="H287" i="7"/>
  <c r="H288" i="7"/>
  <c r="H289" i="7"/>
  <c r="H290" i="7"/>
  <c r="H291" i="7"/>
  <c r="H292" i="7"/>
  <c r="H293" i="7"/>
  <c r="H294" i="7"/>
  <c r="H295"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296" i="7"/>
  <c r="H297" i="7"/>
  <c r="H298" i="7"/>
  <c r="H299" i="7"/>
  <c r="H300" i="7"/>
  <c r="H301" i="7"/>
  <c r="H302" i="7"/>
  <c r="H303" i="7"/>
  <c r="H304" i="7"/>
  <c r="H305" i="7"/>
  <c r="H306" i="7"/>
  <c r="H307" i="7"/>
  <c r="H308" i="7"/>
  <c r="H309" i="7"/>
  <c r="H310" i="7"/>
  <c r="H311"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AO20" i="9" l="1"/>
  <c r="AP20" i="9" s="1"/>
  <c r="I20" i="9" s="1"/>
  <c r="J20" i="9" s="1"/>
  <c r="AJ15" i="9"/>
  <c r="AK21" i="9"/>
  <c r="AL16" i="9"/>
  <c r="AN21" i="9"/>
  <c r="AO16" i="9"/>
  <c r="AP16" i="9" s="1"/>
  <c r="I16" i="9" s="1"/>
  <c r="AN15" i="9"/>
  <c r="AK19" i="9"/>
  <c r="AL21" i="9"/>
  <c r="AN18" i="9"/>
  <c r="AN16" i="9"/>
  <c r="AJ19" i="9"/>
  <c r="AK14" i="9"/>
  <c r="AM19" i="9"/>
  <c r="AN14" i="9"/>
  <c r="AL20" i="9"/>
  <c r="AJ17" i="9"/>
  <c r="AM18" i="9"/>
  <c r="AM16" i="9"/>
  <c r="AL19" i="9"/>
  <c r="AK22" i="9"/>
  <c r="AL17" i="9"/>
  <c r="AN22" i="9"/>
  <c r="AO18" i="9"/>
  <c r="AP18" i="9" s="1"/>
  <c r="I18" i="9" s="1"/>
  <c r="AM21" i="9"/>
  <c r="AJ14" i="9"/>
  <c r="AJ22" i="9"/>
  <c r="AL14" i="9"/>
  <c r="AO21" i="9"/>
  <c r="AP21" i="9" s="1"/>
  <c r="I21" i="9" s="1"/>
  <c r="AM22" i="9"/>
  <c r="AJ20" i="9"/>
  <c r="AK15" i="9"/>
  <c r="AM20" i="9"/>
  <c r="AO19" i="9"/>
  <c r="AP19" i="9" s="1"/>
  <c r="I19" i="9" s="1"/>
  <c r="AJ16" i="9"/>
  <c r="AK17" i="9"/>
  <c r="AL22" i="9"/>
  <c r="AN19" i="9"/>
  <c r="AO14" i="9"/>
  <c r="AP14" i="9" s="1"/>
  <c r="I14" i="9" s="1"/>
  <c r="AL18" i="9"/>
  <c r="AN17" i="9"/>
  <c r="AO17" i="9"/>
  <c r="AP17" i="9" s="1"/>
  <c r="I17" i="9" s="1"/>
  <c r="AK20" i="9"/>
  <c r="AM17" i="9"/>
  <c r="AO22" i="9"/>
  <c r="AM14" i="9"/>
  <c r="AJ21" i="9"/>
  <c r="AK16" i="9"/>
  <c r="AM15" i="9"/>
  <c r="AO15" i="9"/>
  <c r="AP15" i="9" s="1"/>
  <c r="I15" i="9" s="1"/>
  <c r="J15" i="9" s="1"/>
  <c r="AK18" i="9"/>
  <c r="AJ18" i="9"/>
  <c r="AL15" i="9"/>
  <c r="AN20" i="9"/>
  <c r="F69" i="2" l="1"/>
  <c r="F70" i="2" s="1"/>
  <c r="G69" i="2"/>
  <c r="G70" i="2" s="1"/>
  <c r="E69" i="2"/>
  <c r="E70" i="2" s="1"/>
  <c r="H69" i="2"/>
  <c r="H70" i="2" s="1"/>
  <c r="I69" i="2"/>
  <c r="I70" i="2" s="1"/>
  <c r="J69" i="2"/>
  <c r="J70" i="2" s="1"/>
  <c r="K69" i="2"/>
  <c r="K70" i="2" s="1"/>
  <c r="D70" i="2" l="1"/>
  <c r="C70" i="2" l="1"/>
  <c r="AP22" i="9"/>
  <c r="I22" i="9" s="1"/>
  <c r="S13" i="9" l="1"/>
  <c r="W13" i="9" s="1"/>
  <c r="AJ13" i="9" s="1"/>
  <c r="AK13" i="9" l="1"/>
  <c r="AN13" i="9"/>
  <c r="AL13" i="9"/>
  <c r="AM13" i="9"/>
  <c r="AO13" i="9"/>
  <c r="AP13" i="9" s="1"/>
  <c r="I13" i="9" s="1"/>
  <c r="J13" i="9"/>
  <c r="K13" i="9"/>
</calcChain>
</file>

<file path=xl/sharedStrings.xml><?xml version="1.0" encoding="utf-8"?>
<sst xmlns="http://schemas.openxmlformats.org/spreadsheetml/2006/main" count="76769" uniqueCount="31966">
  <si>
    <t>California Air Resources Board</t>
  </si>
  <si>
    <t>ABOUT:</t>
  </si>
  <si>
    <t>More information:</t>
  </si>
  <si>
    <t>· Questions on this Benefits Calculator Tool should be sent to:</t>
  </si>
  <si>
    <t xml:space="preserve">· For more information on California Climate Investments, see: </t>
  </si>
  <si>
    <t>INSTRUCTIONS:</t>
  </si>
  <si>
    <r>
      <t xml:space="preserve">A step-by-step </t>
    </r>
    <r>
      <rPr>
        <b/>
        <sz val="12"/>
        <rFont val="Avenir Next LT Pro"/>
        <family val="2"/>
      </rPr>
      <t>project example can be found</t>
    </r>
    <r>
      <rPr>
        <sz val="12"/>
        <rFont val="Avenir Next LT Pro"/>
        <family val="2"/>
      </rPr>
      <t xml:space="preserve"> in the documentation of this Benefits Calculator Tool available at:</t>
    </r>
  </si>
  <si>
    <t>https://ww2.arb.ca.gov/resources/documents/cci-quantification-benefits-and-reporting-materials</t>
  </si>
  <si>
    <t>QUANTIFICATION METHODOLOGY UPDATE LOG</t>
  </si>
  <si>
    <t>Note to applicants:</t>
  </si>
  <si>
    <t>This tool will be completed by Agency staff but is available for public review. Applicants do not need to use this tool.</t>
  </si>
  <si>
    <t>PROJECT 1</t>
  </si>
  <si>
    <t>STEP 1: Input basic project information and identify project type.</t>
  </si>
  <si>
    <t>Implementation year:</t>
  </si>
  <si>
    <t>Project ID:</t>
  </si>
  <si>
    <t>Applicant:</t>
  </si>
  <si>
    <t>Project location (Region):</t>
  </si>
  <si>
    <t>Southern California</t>
  </si>
  <si>
    <t>Project type:</t>
  </si>
  <si>
    <t>TIP:</t>
  </si>
  <si>
    <r>
      <t xml:space="preserve">If project type is </t>
    </r>
    <r>
      <rPr>
        <b/>
        <sz val="12"/>
        <color theme="1"/>
        <rFont val="Avenir Next LT Pro"/>
        <family val="2"/>
      </rPr>
      <t>natural regeneration</t>
    </r>
    <r>
      <rPr>
        <sz val="12"/>
        <color theme="1"/>
        <rFont val="Avenir Next LT Pro"/>
        <family val="2"/>
      </rPr>
      <t xml:space="preserve"> skip STEP 2 and continue to STEP 3.</t>
    </r>
  </si>
  <si>
    <t>STEP 2: Select the species to be planted in the restoration project.</t>
  </si>
  <si>
    <r>
      <rPr>
        <b/>
        <sz val="12"/>
        <rFont val="Avenir Next LT Pro"/>
        <family val="2"/>
      </rPr>
      <t xml:space="preserve">Note: </t>
    </r>
    <r>
      <rPr>
        <sz val="12"/>
        <rFont val="Avenir Next LT Pro"/>
        <family val="2"/>
      </rPr>
      <t>Use percentage to describe this community. Percentage must add up to 100%.</t>
    </r>
  </si>
  <si>
    <t>Species</t>
  </si>
  <si>
    <t>Percentage</t>
  </si>
  <si>
    <t>Vegetation type</t>
  </si>
  <si>
    <t>Willow</t>
  </si>
  <si>
    <t>Cottonwood</t>
  </si>
  <si>
    <t>Oak</t>
  </si>
  <si>
    <t>Shrub</t>
  </si>
  <si>
    <t>AlWal</t>
  </si>
  <si>
    <t>ABS</t>
  </si>
  <si>
    <t>Other</t>
  </si>
  <si>
    <t>Category</t>
  </si>
  <si>
    <t>Acer negundo</t>
  </si>
  <si>
    <t>Acer (other)</t>
  </si>
  <si>
    <t>Alnus rhombifolia</t>
  </si>
  <si>
    <t>Alnus (other)</t>
  </si>
  <si>
    <t>Aesculus californica</t>
  </si>
  <si>
    <t>Baccharis pilularis</t>
  </si>
  <si>
    <t>Baccharis salicifiolia</t>
  </si>
  <si>
    <t>Cephalanthus occidentalis</t>
  </si>
  <si>
    <t>Fraxinus latifolia</t>
  </si>
  <si>
    <t>Garrya elliptica</t>
  </si>
  <si>
    <t>Heteromeles arbutifolia</t>
  </si>
  <si>
    <t>Juglans (sp)</t>
  </si>
  <si>
    <t>Laurus nobilis</t>
  </si>
  <si>
    <t>Myrica californica</t>
  </si>
  <si>
    <t>Physocarpus capitatus</t>
  </si>
  <si>
    <t>Remove</t>
  </si>
  <si>
    <t>Platanus racemosa</t>
  </si>
  <si>
    <t>Populus fremontii</t>
  </si>
  <si>
    <t>Populus (other)</t>
  </si>
  <si>
    <t>Quercus lobata</t>
  </si>
  <si>
    <t>Quercus agrifolia</t>
  </si>
  <si>
    <t>Quercus (other)</t>
  </si>
  <si>
    <t>Rosa californica</t>
  </si>
  <si>
    <t>Rubus (sp)</t>
  </si>
  <si>
    <t>Salix exigua</t>
  </si>
  <si>
    <t>Salix gooddingii</t>
  </si>
  <si>
    <t>Salix laevigata</t>
  </si>
  <si>
    <t>Salix lasiolepis</t>
  </si>
  <si>
    <t>Salix lucida</t>
  </si>
  <si>
    <t>Salix (other)</t>
  </si>
  <si>
    <t>Sambucus (sp)</t>
  </si>
  <si>
    <t>Symphoricarpos albus</t>
  </si>
  <si>
    <t>Toxicodendron diversilobum</t>
  </si>
  <si>
    <t>Vitis californicus</t>
  </si>
  <si>
    <t>Other canopy tree</t>
  </si>
  <si>
    <t>Other understory woody shrub</t>
  </si>
  <si>
    <t>TOTAL</t>
  </si>
  <si>
    <t>STEP 3: Input project-specific implementation details</t>
  </si>
  <si>
    <t>Site Preparation</t>
  </si>
  <si>
    <t>Land Use</t>
  </si>
  <si>
    <t>Crops</t>
  </si>
  <si>
    <t>Project Lifetime</t>
  </si>
  <si>
    <t>Project Area</t>
  </si>
  <si>
    <t>Existing Vegetation Type</t>
  </si>
  <si>
    <t>Heavy Shrubs</t>
  </si>
  <si>
    <t>Is Biomass Chipped On-Site? (Y/N)</t>
  </si>
  <si>
    <t>Yes</t>
  </si>
  <si>
    <t>Earth-Moving Equipment 1</t>
  </si>
  <si>
    <t>Crawler Tractor</t>
  </si>
  <si>
    <t>Time Usage Equipment 1 (hr)</t>
  </si>
  <si>
    <t>Earth-Moving Equipment 2</t>
  </si>
  <si>
    <t>Chainsaw</t>
  </si>
  <si>
    <t>Time Usage Equipment 2 (hr)</t>
  </si>
  <si>
    <t>Earth-Moving Equipment 3</t>
  </si>
  <si>
    <t>Time Usage Equipment 3 (hr)</t>
  </si>
  <si>
    <t>Earth-Moving Equipment 4</t>
  </si>
  <si>
    <t>Time Usage Equipment 4 (hr)</t>
  </si>
  <si>
    <t>Total Project Cost ($):</t>
  </si>
  <si>
    <t>Project GGRF Funds Awarded ($):</t>
  </si>
  <si>
    <t>Project non-GGRF Funds ($):</t>
  </si>
  <si>
    <t>PROJECT 2</t>
  </si>
  <si>
    <t>No</t>
  </si>
  <si>
    <t>PROJECT 3</t>
  </si>
  <si>
    <t>PROJECT 4</t>
  </si>
  <si>
    <t>PROJECT 5</t>
  </si>
  <si>
    <t>PROJECT 6</t>
  </si>
  <si>
    <t>PROJECT 7</t>
  </si>
  <si>
    <t>PROJECT 8</t>
  </si>
  <si>
    <t>PROJECT 9</t>
  </si>
  <si>
    <t>PROJECT 10</t>
  </si>
  <si>
    <t>CO-BENEFITS</t>
  </si>
  <si>
    <t>PROJECT DETAILS FROM THE PROJECT INFO TAB</t>
  </si>
  <si>
    <t>BIOMASS CARBON STORAGE</t>
  </si>
  <si>
    <t>BIOMASS CARBON LOSSES</t>
  </si>
  <si>
    <t>EARTH MOVING ACTIVITIES</t>
  </si>
  <si>
    <t>Project #</t>
  </si>
  <si>
    <t>Year</t>
  </si>
  <si>
    <t>Project ID</t>
  </si>
  <si>
    <t xml:space="preserve">Applicant </t>
  </si>
  <si>
    <t>Net Project GHG Benefit (MTCO2e)</t>
  </si>
  <si>
    <t>Total GHG Emission Reductions per GGRF Funds</t>
  </si>
  <si>
    <t>Total GHG Emission Reductions per Total Project Cost</t>
  </si>
  <si>
    <t>Project Location (Region)</t>
  </si>
  <si>
    <t>Project Type</t>
  </si>
  <si>
    <t>Vegetation Type</t>
  </si>
  <si>
    <t>Does the Project Require Earth-Moving Equipment? (Yes/No)</t>
  </si>
  <si>
    <t>Tree Carbon</t>
  </si>
  <si>
    <t>Down Dead Carbon</t>
  </si>
  <si>
    <t>Forest Floor Carbon</t>
  </si>
  <si>
    <t>Understory Carbon</t>
  </si>
  <si>
    <t>Soil Carbon</t>
  </si>
  <si>
    <t>Total Carbon</t>
  </si>
  <si>
    <t>Project Stored Carbon (MTCO2e)</t>
  </si>
  <si>
    <t>Carbon Loss Vegetation Clearing (MTCO2e)</t>
  </si>
  <si>
    <t>Emissions Clearing Activities (MTCO2e)</t>
  </si>
  <si>
    <t>Year&amp;Vehicle Equipment 1</t>
  </si>
  <si>
    <t>Fuel Type Equipment 1</t>
  </si>
  <si>
    <t>Year&amp;Vehicle Equipment 2</t>
  </si>
  <si>
    <t>Fuel Type Equipment 2</t>
  </si>
  <si>
    <t>Year&amp;Vehicle Equipment 3</t>
  </si>
  <si>
    <t>Fuel Type Equipment 3</t>
  </si>
  <si>
    <t>Year&amp;Vehicle Equipment 4</t>
  </si>
  <si>
    <t>Fuel Type Equipment 4</t>
  </si>
  <si>
    <t>Emissions Earth-Moving Activities (MTCO2e)</t>
  </si>
  <si>
    <t>MTCO2e</t>
  </si>
  <si>
    <t>Acronym</t>
  </si>
  <si>
    <t>Term</t>
  </si>
  <si>
    <t>C</t>
  </si>
  <si>
    <t>carbon</t>
  </si>
  <si>
    <t>CARB</t>
  </si>
  <si>
    <t>CCI</t>
  </si>
  <si>
    <t>California Climate Investments</t>
  </si>
  <si>
    <t>CO</t>
  </si>
  <si>
    <t>carbon monoxide</t>
  </si>
  <si>
    <t>CO2</t>
  </si>
  <si>
    <t>carbon dioxide</t>
  </si>
  <si>
    <t>GGRF</t>
  </si>
  <si>
    <t>Greenhouse Gas Reduction Fund</t>
  </si>
  <si>
    <t>GHG</t>
  </si>
  <si>
    <t>greenhouse gas</t>
  </si>
  <si>
    <t>pounds</t>
  </si>
  <si>
    <t>metric tons of carbon dioxide equivalent</t>
  </si>
  <si>
    <t>NOx</t>
  </si>
  <si>
    <t>oxides of nitrogen</t>
  </si>
  <si>
    <t>O3</t>
  </si>
  <si>
    <t>ozone</t>
  </si>
  <si>
    <t>PM</t>
  </si>
  <si>
    <t>particulate matter</t>
  </si>
  <si>
    <t>PM2.5</t>
  </si>
  <si>
    <t>particulate matter with a diameter less than 2.5 micrometers</t>
  </si>
  <si>
    <t>PM10</t>
  </si>
  <si>
    <t>particulate matter with a diameter less than 10 micrometers</t>
  </si>
  <si>
    <t>ROG</t>
  </si>
  <si>
    <t>reactive organic gases</t>
  </si>
  <si>
    <t>SO2</t>
  </si>
  <si>
    <t>sulfur dioxide</t>
  </si>
  <si>
    <t>USDA</t>
  </si>
  <si>
    <t>United States Department of Agriculture</t>
  </si>
  <si>
    <t>USFS</t>
  </si>
  <si>
    <t xml:space="preserve">United States Forest Service </t>
  </si>
  <si>
    <t>yr</t>
  </si>
  <si>
    <t>year</t>
  </si>
  <si>
    <t>Key Term</t>
  </si>
  <si>
    <t>Definition</t>
  </si>
  <si>
    <t>Air pollution</t>
  </si>
  <si>
    <t>Term used to describe undesirable amounts of particulate or gaseous matter in atmosphere.</t>
  </si>
  <si>
    <t>Co-benefit</t>
  </si>
  <si>
    <t>A social, economic, or environmental benefit as a result of the proposed project in addition to the GHG benefit.</t>
  </si>
  <si>
    <t>Project area</t>
  </si>
  <si>
    <t>Riparian area designated for conservation or restoration, including the stream's active channel and floodplain.</t>
  </si>
  <si>
    <t>Project lifetime</t>
  </si>
  <si>
    <t>Net GHG benefit</t>
  </si>
  <si>
    <r>
      <t>Estimated as the sum of soil C stocks, N</t>
    </r>
    <r>
      <rPr>
        <vertAlign val="subscript"/>
        <sz val="12"/>
        <color theme="1"/>
        <rFont val="Avenir Next LT Pro"/>
        <family val="2"/>
      </rPr>
      <t>2</t>
    </r>
    <r>
      <rPr>
        <sz val="12"/>
        <color theme="1"/>
        <rFont val="Avenir Next LT Pro"/>
        <family val="2"/>
      </rPr>
      <t>O, and CH</t>
    </r>
    <r>
      <rPr>
        <vertAlign val="subscript"/>
        <sz val="12"/>
        <color theme="1"/>
        <rFont val="Avenir Next LT Pro"/>
        <family val="2"/>
      </rPr>
      <t>4</t>
    </r>
    <r>
      <rPr>
        <sz val="12"/>
        <color theme="1"/>
        <rFont val="Avenir Next LT Pro"/>
        <family val="2"/>
      </rPr>
      <t xml:space="preserve"> production. </t>
    </r>
  </si>
  <si>
    <t>Natural regeneration</t>
  </si>
  <si>
    <t>Avoided conversion</t>
  </si>
  <si>
    <t>Project Location</t>
  </si>
  <si>
    <t>Central Valley/Coast Ranges/Foothills (Elevation &lt; 1000 m)</t>
  </si>
  <si>
    <t>Sierra/Klamath/Cascades (Elevation &gt; 1000 m)</t>
  </si>
  <si>
    <t>Grazing</t>
  </si>
  <si>
    <t>Unknown</t>
  </si>
  <si>
    <t>Average Estimated Carbon (MT CO2e/acre)</t>
  </si>
  <si>
    <t>Emission Factor Combustion Clearing</t>
  </si>
  <si>
    <t>Grass</t>
  </si>
  <si>
    <t>Light to Medium Shrubs</t>
  </si>
  <si>
    <t>Biomass Chipped On-Site</t>
  </si>
  <si>
    <t>Factor</t>
  </si>
  <si>
    <t>Project type</t>
  </si>
  <si>
    <t>Project location</t>
  </si>
  <si>
    <t>Site preparation</t>
  </si>
  <si>
    <t>Land use</t>
  </si>
  <si>
    <t>&amp;</t>
  </si>
  <si>
    <t>N/A</t>
  </si>
  <si>
    <t>otherMRF</t>
  </si>
  <si>
    <t>CotDom</t>
  </si>
  <si>
    <t>WilCot</t>
  </si>
  <si>
    <t>Shrubland</t>
  </si>
  <si>
    <t>VORF</t>
  </si>
  <si>
    <t>VOW</t>
  </si>
  <si>
    <t>AllWill</t>
  </si>
  <si>
    <t>MRF</t>
  </si>
  <si>
    <t>WilFor</t>
  </si>
  <si>
    <t>WilMix</t>
  </si>
  <si>
    <t>WilScrub</t>
  </si>
  <si>
    <t>SoCal</t>
  </si>
  <si>
    <t>HighSierra</t>
  </si>
  <si>
    <t>Degraded/Invaded</t>
  </si>
  <si>
    <t>unknown</t>
  </si>
  <si>
    <t>Code Type</t>
  </si>
  <si>
    <t>forest type</t>
  </si>
  <si>
    <t>AAAAAAF</t>
  </si>
  <si>
    <t>warning</t>
  </si>
  <si>
    <t>AAAAABF</t>
  </si>
  <si>
    <t>AAAAACE</t>
  </si>
  <si>
    <t>AAAAACF</t>
  </si>
  <si>
    <t>AAAAADD</t>
  </si>
  <si>
    <t>AAAAADE</t>
  </si>
  <si>
    <t>AAAAAEC</t>
  </si>
  <si>
    <t>AAAAAED</t>
  </si>
  <si>
    <t>AAAAAFA</t>
  </si>
  <si>
    <t>AAAAAFB</t>
  </si>
  <si>
    <t>AAAAAFC</t>
  </si>
  <si>
    <t>AAAABAF</t>
  </si>
  <si>
    <t>AAAABBF</t>
  </si>
  <si>
    <t>AAAABCE</t>
  </si>
  <si>
    <t>AAAABCF</t>
  </si>
  <si>
    <t>AAAABDD</t>
  </si>
  <si>
    <t>AAAABDE</t>
  </si>
  <si>
    <t>AAAABEC</t>
  </si>
  <si>
    <t>AAAABED</t>
  </si>
  <si>
    <t>AAAABFA</t>
  </si>
  <si>
    <t>AAAABFB</t>
  </si>
  <si>
    <t>AAAABFC</t>
  </si>
  <si>
    <t>AAAACAE</t>
  </si>
  <si>
    <t>AAAACAF</t>
  </si>
  <si>
    <t>AAAACBE</t>
  </si>
  <si>
    <t>AAAACBF</t>
  </si>
  <si>
    <t>AAAACCD</t>
  </si>
  <si>
    <t>AAAACCE</t>
  </si>
  <si>
    <t>AAAACCF</t>
  </si>
  <si>
    <t>AAAACDC</t>
  </si>
  <si>
    <t>AAAACDD</t>
  </si>
  <si>
    <t>AAAACDE</t>
  </si>
  <si>
    <t>AAAACEA</t>
  </si>
  <si>
    <t>AAAACEB</t>
  </si>
  <si>
    <t>AAAACEC</t>
  </si>
  <si>
    <t>AAAACED</t>
  </si>
  <si>
    <t>AAAACFA</t>
  </si>
  <si>
    <t>AAAACFB</t>
  </si>
  <si>
    <t>AAAACFC</t>
  </si>
  <si>
    <t>AAAADAD</t>
  </si>
  <si>
    <t>AAAADAE</t>
  </si>
  <si>
    <t>AAAADBD</t>
  </si>
  <si>
    <t>AAAADBE</t>
  </si>
  <si>
    <t>AAAADCC</t>
  </si>
  <si>
    <t>AAAADCD</t>
  </si>
  <si>
    <t>AAAADCE</t>
  </si>
  <si>
    <t>AAAADDA</t>
  </si>
  <si>
    <t>AAAADDB</t>
  </si>
  <si>
    <t>AAAADDC</t>
  </si>
  <si>
    <t>AAAADDD</t>
  </si>
  <si>
    <t>AAAADEA</t>
  </si>
  <si>
    <t>AAAADEB</t>
  </si>
  <si>
    <t>AAAADEC</t>
  </si>
  <si>
    <t>AAAAEAC</t>
  </si>
  <si>
    <t>AAAAEAD</t>
  </si>
  <si>
    <t>AAAAEBC</t>
  </si>
  <si>
    <t>AAAAEBD</t>
  </si>
  <si>
    <t>AAAAECA</t>
  </si>
  <si>
    <t>AAAAECB</t>
  </si>
  <si>
    <t>AAAAECC</t>
  </si>
  <si>
    <t>AAAAECD</t>
  </si>
  <si>
    <t>AAAAEDA</t>
  </si>
  <si>
    <t>AAAAEDB</t>
  </si>
  <si>
    <t>AAAAEDC</t>
  </si>
  <si>
    <t>AAAAFAA</t>
  </si>
  <si>
    <t>AAAAFAB</t>
  </si>
  <si>
    <t>AAAAFAC</t>
  </si>
  <si>
    <t>AAAAFBA</t>
  </si>
  <si>
    <t>AAAAFBB</t>
  </si>
  <si>
    <t>AAAAFBC</t>
  </si>
  <si>
    <t>AAAAFCA</t>
  </si>
  <si>
    <t>AAAAFCB</t>
  </si>
  <si>
    <t>AAAAFCC</t>
  </si>
  <si>
    <t>AAABAAF</t>
  </si>
  <si>
    <t>AAABABF</t>
  </si>
  <si>
    <t>AAABACE</t>
  </si>
  <si>
    <t>AAABACF</t>
  </si>
  <si>
    <t>AAABADD</t>
  </si>
  <si>
    <t>AAABADE</t>
  </si>
  <si>
    <t>AAABAEC</t>
  </si>
  <si>
    <t>AAABAED</t>
  </si>
  <si>
    <t>AAABAFA</t>
  </si>
  <si>
    <t>AAABAFB</t>
  </si>
  <si>
    <t>AAABAFC</t>
  </si>
  <si>
    <t>AAABBAF</t>
  </si>
  <si>
    <t>AAABBBF</t>
  </si>
  <si>
    <t>AAABBCE</t>
  </si>
  <si>
    <t>AAABBCF</t>
  </si>
  <si>
    <t>AAABBDD</t>
  </si>
  <si>
    <t>AAABBDE</t>
  </si>
  <si>
    <t>AAABBEC</t>
  </si>
  <si>
    <t>AAABBED</t>
  </si>
  <si>
    <t>AAABBFA</t>
  </si>
  <si>
    <t>AAABBFB</t>
  </si>
  <si>
    <t>AAABBFC</t>
  </si>
  <si>
    <t>AAABCAE</t>
  </si>
  <si>
    <t>AAABCAF</t>
  </si>
  <si>
    <t>AAABCBE</t>
  </si>
  <si>
    <t>AAABCBF</t>
  </si>
  <si>
    <t>AAABCCD</t>
  </si>
  <si>
    <t>AAABCCE</t>
  </si>
  <si>
    <t>AAABCCF</t>
  </si>
  <si>
    <t>AAABCDC</t>
  </si>
  <si>
    <t>AAABCDD</t>
  </si>
  <si>
    <t>AAABCDE</t>
  </si>
  <si>
    <t>AAABCEA</t>
  </si>
  <si>
    <t>AAABCEB</t>
  </si>
  <si>
    <t>AAABCEC</t>
  </si>
  <si>
    <t>AAABCED</t>
  </si>
  <si>
    <t>AAABCFA</t>
  </si>
  <si>
    <t>AAABCFB</t>
  </si>
  <si>
    <t>AAABCFC</t>
  </si>
  <si>
    <t>AAABDAD</t>
  </si>
  <si>
    <t>AAABDAE</t>
  </si>
  <si>
    <t>AAABDBD</t>
  </si>
  <si>
    <t>AAABDBE</t>
  </si>
  <si>
    <t>AAABDCC</t>
  </si>
  <si>
    <t>AAABDCD</t>
  </si>
  <si>
    <t>AAABDCE</t>
  </si>
  <si>
    <t>AAABDDA</t>
  </si>
  <si>
    <t>AAABDDB</t>
  </si>
  <si>
    <t>AAABDDC</t>
  </si>
  <si>
    <t>AAABDDD</t>
  </si>
  <si>
    <t>AAABDEA</t>
  </si>
  <si>
    <t>AAABDEB</t>
  </si>
  <si>
    <t>AAABDEC</t>
  </si>
  <si>
    <t>AAABEAC</t>
  </si>
  <si>
    <t>AAABEAD</t>
  </si>
  <si>
    <t>AAABEBC</t>
  </si>
  <si>
    <t>AAABEBD</t>
  </si>
  <si>
    <t>AAABECA</t>
  </si>
  <si>
    <t>AAABECB</t>
  </si>
  <si>
    <t>AAABECC</t>
  </si>
  <si>
    <t>AAABECD</t>
  </si>
  <si>
    <t>AAABEDA</t>
  </si>
  <si>
    <t>AAABEDB</t>
  </si>
  <si>
    <t>AAABEDC</t>
  </si>
  <si>
    <t>AAABFAA</t>
  </si>
  <si>
    <t>AAABFAB</t>
  </si>
  <si>
    <t>AAABFAC</t>
  </si>
  <si>
    <t>AAABFBA</t>
  </si>
  <si>
    <t>AAABFBB</t>
  </si>
  <si>
    <t>AAABFBC</t>
  </si>
  <si>
    <t>AAABFCA</t>
  </si>
  <si>
    <t>AAABFCB</t>
  </si>
  <si>
    <t>AAABFCC</t>
  </si>
  <si>
    <t>AAACAAE</t>
  </si>
  <si>
    <t>AAACAAF</t>
  </si>
  <si>
    <t>AAACABE</t>
  </si>
  <si>
    <t>AAACABF</t>
  </si>
  <si>
    <t>AAACACD</t>
  </si>
  <si>
    <t>AAACACE</t>
  </si>
  <si>
    <t>AAACACF</t>
  </si>
  <si>
    <t>AAACADC</t>
  </si>
  <si>
    <t>AAACADD</t>
  </si>
  <si>
    <t>AAACADE</t>
  </si>
  <si>
    <t>AAACAEA</t>
  </si>
  <si>
    <t>AAACAEB</t>
  </si>
  <si>
    <t>AAACAEC</t>
  </si>
  <si>
    <t>AAACAED</t>
  </si>
  <si>
    <t>AAACAFA</t>
  </si>
  <si>
    <t>AAACAFB</t>
  </si>
  <si>
    <t>AAACAFC</t>
  </si>
  <si>
    <t>AAACBAE</t>
  </si>
  <si>
    <t>AAACBAF</t>
  </si>
  <si>
    <t>AAACBBE</t>
  </si>
  <si>
    <t>AAACBBF</t>
  </si>
  <si>
    <t>AAACBCD</t>
  </si>
  <si>
    <t>AAACBCE</t>
  </si>
  <si>
    <t>AAACBCF</t>
  </si>
  <si>
    <t>AAACBDC</t>
  </si>
  <si>
    <t>AAACBDD</t>
  </si>
  <si>
    <t>AAACBDE</t>
  </si>
  <si>
    <t>AAACBEA</t>
  </si>
  <si>
    <t>AAACBEB</t>
  </si>
  <si>
    <t>AAACBEC</t>
  </si>
  <si>
    <t>AAACBED</t>
  </si>
  <si>
    <t>AAACBFA</t>
  </si>
  <si>
    <t>AAACBFB</t>
  </si>
  <si>
    <t>AAACBFC</t>
  </si>
  <si>
    <t>AAACCAD</t>
  </si>
  <si>
    <t>AAACCAE</t>
  </si>
  <si>
    <t>AAACCAF</t>
  </si>
  <si>
    <t>AAACCBD</t>
  </si>
  <si>
    <t>AAACCBE</t>
  </si>
  <si>
    <t>AAACCBF</t>
  </si>
  <si>
    <t>AAACCCC</t>
  </si>
  <si>
    <t>AAACCCD</t>
  </si>
  <si>
    <t>AAACCCE</t>
  </si>
  <si>
    <t>AAACCCF</t>
  </si>
  <si>
    <t>AAACCDA</t>
  </si>
  <si>
    <t>AAACCDB</t>
  </si>
  <si>
    <t>AAACCDC</t>
  </si>
  <si>
    <t>AAACCDD</t>
  </si>
  <si>
    <t>AAACCDE</t>
  </si>
  <si>
    <t>AAACCEA</t>
  </si>
  <si>
    <t>AAACCEB</t>
  </si>
  <si>
    <t>AAACCEC</t>
  </si>
  <si>
    <t>AAACCED</t>
  </si>
  <si>
    <t>AAACCFA</t>
  </si>
  <si>
    <t>AAACCFB</t>
  </si>
  <si>
    <t>AAACCFC</t>
  </si>
  <si>
    <t>AAACDAC</t>
  </si>
  <si>
    <t>AAACDAD</t>
  </si>
  <si>
    <t>AAACDAE</t>
  </si>
  <si>
    <t>AAACDBC</t>
  </si>
  <si>
    <t>AAACDBD</t>
  </si>
  <si>
    <t>AAACDBE</t>
  </si>
  <si>
    <t>AAACDCA</t>
  </si>
  <si>
    <t>AAACDCB</t>
  </si>
  <si>
    <t>AAACDCC</t>
  </si>
  <si>
    <t>AAACDCD</t>
  </si>
  <si>
    <t>AAACDCE</t>
  </si>
  <si>
    <t>AAACDDA</t>
  </si>
  <si>
    <t>AAACDDB</t>
  </si>
  <si>
    <t>AAACDDC</t>
  </si>
  <si>
    <t>AAACDDD</t>
  </si>
  <si>
    <t>AAACDEA</t>
  </si>
  <si>
    <t>AAACDEB</t>
  </si>
  <si>
    <t>AAACDEC</t>
  </si>
  <si>
    <t>AAACEAA</t>
  </si>
  <si>
    <t>AAACEAB</t>
  </si>
  <si>
    <t>AAACEAC</t>
  </si>
  <si>
    <t>AAACEAD</t>
  </si>
  <si>
    <t>AAACEBA</t>
  </si>
  <si>
    <t>AAACEBB</t>
  </si>
  <si>
    <t>AAACEBC</t>
  </si>
  <si>
    <t>AAACEBD</t>
  </si>
  <si>
    <t>AAACECA</t>
  </si>
  <si>
    <t>AAACECB</t>
  </si>
  <si>
    <t>AAACECC</t>
  </si>
  <si>
    <t>AAACECD</t>
  </si>
  <si>
    <t>AAACEDA</t>
  </si>
  <si>
    <t>AAACEDB</t>
  </si>
  <si>
    <t>AAACEDC</t>
  </si>
  <si>
    <t>AAACFAA</t>
  </si>
  <si>
    <t>AAACFAB</t>
  </si>
  <si>
    <t>AAACFAC</t>
  </si>
  <si>
    <t>AAACFBA</t>
  </si>
  <si>
    <t>AAACFBB</t>
  </si>
  <si>
    <t>AAACFBC</t>
  </si>
  <si>
    <t>AAACFCA</t>
  </si>
  <si>
    <t>AAACFCB</t>
  </si>
  <si>
    <t>AAACFCC</t>
  </si>
  <si>
    <t>AAADAAD</t>
  </si>
  <si>
    <t>AAADAAE</t>
  </si>
  <si>
    <t>AAADABD</t>
  </si>
  <si>
    <t>AAADABE</t>
  </si>
  <si>
    <t>AAADACC</t>
  </si>
  <si>
    <t>AAADACD</t>
  </si>
  <si>
    <t>AAADACE</t>
  </si>
  <si>
    <t>AAADADA</t>
  </si>
  <si>
    <t>AAADADB</t>
  </si>
  <si>
    <t>AAADADC</t>
  </si>
  <si>
    <t>AAADADD</t>
  </si>
  <si>
    <t>AAADAEA</t>
  </si>
  <si>
    <t>AAADAEB</t>
  </si>
  <si>
    <t>AAADAEC</t>
  </si>
  <si>
    <t>AAADBAD</t>
  </si>
  <si>
    <t>AAADBAE</t>
  </si>
  <si>
    <t>AAADBBD</t>
  </si>
  <si>
    <t>AAADBBE</t>
  </si>
  <si>
    <t>AAADBCC</t>
  </si>
  <si>
    <t>AAADBCD</t>
  </si>
  <si>
    <t>AAADBCE</t>
  </si>
  <si>
    <t>AAADBDA</t>
  </si>
  <si>
    <t>AAADBDB</t>
  </si>
  <si>
    <t>AAADBDC</t>
  </si>
  <si>
    <t>AAADBDD</t>
  </si>
  <si>
    <t>AAADBEA</t>
  </si>
  <si>
    <t>AAADBEB</t>
  </si>
  <si>
    <t>AAADBEC</t>
  </si>
  <si>
    <t>AAADCAC</t>
  </si>
  <si>
    <t>AAADCAD</t>
  </si>
  <si>
    <t>AAADCAE</t>
  </si>
  <si>
    <t>AAADCBC</t>
  </si>
  <si>
    <t>AAADCBD</t>
  </si>
  <si>
    <t>AAADCBE</t>
  </si>
  <si>
    <t>AAADCCA</t>
  </si>
  <si>
    <t>AAADCCB</t>
  </si>
  <si>
    <t>AAADCCC</t>
  </si>
  <si>
    <t>AAADCCD</t>
  </si>
  <si>
    <t>AAADCCE</t>
  </si>
  <si>
    <t>AAADCDA</t>
  </si>
  <si>
    <t>AAADCDB</t>
  </si>
  <si>
    <t>AAADCDC</t>
  </si>
  <si>
    <t>AAADCDD</t>
  </si>
  <si>
    <t>AAADCEA</t>
  </si>
  <si>
    <t>AAADCEB</t>
  </si>
  <si>
    <t>AAADCEC</t>
  </si>
  <si>
    <t>AAADDAA</t>
  </si>
  <si>
    <t>AAADDAB</t>
  </si>
  <si>
    <t>AAADDAC</t>
  </si>
  <si>
    <t>AAADDAD</t>
  </si>
  <si>
    <t>AAADDBA</t>
  </si>
  <si>
    <t>AAADDBB</t>
  </si>
  <si>
    <t>AAADDBC</t>
  </si>
  <si>
    <t>AAADDBD</t>
  </si>
  <si>
    <t>AAADDCA</t>
  </si>
  <si>
    <t>AAADDCB</t>
  </si>
  <si>
    <t>AAADDCC</t>
  </si>
  <si>
    <t>AAADDCD</t>
  </si>
  <si>
    <t>AAADDDA</t>
  </si>
  <si>
    <t>AAADDDB</t>
  </si>
  <si>
    <t>AAADDDC</t>
  </si>
  <si>
    <t>AAADEAA</t>
  </si>
  <si>
    <t>AAADEAB</t>
  </si>
  <si>
    <t>AAADEAC</t>
  </si>
  <si>
    <t>AAADEBA</t>
  </si>
  <si>
    <t>AAADEBB</t>
  </si>
  <si>
    <t>AAADEBC</t>
  </si>
  <si>
    <t>AAADECA</t>
  </si>
  <si>
    <t>AAADECB</t>
  </si>
  <si>
    <t>AAADECC</t>
  </si>
  <si>
    <t>AAAEAAC</t>
  </si>
  <si>
    <t>AAAEAAD</t>
  </si>
  <si>
    <t>AAAEABC</t>
  </si>
  <si>
    <t>AAAEABD</t>
  </si>
  <si>
    <t>AAAEACA</t>
  </si>
  <si>
    <t>AAAEACB</t>
  </si>
  <si>
    <t>AAAEACC</t>
  </si>
  <si>
    <t>AAAEACD</t>
  </si>
  <si>
    <t>AAAEADA</t>
  </si>
  <si>
    <t>AAAEADB</t>
  </si>
  <si>
    <t>AAAEADC</t>
  </si>
  <si>
    <t>AAAEBAC</t>
  </si>
  <si>
    <t>AAAEBAD</t>
  </si>
  <si>
    <t>AAAEBBC</t>
  </si>
  <si>
    <t>AAAEBBD</t>
  </si>
  <si>
    <t>AAAEBCA</t>
  </si>
  <si>
    <t>AAAEBCB</t>
  </si>
  <si>
    <t>AAAEBCC</t>
  </si>
  <si>
    <t>AAAEBCD</t>
  </si>
  <si>
    <t>AAAEBDA</t>
  </si>
  <si>
    <t>AAAEBDB</t>
  </si>
  <si>
    <t>AAAEBDC</t>
  </si>
  <si>
    <t>AAAECAA</t>
  </si>
  <si>
    <t>AAAECAB</t>
  </si>
  <si>
    <t>AAAECAC</t>
  </si>
  <si>
    <t>AAAECAD</t>
  </si>
  <si>
    <t>AAAECBA</t>
  </si>
  <si>
    <t>AAAECBB</t>
  </si>
  <si>
    <t>AAAECBC</t>
  </si>
  <si>
    <t>AAAECBD</t>
  </si>
  <si>
    <t>AAAECCA</t>
  </si>
  <si>
    <t>AAAECCB</t>
  </si>
  <si>
    <t>AAAECCC</t>
  </si>
  <si>
    <t>AAAECCD</t>
  </si>
  <si>
    <t>AAAECDA</t>
  </si>
  <si>
    <t>AAAECDB</t>
  </si>
  <si>
    <t>AAAECDC</t>
  </si>
  <si>
    <t>AAAEDAA</t>
  </si>
  <si>
    <t>AAAEDAB</t>
  </si>
  <si>
    <t>AAAEDAC</t>
  </si>
  <si>
    <t>AAAEDBA</t>
  </si>
  <si>
    <t>AAAEDBB</t>
  </si>
  <si>
    <t>AAAEDBC</t>
  </si>
  <si>
    <t>AAAEDCA</t>
  </si>
  <si>
    <t>AAAEDCB</t>
  </si>
  <si>
    <t>AAAEDCC</t>
  </si>
  <si>
    <t>AAAFAAA</t>
  </si>
  <si>
    <t>AAAFAAB</t>
  </si>
  <si>
    <t>AAAFAAC</t>
  </si>
  <si>
    <t>AAAFABA</t>
  </si>
  <si>
    <t>AAAFABB</t>
  </si>
  <si>
    <t>AAAFABC</t>
  </si>
  <si>
    <t>AAAFACA</t>
  </si>
  <si>
    <t>AAAFACB</t>
  </si>
  <si>
    <t>AAAFACC</t>
  </si>
  <si>
    <t>AAAFBAA</t>
  </si>
  <si>
    <t>AAAFBAB</t>
  </si>
  <si>
    <t>AAAFBAC</t>
  </si>
  <si>
    <t>AAAFBBA</t>
  </si>
  <si>
    <t>AAAFBBB</t>
  </si>
  <si>
    <t>AAAFBBC</t>
  </si>
  <si>
    <t>AAAFBCA</t>
  </si>
  <si>
    <t>AAAFBCB</t>
  </si>
  <si>
    <t>AAAFBCC</t>
  </si>
  <si>
    <t>AAAFCAA</t>
  </si>
  <si>
    <t>AAAFCAB</t>
  </si>
  <si>
    <t>AAAFCAC</t>
  </si>
  <si>
    <t>AAAFCBA</t>
  </si>
  <si>
    <t>AAAFCBB</t>
  </si>
  <si>
    <t>AAAFCBC</t>
  </si>
  <si>
    <t>AAAFCCA</t>
  </si>
  <si>
    <t>AAAFCCB</t>
  </si>
  <si>
    <t>AAAFCCC</t>
  </si>
  <si>
    <t>AABAAAF</t>
  </si>
  <si>
    <t>AABAABF</t>
  </si>
  <si>
    <t>AABAACE</t>
  </si>
  <si>
    <t>AABAACF</t>
  </si>
  <si>
    <t>AABAADD</t>
  </si>
  <si>
    <t>AABAADE</t>
  </si>
  <si>
    <t>AABAAEC</t>
  </si>
  <si>
    <t>AABAAED</t>
  </si>
  <si>
    <t>AABAAFA</t>
  </si>
  <si>
    <t>AABAAFB</t>
  </si>
  <si>
    <t>AABAAFC</t>
  </si>
  <si>
    <t>AABABAF</t>
  </si>
  <si>
    <t>AABABBF</t>
  </si>
  <si>
    <t>AABABCE</t>
  </si>
  <si>
    <t>AABABCF</t>
  </si>
  <si>
    <t>AABABDD</t>
  </si>
  <si>
    <t>AABABDE</t>
  </si>
  <si>
    <t>AABABEC</t>
  </si>
  <si>
    <t>AABABED</t>
  </si>
  <si>
    <t>AABABFA</t>
  </si>
  <si>
    <t>AABABFB</t>
  </si>
  <si>
    <t>AABABFC</t>
  </si>
  <si>
    <t>AABACAE</t>
  </si>
  <si>
    <t>AABACAF</t>
  </si>
  <si>
    <t>AABACBE</t>
  </si>
  <si>
    <t>AABACBF</t>
  </si>
  <si>
    <t>AABACCD</t>
  </si>
  <si>
    <t>AABACCE</t>
  </si>
  <si>
    <t>AABACCF</t>
  </si>
  <si>
    <t>AABACDC</t>
  </si>
  <si>
    <t>AABACDD</t>
  </si>
  <si>
    <t>AABACDE</t>
  </si>
  <si>
    <t>AABACEA</t>
  </si>
  <si>
    <t>AABACEB</t>
  </si>
  <si>
    <t>AABACEC</t>
  </si>
  <si>
    <t>AABACED</t>
  </si>
  <si>
    <t>AABACFA</t>
  </si>
  <si>
    <t>AABACFB</t>
  </si>
  <si>
    <t>AABACFC</t>
  </si>
  <si>
    <t>AABADAD</t>
  </si>
  <si>
    <t>AABADAE</t>
  </si>
  <si>
    <t>AABADBD</t>
  </si>
  <si>
    <t>AABADBE</t>
  </si>
  <si>
    <t>AABADCC</t>
  </si>
  <si>
    <t>AABADCD</t>
  </si>
  <si>
    <t>AABADCE</t>
  </si>
  <si>
    <t>AABADDA</t>
  </si>
  <si>
    <t>AABADDB</t>
  </si>
  <si>
    <t>AABADDC</t>
  </si>
  <si>
    <t>AABADDD</t>
  </si>
  <si>
    <t>AABADEA</t>
  </si>
  <si>
    <t>AABADEB</t>
  </si>
  <si>
    <t>AABADEC</t>
  </si>
  <si>
    <t>AABAEAC</t>
  </si>
  <si>
    <t>AABAEAD</t>
  </si>
  <si>
    <t>AABAEBC</t>
  </si>
  <si>
    <t>AABAEBD</t>
  </si>
  <si>
    <t>AABAECA</t>
  </si>
  <si>
    <t>AABAECB</t>
  </si>
  <si>
    <t>AABAECC</t>
  </si>
  <si>
    <t>AABAECD</t>
  </si>
  <si>
    <t>AABAEDA</t>
  </si>
  <si>
    <t>AABAEDB</t>
  </si>
  <si>
    <t>AABAEDC</t>
  </si>
  <si>
    <t>AABAFAA</t>
  </si>
  <si>
    <t>AABAFAB</t>
  </si>
  <si>
    <t>AABAFAC</t>
  </si>
  <si>
    <t>AABAFBA</t>
  </si>
  <si>
    <t>AABAFBB</t>
  </si>
  <si>
    <t>AABAFBC</t>
  </si>
  <si>
    <t>AABAFCA</t>
  </si>
  <si>
    <t>AABAFCB</t>
  </si>
  <si>
    <t>AABAFCC</t>
  </si>
  <si>
    <t>AABBAAF</t>
  </si>
  <si>
    <t>AABBABF</t>
  </si>
  <si>
    <t>AABBACE</t>
  </si>
  <si>
    <t>AABBACF</t>
  </si>
  <si>
    <t>AABBADD</t>
  </si>
  <si>
    <t>AABBADE</t>
  </si>
  <si>
    <t>AABBAEC</t>
  </si>
  <si>
    <t>AABBAED</t>
  </si>
  <si>
    <t>AABBAFA</t>
  </si>
  <si>
    <t>AABBAFB</t>
  </si>
  <si>
    <t>AABBAFC</t>
  </si>
  <si>
    <t>AABBBAF</t>
  </si>
  <si>
    <t>AABBBBF</t>
  </si>
  <si>
    <t>AABBBCE</t>
  </si>
  <si>
    <t>AABBBCF</t>
  </si>
  <si>
    <t>AABBBDD</t>
  </si>
  <si>
    <t>AABBBDE</t>
  </si>
  <si>
    <t>AABBBEC</t>
  </si>
  <si>
    <t>AABBBED</t>
  </si>
  <si>
    <t>AABBBFA</t>
  </si>
  <si>
    <t>AABBBFB</t>
  </si>
  <si>
    <t>AABBBFC</t>
  </si>
  <si>
    <t>AABBCAE</t>
  </si>
  <si>
    <t>AABBCAF</t>
  </si>
  <si>
    <t>AABBCBE</t>
  </si>
  <si>
    <t>AABBCBF</t>
  </si>
  <si>
    <t>AABBCCD</t>
  </si>
  <si>
    <t>AABBCCE</t>
  </si>
  <si>
    <t>AABBCCF</t>
  </si>
  <si>
    <t>AABBCDC</t>
  </si>
  <si>
    <t>AABBCDD</t>
  </si>
  <si>
    <t>AABBCDE</t>
  </si>
  <si>
    <t>AABBCEA</t>
  </si>
  <si>
    <t>AABBCEB</t>
  </si>
  <si>
    <t>AABBCEC</t>
  </si>
  <si>
    <t>AABBCED</t>
  </si>
  <si>
    <t>AABBCFA</t>
  </si>
  <si>
    <t>AABBCFB</t>
  </si>
  <si>
    <t>AABBCFC</t>
  </si>
  <si>
    <t>AABBDAD</t>
  </si>
  <si>
    <t>AABBDAE</t>
  </si>
  <si>
    <t>AABBDBD</t>
  </si>
  <si>
    <t>AABBDBE</t>
  </si>
  <si>
    <t>AABBDCC</t>
  </si>
  <si>
    <t>AABBDCD</t>
  </si>
  <si>
    <t>AABBDCE</t>
  </si>
  <si>
    <t>AABBDDA</t>
  </si>
  <si>
    <t>AABBDDB</t>
  </si>
  <si>
    <t>AABBDDC</t>
  </si>
  <si>
    <t>AABBDDD</t>
  </si>
  <si>
    <t>AABBDEA</t>
  </si>
  <si>
    <t>AABBDEB</t>
  </si>
  <si>
    <t>AABBDEC</t>
  </si>
  <si>
    <t>AABBEAC</t>
  </si>
  <si>
    <t>AABBEAD</t>
  </si>
  <si>
    <t>AABBEBC</t>
  </si>
  <si>
    <t>AABBEBD</t>
  </si>
  <si>
    <t>AABBECA</t>
  </si>
  <si>
    <t>AABBECB</t>
  </si>
  <si>
    <t>AABBECC</t>
  </si>
  <si>
    <t>AABBECD</t>
  </si>
  <si>
    <t>AABBEDA</t>
  </si>
  <si>
    <t>AABBEDB</t>
  </si>
  <si>
    <t>AABBEDC</t>
  </si>
  <si>
    <t>AABBFAA</t>
  </si>
  <si>
    <t>AABBFAB</t>
  </si>
  <si>
    <t>AABBFAC</t>
  </si>
  <si>
    <t>AABBFBA</t>
  </si>
  <si>
    <t>AABBFBB</t>
  </si>
  <si>
    <t>AABBFBC</t>
  </si>
  <si>
    <t>AABBFCA</t>
  </si>
  <si>
    <t>AABBFCB</t>
  </si>
  <si>
    <t>AABBFCC</t>
  </si>
  <si>
    <t>AABCAAE</t>
  </si>
  <si>
    <t>AABCAAF</t>
  </si>
  <si>
    <t>AABCABE</t>
  </si>
  <si>
    <t>AABCABF</t>
  </si>
  <si>
    <t>AABCACD</t>
  </si>
  <si>
    <t>AABCACE</t>
  </si>
  <si>
    <t>AABCACF</t>
  </si>
  <si>
    <t>AABCADC</t>
  </si>
  <si>
    <t>AABCADD</t>
  </si>
  <si>
    <t>AABCADE</t>
  </si>
  <si>
    <t>AABCAEA</t>
  </si>
  <si>
    <t>AABCAEB</t>
  </si>
  <si>
    <t>AABCAEC</t>
  </si>
  <si>
    <t>AABCAED</t>
  </si>
  <si>
    <t>AABCAFA</t>
  </si>
  <si>
    <t>AABCAFB</t>
  </si>
  <si>
    <t>AABCAFC</t>
  </si>
  <si>
    <t>AABCBAE</t>
  </si>
  <si>
    <t>AABCBAF</t>
  </si>
  <si>
    <t>AABCBBE</t>
  </si>
  <si>
    <t>AABCBBF</t>
  </si>
  <si>
    <t>AABCBCD</t>
  </si>
  <si>
    <t>AABCBCE</t>
  </si>
  <si>
    <t>AABCBCF</t>
  </si>
  <si>
    <t>AABCBDC</t>
  </si>
  <si>
    <t>AABCBDD</t>
  </si>
  <si>
    <t>AABCBDE</t>
  </si>
  <si>
    <t>AABCBEA</t>
  </si>
  <si>
    <t>AABCBEB</t>
  </si>
  <si>
    <t>AABCBEC</t>
  </si>
  <si>
    <t>AABCBED</t>
  </si>
  <si>
    <t>AABCBFA</t>
  </si>
  <si>
    <t>AABCBFB</t>
  </si>
  <si>
    <t>AABCBFC</t>
  </si>
  <si>
    <t>AABCCAD</t>
  </si>
  <si>
    <t>AABCCAE</t>
  </si>
  <si>
    <t>AABCCAF</t>
  </si>
  <si>
    <t>AABCCBD</t>
  </si>
  <si>
    <t>AABCCBE</t>
  </si>
  <si>
    <t>AABCCBF</t>
  </si>
  <si>
    <t>AABCCCC</t>
  </si>
  <si>
    <t>AABCCCD</t>
  </si>
  <si>
    <t>AABCCCE</t>
  </si>
  <si>
    <t>AABCCCF</t>
  </si>
  <si>
    <t>AABCCDA</t>
  </si>
  <si>
    <t>AABCCDB</t>
  </si>
  <si>
    <t>AABCCDC</t>
  </si>
  <si>
    <t>AABCCDD</t>
  </si>
  <si>
    <t>AABCCDE</t>
  </si>
  <si>
    <t>AABCCEA</t>
  </si>
  <si>
    <t>AABCCEB</t>
  </si>
  <si>
    <t>AABCCEC</t>
  </si>
  <si>
    <t>AABCCED</t>
  </si>
  <si>
    <t>AABCCFA</t>
  </si>
  <si>
    <t>AABCCFB</t>
  </si>
  <si>
    <t>AABCCFC</t>
  </si>
  <si>
    <t>AABCDAC</t>
  </si>
  <si>
    <t>AABCDAD</t>
  </si>
  <si>
    <t>AABCDAE</t>
  </si>
  <si>
    <t>AABCDBC</t>
  </si>
  <si>
    <t>AABCDBD</t>
  </si>
  <si>
    <t>AABCDBE</t>
  </si>
  <si>
    <t>AABCDCA</t>
  </si>
  <si>
    <t>AABCDCB</t>
  </si>
  <si>
    <t>AABCDCC</t>
  </si>
  <si>
    <t>AABCDCD</t>
  </si>
  <si>
    <t>AABCDCE</t>
  </si>
  <si>
    <t>AABCDDA</t>
  </si>
  <si>
    <t>AABCDDB</t>
  </si>
  <si>
    <t>AABCDDC</t>
  </si>
  <si>
    <t>AABCDDD</t>
  </si>
  <si>
    <t>AABCDEA</t>
  </si>
  <si>
    <t>AABCDEB</t>
  </si>
  <si>
    <t>AABCDEC</t>
  </si>
  <si>
    <t>AABCEAA</t>
  </si>
  <si>
    <t>AABCEAB</t>
  </si>
  <si>
    <t>AABCEAC</t>
  </si>
  <si>
    <t>AABCEAD</t>
  </si>
  <si>
    <t>AABCEBA</t>
  </si>
  <si>
    <t>AABCEBB</t>
  </si>
  <si>
    <t>AABCEBC</t>
  </si>
  <si>
    <t>AABCEBD</t>
  </si>
  <si>
    <t>AABCECA</t>
  </si>
  <si>
    <t>AABCECB</t>
  </si>
  <si>
    <t>AABCECC</t>
  </si>
  <si>
    <t>AABCECD</t>
  </si>
  <si>
    <t>AABCEDA</t>
  </si>
  <si>
    <t>AABCEDB</t>
  </si>
  <si>
    <t>AABCEDC</t>
  </si>
  <si>
    <t>AABCFAA</t>
  </si>
  <si>
    <t>AABCFAB</t>
  </si>
  <si>
    <t>AABCFAC</t>
  </si>
  <si>
    <t>AABCFBA</t>
  </si>
  <si>
    <t>AABCFBB</t>
  </si>
  <si>
    <t>AABCFBC</t>
  </si>
  <si>
    <t>AABCFCA</t>
  </si>
  <si>
    <t>AABCFCB</t>
  </si>
  <si>
    <t>AABCFCC</t>
  </si>
  <si>
    <t>AABDAAD</t>
  </si>
  <si>
    <t>AABDAAE</t>
  </si>
  <si>
    <t>AABDABD</t>
  </si>
  <si>
    <t>AABDABE</t>
  </si>
  <si>
    <t>AABDACC</t>
  </si>
  <si>
    <t>AABDACD</t>
  </si>
  <si>
    <t>AABDACE</t>
  </si>
  <si>
    <t>AABDADA</t>
  </si>
  <si>
    <t>AABDADB</t>
  </si>
  <si>
    <t>AABDADC</t>
  </si>
  <si>
    <t>AABDADD</t>
  </si>
  <si>
    <t>AABDAEA</t>
  </si>
  <si>
    <t>AABDAEB</t>
  </si>
  <si>
    <t>AABDAEC</t>
  </si>
  <si>
    <t>AABDBAD</t>
  </si>
  <si>
    <t>AABDBAE</t>
  </si>
  <si>
    <t>AABDBBD</t>
  </si>
  <si>
    <t>AABDBBE</t>
  </si>
  <si>
    <t>AABDBCC</t>
  </si>
  <si>
    <t>AABDBCD</t>
  </si>
  <si>
    <t>AABDBCE</t>
  </si>
  <si>
    <t>AABDBDA</t>
  </si>
  <si>
    <t>AABDBDB</t>
  </si>
  <si>
    <t>AABDBDC</t>
  </si>
  <si>
    <t>AABDBDD</t>
  </si>
  <si>
    <t>AABDBEA</t>
  </si>
  <si>
    <t>AABDBEB</t>
  </si>
  <si>
    <t>AABDBEC</t>
  </si>
  <si>
    <t>AABDCAC</t>
  </si>
  <si>
    <t>AABDCAD</t>
  </si>
  <si>
    <t>AABDCAE</t>
  </si>
  <si>
    <t>AABDCBC</t>
  </si>
  <si>
    <t>AABDCBD</t>
  </si>
  <si>
    <t>AABDCBE</t>
  </si>
  <si>
    <t>AABDCCA</t>
  </si>
  <si>
    <t>AABDCCB</t>
  </si>
  <si>
    <t>AABDCCC</t>
  </si>
  <si>
    <t>AABDCCD</t>
  </si>
  <si>
    <t>AABDCCE</t>
  </si>
  <si>
    <t>AABDCDA</t>
  </si>
  <si>
    <t>AABDCDB</t>
  </si>
  <si>
    <t>AABDCDC</t>
  </si>
  <si>
    <t>AABDCDD</t>
  </si>
  <si>
    <t>AABDCEA</t>
  </si>
  <si>
    <t>AABDCEB</t>
  </si>
  <si>
    <t>AABDCEC</t>
  </si>
  <si>
    <t>AABDDAA</t>
  </si>
  <si>
    <t>AABDDAB</t>
  </si>
  <si>
    <t>AABDDAC</t>
  </si>
  <si>
    <t>AABDDAD</t>
  </si>
  <si>
    <t>AABDDBA</t>
  </si>
  <si>
    <t>AABDDBB</t>
  </si>
  <si>
    <t>AABDDBC</t>
  </si>
  <si>
    <t>AABDDBD</t>
  </si>
  <si>
    <t>AABDDCA</t>
  </si>
  <si>
    <t>AABDDCB</t>
  </si>
  <si>
    <t>AABDDCC</t>
  </si>
  <si>
    <t>AABDDCD</t>
  </si>
  <si>
    <t>AABDDDA</t>
  </si>
  <si>
    <t>AABDDDB</t>
  </si>
  <si>
    <t>AABDDDC</t>
  </si>
  <si>
    <t>AABDEAA</t>
  </si>
  <si>
    <t>AABDEAB</t>
  </si>
  <si>
    <t>AABDEAC</t>
  </si>
  <si>
    <t>AABDEBA</t>
  </si>
  <si>
    <t>AABDEBB</t>
  </si>
  <si>
    <t>AABDEBC</t>
  </si>
  <si>
    <t>AABDECA</t>
  </si>
  <si>
    <t>AABDECB</t>
  </si>
  <si>
    <t>AABDECC</t>
  </si>
  <si>
    <t>AABEAAC</t>
  </si>
  <si>
    <t>AABEAAD</t>
  </si>
  <si>
    <t>AABEABC</t>
  </si>
  <si>
    <t>AABEABD</t>
  </si>
  <si>
    <t>AABEACA</t>
  </si>
  <si>
    <t>AABEACB</t>
  </si>
  <si>
    <t>AABEACC</t>
  </si>
  <si>
    <t>AABEACD</t>
  </si>
  <si>
    <t>AABEADA</t>
  </si>
  <si>
    <t>AABEADB</t>
  </si>
  <si>
    <t>AABEADC</t>
  </si>
  <si>
    <t>AABEBAC</t>
  </si>
  <si>
    <t>AABEBAD</t>
  </si>
  <si>
    <t>AABEBBC</t>
  </si>
  <si>
    <t>AABEBBD</t>
  </si>
  <si>
    <t>AABEBCA</t>
  </si>
  <si>
    <t>AABEBCB</t>
  </si>
  <si>
    <t>AABEBCC</t>
  </si>
  <si>
    <t>AABEBCD</t>
  </si>
  <si>
    <t>AABEBDA</t>
  </si>
  <si>
    <t>AABEBDB</t>
  </si>
  <si>
    <t>AABEBDC</t>
  </si>
  <si>
    <t>AABECAA</t>
  </si>
  <si>
    <t>AABECAB</t>
  </si>
  <si>
    <t>AABECAC</t>
  </si>
  <si>
    <t>AABECAD</t>
  </si>
  <si>
    <t>AABECBA</t>
  </si>
  <si>
    <t>AABECBB</t>
  </si>
  <si>
    <t>AABECBC</t>
  </si>
  <si>
    <t>AABECBD</t>
  </si>
  <si>
    <t>AABECCA</t>
  </si>
  <si>
    <t>AABECCB</t>
  </si>
  <si>
    <t>AABECCC</t>
  </si>
  <si>
    <t>AABECCD</t>
  </si>
  <si>
    <t>AABECDA</t>
  </si>
  <si>
    <t>AABECDB</t>
  </si>
  <si>
    <t>AABECDC</t>
  </si>
  <si>
    <t>AABEDAA</t>
  </si>
  <si>
    <t>AABEDAB</t>
  </si>
  <si>
    <t>AABEDAC</t>
  </si>
  <si>
    <t>AABEDBA</t>
  </si>
  <si>
    <t>AABEDBB</t>
  </si>
  <si>
    <t>AABEDBC</t>
  </si>
  <si>
    <t>AABEDCA</t>
  </si>
  <si>
    <t>AABEDCB</t>
  </si>
  <si>
    <t>AABEDCC</t>
  </si>
  <si>
    <t>AABFAAA</t>
  </si>
  <si>
    <t>AABFAAB</t>
  </si>
  <si>
    <t>AABFAAC</t>
  </si>
  <si>
    <t>AABFABA</t>
  </si>
  <si>
    <t>AABFABB</t>
  </si>
  <si>
    <t>AABFABC</t>
  </si>
  <si>
    <t>AABFACA</t>
  </si>
  <si>
    <t>AABFACB</t>
  </si>
  <si>
    <t>AABFACC</t>
  </si>
  <si>
    <t>AABFBAA</t>
  </si>
  <si>
    <t>AABFBAB</t>
  </si>
  <si>
    <t>AABFBAC</t>
  </si>
  <si>
    <t>AABFBBA</t>
  </si>
  <si>
    <t>AABFBBB</t>
  </si>
  <si>
    <t>AABFBBC</t>
  </si>
  <si>
    <t>AABFBCA</t>
  </si>
  <si>
    <t>AABFBCB</t>
  </si>
  <si>
    <t>AABFBCC</t>
  </si>
  <si>
    <t>AABFCAA</t>
  </si>
  <si>
    <t>AABFCAB</t>
  </si>
  <si>
    <t>AABFCAC</t>
  </si>
  <si>
    <t>AABFCBA</t>
  </si>
  <si>
    <t>AABFCBB</t>
  </si>
  <si>
    <t>AABFCBC</t>
  </si>
  <si>
    <t>AABFCCA</t>
  </si>
  <si>
    <t>AABFCCB</t>
  </si>
  <si>
    <t>AABFCCC</t>
  </si>
  <si>
    <t>AACAAAE</t>
  </si>
  <si>
    <t>AACAAAF</t>
  </si>
  <si>
    <t>AACAABE</t>
  </si>
  <si>
    <t>AACAABF</t>
  </si>
  <si>
    <t>AACAACD</t>
  </si>
  <si>
    <t>AACAACE</t>
  </si>
  <si>
    <t>AACAACF</t>
  </si>
  <si>
    <t>AACAADC</t>
  </si>
  <si>
    <t>AACAADD</t>
  </si>
  <si>
    <t>AACAADE</t>
  </si>
  <si>
    <t>AACAAEA</t>
  </si>
  <si>
    <t>AACAAEB</t>
  </si>
  <si>
    <t>AACAAEC</t>
  </si>
  <si>
    <t>AACAAED</t>
  </si>
  <si>
    <t>AACAAFA</t>
  </si>
  <si>
    <t>AACAAFB</t>
  </si>
  <si>
    <t>AACAAFC</t>
  </si>
  <si>
    <t>AACABAE</t>
  </si>
  <si>
    <t>AACABAF</t>
  </si>
  <si>
    <t>AACABBE</t>
  </si>
  <si>
    <t>AACABBF</t>
  </si>
  <si>
    <t>AACABCD</t>
  </si>
  <si>
    <t>AACABCE</t>
  </si>
  <si>
    <t>AACABCF</t>
  </si>
  <si>
    <t>AACABDC</t>
  </si>
  <si>
    <t>AACABDD</t>
  </si>
  <si>
    <t>AACABDE</t>
  </si>
  <si>
    <t>AACABEA</t>
  </si>
  <si>
    <t>AACABEB</t>
  </si>
  <si>
    <t>AACABEC</t>
  </si>
  <si>
    <t>AACABED</t>
  </si>
  <si>
    <t>AACABFA</t>
  </si>
  <si>
    <t>AACABFB</t>
  </si>
  <si>
    <t>AACABFC</t>
  </si>
  <si>
    <t>AACACAD</t>
  </si>
  <si>
    <t>AACACAE</t>
  </si>
  <si>
    <t>AACACAF</t>
  </si>
  <si>
    <t>AACACBD</t>
  </si>
  <si>
    <t>AACACBE</t>
  </si>
  <si>
    <t>AACACBF</t>
  </si>
  <si>
    <t>AACACCC</t>
  </si>
  <si>
    <t>AACACCD</t>
  </si>
  <si>
    <t>AACACCE</t>
  </si>
  <si>
    <t>AACACCF</t>
  </si>
  <si>
    <t>AACACDA</t>
  </si>
  <si>
    <t>AACACDB</t>
  </si>
  <si>
    <t>AACACDC</t>
  </si>
  <si>
    <t>AACACDD</t>
  </si>
  <si>
    <t>AACACDE</t>
  </si>
  <si>
    <t>AACACEA</t>
  </si>
  <si>
    <t>AACACEB</t>
  </si>
  <si>
    <t>AACACEC</t>
  </si>
  <si>
    <t>AACACED</t>
  </si>
  <si>
    <t>AACACFA</t>
  </si>
  <si>
    <t>AACACFB</t>
  </si>
  <si>
    <t>AACACFC</t>
  </si>
  <si>
    <t>AACADAC</t>
  </si>
  <si>
    <t>AACADAD</t>
  </si>
  <si>
    <t>AACADAE</t>
  </si>
  <si>
    <t>AACADBC</t>
  </si>
  <si>
    <t>AACADBD</t>
  </si>
  <si>
    <t>AACADBE</t>
  </si>
  <si>
    <t>AACADCA</t>
  </si>
  <si>
    <t>AACADCB</t>
  </si>
  <si>
    <t>AACADCC</t>
  </si>
  <si>
    <t>AACADCD</t>
  </si>
  <si>
    <t>AACADCE</t>
  </si>
  <si>
    <t>AACADDA</t>
  </si>
  <si>
    <t>AACADDB</t>
  </si>
  <si>
    <t>AACADDC</t>
  </si>
  <si>
    <t>AACADDD</t>
  </si>
  <si>
    <t>AACADEA</t>
  </si>
  <si>
    <t>AACADEB</t>
  </si>
  <si>
    <t>AACADEC</t>
  </si>
  <si>
    <t>AACAEAA</t>
  </si>
  <si>
    <t>AACAEAB</t>
  </si>
  <si>
    <t>AACAEAC</t>
  </si>
  <si>
    <t>AACAEAD</t>
  </si>
  <si>
    <t>AACAEBA</t>
  </si>
  <si>
    <t>AACAEBB</t>
  </si>
  <si>
    <t>AACAEBC</t>
  </si>
  <si>
    <t>AACAEBD</t>
  </si>
  <si>
    <t>AACAECA</t>
  </si>
  <si>
    <t>AACAECB</t>
  </si>
  <si>
    <t>AACAECC</t>
  </si>
  <si>
    <t>AACAECD</t>
  </si>
  <si>
    <t>AACAEDA</t>
  </si>
  <si>
    <t>AACAEDB</t>
  </si>
  <si>
    <t>AACAEDC</t>
  </si>
  <si>
    <t>AACAFAA</t>
  </si>
  <si>
    <t>AACAFAB</t>
  </si>
  <si>
    <t>AACAFAC</t>
  </si>
  <si>
    <t>AACAFBA</t>
  </si>
  <si>
    <t>AACAFBB</t>
  </si>
  <si>
    <t>AACAFBC</t>
  </si>
  <si>
    <t>AACAFCA</t>
  </si>
  <si>
    <t>AACAFCB</t>
  </si>
  <si>
    <t>AACAFCC</t>
  </si>
  <si>
    <t>AACBAAE</t>
  </si>
  <si>
    <t>AACBAAF</t>
  </si>
  <si>
    <t>AACBABE</t>
  </si>
  <si>
    <t>AACBABF</t>
  </si>
  <si>
    <t>AACBACD</t>
  </si>
  <si>
    <t>AACBACE</t>
  </si>
  <si>
    <t>AACBACF</t>
  </si>
  <si>
    <t>AACBADC</t>
  </si>
  <si>
    <t>AACBADD</t>
  </si>
  <si>
    <t>AACBADE</t>
  </si>
  <si>
    <t>AACBAEA</t>
  </si>
  <si>
    <t>AACBAEB</t>
  </si>
  <si>
    <t>AACBAEC</t>
  </si>
  <si>
    <t>AACBAED</t>
  </si>
  <si>
    <t>AACBAFA</t>
  </si>
  <si>
    <t>AACBAFB</t>
  </si>
  <si>
    <t>AACBAFC</t>
  </si>
  <si>
    <t>AACBBAE</t>
  </si>
  <si>
    <t>AACBBAF</t>
  </si>
  <si>
    <t>AACBBBE</t>
  </si>
  <si>
    <t>AACBBBF</t>
  </si>
  <si>
    <t>AACBBCD</t>
  </si>
  <si>
    <t>AACBBCE</t>
  </si>
  <si>
    <t>AACBBCF</t>
  </si>
  <si>
    <t>AACBBDC</t>
  </si>
  <si>
    <t>AACBBDD</t>
  </si>
  <si>
    <t>AACBBDE</t>
  </si>
  <si>
    <t>AACBBEA</t>
  </si>
  <si>
    <t>AACBBEB</t>
  </si>
  <si>
    <t>AACBBEC</t>
  </si>
  <si>
    <t>AACBBED</t>
  </si>
  <si>
    <t>AACBBFA</t>
  </si>
  <si>
    <t>AACBBFB</t>
  </si>
  <si>
    <t>AACBBFC</t>
  </si>
  <si>
    <t>AACBCAD</t>
  </si>
  <si>
    <t>AACBCAE</t>
  </si>
  <si>
    <t>AACBCAF</t>
  </si>
  <si>
    <t>AACBCBD</t>
  </si>
  <si>
    <t>AACBCBE</t>
  </si>
  <si>
    <t>AACBCBF</t>
  </si>
  <si>
    <t>AACBCCC</t>
  </si>
  <si>
    <t>AACBCCD</t>
  </si>
  <si>
    <t>AACBCCE</t>
  </si>
  <si>
    <t>AACBCCF</t>
  </si>
  <si>
    <t>AACBCDA</t>
  </si>
  <si>
    <t>AACBCDB</t>
  </si>
  <si>
    <t>AACBCDC</t>
  </si>
  <si>
    <t>AACBCDD</t>
  </si>
  <si>
    <t>AACBCDE</t>
  </si>
  <si>
    <t>AACBCEA</t>
  </si>
  <si>
    <t>AACBCEB</t>
  </si>
  <si>
    <t>AACBCEC</t>
  </si>
  <si>
    <t>AACBCED</t>
  </si>
  <si>
    <t>AACBCFA</t>
  </si>
  <si>
    <t>AACBCFB</t>
  </si>
  <si>
    <t>AACBCFC</t>
  </si>
  <si>
    <t>AACBDAC</t>
  </si>
  <si>
    <t>AACBDAD</t>
  </si>
  <si>
    <t>AACBDAE</t>
  </si>
  <si>
    <t>AACBDBC</t>
  </si>
  <si>
    <t>AACBDBD</t>
  </si>
  <si>
    <t>AACBDBE</t>
  </si>
  <si>
    <t>AACBDCA</t>
  </si>
  <si>
    <t>AACBDCB</t>
  </si>
  <si>
    <t>AACBDCC</t>
  </si>
  <si>
    <t>AACBDCD</t>
  </si>
  <si>
    <t>AACBDCE</t>
  </si>
  <si>
    <t>AACBDDA</t>
  </si>
  <si>
    <t>AACBDDB</t>
  </si>
  <si>
    <t>AACBDDC</t>
  </si>
  <si>
    <t>AACBDDD</t>
  </si>
  <si>
    <t>AACBDEA</t>
  </si>
  <si>
    <t>AACBDEB</t>
  </si>
  <si>
    <t>AACBDEC</t>
  </si>
  <si>
    <t>AACBEAA</t>
  </si>
  <si>
    <t>AACBEAB</t>
  </si>
  <si>
    <t>AACBEAC</t>
  </si>
  <si>
    <t>AACBEAD</t>
  </si>
  <si>
    <t>AACBEBA</t>
  </si>
  <si>
    <t>AACBEBB</t>
  </si>
  <si>
    <t>AACBEBC</t>
  </si>
  <si>
    <t>AACBEBD</t>
  </si>
  <si>
    <t>AACBECA</t>
  </si>
  <si>
    <t>AACBECB</t>
  </si>
  <si>
    <t>AACBECC</t>
  </si>
  <si>
    <t>AACBECD</t>
  </si>
  <si>
    <t>AACBEDA</t>
  </si>
  <si>
    <t>AACBEDB</t>
  </si>
  <si>
    <t>AACBEDC</t>
  </si>
  <si>
    <t>AACBFAA</t>
  </si>
  <si>
    <t>AACBFAB</t>
  </si>
  <si>
    <t>AACBFAC</t>
  </si>
  <si>
    <t>AACBFBA</t>
  </si>
  <si>
    <t>AACBFBB</t>
  </si>
  <si>
    <t>AACBFBC</t>
  </si>
  <si>
    <t>AACBFCA</t>
  </si>
  <si>
    <t>AACBFCB</t>
  </si>
  <si>
    <t>AACBFCC</t>
  </si>
  <si>
    <t>AACCAAD</t>
  </si>
  <si>
    <t>AACCAAE</t>
  </si>
  <si>
    <t>AACCAAF</t>
  </si>
  <si>
    <t>AACCABD</t>
  </si>
  <si>
    <t>AACCABE</t>
  </si>
  <si>
    <t>AACCABF</t>
  </si>
  <si>
    <t>AACCACC</t>
  </si>
  <si>
    <t>AACCACD</t>
  </si>
  <si>
    <t>AACCACE</t>
  </si>
  <si>
    <t>AACCACF</t>
  </si>
  <si>
    <t>AACCADA</t>
  </si>
  <si>
    <t>AACCADB</t>
  </si>
  <si>
    <t>AACCADC</t>
  </si>
  <si>
    <t>AACCADD</t>
  </si>
  <si>
    <t>AACCADE</t>
  </si>
  <si>
    <t>AACCAEA</t>
  </si>
  <si>
    <t>AACCAEB</t>
  </si>
  <si>
    <t>AACCAEC</t>
  </si>
  <si>
    <t>AACCAED</t>
  </si>
  <si>
    <t>AACCAFA</t>
  </si>
  <si>
    <t>AACCAFB</t>
  </si>
  <si>
    <t>AACCAFC</t>
  </si>
  <si>
    <t>AACCBAD</t>
  </si>
  <si>
    <t>AACCBAE</t>
  </si>
  <si>
    <t>AACCBAF</t>
  </si>
  <si>
    <t>AACCBBD</t>
  </si>
  <si>
    <t>AACCBBE</t>
  </si>
  <si>
    <t>AACCBBF</t>
  </si>
  <si>
    <t>AACCBCC</t>
  </si>
  <si>
    <t>AACCBCD</t>
  </si>
  <si>
    <t>AACCBCE</t>
  </si>
  <si>
    <t>AACCBCF</t>
  </si>
  <si>
    <t>AACCBDA</t>
  </si>
  <si>
    <t>AACCBDB</t>
  </si>
  <si>
    <t>AACCBDC</t>
  </si>
  <si>
    <t>AACCBDD</t>
  </si>
  <si>
    <t>AACCBDE</t>
  </si>
  <si>
    <t>AACCBEA</t>
  </si>
  <si>
    <t>AACCBEB</t>
  </si>
  <si>
    <t>AACCBEC</t>
  </si>
  <si>
    <t>AACCBED</t>
  </si>
  <si>
    <t>AACCBFA</t>
  </si>
  <si>
    <t>AACCBFB</t>
  </si>
  <si>
    <t>AACCBFC</t>
  </si>
  <si>
    <t>AACCCAC</t>
  </si>
  <si>
    <t>AACCCAD</t>
  </si>
  <si>
    <t>AACCCAE</t>
  </si>
  <si>
    <t>AACCCAF</t>
  </si>
  <si>
    <t>AACCCBC</t>
  </si>
  <si>
    <t>AACCCBD</t>
  </si>
  <si>
    <t>AACCCBE</t>
  </si>
  <si>
    <t>AACCCBF</t>
  </si>
  <si>
    <t>AACCCCA</t>
  </si>
  <si>
    <t>AACCCCB</t>
  </si>
  <si>
    <t>AACCCCC</t>
  </si>
  <si>
    <t>AACCCCD</t>
  </si>
  <si>
    <t>AACCCCE</t>
  </si>
  <si>
    <t>AACCCCF</t>
  </si>
  <si>
    <t>AACCCDA</t>
  </si>
  <si>
    <t>AACCCDB</t>
  </si>
  <si>
    <t>AACCCDC</t>
  </si>
  <si>
    <t>AACCCDD</t>
  </si>
  <si>
    <t>AACCCDE</t>
  </si>
  <si>
    <t>AACCCEA</t>
  </si>
  <si>
    <t>AACCCEB</t>
  </si>
  <si>
    <t>AACCCEC</t>
  </si>
  <si>
    <t>AACCCED</t>
  </si>
  <si>
    <t>AACCCFA</t>
  </si>
  <si>
    <t>AACCCFB</t>
  </si>
  <si>
    <t>AACCCFC</t>
  </si>
  <si>
    <t>AACCDAA</t>
  </si>
  <si>
    <t>AACCDAB</t>
  </si>
  <si>
    <t>AACCDAC</t>
  </si>
  <si>
    <t>AACCDAD</t>
  </si>
  <si>
    <t>AACCDAE</t>
  </si>
  <si>
    <t>AACCDBA</t>
  </si>
  <si>
    <t>AACCDBB</t>
  </si>
  <si>
    <t>AACCDBC</t>
  </si>
  <si>
    <t>AACCDBD</t>
  </si>
  <si>
    <t>AACCDBE</t>
  </si>
  <si>
    <t>AACCDCA</t>
  </si>
  <si>
    <t>AACCDCB</t>
  </si>
  <si>
    <t>AACCDCC</t>
  </si>
  <si>
    <t>AACCDCD</t>
  </si>
  <si>
    <t>AACCDCE</t>
  </si>
  <si>
    <t>AACCDDA</t>
  </si>
  <si>
    <t>AACCDDB</t>
  </si>
  <si>
    <t>AACCDDC</t>
  </si>
  <si>
    <t>AACCDDD</t>
  </si>
  <si>
    <t>AACCDEA</t>
  </si>
  <si>
    <t>AACCDEB</t>
  </si>
  <si>
    <t>AACCDEC</t>
  </si>
  <si>
    <t>AACCEAA</t>
  </si>
  <si>
    <t>AACCEAB</t>
  </si>
  <si>
    <t>AACCEAC</t>
  </si>
  <si>
    <t>AACCEAD</t>
  </si>
  <si>
    <t>AACCEBA</t>
  </si>
  <si>
    <t>AACCEBB</t>
  </si>
  <si>
    <t>AACCEBC</t>
  </si>
  <si>
    <t>AACCEBD</t>
  </si>
  <si>
    <t>AACCECA</t>
  </si>
  <si>
    <t>AACCECB</t>
  </si>
  <si>
    <t>AACCECC</t>
  </si>
  <si>
    <t>AACCECD</t>
  </si>
  <si>
    <t>AACCEDA</t>
  </si>
  <si>
    <t>AACCEDB</t>
  </si>
  <si>
    <t>AACCEDC</t>
  </si>
  <si>
    <t>AACCFAA</t>
  </si>
  <si>
    <t>AACCFAB</t>
  </si>
  <si>
    <t>AACCFAC</t>
  </si>
  <si>
    <t>AACCFBA</t>
  </si>
  <si>
    <t>AACCFBB</t>
  </si>
  <si>
    <t>AACCFBC</t>
  </si>
  <si>
    <t>AACCFCA</t>
  </si>
  <si>
    <t>AACCFCB</t>
  </si>
  <si>
    <t>AACCFCC</t>
  </si>
  <si>
    <t>AACDAAC</t>
  </si>
  <si>
    <t>AACDAAD</t>
  </si>
  <si>
    <t>AACDAAE</t>
  </si>
  <si>
    <t>AACDABC</t>
  </si>
  <si>
    <t>AACDABD</t>
  </si>
  <si>
    <t>AACDABE</t>
  </si>
  <si>
    <t>AACDACA</t>
  </si>
  <si>
    <t>AACDACB</t>
  </si>
  <si>
    <t>AACDACC</t>
  </si>
  <si>
    <t>AACDACD</t>
  </si>
  <si>
    <t>AACDACE</t>
  </si>
  <si>
    <t>AACDADA</t>
  </si>
  <si>
    <t>AACDADB</t>
  </si>
  <si>
    <t>AACDADC</t>
  </si>
  <si>
    <t>AACDADD</t>
  </si>
  <si>
    <t>AACDAEA</t>
  </si>
  <si>
    <t>AACDAEB</t>
  </si>
  <si>
    <t>AACDAEC</t>
  </si>
  <si>
    <t>AACDBAC</t>
  </si>
  <si>
    <t>AACDBAD</t>
  </si>
  <si>
    <t>AACDBAE</t>
  </si>
  <si>
    <t>AACDBBC</t>
  </si>
  <si>
    <t>AACDBBD</t>
  </si>
  <si>
    <t>AACDBBE</t>
  </si>
  <si>
    <t>AACDBCA</t>
  </si>
  <si>
    <t>AACDBCB</t>
  </si>
  <si>
    <t>AACDBCC</t>
  </si>
  <si>
    <t>AACDBCD</t>
  </si>
  <si>
    <t>AACDBCE</t>
  </si>
  <si>
    <t>AACDBDA</t>
  </si>
  <si>
    <t>AACDBDB</t>
  </si>
  <si>
    <t>AACDBDC</t>
  </si>
  <si>
    <t>AACDBDD</t>
  </si>
  <si>
    <t>AACDBEA</t>
  </si>
  <si>
    <t>AACDBEB</t>
  </si>
  <si>
    <t>AACDBEC</t>
  </si>
  <si>
    <t>AACDCAA</t>
  </si>
  <si>
    <t>AACDCAB</t>
  </si>
  <si>
    <t>AACDCAC</t>
  </si>
  <si>
    <t>AACDCAD</t>
  </si>
  <si>
    <t>AACDCAE</t>
  </si>
  <si>
    <t>AACDCBA</t>
  </si>
  <si>
    <t>AACDCBB</t>
  </si>
  <si>
    <t>AACDCBC</t>
  </si>
  <si>
    <t>AACDCBD</t>
  </si>
  <si>
    <t>AACDCBE</t>
  </si>
  <si>
    <t>AACDCCA</t>
  </si>
  <si>
    <t>AACDCCB</t>
  </si>
  <si>
    <t>AACDCCC</t>
  </si>
  <si>
    <t>AACDCCD</t>
  </si>
  <si>
    <t>AACDCCE</t>
  </si>
  <si>
    <t>AACDCDA</t>
  </si>
  <si>
    <t>AACDCDB</t>
  </si>
  <si>
    <t>AACDCDC</t>
  </si>
  <si>
    <t>AACDCDD</t>
  </si>
  <si>
    <t>AACDCEA</t>
  </si>
  <si>
    <t>AACDCEB</t>
  </si>
  <si>
    <t>AACDCEC</t>
  </si>
  <si>
    <t>AACDDAA</t>
  </si>
  <si>
    <t>AACDDAB</t>
  </si>
  <si>
    <t>AACDDAC</t>
  </si>
  <si>
    <t>AACDDAD</t>
  </si>
  <si>
    <t>AACDDBA</t>
  </si>
  <si>
    <t>AACDDBB</t>
  </si>
  <si>
    <t>AACDDBC</t>
  </si>
  <si>
    <t>AACDDBD</t>
  </si>
  <si>
    <t>AACDDCA</t>
  </si>
  <si>
    <t>AACDDCB</t>
  </si>
  <si>
    <t>AACDDCC</t>
  </si>
  <si>
    <t>AACDDCD</t>
  </si>
  <si>
    <t>AACDDDA</t>
  </si>
  <si>
    <t>AACDDDB</t>
  </si>
  <si>
    <t>AACDDDC</t>
  </si>
  <si>
    <t>AACDEAA</t>
  </si>
  <si>
    <t>AACDEAB</t>
  </si>
  <si>
    <t>AACDEAC</t>
  </si>
  <si>
    <t>AACDEBA</t>
  </si>
  <si>
    <t>AACDEBB</t>
  </si>
  <si>
    <t>AACDEBC</t>
  </si>
  <si>
    <t>AACDECA</t>
  </si>
  <si>
    <t>AACDECB</t>
  </si>
  <si>
    <t>AACDECC</t>
  </si>
  <si>
    <t>AACEAAA</t>
  </si>
  <si>
    <t>AACEAAB</t>
  </si>
  <si>
    <t>AACEAAC</t>
  </si>
  <si>
    <t>AACEAAD</t>
  </si>
  <si>
    <t>AACEABA</t>
  </si>
  <si>
    <t>AACEABB</t>
  </si>
  <si>
    <t>AACEABC</t>
  </si>
  <si>
    <t>AACEABD</t>
  </si>
  <si>
    <t>AACEACA</t>
  </si>
  <si>
    <t>AACEACB</t>
  </si>
  <si>
    <t>AACEACC</t>
  </si>
  <si>
    <t>AACEACD</t>
  </si>
  <si>
    <t>AACEADA</t>
  </si>
  <si>
    <t>AACEADB</t>
  </si>
  <si>
    <t>AACEADC</t>
  </si>
  <si>
    <t>AACEBAA</t>
  </si>
  <si>
    <t>AACEBAB</t>
  </si>
  <si>
    <t>AACEBAC</t>
  </si>
  <si>
    <t>AACEBAD</t>
  </si>
  <si>
    <t>AACEBBA</t>
  </si>
  <si>
    <t>AACEBBB</t>
  </si>
  <si>
    <t>AACEBBC</t>
  </si>
  <si>
    <t>AACEBBD</t>
  </si>
  <si>
    <t>AACEBCA</t>
  </si>
  <si>
    <t>AACEBCB</t>
  </si>
  <si>
    <t>AACEBCC</t>
  </si>
  <si>
    <t>AACEBCD</t>
  </si>
  <si>
    <t>AACEBDA</t>
  </si>
  <si>
    <t>AACEBDB</t>
  </si>
  <si>
    <t>AACEBDC</t>
  </si>
  <si>
    <t>AACECAA</t>
  </si>
  <si>
    <t>AACECAB</t>
  </si>
  <si>
    <t>AACECAC</t>
  </si>
  <si>
    <t>AACECAD</t>
  </si>
  <si>
    <t>AACECBA</t>
  </si>
  <si>
    <t>AACECBB</t>
  </si>
  <si>
    <t>AACECBC</t>
  </si>
  <si>
    <t>AACECBD</t>
  </si>
  <si>
    <t>AACECCA</t>
  </si>
  <si>
    <t>AACECCB</t>
  </si>
  <si>
    <t>AACECCC</t>
  </si>
  <si>
    <t>AACECCD</t>
  </si>
  <si>
    <t>AACECDA</t>
  </si>
  <si>
    <t>AACECDB</t>
  </si>
  <si>
    <t>AACECDC</t>
  </si>
  <si>
    <t>AACEDAA</t>
  </si>
  <si>
    <t>AACEDAB</t>
  </si>
  <si>
    <t>AACEDAC</t>
  </si>
  <si>
    <t>AACEDBA</t>
  </si>
  <si>
    <t>AACEDBB</t>
  </si>
  <si>
    <t>AACEDBC</t>
  </si>
  <si>
    <t>AACEDCA</t>
  </si>
  <si>
    <t>AACEDCB</t>
  </si>
  <si>
    <t>AACEDCC</t>
  </si>
  <si>
    <t>AACFAAA</t>
  </si>
  <si>
    <t>AACFAAB</t>
  </si>
  <si>
    <t>AACFAAC</t>
  </si>
  <si>
    <t>AACFABA</t>
  </si>
  <si>
    <t>AACFABB</t>
  </si>
  <si>
    <t>AACFABC</t>
  </si>
  <si>
    <t>AACFACA</t>
  </si>
  <si>
    <t>AACFACB</t>
  </si>
  <si>
    <t>AACFACC</t>
  </si>
  <si>
    <t>AACFBAA</t>
  </si>
  <si>
    <t>AACFBAB</t>
  </si>
  <si>
    <t>AACFBAC</t>
  </si>
  <si>
    <t>AACFBBA</t>
  </si>
  <si>
    <t>AACFBBB</t>
  </si>
  <si>
    <t>AACFBBC</t>
  </si>
  <si>
    <t>AACFBCA</t>
  </si>
  <si>
    <t>AACFBCB</t>
  </si>
  <si>
    <t>AACFBCC</t>
  </si>
  <si>
    <t>AACFCAA</t>
  </si>
  <si>
    <t>AACFCAB</t>
  </si>
  <si>
    <t>AACFCAC</t>
  </si>
  <si>
    <t>AACFCBA</t>
  </si>
  <si>
    <t>AACFCBB</t>
  </si>
  <si>
    <t>AACFCBC</t>
  </si>
  <si>
    <t>AACFCCA</t>
  </si>
  <si>
    <t>AACFCCB</t>
  </si>
  <si>
    <t>AACFCCC</t>
  </si>
  <si>
    <t>AADAAAD</t>
  </si>
  <si>
    <t>AADAAAE</t>
  </si>
  <si>
    <t>AADAABD</t>
  </si>
  <si>
    <t>AADAABE</t>
  </si>
  <si>
    <t>AADAACC</t>
  </si>
  <si>
    <t>AADAACD</t>
  </si>
  <si>
    <t>AADAACE</t>
  </si>
  <si>
    <t>AADAADA</t>
  </si>
  <si>
    <t>AADAADB</t>
  </si>
  <si>
    <t>AADAADC</t>
  </si>
  <si>
    <t>AADAADD</t>
  </si>
  <si>
    <t>AADAAEA</t>
  </si>
  <si>
    <t>AADAAEB</t>
  </si>
  <si>
    <t>AADAAEC</t>
  </si>
  <si>
    <t>AADABAD</t>
  </si>
  <si>
    <t>AADABAE</t>
  </si>
  <si>
    <t>AADABBD</t>
  </si>
  <si>
    <t>AADABBE</t>
  </si>
  <si>
    <t>AADABCC</t>
  </si>
  <si>
    <t>AADABCD</t>
  </si>
  <si>
    <t>AADABCE</t>
  </si>
  <si>
    <t>AADABDA</t>
  </si>
  <si>
    <t>AADABDB</t>
  </si>
  <si>
    <t>AADABDC</t>
  </si>
  <si>
    <t>AADABDD</t>
  </si>
  <si>
    <t>AADABEA</t>
  </si>
  <si>
    <t>AADABEB</t>
  </si>
  <si>
    <t>AADABEC</t>
  </si>
  <si>
    <t>AADACAC</t>
  </si>
  <si>
    <t>AADACAD</t>
  </si>
  <si>
    <t>AADACAE</t>
  </si>
  <si>
    <t>AADACBC</t>
  </si>
  <si>
    <t>AADACBD</t>
  </si>
  <si>
    <t>AADACBE</t>
  </si>
  <si>
    <t>AADACCA</t>
  </si>
  <si>
    <t>AADACCB</t>
  </si>
  <si>
    <t>AADACCC</t>
  </si>
  <si>
    <t>AADACCD</t>
  </si>
  <si>
    <t>AADACCE</t>
  </si>
  <si>
    <t>AADACDA</t>
  </si>
  <si>
    <t>AADACDB</t>
  </si>
  <si>
    <t>AADACDC</t>
  </si>
  <si>
    <t>AADACDD</t>
  </si>
  <si>
    <t>AADACEA</t>
  </si>
  <si>
    <t>AADACEB</t>
  </si>
  <si>
    <t>AADACEC</t>
  </si>
  <si>
    <t>AADADAA</t>
  </si>
  <si>
    <t>AADADAB</t>
  </si>
  <si>
    <t>AADADAC</t>
  </si>
  <si>
    <t>AADADAD</t>
  </si>
  <si>
    <t>AADADBA</t>
  </si>
  <si>
    <t>AADADBB</t>
  </si>
  <si>
    <t>AADADBC</t>
  </si>
  <si>
    <t>AADADBD</t>
  </si>
  <si>
    <t>AADADCA</t>
  </si>
  <si>
    <t>AADADCB</t>
  </si>
  <si>
    <t>AADADCC</t>
  </si>
  <si>
    <t>AADADCD</t>
  </si>
  <si>
    <t>AADADDA</t>
  </si>
  <si>
    <t>AADADDB</t>
  </si>
  <si>
    <t>AADADDC</t>
  </si>
  <si>
    <t>AADAEAA</t>
  </si>
  <si>
    <t>AADAEAB</t>
  </si>
  <si>
    <t>AADAEAC</t>
  </si>
  <si>
    <t>AADAEBA</t>
  </si>
  <si>
    <t>AADAEBB</t>
  </si>
  <si>
    <t>AADAEBC</t>
  </si>
  <si>
    <t>AADAECA</t>
  </si>
  <si>
    <t>AADAECB</t>
  </si>
  <si>
    <t>AADAECC</t>
  </si>
  <si>
    <t>AADBAAD</t>
  </si>
  <si>
    <t>AADBAAE</t>
  </si>
  <si>
    <t>AADBABD</t>
  </si>
  <si>
    <t>AADBABE</t>
  </si>
  <si>
    <t>AADBACC</t>
  </si>
  <si>
    <t>AADBACD</t>
  </si>
  <si>
    <t>AADBACE</t>
  </si>
  <si>
    <t>AADBADA</t>
  </si>
  <si>
    <t>AADBADB</t>
  </si>
  <si>
    <t>AADBADC</t>
  </si>
  <si>
    <t>AADBADD</t>
  </si>
  <si>
    <t>AADBAEA</t>
  </si>
  <si>
    <t>AADBAEB</t>
  </si>
  <si>
    <t>AADBAEC</t>
  </si>
  <si>
    <t>AADBBAD</t>
  </si>
  <si>
    <t>AADBBAE</t>
  </si>
  <si>
    <t>AADBBBD</t>
  </si>
  <si>
    <t>AADBBBE</t>
  </si>
  <si>
    <t>AADBBCC</t>
  </si>
  <si>
    <t>AADBBCD</t>
  </si>
  <si>
    <t>AADBBCE</t>
  </si>
  <si>
    <t>AADBBDA</t>
  </si>
  <si>
    <t>AADBBDB</t>
  </si>
  <si>
    <t>AADBBDC</t>
  </si>
  <si>
    <t>AADBBDD</t>
  </si>
  <si>
    <t>AADBBEA</t>
  </si>
  <si>
    <t>AADBBEB</t>
  </si>
  <si>
    <t>AADBBEC</t>
  </si>
  <si>
    <t>AADBCAC</t>
  </si>
  <si>
    <t>AADBCAD</t>
  </si>
  <si>
    <t>AADBCAE</t>
  </si>
  <si>
    <t>AADBCBC</t>
  </si>
  <si>
    <t>AADBCBD</t>
  </si>
  <si>
    <t>AADBCBE</t>
  </si>
  <si>
    <t>AADBCCA</t>
  </si>
  <si>
    <t>AADBCCB</t>
  </si>
  <si>
    <t>AADBCCC</t>
  </si>
  <si>
    <t>AADBCCD</t>
  </si>
  <si>
    <t>AADBCCE</t>
  </si>
  <si>
    <t>AADBCDA</t>
  </si>
  <si>
    <t>AADBCDB</t>
  </si>
  <si>
    <t>AADBCDC</t>
  </si>
  <si>
    <t>AADBCDD</t>
  </si>
  <si>
    <t>AADBCEA</t>
  </si>
  <si>
    <t>AADBCEB</t>
  </si>
  <si>
    <t>AADBCEC</t>
  </si>
  <si>
    <t>AADBDAA</t>
  </si>
  <si>
    <t>AADBDAB</t>
  </si>
  <si>
    <t>AADBDAC</t>
  </si>
  <si>
    <t>AADBDAD</t>
  </si>
  <si>
    <t>AADBDBA</t>
  </si>
  <si>
    <t>AADBDBB</t>
  </si>
  <si>
    <t>AADBDBC</t>
  </si>
  <si>
    <t>AADBDBD</t>
  </si>
  <si>
    <t>AADBDCA</t>
  </si>
  <si>
    <t>AADBDCB</t>
  </si>
  <si>
    <t>AADBDCC</t>
  </si>
  <si>
    <t>AADBDCD</t>
  </si>
  <si>
    <t>AADBDDA</t>
  </si>
  <si>
    <t>AADBDDB</t>
  </si>
  <si>
    <t>AADBDDC</t>
  </si>
  <si>
    <t>AADBEAA</t>
  </si>
  <si>
    <t>AADBEAB</t>
  </si>
  <si>
    <t>AADBEAC</t>
  </si>
  <si>
    <t>AADBEBA</t>
  </si>
  <si>
    <t>AADBEBB</t>
  </si>
  <si>
    <t>AADBEBC</t>
  </si>
  <si>
    <t>AADBECA</t>
  </si>
  <si>
    <t>AADBECB</t>
  </si>
  <si>
    <t>AADBECC</t>
  </si>
  <si>
    <t>AADCAAC</t>
  </si>
  <si>
    <t>AADCAAD</t>
  </si>
  <si>
    <t>AADCAAE</t>
  </si>
  <si>
    <t>AADCABC</t>
  </si>
  <si>
    <t>AADCABD</t>
  </si>
  <si>
    <t>AADCABE</t>
  </si>
  <si>
    <t>AADCACA</t>
  </si>
  <si>
    <t>AADCACB</t>
  </si>
  <si>
    <t>AADCACC</t>
  </si>
  <si>
    <t>AADCACD</t>
  </si>
  <si>
    <t>AADCACE</t>
  </si>
  <si>
    <t>AADCADA</t>
  </si>
  <si>
    <t>AADCADB</t>
  </si>
  <si>
    <t>AADCADC</t>
  </si>
  <si>
    <t>AADCADD</t>
  </si>
  <si>
    <t>AADCAEA</t>
  </si>
  <si>
    <t>AADCAEB</t>
  </si>
  <si>
    <t>AADCAEC</t>
  </si>
  <si>
    <t>AADCBAC</t>
  </si>
  <si>
    <t>AADCBAD</t>
  </si>
  <si>
    <t>AADCBAE</t>
  </si>
  <si>
    <t>AADCBBC</t>
  </si>
  <si>
    <t>AADCBBD</t>
  </si>
  <si>
    <t>AADCBBE</t>
  </si>
  <si>
    <t>AADCBCA</t>
  </si>
  <si>
    <t>AADCBCB</t>
  </si>
  <si>
    <t>AADCBCC</t>
  </si>
  <si>
    <t>AADCBCD</t>
  </si>
  <si>
    <t>AADCBCE</t>
  </si>
  <si>
    <t>AADCBDA</t>
  </si>
  <si>
    <t>AADCBDB</t>
  </si>
  <si>
    <t>AADCBDC</t>
  </si>
  <si>
    <t>AADCBDD</t>
  </si>
  <si>
    <t>AADCBEA</t>
  </si>
  <si>
    <t>AADCBEB</t>
  </si>
  <si>
    <t>AADCBEC</t>
  </si>
  <si>
    <t>AADCCAA</t>
  </si>
  <si>
    <t>AADCCAB</t>
  </si>
  <si>
    <t>AADCCAC</t>
  </si>
  <si>
    <t>AADCCAD</t>
  </si>
  <si>
    <t>AADCCAE</t>
  </si>
  <si>
    <t>AADCCBA</t>
  </si>
  <si>
    <t>AADCCBB</t>
  </si>
  <si>
    <t>AADCCBC</t>
  </si>
  <si>
    <t>AADCCBD</t>
  </si>
  <si>
    <t>AADCCBE</t>
  </si>
  <si>
    <t>AADCCCA</t>
  </si>
  <si>
    <t>AADCCCB</t>
  </si>
  <si>
    <t>AADCCCC</t>
  </si>
  <si>
    <t>AADCCCD</t>
  </si>
  <si>
    <t>AADCCCE</t>
  </si>
  <si>
    <t>AADCCDA</t>
  </si>
  <si>
    <t>AADCCDB</t>
  </si>
  <si>
    <t>AADCCDC</t>
  </si>
  <si>
    <t>AADCCDD</t>
  </si>
  <si>
    <t>AADCCEA</t>
  </si>
  <si>
    <t>AADCCEB</t>
  </si>
  <si>
    <t>AADCCEC</t>
  </si>
  <si>
    <t>AADCDAA</t>
  </si>
  <si>
    <t>AADCDAB</t>
  </si>
  <si>
    <t>AADCDAC</t>
  </si>
  <si>
    <t>AADCDAD</t>
  </si>
  <si>
    <t>AADCDBA</t>
  </si>
  <si>
    <t>AADCDBB</t>
  </si>
  <si>
    <t>AADCDBC</t>
  </si>
  <si>
    <t>AADCDBD</t>
  </si>
  <si>
    <t>AADCDCA</t>
  </si>
  <si>
    <t>AADCDCB</t>
  </si>
  <si>
    <t>AADCDCC</t>
  </si>
  <si>
    <t>AADCDCD</t>
  </si>
  <si>
    <t>AADCDDA</t>
  </si>
  <si>
    <t>AADCDDB</t>
  </si>
  <si>
    <t>AADCDDC</t>
  </si>
  <si>
    <t>AADCEAA</t>
  </si>
  <si>
    <t>AADCEAB</t>
  </si>
  <si>
    <t>AADCEAC</t>
  </si>
  <si>
    <t>AADCEBA</t>
  </si>
  <si>
    <t>AADCEBB</t>
  </si>
  <si>
    <t>AADCEBC</t>
  </si>
  <si>
    <t>AADCECA</t>
  </si>
  <si>
    <t>AADCECB</t>
  </si>
  <si>
    <t>AADCECC</t>
  </si>
  <si>
    <t>AADDAAA</t>
  </si>
  <si>
    <t>AADDAAB</t>
  </si>
  <si>
    <t>AADDAAC</t>
  </si>
  <si>
    <t>AADDAAD</t>
  </si>
  <si>
    <t>AADDABA</t>
  </si>
  <si>
    <t>AADDABB</t>
  </si>
  <si>
    <t>AADDABC</t>
  </si>
  <si>
    <t>AADDABD</t>
  </si>
  <si>
    <t>AADDACA</t>
  </si>
  <si>
    <t>AADDACB</t>
  </si>
  <si>
    <t>AADDACC</t>
  </si>
  <si>
    <t>AADDACD</t>
  </si>
  <si>
    <t>AADDADA</t>
  </si>
  <si>
    <t>AADDADB</t>
  </si>
  <si>
    <t>AADDADC</t>
  </si>
  <si>
    <t>AADDBAA</t>
  </si>
  <si>
    <t>AADDBAB</t>
  </si>
  <si>
    <t>AADDBAC</t>
  </si>
  <si>
    <t>AADDBAD</t>
  </si>
  <si>
    <t>AADDBBA</t>
  </si>
  <si>
    <t>AADDBBB</t>
  </si>
  <si>
    <t>AADDBBC</t>
  </si>
  <si>
    <t>AADDBBD</t>
  </si>
  <si>
    <t>AADDBCA</t>
  </si>
  <si>
    <t>AADDBCB</t>
  </si>
  <si>
    <t>AADDBCC</t>
  </si>
  <si>
    <t>AADDBCD</t>
  </si>
  <si>
    <t>AADDBDA</t>
  </si>
  <si>
    <t>AADDBDB</t>
  </si>
  <si>
    <t>AADDBDC</t>
  </si>
  <si>
    <t>AADDCAA</t>
  </si>
  <si>
    <t>AADDCAB</t>
  </si>
  <si>
    <t>AADDCAC</t>
  </si>
  <si>
    <t>AADDCAD</t>
  </si>
  <si>
    <t>AADDCBA</t>
  </si>
  <si>
    <t>AADDCBB</t>
  </si>
  <si>
    <t>AADDCBC</t>
  </si>
  <si>
    <t>AADDCBD</t>
  </si>
  <si>
    <t>AADDCCA</t>
  </si>
  <si>
    <t>AADDCCB</t>
  </si>
  <si>
    <t>AADDCCC</t>
  </si>
  <si>
    <t>AADDCCD</t>
  </si>
  <si>
    <t>AADDCDA</t>
  </si>
  <si>
    <t>AADDCDB</t>
  </si>
  <si>
    <t>AADDCDC</t>
  </si>
  <si>
    <t>AADDDAA</t>
  </si>
  <si>
    <t>AADDDAB</t>
  </si>
  <si>
    <t>AADDDAC</t>
  </si>
  <si>
    <t>AADDDBA</t>
  </si>
  <si>
    <t>AADDDBB</t>
  </si>
  <si>
    <t>AADDDBC</t>
  </si>
  <si>
    <t>AADDDCA</t>
  </si>
  <si>
    <t>AADDDCB</t>
  </si>
  <si>
    <t>AADDDCC</t>
  </si>
  <si>
    <t>AADEAAA</t>
  </si>
  <si>
    <t>AADEAAB</t>
  </si>
  <si>
    <t>AADEAAC</t>
  </si>
  <si>
    <t>AADEABA</t>
  </si>
  <si>
    <t>AADEABB</t>
  </si>
  <si>
    <t>AADEABC</t>
  </si>
  <si>
    <t>AADEACA</t>
  </si>
  <si>
    <t>AADEACB</t>
  </si>
  <si>
    <t>AADEACC</t>
  </si>
  <si>
    <t>AADEBAA</t>
  </si>
  <si>
    <t>AADEBAB</t>
  </si>
  <si>
    <t>AADEBAC</t>
  </si>
  <si>
    <t>AADEBBA</t>
  </si>
  <si>
    <t>AADEBBB</t>
  </si>
  <si>
    <t>AADEBBC</t>
  </si>
  <si>
    <t>AADEBCA</t>
  </si>
  <si>
    <t>AADEBCB</t>
  </si>
  <si>
    <t>AADEBCC</t>
  </si>
  <si>
    <t>AADECAA</t>
  </si>
  <si>
    <t>AADECAB</t>
  </si>
  <si>
    <t>AADECAC</t>
  </si>
  <si>
    <t>AADECBA</t>
  </si>
  <si>
    <t>AADECBB</t>
  </si>
  <si>
    <t>AADECBC</t>
  </si>
  <si>
    <t>AADECCA</t>
  </si>
  <si>
    <t>AADECCB</t>
  </si>
  <si>
    <t>AADECCC</t>
  </si>
  <si>
    <t>AAEAAAC</t>
  </si>
  <si>
    <t>AAEAAAD</t>
  </si>
  <si>
    <t>AAEAABC</t>
  </si>
  <si>
    <t>AAEAABD</t>
  </si>
  <si>
    <t>AAEAACA</t>
  </si>
  <si>
    <t>AAEAACB</t>
  </si>
  <si>
    <t>AAEAACC</t>
  </si>
  <si>
    <t>AAEAACD</t>
  </si>
  <si>
    <t>AAEAADA</t>
  </si>
  <si>
    <t>AAEAADB</t>
  </si>
  <si>
    <t>AAEAADC</t>
  </si>
  <si>
    <t>AAEABAC</t>
  </si>
  <si>
    <t>AAEABAD</t>
  </si>
  <si>
    <t>AAEABBC</t>
  </si>
  <si>
    <t>AAEABBD</t>
  </si>
  <si>
    <t>AAEABCA</t>
  </si>
  <si>
    <t>AAEABCB</t>
  </si>
  <si>
    <t>AAEABCC</t>
  </si>
  <si>
    <t>AAEABCD</t>
  </si>
  <si>
    <t>AAEABDA</t>
  </si>
  <si>
    <t>AAEABDB</t>
  </si>
  <si>
    <t>AAEABDC</t>
  </si>
  <si>
    <t>AAEACAA</t>
  </si>
  <si>
    <t>AAEACAB</t>
  </si>
  <si>
    <t>AAEACAC</t>
  </si>
  <si>
    <t>AAEACAD</t>
  </si>
  <si>
    <t>AAEACBA</t>
  </si>
  <si>
    <t>AAEACBB</t>
  </si>
  <si>
    <t>AAEACBC</t>
  </si>
  <si>
    <t>AAEACBD</t>
  </si>
  <si>
    <t>AAEACCA</t>
  </si>
  <si>
    <t>AAEACCB</t>
  </si>
  <si>
    <t>AAEACCC</t>
  </si>
  <si>
    <t>AAEACCD</t>
  </si>
  <si>
    <t>AAEACDA</t>
  </si>
  <si>
    <t>AAEACDB</t>
  </si>
  <si>
    <t>AAEACDC</t>
  </si>
  <si>
    <t>AAEADAA</t>
  </si>
  <si>
    <t>AAEADAB</t>
  </si>
  <si>
    <t>AAEADAC</t>
  </si>
  <si>
    <t>AAEADBA</t>
  </si>
  <si>
    <t>AAEADBB</t>
  </si>
  <si>
    <t>AAEADBC</t>
  </si>
  <si>
    <t>AAEADCA</t>
  </si>
  <si>
    <t>AAEADCB</t>
  </si>
  <si>
    <t>AAEADCC</t>
  </si>
  <si>
    <t>AAEBAAC</t>
  </si>
  <si>
    <t>AAEBAAD</t>
  </si>
  <si>
    <t>AAEBABC</t>
  </si>
  <si>
    <t>AAEBABD</t>
  </si>
  <si>
    <t>AAEBACA</t>
  </si>
  <si>
    <t>AAEBACB</t>
  </si>
  <si>
    <t>AAEBACC</t>
  </si>
  <si>
    <t>AAEBACD</t>
  </si>
  <si>
    <t>AAEBADA</t>
  </si>
  <si>
    <t>AAEBADB</t>
  </si>
  <si>
    <t>AAEBADC</t>
  </si>
  <si>
    <t>AAEBBAC</t>
  </si>
  <si>
    <t>AAEBBAD</t>
  </si>
  <si>
    <t>AAEBBBC</t>
  </si>
  <si>
    <t>AAEBBBD</t>
  </si>
  <si>
    <t>AAEBBCA</t>
  </si>
  <si>
    <t>AAEBBCB</t>
  </si>
  <si>
    <t>AAEBBCC</t>
  </si>
  <si>
    <t>AAEBBCD</t>
  </si>
  <si>
    <t>AAEBBDA</t>
  </si>
  <si>
    <t>AAEBBDB</t>
  </si>
  <si>
    <t>AAEBBDC</t>
  </si>
  <si>
    <t>AAEBCAA</t>
  </si>
  <si>
    <t>AAEBCAB</t>
  </si>
  <si>
    <t>AAEBCAC</t>
  </si>
  <si>
    <t>AAEBCAD</t>
  </si>
  <si>
    <t>AAEBCBA</t>
  </si>
  <si>
    <t>AAEBCBB</t>
  </si>
  <si>
    <t>AAEBCBC</t>
  </si>
  <si>
    <t>AAEBCBD</t>
  </si>
  <si>
    <t>AAEBCCA</t>
  </si>
  <si>
    <t>AAEBCCB</t>
  </si>
  <si>
    <t>AAEBCCC</t>
  </si>
  <si>
    <t>AAEBCCD</t>
  </si>
  <si>
    <t>AAEBCDA</t>
  </si>
  <si>
    <t>AAEBCDB</t>
  </si>
  <si>
    <t>AAEBCDC</t>
  </si>
  <si>
    <t>AAEBDAA</t>
  </si>
  <si>
    <t>AAEBDAB</t>
  </si>
  <si>
    <t>AAEBDAC</t>
  </si>
  <si>
    <t>AAEBDBA</t>
  </si>
  <si>
    <t>AAEBDBB</t>
  </si>
  <si>
    <t>AAEBDBC</t>
  </si>
  <si>
    <t>AAEBDCA</t>
  </si>
  <si>
    <t>AAEBDCB</t>
  </si>
  <si>
    <t>AAEBDCC</t>
  </si>
  <si>
    <t>AAECAAA</t>
  </si>
  <si>
    <t>AAECAAB</t>
  </si>
  <si>
    <t>AAECAAC</t>
  </si>
  <si>
    <t>AAECAAD</t>
  </si>
  <si>
    <t>AAECABA</t>
  </si>
  <si>
    <t>AAECABB</t>
  </si>
  <si>
    <t>AAECABC</t>
  </si>
  <si>
    <t>AAECABD</t>
  </si>
  <si>
    <t>AAECACA</t>
  </si>
  <si>
    <t>AAECACB</t>
  </si>
  <si>
    <t>AAECACC</t>
  </si>
  <si>
    <t>AAECACD</t>
  </si>
  <si>
    <t>AAECADA</t>
  </si>
  <si>
    <t>AAECADB</t>
  </si>
  <si>
    <t>AAECADC</t>
  </si>
  <si>
    <t>AAECBAA</t>
  </si>
  <si>
    <t>AAECBAB</t>
  </si>
  <si>
    <t>AAECBAC</t>
  </si>
  <si>
    <t>AAECBAD</t>
  </si>
  <si>
    <t>AAECBBA</t>
  </si>
  <si>
    <t>AAECBBB</t>
  </si>
  <si>
    <t>AAECBBC</t>
  </si>
  <si>
    <t>AAECBBD</t>
  </si>
  <si>
    <t>AAECBCA</t>
  </si>
  <si>
    <t>AAECBCB</t>
  </si>
  <si>
    <t>AAECBCC</t>
  </si>
  <si>
    <t>AAECBCD</t>
  </si>
  <si>
    <t>AAECBDA</t>
  </si>
  <si>
    <t>AAECBDB</t>
  </si>
  <si>
    <t>AAECBDC</t>
  </si>
  <si>
    <t>AAECCAA</t>
  </si>
  <si>
    <t>AAECCAB</t>
  </si>
  <si>
    <t>AAECCAC</t>
  </si>
  <si>
    <t>AAECCAD</t>
  </si>
  <si>
    <t>AAECCBA</t>
  </si>
  <si>
    <t>AAECCBB</t>
  </si>
  <si>
    <t>AAECCBC</t>
  </si>
  <si>
    <t>AAECCBD</t>
  </si>
  <si>
    <t>AAECCCA</t>
  </si>
  <si>
    <t>AAECCCB</t>
  </si>
  <si>
    <t>AAECCCC</t>
  </si>
  <si>
    <t>AAECCCD</t>
  </si>
  <si>
    <t>AAECCDA</t>
  </si>
  <si>
    <t>AAECCDB</t>
  </si>
  <si>
    <t>AAECCDC</t>
  </si>
  <si>
    <t>AAECDAA</t>
  </si>
  <si>
    <t>AAECDAB</t>
  </si>
  <si>
    <t>AAECDAC</t>
  </si>
  <si>
    <t>AAECDBA</t>
  </si>
  <si>
    <t>AAECDBB</t>
  </si>
  <si>
    <t>AAECDBC</t>
  </si>
  <si>
    <t>AAECDCA</t>
  </si>
  <si>
    <t>AAECDCB</t>
  </si>
  <si>
    <t>AAECDCC</t>
  </si>
  <si>
    <t>AAEDAAA</t>
  </si>
  <si>
    <t>AAEDAAB</t>
  </si>
  <si>
    <t>AAEDAAC</t>
  </si>
  <si>
    <t>AAEDABA</t>
  </si>
  <si>
    <t>AAEDABB</t>
  </si>
  <si>
    <t>AAEDABC</t>
  </si>
  <si>
    <t>AAEDACA</t>
  </si>
  <si>
    <t>AAEDACB</t>
  </si>
  <si>
    <t>AAEDACC</t>
  </si>
  <si>
    <t>AAEDBAA</t>
  </si>
  <si>
    <t>AAEDBAB</t>
  </si>
  <si>
    <t>AAEDBAC</t>
  </si>
  <si>
    <t>AAEDBBA</t>
  </si>
  <si>
    <t>AAEDBBB</t>
  </si>
  <si>
    <t>AAEDBBC</t>
  </si>
  <si>
    <t>AAEDBCA</t>
  </si>
  <si>
    <t>AAEDBCB</t>
  </si>
  <si>
    <t>AAEDBCC</t>
  </si>
  <si>
    <t>AAEDCAA</t>
  </si>
  <si>
    <t>AAEDCAB</t>
  </si>
  <si>
    <t>AAEDCAC</t>
  </si>
  <si>
    <t>AAEDCBA</t>
  </si>
  <si>
    <t>AAEDCBB</t>
  </si>
  <si>
    <t>AAEDCBC</t>
  </si>
  <si>
    <t>AAEDCCA</t>
  </si>
  <si>
    <t>AAEDCCB</t>
  </si>
  <si>
    <t>AAEDCCC</t>
  </si>
  <si>
    <t>AAFAAAA</t>
  </si>
  <si>
    <t>AAFAAAB</t>
  </si>
  <si>
    <t>AAFAAAC</t>
  </si>
  <si>
    <t>AAFAABA</t>
  </si>
  <si>
    <t>AAFAABB</t>
  </si>
  <si>
    <t>AAFAABC</t>
  </si>
  <si>
    <t>AAFAACA</t>
  </si>
  <si>
    <t>AAFAACB</t>
  </si>
  <si>
    <t>AAFAACC</t>
  </si>
  <si>
    <t>AAFABAA</t>
  </si>
  <si>
    <t>AAFABAB</t>
  </si>
  <si>
    <t>AAFABAC</t>
  </si>
  <si>
    <t>AAFABBA</t>
  </si>
  <si>
    <t>AAFABBB</t>
  </si>
  <si>
    <t>AAFABBC</t>
  </si>
  <si>
    <t>AAFABCA</t>
  </si>
  <si>
    <t>AAFABCB</t>
  </si>
  <si>
    <t>AAFABCC</t>
  </si>
  <si>
    <t>AAFACAA</t>
  </si>
  <si>
    <t>AAFACAB</t>
  </si>
  <si>
    <t>AAFACAC</t>
  </si>
  <si>
    <t>AAFACBA</t>
  </si>
  <si>
    <t>AAFACBB</t>
  </si>
  <si>
    <t>AAFACBC</t>
  </si>
  <si>
    <t>AAFACCA</t>
  </si>
  <si>
    <t>AAFACCB</t>
  </si>
  <si>
    <t>AAFACCC</t>
  </si>
  <si>
    <t>AAFBAAA</t>
  </si>
  <si>
    <t>AAFBAAB</t>
  </si>
  <si>
    <t>AAFBAAC</t>
  </si>
  <si>
    <t>AAFBABA</t>
  </si>
  <si>
    <t>AAFBABB</t>
  </si>
  <si>
    <t>AAFBABC</t>
  </si>
  <si>
    <t>AAFBACA</t>
  </si>
  <si>
    <t>AAFBACB</t>
  </si>
  <si>
    <t>AAFBACC</t>
  </si>
  <si>
    <t>AAFBBAA</t>
  </si>
  <si>
    <t>AAFBBAB</t>
  </si>
  <si>
    <t>AAFBBAC</t>
  </si>
  <si>
    <t>AAFBBBA</t>
  </si>
  <si>
    <t>AAFBBBB</t>
  </si>
  <si>
    <t>AAFBBBC</t>
  </si>
  <si>
    <t>AAFBBCA</t>
  </si>
  <si>
    <t>AAFBBCB</t>
  </si>
  <si>
    <t>AAFBBCC</t>
  </si>
  <si>
    <t>AAFBCAA</t>
  </si>
  <si>
    <t>AAFBCAB</t>
  </si>
  <si>
    <t>AAFBCAC</t>
  </si>
  <si>
    <t>AAFBCBA</t>
  </si>
  <si>
    <t>AAFBCBB</t>
  </si>
  <si>
    <t>AAFBCBC</t>
  </si>
  <si>
    <t>AAFBCCA</t>
  </si>
  <si>
    <t>AAFBCCB</t>
  </si>
  <si>
    <t>AAFBCCC</t>
  </si>
  <si>
    <t>AAFCAAA</t>
  </si>
  <si>
    <t>AAFCAAB</t>
  </si>
  <si>
    <t>AAFCAAC</t>
  </si>
  <si>
    <t>AAFCABA</t>
  </si>
  <si>
    <t>AAFCABB</t>
  </si>
  <si>
    <t>AAFCABC</t>
  </si>
  <si>
    <t>AAFCACA</t>
  </si>
  <si>
    <t>AAFCACB</t>
  </si>
  <si>
    <t>AAFCACC</t>
  </si>
  <si>
    <t>AAFCBAA</t>
  </si>
  <si>
    <t>AAFCBAB</t>
  </si>
  <si>
    <t>AAFCBAC</t>
  </si>
  <si>
    <t>AAFCBBA</t>
  </si>
  <si>
    <t>AAFCBBB</t>
  </si>
  <si>
    <t>AAFCBBC</t>
  </si>
  <si>
    <t>AAFCBCA</t>
  </si>
  <si>
    <t>AAFCBCB</t>
  </si>
  <si>
    <t>AAFCBCC</t>
  </si>
  <si>
    <t>AAFCCAA</t>
  </si>
  <si>
    <t>AAFCCAB</t>
  </si>
  <si>
    <t>AAFCCAC</t>
  </si>
  <si>
    <t>AAFCCBA</t>
  </si>
  <si>
    <t>AAFCCBB</t>
  </si>
  <si>
    <t>AAFCCBC</t>
  </si>
  <si>
    <t>AAFCCCA</t>
  </si>
  <si>
    <t>AAFCCCB</t>
  </si>
  <si>
    <t>AAFCCCC</t>
  </si>
  <si>
    <t>ABAAAAF</t>
  </si>
  <si>
    <t>ABAAABF</t>
  </si>
  <si>
    <t>ABAAACE</t>
  </si>
  <si>
    <t>ABAAACF</t>
  </si>
  <si>
    <t>ABAAADD</t>
  </si>
  <si>
    <t>ABAAADE</t>
  </si>
  <si>
    <t>ABAAAEC</t>
  </si>
  <si>
    <t>ABAAAED</t>
  </si>
  <si>
    <t>ABAAAFA</t>
  </si>
  <si>
    <t>ABAAAFB</t>
  </si>
  <si>
    <t>ABAAAFC</t>
  </si>
  <si>
    <t>ABAABAF</t>
  </si>
  <si>
    <t>ABAABBF</t>
  </si>
  <si>
    <t>ABAABCE</t>
  </si>
  <si>
    <t>ABAABCF</t>
  </si>
  <si>
    <t>ABAABDD</t>
  </si>
  <si>
    <t>ABAABDE</t>
  </si>
  <si>
    <t>ABAABEC</t>
  </si>
  <si>
    <t>ABAABED</t>
  </si>
  <si>
    <t>ABAABFA</t>
  </si>
  <si>
    <t>ABAABFB</t>
  </si>
  <si>
    <t>ABAABFC</t>
  </si>
  <si>
    <t>ABAACAE</t>
  </si>
  <si>
    <t>ABAACAF</t>
  </si>
  <si>
    <t>ABAACBE</t>
  </si>
  <si>
    <t>ABAACBF</t>
  </si>
  <si>
    <t>ABAACCD</t>
  </si>
  <si>
    <t>ABAACCE</t>
  </si>
  <si>
    <t>ABAACCF</t>
  </si>
  <si>
    <t>ABAACDC</t>
  </si>
  <si>
    <t>ABAACDD</t>
  </si>
  <si>
    <t>ABAACDE</t>
  </si>
  <si>
    <t>ABAACEA</t>
  </si>
  <si>
    <t>ABAACEB</t>
  </si>
  <si>
    <t>ABAACEC</t>
  </si>
  <si>
    <t>ABAACED</t>
  </si>
  <si>
    <t>ABAACFA</t>
  </si>
  <si>
    <t>ABAACFB</t>
  </si>
  <si>
    <t>ABAACFC</t>
  </si>
  <si>
    <t>ABAADAD</t>
  </si>
  <si>
    <t>ABAADAE</t>
  </si>
  <si>
    <t>ABAADBD</t>
  </si>
  <si>
    <t>ABAADBE</t>
  </si>
  <si>
    <t>ABAADCC</t>
  </si>
  <si>
    <t>ABAADCD</t>
  </si>
  <si>
    <t>ABAADCE</t>
  </si>
  <si>
    <t>ABAADDA</t>
  </si>
  <si>
    <t>ABAADDB</t>
  </si>
  <si>
    <t>ABAADDC</t>
  </si>
  <si>
    <t>ABAADDD</t>
  </si>
  <si>
    <t>ABAADEA</t>
  </si>
  <si>
    <t>ABAADEB</t>
  </si>
  <si>
    <t>ABAADEC</t>
  </si>
  <si>
    <t>ABAAEAC</t>
  </si>
  <si>
    <t>ABAAEAD</t>
  </si>
  <si>
    <t>ABAAEBC</t>
  </si>
  <si>
    <t>ABAAEBD</t>
  </si>
  <si>
    <t>ABAAECA</t>
  </si>
  <si>
    <t>ABAAECB</t>
  </si>
  <si>
    <t>ABAAECC</t>
  </si>
  <si>
    <t>ABAAECD</t>
  </si>
  <si>
    <t>ABAAEDA</t>
  </si>
  <si>
    <t>ABAAEDB</t>
  </si>
  <si>
    <t>ABAAEDC</t>
  </si>
  <si>
    <t>ABAAFAA</t>
  </si>
  <si>
    <t>ABAAFAB</t>
  </si>
  <si>
    <t>ABAAFAC</t>
  </si>
  <si>
    <t>ABAAFBA</t>
  </si>
  <si>
    <t>ABAAFBB</t>
  </si>
  <si>
    <t>ABAAFBC</t>
  </si>
  <si>
    <t>ABAAFCA</t>
  </si>
  <si>
    <t>ABAAFCB</t>
  </si>
  <si>
    <t>ABAAFCC</t>
  </si>
  <si>
    <t>ABABAAF</t>
  </si>
  <si>
    <t>ABABABF</t>
  </si>
  <si>
    <t>ABABACE</t>
  </si>
  <si>
    <t>ABABACF</t>
  </si>
  <si>
    <t>ABABADD</t>
  </si>
  <si>
    <t>ABABADE</t>
  </si>
  <si>
    <t>ABABAEC</t>
  </si>
  <si>
    <t>ABABAED</t>
  </si>
  <si>
    <t>ABABAFA</t>
  </si>
  <si>
    <t>ABABAFB</t>
  </si>
  <si>
    <t>ABABAFC</t>
  </si>
  <si>
    <t>ABABBAF</t>
  </si>
  <si>
    <t>ABABBBF</t>
  </si>
  <si>
    <t>ABABBCE</t>
  </si>
  <si>
    <t>ABABBCF</t>
  </si>
  <si>
    <t>ABABBDD</t>
  </si>
  <si>
    <t>ABABBDE</t>
  </si>
  <si>
    <t>ABABBEC</t>
  </si>
  <si>
    <t>ABABBED</t>
  </si>
  <si>
    <t>ABABBFA</t>
  </si>
  <si>
    <t>ABABBFB</t>
  </si>
  <si>
    <t>ABABBFC</t>
  </si>
  <si>
    <t>ABABCAE</t>
  </si>
  <si>
    <t>ABABCAF</t>
  </si>
  <si>
    <t>ABABCBE</t>
  </si>
  <si>
    <t>ABABCBF</t>
  </si>
  <si>
    <t>ABABCCD</t>
  </si>
  <si>
    <t>ABABCCE</t>
  </si>
  <si>
    <t>ABABCCF</t>
  </si>
  <si>
    <t>ABABCDC</t>
  </si>
  <si>
    <t>ABABCDD</t>
  </si>
  <si>
    <t>ABABCDE</t>
  </si>
  <si>
    <t>ABABCEA</t>
  </si>
  <si>
    <t>ABABCEB</t>
  </si>
  <si>
    <t>ABABCEC</t>
  </si>
  <si>
    <t>ABABCED</t>
  </si>
  <si>
    <t>ABABCFA</t>
  </si>
  <si>
    <t>ABABCFB</t>
  </si>
  <si>
    <t>ABABCFC</t>
  </si>
  <si>
    <t>ABABDAD</t>
  </si>
  <si>
    <t>ABABDAE</t>
  </si>
  <si>
    <t>ABABDBD</t>
  </si>
  <si>
    <t>ABABDBE</t>
  </si>
  <si>
    <t>ABABDCC</t>
  </si>
  <si>
    <t>ABABDCD</t>
  </si>
  <si>
    <t>ABABDCE</t>
  </si>
  <si>
    <t>ABABDDA</t>
  </si>
  <si>
    <t>ABABDDB</t>
  </si>
  <si>
    <t>ABABDDC</t>
  </si>
  <si>
    <t>ABABDDD</t>
  </si>
  <si>
    <t>ABABDEA</t>
  </si>
  <si>
    <t>ABABDEB</t>
  </si>
  <si>
    <t>ABABDEC</t>
  </si>
  <si>
    <t>ABABEAC</t>
  </si>
  <si>
    <t>ABABEAD</t>
  </si>
  <si>
    <t>ABABEBC</t>
  </si>
  <si>
    <t>ABABEBD</t>
  </si>
  <si>
    <t>ABABECA</t>
  </si>
  <si>
    <t>ABABECB</t>
  </si>
  <si>
    <t>ABABECC</t>
  </si>
  <si>
    <t>ABABECD</t>
  </si>
  <si>
    <t>ABABEDA</t>
  </si>
  <si>
    <t>ABABEDB</t>
  </si>
  <si>
    <t>ABABEDC</t>
  </si>
  <si>
    <t>ABABFAA</t>
  </si>
  <si>
    <t>ABABFAB</t>
  </si>
  <si>
    <t>ABABFAC</t>
  </si>
  <si>
    <t>ABABFBA</t>
  </si>
  <si>
    <t>ABABFBB</t>
  </si>
  <si>
    <t>ABABFBC</t>
  </si>
  <si>
    <t>ABABFCA</t>
  </si>
  <si>
    <t>ABABFCB</t>
  </si>
  <si>
    <t>ABABFCC</t>
  </si>
  <si>
    <t>ABACAAE</t>
  </si>
  <si>
    <t>ABACAAF</t>
  </si>
  <si>
    <t>ABACABE</t>
  </si>
  <si>
    <t>ABACABF</t>
  </si>
  <si>
    <t>ABACACD</t>
  </si>
  <si>
    <t>ABACACE</t>
  </si>
  <si>
    <t>ABACACF</t>
  </si>
  <si>
    <t>ABACADC</t>
  </si>
  <si>
    <t>ABACADD</t>
  </si>
  <si>
    <t>ABACADE</t>
  </si>
  <si>
    <t>ABACAEA</t>
  </si>
  <si>
    <t>ABACAEB</t>
  </si>
  <si>
    <t>ABACAEC</t>
  </si>
  <si>
    <t>ABACAED</t>
  </si>
  <si>
    <t>ABACAFA</t>
  </si>
  <si>
    <t>ABACAFB</t>
  </si>
  <si>
    <t>ABACAFC</t>
  </si>
  <si>
    <t>ABACBAE</t>
  </si>
  <si>
    <t>ABACBAF</t>
  </si>
  <si>
    <t>ABACBBE</t>
  </si>
  <si>
    <t>ABACBBF</t>
  </si>
  <si>
    <t>ABACBCD</t>
  </si>
  <si>
    <t>ABACBCE</t>
  </si>
  <si>
    <t>ABACBCF</t>
  </si>
  <si>
    <t>ABACBDC</t>
  </si>
  <si>
    <t>ABACBDD</t>
  </si>
  <si>
    <t>ABACBDE</t>
  </si>
  <si>
    <t>ABACBEA</t>
  </si>
  <si>
    <t>ABACBEB</t>
  </si>
  <si>
    <t>ABACBEC</t>
  </si>
  <si>
    <t>ABACBED</t>
  </si>
  <si>
    <t>ABACBFA</t>
  </si>
  <si>
    <t>ABACBFB</t>
  </si>
  <si>
    <t>ABACBFC</t>
  </si>
  <si>
    <t>ABACCAD</t>
  </si>
  <si>
    <t>ABACCAE</t>
  </si>
  <si>
    <t>ABACCAF</t>
  </si>
  <si>
    <t>ABACCBD</t>
  </si>
  <si>
    <t>ABACCBE</t>
  </si>
  <si>
    <t>ABACCBF</t>
  </si>
  <si>
    <t>ABACCCC</t>
  </si>
  <si>
    <t>ABACCCD</t>
  </si>
  <si>
    <t>ABACCCE</t>
  </si>
  <si>
    <t>ABACCCF</t>
  </si>
  <si>
    <t>ABACCDA</t>
  </si>
  <si>
    <t>ABACCDB</t>
  </si>
  <si>
    <t>ABACCDC</t>
  </si>
  <si>
    <t>ABACCDD</t>
  </si>
  <si>
    <t>ABACCDE</t>
  </si>
  <si>
    <t>ABACCEA</t>
  </si>
  <si>
    <t>ABACCEB</t>
  </si>
  <si>
    <t>ABACCEC</t>
  </si>
  <si>
    <t>ABACCED</t>
  </si>
  <si>
    <t>ABACCFA</t>
  </si>
  <si>
    <t>ABACCFB</t>
  </si>
  <si>
    <t>ABACCFC</t>
  </si>
  <si>
    <t>ABACDAC</t>
  </si>
  <si>
    <t>ABACDAD</t>
  </si>
  <si>
    <t>ABACDAE</t>
  </si>
  <si>
    <t>ABACDBC</t>
  </si>
  <si>
    <t>ABACDBD</t>
  </si>
  <si>
    <t>ABACDBE</t>
  </si>
  <si>
    <t>ABACDCA</t>
  </si>
  <si>
    <t>ABACDCB</t>
  </si>
  <si>
    <t>ABACDCC</t>
  </si>
  <si>
    <t>ABACDCD</t>
  </si>
  <si>
    <t>ABACDCE</t>
  </si>
  <si>
    <t>ABACDDA</t>
  </si>
  <si>
    <t>ABACDDB</t>
  </si>
  <si>
    <t>ABACDDC</t>
  </si>
  <si>
    <t>ABACDDD</t>
  </si>
  <si>
    <t>ABACDEA</t>
  </si>
  <si>
    <t>ABACDEB</t>
  </si>
  <si>
    <t>ABACDEC</t>
  </si>
  <si>
    <t>ABACEAA</t>
  </si>
  <si>
    <t>ABACEAB</t>
  </si>
  <si>
    <t>ABACEAC</t>
  </si>
  <si>
    <t>ABACEAD</t>
  </si>
  <si>
    <t>ABACEBA</t>
  </si>
  <si>
    <t>ABACEBB</t>
  </si>
  <si>
    <t>ABACEBC</t>
  </si>
  <si>
    <t>ABACEBD</t>
  </si>
  <si>
    <t>ABACECA</t>
  </si>
  <si>
    <t>ABACECB</t>
  </si>
  <si>
    <t>ABACECC</t>
  </si>
  <si>
    <t>ABACECD</t>
  </si>
  <si>
    <t>ABACEDA</t>
  </si>
  <si>
    <t>ABACEDB</t>
  </si>
  <si>
    <t>ABACEDC</t>
  </si>
  <si>
    <t>ABACFAA</t>
  </si>
  <si>
    <t>ABACFAB</t>
  </si>
  <si>
    <t>ABACFAC</t>
  </si>
  <si>
    <t>ABACFBA</t>
  </si>
  <si>
    <t>ABACFBB</t>
  </si>
  <si>
    <t>ABACFBC</t>
  </si>
  <si>
    <t>ABACFCA</t>
  </si>
  <si>
    <t>ABACFCB</t>
  </si>
  <si>
    <t>ABACFCC</t>
  </si>
  <si>
    <t>ABADAAD</t>
  </si>
  <si>
    <t>ABADAAE</t>
  </si>
  <si>
    <t>ABADABD</t>
  </si>
  <si>
    <t>ABADABE</t>
  </si>
  <si>
    <t>ABADACC</t>
  </si>
  <si>
    <t>ABADACD</t>
  </si>
  <si>
    <t>ABADACE</t>
  </si>
  <si>
    <t>ABADADA</t>
  </si>
  <si>
    <t>ABADADB</t>
  </si>
  <si>
    <t>ABADADC</t>
  </si>
  <si>
    <t>ABADADD</t>
  </si>
  <si>
    <t>ABADAEA</t>
  </si>
  <si>
    <t>ABADAEB</t>
  </si>
  <si>
    <t>ABADAEC</t>
  </si>
  <si>
    <t>ABADBAD</t>
  </si>
  <si>
    <t>ABADBAE</t>
  </si>
  <si>
    <t>ABADBBD</t>
  </si>
  <si>
    <t>ABADBBE</t>
  </si>
  <si>
    <t>ABADBCC</t>
  </si>
  <si>
    <t>ABADBCD</t>
  </si>
  <si>
    <t>ABADBCE</t>
  </si>
  <si>
    <t>ABADBDA</t>
  </si>
  <si>
    <t>ABADBDB</t>
  </si>
  <si>
    <t>ABADBDC</t>
  </si>
  <si>
    <t>ABADBDD</t>
  </si>
  <si>
    <t>ABADBEA</t>
  </si>
  <si>
    <t>ABADBEB</t>
  </si>
  <si>
    <t>ABADBEC</t>
  </si>
  <si>
    <t>ABADCAC</t>
  </si>
  <si>
    <t>ABADCAD</t>
  </si>
  <si>
    <t>ABADCAE</t>
  </si>
  <si>
    <t>ABADCBC</t>
  </si>
  <si>
    <t>ABADCBD</t>
  </si>
  <si>
    <t>ABADCBE</t>
  </si>
  <si>
    <t>ABADCCA</t>
  </si>
  <si>
    <t>ABADCCB</t>
  </si>
  <si>
    <t>ABADCCC</t>
  </si>
  <si>
    <t>ABADCCD</t>
  </si>
  <si>
    <t>ABADCCE</t>
  </si>
  <si>
    <t>ABADCDA</t>
  </si>
  <si>
    <t>ABADCDB</t>
  </si>
  <si>
    <t>ABADCDC</t>
  </si>
  <si>
    <t>ABADCDD</t>
  </si>
  <si>
    <t>ABADCEA</t>
  </si>
  <si>
    <t>ABADCEB</t>
  </si>
  <si>
    <t>ABADCEC</t>
  </si>
  <si>
    <t>ABADDAA</t>
  </si>
  <si>
    <t>ABADDAB</t>
  </si>
  <si>
    <t>ABADDAC</t>
  </si>
  <si>
    <t>ABADDAD</t>
  </si>
  <si>
    <t>ABADDBA</t>
  </si>
  <si>
    <t>ABADDBB</t>
  </si>
  <si>
    <t>ABADDBC</t>
  </si>
  <si>
    <t>ABADDBD</t>
  </si>
  <si>
    <t>ABADDCA</t>
  </si>
  <si>
    <t>ABADDCB</t>
  </si>
  <si>
    <t>ABADDCC</t>
  </si>
  <si>
    <t>ABADDCD</t>
  </si>
  <si>
    <t>ABADDDA</t>
  </si>
  <si>
    <t>ABADDDB</t>
  </si>
  <si>
    <t>ABADDDC</t>
  </si>
  <si>
    <t>ABADEAA</t>
  </si>
  <si>
    <t>ABADEAB</t>
  </si>
  <si>
    <t>ABADEAC</t>
  </si>
  <si>
    <t>ABADEBA</t>
  </si>
  <si>
    <t>ABADEBB</t>
  </si>
  <si>
    <t>ABADEBC</t>
  </si>
  <si>
    <t>ABADECA</t>
  </si>
  <si>
    <t>ABADECB</t>
  </si>
  <si>
    <t>ABADECC</t>
  </si>
  <si>
    <t>ABAEAAC</t>
  </si>
  <si>
    <t>ABAEAAD</t>
  </si>
  <si>
    <t>ABAEABC</t>
  </si>
  <si>
    <t>ABAEABD</t>
  </si>
  <si>
    <t>ABAEACA</t>
  </si>
  <si>
    <t>ABAEACB</t>
  </si>
  <si>
    <t>ABAEACC</t>
  </si>
  <si>
    <t>ABAEACD</t>
  </si>
  <si>
    <t>ABAEADA</t>
  </si>
  <si>
    <t>ABAEADB</t>
  </si>
  <si>
    <t>ABAEADC</t>
  </si>
  <si>
    <t>ABAEBAC</t>
  </si>
  <si>
    <t>ABAEBAD</t>
  </si>
  <si>
    <t>ABAEBBC</t>
  </si>
  <si>
    <t>ABAEBBD</t>
  </si>
  <si>
    <t>ABAEBCA</t>
  </si>
  <si>
    <t>ABAEBCB</t>
  </si>
  <si>
    <t>ABAEBCC</t>
  </si>
  <si>
    <t>ABAEBCD</t>
  </si>
  <si>
    <t>ABAEBDA</t>
  </si>
  <si>
    <t>ABAEBDB</t>
  </si>
  <si>
    <t>ABAEBDC</t>
  </si>
  <si>
    <t>ABAECAA</t>
  </si>
  <si>
    <t>ABAECAB</t>
  </si>
  <si>
    <t>ABAECAC</t>
  </si>
  <si>
    <t>ABAECAD</t>
  </si>
  <si>
    <t>ABAECBA</t>
  </si>
  <si>
    <t>ABAECBB</t>
  </si>
  <si>
    <t>ABAECBC</t>
  </si>
  <si>
    <t>ABAECBD</t>
  </si>
  <si>
    <t>ABAECCA</t>
  </si>
  <si>
    <t>ABAECCB</t>
  </si>
  <si>
    <t>ABAECCC</t>
  </si>
  <si>
    <t>ABAECCD</t>
  </si>
  <si>
    <t>ABAECDA</t>
  </si>
  <si>
    <t>ABAECDB</t>
  </si>
  <si>
    <t>ABAECDC</t>
  </si>
  <si>
    <t>ABAEDAA</t>
  </si>
  <si>
    <t>ABAEDAB</t>
  </si>
  <si>
    <t>ABAEDAC</t>
  </si>
  <si>
    <t>ABAEDBA</t>
  </si>
  <si>
    <t>ABAEDBB</t>
  </si>
  <si>
    <t>ABAEDBC</t>
  </si>
  <si>
    <t>ABAEDCA</t>
  </si>
  <si>
    <t>ABAEDCB</t>
  </si>
  <si>
    <t>ABAEDCC</t>
  </si>
  <si>
    <t>ABAFAAA</t>
  </si>
  <si>
    <t>ABAFAAB</t>
  </si>
  <si>
    <t>ABAFAAC</t>
  </si>
  <si>
    <t>ABAFABA</t>
  </si>
  <si>
    <t>ABAFABB</t>
  </si>
  <si>
    <t>ABAFABC</t>
  </si>
  <si>
    <t>ABAFACA</t>
  </si>
  <si>
    <t>ABAFACB</t>
  </si>
  <si>
    <t>ABAFACC</t>
  </si>
  <si>
    <t>ABAFBAA</t>
  </si>
  <si>
    <t>ABAFBAB</t>
  </si>
  <si>
    <t>ABAFBAC</t>
  </si>
  <si>
    <t>ABAFBBA</t>
  </si>
  <si>
    <t>ABAFBBB</t>
  </si>
  <si>
    <t>ABAFBBC</t>
  </si>
  <si>
    <t>ABAFBCA</t>
  </si>
  <si>
    <t>ABAFBCB</t>
  </si>
  <si>
    <t>ABAFBCC</t>
  </si>
  <si>
    <t>ABAFCAA</t>
  </si>
  <si>
    <t>ABAFCAB</t>
  </si>
  <si>
    <t>ABAFCAC</t>
  </si>
  <si>
    <t>ABAFCBA</t>
  </si>
  <si>
    <t>ABAFCBB</t>
  </si>
  <si>
    <t>ABAFCBC</t>
  </si>
  <si>
    <t>ABAFCCA</t>
  </si>
  <si>
    <t>ABAFCCB</t>
  </si>
  <si>
    <t>ABAFCCC</t>
  </si>
  <si>
    <t>ABBAAAF</t>
  </si>
  <si>
    <t>ABBAABF</t>
  </si>
  <si>
    <t>ABBAACE</t>
  </si>
  <si>
    <t>ABBAACF</t>
  </si>
  <si>
    <t>ABBAADD</t>
  </si>
  <si>
    <t>ABBAADE</t>
  </si>
  <si>
    <t>ABBAAEC</t>
  </si>
  <si>
    <t>ABBAAED</t>
  </si>
  <si>
    <t>ABBAAFA</t>
  </si>
  <si>
    <t>ABBAAFB</t>
  </si>
  <si>
    <t>ABBAAFC</t>
  </si>
  <si>
    <t>ABBABAF</t>
  </si>
  <si>
    <t>ABBABBF</t>
  </si>
  <si>
    <t>ABBABCE</t>
  </si>
  <si>
    <t>ABBABCF</t>
  </si>
  <si>
    <t>ABBABDD</t>
  </si>
  <si>
    <t>ABBABDE</t>
  </si>
  <si>
    <t>ABBABEC</t>
  </si>
  <si>
    <t>ABBABED</t>
  </si>
  <si>
    <t>ABBABFA</t>
  </si>
  <si>
    <t>ABBABFB</t>
  </si>
  <si>
    <t>ABBABFC</t>
  </si>
  <si>
    <t>ABBACAE</t>
  </si>
  <si>
    <t>ABBACAF</t>
  </si>
  <si>
    <t>ABBACBE</t>
  </si>
  <si>
    <t>ABBACBF</t>
  </si>
  <si>
    <t>ABBACCD</t>
  </si>
  <si>
    <t>ABBACCE</t>
  </si>
  <si>
    <t>ABBACCF</t>
  </si>
  <si>
    <t>ABBACDC</t>
  </si>
  <si>
    <t>ABBACDD</t>
  </si>
  <si>
    <t>ABBACDE</t>
  </si>
  <si>
    <t>ABBACEA</t>
  </si>
  <si>
    <t>ABBACEB</t>
  </si>
  <si>
    <t>ABBACEC</t>
  </si>
  <si>
    <t>ABBACED</t>
  </si>
  <si>
    <t>ABBACFA</t>
  </si>
  <si>
    <t>ABBACFB</t>
  </si>
  <si>
    <t>ABBACFC</t>
  </si>
  <si>
    <t>ABBADAD</t>
  </si>
  <si>
    <t>ABBADAE</t>
  </si>
  <si>
    <t>ABBADBD</t>
  </si>
  <si>
    <t>ABBADBE</t>
  </si>
  <si>
    <t>ABBADCC</t>
  </si>
  <si>
    <t>ABBADCD</t>
  </si>
  <si>
    <t>ABBADCE</t>
  </si>
  <si>
    <t>ABBADDA</t>
  </si>
  <si>
    <t>ABBADDB</t>
  </si>
  <si>
    <t>ABBADDC</t>
  </si>
  <si>
    <t>ABBADDD</t>
  </si>
  <si>
    <t>ABBADEA</t>
  </si>
  <si>
    <t>ABBADEB</t>
  </si>
  <si>
    <t>ABBADEC</t>
  </si>
  <si>
    <t>ABBAEAC</t>
  </si>
  <si>
    <t>ABBAEAD</t>
  </si>
  <si>
    <t>ABBAEBC</t>
  </si>
  <si>
    <t>ABBAEBD</t>
  </si>
  <si>
    <t>ABBAECA</t>
  </si>
  <si>
    <t>ABBAECB</t>
  </si>
  <si>
    <t>ABBAECC</t>
  </si>
  <si>
    <t>ABBAECD</t>
  </si>
  <si>
    <t>ABBAEDA</t>
  </si>
  <si>
    <t>ABBAEDB</t>
  </si>
  <si>
    <t>ABBAEDC</t>
  </si>
  <si>
    <t>ABBAFAA</t>
  </si>
  <si>
    <t>ABBAFAB</t>
  </si>
  <si>
    <t>ABBAFAC</t>
  </si>
  <si>
    <t>ABBAFBA</t>
  </si>
  <si>
    <t>ABBAFBB</t>
  </si>
  <si>
    <t>ABBAFBC</t>
  </si>
  <si>
    <t>ABBAFCA</t>
  </si>
  <si>
    <t>ABBAFCB</t>
  </si>
  <si>
    <t>ABBAFCC</t>
  </si>
  <si>
    <t>ABBBAAF</t>
  </si>
  <si>
    <t>ABBBABF</t>
  </si>
  <si>
    <t>ABBBACE</t>
  </si>
  <si>
    <t>ABBBACF</t>
  </si>
  <si>
    <t>ABBBADD</t>
  </si>
  <si>
    <t>ABBBADE</t>
  </si>
  <si>
    <t>ABBBAEC</t>
  </si>
  <si>
    <t>ABBBAED</t>
  </si>
  <si>
    <t>ABBBAFA</t>
  </si>
  <si>
    <t>ABBBAFB</t>
  </si>
  <si>
    <t>ABBBAFC</t>
  </si>
  <si>
    <t>ABBBBAF</t>
  </si>
  <si>
    <t>ABBBBBE</t>
  </si>
  <si>
    <t>ABBBBBF</t>
  </si>
  <si>
    <t>ABBBBCE</t>
  </si>
  <si>
    <t>ABBBBCF</t>
  </si>
  <si>
    <t>ABBBBDD</t>
  </si>
  <si>
    <t>ABBBBDE</t>
  </si>
  <si>
    <t>ABBBBEB</t>
  </si>
  <si>
    <t>ABBBBEC</t>
  </si>
  <si>
    <t>ABBBBED</t>
  </si>
  <si>
    <t>ABBBBFA</t>
  </si>
  <si>
    <t>ABBBBFB</t>
  </si>
  <si>
    <t>ABBBBFC</t>
  </si>
  <si>
    <t>ABBBCAE</t>
  </si>
  <si>
    <t>ABBBCAF</t>
  </si>
  <si>
    <t>ABBBCBE</t>
  </si>
  <si>
    <t>ABBBCBF</t>
  </si>
  <si>
    <t>ABBBCCD</t>
  </si>
  <si>
    <t>ABBBCCE</t>
  </si>
  <si>
    <t>ABBBCCF</t>
  </si>
  <si>
    <t>ABBBCDC</t>
  </si>
  <si>
    <t>ABBBCDD</t>
  </si>
  <si>
    <t>ABBBCDE</t>
  </si>
  <si>
    <t>ABBBCEA</t>
  </si>
  <si>
    <t>ABBBCEB</t>
  </si>
  <si>
    <t>ABBBCEC</t>
  </si>
  <si>
    <t>ABBBCED</t>
  </si>
  <si>
    <t>ABBBCFA</t>
  </si>
  <si>
    <t>ABBBCFB</t>
  </si>
  <si>
    <t>ABBBCFC</t>
  </si>
  <si>
    <t>ABBBDAD</t>
  </si>
  <si>
    <t>ABBBDAE</t>
  </si>
  <si>
    <t>ABBBDBD</t>
  </si>
  <si>
    <t>ABBBDBE</t>
  </si>
  <si>
    <t>ABBBDCC</t>
  </si>
  <si>
    <t>ABBBDCD</t>
  </si>
  <si>
    <t>ABBBDCE</t>
  </si>
  <si>
    <t>ABBBDDA</t>
  </si>
  <si>
    <t>ABBBDDB</t>
  </si>
  <si>
    <t>ABBBDDC</t>
  </si>
  <si>
    <t>ABBBDDD</t>
  </si>
  <si>
    <t>ABBBDEA</t>
  </si>
  <si>
    <t>ABBBDEB</t>
  </si>
  <si>
    <t>ABBBDEC</t>
  </si>
  <si>
    <t>ABBBEAC</t>
  </si>
  <si>
    <t>ABBBEAD</t>
  </si>
  <si>
    <t>ABBBEBB</t>
  </si>
  <si>
    <t>ABBBEBC</t>
  </si>
  <si>
    <t>ABBBEBD</t>
  </si>
  <si>
    <t>ABBBECA</t>
  </si>
  <si>
    <t>ABBBECB</t>
  </si>
  <si>
    <t>ABBBECC</t>
  </si>
  <si>
    <t>ABBBECD</t>
  </si>
  <si>
    <t>ABBBEDA</t>
  </si>
  <si>
    <t>ABBBEDB</t>
  </si>
  <si>
    <t>ABBBEDC</t>
  </si>
  <si>
    <t>ABBBFAA</t>
  </si>
  <si>
    <t>ABBBFAB</t>
  </si>
  <si>
    <t>ABBBFAC</t>
  </si>
  <si>
    <t>ABBBFBA</t>
  </si>
  <si>
    <t>ABBBFBB</t>
  </si>
  <si>
    <t>ABBBFBC</t>
  </si>
  <si>
    <t>ABBBFCA</t>
  </si>
  <si>
    <t>ABBBFCB</t>
  </si>
  <si>
    <t>ABBBFCC</t>
  </si>
  <si>
    <t>ABBCAAE</t>
  </si>
  <si>
    <t>ABBCAAF</t>
  </si>
  <si>
    <t>ABBCABE</t>
  </si>
  <si>
    <t>ABBCABF</t>
  </si>
  <si>
    <t>ABBCACD</t>
  </si>
  <si>
    <t>ABBCACE</t>
  </si>
  <si>
    <t>ABBCACF</t>
  </si>
  <si>
    <t>ABBCADC</t>
  </si>
  <si>
    <t>ABBCADD</t>
  </si>
  <si>
    <t>ABBCADE</t>
  </si>
  <si>
    <t>ABBCAEA</t>
  </si>
  <si>
    <t>ABBCAEB</t>
  </si>
  <si>
    <t>ABBCAEC</t>
  </si>
  <si>
    <t>ABBCAED</t>
  </si>
  <si>
    <t>ABBCAFA</t>
  </si>
  <si>
    <t>ABBCAFB</t>
  </si>
  <si>
    <t>ABBCAFC</t>
  </si>
  <si>
    <t>ABBCBAE</t>
  </si>
  <si>
    <t>ABBCBAF</t>
  </si>
  <si>
    <t>ABBCBBE</t>
  </si>
  <si>
    <t>ABBCBBF</t>
  </si>
  <si>
    <t>ABBCBCD</t>
  </si>
  <si>
    <t>ABBCBCE</t>
  </si>
  <si>
    <t>ABBCBCF</t>
  </si>
  <si>
    <t>ABBCBDC</t>
  </si>
  <si>
    <t>ABBCBDD</t>
  </si>
  <si>
    <t>ABBCBDE</t>
  </si>
  <si>
    <t>ABBCBEA</t>
  </si>
  <si>
    <t>ABBCBEB</t>
  </si>
  <si>
    <t>ABBCBEC</t>
  </si>
  <si>
    <t>ABBCBED</t>
  </si>
  <si>
    <t>ABBCBFA</t>
  </si>
  <si>
    <t>ABBCBFB</t>
  </si>
  <si>
    <t>ABBCBFC</t>
  </si>
  <si>
    <t>ABBCCAD</t>
  </si>
  <si>
    <t>ABBCCAE</t>
  </si>
  <si>
    <t>ABBCCAF</t>
  </si>
  <si>
    <t>ABBCCBD</t>
  </si>
  <si>
    <t>ABBCCBE</t>
  </si>
  <si>
    <t>ABBCCBF</t>
  </si>
  <si>
    <t>ABBCCCC</t>
  </si>
  <si>
    <t>ABBCCCD</t>
  </si>
  <si>
    <t>ABBCCCE</t>
  </si>
  <si>
    <t>ABBCCCF</t>
  </si>
  <si>
    <t>ABBCCDA</t>
  </si>
  <si>
    <t>ABBCCDB</t>
  </si>
  <si>
    <t>ABBCCDC</t>
  </si>
  <si>
    <t>ABBCCDD</t>
  </si>
  <si>
    <t>ABBCCDE</t>
  </si>
  <si>
    <t>ABBCCEA</t>
  </si>
  <si>
    <t>ABBCCEB</t>
  </si>
  <si>
    <t>ABBCCEC</t>
  </si>
  <si>
    <t>ABBCCED</t>
  </si>
  <si>
    <t>ABBCCFA</t>
  </si>
  <si>
    <t>ABBCCFB</t>
  </si>
  <si>
    <t>ABBCCFC</t>
  </si>
  <si>
    <t>ABBCDAC</t>
  </si>
  <si>
    <t>ABBCDAD</t>
  </si>
  <si>
    <t>ABBCDAE</t>
  </si>
  <si>
    <t>ABBCDBC</t>
  </si>
  <si>
    <t>ABBCDBD</t>
  </si>
  <si>
    <t>ABBCDBE</t>
  </si>
  <si>
    <t>ABBCDCA</t>
  </si>
  <si>
    <t>ABBCDCB</t>
  </si>
  <si>
    <t>ABBCDCC</t>
  </si>
  <si>
    <t>ABBCDCD</t>
  </si>
  <si>
    <t>ABBCDCE</t>
  </si>
  <si>
    <t>ABBCDDA</t>
  </si>
  <si>
    <t>ABBCDDB</t>
  </si>
  <si>
    <t>ABBCDDC</t>
  </si>
  <si>
    <t>ABBCDDD</t>
  </si>
  <si>
    <t>ABBCDEA</t>
  </si>
  <si>
    <t>ABBCDEB</t>
  </si>
  <si>
    <t>ABBCDEC</t>
  </si>
  <si>
    <t>ABBCEAA</t>
  </si>
  <si>
    <t>ABBCEAB</t>
  </si>
  <si>
    <t>ABBCEAC</t>
  </si>
  <si>
    <t>ABBCEAD</t>
  </si>
  <si>
    <t>ABBCEBA</t>
  </si>
  <si>
    <t>ABBCEBB</t>
  </si>
  <si>
    <t>ABBCEBC</t>
  </si>
  <si>
    <t>ABBCEBD</t>
  </si>
  <si>
    <t>ABBCECA</t>
  </si>
  <si>
    <t>ABBCECB</t>
  </si>
  <si>
    <t>ABBCECC</t>
  </si>
  <si>
    <t>ABBCECD</t>
  </si>
  <si>
    <t>ABBCEDA</t>
  </si>
  <si>
    <t>ABBCEDB</t>
  </si>
  <si>
    <t>ABBCEDC</t>
  </si>
  <si>
    <t>ABBCFAA</t>
  </si>
  <si>
    <t>ABBCFAB</t>
  </si>
  <si>
    <t>ABBCFAC</t>
  </si>
  <si>
    <t>ABBCFBA</t>
  </si>
  <si>
    <t>ABBCFBB</t>
  </si>
  <si>
    <t>ABBCFBC</t>
  </si>
  <si>
    <t>ABBCFCA</t>
  </si>
  <si>
    <t>ABBCFCB</t>
  </si>
  <si>
    <t>ABBCFCC</t>
  </si>
  <si>
    <t>ABBDAAD</t>
  </si>
  <si>
    <t>ABBDAAE</t>
  </si>
  <si>
    <t>ABBDABD</t>
  </si>
  <si>
    <t>ABBDABE</t>
  </si>
  <si>
    <t>ABBDACC</t>
  </si>
  <si>
    <t>ABBDACD</t>
  </si>
  <si>
    <t>ABBDACE</t>
  </si>
  <si>
    <t>ABBDADA</t>
  </si>
  <si>
    <t>ABBDADB</t>
  </si>
  <si>
    <t>ABBDADC</t>
  </si>
  <si>
    <t>ABBDADD</t>
  </si>
  <si>
    <t>ABBDAEA</t>
  </si>
  <si>
    <t>ABBDAEB</t>
  </si>
  <si>
    <t>ABBDAEC</t>
  </si>
  <si>
    <t>ABBDBAD</t>
  </si>
  <si>
    <t>ABBDBAE</t>
  </si>
  <si>
    <t>ABBDBBD</t>
  </si>
  <si>
    <t>ABBDBBE</t>
  </si>
  <si>
    <t>ABBDBCC</t>
  </si>
  <si>
    <t>ABBDBCD</t>
  </si>
  <si>
    <t>ABBDBCE</t>
  </si>
  <si>
    <t>ABBDBDA</t>
  </si>
  <si>
    <t>ABBDBDB</t>
  </si>
  <si>
    <t>ABBDBDC</t>
  </si>
  <si>
    <t>ABBDBDD</t>
  </si>
  <si>
    <t>ABBDBEA</t>
  </si>
  <si>
    <t>ABBDBEB</t>
  </si>
  <si>
    <t>ABBDBEC</t>
  </si>
  <si>
    <t>ABBDCAC</t>
  </si>
  <si>
    <t>ABBDCAD</t>
  </si>
  <si>
    <t>ABBDCAE</t>
  </si>
  <si>
    <t>ABBDCBC</t>
  </si>
  <si>
    <t>ABBDCBD</t>
  </si>
  <si>
    <t>ABBDCBE</t>
  </si>
  <si>
    <t>ABBDCCA</t>
  </si>
  <si>
    <t>ABBDCCB</t>
  </si>
  <si>
    <t>ABBDCCC</t>
  </si>
  <si>
    <t>ABBDCCD</t>
  </si>
  <si>
    <t>ABBDCCE</t>
  </si>
  <si>
    <t>ABBDCDA</t>
  </si>
  <si>
    <t>ABBDCDB</t>
  </si>
  <si>
    <t>ABBDCDC</t>
  </si>
  <si>
    <t>ABBDCDD</t>
  </si>
  <si>
    <t>ABBDCEA</t>
  </si>
  <si>
    <t>ABBDCEB</t>
  </si>
  <si>
    <t>ABBDCEC</t>
  </si>
  <si>
    <t>ABBDDAA</t>
  </si>
  <si>
    <t>ABBDDAB</t>
  </si>
  <si>
    <t>ABBDDAC</t>
  </si>
  <si>
    <t>ABBDDAD</t>
  </si>
  <si>
    <t>ABBDDBA</t>
  </si>
  <si>
    <t>ABBDDBB</t>
  </si>
  <si>
    <t>ABBDDBC</t>
  </si>
  <si>
    <t>ABBDDBD</t>
  </si>
  <si>
    <t>ABBDDCA</t>
  </si>
  <si>
    <t>ABBDDCB</t>
  </si>
  <si>
    <t>ABBDDCC</t>
  </si>
  <si>
    <t>ABBDDCD</t>
  </si>
  <si>
    <t>ABBDDDA</t>
  </si>
  <si>
    <t>ABBDDDB</t>
  </si>
  <si>
    <t>ABBDDDC</t>
  </si>
  <si>
    <t>ABBDEAA</t>
  </si>
  <si>
    <t>ABBDEAB</t>
  </si>
  <si>
    <t>ABBDEAC</t>
  </si>
  <si>
    <t>ABBDEBA</t>
  </si>
  <si>
    <t>ABBDEBB</t>
  </si>
  <si>
    <t>ABBDEBC</t>
  </si>
  <si>
    <t>ABBDECA</t>
  </si>
  <si>
    <t>ABBDECB</t>
  </si>
  <si>
    <t>ABBDECC</t>
  </si>
  <si>
    <t>ABBEAAC</t>
  </si>
  <si>
    <t>ABBEAAD</t>
  </si>
  <si>
    <t>ABBEABC</t>
  </si>
  <si>
    <t>ABBEABD</t>
  </si>
  <si>
    <t>ABBEACA</t>
  </si>
  <si>
    <t>ABBEACB</t>
  </si>
  <si>
    <t>ABBEACC</t>
  </si>
  <si>
    <t>ABBEACD</t>
  </si>
  <si>
    <t>ABBEADA</t>
  </si>
  <si>
    <t>ABBEADB</t>
  </si>
  <si>
    <t>ABBEADC</t>
  </si>
  <si>
    <t>ABBEBAC</t>
  </si>
  <si>
    <t>ABBEBAD</t>
  </si>
  <si>
    <t>ABBEBBB</t>
  </si>
  <si>
    <t>ABBEBBC</t>
  </si>
  <si>
    <t>ABBEBBD</t>
  </si>
  <si>
    <t>ABBEBCA</t>
  </si>
  <si>
    <t>ABBEBCB</t>
  </si>
  <si>
    <t>ABBEBCC</t>
  </si>
  <si>
    <t>ABBEBCD</t>
  </si>
  <si>
    <t>ABBEBDA</t>
  </si>
  <si>
    <t>ABBEBDB</t>
  </si>
  <si>
    <t>ABBEBDC</t>
  </si>
  <si>
    <t>ABBECAA</t>
  </si>
  <si>
    <t>ABBECAB</t>
  </si>
  <si>
    <t>ABBECAC</t>
  </si>
  <si>
    <t>ABBECAD</t>
  </si>
  <si>
    <t>ABBECBA</t>
  </si>
  <si>
    <t>ABBECBB</t>
  </si>
  <si>
    <t>ABBECBC</t>
  </si>
  <si>
    <t>ABBECBD</t>
  </si>
  <si>
    <t>ABBECCA</t>
  </si>
  <si>
    <t>ABBECCB</t>
  </si>
  <si>
    <t>ABBECCC</t>
  </si>
  <si>
    <t>ABBECCD</t>
  </si>
  <si>
    <t>ABBECDA</t>
  </si>
  <si>
    <t>ABBECDB</t>
  </si>
  <si>
    <t>ABBECDC</t>
  </si>
  <si>
    <t>ABBEDAA</t>
  </si>
  <si>
    <t>ABBEDAB</t>
  </si>
  <si>
    <t>ABBEDAC</t>
  </si>
  <si>
    <t>ABBEDBA</t>
  </si>
  <si>
    <t>ABBEDBB</t>
  </si>
  <si>
    <t>ABBEDBC</t>
  </si>
  <si>
    <t>ABBEDCA</t>
  </si>
  <si>
    <t>ABBEDCB</t>
  </si>
  <si>
    <t>ABBEDCC</t>
  </si>
  <si>
    <t>ABBFAAA</t>
  </si>
  <si>
    <t>ABBFAAB</t>
  </si>
  <si>
    <t>ABBFAAC</t>
  </si>
  <si>
    <t>ABBFABA</t>
  </si>
  <si>
    <t>ABBFABB</t>
  </si>
  <si>
    <t>ABBFABC</t>
  </si>
  <si>
    <t>ABBFACA</t>
  </si>
  <si>
    <t>ABBFACB</t>
  </si>
  <si>
    <t>ABBFACC</t>
  </si>
  <si>
    <t>ABBFBAA</t>
  </si>
  <si>
    <t>ABBFBAB</t>
  </si>
  <si>
    <t>ABBFBAC</t>
  </si>
  <si>
    <t>ABBFBBA</t>
  </si>
  <si>
    <t>ABBFBBB</t>
  </si>
  <si>
    <t>ABBFBBC</t>
  </si>
  <si>
    <t>ABBFBCA</t>
  </si>
  <si>
    <t>ABBFBCB</t>
  </si>
  <si>
    <t>ABBFBCC</t>
  </si>
  <si>
    <t>ABBFCAA</t>
  </si>
  <si>
    <t>ABBFCAB</t>
  </si>
  <si>
    <t>ABBFCAC</t>
  </si>
  <si>
    <t>ABBFCBA</t>
  </si>
  <si>
    <t>ABBFCBB</t>
  </si>
  <si>
    <t>ABBFCBC</t>
  </si>
  <si>
    <t>ABBFCCA</t>
  </si>
  <si>
    <t>ABBFCCB</t>
  </si>
  <si>
    <t>ABBFCCC</t>
  </si>
  <si>
    <t>ABCAAAE</t>
  </si>
  <si>
    <t>ABCAAAF</t>
  </si>
  <si>
    <t>ABCAABE</t>
  </si>
  <si>
    <t>ABCAABF</t>
  </si>
  <si>
    <t>ABCAACD</t>
  </si>
  <si>
    <t>ABCAACE</t>
  </si>
  <si>
    <t>ABCAACF</t>
  </si>
  <si>
    <t>ABCAADC</t>
  </si>
  <si>
    <t>ABCAADD</t>
  </si>
  <si>
    <t>ABCAADE</t>
  </si>
  <si>
    <t>ABCAAEA</t>
  </si>
  <si>
    <t>ABCAAEB</t>
  </si>
  <si>
    <t>ABCAAEC</t>
  </si>
  <si>
    <t>ABCAAED</t>
  </si>
  <si>
    <t>ABCAAFA</t>
  </si>
  <si>
    <t>ABCAAFB</t>
  </si>
  <si>
    <t>ABCAAFC</t>
  </si>
  <si>
    <t>ABCABAE</t>
  </si>
  <si>
    <t>ABCABAF</t>
  </si>
  <si>
    <t>ABCABBE</t>
  </si>
  <si>
    <t>ABCABBF</t>
  </si>
  <si>
    <t>ABCABCD</t>
  </si>
  <si>
    <t>ABCABCE</t>
  </si>
  <si>
    <t>ABCABCF</t>
  </si>
  <si>
    <t>ABCABDC</t>
  </si>
  <si>
    <t>ABCABDD</t>
  </si>
  <si>
    <t>ABCABDE</t>
  </si>
  <si>
    <t>ABCABEA</t>
  </si>
  <si>
    <t>ABCABEB</t>
  </si>
  <si>
    <t>ABCABEC</t>
  </si>
  <si>
    <t>ABCABED</t>
  </si>
  <si>
    <t>ABCABFA</t>
  </si>
  <si>
    <t>ABCABFB</t>
  </si>
  <si>
    <t>ABCABFC</t>
  </si>
  <si>
    <t>ABCACAD</t>
  </si>
  <si>
    <t>ABCACAE</t>
  </si>
  <si>
    <t>ABCACAF</t>
  </si>
  <si>
    <t>ABCACBD</t>
  </si>
  <si>
    <t>ABCACBE</t>
  </si>
  <si>
    <t>ABCACBF</t>
  </si>
  <si>
    <t>ABCACCC</t>
  </si>
  <si>
    <t>ABCACCD</t>
  </si>
  <si>
    <t>ABCACCE</t>
  </si>
  <si>
    <t>ABCACCF</t>
  </si>
  <si>
    <t>ABCACDA</t>
  </si>
  <si>
    <t>ABCACDB</t>
  </si>
  <si>
    <t>ABCACDC</t>
  </si>
  <si>
    <t>ABCACDD</t>
  </si>
  <si>
    <t>ABCACDE</t>
  </si>
  <si>
    <t>ABCACEA</t>
  </si>
  <si>
    <t>ABCACEB</t>
  </si>
  <si>
    <t>ABCACEC</t>
  </si>
  <si>
    <t>ABCACED</t>
  </si>
  <si>
    <t>ABCACFA</t>
  </si>
  <si>
    <t>ABCACFB</t>
  </si>
  <si>
    <t>ABCACFC</t>
  </si>
  <si>
    <t>ABCADAC</t>
  </si>
  <si>
    <t>ABCADAD</t>
  </si>
  <si>
    <t>ABCADAE</t>
  </si>
  <si>
    <t>ABCADBC</t>
  </si>
  <si>
    <t>ABCADBD</t>
  </si>
  <si>
    <t>ABCADBE</t>
  </si>
  <si>
    <t>ABCADCA</t>
  </si>
  <si>
    <t>ABCADCB</t>
  </si>
  <si>
    <t>ABCADCC</t>
  </si>
  <si>
    <t>ABCADCD</t>
  </si>
  <si>
    <t>ABCADCE</t>
  </si>
  <si>
    <t>ABCADDA</t>
  </si>
  <si>
    <t>ABCADDB</t>
  </si>
  <si>
    <t>ABCADDC</t>
  </si>
  <si>
    <t>ABCADDD</t>
  </si>
  <si>
    <t>ABCADEA</t>
  </si>
  <si>
    <t>ABCADEB</t>
  </si>
  <si>
    <t>ABCADEC</t>
  </si>
  <si>
    <t>ABCAEAA</t>
  </si>
  <si>
    <t>ABCAEAB</t>
  </si>
  <si>
    <t>ABCAEAC</t>
  </si>
  <si>
    <t>ABCAEAD</t>
  </si>
  <si>
    <t>ABCAEBA</t>
  </si>
  <si>
    <t>ABCAEBB</t>
  </si>
  <si>
    <t>ABCAEBC</t>
  </si>
  <si>
    <t>ABCAEBD</t>
  </si>
  <si>
    <t>ABCAECA</t>
  </si>
  <si>
    <t>ABCAECB</t>
  </si>
  <si>
    <t>ABCAECC</t>
  </si>
  <si>
    <t>ABCAECD</t>
  </si>
  <si>
    <t>ABCAEDA</t>
  </si>
  <si>
    <t>ABCAEDB</t>
  </si>
  <si>
    <t>ABCAEDC</t>
  </si>
  <si>
    <t>ABCAFAA</t>
  </si>
  <si>
    <t>ABCAFAB</t>
  </si>
  <si>
    <t>ABCAFAC</t>
  </si>
  <si>
    <t>ABCAFBA</t>
  </si>
  <si>
    <t>ABCAFBB</t>
  </si>
  <si>
    <t>ABCAFBC</t>
  </si>
  <si>
    <t>ABCAFCA</t>
  </si>
  <si>
    <t>ABCAFCB</t>
  </si>
  <si>
    <t>ABCAFCC</t>
  </si>
  <si>
    <t>ABCBAAE</t>
  </si>
  <si>
    <t>ABCBAAF</t>
  </si>
  <si>
    <t>ABCBABE</t>
  </si>
  <si>
    <t>ABCBABF</t>
  </si>
  <si>
    <t>ABCBACD</t>
  </si>
  <si>
    <t>ABCBACE</t>
  </si>
  <si>
    <t>ABCBACF</t>
  </si>
  <si>
    <t>ABCBADC</t>
  </si>
  <si>
    <t>ABCBADD</t>
  </si>
  <si>
    <t>ABCBADE</t>
  </si>
  <si>
    <t>ABCBAEA</t>
  </si>
  <si>
    <t>ABCBAEB</t>
  </si>
  <si>
    <t>ABCBAEC</t>
  </si>
  <si>
    <t>ABCBAED</t>
  </si>
  <si>
    <t>ABCBAFA</t>
  </si>
  <si>
    <t>ABCBAFB</t>
  </si>
  <si>
    <t>ABCBAFC</t>
  </si>
  <si>
    <t>ABCBBAE</t>
  </si>
  <si>
    <t>ABCBBAF</t>
  </si>
  <si>
    <t>ABCBBBE</t>
  </si>
  <si>
    <t>ABCBBBF</t>
  </si>
  <si>
    <t>ABCBBCD</t>
  </si>
  <si>
    <t>ABCBBCE</t>
  </si>
  <si>
    <t>ABCBBCF</t>
  </si>
  <si>
    <t>ABCBBDC</t>
  </si>
  <si>
    <t>ABCBBDD</t>
  </si>
  <si>
    <t>ABCBBDE</t>
  </si>
  <si>
    <t>ABCBBEA</t>
  </si>
  <si>
    <t>ABCBBEB</t>
  </si>
  <si>
    <t>ABCBBEC</t>
  </si>
  <si>
    <t>ABCBBED</t>
  </si>
  <si>
    <t>ABCBBFA</t>
  </si>
  <si>
    <t>ABCBBFB</t>
  </si>
  <si>
    <t>ABCBBFC</t>
  </si>
  <si>
    <t>ABCBCAD</t>
  </si>
  <si>
    <t>ABCBCAE</t>
  </si>
  <si>
    <t>ABCBCAF</t>
  </si>
  <si>
    <t>ABCBCBD</t>
  </si>
  <si>
    <t>ABCBCBE</t>
  </si>
  <si>
    <t>ABCBCBF</t>
  </si>
  <si>
    <t>ABCBCCC</t>
  </si>
  <si>
    <t>ABCBCCD</t>
  </si>
  <si>
    <t>ABCBCCE</t>
  </si>
  <si>
    <t>ABCBCCF</t>
  </si>
  <si>
    <t>ABCBCDA</t>
  </si>
  <si>
    <t>ABCBCDB</t>
  </si>
  <si>
    <t>ABCBCDC</t>
  </si>
  <si>
    <t>ABCBCDD</t>
  </si>
  <si>
    <t>ABCBCDE</t>
  </si>
  <si>
    <t>ABCBCEA</t>
  </si>
  <si>
    <t>ABCBCEB</t>
  </si>
  <si>
    <t>ABCBCEC</t>
  </si>
  <si>
    <t>ABCBCED</t>
  </si>
  <si>
    <t>ABCBCFA</t>
  </si>
  <si>
    <t>ABCBCFB</t>
  </si>
  <si>
    <t>ABCBCFC</t>
  </si>
  <si>
    <t>ABCBDAC</t>
  </si>
  <si>
    <t>ABCBDAD</t>
  </si>
  <si>
    <t>ABCBDAE</t>
  </si>
  <si>
    <t>ABCBDBC</t>
  </si>
  <si>
    <t>ABCBDBD</t>
  </si>
  <si>
    <t>ABCBDBE</t>
  </si>
  <si>
    <t>ABCBDCA</t>
  </si>
  <si>
    <t>ABCBDCB</t>
  </si>
  <si>
    <t>ABCBDCC</t>
  </si>
  <si>
    <t>ABCBDCD</t>
  </si>
  <si>
    <t>ABCBDCE</t>
  </si>
  <si>
    <t>ABCBDDA</t>
  </si>
  <si>
    <t>ABCBDDB</t>
  </si>
  <si>
    <t>ABCBDDC</t>
  </si>
  <si>
    <t>ABCBDDD</t>
  </si>
  <si>
    <t>ABCBDEA</t>
  </si>
  <si>
    <t>ABCBDEB</t>
  </si>
  <si>
    <t>ABCBDEC</t>
  </si>
  <si>
    <t>ABCBEAA</t>
  </si>
  <si>
    <t>ABCBEAB</t>
  </si>
  <si>
    <t>ABCBEAC</t>
  </si>
  <si>
    <t>ABCBEAD</t>
  </si>
  <si>
    <t>ABCBEBA</t>
  </si>
  <si>
    <t>ABCBEBB</t>
  </si>
  <si>
    <t>ABCBEBC</t>
  </si>
  <si>
    <t>ABCBEBD</t>
  </si>
  <si>
    <t>ABCBECA</t>
  </si>
  <si>
    <t>ABCBECB</t>
  </si>
  <si>
    <t>ABCBECC</t>
  </si>
  <si>
    <t>ABCBECD</t>
  </si>
  <si>
    <t>ABCBEDA</t>
  </si>
  <si>
    <t>ABCBEDB</t>
  </si>
  <si>
    <t>ABCBEDC</t>
  </si>
  <si>
    <t>ABCBFAA</t>
  </si>
  <si>
    <t>ABCBFAB</t>
  </si>
  <si>
    <t>ABCBFAC</t>
  </si>
  <si>
    <t>ABCBFBA</t>
  </si>
  <si>
    <t>ABCBFBB</t>
  </si>
  <si>
    <t>ABCBFBC</t>
  </si>
  <si>
    <t>ABCBFCA</t>
  </si>
  <si>
    <t>ABCBFCB</t>
  </si>
  <si>
    <t>ABCBFCC</t>
  </si>
  <si>
    <t>ABCCAAD</t>
  </si>
  <si>
    <t>ABCCAAE</t>
  </si>
  <si>
    <t>ABCCAAF</t>
  </si>
  <si>
    <t>ABCCABD</t>
  </si>
  <si>
    <t>ABCCABE</t>
  </si>
  <si>
    <t>ABCCABF</t>
  </si>
  <si>
    <t>ABCCACC</t>
  </si>
  <si>
    <t>ABCCACD</t>
  </si>
  <si>
    <t>ABCCACE</t>
  </si>
  <si>
    <t>ABCCACF</t>
  </si>
  <si>
    <t>ABCCADA</t>
  </si>
  <si>
    <t>ABCCADB</t>
  </si>
  <si>
    <t>ABCCADC</t>
  </si>
  <si>
    <t>ABCCADD</t>
  </si>
  <si>
    <t>ABCCADE</t>
  </si>
  <si>
    <t>ABCCAEA</t>
  </si>
  <si>
    <t>ABCCAEB</t>
  </si>
  <si>
    <t>ABCCAEC</t>
  </si>
  <si>
    <t>ABCCAED</t>
  </si>
  <si>
    <t>ABCCAFA</t>
  </si>
  <si>
    <t>ABCCAFB</t>
  </si>
  <si>
    <t>ABCCAFC</t>
  </si>
  <si>
    <t>ABCCBAD</t>
  </si>
  <si>
    <t>ABCCBAE</t>
  </si>
  <si>
    <t>ABCCBAF</t>
  </si>
  <si>
    <t>ABCCBBD</t>
  </si>
  <si>
    <t>ABCCBBE</t>
  </si>
  <si>
    <t>ABCCBBF</t>
  </si>
  <si>
    <t>ABCCBCC</t>
  </si>
  <si>
    <t>ABCCBCD</t>
  </si>
  <si>
    <t>ABCCBCE</t>
  </si>
  <si>
    <t>ABCCBCF</t>
  </si>
  <si>
    <t>ABCCBDA</t>
  </si>
  <si>
    <t>ABCCBDB</t>
  </si>
  <si>
    <t>ABCCBDC</t>
  </si>
  <si>
    <t>ABCCBDD</t>
  </si>
  <si>
    <t>ABCCBDE</t>
  </si>
  <si>
    <t>ABCCBEA</t>
  </si>
  <si>
    <t>ABCCBEB</t>
  </si>
  <si>
    <t>ABCCBEC</t>
  </si>
  <si>
    <t>ABCCBED</t>
  </si>
  <si>
    <t>ABCCBFA</t>
  </si>
  <si>
    <t>ABCCBFB</t>
  </si>
  <si>
    <t>ABCCBFC</t>
  </si>
  <si>
    <t>ABCCCAC</t>
  </si>
  <si>
    <t>ABCCCAD</t>
  </si>
  <si>
    <t>ABCCCAE</t>
  </si>
  <si>
    <t>ABCCCAF</t>
  </si>
  <si>
    <t>ABCCCBC</t>
  </si>
  <si>
    <t>ABCCCBD</t>
  </si>
  <si>
    <t>ABCCCBE</t>
  </si>
  <si>
    <t>ABCCCBF</t>
  </si>
  <si>
    <t>ABCCCCA</t>
  </si>
  <si>
    <t>ABCCCCB</t>
  </si>
  <si>
    <t>ABCCCCC</t>
  </si>
  <si>
    <t>ABCCCCD</t>
  </si>
  <si>
    <t>ABCCCCE</t>
  </si>
  <si>
    <t>ABCCCCF</t>
  </si>
  <si>
    <t>ABCCCDA</t>
  </si>
  <si>
    <t>ABCCCDB</t>
  </si>
  <si>
    <t>ABCCCDC</t>
  </si>
  <si>
    <t>ABCCCDD</t>
  </si>
  <si>
    <t>ABCCCDE</t>
  </si>
  <si>
    <t>ABCCCEA</t>
  </si>
  <si>
    <t>ABCCCEB</t>
  </si>
  <si>
    <t>ABCCCEC</t>
  </si>
  <si>
    <t>ABCCCED</t>
  </si>
  <si>
    <t>ABCCCFA</t>
  </si>
  <si>
    <t>ABCCCFB</t>
  </si>
  <si>
    <t>ABCCCFC</t>
  </si>
  <si>
    <t>ABCCDAA</t>
  </si>
  <si>
    <t>ABCCDAB</t>
  </si>
  <si>
    <t>ABCCDAC</t>
  </si>
  <si>
    <t>ABCCDAD</t>
  </si>
  <si>
    <t>ABCCDAE</t>
  </si>
  <si>
    <t>ABCCDBA</t>
  </si>
  <si>
    <t>ABCCDBB</t>
  </si>
  <si>
    <t>ABCCDBC</t>
  </si>
  <si>
    <t>ABCCDBD</t>
  </si>
  <si>
    <t>ABCCDBE</t>
  </si>
  <si>
    <t>ABCCDCA</t>
  </si>
  <si>
    <t>ABCCDCB</t>
  </si>
  <si>
    <t>ABCCDCC</t>
  </si>
  <si>
    <t>ABCCDCD</t>
  </si>
  <si>
    <t>ABCCDCE</t>
  </si>
  <si>
    <t>ABCCDDA</t>
  </si>
  <si>
    <t>ABCCDDB</t>
  </si>
  <si>
    <t>ABCCDDC</t>
  </si>
  <si>
    <t>ABCCDDD</t>
  </si>
  <si>
    <t>ABCCDEA</t>
  </si>
  <si>
    <t>ABCCDEB</t>
  </si>
  <si>
    <t>ABCCDEC</t>
  </si>
  <si>
    <t>ABCCEAA</t>
  </si>
  <si>
    <t>ABCCEAB</t>
  </si>
  <si>
    <t>ABCCEAC</t>
  </si>
  <si>
    <t>ABCCEAD</t>
  </si>
  <si>
    <t>ABCCEBA</t>
  </si>
  <si>
    <t>ABCCEBB</t>
  </si>
  <si>
    <t>ABCCEBC</t>
  </si>
  <si>
    <t>ABCCEBD</t>
  </si>
  <si>
    <t>ABCCECA</t>
  </si>
  <si>
    <t>ABCCECB</t>
  </si>
  <si>
    <t>ABCCECC</t>
  </si>
  <si>
    <t>ABCCECD</t>
  </si>
  <si>
    <t>ABCCEDA</t>
  </si>
  <si>
    <t>ABCCEDB</t>
  </si>
  <si>
    <t>ABCCEDC</t>
  </si>
  <si>
    <t>ABCCFAA</t>
  </si>
  <si>
    <t>ABCCFAB</t>
  </si>
  <si>
    <t>ABCCFAC</t>
  </si>
  <si>
    <t>ABCCFBA</t>
  </si>
  <si>
    <t>ABCCFBB</t>
  </si>
  <si>
    <t>ABCCFBC</t>
  </si>
  <si>
    <t>ABCCFCA</t>
  </si>
  <si>
    <t>ABCCFCB</t>
  </si>
  <si>
    <t>ABCCFCC</t>
  </si>
  <si>
    <t>ABCDAAC</t>
  </si>
  <si>
    <t>ABCDAAD</t>
  </si>
  <si>
    <t>ABCDAAE</t>
  </si>
  <si>
    <t>ABCDABC</t>
  </si>
  <si>
    <t>ABCDABD</t>
  </si>
  <si>
    <t>ABCDABE</t>
  </si>
  <si>
    <t>ABCDACA</t>
  </si>
  <si>
    <t>ABCDACB</t>
  </si>
  <si>
    <t>ABCDACC</t>
  </si>
  <si>
    <t>ABCDACD</t>
  </si>
  <si>
    <t>ABCDACE</t>
  </si>
  <si>
    <t>ABCDADA</t>
  </si>
  <si>
    <t>ABCDADB</t>
  </si>
  <si>
    <t>ABCDADC</t>
  </si>
  <si>
    <t>ABCDADD</t>
  </si>
  <si>
    <t>ABCDAEA</t>
  </si>
  <si>
    <t>ABCDAEB</t>
  </si>
  <si>
    <t>ABCDAEC</t>
  </si>
  <si>
    <t>ABCDBAC</t>
  </si>
  <si>
    <t>ABCDBAD</t>
  </si>
  <si>
    <t>ABCDBAE</t>
  </si>
  <si>
    <t>ABCDBBC</t>
  </si>
  <si>
    <t>ABCDBBD</t>
  </si>
  <si>
    <t>ABCDBBE</t>
  </si>
  <si>
    <t>ABCDBCA</t>
  </si>
  <si>
    <t>ABCDBCB</t>
  </si>
  <si>
    <t>ABCDBCC</t>
  </si>
  <si>
    <t>ABCDBCD</t>
  </si>
  <si>
    <t>ABCDBCE</t>
  </si>
  <si>
    <t>ABCDBDA</t>
  </si>
  <si>
    <t>ABCDBDB</t>
  </si>
  <si>
    <t>ABCDBDC</t>
  </si>
  <si>
    <t>ABCDBDD</t>
  </si>
  <si>
    <t>ABCDBEA</t>
  </si>
  <si>
    <t>ABCDBEB</t>
  </si>
  <si>
    <t>ABCDBEC</t>
  </si>
  <si>
    <t>ABCDCAA</t>
  </si>
  <si>
    <t>ABCDCAB</t>
  </si>
  <si>
    <t>ABCDCAC</t>
  </si>
  <si>
    <t>ABCDCAD</t>
  </si>
  <si>
    <t>ABCDCAE</t>
  </si>
  <si>
    <t>ABCDCBA</t>
  </si>
  <si>
    <t>ABCDCBB</t>
  </si>
  <si>
    <t>ABCDCBC</t>
  </si>
  <si>
    <t>ABCDCBD</t>
  </si>
  <si>
    <t>ABCDCBE</t>
  </si>
  <si>
    <t>ABCDCCA</t>
  </si>
  <si>
    <t>ABCDCCB</t>
  </si>
  <si>
    <t>ABCDCCC</t>
  </si>
  <si>
    <t>ABCDCCD</t>
  </si>
  <si>
    <t>ABCDCCE</t>
  </si>
  <si>
    <t>ABCDCDA</t>
  </si>
  <si>
    <t>ABCDCDB</t>
  </si>
  <si>
    <t>ABCDCDC</t>
  </si>
  <si>
    <t>ABCDCDD</t>
  </si>
  <si>
    <t>ABCDCEA</t>
  </si>
  <si>
    <t>ABCDCEB</t>
  </si>
  <si>
    <t>ABCDCEC</t>
  </si>
  <si>
    <t>ABCDDAA</t>
  </si>
  <si>
    <t>ABCDDAB</t>
  </si>
  <si>
    <t>ABCDDAC</t>
  </si>
  <si>
    <t>ABCDDAD</t>
  </si>
  <si>
    <t>ABCDDBA</t>
  </si>
  <si>
    <t>ABCDDBB</t>
  </si>
  <si>
    <t>ABCDDBC</t>
  </si>
  <si>
    <t>ABCDDBD</t>
  </si>
  <si>
    <t>ABCDDCA</t>
  </si>
  <si>
    <t>ABCDDCB</t>
  </si>
  <si>
    <t>ABCDDCC</t>
  </si>
  <si>
    <t>ABCDDCD</t>
  </si>
  <si>
    <t>ABCDDDA</t>
  </si>
  <si>
    <t>ABCDDDB</t>
  </si>
  <si>
    <t>ABCDDDC</t>
  </si>
  <si>
    <t>ABCDEAA</t>
  </si>
  <si>
    <t>ABCDEAB</t>
  </si>
  <si>
    <t>ABCDEAC</t>
  </si>
  <si>
    <t>ABCDEBA</t>
  </si>
  <si>
    <t>ABCDEBB</t>
  </si>
  <si>
    <t>ABCDEBC</t>
  </si>
  <si>
    <t>ABCDECA</t>
  </si>
  <si>
    <t>ABCDECB</t>
  </si>
  <si>
    <t>ABCDECC</t>
  </si>
  <si>
    <t>ABCEAAA</t>
  </si>
  <si>
    <t>ABCEAAB</t>
  </si>
  <si>
    <t>ABCEAAC</t>
  </si>
  <si>
    <t>ABCEAAD</t>
  </si>
  <si>
    <t>ABCEABA</t>
  </si>
  <si>
    <t>ABCEABB</t>
  </si>
  <si>
    <t>ABCEABC</t>
  </si>
  <si>
    <t>ABCEABD</t>
  </si>
  <si>
    <t>ABCEACA</t>
  </si>
  <si>
    <t>ABCEACB</t>
  </si>
  <si>
    <t>ABCEACC</t>
  </si>
  <si>
    <t>ABCEACD</t>
  </si>
  <si>
    <t>ABCEADA</t>
  </si>
  <si>
    <t>ABCEADB</t>
  </si>
  <si>
    <t>ABCEADC</t>
  </si>
  <si>
    <t>ABCEBAA</t>
  </si>
  <si>
    <t>ABCEBAB</t>
  </si>
  <si>
    <t>ABCEBAC</t>
  </si>
  <si>
    <t>ABCEBAD</t>
  </si>
  <si>
    <t>ABCEBBA</t>
  </si>
  <si>
    <t>ABCEBBB</t>
  </si>
  <si>
    <t>ABCEBBC</t>
  </si>
  <si>
    <t>ABCEBBD</t>
  </si>
  <si>
    <t>ABCEBCA</t>
  </si>
  <si>
    <t>ABCEBCB</t>
  </si>
  <si>
    <t>ABCEBCC</t>
  </si>
  <si>
    <t>ABCEBCD</t>
  </si>
  <si>
    <t>ABCEBDA</t>
  </si>
  <si>
    <t>ABCEBDB</t>
  </si>
  <si>
    <t>ABCEBDC</t>
  </si>
  <si>
    <t>ABCECAA</t>
  </si>
  <si>
    <t>ABCECAB</t>
  </si>
  <si>
    <t>ABCECAC</t>
  </si>
  <si>
    <t>ABCECAD</t>
  </si>
  <si>
    <t>ABCECBA</t>
  </si>
  <si>
    <t>ABCECBB</t>
  </si>
  <si>
    <t>ABCECBC</t>
  </si>
  <si>
    <t>ABCECBD</t>
  </si>
  <si>
    <t>ABCECCA</t>
  </si>
  <si>
    <t>ABCECCB</t>
  </si>
  <si>
    <t>ABCECCC</t>
  </si>
  <si>
    <t>ABCECCD</t>
  </si>
  <si>
    <t>ABCECDA</t>
  </si>
  <si>
    <t>ABCECDB</t>
  </si>
  <si>
    <t>ABCECDC</t>
  </si>
  <si>
    <t>ABCEDAA</t>
  </si>
  <si>
    <t>ABCEDAB</t>
  </si>
  <si>
    <t>ABCEDAC</t>
  </si>
  <si>
    <t>ABCEDBA</t>
  </si>
  <si>
    <t>ABCEDBB</t>
  </si>
  <si>
    <t>ABCEDBC</t>
  </si>
  <si>
    <t>ABCEDCA</t>
  </si>
  <si>
    <t>ABCEDCB</t>
  </si>
  <si>
    <t>ABCEDCC</t>
  </si>
  <si>
    <t>ABCFAAA</t>
  </si>
  <si>
    <t>ABCFAAB</t>
  </si>
  <si>
    <t>ABCFAAC</t>
  </si>
  <si>
    <t>ABCFABA</t>
  </si>
  <si>
    <t>ABCFABB</t>
  </si>
  <si>
    <t>ABCFABC</t>
  </si>
  <si>
    <t>ABCFACA</t>
  </si>
  <si>
    <t>ABCFACB</t>
  </si>
  <si>
    <t>ABCFACC</t>
  </si>
  <si>
    <t>ABCFBAA</t>
  </si>
  <si>
    <t>ABCFBAB</t>
  </si>
  <si>
    <t>ABCFBAC</t>
  </si>
  <si>
    <t>ABCFBBA</t>
  </si>
  <si>
    <t>ABCFBBB</t>
  </si>
  <si>
    <t>ABCFBBC</t>
  </si>
  <si>
    <t>ABCFBCA</t>
  </si>
  <si>
    <t>ABCFBCB</t>
  </si>
  <si>
    <t>ABCFBCC</t>
  </si>
  <si>
    <t>ABCFCAA</t>
  </si>
  <si>
    <t>ABCFCAB</t>
  </si>
  <si>
    <t>ABCFCAC</t>
  </si>
  <si>
    <t>ABCFCBA</t>
  </si>
  <si>
    <t>ABCFCBB</t>
  </si>
  <si>
    <t>ABCFCBC</t>
  </si>
  <si>
    <t>ABCFCCA</t>
  </si>
  <si>
    <t>ABCFCCB</t>
  </si>
  <si>
    <t>ABCFCCC</t>
  </si>
  <si>
    <t>ABDAAAD</t>
  </si>
  <si>
    <t>ABDAAAE</t>
  </si>
  <si>
    <t>ABDAABD</t>
  </si>
  <si>
    <t>ABDAABE</t>
  </si>
  <si>
    <t>ABDAACC</t>
  </si>
  <si>
    <t>ABDAACD</t>
  </si>
  <si>
    <t>ABDAACE</t>
  </si>
  <si>
    <t>ABDAADA</t>
  </si>
  <si>
    <t>ABDAADB</t>
  </si>
  <si>
    <t>ABDAADC</t>
  </si>
  <si>
    <t>ABDAADD</t>
  </si>
  <si>
    <t>ABDAAEA</t>
  </si>
  <si>
    <t>ABDAAEB</t>
  </si>
  <si>
    <t>ABDAAEC</t>
  </si>
  <si>
    <t>ABDABAD</t>
  </si>
  <si>
    <t>ABDABAE</t>
  </si>
  <si>
    <t>ABDABBD</t>
  </si>
  <si>
    <t>ABDABBE</t>
  </si>
  <si>
    <t>ABDABCC</t>
  </si>
  <si>
    <t>ABDABCD</t>
  </si>
  <si>
    <t>ABDABCE</t>
  </si>
  <si>
    <t>ABDABDA</t>
  </si>
  <si>
    <t>ABDABDB</t>
  </si>
  <si>
    <t>ABDABDC</t>
  </si>
  <si>
    <t>ABDABDD</t>
  </si>
  <si>
    <t>ABDABEA</t>
  </si>
  <si>
    <t>ABDABEB</t>
  </si>
  <si>
    <t>ABDABEC</t>
  </si>
  <si>
    <t>ABDACAC</t>
  </si>
  <si>
    <t>ABDACAD</t>
  </si>
  <si>
    <t>ABDACAE</t>
  </si>
  <si>
    <t>ABDACBC</t>
  </si>
  <si>
    <t>ABDACBD</t>
  </si>
  <si>
    <t>ABDACBE</t>
  </si>
  <si>
    <t>ABDACCA</t>
  </si>
  <si>
    <t>ABDACCB</t>
  </si>
  <si>
    <t>ABDACCC</t>
  </si>
  <si>
    <t>ABDACCD</t>
  </si>
  <si>
    <t>ABDACCE</t>
  </si>
  <si>
    <t>ABDACDA</t>
  </si>
  <si>
    <t>ABDACDB</t>
  </si>
  <si>
    <t>ABDACDC</t>
  </si>
  <si>
    <t>ABDACDD</t>
  </si>
  <si>
    <t>ABDACEA</t>
  </si>
  <si>
    <t>ABDACEB</t>
  </si>
  <si>
    <t>ABDACEC</t>
  </si>
  <si>
    <t>ABDADAA</t>
  </si>
  <si>
    <t>ABDADAB</t>
  </si>
  <si>
    <t>ABDADAC</t>
  </si>
  <si>
    <t>ABDADAD</t>
  </si>
  <si>
    <t>ABDADBA</t>
  </si>
  <si>
    <t>ABDADBB</t>
  </si>
  <si>
    <t>ABDADBC</t>
  </si>
  <si>
    <t>ABDADBD</t>
  </si>
  <si>
    <t>ABDADCA</t>
  </si>
  <si>
    <t>ABDADCB</t>
  </si>
  <si>
    <t>ABDADCC</t>
  </si>
  <si>
    <t>ABDADCD</t>
  </si>
  <si>
    <t>ABDADDA</t>
  </si>
  <si>
    <t>ABDADDB</t>
  </si>
  <si>
    <t>ABDADDC</t>
  </si>
  <si>
    <t>ABDAEAA</t>
  </si>
  <si>
    <t>ABDAEAB</t>
  </si>
  <si>
    <t>ABDAEAC</t>
  </si>
  <si>
    <t>ABDAEBA</t>
  </si>
  <si>
    <t>ABDAEBB</t>
  </si>
  <si>
    <t>ABDAEBC</t>
  </si>
  <si>
    <t>ABDAECA</t>
  </si>
  <si>
    <t>ABDAECB</t>
  </si>
  <si>
    <t>ABDAECC</t>
  </si>
  <si>
    <t>ABDBAAD</t>
  </si>
  <si>
    <t>ABDBAAE</t>
  </si>
  <si>
    <t>ABDBABD</t>
  </si>
  <si>
    <t>ABDBABE</t>
  </si>
  <si>
    <t>ABDBACC</t>
  </si>
  <si>
    <t>ABDBACD</t>
  </si>
  <si>
    <t>ABDBACE</t>
  </si>
  <si>
    <t>ABDBADA</t>
  </si>
  <si>
    <t>ABDBADB</t>
  </si>
  <si>
    <t>ABDBADC</t>
  </si>
  <si>
    <t>ABDBADD</t>
  </si>
  <si>
    <t>ABDBAEA</t>
  </si>
  <si>
    <t>ABDBAEB</t>
  </si>
  <si>
    <t>ABDBAEC</t>
  </si>
  <si>
    <t>ABDBBAD</t>
  </si>
  <si>
    <t>ABDBBAE</t>
  </si>
  <si>
    <t>ABDBBBD</t>
  </si>
  <si>
    <t>ABDBBBE</t>
  </si>
  <si>
    <t>ABDBBCC</t>
  </si>
  <si>
    <t>ABDBBCD</t>
  </si>
  <si>
    <t>ABDBBCE</t>
  </si>
  <si>
    <t>ABDBBDA</t>
  </si>
  <si>
    <t>ABDBBDB</t>
  </si>
  <si>
    <t>ABDBBDC</t>
  </si>
  <si>
    <t>ABDBBDD</t>
  </si>
  <si>
    <t>ABDBBEA</t>
  </si>
  <si>
    <t>ABDBBEB</t>
  </si>
  <si>
    <t>ABDBBEC</t>
  </si>
  <si>
    <t>ABDBCAC</t>
  </si>
  <si>
    <t>ABDBCAD</t>
  </si>
  <si>
    <t>ABDBCAE</t>
  </si>
  <si>
    <t>ABDBCBC</t>
  </si>
  <si>
    <t>ABDBCBD</t>
  </si>
  <si>
    <t>ABDBCBE</t>
  </si>
  <si>
    <t>ABDBCCA</t>
  </si>
  <si>
    <t>ABDBCCB</t>
  </si>
  <si>
    <t>ABDBCCC</t>
  </si>
  <si>
    <t>ABDBCCD</t>
  </si>
  <si>
    <t>ABDBCCE</t>
  </si>
  <si>
    <t>ABDBCDA</t>
  </si>
  <si>
    <t>ABDBCDB</t>
  </si>
  <si>
    <t>ABDBCDC</t>
  </si>
  <si>
    <t>ABDBCDD</t>
  </si>
  <si>
    <t>ABDBCEA</t>
  </si>
  <si>
    <t>ABDBCEB</t>
  </si>
  <si>
    <t>ABDBCEC</t>
  </si>
  <si>
    <t>ABDBDAA</t>
  </si>
  <si>
    <t>ABDBDAB</t>
  </si>
  <si>
    <t>ABDBDAC</t>
  </si>
  <si>
    <t>ABDBDAD</t>
  </si>
  <si>
    <t>ABDBDBA</t>
  </si>
  <si>
    <t>ABDBDBB</t>
  </si>
  <si>
    <t>ABDBDBC</t>
  </si>
  <si>
    <t>ABDBDBD</t>
  </si>
  <si>
    <t>ABDBDCA</t>
  </si>
  <si>
    <t>ABDBDCB</t>
  </si>
  <si>
    <t>ABDBDCC</t>
  </si>
  <si>
    <t>ABDBDCD</t>
  </si>
  <si>
    <t>ABDBDDA</t>
  </si>
  <si>
    <t>ABDBDDB</t>
  </si>
  <si>
    <t>ABDBDDC</t>
  </si>
  <si>
    <t>ABDBEAA</t>
  </si>
  <si>
    <t>ABDBEAB</t>
  </si>
  <si>
    <t>ABDBEAC</t>
  </si>
  <si>
    <t>ABDBEBA</t>
  </si>
  <si>
    <t>ABDBEBB</t>
  </si>
  <si>
    <t>ABDBEBC</t>
  </si>
  <si>
    <t>ABDBECA</t>
  </si>
  <si>
    <t>ABDBECB</t>
  </si>
  <si>
    <t>ABDBECC</t>
  </si>
  <si>
    <t>ABDCAAC</t>
  </si>
  <si>
    <t>ABDCAAD</t>
  </si>
  <si>
    <t>ABDCAAE</t>
  </si>
  <si>
    <t>ABDCABC</t>
  </si>
  <si>
    <t>ABDCABD</t>
  </si>
  <si>
    <t>ABDCABE</t>
  </si>
  <si>
    <t>ABDCACA</t>
  </si>
  <si>
    <t>ABDCACB</t>
  </si>
  <si>
    <t>ABDCACC</t>
  </si>
  <si>
    <t>ABDCACD</t>
  </si>
  <si>
    <t>ABDCACE</t>
  </si>
  <si>
    <t>ABDCADA</t>
  </si>
  <si>
    <t>ABDCADB</t>
  </si>
  <si>
    <t>ABDCADC</t>
  </si>
  <si>
    <t>ABDCADD</t>
  </si>
  <si>
    <t>ABDCAEA</t>
  </si>
  <si>
    <t>ABDCAEB</t>
  </si>
  <si>
    <t>ABDCAEC</t>
  </si>
  <si>
    <t>ABDCBAC</t>
  </si>
  <si>
    <t>ABDCBAD</t>
  </si>
  <si>
    <t>ABDCBAE</t>
  </si>
  <si>
    <t>ABDCBBC</t>
  </si>
  <si>
    <t>ABDCBBD</t>
  </si>
  <si>
    <t>ABDCBBE</t>
  </si>
  <si>
    <t>ABDCBCA</t>
  </si>
  <si>
    <t>ABDCBCB</t>
  </si>
  <si>
    <t>ABDCBCC</t>
  </si>
  <si>
    <t>ABDCBCD</t>
  </si>
  <si>
    <t>ABDCBCE</t>
  </si>
  <si>
    <t>ABDCBDA</t>
  </si>
  <si>
    <t>ABDCBDB</t>
  </si>
  <si>
    <t>ABDCBDC</t>
  </si>
  <si>
    <t>ABDCBDD</t>
  </si>
  <si>
    <t>ABDCBEA</t>
  </si>
  <si>
    <t>ABDCBEB</t>
  </si>
  <si>
    <t>ABDCBEC</t>
  </si>
  <si>
    <t>ABDCCAA</t>
  </si>
  <si>
    <t>ABDCCAB</t>
  </si>
  <si>
    <t>ABDCCAC</t>
  </si>
  <si>
    <t>ABDCCAD</t>
  </si>
  <si>
    <t>ABDCCAE</t>
  </si>
  <si>
    <t>ABDCCBA</t>
  </si>
  <si>
    <t>ABDCCBB</t>
  </si>
  <si>
    <t>ABDCCBC</t>
  </si>
  <si>
    <t>ABDCCBD</t>
  </si>
  <si>
    <t>ABDCCBE</t>
  </si>
  <si>
    <t>ABDCCCA</t>
  </si>
  <si>
    <t>ABDCCCB</t>
  </si>
  <si>
    <t>ABDCCCC</t>
  </si>
  <si>
    <t>ABDCCCD</t>
  </si>
  <si>
    <t>ABDCCCE</t>
  </si>
  <si>
    <t>ABDCCDA</t>
  </si>
  <si>
    <t>ABDCCDB</t>
  </si>
  <si>
    <t>ABDCCDC</t>
  </si>
  <si>
    <t>ABDCCDD</t>
  </si>
  <si>
    <t>ABDCCEA</t>
  </si>
  <si>
    <t>ABDCCEB</t>
  </si>
  <si>
    <t>ABDCCEC</t>
  </si>
  <si>
    <t>ABDCDAA</t>
  </si>
  <si>
    <t>ABDCDAB</t>
  </si>
  <si>
    <t>ABDCDAC</t>
  </si>
  <si>
    <t>ABDCDAD</t>
  </si>
  <si>
    <t>ABDCDBA</t>
  </si>
  <si>
    <t>ABDCDBB</t>
  </si>
  <si>
    <t>ABDCDBC</t>
  </si>
  <si>
    <t>ABDCDBD</t>
  </si>
  <si>
    <t>ABDCDCA</t>
  </si>
  <si>
    <t>ABDCDCB</t>
  </si>
  <si>
    <t>ABDCDCC</t>
  </si>
  <si>
    <t>ABDCDCD</t>
  </si>
  <si>
    <t>ABDCDDA</t>
  </si>
  <si>
    <t>ABDCDDB</t>
  </si>
  <si>
    <t>ABDCDDC</t>
  </si>
  <si>
    <t>ABDCEAA</t>
  </si>
  <si>
    <t>ABDCEAB</t>
  </si>
  <si>
    <t>ABDCEAC</t>
  </si>
  <si>
    <t>ABDCEBA</t>
  </si>
  <si>
    <t>ABDCEBB</t>
  </si>
  <si>
    <t>ABDCEBC</t>
  </si>
  <si>
    <t>ABDCECA</t>
  </si>
  <si>
    <t>ABDCECB</t>
  </si>
  <si>
    <t>ABDCECC</t>
  </si>
  <si>
    <t>ABDDAAA</t>
  </si>
  <si>
    <t>ABDDAAB</t>
  </si>
  <si>
    <t>ABDDAAC</t>
  </si>
  <si>
    <t>ABDDAAD</t>
  </si>
  <si>
    <t>ABDDABA</t>
  </si>
  <si>
    <t>ABDDABB</t>
  </si>
  <si>
    <t>ABDDABC</t>
  </si>
  <si>
    <t>ABDDABD</t>
  </si>
  <si>
    <t>ABDDACA</t>
  </si>
  <si>
    <t>ABDDACB</t>
  </si>
  <si>
    <t>ABDDACC</t>
  </si>
  <si>
    <t>ABDDACD</t>
  </si>
  <si>
    <t>ABDDADA</t>
  </si>
  <si>
    <t>ABDDADB</t>
  </si>
  <si>
    <t>ABDDADC</t>
  </si>
  <si>
    <t>ABDDBAA</t>
  </si>
  <si>
    <t>ABDDBAB</t>
  </si>
  <si>
    <t>ABDDBAC</t>
  </si>
  <si>
    <t>ABDDBAD</t>
  </si>
  <si>
    <t>ABDDBBA</t>
  </si>
  <si>
    <t>ABDDBBB</t>
  </si>
  <si>
    <t>ABDDBBC</t>
  </si>
  <si>
    <t>ABDDBBD</t>
  </si>
  <si>
    <t>ABDDBCA</t>
  </si>
  <si>
    <t>ABDDBCB</t>
  </si>
  <si>
    <t>ABDDBCC</t>
  </si>
  <si>
    <t>ABDDBCD</t>
  </si>
  <si>
    <t>ABDDBDA</t>
  </si>
  <si>
    <t>ABDDBDB</t>
  </si>
  <si>
    <t>ABDDBDC</t>
  </si>
  <si>
    <t>ABDDCAA</t>
  </si>
  <si>
    <t>ABDDCAB</t>
  </si>
  <si>
    <t>ABDDCAC</t>
  </si>
  <si>
    <t>ABDDCAD</t>
  </si>
  <si>
    <t>ABDDCBA</t>
  </si>
  <si>
    <t>ABDDCBB</t>
  </si>
  <si>
    <t>ABDDCBC</t>
  </si>
  <si>
    <t>ABDDCBD</t>
  </si>
  <si>
    <t>ABDDCCA</t>
  </si>
  <si>
    <t>ABDDCCB</t>
  </si>
  <si>
    <t>ABDDCCC</t>
  </si>
  <si>
    <t>ABDDCCD</t>
  </si>
  <si>
    <t>ABDDCDA</t>
  </si>
  <si>
    <t>ABDDCDB</t>
  </si>
  <si>
    <t>ABDDCDC</t>
  </si>
  <si>
    <t>ABDDDAA</t>
  </si>
  <si>
    <t>ABDDDAB</t>
  </si>
  <si>
    <t>ABDDDAC</t>
  </si>
  <si>
    <t>ABDDDBA</t>
  </si>
  <si>
    <t>ABDDDBB</t>
  </si>
  <si>
    <t>ABDDDBC</t>
  </si>
  <si>
    <t>ABDDDCA</t>
  </si>
  <si>
    <t>ABDDDCB</t>
  </si>
  <si>
    <t>ABDDDCC</t>
  </si>
  <si>
    <t>ABDEAAA</t>
  </si>
  <si>
    <t>ABDEAAB</t>
  </si>
  <si>
    <t>ABDEAAC</t>
  </si>
  <si>
    <t>ABDEABA</t>
  </si>
  <si>
    <t>ABDEABB</t>
  </si>
  <si>
    <t>ABDEABC</t>
  </si>
  <si>
    <t>ABDEACA</t>
  </si>
  <si>
    <t>ABDEACB</t>
  </si>
  <si>
    <t>ABDEACC</t>
  </si>
  <si>
    <t>ABDEBAA</t>
  </si>
  <si>
    <t>ABDEBAB</t>
  </si>
  <si>
    <t>ABDEBAC</t>
  </si>
  <si>
    <t>ABDEBBA</t>
  </si>
  <si>
    <t>ABDEBBB</t>
  </si>
  <si>
    <t>ABDEBBC</t>
  </si>
  <si>
    <t>ABDEBCA</t>
  </si>
  <si>
    <t>ABDEBCB</t>
  </si>
  <si>
    <t>ABDEBCC</t>
  </si>
  <si>
    <t>ABDECAA</t>
  </si>
  <si>
    <t>ABDECAB</t>
  </si>
  <si>
    <t>ABDECAC</t>
  </si>
  <si>
    <t>ABDECBA</t>
  </si>
  <si>
    <t>ABDECBB</t>
  </si>
  <si>
    <t>ABDECBC</t>
  </si>
  <si>
    <t>ABDECCA</t>
  </si>
  <si>
    <t>ABDECCB</t>
  </si>
  <si>
    <t>ABDECCC</t>
  </si>
  <si>
    <t>ABEAAAC</t>
  </si>
  <si>
    <t>ABEAAAD</t>
  </si>
  <si>
    <t>ABEAABC</t>
  </si>
  <si>
    <t>ABEAABD</t>
  </si>
  <si>
    <t>ABEAACA</t>
  </si>
  <si>
    <t>ABEAACB</t>
  </si>
  <si>
    <t>ABEAACC</t>
  </si>
  <si>
    <t>ABEAACD</t>
  </si>
  <si>
    <t>ABEAADA</t>
  </si>
  <si>
    <t>ABEAADB</t>
  </si>
  <si>
    <t>ABEAADC</t>
  </si>
  <si>
    <t>ABEABAC</t>
  </si>
  <si>
    <t>ABEABAD</t>
  </si>
  <si>
    <t>ABEABBC</t>
  </si>
  <si>
    <t>ABEABBD</t>
  </si>
  <si>
    <t>ABEABCA</t>
  </si>
  <si>
    <t>ABEABCB</t>
  </si>
  <si>
    <t>ABEABCC</t>
  </si>
  <si>
    <t>ABEABCD</t>
  </si>
  <si>
    <t>ABEABDA</t>
  </si>
  <si>
    <t>ABEABDB</t>
  </si>
  <si>
    <t>ABEABDC</t>
  </si>
  <si>
    <t>ABEACAA</t>
  </si>
  <si>
    <t>ABEACAB</t>
  </si>
  <si>
    <t>ABEACAC</t>
  </si>
  <si>
    <t>ABEACAD</t>
  </si>
  <si>
    <t>ABEACBA</t>
  </si>
  <si>
    <t>ABEACBB</t>
  </si>
  <si>
    <t>ABEACBC</t>
  </si>
  <si>
    <t>ABEACBD</t>
  </si>
  <si>
    <t>ABEACCA</t>
  </si>
  <si>
    <t>ABEACCB</t>
  </si>
  <si>
    <t>ABEACCC</t>
  </si>
  <si>
    <t>ABEACCD</t>
  </si>
  <si>
    <t>ABEACDA</t>
  </si>
  <si>
    <t>ABEACDB</t>
  </si>
  <si>
    <t>ABEACDC</t>
  </si>
  <si>
    <t>ABEADAA</t>
  </si>
  <si>
    <t>ABEADAB</t>
  </si>
  <si>
    <t>ABEADAC</t>
  </si>
  <si>
    <t>ABEADBA</t>
  </si>
  <si>
    <t>ABEADBB</t>
  </si>
  <si>
    <t>ABEADBC</t>
  </si>
  <si>
    <t>ABEADCA</t>
  </si>
  <si>
    <t>ABEADCB</t>
  </si>
  <si>
    <t>ABEADCC</t>
  </si>
  <si>
    <t>ABEBAAC</t>
  </si>
  <si>
    <t>ABEBAAD</t>
  </si>
  <si>
    <t>ABEBABC</t>
  </si>
  <si>
    <t>ABEBABD</t>
  </si>
  <si>
    <t>ABEBACA</t>
  </si>
  <si>
    <t>ABEBACB</t>
  </si>
  <si>
    <t>ABEBACC</t>
  </si>
  <si>
    <t>ABEBACD</t>
  </si>
  <si>
    <t>ABEBADA</t>
  </si>
  <si>
    <t>ABEBADB</t>
  </si>
  <si>
    <t>ABEBADC</t>
  </si>
  <si>
    <t>ABEBBAC</t>
  </si>
  <si>
    <t>ABEBBAD</t>
  </si>
  <si>
    <t>ABEBBBB</t>
  </si>
  <si>
    <t>ABEBBBC</t>
  </si>
  <si>
    <t>ABEBBBD</t>
  </si>
  <si>
    <t>ABEBBCA</t>
  </si>
  <si>
    <t>ABEBBCB</t>
  </si>
  <si>
    <t>ABEBBCC</t>
  </si>
  <si>
    <t>ABEBBCD</t>
  </si>
  <si>
    <t>ABEBBDA</t>
  </si>
  <si>
    <t>ABEBBDB</t>
  </si>
  <si>
    <t>ABEBBDC</t>
  </si>
  <si>
    <t>ABEBCAA</t>
  </si>
  <si>
    <t>ABEBCAB</t>
  </si>
  <si>
    <t>ABEBCAC</t>
  </si>
  <si>
    <t>ABEBCAD</t>
  </si>
  <si>
    <t>ABEBCBA</t>
  </si>
  <si>
    <t>ABEBCBB</t>
  </si>
  <si>
    <t>ABEBCBC</t>
  </si>
  <si>
    <t>ABEBCBD</t>
  </si>
  <si>
    <t>ABEBCCA</t>
  </si>
  <si>
    <t>ABEBCCB</t>
  </si>
  <si>
    <t>ABEBCCC</t>
  </si>
  <si>
    <t>ABEBCCD</t>
  </si>
  <si>
    <t>ABEBCDA</t>
  </si>
  <si>
    <t>ABEBCDB</t>
  </si>
  <si>
    <t>ABEBCDC</t>
  </si>
  <si>
    <t>ABEBDAA</t>
  </si>
  <si>
    <t>ABEBDAB</t>
  </si>
  <si>
    <t>ABEBDAC</t>
  </si>
  <si>
    <t>ABEBDBA</t>
  </si>
  <si>
    <t>ABEBDBB</t>
  </si>
  <si>
    <t>ABEBDBC</t>
  </si>
  <si>
    <t>ABEBDCA</t>
  </si>
  <si>
    <t>ABEBDCB</t>
  </si>
  <si>
    <t>ABEBDCC</t>
  </si>
  <si>
    <t>ABECAAA</t>
  </si>
  <si>
    <t>ABECAAB</t>
  </si>
  <si>
    <t>ABECAAC</t>
  </si>
  <si>
    <t>ABECAAD</t>
  </si>
  <si>
    <t>ABECABA</t>
  </si>
  <si>
    <t>ABECABB</t>
  </si>
  <si>
    <t>ABECABC</t>
  </si>
  <si>
    <t>ABECABD</t>
  </si>
  <si>
    <t>ABECACA</t>
  </si>
  <si>
    <t>ABECACB</t>
  </si>
  <si>
    <t>ABECACC</t>
  </si>
  <si>
    <t>ABECACD</t>
  </si>
  <si>
    <t>ABECADA</t>
  </si>
  <si>
    <t>ABECADB</t>
  </si>
  <si>
    <t>ABECADC</t>
  </si>
  <si>
    <t>ABECBAA</t>
  </si>
  <si>
    <t>ABECBAB</t>
  </si>
  <si>
    <t>ABECBAC</t>
  </si>
  <si>
    <t>ABECBAD</t>
  </si>
  <si>
    <t>ABECBBA</t>
  </si>
  <si>
    <t>ABECBBB</t>
  </si>
  <si>
    <t>ABECBBC</t>
  </si>
  <si>
    <t>ABECBBD</t>
  </si>
  <si>
    <t>ABECBCA</t>
  </si>
  <si>
    <t>ABECBCB</t>
  </si>
  <si>
    <t>ABECBCC</t>
  </si>
  <si>
    <t>ABECBCD</t>
  </si>
  <si>
    <t>ABECBDA</t>
  </si>
  <si>
    <t>ABECBDB</t>
  </si>
  <si>
    <t>ABECBDC</t>
  </si>
  <si>
    <t>ABECCAA</t>
  </si>
  <si>
    <t>ABECCAB</t>
  </si>
  <si>
    <t>ABECCAC</t>
  </si>
  <si>
    <t>ABECCAD</t>
  </si>
  <si>
    <t>ABECCBA</t>
  </si>
  <si>
    <t>ABECCBB</t>
  </si>
  <si>
    <t>ABECCBC</t>
  </si>
  <si>
    <t>ABECCBD</t>
  </si>
  <si>
    <t>ABECCCA</t>
  </si>
  <si>
    <t>ABECCCB</t>
  </si>
  <si>
    <t>ABECCCC</t>
  </si>
  <si>
    <t>ABECCCD</t>
  </si>
  <si>
    <t>ABECCDA</t>
  </si>
  <si>
    <t>ABECCDB</t>
  </si>
  <si>
    <t>ABECCDC</t>
  </si>
  <si>
    <t>ABECDAA</t>
  </si>
  <si>
    <t>ABECDAB</t>
  </si>
  <si>
    <t>ABECDAC</t>
  </si>
  <si>
    <t>ABECDBA</t>
  </si>
  <si>
    <t>ABECDBB</t>
  </si>
  <si>
    <t>ABECDBC</t>
  </si>
  <si>
    <t>ABECDCA</t>
  </si>
  <si>
    <t>ABECDCB</t>
  </si>
  <si>
    <t>ABECDCC</t>
  </si>
  <si>
    <t>ABEDAAA</t>
  </si>
  <si>
    <t>ABEDAAB</t>
  </si>
  <si>
    <t>ABEDAAC</t>
  </si>
  <si>
    <t>ABEDABA</t>
  </si>
  <si>
    <t>ABEDABB</t>
  </si>
  <si>
    <t>ABEDABC</t>
  </si>
  <si>
    <t>ABEDACA</t>
  </si>
  <si>
    <t>ABEDACB</t>
  </si>
  <si>
    <t>ABEDACC</t>
  </si>
  <si>
    <t>ABEDBAA</t>
  </si>
  <si>
    <t>ABEDBAB</t>
  </si>
  <si>
    <t>ABEDBAC</t>
  </si>
  <si>
    <t>ABEDBBA</t>
  </si>
  <si>
    <t>ABEDBBB</t>
  </si>
  <si>
    <t>ABEDBBC</t>
  </si>
  <si>
    <t>ABEDBCA</t>
  </si>
  <si>
    <t>ABEDBCB</t>
  </si>
  <si>
    <t>ABEDBCC</t>
  </si>
  <si>
    <t>ABEDCAA</t>
  </si>
  <si>
    <t>ABEDCAB</t>
  </si>
  <si>
    <t>ABEDCAC</t>
  </si>
  <si>
    <t>ABEDCBA</t>
  </si>
  <si>
    <t>ABEDCBB</t>
  </si>
  <si>
    <t>ABEDCBC</t>
  </si>
  <si>
    <t>ABEDCCA</t>
  </si>
  <si>
    <t>ABEDCCB</t>
  </si>
  <si>
    <t>ABEDCCC</t>
  </si>
  <si>
    <t>ABFAAAA</t>
  </si>
  <si>
    <t>ABFAAAB</t>
  </si>
  <si>
    <t>ABFAAAC</t>
  </si>
  <si>
    <t>ABFAABA</t>
  </si>
  <si>
    <t>ABFAABB</t>
  </si>
  <si>
    <t>ABFAABC</t>
  </si>
  <si>
    <t>ABFAACA</t>
  </si>
  <si>
    <t>ABFAACB</t>
  </si>
  <si>
    <t>ABFAACC</t>
  </si>
  <si>
    <t>ABFABAA</t>
  </si>
  <si>
    <t>ABFABAB</t>
  </si>
  <si>
    <t>ABFABAC</t>
  </si>
  <si>
    <t>ABFABBA</t>
  </si>
  <si>
    <t>ABFABBB</t>
  </si>
  <si>
    <t>ABFABBC</t>
  </si>
  <si>
    <t>ABFABCA</t>
  </si>
  <si>
    <t>ABFABCB</t>
  </si>
  <si>
    <t>ABFABCC</t>
  </si>
  <si>
    <t>ABFACAA</t>
  </si>
  <si>
    <t>ABFACAB</t>
  </si>
  <si>
    <t>ABFACAC</t>
  </si>
  <si>
    <t>ABFACBA</t>
  </si>
  <si>
    <t>ABFACBB</t>
  </si>
  <si>
    <t>ABFACBC</t>
  </si>
  <si>
    <t>ABFACCA</t>
  </si>
  <si>
    <t>ABFACCB</t>
  </si>
  <si>
    <t>ABFACCC</t>
  </si>
  <si>
    <t>ABFBAAA</t>
  </si>
  <si>
    <t>ABFBAAB</t>
  </si>
  <si>
    <t>ABFBAAC</t>
  </si>
  <si>
    <t>ABFBABA</t>
  </si>
  <si>
    <t>ABFBABB</t>
  </si>
  <si>
    <t>ABFBABC</t>
  </si>
  <si>
    <t>ABFBACA</t>
  </si>
  <si>
    <t>ABFBACB</t>
  </si>
  <si>
    <t>ABFBACC</t>
  </si>
  <si>
    <t>ABFBBAA</t>
  </si>
  <si>
    <t>ABFBBAB</t>
  </si>
  <si>
    <t>ABFBBAC</t>
  </si>
  <si>
    <t>ABFBBBA</t>
  </si>
  <si>
    <t>ABFBBBB</t>
  </si>
  <si>
    <t>ABFBBBC</t>
  </si>
  <si>
    <t>ABFBBCA</t>
  </si>
  <si>
    <t>ABFBBCB</t>
  </si>
  <si>
    <t>ABFBBCC</t>
  </si>
  <si>
    <t>ABFBCAA</t>
  </si>
  <si>
    <t>ABFBCAB</t>
  </si>
  <si>
    <t>ABFBCAC</t>
  </si>
  <si>
    <t>ABFBCBA</t>
  </si>
  <si>
    <t>ABFBCBB</t>
  </si>
  <si>
    <t>ABFBCBC</t>
  </si>
  <si>
    <t>ABFBCCA</t>
  </si>
  <si>
    <t>ABFBCCB</t>
  </si>
  <si>
    <t>ABFBCCC</t>
  </si>
  <si>
    <t>ABFCAAA</t>
  </si>
  <si>
    <t>ABFCAAB</t>
  </si>
  <si>
    <t>ABFCAAC</t>
  </si>
  <si>
    <t>ABFCABA</t>
  </si>
  <si>
    <t>ABFCABB</t>
  </si>
  <si>
    <t>ABFCABC</t>
  </si>
  <si>
    <t>ABFCACA</t>
  </si>
  <si>
    <t>ABFCACB</t>
  </si>
  <si>
    <t>ABFCACC</t>
  </si>
  <si>
    <t>ABFCBAA</t>
  </si>
  <si>
    <t>ABFCBAB</t>
  </si>
  <si>
    <t>ABFCBAC</t>
  </si>
  <si>
    <t>ABFCBBA</t>
  </si>
  <si>
    <t>ABFCBBB</t>
  </si>
  <si>
    <t>ABFCBBC</t>
  </si>
  <si>
    <t>ABFCBCA</t>
  </si>
  <si>
    <t>ABFCBCB</t>
  </si>
  <si>
    <t>ABFCBCC</t>
  </si>
  <si>
    <t>ABFCCAA</t>
  </si>
  <si>
    <t>ABFCCAB</t>
  </si>
  <si>
    <t>ABFCCAC</t>
  </si>
  <si>
    <t>ABFCCBA</t>
  </si>
  <si>
    <t>ABFCCBB</t>
  </si>
  <si>
    <t>ABFCCBC</t>
  </si>
  <si>
    <t>ABFCCCA</t>
  </si>
  <si>
    <t>ABFCCCB</t>
  </si>
  <si>
    <t>ABFCCCC</t>
  </si>
  <si>
    <t>ACAAAAE</t>
  </si>
  <si>
    <t>ACAAAAF</t>
  </si>
  <si>
    <t>ACAAABE</t>
  </si>
  <si>
    <t>ACAAABF</t>
  </si>
  <si>
    <t>ACAAACD</t>
  </si>
  <si>
    <t>ACAAACE</t>
  </si>
  <si>
    <t>ACAAACF</t>
  </si>
  <si>
    <t>ACAAADC</t>
  </si>
  <si>
    <t>ACAAADD</t>
  </si>
  <si>
    <t>ACAAADE</t>
  </si>
  <si>
    <t>ACAAAEA</t>
  </si>
  <si>
    <t>ACAAAEB</t>
  </si>
  <si>
    <t>ACAAAEC</t>
  </si>
  <si>
    <t>ACAAAED</t>
  </si>
  <si>
    <t>ACAAAFA</t>
  </si>
  <si>
    <t>ACAAAFB</t>
  </si>
  <si>
    <t>ACAAAFC</t>
  </si>
  <si>
    <t>ACAABAE</t>
  </si>
  <si>
    <t>ACAABAF</t>
  </si>
  <si>
    <t>ACAABBE</t>
  </si>
  <si>
    <t>ACAABBF</t>
  </si>
  <si>
    <t>ACAABCD</t>
  </si>
  <si>
    <t>ACAABCE</t>
  </si>
  <si>
    <t>ACAABCF</t>
  </si>
  <si>
    <t>ACAABDC</t>
  </si>
  <si>
    <t>ACAABDD</t>
  </si>
  <si>
    <t>ACAABDE</t>
  </si>
  <si>
    <t>ACAABEA</t>
  </si>
  <si>
    <t>ACAABEB</t>
  </si>
  <si>
    <t>ACAABEC</t>
  </si>
  <si>
    <t>ACAABED</t>
  </si>
  <si>
    <t>ACAABFA</t>
  </si>
  <si>
    <t>ACAABFB</t>
  </si>
  <si>
    <t>ACAABFC</t>
  </si>
  <si>
    <t>ACAACAD</t>
  </si>
  <si>
    <t>ACAACAE</t>
  </si>
  <si>
    <t>ACAACAF</t>
  </si>
  <si>
    <t>ACAACBD</t>
  </si>
  <si>
    <t>ACAACBE</t>
  </si>
  <si>
    <t>ACAACBF</t>
  </si>
  <si>
    <t>ACAACCC</t>
  </si>
  <si>
    <t>ACAACCD</t>
  </si>
  <si>
    <t>ACAACCE</t>
  </si>
  <si>
    <t>ACAACCF</t>
  </si>
  <si>
    <t>ACAACDA</t>
  </si>
  <si>
    <t>ACAACDB</t>
  </si>
  <si>
    <t>ACAACDC</t>
  </si>
  <si>
    <t>ACAACDD</t>
  </si>
  <si>
    <t>ACAACDE</t>
  </si>
  <si>
    <t>ACAACEA</t>
  </si>
  <si>
    <t>ACAACEB</t>
  </si>
  <si>
    <t>ACAACEC</t>
  </si>
  <si>
    <t>ACAACED</t>
  </si>
  <si>
    <t>ACAACFA</t>
  </si>
  <si>
    <t>ACAACFB</t>
  </si>
  <si>
    <t>ACAACFC</t>
  </si>
  <si>
    <t>ACAADAC</t>
  </si>
  <si>
    <t>ACAADAD</t>
  </si>
  <si>
    <t>ACAADAE</t>
  </si>
  <si>
    <t>ACAADBC</t>
  </si>
  <si>
    <t>ACAADBD</t>
  </si>
  <si>
    <t>ACAADBE</t>
  </si>
  <si>
    <t>ACAADCA</t>
  </si>
  <si>
    <t>ACAADCB</t>
  </si>
  <si>
    <t>ACAADCC</t>
  </si>
  <si>
    <t>ACAADCD</t>
  </si>
  <si>
    <t>ACAADCE</t>
  </si>
  <si>
    <t>ACAADDA</t>
  </si>
  <si>
    <t>ACAADDB</t>
  </si>
  <si>
    <t>ACAADDC</t>
  </si>
  <si>
    <t>ACAADDD</t>
  </si>
  <si>
    <t>ACAADEA</t>
  </si>
  <si>
    <t>ACAADEB</t>
  </si>
  <si>
    <t>ACAADEC</t>
  </si>
  <si>
    <t>ACAAEAA</t>
  </si>
  <si>
    <t>ACAAEAB</t>
  </si>
  <si>
    <t>ACAAEAC</t>
  </si>
  <si>
    <t>ACAAEAD</t>
  </si>
  <si>
    <t>ACAAEBA</t>
  </si>
  <si>
    <t>ACAAEBB</t>
  </si>
  <si>
    <t>ACAAEBC</t>
  </si>
  <si>
    <t>ACAAEBD</t>
  </si>
  <si>
    <t>ACAAECA</t>
  </si>
  <si>
    <t>ACAAECB</t>
  </si>
  <si>
    <t>ACAAECC</t>
  </si>
  <si>
    <t>ACAAECD</t>
  </si>
  <si>
    <t>ACAAEDA</t>
  </si>
  <si>
    <t>ACAAEDB</t>
  </si>
  <si>
    <t>ACAAEDC</t>
  </si>
  <si>
    <t>ACAAFAA</t>
  </si>
  <si>
    <t>ACAAFAB</t>
  </si>
  <si>
    <t>ACAAFAC</t>
  </si>
  <si>
    <t>ACAAFBA</t>
  </si>
  <si>
    <t>ACAAFBB</t>
  </si>
  <si>
    <t>ACAAFBC</t>
  </si>
  <si>
    <t>ACAAFCA</t>
  </si>
  <si>
    <t>ACAAFCB</t>
  </si>
  <si>
    <t>ACAAFCC</t>
  </si>
  <si>
    <t>ACABAAE</t>
  </si>
  <si>
    <t>ACABAAF</t>
  </si>
  <si>
    <t>ACABABE</t>
  </si>
  <si>
    <t>ACABABF</t>
  </si>
  <si>
    <t>ACABACD</t>
  </si>
  <si>
    <t>ACABACE</t>
  </si>
  <si>
    <t>ACABACF</t>
  </si>
  <si>
    <t>ACABADC</t>
  </si>
  <si>
    <t>ACABADD</t>
  </si>
  <si>
    <t>ACABADE</t>
  </si>
  <si>
    <t>ACABAEA</t>
  </si>
  <si>
    <t>ACABAEB</t>
  </si>
  <si>
    <t>ACABAEC</t>
  </si>
  <si>
    <t>ACABAED</t>
  </si>
  <si>
    <t>ACABAFA</t>
  </si>
  <si>
    <t>ACABAFB</t>
  </si>
  <si>
    <t>ACABAFC</t>
  </si>
  <si>
    <t>ACABBAE</t>
  </si>
  <si>
    <t>ACABBAF</t>
  </si>
  <si>
    <t>ACABBBE</t>
  </si>
  <si>
    <t>ACABBBF</t>
  </si>
  <si>
    <t>ACABBCD</t>
  </si>
  <si>
    <t>ACABBCE</t>
  </si>
  <si>
    <t>ACABBCF</t>
  </si>
  <si>
    <t>ACABBDC</t>
  </si>
  <si>
    <t>ACABBDD</t>
  </si>
  <si>
    <t>ACABBDE</t>
  </si>
  <si>
    <t>ACABBEA</t>
  </si>
  <si>
    <t>ACABBEB</t>
  </si>
  <si>
    <t>ACABBEC</t>
  </si>
  <si>
    <t>ACABBED</t>
  </si>
  <si>
    <t>ACABBFA</t>
  </si>
  <si>
    <t>ACABBFB</t>
  </si>
  <si>
    <t>ACABBFC</t>
  </si>
  <si>
    <t>ACABCAD</t>
  </si>
  <si>
    <t>ACABCAE</t>
  </si>
  <si>
    <t>ACABCAF</t>
  </si>
  <si>
    <t>ACABCBD</t>
  </si>
  <si>
    <t>ACABCBE</t>
  </si>
  <si>
    <t>ACABCBF</t>
  </si>
  <si>
    <t>ACABCCC</t>
  </si>
  <si>
    <t>ACABCCD</t>
  </si>
  <si>
    <t>ACABCCE</t>
  </si>
  <si>
    <t>ACABCCF</t>
  </si>
  <si>
    <t>ACABCDA</t>
  </si>
  <si>
    <t>ACABCDB</t>
  </si>
  <si>
    <t>ACABCDC</t>
  </si>
  <si>
    <t>ACABCDD</t>
  </si>
  <si>
    <t>ACABCDE</t>
  </si>
  <si>
    <t>ACABCEA</t>
  </si>
  <si>
    <t>ACABCEB</t>
  </si>
  <si>
    <t>ACABCEC</t>
  </si>
  <si>
    <t>ACABCED</t>
  </si>
  <si>
    <t>ACABCFA</t>
  </si>
  <si>
    <t>ACABCFB</t>
  </si>
  <si>
    <t>ACABCFC</t>
  </si>
  <si>
    <t>ACABDAC</t>
  </si>
  <si>
    <t>ACABDAD</t>
  </si>
  <si>
    <t>ACABDAE</t>
  </si>
  <si>
    <t>ACABDBC</t>
  </si>
  <si>
    <t>ACABDBD</t>
  </si>
  <si>
    <t>ACABDBE</t>
  </si>
  <si>
    <t>ACABDCA</t>
  </si>
  <si>
    <t>ACABDCB</t>
  </si>
  <si>
    <t>ACABDCC</t>
  </si>
  <si>
    <t>ACABDCD</t>
  </si>
  <si>
    <t>ACABDCE</t>
  </si>
  <si>
    <t>ACABDDA</t>
  </si>
  <si>
    <t>ACABDDB</t>
  </si>
  <si>
    <t>ACABDDC</t>
  </si>
  <si>
    <t>ACABDDD</t>
  </si>
  <si>
    <t>ACABDEA</t>
  </si>
  <si>
    <t>ACABDEB</t>
  </si>
  <si>
    <t>ACABDEC</t>
  </si>
  <si>
    <t>ACABEAA</t>
  </si>
  <si>
    <t>ACABEAB</t>
  </si>
  <si>
    <t>ACABEAC</t>
  </si>
  <si>
    <t>ACABEAD</t>
  </si>
  <si>
    <t>ACABEBA</t>
  </si>
  <si>
    <t>ACABEBB</t>
  </si>
  <si>
    <t>ACABEBC</t>
  </si>
  <si>
    <t>ACABEBD</t>
  </si>
  <si>
    <t>ACABECA</t>
  </si>
  <si>
    <t>ACABECB</t>
  </si>
  <si>
    <t>ACABECC</t>
  </si>
  <si>
    <t>ACABECD</t>
  </si>
  <si>
    <t>ACABEDA</t>
  </si>
  <si>
    <t>ACABEDB</t>
  </si>
  <si>
    <t>ACABEDC</t>
  </si>
  <si>
    <t>ACABFAA</t>
  </si>
  <si>
    <t>ACABFAB</t>
  </si>
  <si>
    <t>ACABFAC</t>
  </si>
  <si>
    <t>ACABFBA</t>
  </si>
  <si>
    <t>ACABFBB</t>
  </si>
  <si>
    <t>ACABFBC</t>
  </si>
  <si>
    <t>ACABFCA</t>
  </si>
  <si>
    <t>ACABFCB</t>
  </si>
  <si>
    <t>ACABFCC</t>
  </si>
  <si>
    <t>ACACAAD</t>
  </si>
  <si>
    <t>ACACAAE</t>
  </si>
  <si>
    <t>ACACAAF</t>
  </si>
  <si>
    <t>ACACABD</t>
  </si>
  <si>
    <t>ACACABE</t>
  </si>
  <si>
    <t>ACACABF</t>
  </si>
  <si>
    <t>ACACACC</t>
  </si>
  <si>
    <t>ACACACD</t>
  </si>
  <si>
    <t>ACACACE</t>
  </si>
  <si>
    <t>ACACACF</t>
  </si>
  <si>
    <t>ACACADA</t>
  </si>
  <si>
    <t>ACACADB</t>
  </si>
  <si>
    <t>ACACADC</t>
  </si>
  <si>
    <t>ACACADD</t>
  </si>
  <si>
    <t>ACACADE</t>
  </si>
  <si>
    <t>ACACAEA</t>
  </si>
  <si>
    <t>ACACAEB</t>
  </si>
  <si>
    <t>ACACAEC</t>
  </si>
  <si>
    <t>ACACAED</t>
  </si>
  <si>
    <t>ACACAFA</t>
  </si>
  <si>
    <t>ACACAFB</t>
  </si>
  <si>
    <t>ACACAFC</t>
  </si>
  <si>
    <t>ACACBAD</t>
  </si>
  <si>
    <t>ACACBAE</t>
  </si>
  <si>
    <t>ACACBAF</t>
  </si>
  <si>
    <t>ACACBBD</t>
  </si>
  <si>
    <t>ACACBBE</t>
  </si>
  <si>
    <t>ACACBBF</t>
  </si>
  <si>
    <t>ACACBCC</t>
  </si>
  <si>
    <t>ACACBCD</t>
  </si>
  <si>
    <t>ACACBCE</t>
  </si>
  <si>
    <t>ACACBCF</t>
  </si>
  <si>
    <t>ACACBDA</t>
  </si>
  <si>
    <t>ACACBDB</t>
  </si>
  <si>
    <t>ACACBDC</t>
  </si>
  <si>
    <t>ACACBDD</t>
  </si>
  <si>
    <t>ACACBDE</t>
  </si>
  <si>
    <t>ACACBEA</t>
  </si>
  <si>
    <t>ACACBEB</t>
  </si>
  <si>
    <t>ACACBEC</t>
  </si>
  <si>
    <t>ACACBED</t>
  </si>
  <si>
    <t>ACACBFA</t>
  </si>
  <si>
    <t>ACACBFB</t>
  </si>
  <si>
    <t>ACACBFC</t>
  </si>
  <si>
    <t>ACACCAC</t>
  </si>
  <si>
    <t>ACACCAD</t>
  </si>
  <si>
    <t>ACACCAE</t>
  </si>
  <si>
    <t>ACACCAF</t>
  </si>
  <si>
    <t>ACACCBC</t>
  </si>
  <si>
    <t>ACACCBD</t>
  </si>
  <si>
    <t>ACACCBE</t>
  </si>
  <si>
    <t>ACACCBF</t>
  </si>
  <si>
    <t>ACACCCA</t>
  </si>
  <si>
    <t>ACACCCB</t>
  </si>
  <si>
    <t>ACACCCC</t>
  </si>
  <si>
    <t>ACACCCD</t>
  </si>
  <si>
    <t>ACACCCE</t>
  </si>
  <si>
    <t>ACACCCF</t>
  </si>
  <si>
    <t>ACACCDA</t>
  </si>
  <si>
    <t>ACACCDB</t>
  </si>
  <si>
    <t>ACACCDC</t>
  </si>
  <si>
    <t>ACACCDD</t>
  </si>
  <si>
    <t>ACACCDE</t>
  </si>
  <si>
    <t>ACACCEA</t>
  </si>
  <si>
    <t>ACACCEB</t>
  </si>
  <si>
    <t>ACACCEC</t>
  </si>
  <si>
    <t>ACACCED</t>
  </si>
  <si>
    <t>ACACCFA</t>
  </si>
  <si>
    <t>ACACCFB</t>
  </si>
  <si>
    <t>ACACCFC</t>
  </si>
  <si>
    <t>ACACDAA</t>
  </si>
  <si>
    <t>ACACDAB</t>
  </si>
  <si>
    <t>ACACDAC</t>
  </si>
  <si>
    <t>ACACDAD</t>
  </si>
  <si>
    <t>ACACDAE</t>
  </si>
  <si>
    <t>ACACDBA</t>
  </si>
  <si>
    <t>ACACDBB</t>
  </si>
  <si>
    <t>ACACDBC</t>
  </si>
  <si>
    <t>ACACDBD</t>
  </si>
  <si>
    <t>ACACDBE</t>
  </si>
  <si>
    <t>ACACDCA</t>
  </si>
  <si>
    <t>ACACDCB</t>
  </si>
  <si>
    <t>ACACDCC</t>
  </si>
  <si>
    <t>ACACDCD</t>
  </si>
  <si>
    <t>ACACDCE</t>
  </si>
  <si>
    <t>ACACDDA</t>
  </si>
  <si>
    <t>ACACDDB</t>
  </si>
  <si>
    <t>ACACDDC</t>
  </si>
  <si>
    <t>ACACDDD</t>
  </si>
  <si>
    <t>ACACDEA</t>
  </si>
  <si>
    <t>ACACDEB</t>
  </si>
  <si>
    <t>ACACDEC</t>
  </si>
  <si>
    <t>ACACEAA</t>
  </si>
  <si>
    <t>ACACEAB</t>
  </si>
  <si>
    <t>ACACEAC</t>
  </si>
  <si>
    <t>ACACEAD</t>
  </si>
  <si>
    <t>ACACEBA</t>
  </si>
  <si>
    <t>ACACEBB</t>
  </si>
  <si>
    <t>ACACEBC</t>
  </si>
  <si>
    <t>ACACEBD</t>
  </si>
  <si>
    <t>ACACECA</t>
  </si>
  <si>
    <t>ACACECB</t>
  </si>
  <si>
    <t>ACACECC</t>
  </si>
  <si>
    <t>ACACECD</t>
  </si>
  <si>
    <t>ACACEDA</t>
  </si>
  <si>
    <t>ACACEDB</t>
  </si>
  <si>
    <t>ACACEDC</t>
  </si>
  <si>
    <t>ACACFAA</t>
  </si>
  <si>
    <t>ACACFAB</t>
  </si>
  <si>
    <t>ACACFAC</t>
  </si>
  <si>
    <t>ACACFBA</t>
  </si>
  <si>
    <t>ACACFBB</t>
  </si>
  <si>
    <t>ACACFBC</t>
  </si>
  <si>
    <t>ACACFCA</t>
  </si>
  <si>
    <t>ACACFCB</t>
  </si>
  <si>
    <t>ACACFCC</t>
  </si>
  <si>
    <t>ACADAAC</t>
  </si>
  <si>
    <t>ACADAAD</t>
  </si>
  <si>
    <t>ACADAAE</t>
  </si>
  <si>
    <t>ACADABC</t>
  </si>
  <si>
    <t>ACADABD</t>
  </si>
  <si>
    <t>ACADABE</t>
  </si>
  <si>
    <t>ACADACA</t>
  </si>
  <si>
    <t>ACADACB</t>
  </si>
  <si>
    <t>ACADACC</t>
  </si>
  <si>
    <t>ACADACD</t>
  </si>
  <si>
    <t>ACADACE</t>
  </si>
  <si>
    <t>ACADADA</t>
  </si>
  <si>
    <t>ACADADB</t>
  </si>
  <si>
    <t>ACADADC</t>
  </si>
  <si>
    <t>ACADADD</t>
  </si>
  <si>
    <t>ACADAEA</t>
  </si>
  <si>
    <t>ACADAEB</t>
  </si>
  <si>
    <t>ACADAEC</t>
  </si>
  <si>
    <t>ACADBAC</t>
  </si>
  <si>
    <t>ACADBAD</t>
  </si>
  <si>
    <t>ACADBAE</t>
  </si>
  <si>
    <t>ACADBBC</t>
  </si>
  <si>
    <t>ACADBBD</t>
  </si>
  <si>
    <t>ACADBBE</t>
  </si>
  <si>
    <t>ACADBCA</t>
  </si>
  <si>
    <t>ACADBCB</t>
  </si>
  <si>
    <t>ACADBCC</t>
  </si>
  <si>
    <t>ACADBCD</t>
  </si>
  <si>
    <t>ACADBCE</t>
  </si>
  <si>
    <t>ACADBDA</t>
  </si>
  <si>
    <t>ACADBDB</t>
  </si>
  <si>
    <t>ACADBDC</t>
  </si>
  <si>
    <t>ACADBDD</t>
  </si>
  <si>
    <t>ACADBEA</t>
  </si>
  <si>
    <t>ACADBEB</t>
  </si>
  <si>
    <t>ACADBEC</t>
  </si>
  <si>
    <t>ACADCAA</t>
  </si>
  <si>
    <t>ACADCAB</t>
  </si>
  <si>
    <t>ACADCAC</t>
  </si>
  <si>
    <t>ACADCAD</t>
  </si>
  <si>
    <t>ACADCAE</t>
  </si>
  <si>
    <t>ACADCBA</t>
  </si>
  <si>
    <t>ACADCBB</t>
  </si>
  <si>
    <t>ACADCBC</t>
  </si>
  <si>
    <t>ACADCBD</t>
  </si>
  <si>
    <t>ACADCBE</t>
  </si>
  <si>
    <t>ACADCCA</t>
  </si>
  <si>
    <t>ACADCCB</t>
  </si>
  <si>
    <t>ACADCCC</t>
  </si>
  <si>
    <t>ACADCCD</t>
  </si>
  <si>
    <t>ACADCCE</t>
  </si>
  <si>
    <t>ACADCDA</t>
  </si>
  <si>
    <t>ACADCDB</t>
  </si>
  <si>
    <t>ACADCDC</t>
  </si>
  <si>
    <t>ACADCDD</t>
  </si>
  <si>
    <t>ACADCEA</t>
  </si>
  <si>
    <t>ACADCEB</t>
  </si>
  <si>
    <t>ACADCEC</t>
  </si>
  <si>
    <t>ACADDAA</t>
  </si>
  <si>
    <t>ACADDAB</t>
  </si>
  <si>
    <t>ACADDAC</t>
  </si>
  <si>
    <t>ACADDAD</t>
  </si>
  <si>
    <t>ACADDBA</t>
  </si>
  <si>
    <t>ACADDBB</t>
  </si>
  <si>
    <t>ACADDBC</t>
  </si>
  <si>
    <t>ACADDBD</t>
  </si>
  <si>
    <t>ACADDCA</t>
  </si>
  <si>
    <t>ACADDCB</t>
  </si>
  <si>
    <t>ACADDCC</t>
  </si>
  <si>
    <t>ACADDCD</t>
  </si>
  <si>
    <t>ACADDDA</t>
  </si>
  <si>
    <t>ACADDDB</t>
  </si>
  <si>
    <t>ACADDDC</t>
  </si>
  <si>
    <t>ACADEAA</t>
  </si>
  <si>
    <t>ACADEAB</t>
  </si>
  <si>
    <t>ACADEAC</t>
  </si>
  <si>
    <t>ACADEBA</t>
  </si>
  <si>
    <t>ACADEBB</t>
  </si>
  <si>
    <t>ACADEBC</t>
  </si>
  <si>
    <t>ACADECA</t>
  </si>
  <si>
    <t>ACADECB</t>
  </si>
  <si>
    <t>ACADECC</t>
  </si>
  <si>
    <t>ACAEAAA</t>
  </si>
  <si>
    <t>ACAEAAB</t>
  </si>
  <si>
    <t>ACAEAAC</t>
  </si>
  <si>
    <t>ACAEAAD</t>
  </si>
  <si>
    <t>ACAEABA</t>
  </si>
  <si>
    <t>ACAEABB</t>
  </si>
  <si>
    <t>ACAEABC</t>
  </si>
  <si>
    <t>ACAEABD</t>
  </si>
  <si>
    <t>ACAEACA</t>
  </si>
  <si>
    <t>ACAEACB</t>
  </si>
  <si>
    <t>ACAEACC</t>
  </si>
  <si>
    <t>ACAEACD</t>
  </si>
  <si>
    <t>ACAEADA</t>
  </si>
  <si>
    <t>ACAEADB</t>
  </si>
  <si>
    <t>ACAEADC</t>
  </si>
  <si>
    <t>ACAEBAA</t>
  </si>
  <si>
    <t>ACAEBAB</t>
  </si>
  <si>
    <t>ACAEBAC</t>
  </si>
  <si>
    <t>ACAEBAD</t>
  </si>
  <si>
    <t>ACAEBBA</t>
  </si>
  <si>
    <t>ACAEBBB</t>
  </si>
  <si>
    <t>ACAEBBC</t>
  </si>
  <si>
    <t>ACAEBBD</t>
  </si>
  <si>
    <t>ACAEBCA</t>
  </si>
  <si>
    <t>ACAEBCB</t>
  </si>
  <si>
    <t>ACAEBCC</t>
  </si>
  <si>
    <t>ACAEBCD</t>
  </si>
  <si>
    <t>ACAEBDA</t>
  </si>
  <si>
    <t>ACAEBDB</t>
  </si>
  <si>
    <t>ACAEBDC</t>
  </si>
  <si>
    <t>ACAECAA</t>
  </si>
  <si>
    <t>ACAECAB</t>
  </si>
  <si>
    <t>ACAECAC</t>
  </si>
  <si>
    <t>ACAECAD</t>
  </si>
  <si>
    <t>ACAECBA</t>
  </si>
  <si>
    <t>ACAECBB</t>
  </si>
  <si>
    <t>ACAECBC</t>
  </si>
  <si>
    <t>ACAECBD</t>
  </si>
  <si>
    <t>ACAECCA</t>
  </si>
  <si>
    <t>ACAECCB</t>
  </si>
  <si>
    <t>ACAECCC</t>
  </si>
  <si>
    <t>ACAECCD</t>
  </si>
  <si>
    <t>ACAECDA</t>
  </si>
  <si>
    <t>ACAECDB</t>
  </si>
  <si>
    <t>ACAECDC</t>
  </si>
  <si>
    <t>ACAEDAA</t>
  </si>
  <si>
    <t>ACAEDAB</t>
  </si>
  <si>
    <t>ACAEDAC</t>
  </si>
  <si>
    <t>ACAEDBA</t>
  </si>
  <si>
    <t>ACAEDBB</t>
  </si>
  <si>
    <t>ACAEDBC</t>
  </si>
  <si>
    <t>ACAEDCA</t>
  </si>
  <si>
    <t>ACAEDCB</t>
  </si>
  <si>
    <t>ACAEDCC</t>
  </si>
  <si>
    <t>ACAFAAA</t>
  </si>
  <si>
    <t>ACAFAAB</t>
  </si>
  <si>
    <t>ACAFAAC</t>
  </si>
  <si>
    <t>ACAFABA</t>
  </si>
  <si>
    <t>ACAFABB</t>
  </si>
  <si>
    <t>ACAFABC</t>
  </si>
  <si>
    <t>ACAFACA</t>
  </si>
  <si>
    <t>ACAFACB</t>
  </si>
  <si>
    <t>ACAFACC</t>
  </si>
  <si>
    <t>ACAFBAA</t>
  </si>
  <si>
    <t>ACAFBAB</t>
  </si>
  <si>
    <t>ACAFBAC</t>
  </si>
  <si>
    <t>ACAFBBA</t>
  </si>
  <si>
    <t>ACAFBBB</t>
  </si>
  <si>
    <t>ACAFBBC</t>
  </si>
  <si>
    <t>ACAFBCA</t>
  </si>
  <si>
    <t>ACAFBCB</t>
  </si>
  <si>
    <t>ACAFBCC</t>
  </si>
  <si>
    <t>ACAFCAA</t>
  </si>
  <si>
    <t>ACAFCAB</t>
  </si>
  <si>
    <t>ACAFCAC</t>
  </si>
  <si>
    <t>ACAFCBA</t>
  </si>
  <si>
    <t>ACAFCBB</t>
  </si>
  <si>
    <t>ACAFCBC</t>
  </si>
  <si>
    <t>ACAFCCA</t>
  </si>
  <si>
    <t>ACAFCCB</t>
  </si>
  <si>
    <t>ACAFCCC</t>
  </si>
  <si>
    <t>ACBAAAE</t>
  </si>
  <si>
    <t>ACBAAAF</t>
  </si>
  <si>
    <t>ACBAABE</t>
  </si>
  <si>
    <t>ACBAABF</t>
  </si>
  <si>
    <t>ACBAACD</t>
  </si>
  <si>
    <t>ACBAACE</t>
  </si>
  <si>
    <t>ACBAACF</t>
  </si>
  <si>
    <t>ACBAADC</t>
  </si>
  <si>
    <t>ACBAADD</t>
  </si>
  <si>
    <t>ACBAADE</t>
  </si>
  <si>
    <t>ACBAAEA</t>
  </si>
  <si>
    <t>ACBAAEB</t>
  </si>
  <si>
    <t>ACBAAEC</t>
  </si>
  <si>
    <t>ACBAAED</t>
  </si>
  <si>
    <t>ACBAAFA</t>
  </si>
  <si>
    <t>ACBAAFB</t>
  </si>
  <si>
    <t>ACBAAFC</t>
  </si>
  <si>
    <t>ACBABAE</t>
  </si>
  <si>
    <t>ACBABAF</t>
  </si>
  <si>
    <t>ACBABBE</t>
  </si>
  <si>
    <t>ACBABBF</t>
  </si>
  <si>
    <t>ACBABCD</t>
  </si>
  <si>
    <t>ACBABCE</t>
  </si>
  <si>
    <t>ACBABCF</t>
  </si>
  <si>
    <t>ACBABDC</t>
  </si>
  <si>
    <t>ACBABDD</t>
  </si>
  <si>
    <t>ACBABDE</t>
  </si>
  <si>
    <t>ACBABEA</t>
  </si>
  <si>
    <t>ACBABEB</t>
  </si>
  <si>
    <t>ACBABEC</t>
  </si>
  <si>
    <t>ACBABED</t>
  </si>
  <si>
    <t>ACBABFA</t>
  </si>
  <si>
    <t>ACBABFB</t>
  </si>
  <si>
    <t>ACBABFC</t>
  </si>
  <si>
    <t>ACBACAD</t>
  </si>
  <si>
    <t>ACBACAE</t>
  </si>
  <si>
    <t>ACBACAF</t>
  </si>
  <si>
    <t>ACBACBD</t>
  </si>
  <si>
    <t>ACBACBE</t>
  </si>
  <si>
    <t>ACBACBF</t>
  </si>
  <si>
    <t>ACBACCC</t>
  </si>
  <si>
    <t>ACBACCD</t>
  </si>
  <si>
    <t>ACBACCE</t>
  </si>
  <si>
    <t>ACBACCF</t>
  </si>
  <si>
    <t>ACBACDA</t>
  </si>
  <si>
    <t>ACBACDB</t>
  </si>
  <si>
    <t>ACBACDC</t>
  </si>
  <si>
    <t>ACBACDD</t>
  </si>
  <si>
    <t>ACBACDE</t>
  </si>
  <si>
    <t>ACBACEA</t>
  </si>
  <si>
    <t>ACBACEB</t>
  </si>
  <si>
    <t>ACBACEC</t>
  </si>
  <si>
    <t>ACBACED</t>
  </si>
  <si>
    <t>ACBACFA</t>
  </si>
  <si>
    <t>ACBACFB</t>
  </si>
  <si>
    <t>ACBACFC</t>
  </si>
  <si>
    <t>ACBADAC</t>
  </si>
  <si>
    <t>ACBADAD</t>
  </si>
  <si>
    <t>ACBADAE</t>
  </si>
  <si>
    <t>ACBADBC</t>
  </si>
  <si>
    <t>ACBADBD</t>
  </si>
  <si>
    <t>ACBADBE</t>
  </si>
  <si>
    <t>ACBADCA</t>
  </si>
  <si>
    <t>ACBADCB</t>
  </si>
  <si>
    <t>ACBADCC</t>
  </si>
  <si>
    <t>ACBADCD</t>
  </si>
  <si>
    <t>ACBADCE</t>
  </si>
  <si>
    <t>ACBADDA</t>
  </si>
  <si>
    <t>ACBADDB</t>
  </si>
  <si>
    <t>ACBADDC</t>
  </si>
  <si>
    <t>ACBADDD</t>
  </si>
  <si>
    <t>ACBADEA</t>
  </si>
  <si>
    <t>ACBADEB</t>
  </si>
  <si>
    <t>ACBADEC</t>
  </si>
  <si>
    <t>ACBAEAA</t>
  </si>
  <si>
    <t>ACBAEAB</t>
  </si>
  <si>
    <t>ACBAEAC</t>
  </si>
  <si>
    <t>ACBAEAD</t>
  </si>
  <si>
    <t>ACBAEBA</t>
  </si>
  <si>
    <t>ACBAEBB</t>
  </si>
  <si>
    <t>ACBAEBC</t>
  </si>
  <si>
    <t>ACBAEBD</t>
  </si>
  <si>
    <t>ACBAECA</t>
  </si>
  <si>
    <t>ACBAECB</t>
  </si>
  <si>
    <t>ACBAECC</t>
  </si>
  <si>
    <t>ACBAECD</t>
  </si>
  <si>
    <t>ACBAEDA</t>
  </si>
  <si>
    <t>ACBAEDB</t>
  </si>
  <si>
    <t>ACBAEDC</t>
  </si>
  <si>
    <t>ACBAFAA</t>
  </si>
  <si>
    <t>ACBAFAB</t>
  </si>
  <si>
    <t>ACBAFAC</t>
  </si>
  <si>
    <t>ACBAFBA</t>
  </si>
  <si>
    <t>ACBAFBB</t>
  </si>
  <si>
    <t>ACBAFBC</t>
  </si>
  <si>
    <t>ACBAFCA</t>
  </si>
  <si>
    <t>ACBAFCB</t>
  </si>
  <si>
    <t>ACBAFCC</t>
  </si>
  <si>
    <t>ACBBAAE</t>
  </si>
  <si>
    <t>ACBBAAF</t>
  </si>
  <si>
    <t>ACBBABE</t>
  </si>
  <si>
    <t>ACBBABF</t>
  </si>
  <si>
    <t>ACBBACD</t>
  </si>
  <si>
    <t>ACBBACE</t>
  </si>
  <si>
    <t>ACBBACF</t>
  </si>
  <si>
    <t>ACBBADC</t>
  </si>
  <si>
    <t>ACBBADD</t>
  </si>
  <si>
    <t>ACBBADE</t>
  </si>
  <si>
    <t>ACBBAEA</t>
  </si>
  <si>
    <t>ACBBAEB</t>
  </si>
  <si>
    <t>ACBBAEC</t>
  </si>
  <si>
    <t>ACBBAED</t>
  </si>
  <si>
    <t>ACBBAFA</t>
  </si>
  <si>
    <t>ACBBAFB</t>
  </si>
  <si>
    <t>ACBBAFC</t>
  </si>
  <si>
    <t>ACBBBAE</t>
  </si>
  <si>
    <t>ACBBBAF</t>
  </si>
  <si>
    <t>ACBBBBE</t>
  </si>
  <si>
    <t>ACBBBBF</t>
  </si>
  <si>
    <t>ACBBBCD</t>
  </si>
  <si>
    <t>ACBBBCE</t>
  </si>
  <si>
    <t>ACBBBCF</t>
  </si>
  <si>
    <t>ACBBBDC</t>
  </si>
  <si>
    <t>ACBBBDD</t>
  </si>
  <si>
    <t>ACBBBDE</t>
  </si>
  <si>
    <t>ACBBBEA</t>
  </si>
  <si>
    <t>ACBBBEB</t>
  </si>
  <si>
    <t>ACBBBEC</t>
  </si>
  <si>
    <t>ACBBBED</t>
  </si>
  <si>
    <t>ACBBBFA</t>
  </si>
  <si>
    <t>ACBBBFB</t>
  </si>
  <si>
    <t>ACBBBFC</t>
  </si>
  <si>
    <t>ACBBCAD</t>
  </si>
  <si>
    <t>ACBBCAE</t>
  </si>
  <si>
    <t>ACBBCAF</t>
  </si>
  <si>
    <t>ACBBCBD</t>
  </si>
  <si>
    <t>ACBBCBE</t>
  </si>
  <si>
    <t>ACBBCBF</t>
  </si>
  <si>
    <t>ACBBCCC</t>
  </si>
  <si>
    <t>ACBBCCD</t>
  </si>
  <si>
    <t>ACBBCCE</t>
  </si>
  <si>
    <t>ACBBCCF</t>
  </si>
  <si>
    <t>ACBBCDA</t>
  </si>
  <si>
    <t>ACBBCDB</t>
  </si>
  <si>
    <t>ACBBCDC</t>
  </si>
  <si>
    <t>ACBBCDD</t>
  </si>
  <si>
    <t>ACBBCDE</t>
  </si>
  <si>
    <t>ACBBCEA</t>
  </si>
  <si>
    <t>ACBBCEB</t>
  </si>
  <si>
    <t>ACBBCEC</t>
  </si>
  <si>
    <t>ACBBCED</t>
  </si>
  <si>
    <t>ACBBCFA</t>
  </si>
  <si>
    <t>ACBBCFB</t>
  </si>
  <si>
    <t>ACBBCFC</t>
  </si>
  <si>
    <t>ACBBDAC</t>
  </si>
  <si>
    <t>ACBBDAD</t>
  </si>
  <si>
    <t>ACBBDAE</t>
  </si>
  <si>
    <t>ACBBDBC</t>
  </si>
  <si>
    <t>ACBBDBD</t>
  </si>
  <si>
    <t>ACBBDBE</t>
  </si>
  <si>
    <t>ACBBDCA</t>
  </si>
  <si>
    <t>ACBBDCB</t>
  </si>
  <si>
    <t>ACBBDCC</t>
  </si>
  <si>
    <t>ACBBDCD</t>
  </si>
  <si>
    <t>ACBBDCE</t>
  </si>
  <si>
    <t>ACBBDDA</t>
  </si>
  <si>
    <t>ACBBDDB</t>
  </si>
  <si>
    <t>ACBBDDC</t>
  </si>
  <si>
    <t>ACBBDDD</t>
  </si>
  <si>
    <t>ACBBDEA</t>
  </si>
  <si>
    <t>ACBBDEB</t>
  </si>
  <si>
    <t>ACBBDEC</t>
  </si>
  <si>
    <t>ACBBEAA</t>
  </si>
  <si>
    <t>ACBBEAB</t>
  </si>
  <si>
    <t>ACBBEAC</t>
  </si>
  <si>
    <t>ACBBEAD</t>
  </si>
  <si>
    <t>ACBBEBA</t>
  </si>
  <si>
    <t>ACBBEBB</t>
  </si>
  <si>
    <t>ACBBEBC</t>
  </si>
  <si>
    <t>ACBBEBD</t>
  </si>
  <si>
    <t>ACBBECA</t>
  </si>
  <si>
    <t>ACBBECB</t>
  </si>
  <si>
    <t>ACBBECC</t>
  </si>
  <si>
    <t>ACBBECD</t>
  </si>
  <si>
    <t>ACBBEDA</t>
  </si>
  <si>
    <t>ACBBEDB</t>
  </si>
  <si>
    <t>ACBBEDC</t>
  </si>
  <si>
    <t>ACBBFAA</t>
  </si>
  <si>
    <t>ACBBFAB</t>
  </si>
  <si>
    <t>ACBBFAC</t>
  </si>
  <si>
    <t>ACBBFBA</t>
  </si>
  <si>
    <t>ACBBFBB</t>
  </si>
  <si>
    <t>ACBBFBC</t>
  </si>
  <si>
    <t>ACBBFCA</t>
  </si>
  <si>
    <t>ACBBFCB</t>
  </si>
  <si>
    <t>ACBBFCC</t>
  </si>
  <si>
    <t>ACBCAAD</t>
  </si>
  <si>
    <t>ACBCAAE</t>
  </si>
  <si>
    <t>ACBCAAF</t>
  </si>
  <si>
    <t>ACBCABD</t>
  </si>
  <si>
    <t>ACBCABE</t>
  </si>
  <si>
    <t>ACBCABF</t>
  </si>
  <si>
    <t>ACBCACC</t>
  </si>
  <si>
    <t>ACBCACD</t>
  </si>
  <si>
    <t>ACBCACE</t>
  </si>
  <si>
    <t>ACBCACF</t>
  </si>
  <si>
    <t>ACBCADA</t>
  </si>
  <si>
    <t>ACBCADB</t>
  </si>
  <si>
    <t>ACBCADC</t>
  </si>
  <si>
    <t>ACBCADD</t>
  </si>
  <si>
    <t>ACBCADE</t>
  </si>
  <si>
    <t>ACBCAEA</t>
  </si>
  <si>
    <t>ACBCAEB</t>
  </si>
  <si>
    <t>ACBCAEC</t>
  </si>
  <si>
    <t>ACBCAED</t>
  </si>
  <si>
    <t>ACBCAFA</t>
  </si>
  <si>
    <t>ACBCAFB</t>
  </si>
  <si>
    <t>ACBCAFC</t>
  </si>
  <si>
    <t>ACBCBAD</t>
  </si>
  <si>
    <t>ACBCBAE</t>
  </si>
  <si>
    <t>ACBCBAF</t>
  </si>
  <si>
    <t>ACBCBBD</t>
  </si>
  <si>
    <t>ACBCBBE</t>
  </si>
  <si>
    <t>ACBCBBF</t>
  </si>
  <si>
    <t>ACBCBCC</t>
  </si>
  <si>
    <t>ACBCBCD</t>
  </si>
  <si>
    <t>ACBCBCE</t>
  </si>
  <si>
    <t>ACBCBCF</t>
  </si>
  <si>
    <t>ACBCBDA</t>
  </si>
  <si>
    <t>ACBCBDB</t>
  </si>
  <si>
    <t>ACBCBDC</t>
  </si>
  <si>
    <t>ACBCBDD</t>
  </si>
  <si>
    <t>ACBCBDE</t>
  </si>
  <si>
    <t>ACBCBEA</t>
  </si>
  <si>
    <t>ACBCBEB</t>
  </si>
  <si>
    <t>ACBCBEC</t>
  </si>
  <si>
    <t>ACBCBED</t>
  </si>
  <si>
    <t>ACBCBFA</t>
  </si>
  <si>
    <t>ACBCBFB</t>
  </si>
  <si>
    <t>ACBCBFC</t>
  </si>
  <si>
    <t>ACBCCAC</t>
  </si>
  <si>
    <t>ACBCCAD</t>
  </si>
  <si>
    <t>ACBCCAE</t>
  </si>
  <si>
    <t>ACBCCAF</t>
  </si>
  <si>
    <t>ACBCCBC</t>
  </si>
  <si>
    <t>ACBCCBD</t>
  </si>
  <si>
    <t>ACBCCBE</t>
  </si>
  <si>
    <t>ACBCCBF</t>
  </si>
  <si>
    <t>ACBCCCA</t>
  </si>
  <si>
    <t>ACBCCCB</t>
  </si>
  <si>
    <t>ACBCCCC</t>
  </si>
  <si>
    <t>ACBCCCD</t>
  </si>
  <si>
    <t>ACBCCCE</t>
  </si>
  <si>
    <t>ACBCCCF</t>
  </si>
  <si>
    <t>ACBCCDA</t>
  </si>
  <si>
    <t>ACBCCDB</t>
  </si>
  <si>
    <t>ACBCCDC</t>
  </si>
  <si>
    <t>ACBCCDD</t>
  </si>
  <si>
    <t>ACBCCDE</t>
  </si>
  <si>
    <t>ACBCCEA</t>
  </si>
  <si>
    <t>ACBCCEB</t>
  </si>
  <si>
    <t>ACBCCEC</t>
  </si>
  <si>
    <t>ACBCCED</t>
  </si>
  <si>
    <t>ACBCCFA</t>
  </si>
  <si>
    <t>ACBCCFB</t>
  </si>
  <si>
    <t>ACBCCFC</t>
  </si>
  <si>
    <t>ACBCDAA</t>
  </si>
  <si>
    <t>ACBCDAB</t>
  </si>
  <si>
    <t>ACBCDAC</t>
  </si>
  <si>
    <t>ACBCDAD</t>
  </si>
  <si>
    <t>ACBCDAE</t>
  </si>
  <si>
    <t>ACBCDBA</t>
  </si>
  <si>
    <t>ACBCDBB</t>
  </si>
  <si>
    <t>ACBCDBC</t>
  </si>
  <si>
    <t>ACBCDBD</t>
  </si>
  <si>
    <t>ACBCDBE</t>
  </si>
  <si>
    <t>ACBCDCA</t>
  </si>
  <si>
    <t>ACBCDCB</t>
  </si>
  <si>
    <t>ACBCDCC</t>
  </si>
  <si>
    <t>ACBCDCD</t>
  </si>
  <si>
    <t>ACBCDCE</t>
  </si>
  <si>
    <t>ACBCDDA</t>
  </si>
  <si>
    <t>ACBCDDB</t>
  </si>
  <si>
    <t>ACBCDDC</t>
  </si>
  <si>
    <t>ACBCDDD</t>
  </si>
  <si>
    <t>ACBCDEA</t>
  </si>
  <si>
    <t>ACBCDEB</t>
  </si>
  <si>
    <t>ACBCDEC</t>
  </si>
  <si>
    <t>ACBCEAA</t>
  </si>
  <si>
    <t>ACBCEAB</t>
  </si>
  <si>
    <t>ACBCEAC</t>
  </si>
  <si>
    <t>ACBCEAD</t>
  </si>
  <si>
    <t>ACBCEBA</t>
  </si>
  <si>
    <t>ACBCEBB</t>
  </si>
  <si>
    <t>ACBCEBC</t>
  </si>
  <si>
    <t>ACBCEBD</t>
  </si>
  <si>
    <t>ACBCECA</t>
  </si>
  <si>
    <t>ACBCECB</t>
  </si>
  <si>
    <t>ACBCECC</t>
  </si>
  <si>
    <t>ACBCECD</t>
  </si>
  <si>
    <t>ACBCEDA</t>
  </si>
  <si>
    <t>ACBCEDB</t>
  </si>
  <si>
    <t>ACBCEDC</t>
  </si>
  <si>
    <t>ACBCFAA</t>
  </si>
  <si>
    <t>ACBCFAB</t>
  </si>
  <si>
    <t>ACBCFAC</t>
  </si>
  <si>
    <t>ACBCFBA</t>
  </si>
  <si>
    <t>ACBCFBB</t>
  </si>
  <si>
    <t>ACBCFBC</t>
  </si>
  <si>
    <t>ACBCFCA</t>
  </si>
  <si>
    <t>ACBCFCB</t>
  </si>
  <si>
    <t>ACBCFCC</t>
  </si>
  <si>
    <t>ACBDAAC</t>
  </si>
  <si>
    <t>ACBDAAD</t>
  </si>
  <si>
    <t>ACBDAAE</t>
  </si>
  <si>
    <t>ACBDABC</t>
  </si>
  <si>
    <t>ACBDABD</t>
  </si>
  <si>
    <t>ACBDABE</t>
  </si>
  <si>
    <t>ACBDACA</t>
  </si>
  <si>
    <t>ACBDACB</t>
  </si>
  <si>
    <t>ACBDACC</t>
  </si>
  <si>
    <t>ACBDACD</t>
  </si>
  <si>
    <t>ACBDACE</t>
  </si>
  <si>
    <t>ACBDADA</t>
  </si>
  <si>
    <t>ACBDADB</t>
  </si>
  <si>
    <t>ACBDADC</t>
  </si>
  <si>
    <t>ACBDADD</t>
  </si>
  <si>
    <t>ACBDAEA</t>
  </si>
  <si>
    <t>ACBDAEB</t>
  </si>
  <si>
    <t>ACBDAEC</t>
  </si>
  <si>
    <t>ACBDBAC</t>
  </si>
  <si>
    <t>ACBDBAD</t>
  </si>
  <si>
    <t>ACBDBAE</t>
  </si>
  <si>
    <t>ACBDBBC</t>
  </si>
  <si>
    <t>ACBDBBD</t>
  </si>
  <si>
    <t>ACBDBBE</t>
  </si>
  <si>
    <t>ACBDBCA</t>
  </si>
  <si>
    <t>ACBDBCB</t>
  </si>
  <si>
    <t>ACBDBCC</t>
  </si>
  <si>
    <t>ACBDBCD</t>
  </si>
  <si>
    <t>ACBDBCE</t>
  </si>
  <si>
    <t>ACBDBDA</t>
  </si>
  <si>
    <t>ACBDBDB</t>
  </si>
  <si>
    <t>ACBDBDC</t>
  </si>
  <si>
    <t>ACBDBDD</t>
  </si>
  <si>
    <t>ACBDBEA</t>
  </si>
  <si>
    <t>ACBDBEB</t>
  </si>
  <si>
    <t>ACBDBEC</t>
  </si>
  <si>
    <t>ACBDCAA</t>
  </si>
  <si>
    <t>ACBDCAB</t>
  </si>
  <si>
    <t>ACBDCAC</t>
  </si>
  <si>
    <t>ACBDCAD</t>
  </si>
  <si>
    <t>ACBDCAE</t>
  </si>
  <si>
    <t>ACBDCBA</t>
  </si>
  <si>
    <t>ACBDCBB</t>
  </si>
  <si>
    <t>ACBDCBC</t>
  </si>
  <si>
    <t>ACBDCBD</t>
  </si>
  <si>
    <t>ACBDCBE</t>
  </si>
  <si>
    <t>ACBDCCA</t>
  </si>
  <si>
    <t>ACBDCCB</t>
  </si>
  <si>
    <t>ACBDCCC</t>
  </si>
  <si>
    <t>ACBDCCD</t>
  </si>
  <si>
    <t>ACBDCCE</t>
  </si>
  <si>
    <t>ACBDCDA</t>
  </si>
  <si>
    <t>ACBDCDB</t>
  </si>
  <si>
    <t>ACBDCDC</t>
  </si>
  <si>
    <t>ACBDCDD</t>
  </si>
  <si>
    <t>ACBDCEA</t>
  </si>
  <si>
    <t>ACBDCEB</t>
  </si>
  <si>
    <t>ACBDCEC</t>
  </si>
  <si>
    <t>ACBDDAA</t>
  </si>
  <si>
    <t>ACBDDAB</t>
  </si>
  <si>
    <t>ACBDDAC</t>
  </si>
  <si>
    <t>ACBDDAD</t>
  </si>
  <si>
    <t>ACBDDBA</t>
  </si>
  <si>
    <t>ACBDDBB</t>
  </si>
  <si>
    <t>ACBDDBC</t>
  </si>
  <si>
    <t>ACBDDBD</t>
  </si>
  <si>
    <t>ACBDDCA</t>
  </si>
  <si>
    <t>ACBDDCB</t>
  </si>
  <si>
    <t>ACBDDCC</t>
  </si>
  <si>
    <t>ACBDDCD</t>
  </si>
  <si>
    <t>ACBDDDA</t>
  </si>
  <si>
    <t>ACBDDDB</t>
  </si>
  <si>
    <t>ACBDDDC</t>
  </si>
  <si>
    <t>ACBDEAA</t>
  </si>
  <si>
    <t>ACBDEAB</t>
  </si>
  <si>
    <t>ACBDEAC</t>
  </si>
  <si>
    <t>ACBDEBA</t>
  </si>
  <si>
    <t>ACBDEBB</t>
  </si>
  <si>
    <t>ACBDEBC</t>
  </si>
  <si>
    <t>ACBDECA</t>
  </si>
  <si>
    <t>ACBDECB</t>
  </si>
  <si>
    <t>ACBDECC</t>
  </si>
  <si>
    <t>ACBEAAA</t>
  </si>
  <si>
    <t>ACBEAAB</t>
  </si>
  <si>
    <t>ACBEAAC</t>
  </si>
  <si>
    <t>ACBEAAD</t>
  </si>
  <si>
    <t>ACBEABA</t>
  </si>
  <si>
    <t>ACBEABB</t>
  </si>
  <si>
    <t>ACBEABC</t>
  </si>
  <si>
    <t>ACBEABD</t>
  </si>
  <si>
    <t>ACBEACA</t>
  </si>
  <si>
    <t>ACBEACB</t>
  </si>
  <si>
    <t>ACBEACC</t>
  </si>
  <si>
    <t>ACBEACD</t>
  </si>
  <si>
    <t>ACBEADA</t>
  </si>
  <si>
    <t>ACBEADB</t>
  </si>
  <si>
    <t>ACBEADC</t>
  </si>
  <si>
    <t>ACBEBAA</t>
  </si>
  <si>
    <t>ACBEBAB</t>
  </si>
  <si>
    <t>ACBEBAC</t>
  </si>
  <si>
    <t>ACBEBAD</t>
  </si>
  <si>
    <t>ACBEBBA</t>
  </si>
  <si>
    <t>ACBEBBB</t>
  </si>
  <si>
    <t>ACBEBBC</t>
  </si>
  <si>
    <t>ACBEBBD</t>
  </si>
  <si>
    <t>ACBEBCA</t>
  </si>
  <si>
    <t>ACBEBCB</t>
  </si>
  <si>
    <t>ACBEBCC</t>
  </si>
  <si>
    <t>ACBEBCD</t>
  </si>
  <si>
    <t>ACBEBDA</t>
  </si>
  <si>
    <t>ACBEBDB</t>
  </si>
  <si>
    <t>ACBEBDC</t>
  </si>
  <si>
    <t>ACBECAA</t>
  </si>
  <si>
    <t>ACBECAB</t>
  </si>
  <si>
    <t>ACBECAC</t>
  </si>
  <si>
    <t>ACBECAD</t>
  </si>
  <si>
    <t>ACBECBA</t>
  </si>
  <si>
    <t>ACBECBB</t>
  </si>
  <si>
    <t>ACBECBC</t>
  </si>
  <si>
    <t>ACBECBD</t>
  </si>
  <si>
    <t>ACBECCA</t>
  </si>
  <si>
    <t>ACBECCB</t>
  </si>
  <si>
    <t>ACBECCC</t>
  </si>
  <si>
    <t>ACBECCD</t>
  </si>
  <si>
    <t>ACBECDA</t>
  </si>
  <si>
    <t>ACBECDB</t>
  </si>
  <si>
    <t>ACBECDC</t>
  </si>
  <si>
    <t>ACBEDAA</t>
  </si>
  <si>
    <t>ACBEDAB</t>
  </si>
  <si>
    <t>ACBEDAC</t>
  </si>
  <si>
    <t>ACBEDBA</t>
  </si>
  <si>
    <t>ACBEDBB</t>
  </si>
  <si>
    <t>ACBEDBC</t>
  </si>
  <si>
    <t>ACBEDCA</t>
  </si>
  <si>
    <t>ACBEDCB</t>
  </si>
  <si>
    <t>ACBEDCC</t>
  </si>
  <si>
    <t>ACBFAAA</t>
  </si>
  <si>
    <t>ACBFAAB</t>
  </si>
  <si>
    <t>ACBFAAC</t>
  </si>
  <si>
    <t>ACBFABA</t>
  </si>
  <si>
    <t>ACBFABB</t>
  </si>
  <si>
    <t>ACBFABC</t>
  </si>
  <si>
    <t>ACBFACA</t>
  </si>
  <si>
    <t>ACBFACB</t>
  </si>
  <si>
    <t>ACBFACC</t>
  </si>
  <si>
    <t>ACBFBAA</t>
  </si>
  <si>
    <t>ACBFBAB</t>
  </si>
  <si>
    <t>ACBFBAC</t>
  </si>
  <si>
    <t>ACBFBBA</t>
  </si>
  <si>
    <t>ACBFBBB</t>
  </si>
  <si>
    <t>ACBFBBC</t>
  </si>
  <si>
    <t>ACBFBCA</t>
  </si>
  <si>
    <t>ACBFBCB</t>
  </si>
  <si>
    <t>ACBFBCC</t>
  </si>
  <si>
    <t>ACBFCAA</t>
  </si>
  <si>
    <t>ACBFCAB</t>
  </si>
  <si>
    <t>ACBFCAC</t>
  </si>
  <si>
    <t>ACBFCBA</t>
  </si>
  <si>
    <t>ACBFCBB</t>
  </si>
  <si>
    <t>ACBFCBC</t>
  </si>
  <si>
    <t>ACBFCCA</t>
  </si>
  <si>
    <t>ACBFCCB</t>
  </si>
  <si>
    <t>ACBFCCC</t>
  </si>
  <si>
    <t>ACCAAAD</t>
  </si>
  <si>
    <t>ACCAAAE</t>
  </si>
  <si>
    <t>ACCAAAF</t>
  </si>
  <si>
    <t>ACCAABD</t>
  </si>
  <si>
    <t>ACCAABE</t>
  </si>
  <si>
    <t>ACCAABF</t>
  </si>
  <si>
    <t>ACCAACC</t>
  </si>
  <si>
    <t>ACCAACD</t>
  </si>
  <si>
    <t>ACCAACE</t>
  </si>
  <si>
    <t>ACCAACF</t>
  </si>
  <si>
    <t>ACCAADA</t>
  </si>
  <si>
    <t>ACCAADB</t>
  </si>
  <si>
    <t>ACCAADC</t>
  </si>
  <si>
    <t>ACCAADD</t>
  </si>
  <si>
    <t>ACCAADE</t>
  </si>
  <si>
    <t>ACCAAEA</t>
  </si>
  <si>
    <t>ACCAAEB</t>
  </si>
  <si>
    <t>ACCAAEC</t>
  </si>
  <si>
    <t>ACCAAED</t>
  </si>
  <si>
    <t>ACCAAFA</t>
  </si>
  <si>
    <t>ACCAAFB</t>
  </si>
  <si>
    <t>ACCAAFC</t>
  </si>
  <si>
    <t>ACCABAD</t>
  </si>
  <si>
    <t>ACCABAE</t>
  </si>
  <si>
    <t>ACCABAF</t>
  </si>
  <si>
    <t>ACCABBD</t>
  </si>
  <si>
    <t>ACCABBE</t>
  </si>
  <si>
    <t>ACCABBF</t>
  </si>
  <si>
    <t>ACCABCC</t>
  </si>
  <si>
    <t>ACCABCD</t>
  </si>
  <si>
    <t>ACCABCE</t>
  </si>
  <si>
    <t>ACCABCF</t>
  </si>
  <si>
    <t>ACCABDA</t>
  </si>
  <si>
    <t>ACCABDB</t>
  </si>
  <si>
    <t>ACCABDC</t>
  </si>
  <si>
    <t>ACCABDD</t>
  </si>
  <si>
    <t>ACCABDE</t>
  </si>
  <si>
    <t>ACCABEA</t>
  </si>
  <si>
    <t>ACCABEB</t>
  </si>
  <si>
    <t>ACCABEC</t>
  </si>
  <si>
    <t>ACCABED</t>
  </si>
  <si>
    <t>ACCABFA</t>
  </si>
  <si>
    <t>ACCABFB</t>
  </si>
  <si>
    <t>ACCABFC</t>
  </si>
  <si>
    <t>ACCACAC</t>
  </si>
  <si>
    <t>ACCACAD</t>
  </si>
  <si>
    <t>ACCACAE</t>
  </si>
  <si>
    <t>ACCACAF</t>
  </si>
  <si>
    <t>ACCACBC</t>
  </si>
  <si>
    <t>ACCACBD</t>
  </si>
  <si>
    <t>ACCACBE</t>
  </si>
  <si>
    <t>ACCACBF</t>
  </si>
  <si>
    <t>ACCACCA</t>
  </si>
  <si>
    <t>ACCACCB</t>
  </si>
  <si>
    <t>ACCACCC</t>
  </si>
  <si>
    <t>ACCACCD</t>
  </si>
  <si>
    <t>ACCACCE</t>
  </si>
  <si>
    <t>ACCACCF</t>
  </si>
  <si>
    <t>ACCACDA</t>
  </si>
  <si>
    <t>ACCACDB</t>
  </si>
  <si>
    <t>ACCACDC</t>
  </si>
  <si>
    <t>ACCACDD</t>
  </si>
  <si>
    <t>ACCACDE</t>
  </si>
  <si>
    <t>ACCACEA</t>
  </si>
  <si>
    <t>ACCACEB</t>
  </si>
  <si>
    <t>ACCACEC</t>
  </si>
  <si>
    <t>ACCACED</t>
  </si>
  <si>
    <t>ACCACFA</t>
  </si>
  <si>
    <t>ACCACFB</t>
  </si>
  <si>
    <t>ACCACFC</t>
  </si>
  <si>
    <t>ACCADAA</t>
  </si>
  <si>
    <t>ACCADAB</t>
  </si>
  <si>
    <t>ACCADAC</t>
  </si>
  <si>
    <t>ACCADAD</t>
  </si>
  <si>
    <t>ACCADAE</t>
  </si>
  <si>
    <t>ACCADBA</t>
  </si>
  <si>
    <t>ACCADBB</t>
  </si>
  <si>
    <t>ACCADBC</t>
  </si>
  <si>
    <t>ACCADBD</t>
  </si>
  <si>
    <t>ACCADBE</t>
  </si>
  <si>
    <t>ACCADCA</t>
  </si>
  <si>
    <t>ACCADCB</t>
  </si>
  <si>
    <t>ACCADCC</t>
  </si>
  <si>
    <t>ACCADCD</t>
  </si>
  <si>
    <t>ACCADCE</t>
  </si>
  <si>
    <t>ACCADDA</t>
  </si>
  <si>
    <t>ACCADDB</t>
  </si>
  <si>
    <t>ACCADDC</t>
  </si>
  <si>
    <t>ACCADDD</t>
  </si>
  <si>
    <t>ACCADEA</t>
  </si>
  <si>
    <t>ACCADEB</t>
  </si>
  <si>
    <t>ACCADEC</t>
  </si>
  <si>
    <t>ACCAEAA</t>
  </si>
  <si>
    <t>ACCAEAB</t>
  </si>
  <si>
    <t>ACCAEAC</t>
  </si>
  <si>
    <t>ACCAEAD</t>
  </si>
  <si>
    <t>ACCAEBA</t>
  </si>
  <si>
    <t>ACCAEBB</t>
  </si>
  <si>
    <t>ACCAEBC</t>
  </si>
  <si>
    <t>ACCAEBD</t>
  </si>
  <si>
    <t>ACCAECA</t>
  </si>
  <si>
    <t>ACCAECB</t>
  </si>
  <si>
    <t>ACCAECC</t>
  </si>
  <si>
    <t>ACCAECD</t>
  </si>
  <si>
    <t>ACCAEDA</t>
  </si>
  <si>
    <t>ACCAEDB</t>
  </si>
  <si>
    <t>ACCAEDC</t>
  </si>
  <si>
    <t>ACCAFAA</t>
  </si>
  <si>
    <t>ACCAFAB</t>
  </si>
  <si>
    <t>ACCAFAC</t>
  </si>
  <si>
    <t>ACCAFBA</t>
  </si>
  <si>
    <t>ACCAFBB</t>
  </si>
  <si>
    <t>ACCAFBC</t>
  </si>
  <si>
    <t>ACCAFCA</t>
  </si>
  <si>
    <t>ACCAFCB</t>
  </si>
  <si>
    <t>ACCAFCC</t>
  </si>
  <si>
    <t>ACCBAAD</t>
  </si>
  <si>
    <t>ACCBAAE</t>
  </si>
  <si>
    <t>ACCBAAF</t>
  </si>
  <si>
    <t>ACCBABD</t>
  </si>
  <si>
    <t>ACCBABE</t>
  </si>
  <si>
    <t>ACCBABF</t>
  </si>
  <si>
    <t>ACCBACC</t>
  </si>
  <si>
    <t>ACCBACD</t>
  </si>
  <si>
    <t>ACCBACE</t>
  </si>
  <si>
    <t>ACCBACF</t>
  </si>
  <si>
    <t>ACCBADA</t>
  </si>
  <si>
    <t>ACCBADB</t>
  </si>
  <si>
    <t>ACCBADC</t>
  </si>
  <si>
    <t>ACCBADD</t>
  </si>
  <si>
    <t>ACCBADE</t>
  </si>
  <si>
    <t>ACCBAEA</t>
  </si>
  <si>
    <t>ACCBAEB</t>
  </si>
  <si>
    <t>ACCBAEC</t>
  </si>
  <si>
    <t>ACCBAED</t>
  </si>
  <si>
    <t>ACCBAFA</t>
  </si>
  <si>
    <t>ACCBAFB</t>
  </si>
  <si>
    <t>ACCBAFC</t>
  </si>
  <si>
    <t>ACCBBAD</t>
  </si>
  <si>
    <t>ACCBBAE</t>
  </si>
  <si>
    <t>ACCBBAF</t>
  </si>
  <si>
    <t>ACCBBBD</t>
  </si>
  <si>
    <t>ACCBBBE</t>
  </si>
  <si>
    <t>ACCBBBF</t>
  </si>
  <si>
    <t>ACCBBCC</t>
  </si>
  <si>
    <t>ACCBBCD</t>
  </si>
  <si>
    <t>ACCBBCE</t>
  </si>
  <si>
    <t>ACCBBCF</t>
  </si>
  <si>
    <t>ACCBBDA</t>
  </si>
  <si>
    <t>ACCBBDB</t>
  </si>
  <si>
    <t>ACCBBDC</t>
  </si>
  <si>
    <t>ACCBBDD</t>
  </si>
  <si>
    <t>ACCBBDE</t>
  </si>
  <si>
    <t>ACCBBEA</t>
  </si>
  <si>
    <t>ACCBBEB</t>
  </si>
  <si>
    <t>ACCBBEC</t>
  </si>
  <si>
    <t>ACCBBED</t>
  </si>
  <si>
    <t>ACCBBFA</t>
  </si>
  <si>
    <t>ACCBBFB</t>
  </si>
  <si>
    <t>ACCBBFC</t>
  </si>
  <si>
    <t>ACCBCAC</t>
  </si>
  <si>
    <t>ACCBCAD</t>
  </si>
  <si>
    <t>ACCBCAE</t>
  </si>
  <si>
    <t>ACCBCAF</t>
  </si>
  <si>
    <t>ACCBCBC</t>
  </si>
  <si>
    <t>ACCBCBD</t>
  </si>
  <si>
    <t>ACCBCBE</t>
  </si>
  <si>
    <t>ACCBCBF</t>
  </si>
  <si>
    <t>ACCBCCA</t>
  </si>
  <si>
    <t>ACCBCCB</t>
  </si>
  <si>
    <t>ACCBCCC</t>
  </si>
  <si>
    <t>ACCBCCD</t>
  </si>
  <si>
    <t>ACCBCCE</t>
  </si>
  <si>
    <t>ACCBCCF</t>
  </si>
  <si>
    <t>ACCBCDA</t>
  </si>
  <si>
    <t>ACCBCDB</t>
  </si>
  <si>
    <t>ACCBCDC</t>
  </si>
  <si>
    <t>ACCBCDD</t>
  </si>
  <si>
    <t>ACCBCDE</t>
  </si>
  <si>
    <t>ACCBCEA</t>
  </si>
  <si>
    <t>ACCBCEB</t>
  </si>
  <si>
    <t>ACCBCEC</t>
  </si>
  <si>
    <t>ACCBCED</t>
  </si>
  <si>
    <t>ACCBCFA</t>
  </si>
  <si>
    <t>ACCBCFB</t>
  </si>
  <si>
    <t>ACCBCFC</t>
  </si>
  <si>
    <t>ACCBDAA</t>
  </si>
  <si>
    <t>ACCBDAB</t>
  </si>
  <si>
    <t>ACCBDAC</t>
  </si>
  <si>
    <t>ACCBDAD</t>
  </si>
  <si>
    <t>ACCBDAE</t>
  </si>
  <si>
    <t>ACCBDBA</t>
  </si>
  <si>
    <t>ACCBDBB</t>
  </si>
  <si>
    <t>ACCBDBC</t>
  </si>
  <si>
    <t>ACCBDBD</t>
  </si>
  <si>
    <t>ACCBDBE</t>
  </si>
  <si>
    <t>ACCBDCA</t>
  </si>
  <si>
    <t>ACCBDCB</t>
  </si>
  <si>
    <t>ACCBDCC</t>
  </si>
  <si>
    <t>ACCBDCD</t>
  </si>
  <si>
    <t>ACCBDCE</t>
  </si>
  <si>
    <t>ACCBDDA</t>
  </si>
  <si>
    <t>ACCBDDB</t>
  </si>
  <si>
    <t>ACCBDDC</t>
  </si>
  <si>
    <t>ACCBDDD</t>
  </si>
  <si>
    <t>ACCBDEA</t>
  </si>
  <si>
    <t>ACCBDEB</t>
  </si>
  <si>
    <t>ACCBDEC</t>
  </si>
  <si>
    <t>ACCBEAA</t>
  </si>
  <si>
    <t>ACCBEAB</t>
  </si>
  <si>
    <t>ACCBEAC</t>
  </si>
  <si>
    <t>ACCBEAD</t>
  </si>
  <si>
    <t>ACCBEBA</t>
  </si>
  <si>
    <t>ACCBEBB</t>
  </si>
  <si>
    <t>ACCBEBC</t>
  </si>
  <si>
    <t>ACCBEBD</t>
  </si>
  <si>
    <t>ACCBECA</t>
  </si>
  <si>
    <t>ACCBECB</t>
  </si>
  <si>
    <t>ACCBECC</t>
  </si>
  <si>
    <t>ACCBECD</t>
  </si>
  <si>
    <t>ACCBEDA</t>
  </si>
  <si>
    <t>ACCBEDB</t>
  </si>
  <si>
    <t>ACCBEDC</t>
  </si>
  <si>
    <t>ACCBFAA</t>
  </si>
  <si>
    <t>ACCBFAB</t>
  </si>
  <si>
    <t>ACCBFAC</t>
  </si>
  <si>
    <t>ACCBFBA</t>
  </si>
  <si>
    <t>ACCBFBB</t>
  </si>
  <si>
    <t>ACCBFBC</t>
  </si>
  <si>
    <t>ACCBFCA</t>
  </si>
  <si>
    <t>ACCBFCB</t>
  </si>
  <si>
    <t>ACCBFCC</t>
  </si>
  <si>
    <t>ACCCAAC</t>
  </si>
  <si>
    <t>ACCCAAD</t>
  </si>
  <si>
    <t>ACCCAAE</t>
  </si>
  <si>
    <t>ACCCAAF</t>
  </si>
  <si>
    <t>ACCCABC</t>
  </si>
  <si>
    <t>ACCCABD</t>
  </si>
  <si>
    <t>ACCCABE</t>
  </si>
  <si>
    <t>ACCCABF</t>
  </si>
  <si>
    <t>ACCCACA</t>
  </si>
  <si>
    <t>ACCCACB</t>
  </si>
  <si>
    <t>ACCCACC</t>
  </si>
  <si>
    <t>ACCCACD</t>
  </si>
  <si>
    <t>ACCCACE</t>
  </si>
  <si>
    <t>ACCCACF</t>
  </si>
  <si>
    <t>ACCCADA</t>
  </si>
  <si>
    <t>ACCCADB</t>
  </si>
  <si>
    <t>ACCCADC</t>
  </si>
  <si>
    <t>ACCCADD</t>
  </si>
  <si>
    <t>ACCCADE</t>
  </si>
  <si>
    <t>ACCCAEA</t>
  </si>
  <si>
    <t>ACCCAEB</t>
  </si>
  <si>
    <t>ACCCAEC</t>
  </si>
  <si>
    <t>ACCCAED</t>
  </si>
  <si>
    <t>ACCCAFA</t>
  </si>
  <si>
    <t>ACCCAFB</t>
  </si>
  <si>
    <t>ACCCAFC</t>
  </si>
  <si>
    <t>ACCCBAC</t>
  </si>
  <si>
    <t>ACCCBAD</t>
  </si>
  <si>
    <t>ACCCBAE</t>
  </si>
  <si>
    <t>ACCCBAF</t>
  </si>
  <si>
    <t>ACCCBBC</t>
  </si>
  <si>
    <t>ACCCBBD</t>
  </si>
  <si>
    <t>ACCCBBE</t>
  </si>
  <si>
    <t>ACCCBBF</t>
  </si>
  <si>
    <t>ACCCBCA</t>
  </si>
  <si>
    <t>ACCCBCB</t>
  </si>
  <si>
    <t>ACCCBCC</t>
  </si>
  <si>
    <t>ACCCBCD</t>
  </si>
  <si>
    <t>ACCCBCE</t>
  </si>
  <si>
    <t>ACCCBCF</t>
  </si>
  <si>
    <t>ACCCBDA</t>
  </si>
  <si>
    <t>ACCCBDB</t>
  </si>
  <si>
    <t>ACCCBDC</t>
  </si>
  <si>
    <t>ACCCBDD</t>
  </si>
  <si>
    <t>ACCCBDE</t>
  </si>
  <si>
    <t>ACCCBEA</t>
  </si>
  <si>
    <t>ACCCBEB</t>
  </si>
  <si>
    <t>ACCCBEC</t>
  </si>
  <si>
    <t>ACCCBED</t>
  </si>
  <si>
    <t>ACCCBFA</t>
  </si>
  <si>
    <t>ACCCBFB</t>
  </si>
  <si>
    <t>ACCCBFC</t>
  </si>
  <si>
    <t>ACCCCAA</t>
  </si>
  <si>
    <t>ACCCCAB</t>
  </si>
  <si>
    <t>ACCCCAC</t>
  </si>
  <si>
    <t>ACCCCAD</t>
  </si>
  <si>
    <t>ACCCCAE</t>
  </si>
  <si>
    <t>ACCCCAF</t>
  </si>
  <si>
    <t>ACCCCBA</t>
  </si>
  <si>
    <t>ACCCCBB</t>
  </si>
  <si>
    <t>ACCCCBC</t>
  </si>
  <si>
    <t>ACCCCBD</t>
  </si>
  <si>
    <t>ACCCCBE</t>
  </si>
  <si>
    <t>ACCCCBF</t>
  </si>
  <si>
    <t>ACCCCCA</t>
  </si>
  <si>
    <t>ACCCCCB</t>
  </si>
  <si>
    <t>ACCCCCC</t>
  </si>
  <si>
    <t>ACCCCCD</t>
  </si>
  <si>
    <t>ACCCCCE</t>
  </si>
  <si>
    <t>ACCCCDA</t>
  </si>
  <si>
    <t>ACCCCDB</t>
  </si>
  <si>
    <t>ACCCCDC</t>
  </si>
  <si>
    <t>ACCCCDD</t>
  </si>
  <si>
    <t>ACCCCDE</t>
  </si>
  <si>
    <t>ACCCCEA</t>
  </si>
  <si>
    <t>ACCCCEB</t>
  </si>
  <si>
    <t>ACCCCEC</t>
  </si>
  <si>
    <t>ACCCCED</t>
  </si>
  <si>
    <t>ACCCCFA</t>
  </si>
  <si>
    <t>ACCCCFB</t>
  </si>
  <si>
    <t>ACCCDAA</t>
  </si>
  <si>
    <t>ACCCDAB</t>
  </si>
  <si>
    <t>ACCCDAC</t>
  </si>
  <si>
    <t>ACCCDAD</t>
  </si>
  <si>
    <t>ACCCDAE</t>
  </si>
  <si>
    <t>ACCCDBA</t>
  </si>
  <si>
    <t>ACCCDBB</t>
  </si>
  <si>
    <t>ACCCDBC</t>
  </si>
  <si>
    <t>ACCCDBD</t>
  </si>
  <si>
    <t>ACCCDBE</t>
  </si>
  <si>
    <t>ACCCDCA</t>
  </si>
  <si>
    <t>ACCCDCB</t>
  </si>
  <si>
    <t>ACCCDCC</t>
  </si>
  <si>
    <t>ACCCDCD</t>
  </si>
  <si>
    <t>ACCCDCE</t>
  </si>
  <si>
    <t>ACCCDDA</t>
  </si>
  <si>
    <t>ACCCDDB</t>
  </si>
  <si>
    <t>ACCCDDC</t>
  </si>
  <si>
    <t>ACCCDDD</t>
  </si>
  <si>
    <t>ACCCDEA</t>
  </si>
  <si>
    <t>ACCCDEB</t>
  </si>
  <si>
    <t>ACCCDEC</t>
  </si>
  <si>
    <t>ACCCEAA</t>
  </si>
  <si>
    <t>ACCCEAB</t>
  </si>
  <si>
    <t>ACCCEAC</t>
  </si>
  <si>
    <t>ACCCEAD</t>
  </si>
  <si>
    <t>ACCCEBA</t>
  </si>
  <si>
    <t>ACCCEBB</t>
  </si>
  <si>
    <t>ACCCEBC</t>
  </si>
  <si>
    <t>ACCCEBD</t>
  </si>
  <si>
    <t>ACCCECA</t>
  </si>
  <si>
    <t>ACCCECB</t>
  </si>
  <si>
    <t>ACCCECC</t>
  </si>
  <si>
    <t>ACCCECD</t>
  </si>
  <si>
    <t>ACCCEDA</t>
  </si>
  <si>
    <t>ACCCEDB</t>
  </si>
  <si>
    <t>ACCCEDC</t>
  </si>
  <si>
    <t>ACCCFAA</t>
  </si>
  <si>
    <t>ACCCFAB</t>
  </si>
  <si>
    <t>ACCCFAC</t>
  </si>
  <si>
    <t>ACCCFBA</t>
  </si>
  <si>
    <t>ACCCFBB</t>
  </si>
  <si>
    <t>ACCCFBC</t>
  </si>
  <si>
    <t>ACCCFCA</t>
  </si>
  <si>
    <t>ACCCFCB</t>
  </si>
  <si>
    <t>ACCDAAA</t>
  </si>
  <si>
    <t>ACCDAAB</t>
  </si>
  <si>
    <t>ACCDAAC</t>
  </si>
  <si>
    <t>ACCDAAD</t>
  </si>
  <si>
    <t>ACCDAAE</t>
  </si>
  <si>
    <t>ACCDABA</t>
  </si>
  <si>
    <t>ACCDABB</t>
  </si>
  <si>
    <t>ACCDABC</t>
  </si>
  <si>
    <t>ACCDABD</t>
  </si>
  <si>
    <t>ACCDABE</t>
  </si>
  <si>
    <t>ACCDACA</t>
  </si>
  <si>
    <t>ACCDACB</t>
  </si>
  <si>
    <t>ACCDACC</t>
  </si>
  <si>
    <t>ACCDACD</t>
  </si>
  <si>
    <t>ACCDACE</t>
  </si>
  <si>
    <t>ACCDADA</t>
  </si>
  <si>
    <t>ACCDADB</t>
  </si>
  <si>
    <t>ACCDADC</t>
  </si>
  <si>
    <t>ACCDADD</t>
  </si>
  <si>
    <t>ACCDAEA</t>
  </si>
  <si>
    <t>ACCDAEB</t>
  </si>
  <si>
    <t>ACCDAEC</t>
  </si>
  <si>
    <t>ACCDBAA</t>
  </si>
  <si>
    <t>ACCDBAB</t>
  </si>
  <si>
    <t>ACCDBAC</t>
  </si>
  <si>
    <t>ACCDBAD</t>
  </si>
  <si>
    <t>ACCDBAE</t>
  </si>
  <si>
    <t>ACCDBBA</t>
  </si>
  <si>
    <t>ACCDBBB</t>
  </si>
  <si>
    <t>ACCDBBC</t>
  </si>
  <si>
    <t>ACCDBBD</t>
  </si>
  <si>
    <t>ACCDBBE</t>
  </si>
  <si>
    <t>ACCDBCA</t>
  </si>
  <si>
    <t>ACCDBCB</t>
  </si>
  <si>
    <t>ACCDBCC</t>
  </si>
  <si>
    <t>ACCDBCD</t>
  </si>
  <si>
    <t>ACCDBCE</t>
  </si>
  <si>
    <t>ACCDBDA</t>
  </si>
  <si>
    <t>ACCDBDB</t>
  </si>
  <si>
    <t>ACCDBDC</t>
  </si>
  <si>
    <t>ACCDBDD</t>
  </si>
  <si>
    <t>ACCDBEA</t>
  </si>
  <si>
    <t>ACCDBEB</t>
  </si>
  <si>
    <t>ACCDBEC</t>
  </si>
  <si>
    <t>ACCDCAA</t>
  </si>
  <si>
    <t>ACCDCAB</t>
  </si>
  <si>
    <t>ACCDCAC</t>
  </si>
  <si>
    <t>ACCDCAD</t>
  </si>
  <si>
    <t>ACCDCAE</t>
  </si>
  <si>
    <t>ACCDCBA</t>
  </si>
  <si>
    <t>ACCDCBB</t>
  </si>
  <si>
    <t>ACCDCBC</t>
  </si>
  <si>
    <t>ACCDCBD</t>
  </si>
  <si>
    <t>ACCDCBE</t>
  </si>
  <si>
    <t>ACCDCCA</t>
  </si>
  <si>
    <t>ACCDCCB</t>
  </si>
  <si>
    <t>ACCDCCC</t>
  </si>
  <si>
    <t>ACCDCCD</t>
  </si>
  <si>
    <t>ACCDCCE</t>
  </si>
  <si>
    <t>ACCDCDA</t>
  </si>
  <si>
    <t>ACCDCDB</t>
  </si>
  <si>
    <t>ACCDCDC</t>
  </si>
  <si>
    <t>ACCDCDD</t>
  </si>
  <si>
    <t>ACCDCEA</t>
  </si>
  <si>
    <t>ACCDCEB</t>
  </si>
  <si>
    <t>ACCDCEC</t>
  </si>
  <si>
    <t>ACCDDAA</t>
  </si>
  <si>
    <t>ACCDDAB</t>
  </si>
  <si>
    <t>ACCDDAC</t>
  </si>
  <si>
    <t>ACCDDAD</t>
  </si>
  <si>
    <t>ACCDDBA</t>
  </si>
  <si>
    <t>ACCDDBB</t>
  </si>
  <si>
    <t>ACCDDBC</t>
  </si>
  <si>
    <t>ACCDDBD</t>
  </si>
  <si>
    <t>ACCDDCA</t>
  </si>
  <si>
    <t>ACCDDCB</t>
  </si>
  <si>
    <t>ACCDDCC</t>
  </si>
  <si>
    <t>ACCDDCD</t>
  </si>
  <si>
    <t>ACCDDDA</t>
  </si>
  <si>
    <t>ACCDDDB</t>
  </si>
  <si>
    <t>ACCDDDC</t>
  </si>
  <si>
    <t>ACCDEAA</t>
  </si>
  <si>
    <t>ACCDEAB</t>
  </si>
  <si>
    <t>ACCDEAC</t>
  </si>
  <si>
    <t>ACCDEBA</t>
  </si>
  <si>
    <t>ACCDEBB</t>
  </si>
  <si>
    <t>ACCDEBC</t>
  </si>
  <si>
    <t>ACCDECA</t>
  </si>
  <si>
    <t>ACCDECB</t>
  </si>
  <si>
    <t>ACCDECC</t>
  </si>
  <si>
    <t>ACCEAAA</t>
  </si>
  <si>
    <t>ACCEAAB</t>
  </si>
  <si>
    <t>ACCEAAC</t>
  </si>
  <si>
    <t>ACCEAAD</t>
  </si>
  <si>
    <t>ACCEABA</t>
  </si>
  <si>
    <t>ACCEABB</t>
  </si>
  <si>
    <t>ACCEABC</t>
  </si>
  <si>
    <t>ACCEABD</t>
  </si>
  <si>
    <t>ACCEACA</t>
  </si>
  <si>
    <t>ACCEACB</t>
  </si>
  <si>
    <t>ACCEACC</t>
  </si>
  <si>
    <t>ACCEACD</t>
  </si>
  <si>
    <t>ACCEADA</t>
  </si>
  <si>
    <t>ACCEADB</t>
  </si>
  <si>
    <t>ACCEADC</t>
  </si>
  <si>
    <t>ACCEBAA</t>
  </si>
  <si>
    <t>ACCEBAB</t>
  </si>
  <si>
    <t>ACCEBAC</t>
  </si>
  <si>
    <t>ACCEBAD</t>
  </si>
  <si>
    <t>ACCEBBA</t>
  </si>
  <si>
    <t>ACCEBBB</t>
  </si>
  <si>
    <t>ACCEBBC</t>
  </si>
  <si>
    <t>ACCEBBD</t>
  </si>
  <si>
    <t>ACCEBCA</t>
  </si>
  <si>
    <t>ACCEBCB</t>
  </si>
  <si>
    <t>ACCEBCC</t>
  </si>
  <si>
    <t>ACCEBCD</t>
  </si>
  <si>
    <t>ACCEBDA</t>
  </si>
  <si>
    <t>ACCEBDB</t>
  </si>
  <si>
    <t>ACCEBDC</t>
  </si>
  <si>
    <t>ACCECAA</t>
  </si>
  <si>
    <t>ACCECAB</t>
  </si>
  <si>
    <t>ACCECAC</t>
  </si>
  <si>
    <t>ACCECAD</t>
  </si>
  <si>
    <t>ACCECBA</t>
  </si>
  <si>
    <t>ACCECBB</t>
  </si>
  <si>
    <t>ACCECBC</t>
  </si>
  <si>
    <t>ACCECBD</t>
  </si>
  <si>
    <t>ACCECCA</t>
  </si>
  <si>
    <t>ACCECCB</t>
  </si>
  <si>
    <t>ACCECCC</t>
  </si>
  <si>
    <t>ACCECCD</t>
  </si>
  <si>
    <t>ACCECDA</t>
  </si>
  <si>
    <t>ACCECDB</t>
  </si>
  <si>
    <t>ACCECDC</t>
  </si>
  <si>
    <t>ACCEDAA</t>
  </si>
  <si>
    <t>ACCEDAB</t>
  </si>
  <si>
    <t>ACCEDAC</t>
  </si>
  <si>
    <t>ACCEDBA</t>
  </si>
  <si>
    <t>ACCEDBB</t>
  </si>
  <si>
    <t>ACCEDBC</t>
  </si>
  <si>
    <t>ACCEDCA</t>
  </si>
  <si>
    <t>ACCEDCB</t>
  </si>
  <si>
    <t>ACCEDCC</t>
  </si>
  <si>
    <t>ACCFAAA</t>
  </si>
  <si>
    <t>ACCFAAB</t>
  </si>
  <si>
    <t>ACCFAAC</t>
  </si>
  <si>
    <t>ACCFABA</t>
  </si>
  <si>
    <t>ACCFABB</t>
  </si>
  <si>
    <t>ACCFABC</t>
  </si>
  <si>
    <t>ACCFACA</t>
  </si>
  <si>
    <t>ACCFACB</t>
  </si>
  <si>
    <t>ACCFACC</t>
  </si>
  <si>
    <t>ACCFBAA</t>
  </si>
  <si>
    <t>ACCFBAB</t>
  </si>
  <si>
    <t>ACCFBAC</t>
  </si>
  <si>
    <t>ACCFBBA</t>
  </si>
  <si>
    <t>ACCFBBB</t>
  </si>
  <si>
    <t>ACCFBBC</t>
  </si>
  <si>
    <t>ACCFBCA</t>
  </si>
  <si>
    <t>ACCFBCB</t>
  </si>
  <si>
    <t>ACCFBCC</t>
  </si>
  <si>
    <t>ACCFCAA</t>
  </si>
  <si>
    <t>ACCFCAB</t>
  </si>
  <si>
    <t>ACCFCAC</t>
  </si>
  <si>
    <t>ACCFCBA</t>
  </si>
  <si>
    <t>ACCFCBB</t>
  </si>
  <si>
    <t>ACCFCBC</t>
  </si>
  <si>
    <t>ACCFCCA</t>
  </si>
  <si>
    <t>ACCFCCB</t>
  </si>
  <si>
    <t>ACDAAAC</t>
  </si>
  <si>
    <t>ACDAAAD</t>
  </si>
  <si>
    <t>ACDAAAE</t>
  </si>
  <si>
    <t>ACDAABC</t>
  </si>
  <si>
    <t>ACDAABD</t>
  </si>
  <si>
    <t>ACDAABE</t>
  </si>
  <si>
    <t>ACDAACA</t>
  </si>
  <si>
    <t>ACDAACB</t>
  </si>
  <si>
    <t>ACDAACC</t>
  </si>
  <si>
    <t>ACDAACD</t>
  </si>
  <si>
    <t>ACDAACE</t>
  </si>
  <si>
    <t>ACDAADA</t>
  </si>
  <si>
    <t>ACDAADB</t>
  </si>
  <si>
    <t>ACDAADC</t>
  </si>
  <si>
    <t>ACDAADD</t>
  </si>
  <si>
    <t>ACDAAEA</t>
  </si>
  <si>
    <t>ACDAAEB</t>
  </si>
  <si>
    <t>ACDAAEC</t>
  </si>
  <si>
    <t>ACDABAC</t>
  </si>
  <si>
    <t>ACDABAD</t>
  </si>
  <si>
    <t>ACDABAE</t>
  </si>
  <si>
    <t>ACDABBC</t>
  </si>
  <si>
    <t>ACDABBD</t>
  </si>
  <si>
    <t>ACDABBE</t>
  </si>
  <si>
    <t>ACDABCA</t>
  </si>
  <si>
    <t>ACDABCB</t>
  </si>
  <si>
    <t>ACDABCC</t>
  </si>
  <si>
    <t>ACDABCD</t>
  </si>
  <si>
    <t>ACDABCE</t>
  </si>
  <si>
    <t>ACDABDA</t>
  </si>
  <si>
    <t>ACDABDB</t>
  </si>
  <si>
    <t>ACDABDC</t>
  </si>
  <si>
    <t>ACDABDD</t>
  </si>
  <si>
    <t>ACDABEA</t>
  </si>
  <si>
    <t>ACDABEB</t>
  </si>
  <si>
    <t>ACDABEC</t>
  </si>
  <si>
    <t>ACDACAA</t>
  </si>
  <si>
    <t>ACDACAB</t>
  </si>
  <si>
    <t>ACDACAC</t>
  </si>
  <si>
    <t>ACDACAD</t>
  </si>
  <si>
    <t>ACDACAE</t>
  </si>
  <si>
    <t>ACDACBA</t>
  </si>
  <si>
    <t>ACDACBB</t>
  </si>
  <si>
    <t>ACDACBC</t>
  </si>
  <si>
    <t>ACDACBD</t>
  </si>
  <si>
    <t>ACDACBE</t>
  </si>
  <si>
    <t>ACDACCA</t>
  </si>
  <si>
    <t>ACDACCB</t>
  </si>
  <si>
    <t>ACDACCC</t>
  </si>
  <si>
    <t>ACDACCD</t>
  </si>
  <si>
    <t>ACDACCE</t>
  </si>
  <si>
    <t>ACDACDA</t>
  </si>
  <si>
    <t>ACDACDB</t>
  </si>
  <si>
    <t>ACDACDC</t>
  </si>
  <si>
    <t>ACDACDD</t>
  </si>
  <si>
    <t>ACDACEA</t>
  </si>
  <si>
    <t>ACDACEB</t>
  </si>
  <si>
    <t>ACDACEC</t>
  </si>
  <si>
    <t>ACDADAA</t>
  </si>
  <si>
    <t>ACDADAB</t>
  </si>
  <si>
    <t>ACDADAC</t>
  </si>
  <si>
    <t>ACDADAD</t>
  </si>
  <si>
    <t>ACDADBA</t>
  </si>
  <si>
    <t>ACDADBB</t>
  </si>
  <si>
    <t>ACDADBC</t>
  </si>
  <si>
    <t>ACDADBD</t>
  </si>
  <si>
    <t>ACDADCA</t>
  </si>
  <si>
    <t>ACDADCB</t>
  </si>
  <si>
    <t>ACDADCC</t>
  </si>
  <si>
    <t>ACDADCD</t>
  </si>
  <si>
    <t>ACDADDA</t>
  </si>
  <si>
    <t>ACDADDB</t>
  </si>
  <si>
    <t>ACDADDC</t>
  </si>
  <si>
    <t>ACDAEAA</t>
  </si>
  <si>
    <t>ACDAEAB</t>
  </si>
  <si>
    <t>ACDAEAC</t>
  </si>
  <si>
    <t>ACDAEBA</t>
  </si>
  <si>
    <t>ACDAEBB</t>
  </si>
  <si>
    <t>ACDAEBC</t>
  </si>
  <si>
    <t>ACDAECA</t>
  </si>
  <si>
    <t>ACDAECB</t>
  </si>
  <si>
    <t>ACDAECC</t>
  </si>
  <si>
    <t>ACDBAAC</t>
  </si>
  <si>
    <t>ACDBAAD</t>
  </si>
  <si>
    <t>ACDBAAE</t>
  </si>
  <si>
    <t>ACDBABC</t>
  </si>
  <si>
    <t>ACDBABD</t>
  </si>
  <si>
    <t>ACDBABE</t>
  </si>
  <si>
    <t>ACDBACA</t>
  </si>
  <si>
    <t>ACDBACB</t>
  </si>
  <si>
    <t>ACDBACC</t>
  </si>
  <si>
    <t>ACDBACD</t>
  </si>
  <si>
    <t>ACDBACE</t>
  </si>
  <si>
    <t>ACDBADA</t>
  </si>
  <si>
    <t>ACDBADB</t>
  </si>
  <si>
    <t>ACDBADC</t>
  </si>
  <si>
    <t>ACDBADD</t>
  </si>
  <si>
    <t>ACDBAEA</t>
  </si>
  <si>
    <t>ACDBAEB</t>
  </si>
  <si>
    <t>ACDBAEC</t>
  </si>
  <si>
    <t>ACDBBAC</t>
  </si>
  <si>
    <t>ACDBBAD</t>
  </si>
  <si>
    <t>ACDBBAE</t>
  </si>
  <si>
    <t>ACDBBBC</t>
  </si>
  <si>
    <t>ACDBBBD</t>
  </si>
  <si>
    <t>ACDBBBE</t>
  </si>
  <si>
    <t>ACDBBCA</t>
  </si>
  <si>
    <t>ACDBBCB</t>
  </si>
  <si>
    <t>ACDBBCC</t>
  </si>
  <si>
    <t>ACDBBCD</t>
  </si>
  <si>
    <t>ACDBBCE</t>
  </si>
  <si>
    <t>ACDBBDA</t>
  </si>
  <si>
    <t>ACDBBDB</t>
  </si>
  <si>
    <t>ACDBBDC</t>
  </si>
  <si>
    <t>ACDBBDD</t>
  </si>
  <si>
    <t>ACDBBEA</t>
  </si>
  <si>
    <t>ACDBBEB</t>
  </si>
  <si>
    <t>ACDBBEC</t>
  </si>
  <si>
    <t>ACDBCAA</t>
  </si>
  <si>
    <t>ACDBCAB</t>
  </si>
  <si>
    <t>ACDBCAC</t>
  </si>
  <si>
    <t>ACDBCAD</t>
  </si>
  <si>
    <t>ACDBCAE</t>
  </si>
  <si>
    <t>ACDBCBA</t>
  </si>
  <si>
    <t>ACDBCBB</t>
  </si>
  <si>
    <t>ACDBCBC</t>
  </si>
  <si>
    <t>ACDBCBD</t>
  </si>
  <si>
    <t>ACDBCBE</t>
  </si>
  <si>
    <t>ACDBCCA</t>
  </si>
  <si>
    <t>ACDBCCB</t>
  </si>
  <si>
    <t>ACDBCCC</t>
  </si>
  <si>
    <t>ACDBCCD</t>
  </si>
  <si>
    <t>ACDBCCE</t>
  </si>
  <si>
    <t>ACDBCDA</t>
  </si>
  <si>
    <t>ACDBCDB</t>
  </si>
  <si>
    <t>ACDBCDC</t>
  </si>
  <si>
    <t>ACDBCDD</t>
  </si>
  <si>
    <t>ACDBCEA</t>
  </si>
  <si>
    <t>ACDBCEB</t>
  </si>
  <si>
    <t>ACDBCEC</t>
  </si>
  <si>
    <t>ACDBDAA</t>
  </si>
  <si>
    <t>ACDBDAB</t>
  </si>
  <si>
    <t>ACDBDAC</t>
  </si>
  <si>
    <t>ACDBDAD</t>
  </si>
  <si>
    <t>ACDBDBA</t>
  </si>
  <si>
    <t>ACDBDBB</t>
  </si>
  <si>
    <t>ACDBDBC</t>
  </si>
  <si>
    <t>ACDBDBD</t>
  </si>
  <si>
    <t>ACDBDCA</t>
  </si>
  <si>
    <t>ACDBDCB</t>
  </si>
  <si>
    <t>ACDBDCC</t>
  </si>
  <si>
    <t>ACDBDCD</t>
  </si>
  <si>
    <t>ACDBDDA</t>
  </si>
  <si>
    <t>ACDBDDB</t>
  </si>
  <si>
    <t>ACDBDDC</t>
  </si>
  <si>
    <t>ACDBEAA</t>
  </si>
  <si>
    <t>ACDBEAB</t>
  </si>
  <si>
    <t>ACDBEAC</t>
  </si>
  <si>
    <t>ACDBEBA</t>
  </si>
  <si>
    <t>ACDBEBB</t>
  </si>
  <si>
    <t>ACDBEBC</t>
  </si>
  <si>
    <t>ACDBECA</t>
  </si>
  <si>
    <t>ACDBECB</t>
  </si>
  <si>
    <t>ACDBECC</t>
  </si>
  <si>
    <t>ACDCAAA</t>
  </si>
  <si>
    <t>ACDCAAB</t>
  </si>
  <si>
    <t>ACDCAAC</t>
  </si>
  <si>
    <t>ACDCAAD</t>
  </si>
  <si>
    <t>ACDCAAE</t>
  </si>
  <si>
    <t>ACDCABA</t>
  </si>
  <si>
    <t>ACDCABB</t>
  </si>
  <si>
    <t>ACDCABC</t>
  </si>
  <si>
    <t>ACDCABD</t>
  </si>
  <si>
    <t>ACDCABE</t>
  </si>
  <si>
    <t>ACDCACA</t>
  </si>
  <si>
    <t>ACDCACB</t>
  </si>
  <si>
    <t>ACDCACC</t>
  </si>
  <si>
    <t>ACDCACD</t>
  </si>
  <si>
    <t>ACDCACE</t>
  </si>
  <si>
    <t>ACDCADA</t>
  </si>
  <si>
    <t>ACDCADB</t>
  </si>
  <si>
    <t>ACDCADC</t>
  </si>
  <si>
    <t>ACDCADD</t>
  </si>
  <si>
    <t>ACDCAEA</t>
  </si>
  <si>
    <t>ACDCAEB</t>
  </si>
  <si>
    <t>ACDCAEC</t>
  </si>
  <si>
    <t>ACDCBAA</t>
  </si>
  <si>
    <t>ACDCBAB</t>
  </si>
  <si>
    <t>ACDCBAC</t>
  </si>
  <si>
    <t>ACDCBAD</t>
  </si>
  <si>
    <t>ACDCBAE</t>
  </si>
  <si>
    <t>ACDCBBA</t>
  </si>
  <si>
    <t>ACDCBBB</t>
  </si>
  <si>
    <t>ACDCBBC</t>
  </si>
  <si>
    <t>ACDCBBD</t>
  </si>
  <si>
    <t>ACDCBBE</t>
  </si>
  <si>
    <t>ACDCBCA</t>
  </si>
  <si>
    <t>ACDCBCB</t>
  </si>
  <si>
    <t>ACDCBCC</t>
  </si>
  <si>
    <t>ACDCBCD</t>
  </si>
  <si>
    <t>ACDCBCE</t>
  </si>
  <si>
    <t>ACDCBDA</t>
  </si>
  <si>
    <t>ACDCBDB</t>
  </si>
  <si>
    <t>ACDCBDC</t>
  </si>
  <si>
    <t>ACDCBDD</t>
  </si>
  <si>
    <t>ACDCBEA</t>
  </si>
  <si>
    <t>ACDCBEB</t>
  </si>
  <si>
    <t>ACDCBEC</t>
  </si>
  <si>
    <t>ACDCCAA</t>
  </si>
  <si>
    <t>ACDCCAB</t>
  </si>
  <si>
    <t>ACDCCAC</t>
  </si>
  <si>
    <t>ACDCCAD</t>
  </si>
  <si>
    <t>ACDCCAE</t>
  </si>
  <si>
    <t>ACDCCBA</t>
  </si>
  <si>
    <t>ACDCCBB</t>
  </si>
  <si>
    <t>ACDCCBC</t>
  </si>
  <si>
    <t>ACDCCBD</t>
  </si>
  <si>
    <t>ACDCCBE</t>
  </si>
  <si>
    <t>ACDCCCA</t>
  </si>
  <si>
    <t>ACDCCCB</t>
  </si>
  <si>
    <t>ACDCCCC</t>
  </si>
  <si>
    <t>ACDCCCD</t>
  </si>
  <si>
    <t>ACDCCCE</t>
  </si>
  <si>
    <t>ACDCCDA</t>
  </si>
  <si>
    <t>ACDCCDB</t>
  </si>
  <si>
    <t>ACDCCDC</t>
  </si>
  <si>
    <t>ACDCCDD</t>
  </si>
  <si>
    <t>ACDCCEA</t>
  </si>
  <si>
    <t>ACDCCEB</t>
  </si>
  <si>
    <t>ACDCCEC</t>
  </si>
  <si>
    <t>ACDCDAA</t>
  </si>
  <si>
    <t>ACDCDAB</t>
  </si>
  <si>
    <t>ACDCDAC</t>
  </si>
  <si>
    <t>ACDCDAD</t>
  </si>
  <si>
    <t>ACDCDBA</t>
  </si>
  <si>
    <t>ACDCDBB</t>
  </si>
  <si>
    <t>ACDCDBC</t>
  </si>
  <si>
    <t>ACDCDBD</t>
  </si>
  <si>
    <t>ACDCDCA</t>
  </si>
  <si>
    <t>ACDCDCB</t>
  </si>
  <si>
    <t>ACDCDCC</t>
  </si>
  <si>
    <t>ACDCDCD</t>
  </si>
  <si>
    <t>ACDCDDA</t>
  </si>
  <si>
    <t>ACDCDDB</t>
  </si>
  <si>
    <t>ACDCDDC</t>
  </si>
  <si>
    <t>ACDCEAA</t>
  </si>
  <si>
    <t>ACDCEAB</t>
  </si>
  <si>
    <t>ACDCEAC</t>
  </si>
  <si>
    <t>ACDCEBA</t>
  </si>
  <si>
    <t>ACDCEBB</t>
  </si>
  <si>
    <t>ACDCEBC</t>
  </si>
  <si>
    <t>ACDCECA</t>
  </si>
  <si>
    <t>ACDCECB</t>
  </si>
  <si>
    <t>ACDCECC</t>
  </si>
  <si>
    <t>ACDDAAA</t>
  </si>
  <si>
    <t>ACDDAAB</t>
  </si>
  <si>
    <t>ACDDAAC</t>
  </si>
  <si>
    <t>ACDDAAD</t>
  </si>
  <si>
    <t>ACDDABA</t>
  </si>
  <si>
    <t>ACDDABB</t>
  </si>
  <si>
    <t>ACDDABC</t>
  </si>
  <si>
    <t>ACDDABD</t>
  </si>
  <si>
    <t>ACDDACA</t>
  </si>
  <si>
    <t>ACDDACB</t>
  </si>
  <si>
    <t>ACDDACC</t>
  </si>
  <si>
    <t>ACDDACD</t>
  </si>
  <si>
    <t>ACDDADA</t>
  </si>
  <si>
    <t>ACDDADB</t>
  </si>
  <si>
    <t>ACDDADC</t>
  </si>
  <si>
    <t>ACDDBAA</t>
  </si>
  <si>
    <t>ACDDBAB</t>
  </si>
  <si>
    <t>ACDDBAC</t>
  </si>
  <si>
    <t>ACDDBAD</t>
  </si>
  <si>
    <t>ACDDBBA</t>
  </si>
  <si>
    <t>ACDDBBB</t>
  </si>
  <si>
    <t>ACDDBBC</t>
  </si>
  <si>
    <t>ACDDBBD</t>
  </si>
  <si>
    <t>ACDDBCA</t>
  </si>
  <si>
    <t>ACDDBCB</t>
  </si>
  <si>
    <t>ACDDBCC</t>
  </si>
  <si>
    <t>ACDDBCD</t>
  </si>
  <si>
    <t>ACDDBDA</t>
  </si>
  <si>
    <t>ACDDBDB</t>
  </si>
  <si>
    <t>ACDDBDC</t>
  </si>
  <si>
    <t>ACDDCAA</t>
  </si>
  <si>
    <t>ACDDCAB</t>
  </si>
  <si>
    <t>ACDDCAC</t>
  </si>
  <si>
    <t>ACDDCAD</t>
  </si>
  <si>
    <t>ACDDCBA</t>
  </si>
  <si>
    <t>ACDDCBB</t>
  </si>
  <si>
    <t>ACDDCBC</t>
  </si>
  <si>
    <t>ACDDCBD</t>
  </si>
  <si>
    <t>ACDDCCA</t>
  </si>
  <si>
    <t>ACDDCCB</t>
  </si>
  <si>
    <t>ACDDCCC</t>
  </si>
  <si>
    <t>ACDDCCD</t>
  </si>
  <si>
    <t>ACDDCDA</t>
  </si>
  <si>
    <t>ACDDCDB</t>
  </si>
  <si>
    <t>ACDDCDC</t>
  </si>
  <si>
    <t>ACDDDAA</t>
  </si>
  <si>
    <t>ACDDDAB</t>
  </si>
  <si>
    <t>ACDDDAC</t>
  </si>
  <si>
    <t>ACDDDBA</t>
  </si>
  <si>
    <t>ACDDDBB</t>
  </si>
  <si>
    <t>ACDDDBC</t>
  </si>
  <si>
    <t>ACDDDCA</t>
  </si>
  <si>
    <t>ACDDDCB</t>
  </si>
  <si>
    <t>ACDDDCC</t>
  </si>
  <si>
    <t>ACDEAAA</t>
  </si>
  <si>
    <t>ACDEAAB</t>
  </si>
  <si>
    <t>ACDEAAC</t>
  </si>
  <si>
    <t>ACDEABA</t>
  </si>
  <si>
    <t>ACDEABB</t>
  </si>
  <si>
    <t>ACDEABC</t>
  </si>
  <si>
    <t>ACDEACA</t>
  </si>
  <si>
    <t>ACDEACB</t>
  </si>
  <si>
    <t>ACDEACC</t>
  </si>
  <si>
    <t>ACDEBAA</t>
  </si>
  <si>
    <t>ACDEBAB</t>
  </si>
  <si>
    <t>ACDEBAC</t>
  </si>
  <si>
    <t>ACDEBBA</t>
  </si>
  <si>
    <t>ACDEBBB</t>
  </si>
  <si>
    <t>ACDEBBC</t>
  </si>
  <si>
    <t>ACDEBCA</t>
  </si>
  <si>
    <t>ACDEBCB</t>
  </si>
  <si>
    <t>ACDEBCC</t>
  </si>
  <si>
    <t>ACDECAA</t>
  </si>
  <si>
    <t>ACDECAB</t>
  </si>
  <si>
    <t>ACDECAC</t>
  </si>
  <si>
    <t>ACDECBA</t>
  </si>
  <si>
    <t>ACDECBB</t>
  </si>
  <si>
    <t>ACDECBC</t>
  </si>
  <si>
    <t>ACDECCA</t>
  </si>
  <si>
    <t>ACDECCB</t>
  </si>
  <si>
    <t>ACDECCC</t>
  </si>
  <si>
    <t>ACEAAAA</t>
  </si>
  <si>
    <t>ACEAAAB</t>
  </si>
  <si>
    <t>ACEAAAC</t>
  </si>
  <si>
    <t>ACEAAAD</t>
  </si>
  <si>
    <t>ACEAABA</t>
  </si>
  <si>
    <t>ACEAABB</t>
  </si>
  <si>
    <t>ACEAABC</t>
  </si>
  <si>
    <t>ACEAABD</t>
  </si>
  <si>
    <t>ACEAACA</t>
  </si>
  <si>
    <t>ACEAACB</t>
  </si>
  <si>
    <t>ACEAACC</t>
  </si>
  <si>
    <t>ACEAACD</t>
  </si>
  <si>
    <t>ACEAADA</t>
  </si>
  <si>
    <t>ACEAADB</t>
  </si>
  <si>
    <t>ACEAADC</t>
  </si>
  <si>
    <t>ACEABAA</t>
  </si>
  <si>
    <t>ACEABAB</t>
  </si>
  <si>
    <t>ACEABAC</t>
  </si>
  <si>
    <t>ACEABAD</t>
  </si>
  <si>
    <t>ACEABBA</t>
  </si>
  <si>
    <t>ACEABBB</t>
  </si>
  <si>
    <t>ACEABBC</t>
  </si>
  <si>
    <t>ACEABBD</t>
  </si>
  <si>
    <t>ACEABCA</t>
  </si>
  <si>
    <t>ACEABCB</t>
  </si>
  <si>
    <t>ACEABCC</t>
  </si>
  <si>
    <t>ACEABCD</t>
  </si>
  <si>
    <t>ACEABDA</t>
  </si>
  <si>
    <t>ACEABDB</t>
  </si>
  <si>
    <t>ACEABDC</t>
  </si>
  <si>
    <t>ACEACAA</t>
  </si>
  <si>
    <t>ACEACAB</t>
  </si>
  <si>
    <t>ACEACAC</t>
  </si>
  <si>
    <t>ACEACAD</t>
  </si>
  <si>
    <t>ACEACBA</t>
  </si>
  <si>
    <t>ACEACBB</t>
  </si>
  <si>
    <t>ACEACBC</t>
  </si>
  <si>
    <t>ACEACBD</t>
  </si>
  <si>
    <t>ACEACCA</t>
  </si>
  <si>
    <t>ACEACCB</t>
  </si>
  <si>
    <t>ACEACCC</t>
  </si>
  <si>
    <t>ACEACCD</t>
  </si>
  <si>
    <t>ACEACDA</t>
  </si>
  <si>
    <t>ACEACDB</t>
  </si>
  <si>
    <t>ACEACDC</t>
  </si>
  <si>
    <t>ACEADAA</t>
  </si>
  <si>
    <t>ACEADAB</t>
  </si>
  <si>
    <t>ACEADAC</t>
  </si>
  <si>
    <t>ACEADBA</t>
  </si>
  <si>
    <t>ACEADBB</t>
  </si>
  <si>
    <t>ACEADBC</t>
  </si>
  <si>
    <t>ACEADCA</t>
  </si>
  <si>
    <t>ACEADCB</t>
  </si>
  <si>
    <t>ACEADCC</t>
  </si>
  <si>
    <t>ACEBAAA</t>
  </si>
  <si>
    <t>ACEBAAB</t>
  </si>
  <si>
    <t>ACEBAAC</t>
  </si>
  <si>
    <t>ACEBAAD</t>
  </si>
  <si>
    <t>ACEBABA</t>
  </si>
  <si>
    <t>ACEBABB</t>
  </si>
  <si>
    <t>ACEBABC</t>
  </si>
  <si>
    <t>ACEBABD</t>
  </si>
  <si>
    <t>ACEBACA</t>
  </si>
  <si>
    <t>ACEBACB</t>
  </si>
  <si>
    <t>ACEBACC</t>
  </si>
  <si>
    <t>ACEBACD</t>
  </si>
  <si>
    <t>ACEBADA</t>
  </si>
  <si>
    <t>ACEBADB</t>
  </si>
  <si>
    <t>ACEBADC</t>
  </si>
  <si>
    <t>ACEBBAA</t>
  </si>
  <si>
    <t>ACEBBAB</t>
  </si>
  <si>
    <t>ACEBBAC</t>
  </si>
  <si>
    <t>ACEBBAD</t>
  </si>
  <si>
    <t>ACEBBBA</t>
  </si>
  <si>
    <t>ACEBBBB</t>
  </si>
  <si>
    <t>ACEBBBC</t>
  </si>
  <si>
    <t>ACEBBBD</t>
  </si>
  <si>
    <t>ACEBBCA</t>
  </si>
  <si>
    <t>ACEBBCB</t>
  </si>
  <si>
    <t>ACEBBCC</t>
  </si>
  <si>
    <t>ACEBBCD</t>
  </si>
  <si>
    <t>ACEBBDA</t>
  </si>
  <si>
    <t>ACEBBDB</t>
  </si>
  <si>
    <t>ACEBBDC</t>
  </si>
  <si>
    <t>ACEBCAA</t>
  </si>
  <si>
    <t>ACEBCAB</t>
  </si>
  <si>
    <t>ACEBCAC</t>
  </si>
  <si>
    <t>ACEBCAD</t>
  </si>
  <si>
    <t>ACEBCBA</t>
  </si>
  <si>
    <t>ACEBCBB</t>
  </si>
  <si>
    <t>ACEBCBC</t>
  </si>
  <si>
    <t>ACEBCBD</t>
  </si>
  <si>
    <t>ACEBCCA</t>
  </si>
  <si>
    <t>ACEBCCB</t>
  </si>
  <si>
    <t>ACEBCCC</t>
  </si>
  <si>
    <t>ACEBCCD</t>
  </si>
  <si>
    <t>ACEBCDA</t>
  </si>
  <si>
    <t>ACEBCDB</t>
  </si>
  <si>
    <t>ACEBCDC</t>
  </si>
  <si>
    <t>ACEBDAA</t>
  </si>
  <si>
    <t>ACEBDAB</t>
  </si>
  <si>
    <t>ACEBDAC</t>
  </si>
  <si>
    <t>ACEBDBA</t>
  </si>
  <si>
    <t>ACEBDBB</t>
  </si>
  <si>
    <t>ACEBDBC</t>
  </si>
  <si>
    <t>ACEBDCA</t>
  </si>
  <si>
    <t>ACEBDCB</t>
  </si>
  <si>
    <t>ACEBDCC</t>
  </si>
  <si>
    <t>ACECAAA</t>
  </si>
  <si>
    <t>ACECAAB</t>
  </si>
  <si>
    <t>ACECAAC</t>
  </si>
  <si>
    <t>ACECAAD</t>
  </si>
  <si>
    <t>ACECABA</t>
  </si>
  <si>
    <t>ACECABB</t>
  </si>
  <si>
    <t>ACECABC</t>
  </si>
  <si>
    <t>ACECABD</t>
  </si>
  <si>
    <t>ACECACA</t>
  </si>
  <si>
    <t>ACECACB</t>
  </si>
  <si>
    <t>ACECACC</t>
  </si>
  <si>
    <t>ACECACD</t>
  </si>
  <si>
    <t>ACECADA</t>
  </si>
  <si>
    <t>ACECADB</t>
  </si>
  <si>
    <t>ACECADC</t>
  </si>
  <si>
    <t>ACECBAA</t>
  </si>
  <si>
    <t>ACECBAB</t>
  </si>
  <si>
    <t>ACECBAC</t>
  </si>
  <si>
    <t>ACECBAD</t>
  </si>
  <si>
    <t>ACECBBA</t>
  </si>
  <si>
    <t>ACECBBB</t>
  </si>
  <si>
    <t>ACECBBC</t>
  </si>
  <si>
    <t>ACECBBD</t>
  </si>
  <si>
    <t>ACECBCA</t>
  </si>
  <si>
    <t>ACECBCB</t>
  </si>
  <si>
    <t>ACECBCC</t>
  </si>
  <si>
    <t>ACECBCD</t>
  </si>
  <si>
    <t>ACECBDA</t>
  </si>
  <si>
    <t>ACECBDB</t>
  </si>
  <si>
    <t>ACECBDC</t>
  </si>
  <si>
    <t>ACECCAA</t>
  </si>
  <si>
    <t>ACECCAB</t>
  </si>
  <si>
    <t>ACECCAC</t>
  </si>
  <si>
    <t>ACECCAD</t>
  </si>
  <si>
    <t>ACECCBA</t>
  </si>
  <si>
    <t>ACECCBB</t>
  </si>
  <si>
    <t>ACECCBC</t>
  </si>
  <si>
    <t>ACECCBD</t>
  </si>
  <si>
    <t>ACECCCA</t>
  </si>
  <si>
    <t>ACECCCB</t>
  </si>
  <si>
    <t>ACECCCC</t>
  </si>
  <si>
    <t>ACECCCD</t>
  </si>
  <si>
    <t>ACECCDA</t>
  </si>
  <si>
    <t>ACECCDB</t>
  </si>
  <si>
    <t>ACECCDC</t>
  </si>
  <si>
    <t>ACECDAA</t>
  </si>
  <si>
    <t>ACECDAB</t>
  </si>
  <si>
    <t>ACECDAC</t>
  </si>
  <si>
    <t>ACECDBA</t>
  </si>
  <si>
    <t>ACECDBB</t>
  </si>
  <si>
    <t>ACECDBC</t>
  </si>
  <si>
    <t>ACECDCA</t>
  </si>
  <si>
    <t>ACECDCB</t>
  </si>
  <si>
    <t>ACECDCC</t>
  </si>
  <si>
    <t>ACEDAAA</t>
  </si>
  <si>
    <t>ACEDAAB</t>
  </si>
  <si>
    <t>ACEDAAC</t>
  </si>
  <si>
    <t>ACEDABA</t>
  </si>
  <si>
    <t>ACEDABB</t>
  </si>
  <si>
    <t>ACEDABC</t>
  </si>
  <si>
    <t>ACEDACA</t>
  </si>
  <si>
    <t>ACEDACB</t>
  </si>
  <si>
    <t>ACEDACC</t>
  </si>
  <si>
    <t>ACEDBAA</t>
  </si>
  <si>
    <t>ACEDBAB</t>
  </si>
  <si>
    <t>ACEDBAC</t>
  </si>
  <si>
    <t>ACEDBBA</t>
  </si>
  <si>
    <t>ACEDBBB</t>
  </si>
  <si>
    <t>ACEDBBC</t>
  </si>
  <si>
    <t>ACEDBCA</t>
  </si>
  <si>
    <t>ACEDBCB</t>
  </si>
  <si>
    <t>ACEDBCC</t>
  </si>
  <si>
    <t>ACEDCAA</t>
  </si>
  <si>
    <t>ACEDCAB</t>
  </si>
  <si>
    <t>ACEDCAC</t>
  </si>
  <si>
    <t>ACEDCBA</t>
  </si>
  <si>
    <t>ACEDCBB</t>
  </si>
  <si>
    <t>ACEDCBC</t>
  </si>
  <si>
    <t>ACEDCCA</t>
  </si>
  <si>
    <t>ACEDCCB</t>
  </si>
  <si>
    <t>ACEDCCC</t>
  </si>
  <si>
    <t>ACFAAAA</t>
  </si>
  <si>
    <t>ACFAAAB</t>
  </si>
  <si>
    <t>ACFAAAC</t>
  </si>
  <si>
    <t>ACFAABA</t>
  </si>
  <si>
    <t>ACFAABB</t>
  </si>
  <si>
    <t>ACFAABC</t>
  </si>
  <si>
    <t>ACFAACA</t>
  </si>
  <si>
    <t>ACFAACB</t>
  </si>
  <si>
    <t>ACFAACC</t>
  </si>
  <si>
    <t>ACFABAA</t>
  </si>
  <si>
    <t>ACFABAB</t>
  </si>
  <si>
    <t>ACFABAC</t>
  </si>
  <si>
    <t>ACFABBA</t>
  </si>
  <si>
    <t>ACFABBB</t>
  </si>
  <si>
    <t>ACFABBC</t>
  </si>
  <si>
    <t>ACFABCA</t>
  </si>
  <si>
    <t>ACFABCB</t>
  </si>
  <si>
    <t>ACFABCC</t>
  </si>
  <si>
    <t>ACFACAA</t>
  </si>
  <si>
    <t>ACFACAB</t>
  </si>
  <si>
    <t>ACFACAC</t>
  </si>
  <si>
    <t>ACFACBA</t>
  </si>
  <si>
    <t>ACFACBB</t>
  </si>
  <si>
    <t>ACFACBC</t>
  </si>
  <si>
    <t>ACFACCA</t>
  </si>
  <si>
    <t>ACFACCB</t>
  </si>
  <si>
    <t>ACFACCC</t>
  </si>
  <si>
    <t>ACFBAAA</t>
  </si>
  <si>
    <t>ACFBAAB</t>
  </si>
  <si>
    <t>ACFBAAC</t>
  </si>
  <si>
    <t>ACFBABA</t>
  </si>
  <si>
    <t>ACFBABB</t>
  </si>
  <si>
    <t>ACFBABC</t>
  </si>
  <si>
    <t>ACFBACA</t>
  </si>
  <si>
    <t>ACFBACB</t>
  </si>
  <si>
    <t>ACFBACC</t>
  </si>
  <si>
    <t>ACFBBAA</t>
  </si>
  <si>
    <t>ACFBBAB</t>
  </si>
  <si>
    <t>ACFBBAC</t>
  </si>
  <si>
    <t>ACFBBBA</t>
  </si>
  <si>
    <t>ACFBBBB</t>
  </si>
  <si>
    <t>ACFBBBC</t>
  </si>
  <si>
    <t>ACFBBCA</t>
  </si>
  <si>
    <t>ACFBBCB</t>
  </si>
  <si>
    <t>ACFBBCC</t>
  </si>
  <si>
    <t>ACFBCAA</t>
  </si>
  <si>
    <t>ACFBCAB</t>
  </si>
  <si>
    <t>ACFBCAC</t>
  </si>
  <si>
    <t>ACFBCBA</t>
  </si>
  <si>
    <t>ACFBCBB</t>
  </si>
  <si>
    <t>ACFBCBC</t>
  </si>
  <si>
    <t>ACFBCCA</t>
  </si>
  <si>
    <t>ACFBCCB</t>
  </si>
  <si>
    <t>ACFBCCC</t>
  </si>
  <si>
    <t>ACFCAAA</t>
  </si>
  <si>
    <t>ACFCAAB</t>
  </si>
  <si>
    <t>ACFCAAC</t>
  </si>
  <si>
    <t>ACFCABA</t>
  </si>
  <si>
    <t>ACFCABB</t>
  </si>
  <si>
    <t>ACFCABC</t>
  </si>
  <si>
    <t>ACFCACA</t>
  </si>
  <si>
    <t>ACFCACB</t>
  </si>
  <si>
    <t>ACFCACC</t>
  </si>
  <si>
    <t>ACFCBAA</t>
  </si>
  <si>
    <t>ACFCBAB</t>
  </si>
  <si>
    <t>ACFCBAC</t>
  </si>
  <si>
    <t>ACFCBBA</t>
  </si>
  <si>
    <t>ACFCBBB</t>
  </si>
  <si>
    <t>ACFCBBC</t>
  </si>
  <si>
    <t>ACFCBCA</t>
  </si>
  <si>
    <t>ACFCBCB</t>
  </si>
  <si>
    <t>ACFCBCC</t>
  </si>
  <si>
    <t>ACFCCAA</t>
  </si>
  <si>
    <t>ACFCCAB</t>
  </si>
  <si>
    <t>ACFCCAC</t>
  </si>
  <si>
    <t>ACFCCBA</t>
  </si>
  <si>
    <t>ACFCCBB</t>
  </si>
  <si>
    <t>ACFCCBC</t>
  </si>
  <si>
    <t>ACFCCCA</t>
  </si>
  <si>
    <t>ACFCCCB</t>
  </si>
  <si>
    <t>ADAAAAD</t>
  </si>
  <si>
    <t>ADAAAAE</t>
  </si>
  <si>
    <t>ADAAABD</t>
  </si>
  <si>
    <t>ADAAABE</t>
  </si>
  <si>
    <t>ADAAACC</t>
  </si>
  <si>
    <t>ADAAACD</t>
  </si>
  <si>
    <t>ADAAACE</t>
  </si>
  <si>
    <t>ADAAADA</t>
  </si>
  <si>
    <t>ADAAADB</t>
  </si>
  <si>
    <t>ADAAADC</t>
  </si>
  <si>
    <t>ADAAADD</t>
  </si>
  <si>
    <t>ADAAAEA</t>
  </si>
  <si>
    <t>ADAAAEB</t>
  </si>
  <si>
    <t>ADAAAEC</t>
  </si>
  <si>
    <t>ADAABAD</t>
  </si>
  <si>
    <t>ADAABAE</t>
  </si>
  <si>
    <t>ADAABBD</t>
  </si>
  <si>
    <t>ADAABBE</t>
  </si>
  <si>
    <t>ADAABCC</t>
  </si>
  <si>
    <t>ADAABCD</t>
  </si>
  <si>
    <t>ADAABCE</t>
  </si>
  <si>
    <t>ADAABDA</t>
  </si>
  <si>
    <t>ADAABDB</t>
  </si>
  <si>
    <t>ADAABDC</t>
  </si>
  <si>
    <t>ADAABDD</t>
  </si>
  <si>
    <t>ADAABEA</t>
  </si>
  <si>
    <t>ADAABEB</t>
  </si>
  <si>
    <t>ADAABEC</t>
  </si>
  <si>
    <t>ADAACAC</t>
  </si>
  <si>
    <t>ADAACAD</t>
  </si>
  <si>
    <t>ADAACAE</t>
  </si>
  <si>
    <t>ADAACBC</t>
  </si>
  <si>
    <t>ADAACBD</t>
  </si>
  <si>
    <t>ADAACBE</t>
  </si>
  <si>
    <t>ADAACCA</t>
  </si>
  <si>
    <t>ADAACCB</t>
  </si>
  <si>
    <t>ADAACCC</t>
  </si>
  <si>
    <t>ADAACCD</t>
  </si>
  <si>
    <t>ADAACCE</t>
  </si>
  <si>
    <t>ADAACDA</t>
  </si>
  <si>
    <t>ADAACDB</t>
  </si>
  <si>
    <t>ADAACDC</t>
  </si>
  <si>
    <t>ADAACDD</t>
  </si>
  <si>
    <t>ADAACEA</t>
  </si>
  <si>
    <t>ADAACEB</t>
  </si>
  <si>
    <t>ADAACEC</t>
  </si>
  <si>
    <t>ADAADAA</t>
  </si>
  <si>
    <t>ADAADAB</t>
  </si>
  <si>
    <t>ADAADAC</t>
  </si>
  <si>
    <t>ADAADAD</t>
  </si>
  <si>
    <t>ADAADBA</t>
  </si>
  <si>
    <t>ADAADBB</t>
  </si>
  <si>
    <t>ADAADBC</t>
  </si>
  <si>
    <t>ADAADBD</t>
  </si>
  <si>
    <t>ADAADCA</t>
  </si>
  <si>
    <t>ADAADCB</t>
  </si>
  <si>
    <t>ADAADCC</t>
  </si>
  <si>
    <t>ADAADCD</t>
  </si>
  <si>
    <t>ADAADDA</t>
  </si>
  <si>
    <t>ADAADDB</t>
  </si>
  <si>
    <t>ADAADDC</t>
  </si>
  <si>
    <t>ADAAEAA</t>
  </si>
  <si>
    <t>ADAAEAB</t>
  </si>
  <si>
    <t>ADAAEAC</t>
  </si>
  <si>
    <t>ADAAEBA</t>
  </si>
  <si>
    <t>ADAAEBB</t>
  </si>
  <si>
    <t>ADAAEBC</t>
  </si>
  <si>
    <t>ADAAECA</t>
  </si>
  <si>
    <t>ADAAECB</t>
  </si>
  <si>
    <t>ADAAECC</t>
  </si>
  <si>
    <t>ADABAAD</t>
  </si>
  <si>
    <t>ADABAAE</t>
  </si>
  <si>
    <t>ADABABD</t>
  </si>
  <si>
    <t>ADABABE</t>
  </si>
  <si>
    <t>ADABACC</t>
  </si>
  <si>
    <t>ADABACD</t>
  </si>
  <si>
    <t>ADABACE</t>
  </si>
  <si>
    <t>ADABADA</t>
  </si>
  <si>
    <t>ADABADB</t>
  </si>
  <si>
    <t>ADABADC</t>
  </si>
  <si>
    <t>ADABADD</t>
  </si>
  <si>
    <t>ADABAEA</t>
  </si>
  <si>
    <t>ADABAEB</t>
  </si>
  <si>
    <t>ADABAEC</t>
  </si>
  <si>
    <t>ADABBAD</t>
  </si>
  <si>
    <t>ADABBAE</t>
  </si>
  <si>
    <t>ADABBBD</t>
  </si>
  <si>
    <t>ADABBBE</t>
  </si>
  <si>
    <t>ADABBCC</t>
  </si>
  <si>
    <t>ADABBCD</t>
  </si>
  <si>
    <t>ADABBCE</t>
  </si>
  <si>
    <t>ADABBDA</t>
  </si>
  <si>
    <t>ADABBDB</t>
  </si>
  <si>
    <t>ADABBDC</t>
  </si>
  <si>
    <t>ADABBDD</t>
  </si>
  <si>
    <t>ADABBEA</t>
  </si>
  <si>
    <t>ADABBEB</t>
  </si>
  <si>
    <t>ADABBEC</t>
  </si>
  <si>
    <t>ADABCAC</t>
  </si>
  <si>
    <t>ADABCAD</t>
  </si>
  <si>
    <t>ADABCAE</t>
  </si>
  <si>
    <t>ADABCBC</t>
  </si>
  <si>
    <t>ADABCBD</t>
  </si>
  <si>
    <t>ADABCBE</t>
  </si>
  <si>
    <t>ADABCCA</t>
  </si>
  <si>
    <t>ADABCCB</t>
  </si>
  <si>
    <t>ADABCCC</t>
  </si>
  <si>
    <t>ADABCCD</t>
  </si>
  <si>
    <t>ADABCCE</t>
  </si>
  <si>
    <t>ADABCDA</t>
  </si>
  <si>
    <t>ADABCDB</t>
  </si>
  <si>
    <t>ADABCDC</t>
  </si>
  <si>
    <t>ADABCDD</t>
  </si>
  <si>
    <t>ADABCEA</t>
  </si>
  <si>
    <t>ADABCEB</t>
  </si>
  <si>
    <t>ADABCEC</t>
  </si>
  <si>
    <t>ADABDAA</t>
  </si>
  <si>
    <t>ADABDAB</t>
  </si>
  <si>
    <t>ADABDAC</t>
  </si>
  <si>
    <t>ADABDAD</t>
  </si>
  <si>
    <t>ADABDBA</t>
  </si>
  <si>
    <t>ADABDBB</t>
  </si>
  <si>
    <t>ADABDBC</t>
  </si>
  <si>
    <t>ADABDBD</t>
  </si>
  <si>
    <t>ADABDCA</t>
  </si>
  <si>
    <t>ADABDCB</t>
  </si>
  <si>
    <t>ADABDCC</t>
  </si>
  <si>
    <t>ADABDCD</t>
  </si>
  <si>
    <t>ADABDDA</t>
  </si>
  <si>
    <t>ADABDDB</t>
  </si>
  <si>
    <t>ADABDDC</t>
  </si>
  <si>
    <t>ADABEAA</t>
  </si>
  <si>
    <t>ADABEAB</t>
  </si>
  <si>
    <t>ADABEAC</t>
  </si>
  <si>
    <t>ADABEBA</t>
  </si>
  <si>
    <t>ADABEBB</t>
  </si>
  <si>
    <t>ADABEBC</t>
  </si>
  <si>
    <t>ADABECA</t>
  </si>
  <si>
    <t>ADABECB</t>
  </si>
  <si>
    <t>ADABECC</t>
  </si>
  <si>
    <t>ADACAAC</t>
  </si>
  <si>
    <t>ADACAAD</t>
  </si>
  <si>
    <t>ADACAAE</t>
  </si>
  <si>
    <t>ADACABC</t>
  </si>
  <si>
    <t>ADACABD</t>
  </si>
  <si>
    <t>ADACABE</t>
  </si>
  <si>
    <t>ADACACA</t>
  </si>
  <si>
    <t>ADACACB</t>
  </si>
  <si>
    <t>ADACACC</t>
  </si>
  <si>
    <t>ADACACD</t>
  </si>
  <si>
    <t>ADACACE</t>
  </si>
  <si>
    <t>ADACADA</t>
  </si>
  <si>
    <t>ADACADB</t>
  </si>
  <si>
    <t>ADACADC</t>
  </si>
  <si>
    <t>ADACADD</t>
  </si>
  <si>
    <t>ADACAEA</t>
  </si>
  <si>
    <t>ADACAEB</t>
  </si>
  <si>
    <t>ADACAEC</t>
  </si>
  <si>
    <t>ADACBAC</t>
  </si>
  <si>
    <t>ADACBAD</t>
  </si>
  <si>
    <t>ADACBAE</t>
  </si>
  <si>
    <t>ADACBBC</t>
  </si>
  <si>
    <t>ADACBBD</t>
  </si>
  <si>
    <t>ADACBBE</t>
  </si>
  <si>
    <t>ADACBCA</t>
  </si>
  <si>
    <t>ADACBCB</t>
  </si>
  <si>
    <t>ADACBCC</t>
  </si>
  <si>
    <t>ADACBCD</t>
  </si>
  <si>
    <t>ADACBCE</t>
  </si>
  <si>
    <t>ADACBDA</t>
  </si>
  <si>
    <t>ADACBDB</t>
  </si>
  <si>
    <t>ADACBDC</t>
  </si>
  <si>
    <t>ADACBDD</t>
  </si>
  <si>
    <t>ADACBEA</t>
  </si>
  <si>
    <t>ADACBEB</t>
  </si>
  <si>
    <t>ADACBEC</t>
  </si>
  <si>
    <t>ADACCAA</t>
  </si>
  <si>
    <t>ADACCAB</t>
  </si>
  <si>
    <t>ADACCAC</t>
  </si>
  <si>
    <t>ADACCAD</t>
  </si>
  <si>
    <t>ADACCAE</t>
  </si>
  <si>
    <t>ADACCBA</t>
  </si>
  <si>
    <t>ADACCBB</t>
  </si>
  <si>
    <t>ADACCBC</t>
  </si>
  <si>
    <t>ADACCBD</t>
  </si>
  <si>
    <t>ADACCBE</t>
  </si>
  <si>
    <t>ADACCCA</t>
  </si>
  <si>
    <t>ADACCCB</t>
  </si>
  <si>
    <t>ADACCCC</t>
  </si>
  <si>
    <t>ADACCCD</t>
  </si>
  <si>
    <t>ADACCCE</t>
  </si>
  <si>
    <t>ADACCDA</t>
  </si>
  <si>
    <t>ADACCDB</t>
  </si>
  <si>
    <t>ADACCDC</t>
  </si>
  <si>
    <t>ADACCDD</t>
  </si>
  <si>
    <t>ADACCEA</t>
  </si>
  <si>
    <t>ADACCEB</t>
  </si>
  <si>
    <t>ADACCEC</t>
  </si>
  <si>
    <t>ADACDAA</t>
  </si>
  <si>
    <t>ADACDAB</t>
  </si>
  <si>
    <t>ADACDAC</t>
  </si>
  <si>
    <t>ADACDAD</t>
  </si>
  <si>
    <t>ADACDBA</t>
  </si>
  <si>
    <t>ADACDBB</t>
  </si>
  <si>
    <t>ADACDBC</t>
  </si>
  <si>
    <t>ADACDBD</t>
  </si>
  <si>
    <t>ADACDCA</t>
  </si>
  <si>
    <t>ADACDCB</t>
  </si>
  <si>
    <t>ADACDCC</t>
  </si>
  <si>
    <t>ADACDCD</t>
  </si>
  <si>
    <t>ADACDDA</t>
  </si>
  <si>
    <t>ADACDDB</t>
  </si>
  <si>
    <t>ADACDDC</t>
  </si>
  <si>
    <t>ADACEAA</t>
  </si>
  <si>
    <t>ADACEAB</t>
  </si>
  <si>
    <t>ADACEAC</t>
  </si>
  <si>
    <t>ADACEBA</t>
  </si>
  <si>
    <t>ADACEBB</t>
  </si>
  <si>
    <t>ADACEBC</t>
  </si>
  <si>
    <t>ADACECA</t>
  </si>
  <si>
    <t>ADACECB</t>
  </si>
  <si>
    <t>ADACECC</t>
  </si>
  <si>
    <t>ADADAAA</t>
  </si>
  <si>
    <t>ADADAAB</t>
  </si>
  <si>
    <t>ADADAAC</t>
  </si>
  <si>
    <t>ADADAAD</t>
  </si>
  <si>
    <t>ADADABA</t>
  </si>
  <si>
    <t>ADADABB</t>
  </si>
  <si>
    <t>ADADABC</t>
  </si>
  <si>
    <t>ADADABD</t>
  </si>
  <si>
    <t>ADADACA</t>
  </si>
  <si>
    <t>ADADACB</t>
  </si>
  <si>
    <t>ADADACC</t>
  </si>
  <si>
    <t>ADADACD</t>
  </si>
  <si>
    <t>ADADADA</t>
  </si>
  <si>
    <t>ADADADB</t>
  </si>
  <si>
    <t>ADADADC</t>
  </si>
  <si>
    <t>ADADBAA</t>
  </si>
  <si>
    <t>ADADBAB</t>
  </si>
  <si>
    <t>ADADBAC</t>
  </si>
  <si>
    <t>ADADBAD</t>
  </si>
  <si>
    <t>ADADBBA</t>
  </si>
  <si>
    <t>ADADBBB</t>
  </si>
  <si>
    <t>ADADBBC</t>
  </si>
  <si>
    <t>ADADBBD</t>
  </si>
  <si>
    <t>ADADBCA</t>
  </si>
  <si>
    <t>ADADBCB</t>
  </si>
  <si>
    <t>ADADBCC</t>
  </si>
  <si>
    <t>ADADBCD</t>
  </si>
  <si>
    <t>ADADBDA</t>
  </si>
  <si>
    <t>ADADBDB</t>
  </si>
  <si>
    <t>ADADBDC</t>
  </si>
  <si>
    <t>ADADCAA</t>
  </si>
  <si>
    <t>ADADCAB</t>
  </si>
  <si>
    <t>ADADCAC</t>
  </si>
  <si>
    <t>ADADCAD</t>
  </si>
  <si>
    <t>ADADCBA</t>
  </si>
  <si>
    <t>ADADCBB</t>
  </si>
  <si>
    <t>ADADCBC</t>
  </si>
  <si>
    <t>ADADCBD</t>
  </si>
  <si>
    <t>ADADCCA</t>
  </si>
  <si>
    <t>ADADCCB</t>
  </si>
  <si>
    <t>ADADCCC</t>
  </si>
  <si>
    <t>ADADCCD</t>
  </si>
  <si>
    <t>ADADCDA</t>
  </si>
  <si>
    <t>ADADCDB</t>
  </si>
  <si>
    <t>ADADCDC</t>
  </si>
  <si>
    <t>ADADDAA</t>
  </si>
  <si>
    <t>ADADDAB</t>
  </si>
  <si>
    <t>ADADDAC</t>
  </si>
  <si>
    <t>ADADDBA</t>
  </si>
  <si>
    <t>ADADDBB</t>
  </si>
  <si>
    <t>ADADDBC</t>
  </si>
  <si>
    <t>ADADDCA</t>
  </si>
  <si>
    <t>ADADDCB</t>
  </si>
  <si>
    <t>ADADDCC</t>
  </si>
  <si>
    <t>ADAEAAA</t>
  </si>
  <si>
    <t>ADAEAAB</t>
  </si>
  <si>
    <t>ADAEAAC</t>
  </si>
  <si>
    <t>ADAEABA</t>
  </si>
  <si>
    <t>ADAEABB</t>
  </si>
  <si>
    <t>ADAEABC</t>
  </si>
  <si>
    <t>ADAEACA</t>
  </si>
  <si>
    <t>ADAEACB</t>
  </si>
  <si>
    <t>ADAEACC</t>
  </si>
  <si>
    <t>ADAEBAA</t>
  </si>
  <si>
    <t>ADAEBAB</t>
  </si>
  <si>
    <t>ADAEBAC</t>
  </si>
  <si>
    <t>ADAEBBA</t>
  </si>
  <si>
    <t>ADAEBBB</t>
  </si>
  <si>
    <t>ADAEBBC</t>
  </si>
  <si>
    <t>ADAEBCA</t>
  </si>
  <si>
    <t>ADAEBCB</t>
  </si>
  <si>
    <t>ADAEBCC</t>
  </si>
  <si>
    <t>ADAECAA</t>
  </si>
  <si>
    <t>ADAECAB</t>
  </si>
  <si>
    <t>ADAECAC</t>
  </si>
  <si>
    <t>ADAECBA</t>
  </si>
  <si>
    <t>ADAECBB</t>
  </si>
  <si>
    <t>ADAECBC</t>
  </si>
  <si>
    <t>ADAECCA</t>
  </si>
  <si>
    <t>ADAECCB</t>
  </si>
  <si>
    <t>ADAECCC</t>
  </si>
  <si>
    <t>ADBAAAD</t>
  </si>
  <si>
    <t>ADBAAAE</t>
  </si>
  <si>
    <t>ADBAABD</t>
  </si>
  <si>
    <t>ADBAABE</t>
  </si>
  <si>
    <t>ADBAACC</t>
  </si>
  <si>
    <t>ADBAACD</t>
  </si>
  <si>
    <t>ADBAACE</t>
  </si>
  <si>
    <t>ADBAADA</t>
  </si>
  <si>
    <t>ADBAADB</t>
  </si>
  <si>
    <t>ADBAADC</t>
  </si>
  <si>
    <t>ADBAADD</t>
  </si>
  <si>
    <t>ADBAAEA</t>
  </si>
  <si>
    <t>ADBAAEB</t>
  </si>
  <si>
    <t>ADBAAEC</t>
  </si>
  <si>
    <t>ADBABAD</t>
  </si>
  <si>
    <t>ADBABAE</t>
  </si>
  <si>
    <t>ADBABBD</t>
  </si>
  <si>
    <t>ADBABBE</t>
  </si>
  <si>
    <t>ADBABCC</t>
  </si>
  <si>
    <t>ADBABCD</t>
  </si>
  <si>
    <t>ADBABCE</t>
  </si>
  <si>
    <t>ADBABDA</t>
  </si>
  <si>
    <t>ADBABDB</t>
  </si>
  <si>
    <t>ADBABDC</t>
  </si>
  <si>
    <t>ADBABDD</t>
  </si>
  <si>
    <t>ADBABEA</t>
  </si>
  <si>
    <t>ADBABEB</t>
  </si>
  <si>
    <t>ADBABEC</t>
  </si>
  <si>
    <t>ADBACAC</t>
  </si>
  <si>
    <t>ADBACAD</t>
  </si>
  <si>
    <t>ADBACAE</t>
  </si>
  <si>
    <t>ADBACBC</t>
  </si>
  <si>
    <t>ADBACBD</t>
  </si>
  <si>
    <t>ADBACBE</t>
  </si>
  <si>
    <t>ADBACCA</t>
  </si>
  <si>
    <t>ADBACCB</t>
  </si>
  <si>
    <t>ADBACCC</t>
  </si>
  <si>
    <t>ADBACCD</t>
  </si>
  <si>
    <t>ADBACCE</t>
  </si>
  <si>
    <t>ADBACDA</t>
  </si>
  <si>
    <t>ADBACDB</t>
  </si>
  <si>
    <t>ADBACDC</t>
  </si>
  <si>
    <t>ADBACDD</t>
  </si>
  <si>
    <t>ADBACEA</t>
  </si>
  <si>
    <t>ADBACEB</t>
  </si>
  <si>
    <t>ADBACEC</t>
  </si>
  <si>
    <t>ADBADAA</t>
  </si>
  <si>
    <t>ADBADAB</t>
  </si>
  <si>
    <t>ADBADAC</t>
  </si>
  <si>
    <t>ADBADAD</t>
  </si>
  <si>
    <t>ADBADBA</t>
  </si>
  <si>
    <t>ADBADBB</t>
  </si>
  <si>
    <t>ADBADBC</t>
  </si>
  <si>
    <t>ADBADBD</t>
  </si>
  <si>
    <t>ADBADCA</t>
  </si>
  <si>
    <t>ADBADCB</t>
  </si>
  <si>
    <t>ADBADCC</t>
  </si>
  <si>
    <t>ADBADCD</t>
  </si>
  <si>
    <t>ADBADDA</t>
  </si>
  <si>
    <t>ADBADDB</t>
  </si>
  <si>
    <t>ADBADDC</t>
  </si>
  <si>
    <t>ADBAEAA</t>
  </si>
  <si>
    <t>ADBAEAB</t>
  </si>
  <si>
    <t>ADBAEAC</t>
  </si>
  <si>
    <t>ADBAEBA</t>
  </si>
  <si>
    <t>ADBAEBB</t>
  </si>
  <si>
    <t>ADBAEBC</t>
  </si>
  <si>
    <t>ADBAECA</t>
  </si>
  <si>
    <t>ADBAECB</t>
  </si>
  <si>
    <t>ADBAECC</t>
  </si>
  <si>
    <t>ADBBAAD</t>
  </si>
  <si>
    <t>ADBBAAE</t>
  </si>
  <si>
    <t>ADBBABD</t>
  </si>
  <si>
    <t>ADBBABE</t>
  </si>
  <si>
    <t>ADBBACC</t>
  </si>
  <si>
    <t>ADBBACD</t>
  </si>
  <si>
    <t>ADBBACE</t>
  </si>
  <si>
    <t>ADBBADA</t>
  </si>
  <si>
    <t>ADBBADB</t>
  </si>
  <si>
    <t>ADBBADC</t>
  </si>
  <si>
    <t>ADBBADD</t>
  </si>
  <si>
    <t>ADBBAEA</t>
  </si>
  <si>
    <t>ADBBAEB</t>
  </si>
  <si>
    <t>ADBBAEC</t>
  </si>
  <si>
    <t>ADBBBAD</t>
  </si>
  <si>
    <t>ADBBBAE</t>
  </si>
  <si>
    <t>ADBBBBD</t>
  </si>
  <si>
    <t>ADBBBBE</t>
  </si>
  <si>
    <t>ADBBBCC</t>
  </si>
  <si>
    <t>ADBBBCD</t>
  </si>
  <si>
    <t>ADBBBCE</t>
  </si>
  <si>
    <t>ADBBBDA</t>
  </si>
  <si>
    <t>ADBBBDB</t>
  </si>
  <si>
    <t>ADBBBDC</t>
  </si>
  <si>
    <t>ADBBBDD</t>
  </si>
  <si>
    <t>ADBBBEA</t>
  </si>
  <si>
    <t>ADBBBEB</t>
  </si>
  <si>
    <t>ADBBBEC</t>
  </si>
  <si>
    <t>ADBBCAC</t>
  </si>
  <si>
    <t>ADBBCAD</t>
  </si>
  <si>
    <t>ADBBCAE</t>
  </si>
  <si>
    <t>ADBBCBC</t>
  </si>
  <si>
    <t>ADBBCBD</t>
  </si>
  <si>
    <t>ADBBCBE</t>
  </si>
  <si>
    <t>ADBBCCA</t>
  </si>
  <si>
    <t>ADBBCCB</t>
  </si>
  <si>
    <t>ADBBCCC</t>
  </si>
  <si>
    <t>ADBBCCD</t>
  </si>
  <si>
    <t>ADBBCCE</t>
  </si>
  <si>
    <t>ADBBCDA</t>
  </si>
  <si>
    <t>ADBBCDB</t>
  </si>
  <si>
    <t>ADBBCDC</t>
  </si>
  <si>
    <t>ADBBCDD</t>
  </si>
  <si>
    <t>ADBBCEA</t>
  </si>
  <si>
    <t>ADBBCEB</t>
  </si>
  <si>
    <t>ADBBCEC</t>
  </si>
  <si>
    <t>ADBBDAA</t>
  </si>
  <si>
    <t>ADBBDAB</t>
  </si>
  <si>
    <t>ADBBDAC</t>
  </si>
  <si>
    <t>ADBBDAD</t>
  </si>
  <si>
    <t>ADBBDBA</t>
  </si>
  <si>
    <t>ADBBDBB</t>
  </si>
  <si>
    <t>ADBBDBC</t>
  </si>
  <si>
    <t>ADBBDBD</t>
  </si>
  <si>
    <t>ADBBDCA</t>
  </si>
  <si>
    <t>ADBBDCB</t>
  </si>
  <si>
    <t>ADBBDCC</t>
  </si>
  <si>
    <t>ADBBDCD</t>
  </si>
  <si>
    <t>ADBBDDA</t>
  </si>
  <si>
    <t>ADBBDDB</t>
  </si>
  <si>
    <t>ADBBDDC</t>
  </si>
  <si>
    <t>ADBBEAA</t>
  </si>
  <si>
    <t>ADBBEAB</t>
  </si>
  <si>
    <t>ADBBEAC</t>
  </si>
  <si>
    <t>ADBBEBA</t>
  </si>
  <si>
    <t>ADBBEBB</t>
  </si>
  <si>
    <t>ADBBEBC</t>
  </si>
  <si>
    <t>ADBBECA</t>
  </si>
  <si>
    <t>ADBBECB</t>
  </si>
  <si>
    <t>ADBBECC</t>
  </si>
  <si>
    <t>ADBCAAC</t>
  </si>
  <si>
    <t>ADBCAAD</t>
  </si>
  <si>
    <t>ADBCAAE</t>
  </si>
  <si>
    <t>ADBCABC</t>
  </si>
  <si>
    <t>ADBCABD</t>
  </si>
  <si>
    <t>ADBCABE</t>
  </si>
  <si>
    <t>ADBCACA</t>
  </si>
  <si>
    <t>ADBCACB</t>
  </si>
  <si>
    <t>ADBCACC</t>
  </si>
  <si>
    <t>ADBCACD</t>
  </si>
  <si>
    <t>ADBCACE</t>
  </si>
  <si>
    <t>ADBCADA</t>
  </si>
  <si>
    <t>ADBCADB</t>
  </si>
  <si>
    <t>ADBCADC</t>
  </si>
  <si>
    <t>ADBCADD</t>
  </si>
  <si>
    <t>ADBCAEA</t>
  </si>
  <si>
    <t>ADBCAEB</t>
  </si>
  <si>
    <t>ADBCAEC</t>
  </si>
  <si>
    <t>ADBCBAC</t>
  </si>
  <si>
    <t>ADBCBAD</t>
  </si>
  <si>
    <t>ADBCBAE</t>
  </si>
  <si>
    <t>ADBCBBC</t>
  </si>
  <si>
    <t>ADBCBBD</t>
  </si>
  <si>
    <t>ADBCBBE</t>
  </si>
  <si>
    <t>ADBCBCA</t>
  </si>
  <si>
    <t>ADBCBCB</t>
  </si>
  <si>
    <t>ADBCBCC</t>
  </si>
  <si>
    <t>ADBCBCD</t>
  </si>
  <si>
    <t>ADBCBCE</t>
  </si>
  <si>
    <t>ADBCBDA</t>
  </si>
  <si>
    <t>ADBCBDB</t>
  </si>
  <si>
    <t>ADBCBDC</t>
  </si>
  <si>
    <t>ADBCBDD</t>
  </si>
  <si>
    <t>ADBCBEA</t>
  </si>
  <si>
    <t>ADBCBEB</t>
  </si>
  <si>
    <t>ADBCBEC</t>
  </si>
  <si>
    <t>ADBCCAA</t>
  </si>
  <si>
    <t>ADBCCAB</t>
  </si>
  <si>
    <t>ADBCCAC</t>
  </si>
  <si>
    <t>ADBCCAD</t>
  </si>
  <si>
    <t>ADBCCAE</t>
  </si>
  <si>
    <t>ADBCCBA</t>
  </si>
  <si>
    <t>ADBCCBB</t>
  </si>
  <si>
    <t>ADBCCBC</t>
  </si>
  <si>
    <t>ADBCCBD</t>
  </si>
  <si>
    <t>ADBCCBE</t>
  </si>
  <si>
    <t>ADBCCCA</t>
  </si>
  <si>
    <t>ADBCCCB</t>
  </si>
  <si>
    <t>ADBCCCC</t>
  </si>
  <si>
    <t>ADBCCCD</t>
  </si>
  <si>
    <t>ADBCCCE</t>
  </si>
  <si>
    <t>ADBCCDA</t>
  </si>
  <si>
    <t>ADBCCDB</t>
  </si>
  <si>
    <t>ADBCCDC</t>
  </si>
  <si>
    <t>ADBCCDD</t>
  </si>
  <si>
    <t>ADBCCEA</t>
  </si>
  <si>
    <t>ADBCCEB</t>
  </si>
  <si>
    <t>ADBCCEC</t>
  </si>
  <si>
    <t>ADBCDAA</t>
  </si>
  <si>
    <t>ADBCDAB</t>
  </si>
  <si>
    <t>ADBCDAC</t>
  </si>
  <si>
    <t>ADBCDAD</t>
  </si>
  <si>
    <t>ADBCDBA</t>
  </si>
  <si>
    <t>ADBCDBB</t>
  </si>
  <si>
    <t>ADBCDBC</t>
  </si>
  <si>
    <t>ADBCDBD</t>
  </si>
  <si>
    <t>ADBCDCA</t>
  </si>
  <si>
    <t>ADBCDCB</t>
  </si>
  <si>
    <t>ADBCDCC</t>
  </si>
  <si>
    <t>ADBCDCD</t>
  </si>
  <si>
    <t>ADBCDDA</t>
  </si>
  <si>
    <t>ADBCDDB</t>
  </si>
  <si>
    <t>ADBCDDC</t>
  </si>
  <si>
    <t>ADBCEAA</t>
  </si>
  <si>
    <t>ADBCEAB</t>
  </si>
  <si>
    <t>ADBCEAC</t>
  </si>
  <si>
    <t>ADBCEBA</t>
  </si>
  <si>
    <t>ADBCEBB</t>
  </si>
  <si>
    <t>ADBCEBC</t>
  </si>
  <si>
    <t>ADBCECA</t>
  </si>
  <si>
    <t>ADBCECB</t>
  </si>
  <si>
    <t>ADBCECC</t>
  </si>
  <si>
    <t>ADBDAAA</t>
  </si>
  <si>
    <t>ADBDAAB</t>
  </si>
  <si>
    <t>ADBDAAC</t>
  </si>
  <si>
    <t>ADBDAAD</t>
  </si>
  <si>
    <t>ADBDABA</t>
  </si>
  <si>
    <t>ADBDABB</t>
  </si>
  <si>
    <t>ADBDABC</t>
  </si>
  <si>
    <t>ADBDABD</t>
  </si>
  <si>
    <t>ADBDACA</t>
  </si>
  <si>
    <t>ADBDACB</t>
  </si>
  <si>
    <t>ADBDACC</t>
  </si>
  <si>
    <t>ADBDACD</t>
  </si>
  <si>
    <t>ADBDADA</t>
  </si>
  <si>
    <t>ADBDADB</t>
  </si>
  <si>
    <t>ADBDADC</t>
  </si>
  <si>
    <t>ADBDBAA</t>
  </si>
  <si>
    <t>ADBDBAB</t>
  </si>
  <si>
    <t>ADBDBAC</t>
  </si>
  <si>
    <t>ADBDBAD</t>
  </si>
  <si>
    <t>ADBDBBA</t>
  </si>
  <si>
    <t>ADBDBBB</t>
  </si>
  <si>
    <t>ADBDBBC</t>
  </si>
  <si>
    <t>ADBDBBD</t>
  </si>
  <si>
    <t>ADBDBCA</t>
  </si>
  <si>
    <t>ADBDBCB</t>
  </si>
  <si>
    <t>ADBDBCC</t>
  </si>
  <si>
    <t>ADBDBCD</t>
  </si>
  <si>
    <t>ADBDBDA</t>
  </si>
  <si>
    <t>ADBDBDB</t>
  </si>
  <si>
    <t>ADBDBDC</t>
  </si>
  <si>
    <t>ADBDCAA</t>
  </si>
  <si>
    <t>ADBDCAB</t>
  </si>
  <si>
    <t>ADBDCAC</t>
  </si>
  <si>
    <t>ADBDCAD</t>
  </si>
  <si>
    <t>ADBDCBA</t>
  </si>
  <si>
    <t>ADBDCBB</t>
  </si>
  <si>
    <t>ADBDCBC</t>
  </si>
  <si>
    <t>ADBDCBD</t>
  </si>
  <si>
    <t>ADBDCCA</t>
  </si>
  <si>
    <t>ADBDCCB</t>
  </si>
  <si>
    <t>ADBDCCC</t>
  </si>
  <si>
    <t>ADBDCCD</t>
  </si>
  <si>
    <t>ADBDCDA</t>
  </si>
  <si>
    <t>ADBDCDB</t>
  </si>
  <si>
    <t>ADBDCDC</t>
  </si>
  <si>
    <t>ADBDDAA</t>
  </si>
  <si>
    <t>ADBDDAB</t>
  </si>
  <si>
    <t>ADBDDAC</t>
  </si>
  <si>
    <t>ADBDDBA</t>
  </si>
  <si>
    <t>ADBDDBB</t>
  </si>
  <si>
    <t>ADBDDBC</t>
  </si>
  <si>
    <t>ADBDDCA</t>
  </si>
  <si>
    <t>ADBDDCB</t>
  </si>
  <si>
    <t>ADBDDCC</t>
  </si>
  <si>
    <t>ADBEAAA</t>
  </si>
  <si>
    <t>ADBEAAB</t>
  </si>
  <si>
    <t>ADBEAAC</t>
  </si>
  <si>
    <t>ADBEABA</t>
  </si>
  <si>
    <t>ADBEABB</t>
  </si>
  <si>
    <t>ADBEABC</t>
  </si>
  <si>
    <t>ADBEACA</t>
  </si>
  <si>
    <t>ADBEACB</t>
  </si>
  <si>
    <t>ADBEACC</t>
  </si>
  <si>
    <t>ADBEBAA</t>
  </si>
  <si>
    <t>ADBEBAB</t>
  </si>
  <si>
    <t>ADBEBAC</t>
  </si>
  <si>
    <t>ADBEBBA</t>
  </si>
  <si>
    <t>ADBEBBB</t>
  </si>
  <si>
    <t>ADBEBBC</t>
  </si>
  <si>
    <t>ADBEBCA</t>
  </si>
  <si>
    <t>ADBEBCB</t>
  </si>
  <si>
    <t>ADBEBCC</t>
  </si>
  <si>
    <t>ADBECAA</t>
  </si>
  <si>
    <t>ADBECAB</t>
  </si>
  <si>
    <t>ADBECAC</t>
  </si>
  <si>
    <t>ADBECBA</t>
  </si>
  <si>
    <t>ADBECBB</t>
  </si>
  <si>
    <t>ADBECBC</t>
  </si>
  <si>
    <t>ADBECCA</t>
  </si>
  <si>
    <t>ADBECCB</t>
  </si>
  <si>
    <t>ADBECCC</t>
  </si>
  <si>
    <t>ADCAAAC</t>
  </si>
  <si>
    <t>ADCAAAD</t>
  </si>
  <si>
    <t>ADCAAAE</t>
  </si>
  <si>
    <t>ADCAABC</t>
  </si>
  <si>
    <t>ADCAABD</t>
  </si>
  <si>
    <t>ADCAABE</t>
  </si>
  <si>
    <t>ADCAACA</t>
  </si>
  <si>
    <t>ADCAACB</t>
  </si>
  <si>
    <t>ADCAACC</t>
  </si>
  <si>
    <t>ADCAACD</t>
  </si>
  <si>
    <t>ADCAACE</t>
  </si>
  <si>
    <t>ADCAADA</t>
  </si>
  <si>
    <t>ADCAADB</t>
  </si>
  <si>
    <t>ADCAADC</t>
  </si>
  <si>
    <t>ADCAADD</t>
  </si>
  <si>
    <t>ADCAAEA</t>
  </si>
  <si>
    <t>ADCAAEB</t>
  </si>
  <si>
    <t>ADCAAEC</t>
  </si>
  <si>
    <t>ADCABAC</t>
  </si>
  <si>
    <t>ADCABAD</t>
  </si>
  <si>
    <t>ADCABAE</t>
  </si>
  <si>
    <t>ADCABBC</t>
  </si>
  <si>
    <t>ADCABBD</t>
  </si>
  <si>
    <t>ADCABBE</t>
  </si>
  <si>
    <t>ADCABCA</t>
  </si>
  <si>
    <t>ADCABCB</t>
  </si>
  <si>
    <t>ADCABCC</t>
  </si>
  <si>
    <t>ADCABCD</t>
  </si>
  <si>
    <t>ADCABCE</t>
  </si>
  <si>
    <t>ADCABDA</t>
  </si>
  <si>
    <t>ADCABDB</t>
  </si>
  <si>
    <t>ADCABDC</t>
  </si>
  <si>
    <t>ADCABDD</t>
  </si>
  <si>
    <t>ADCABEA</t>
  </si>
  <si>
    <t>ADCABEB</t>
  </si>
  <si>
    <t>ADCABEC</t>
  </si>
  <si>
    <t>ADCACAA</t>
  </si>
  <si>
    <t>ADCACAB</t>
  </si>
  <si>
    <t>ADCACAC</t>
  </si>
  <si>
    <t>ADCACAD</t>
  </si>
  <si>
    <t>ADCACAE</t>
  </si>
  <si>
    <t>ADCACBA</t>
  </si>
  <si>
    <t>ADCACBB</t>
  </si>
  <si>
    <t>ADCACBC</t>
  </si>
  <si>
    <t>ADCACBD</t>
  </si>
  <si>
    <t>ADCACBE</t>
  </si>
  <si>
    <t>ADCACCA</t>
  </si>
  <si>
    <t>ADCACCB</t>
  </si>
  <si>
    <t>ADCACCC</t>
  </si>
  <si>
    <t>ADCACCD</t>
  </si>
  <si>
    <t>ADCACCE</t>
  </si>
  <si>
    <t>ADCACDA</t>
  </si>
  <si>
    <t>ADCACDB</t>
  </si>
  <si>
    <t>ADCACDC</t>
  </si>
  <si>
    <t>ADCACDD</t>
  </si>
  <si>
    <t>ADCACEA</t>
  </si>
  <si>
    <t>ADCACEB</t>
  </si>
  <si>
    <t>ADCACEC</t>
  </si>
  <si>
    <t>ADCADAA</t>
  </si>
  <si>
    <t>ADCADAB</t>
  </si>
  <si>
    <t>ADCADAC</t>
  </si>
  <si>
    <t>ADCADAD</t>
  </si>
  <si>
    <t>ADCADBA</t>
  </si>
  <si>
    <t>ADCADBB</t>
  </si>
  <si>
    <t>ADCADBC</t>
  </si>
  <si>
    <t>ADCADBD</t>
  </si>
  <si>
    <t>ADCADCA</t>
  </si>
  <si>
    <t>ADCADCB</t>
  </si>
  <si>
    <t>ADCADCC</t>
  </si>
  <si>
    <t>ADCADCD</t>
  </si>
  <si>
    <t>ADCADDA</t>
  </si>
  <si>
    <t>ADCADDB</t>
  </si>
  <si>
    <t>ADCADDC</t>
  </si>
  <si>
    <t>ADCAEAA</t>
  </si>
  <si>
    <t>ADCAEAB</t>
  </si>
  <si>
    <t>ADCAEAC</t>
  </si>
  <si>
    <t>ADCAEBA</t>
  </si>
  <si>
    <t>ADCAEBB</t>
  </si>
  <si>
    <t>ADCAEBC</t>
  </si>
  <si>
    <t>ADCAECA</t>
  </si>
  <si>
    <t>ADCAECB</t>
  </si>
  <si>
    <t>ADCAECC</t>
  </si>
  <si>
    <t>ADCBAAC</t>
  </si>
  <si>
    <t>ADCBAAD</t>
  </si>
  <si>
    <t>ADCBAAE</t>
  </si>
  <si>
    <t>ADCBABC</t>
  </si>
  <si>
    <t>ADCBABD</t>
  </si>
  <si>
    <t>ADCBABE</t>
  </si>
  <si>
    <t>ADCBACA</t>
  </si>
  <si>
    <t>ADCBACB</t>
  </si>
  <si>
    <t>ADCBACC</t>
  </si>
  <si>
    <t>ADCBACD</t>
  </si>
  <si>
    <t>ADCBACE</t>
  </si>
  <si>
    <t>ADCBADA</t>
  </si>
  <si>
    <t>ADCBADB</t>
  </si>
  <si>
    <t>ADCBADC</t>
  </si>
  <si>
    <t>ADCBADD</t>
  </si>
  <si>
    <t>ADCBAEA</t>
  </si>
  <si>
    <t>ADCBAEB</t>
  </si>
  <si>
    <t>ADCBAEC</t>
  </si>
  <si>
    <t>ADCBBAC</t>
  </si>
  <si>
    <t>ADCBBAD</t>
  </si>
  <si>
    <t>ADCBBAE</t>
  </si>
  <si>
    <t>ADCBBBC</t>
  </si>
  <si>
    <t>ADCBBBD</t>
  </si>
  <si>
    <t>ADCBBBE</t>
  </si>
  <si>
    <t>ADCBBCA</t>
  </si>
  <si>
    <t>ADCBBCB</t>
  </si>
  <si>
    <t>ADCBBCC</t>
  </si>
  <si>
    <t>ADCBBCD</t>
  </si>
  <si>
    <t>ADCBBCE</t>
  </si>
  <si>
    <t>ADCBBDA</t>
  </si>
  <si>
    <t>ADCBBDB</t>
  </si>
  <si>
    <t>ADCBBDC</t>
  </si>
  <si>
    <t>ADCBBDD</t>
  </si>
  <si>
    <t>ADCBBEA</t>
  </si>
  <si>
    <t>ADCBBEB</t>
  </si>
  <si>
    <t>ADCBBEC</t>
  </si>
  <si>
    <t>ADCBCAA</t>
  </si>
  <si>
    <t>ADCBCAB</t>
  </si>
  <si>
    <t>ADCBCAC</t>
  </si>
  <si>
    <t>ADCBCAD</t>
  </si>
  <si>
    <t>ADCBCAE</t>
  </si>
  <si>
    <t>ADCBCBA</t>
  </si>
  <si>
    <t>ADCBCBB</t>
  </si>
  <si>
    <t>ADCBCBC</t>
  </si>
  <si>
    <t>ADCBCBD</t>
  </si>
  <si>
    <t>ADCBCBE</t>
  </si>
  <si>
    <t>ADCBCCA</t>
  </si>
  <si>
    <t>ADCBCCB</t>
  </si>
  <si>
    <t>ADCBCCC</t>
  </si>
  <si>
    <t>ADCBCCD</t>
  </si>
  <si>
    <t>ADCBCCE</t>
  </si>
  <si>
    <t>ADCBCDA</t>
  </si>
  <si>
    <t>ADCBCDB</t>
  </si>
  <si>
    <t>ADCBCDC</t>
  </si>
  <si>
    <t>ADCBCDD</t>
  </si>
  <si>
    <t>ADCBCEA</t>
  </si>
  <si>
    <t>ADCBCEB</t>
  </si>
  <si>
    <t>ADCBCEC</t>
  </si>
  <si>
    <t>ADCBDAA</t>
  </si>
  <si>
    <t>ADCBDAB</t>
  </si>
  <si>
    <t>ADCBDAC</t>
  </si>
  <si>
    <t>ADCBDAD</t>
  </si>
  <si>
    <t>ADCBDBA</t>
  </si>
  <si>
    <t>ADCBDBB</t>
  </si>
  <si>
    <t>ADCBDBC</t>
  </si>
  <si>
    <t>ADCBDBD</t>
  </si>
  <si>
    <t>ADCBDCA</t>
  </si>
  <si>
    <t>ADCBDCB</t>
  </si>
  <si>
    <t>ADCBDCC</t>
  </si>
  <si>
    <t>ADCBDCD</t>
  </si>
  <si>
    <t>ADCBDDA</t>
  </si>
  <si>
    <t>ADCBDDB</t>
  </si>
  <si>
    <t>ADCBDDC</t>
  </si>
  <si>
    <t>ADCBEAA</t>
  </si>
  <si>
    <t>ADCBEAB</t>
  </si>
  <si>
    <t>ADCBEAC</t>
  </si>
  <si>
    <t>ADCBEBA</t>
  </si>
  <si>
    <t>ADCBEBB</t>
  </si>
  <si>
    <t>ADCBEBC</t>
  </si>
  <si>
    <t>ADCBECA</t>
  </si>
  <si>
    <t>ADCBECB</t>
  </si>
  <si>
    <t>ADCBECC</t>
  </si>
  <si>
    <t>ADCCAAA</t>
  </si>
  <si>
    <t>ADCCAAB</t>
  </si>
  <si>
    <t>ADCCAAC</t>
  </si>
  <si>
    <t>ADCCAAD</t>
  </si>
  <si>
    <t>ADCCAAE</t>
  </si>
  <si>
    <t>ADCCABA</t>
  </si>
  <si>
    <t>ADCCABB</t>
  </si>
  <si>
    <t>ADCCABC</t>
  </si>
  <si>
    <t>ADCCABD</t>
  </si>
  <si>
    <t>ADCCABE</t>
  </si>
  <si>
    <t>ADCCACA</t>
  </si>
  <si>
    <t>ADCCACB</t>
  </si>
  <si>
    <t>ADCCACC</t>
  </si>
  <si>
    <t>ADCCACD</t>
  </si>
  <si>
    <t>ADCCACE</t>
  </si>
  <si>
    <t>ADCCADA</t>
  </si>
  <si>
    <t>ADCCADB</t>
  </si>
  <si>
    <t>ADCCADC</t>
  </si>
  <si>
    <t>ADCCADD</t>
  </si>
  <si>
    <t>ADCCAEA</t>
  </si>
  <si>
    <t>ADCCAEB</t>
  </si>
  <si>
    <t>ADCCAEC</t>
  </si>
  <si>
    <t>ADCCBAA</t>
  </si>
  <si>
    <t>ADCCBAB</t>
  </si>
  <si>
    <t>ADCCBAC</t>
  </si>
  <si>
    <t>ADCCBAD</t>
  </si>
  <si>
    <t>ADCCBAE</t>
  </si>
  <si>
    <t>ADCCBBA</t>
  </si>
  <si>
    <t>ADCCBBB</t>
  </si>
  <si>
    <t>ADCCBBC</t>
  </si>
  <si>
    <t>ADCCBBD</t>
  </si>
  <si>
    <t>ADCCBBE</t>
  </si>
  <si>
    <t>ADCCBCA</t>
  </si>
  <si>
    <t>ADCCBCB</t>
  </si>
  <si>
    <t>ADCCBCC</t>
  </si>
  <si>
    <t>ADCCBCD</t>
  </si>
  <si>
    <t>ADCCBCE</t>
  </si>
  <si>
    <t>ADCCBDA</t>
  </si>
  <si>
    <t>ADCCBDB</t>
  </si>
  <si>
    <t>ADCCBDC</t>
  </si>
  <si>
    <t>ADCCBDD</t>
  </si>
  <si>
    <t>ADCCBEA</t>
  </si>
  <si>
    <t>ADCCBEB</t>
  </si>
  <si>
    <t>ADCCBEC</t>
  </si>
  <si>
    <t>ADCCCAA</t>
  </si>
  <si>
    <t>ADCCCAB</t>
  </si>
  <si>
    <t>ADCCCAC</t>
  </si>
  <si>
    <t>ADCCCAD</t>
  </si>
  <si>
    <t>ADCCCAE</t>
  </si>
  <si>
    <t>ADCCCBA</t>
  </si>
  <si>
    <t>ADCCCBB</t>
  </si>
  <si>
    <t>ADCCCBC</t>
  </si>
  <si>
    <t>ADCCCBD</t>
  </si>
  <si>
    <t>ADCCCBE</t>
  </si>
  <si>
    <t>ADCCCCA</t>
  </si>
  <si>
    <t>ADCCCCB</t>
  </si>
  <si>
    <t>ADCCCCC</t>
  </si>
  <si>
    <t>ADCCCCD</t>
  </si>
  <si>
    <t>ADCCCCE</t>
  </si>
  <si>
    <t>ADCCCDA</t>
  </si>
  <si>
    <t>ADCCCDB</t>
  </si>
  <si>
    <t>ADCCCDC</t>
  </si>
  <si>
    <t>ADCCCDD</t>
  </si>
  <si>
    <t>ADCCCEA</t>
  </si>
  <si>
    <t>ADCCCEB</t>
  </si>
  <si>
    <t>ADCCCEC</t>
  </si>
  <si>
    <t>ADCCDAA</t>
  </si>
  <si>
    <t>ADCCDAB</t>
  </si>
  <si>
    <t>ADCCDAC</t>
  </si>
  <si>
    <t>ADCCDAD</t>
  </si>
  <si>
    <t>ADCCDBA</t>
  </si>
  <si>
    <t>ADCCDBB</t>
  </si>
  <si>
    <t>ADCCDBC</t>
  </si>
  <si>
    <t>ADCCDBD</t>
  </si>
  <si>
    <t>ADCCDCA</t>
  </si>
  <si>
    <t>ADCCDCB</t>
  </si>
  <si>
    <t>ADCCDCC</t>
  </si>
  <si>
    <t>ADCCDCD</t>
  </si>
  <si>
    <t>ADCCDDA</t>
  </si>
  <si>
    <t>ADCCDDB</t>
  </si>
  <si>
    <t>ADCCDDC</t>
  </si>
  <si>
    <t>ADCCEAA</t>
  </si>
  <si>
    <t>ADCCEAB</t>
  </si>
  <si>
    <t>ADCCEAC</t>
  </si>
  <si>
    <t>ADCCEBA</t>
  </si>
  <si>
    <t>ADCCEBB</t>
  </si>
  <si>
    <t>ADCCEBC</t>
  </si>
  <si>
    <t>ADCCECA</t>
  </si>
  <si>
    <t>ADCCECB</t>
  </si>
  <si>
    <t>ADCCECC</t>
  </si>
  <si>
    <t>ADCDAAA</t>
  </si>
  <si>
    <t>ADCDAAB</t>
  </si>
  <si>
    <t>ADCDAAC</t>
  </si>
  <si>
    <t>ADCDAAD</t>
  </si>
  <si>
    <t>ADCDABA</t>
  </si>
  <si>
    <t>ADCDABB</t>
  </si>
  <si>
    <t>ADCDABC</t>
  </si>
  <si>
    <t>ADCDABD</t>
  </si>
  <si>
    <t>ADCDACA</t>
  </si>
  <si>
    <t>ADCDACB</t>
  </si>
  <si>
    <t>ADCDACC</t>
  </si>
  <si>
    <t>ADCDACD</t>
  </si>
  <si>
    <t>ADCDADA</t>
  </si>
  <si>
    <t>ADCDADB</t>
  </si>
  <si>
    <t>ADCDADC</t>
  </si>
  <si>
    <t>ADCDBAA</t>
  </si>
  <si>
    <t>ADCDBAB</t>
  </si>
  <si>
    <t>ADCDBAC</t>
  </si>
  <si>
    <t>ADCDBAD</t>
  </si>
  <si>
    <t>ADCDBBA</t>
  </si>
  <si>
    <t>ADCDBBB</t>
  </si>
  <si>
    <t>ADCDBBC</t>
  </si>
  <si>
    <t>ADCDBBD</t>
  </si>
  <si>
    <t>ADCDBCA</t>
  </si>
  <si>
    <t>ADCDBCB</t>
  </si>
  <si>
    <t>ADCDBCC</t>
  </si>
  <si>
    <t>ADCDBCD</t>
  </si>
  <si>
    <t>ADCDBDA</t>
  </si>
  <si>
    <t>ADCDBDB</t>
  </si>
  <si>
    <t>ADCDBDC</t>
  </si>
  <si>
    <t>ADCDCAA</t>
  </si>
  <si>
    <t>ADCDCAB</t>
  </si>
  <si>
    <t>ADCDCAC</t>
  </si>
  <si>
    <t>ADCDCAD</t>
  </si>
  <si>
    <t>ADCDCBA</t>
  </si>
  <si>
    <t>ADCDCBB</t>
  </si>
  <si>
    <t>ADCDCBC</t>
  </si>
  <si>
    <t>ADCDCBD</t>
  </si>
  <si>
    <t>ADCDCCA</t>
  </si>
  <si>
    <t>ADCDCCB</t>
  </si>
  <si>
    <t>ADCDCCC</t>
  </si>
  <si>
    <t>ADCDCCD</t>
  </si>
  <si>
    <t>ADCDCDA</t>
  </si>
  <si>
    <t>ADCDCDB</t>
  </si>
  <si>
    <t>ADCDCDC</t>
  </si>
  <si>
    <t>ADCDDAA</t>
  </si>
  <si>
    <t>ADCDDAB</t>
  </si>
  <si>
    <t>ADCDDAC</t>
  </si>
  <si>
    <t>ADCDDBA</t>
  </si>
  <si>
    <t>ADCDDBB</t>
  </si>
  <si>
    <t>ADCDDBC</t>
  </si>
  <si>
    <t>ADCDDCA</t>
  </si>
  <si>
    <t>ADCDDCB</t>
  </si>
  <si>
    <t>ADCDDCC</t>
  </si>
  <si>
    <t>ADCEAAA</t>
  </si>
  <si>
    <t>ADCEAAB</t>
  </si>
  <si>
    <t>ADCEAAC</t>
  </si>
  <si>
    <t>ADCEABA</t>
  </si>
  <si>
    <t>ADCEABB</t>
  </si>
  <si>
    <t>ADCEABC</t>
  </si>
  <si>
    <t>ADCEACA</t>
  </si>
  <si>
    <t>ADCEACB</t>
  </si>
  <si>
    <t>ADCEACC</t>
  </si>
  <si>
    <t>ADCEBAA</t>
  </si>
  <si>
    <t>ADCEBAB</t>
  </si>
  <si>
    <t>ADCEBAC</t>
  </si>
  <si>
    <t>ADCEBBA</t>
  </si>
  <si>
    <t>ADCEBBB</t>
  </si>
  <si>
    <t>ADCEBBC</t>
  </si>
  <si>
    <t>ADCEBCA</t>
  </si>
  <si>
    <t>ADCEBCB</t>
  </si>
  <si>
    <t>ADCEBCC</t>
  </si>
  <si>
    <t>ADCECAA</t>
  </si>
  <si>
    <t>ADCECAB</t>
  </si>
  <si>
    <t>ADCECAC</t>
  </si>
  <si>
    <t>ADCECBA</t>
  </si>
  <si>
    <t>ADCECBB</t>
  </si>
  <si>
    <t>ADCECBC</t>
  </si>
  <si>
    <t>ADCECCA</t>
  </si>
  <si>
    <t>ADCECCB</t>
  </si>
  <si>
    <t>ADCECCC</t>
  </si>
  <si>
    <t>ADDAAAA</t>
  </si>
  <si>
    <t>ADDAAAB</t>
  </si>
  <si>
    <t>ADDAAAC</t>
  </si>
  <si>
    <t>ADDAAAD</t>
  </si>
  <si>
    <t>ADDAABA</t>
  </si>
  <si>
    <t>ADDAABB</t>
  </si>
  <si>
    <t>ADDAABC</t>
  </si>
  <si>
    <t>ADDAABD</t>
  </si>
  <si>
    <t>ADDAACA</t>
  </si>
  <si>
    <t>ADDAACB</t>
  </si>
  <si>
    <t>ADDAACC</t>
  </si>
  <si>
    <t>ADDAACD</t>
  </si>
  <si>
    <t>ADDAADA</t>
  </si>
  <si>
    <t>ADDAADB</t>
  </si>
  <si>
    <t>ADDAADC</t>
  </si>
  <si>
    <t>ADDABAA</t>
  </si>
  <si>
    <t>ADDABAB</t>
  </si>
  <si>
    <t>ADDABAC</t>
  </si>
  <si>
    <t>ADDABAD</t>
  </si>
  <si>
    <t>ADDABBA</t>
  </si>
  <si>
    <t>ADDABBB</t>
  </si>
  <si>
    <t>ADDABBC</t>
  </si>
  <si>
    <t>ADDABBD</t>
  </si>
  <si>
    <t>ADDABCA</t>
  </si>
  <si>
    <t>ADDABCB</t>
  </si>
  <si>
    <t>ADDABCC</t>
  </si>
  <si>
    <t>ADDABCD</t>
  </si>
  <si>
    <t>ADDABDA</t>
  </si>
  <si>
    <t>ADDABDB</t>
  </si>
  <si>
    <t>ADDABDC</t>
  </si>
  <si>
    <t>ADDACAA</t>
  </si>
  <si>
    <t>ADDACAB</t>
  </si>
  <si>
    <t>ADDACAC</t>
  </si>
  <si>
    <t>ADDACAD</t>
  </si>
  <si>
    <t>ADDACBA</t>
  </si>
  <si>
    <t>ADDACBB</t>
  </si>
  <si>
    <t>ADDACBC</t>
  </si>
  <si>
    <t>ADDACBD</t>
  </si>
  <si>
    <t>ADDACCA</t>
  </si>
  <si>
    <t>ADDACCB</t>
  </si>
  <si>
    <t>ADDACCC</t>
  </si>
  <si>
    <t>ADDACCD</t>
  </si>
  <si>
    <t>ADDACDA</t>
  </si>
  <si>
    <t>ADDACDB</t>
  </si>
  <si>
    <t>ADDACDC</t>
  </si>
  <si>
    <t>ADDADAA</t>
  </si>
  <si>
    <t>ADDADAB</t>
  </si>
  <si>
    <t>ADDADAC</t>
  </si>
  <si>
    <t>ADDADBA</t>
  </si>
  <si>
    <t>ADDADBB</t>
  </si>
  <si>
    <t>ADDADBC</t>
  </si>
  <si>
    <t>ADDADCA</t>
  </si>
  <si>
    <t>ADDADCB</t>
  </si>
  <si>
    <t>ADDADCC</t>
  </si>
  <si>
    <t>ADDBAAA</t>
  </si>
  <si>
    <t>ADDBAAB</t>
  </si>
  <si>
    <t>ADDBAAC</t>
  </si>
  <si>
    <t>ADDBAAD</t>
  </si>
  <si>
    <t>ADDBABA</t>
  </si>
  <si>
    <t>ADDBABB</t>
  </si>
  <si>
    <t>ADDBABC</t>
  </si>
  <si>
    <t>ADDBABD</t>
  </si>
  <si>
    <t>ADDBACA</t>
  </si>
  <si>
    <t>ADDBACB</t>
  </si>
  <si>
    <t>ADDBACC</t>
  </si>
  <si>
    <t>ADDBACD</t>
  </si>
  <si>
    <t>ADDBADA</t>
  </si>
  <si>
    <t>ADDBADB</t>
  </si>
  <si>
    <t>ADDBADC</t>
  </si>
  <si>
    <t>ADDBBAA</t>
  </si>
  <si>
    <t>ADDBBAB</t>
  </si>
  <si>
    <t>ADDBBAC</t>
  </si>
  <si>
    <t>ADDBBAD</t>
  </si>
  <si>
    <t>ADDBBBA</t>
  </si>
  <si>
    <t>ADDBBBB</t>
  </si>
  <si>
    <t>ADDBBBC</t>
  </si>
  <si>
    <t>ADDBBBD</t>
  </si>
  <si>
    <t>ADDBBCA</t>
  </si>
  <si>
    <t>ADDBBCB</t>
  </si>
  <si>
    <t>ADDBBCC</t>
  </si>
  <si>
    <t>ADDBBCD</t>
  </si>
  <si>
    <t>ADDBBDA</t>
  </si>
  <si>
    <t>ADDBBDB</t>
  </si>
  <si>
    <t>ADDBBDC</t>
  </si>
  <si>
    <t>ADDBCAA</t>
  </si>
  <si>
    <t>ADDBCAB</t>
  </si>
  <si>
    <t>ADDBCAC</t>
  </si>
  <si>
    <t>ADDBCAD</t>
  </si>
  <si>
    <t>ADDBCBA</t>
  </si>
  <si>
    <t>ADDBCBB</t>
  </si>
  <si>
    <t>ADDBCBC</t>
  </si>
  <si>
    <t>ADDBCBD</t>
  </si>
  <si>
    <t>ADDBCCA</t>
  </si>
  <si>
    <t>ADDBCCB</t>
  </si>
  <si>
    <t>ADDBCCC</t>
  </si>
  <si>
    <t>ADDBCCD</t>
  </si>
  <si>
    <t>ADDBCDA</t>
  </si>
  <si>
    <t>ADDBCDB</t>
  </si>
  <si>
    <t>ADDBCDC</t>
  </si>
  <si>
    <t>ADDBDAA</t>
  </si>
  <si>
    <t>ADDBDAB</t>
  </si>
  <si>
    <t>ADDBDAC</t>
  </si>
  <si>
    <t>ADDBDBA</t>
  </si>
  <si>
    <t>ADDBDBB</t>
  </si>
  <si>
    <t>ADDBDBC</t>
  </si>
  <si>
    <t>ADDBDCA</t>
  </si>
  <si>
    <t>ADDBDCB</t>
  </si>
  <si>
    <t>ADDBDCC</t>
  </si>
  <si>
    <t>ADDCAAA</t>
  </si>
  <si>
    <t>ADDCAAB</t>
  </si>
  <si>
    <t>ADDCAAC</t>
  </si>
  <si>
    <t>ADDCAAD</t>
  </si>
  <si>
    <t>ADDCABA</t>
  </si>
  <si>
    <t>ADDCABB</t>
  </si>
  <si>
    <t>ADDCABC</t>
  </si>
  <si>
    <t>ADDCABD</t>
  </si>
  <si>
    <t>ADDCACA</t>
  </si>
  <si>
    <t>ADDCACB</t>
  </si>
  <si>
    <t>ADDCACC</t>
  </si>
  <si>
    <t>ADDCACD</t>
  </si>
  <si>
    <t>ADDCADA</t>
  </si>
  <si>
    <t>ADDCADB</t>
  </si>
  <si>
    <t>ADDCADC</t>
  </si>
  <si>
    <t>ADDCBAA</t>
  </si>
  <si>
    <t>ADDCBAB</t>
  </si>
  <si>
    <t>ADDCBAC</t>
  </si>
  <si>
    <t>ADDCBAD</t>
  </si>
  <si>
    <t>ADDCBBA</t>
  </si>
  <si>
    <t>ADDCBBB</t>
  </si>
  <si>
    <t>ADDCBBC</t>
  </si>
  <si>
    <t>ADDCBBD</t>
  </si>
  <si>
    <t>ADDCBCA</t>
  </si>
  <si>
    <t>ADDCBCB</t>
  </si>
  <si>
    <t>ADDCBCC</t>
  </si>
  <si>
    <t>ADDCBCD</t>
  </si>
  <si>
    <t>ADDCBDA</t>
  </si>
  <si>
    <t>ADDCBDB</t>
  </si>
  <si>
    <t>ADDCBDC</t>
  </si>
  <si>
    <t>ADDCCAA</t>
  </si>
  <si>
    <t>ADDCCAB</t>
  </si>
  <si>
    <t>ADDCCAC</t>
  </si>
  <si>
    <t>ADDCCAD</t>
  </si>
  <si>
    <t>ADDCCBA</t>
  </si>
  <si>
    <t>ADDCCBB</t>
  </si>
  <si>
    <t>ADDCCBC</t>
  </si>
  <si>
    <t>ADDCCBD</t>
  </si>
  <si>
    <t>ADDCCCA</t>
  </si>
  <si>
    <t>ADDCCCB</t>
  </si>
  <si>
    <t>ADDCCCC</t>
  </si>
  <si>
    <t>ADDCCCD</t>
  </si>
  <si>
    <t>ADDCCDA</t>
  </si>
  <si>
    <t>ADDCCDB</t>
  </si>
  <si>
    <t>ADDCCDC</t>
  </si>
  <si>
    <t>ADDCDAA</t>
  </si>
  <si>
    <t>ADDCDAB</t>
  </si>
  <si>
    <t>ADDCDAC</t>
  </si>
  <si>
    <t>ADDCDBA</t>
  </si>
  <si>
    <t>ADDCDBB</t>
  </si>
  <si>
    <t>ADDCDBC</t>
  </si>
  <si>
    <t>ADDCDCA</t>
  </si>
  <si>
    <t>ADDCDCB</t>
  </si>
  <si>
    <t>ADDCDCC</t>
  </si>
  <si>
    <t>ADDDAAA</t>
  </si>
  <si>
    <t>ADDDAAB</t>
  </si>
  <si>
    <t>ADDDAAC</t>
  </si>
  <si>
    <t>ADDDABA</t>
  </si>
  <si>
    <t>ADDDABB</t>
  </si>
  <si>
    <t>ADDDABC</t>
  </si>
  <si>
    <t>ADDDACA</t>
  </si>
  <si>
    <t>ADDDACB</t>
  </si>
  <si>
    <t>ADDDACC</t>
  </si>
  <si>
    <t>ADDDBAA</t>
  </si>
  <si>
    <t>ADDDBAB</t>
  </si>
  <si>
    <t>ADDDBAC</t>
  </si>
  <si>
    <t>ADDDBBA</t>
  </si>
  <si>
    <t>ADDDBBB</t>
  </si>
  <si>
    <t>ADDDBBC</t>
  </si>
  <si>
    <t>ADDDBCA</t>
  </si>
  <si>
    <t>ADDDBCB</t>
  </si>
  <si>
    <t>ADDDBCC</t>
  </si>
  <si>
    <t>ADDDCAA</t>
  </si>
  <si>
    <t>ADDDCAB</t>
  </si>
  <si>
    <t>ADDDCAC</t>
  </si>
  <si>
    <t>ADDDCBA</t>
  </si>
  <si>
    <t>ADDDCBB</t>
  </si>
  <si>
    <t>ADDDCBC</t>
  </si>
  <si>
    <t>ADDDCCA</t>
  </si>
  <si>
    <t>ADDDCCB</t>
  </si>
  <si>
    <t>ADDDCCC</t>
  </si>
  <si>
    <t>ADEAAAA</t>
  </si>
  <si>
    <t>ADEAAAB</t>
  </si>
  <si>
    <t>ADEAAAC</t>
  </si>
  <si>
    <t>ADEAABA</t>
  </si>
  <si>
    <t>ADEAABB</t>
  </si>
  <si>
    <t>ADEAABC</t>
  </si>
  <si>
    <t>ADEAACA</t>
  </si>
  <si>
    <t>ADEAACB</t>
  </si>
  <si>
    <t>ADEAACC</t>
  </si>
  <si>
    <t>ADEABAA</t>
  </si>
  <si>
    <t>ADEABAB</t>
  </si>
  <si>
    <t>ADEABAC</t>
  </si>
  <si>
    <t>ADEABBA</t>
  </si>
  <si>
    <t>ADEABBB</t>
  </si>
  <si>
    <t>ADEABBC</t>
  </si>
  <si>
    <t>ADEABCA</t>
  </si>
  <si>
    <t>ADEABCB</t>
  </si>
  <si>
    <t>ADEABCC</t>
  </si>
  <si>
    <t>ADEACAA</t>
  </si>
  <si>
    <t>ADEACAB</t>
  </si>
  <si>
    <t>ADEACAC</t>
  </si>
  <si>
    <t>ADEACBA</t>
  </si>
  <si>
    <t>ADEACBB</t>
  </si>
  <si>
    <t>ADEACBC</t>
  </si>
  <si>
    <t>ADEACCA</t>
  </si>
  <si>
    <t>ADEACCB</t>
  </si>
  <si>
    <t>ADEACCC</t>
  </si>
  <si>
    <t>ADEBAAA</t>
  </si>
  <si>
    <t>ADEBAAB</t>
  </si>
  <si>
    <t>ADEBAAC</t>
  </si>
  <si>
    <t>ADEBABA</t>
  </si>
  <si>
    <t>ADEBABB</t>
  </si>
  <si>
    <t>ADEBABC</t>
  </si>
  <si>
    <t>ADEBACA</t>
  </si>
  <si>
    <t>ADEBACB</t>
  </si>
  <si>
    <t>ADEBACC</t>
  </si>
  <si>
    <t>ADEBBAA</t>
  </si>
  <si>
    <t>ADEBBAB</t>
  </si>
  <si>
    <t>ADEBBAC</t>
  </si>
  <si>
    <t>ADEBBBA</t>
  </si>
  <si>
    <t>ADEBBBB</t>
  </si>
  <si>
    <t>ADEBBBC</t>
  </si>
  <si>
    <t>ADEBBCA</t>
  </si>
  <si>
    <t>ADEBBCB</t>
  </si>
  <si>
    <t>ADEBBCC</t>
  </si>
  <si>
    <t>ADEBCAA</t>
  </si>
  <si>
    <t>ADEBCAB</t>
  </si>
  <si>
    <t>ADEBCAC</t>
  </si>
  <si>
    <t>ADEBCBA</t>
  </si>
  <si>
    <t>ADEBCBB</t>
  </si>
  <si>
    <t>ADEBCBC</t>
  </si>
  <si>
    <t>ADEBCCA</t>
  </si>
  <si>
    <t>ADEBCCB</t>
  </si>
  <si>
    <t>ADEBCCC</t>
  </si>
  <si>
    <t>ADECAAA</t>
  </si>
  <si>
    <t>ADECAAB</t>
  </si>
  <si>
    <t>ADECAAC</t>
  </si>
  <si>
    <t>ADECABA</t>
  </si>
  <si>
    <t>ADECABB</t>
  </si>
  <si>
    <t>ADECABC</t>
  </si>
  <si>
    <t>ADECACA</t>
  </si>
  <si>
    <t>ADECACB</t>
  </si>
  <si>
    <t>ADECACC</t>
  </si>
  <si>
    <t>ADECBAA</t>
  </si>
  <si>
    <t>ADECBAB</t>
  </si>
  <si>
    <t>ADECBAC</t>
  </si>
  <si>
    <t>ADECBBA</t>
  </si>
  <si>
    <t>ADECBBB</t>
  </si>
  <si>
    <t>ADECBBC</t>
  </si>
  <si>
    <t>ADECBCA</t>
  </si>
  <si>
    <t>ADECBCB</t>
  </si>
  <si>
    <t>ADECBCC</t>
  </si>
  <si>
    <t>ADECCAA</t>
  </si>
  <si>
    <t>ADECCAB</t>
  </si>
  <si>
    <t>ADECCAC</t>
  </si>
  <si>
    <t>ADECCBA</t>
  </si>
  <si>
    <t>ADECCBB</t>
  </si>
  <si>
    <t>ADECCBC</t>
  </si>
  <si>
    <t>ADECCCA</t>
  </si>
  <si>
    <t>ADECCCB</t>
  </si>
  <si>
    <t>ADECCCC</t>
  </si>
  <si>
    <t>AEAAAAC</t>
  </si>
  <si>
    <t>AEAAAAD</t>
  </si>
  <si>
    <t>AEAAABC</t>
  </si>
  <si>
    <t>AEAAABD</t>
  </si>
  <si>
    <t>AEAAACA</t>
  </si>
  <si>
    <t>AEAAACB</t>
  </si>
  <si>
    <t>AEAAACC</t>
  </si>
  <si>
    <t>AEAAACD</t>
  </si>
  <si>
    <t>AEAAADA</t>
  </si>
  <si>
    <t>AEAAADB</t>
  </si>
  <si>
    <t>AEAAADC</t>
  </si>
  <si>
    <t>AEAABAC</t>
  </si>
  <si>
    <t>AEAABAD</t>
  </si>
  <si>
    <t>AEAABBC</t>
  </si>
  <si>
    <t>AEAABBD</t>
  </si>
  <si>
    <t>AEAABCA</t>
  </si>
  <si>
    <t>AEAABCB</t>
  </si>
  <si>
    <t>AEAABCC</t>
  </si>
  <si>
    <t>AEAABCD</t>
  </si>
  <si>
    <t>AEAABDA</t>
  </si>
  <si>
    <t>AEAABDB</t>
  </si>
  <si>
    <t>AEAABDC</t>
  </si>
  <si>
    <t>AEAACAA</t>
  </si>
  <si>
    <t>AEAACAB</t>
  </si>
  <si>
    <t>AEAACAC</t>
  </si>
  <si>
    <t>AEAACAD</t>
  </si>
  <si>
    <t>AEAACBA</t>
  </si>
  <si>
    <t>AEAACBB</t>
  </si>
  <si>
    <t>AEAACBC</t>
  </si>
  <si>
    <t>AEAACBD</t>
  </si>
  <si>
    <t>AEAACCA</t>
  </si>
  <si>
    <t>AEAACCB</t>
  </si>
  <si>
    <t>AEAACCC</t>
  </si>
  <si>
    <t>AEAACCD</t>
  </si>
  <si>
    <t>AEAACDA</t>
  </si>
  <si>
    <t>AEAACDB</t>
  </si>
  <si>
    <t>AEAACDC</t>
  </si>
  <si>
    <t>AEAADAA</t>
  </si>
  <si>
    <t>AEAADAB</t>
  </si>
  <si>
    <t>AEAADAC</t>
  </si>
  <si>
    <t>AEAADBA</t>
  </si>
  <si>
    <t>AEAADBB</t>
  </si>
  <si>
    <t>AEAADBC</t>
  </si>
  <si>
    <t>AEAADCA</t>
  </si>
  <si>
    <t>AEAADCB</t>
  </si>
  <si>
    <t>AEAADCC</t>
  </si>
  <si>
    <t>AEABAAC</t>
  </si>
  <si>
    <t>AEABAAD</t>
  </si>
  <si>
    <t>AEABABC</t>
  </si>
  <si>
    <t>AEABABD</t>
  </si>
  <si>
    <t>AEABACA</t>
  </si>
  <si>
    <t>AEABACB</t>
  </si>
  <si>
    <t>AEABACC</t>
  </si>
  <si>
    <t>AEABACD</t>
  </si>
  <si>
    <t>AEABADA</t>
  </si>
  <si>
    <t>AEABADB</t>
  </si>
  <si>
    <t>AEABADC</t>
  </si>
  <si>
    <t>AEABBAC</t>
  </si>
  <si>
    <t>AEABBAD</t>
  </si>
  <si>
    <t>AEABBBC</t>
  </si>
  <si>
    <t>AEABBBD</t>
  </si>
  <si>
    <t>AEABBCA</t>
  </si>
  <si>
    <t>AEABBCB</t>
  </si>
  <si>
    <t>AEABBCC</t>
  </si>
  <si>
    <t>AEABBCD</t>
  </si>
  <si>
    <t>AEABBDA</t>
  </si>
  <si>
    <t>AEABBDB</t>
  </si>
  <si>
    <t>AEABBDC</t>
  </si>
  <si>
    <t>AEABCAA</t>
  </si>
  <si>
    <t>AEABCAB</t>
  </si>
  <si>
    <t>AEABCAC</t>
  </si>
  <si>
    <t>AEABCAD</t>
  </si>
  <si>
    <t>AEABCBA</t>
  </si>
  <si>
    <t>AEABCBB</t>
  </si>
  <si>
    <t>AEABCBC</t>
  </si>
  <si>
    <t>AEABCBD</t>
  </si>
  <si>
    <t>AEABCCA</t>
  </si>
  <si>
    <t>AEABCCB</t>
  </si>
  <si>
    <t>AEABCCC</t>
  </si>
  <si>
    <t>AEABCCD</t>
  </si>
  <si>
    <t>AEABCDA</t>
  </si>
  <si>
    <t>AEABCDB</t>
  </si>
  <si>
    <t>AEABCDC</t>
  </si>
  <si>
    <t>AEABDAA</t>
  </si>
  <si>
    <t>AEABDAB</t>
  </si>
  <si>
    <t>AEABDAC</t>
  </si>
  <si>
    <t>AEABDBA</t>
  </si>
  <si>
    <t>AEABDBB</t>
  </si>
  <si>
    <t>AEABDBC</t>
  </si>
  <si>
    <t>AEABDCA</t>
  </si>
  <si>
    <t>AEABDCB</t>
  </si>
  <si>
    <t>AEABDCC</t>
  </si>
  <si>
    <t>AEACAAA</t>
  </si>
  <si>
    <t>AEACAAB</t>
  </si>
  <si>
    <t>AEACAAC</t>
  </si>
  <si>
    <t>AEACAAD</t>
  </si>
  <si>
    <t>AEACABA</t>
  </si>
  <si>
    <t>AEACABB</t>
  </si>
  <si>
    <t>AEACABC</t>
  </si>
  <si>
    <t>AEACABD</t>
  </si>
  <si>
    <t>AEACACA</t>
  </si>
  <si>
    <t>AEACACB</t>
  </si>
  <si>
    <t>AEACACC</t>
  </si>
  <si>
    <t>AEACACD</t>
  </si>
  <si>
    <t>AEACADA</t>
  </si>
  <si>
    <t>AEACADB</t>
  </si>
  <si>
    <t>AEACADC</t>
  </si>
  <si>
    <t>AEACBAA</t>
  </si>
  <si>
    <t>AEACBAB</t>
  </si>
  <si>
    <t>AEACBAC</t>
  </si>
  <si>
    <t>AEACBAD</t>
  </si>
  <si>
    <t>AEACBBA</t>
  </si>
  <si>
    <t>AEACBBB</t>
  </si>
  <si>
    <t>AEACBBC</t>
  </si>
  <si>
    <t>AEACBBD</t>
  </si>
  <si>
    <t>AEACBCA</t>
  </si>
  <si>
    <t>AEACBCB</t>
  </si>
  <si>
    <t>AEACBCC</t>
  </si>
  <si>
    <t>AEACBCD</t>
  </si>
  <si>
    <t>AEACBDA</t>
  </si>
  <si>
    <t>AEACBDB</t>
  </si>
  <si>
    <t>AEACBDC</t>
  </si>
  <si>
    <t>AEACCAA</t>
  </si>
  <si>
    <t>AEACCAB</t>
  </si>
  <si>
    <t>AEACCAC</t>
  </si>
  <si>
    <t>AEACCAD</t>
  </si>
  <si>
    <t>AEACCBA</t>
  </si>
  <si>
    <t>AEACCBB</t>
  </si>
  <si>
    <t>AEACCBC</t>
  </si>
  <si>
    <t>AEACCBD</t>
  </si>
  <si>
    <t>AEACCCA</t>
  </si>
  <si>
    <t>AEACCCB</t>
  </si>
  <si>
    <t>AEACCCC</t>
  </si>
  <si>
    <t>AEACCCD</t>
  </si>
  <si>
    <t>AEACCDA</t>
  </si>
  <si>
    <t>AEACCDB</t>
  </si>
  <si>
    <t>AEACCDC</t>
  </si>
  <si>
    <t>AEACDAA</t>
  </si>
  <si>
    <t>AEACDAB</t>
  </si>
  <si>
    <t>AEACDAC</t>
  </si>
  <si>
    <t>AEACDBA</t>
  </si>
  <si>
    <t>AEACDBB</t>
  </si>
  <si>
    <t>AEACDBC</t>
  </si>
  <si>
    <t>AEACDCA</t>
  </si>
  <si>
    <t>AEACDCB</t>
  </si>
  <si>
    <t>AEACDCC</t>
  </si>
  <si>
    <t>AEADAAA</t>
  </si>
  <si>
    <t>AEADAAB</t>
  </si>
  <si>
    <t>AEADAAC</t>
  </si>
  <si>
    <t>AEADABA</t>
  </si>
  <si>
    <t>AEADABB</t>
  </si>
  <si>
    <t>AEADABC</t>
  </si>
  <si>
    <t>AEADACA</t>
  </si>
  <si>
    <t>AEADACB</t>
  </si>
  <si>
    <t>AEADACC</t>
  </si>
  <si>
    <t>AEADBAA</t>
  </si>
  <si>
    <t>AEADBAB</t>
  </si>
  <si>
    <t>AEADBAC</t>
  </si>
  <si>
    <t>AEADBBA</t>
  </si>
  <si>
    <t>AEADBBB</t>
  </si>
  <si>
    <t>AEADBBC</t>
  </si>
  <si>
    <t>AEADBCA</t>
  </si>
  <si>
    <t>AEADBCB</t>
  </si>
  <si>
    <t>AEADBCC</t>
  </si>
  <si>
    <t>AEADCAA</t>
  </si>
  <si>
    <t>AEADCAB</t>
  </si>
  <si>
    <t>AEADCAC</t>
  </si>
  <si>
    <t>AEADCBA</t>
  </si>
  <si>
    <t>AEADCBB</t>
  </si>
  <si>
    <t>AEADCBC</t>
  </si>
  <si>
    <t>AEADCCA</t>
  </si>
  <si>
    <t>AEADCCB</t>
  </si>
  <si>
    <t>AEADCCC</t>
  </si>
  <si>
    <t>AEBAAAC</t>
  </si>
  <si>
    <t>AEBAAAD</t>
  </si>
  <si>
    <t>AEBAABC</t>
  </si>
  <si>
    <t>AEBAABD</t>
  </si>
  <si>
    <t>AEBAACA</t>
  </si>
  <si>
    <t>AEBAACB</t>
  </si>
  <si>
    <t>AEBAACC</t>
  </si>
  <si>
    <t>AEBAACD</t>
  </si>
  <si>
    <t>AEBAADA</t>
  </si>
  <si>
    <t>AEBAADB</t>
  </si>
  <si>
    <t>AEBAADC</t>
  </si>
  <si>
    <t>AEBABAC</t>
  </si>
  <si>
    <t>AEBABAD</t>
  </si>
  <si>
    <t>AEBABBC</t>
  </si>
  <si>
    <t>AEBABBD</t>
  </si>
  <si>
    <t>AEBABCA</t>
  </si>
  <si>
    <t>AEBABCB</t>
  </si>
  <si>
    <t>AEBABCC</t>
  </si>
  <si>
    <t>AEBABCD</t>
  </si>
  <si>
    <t>AEBABDA</t>
  </si>
  <si>
    <t>AEBABDB</t>
  </si>
  <si>
    <t>AEBABDC</t>
  </si>
  <si>
    <t>AEBACAA</t>
  </si>
  <si>
    <t>AEBACAB</t>
  </si>
  <si>
    <t>AEBACAC</t>
  </si>
  <si>
    <t>AEBACAD</t>
  </si>
  <si>
    <t>AEBACBA</t>
  </si>
  <si>
    <t>AEBACBB</t>
  </si>
  <si>
    <t>AEBACBC</t>
  </si>
  <si>
    <t>AEBACBD</t>
  </si>
  <si>
    <t>AEBACCA</t>
  </si>
  <si>
    <t>AEBACCB</t>
  </si>
  <si>
    <t>AEBACCC</t>
  </si>
  <si>
    <t>AEBACCD</t>
  </si>
  <si>
    <t>AEBACDA</t>
  </si>
  <si>
    <t>AEBACDB</t>
  </si>
  <si>
    <t>AEBACDC</t>
  </si>
  <si>
    <t>AEBADAA</t>
  </si>
  <si>
    <t>AEBADAB</t>
  </si>
  <si>
    <t>AEBADAC</t>
  </si>
  <si>
    <t>AEBADBA</t>
  </si>
  <si>
    <t>AEBADBB</t>
  </si>
  <si>
    <t>AEBADBC</t>
  </si>
  <si>
    <t>AEBADCA</t>
  </si>
  <si>
    <t>AEBADCB</t>
  </si>
  <si>
    <t>AEBADCC</t>
  </si>
  <si>
    <t>AEBBAAC</t>
  </si>
  <si>
    <t>AEBBAAD</t>
  </si>
  <si>
    <t>AEBBABC</t>
  </si>
  <si>
    <t>AEBBABD</t>
  </si>
  <si>
    <t>AEBBACA</t>
  </si>
  <si>
    <t>AEBBACB</t>
  </si>
  <si>
    <t>AEBBACC</t>
  </si>
  <si>
    <t>AEBBACD</t>
  </si>
  <si>
    <t>AEBBADA</t>
  </si>
  <si>
    <t>AEBBADB</t>
  </si>
  <si>
    <t>AEBBADC</t>
  </si>
  <si>
    <t>AEBBBAC</t>
  </si>
  <si>
    <t>AEBBBAD</t>
  </si>
  <si>
    <t>AEBBBBB</t>
  </si>
  <si>
    <t>AEBBBBC</t>
  </si>
  <si>
    <t>AEBBBBD</t>
  </si>
  <si>
    <t>AEBBBCA</t>
  </si>
  <si>
    <t>AEBBBCB</t>
  </si>
  <si>
    <t>AEBBBCC</t>
  </si>
  <si>
    <t>AEBBBCD</t>
  </si>
  <si>
    <t>AEBBBDA</t>
  </si>
  <si>
    <t>AEBBBDB</t>
  </si>
  <si>
    <t>AEBBBDC</t>
  </si>
  <si>
    <t>AEBBCAA</t>
  </si>
  <si>
    <t>AEBBCAB</t>
  </si>
  <si>
    <t>AEBBCAC</t>
  </si>
  <si>
    <t>AEBBCAD</t>
  </si>
  <si>
    <t>AEBBCBA</t>
  </si>
  <si>
    <t>AEBBCBB</t>
  </si>
  <si>
    <t>AEBBCBC</t>
  </si>
  <si>
    <t>AEBBCBD</t>
  </si>
  <si>
    <t>AEBBCCA</t>
  </si>
  <si>
    <t>AEBBCCB</t>
  </si>
  <si>
    <t>AEBBCCC</t>
  </si>
  <si>
    <t>AEBBCCD</t>
  </si>
  <si>
    <t>AEBBCDA</t>
  </si>
  <si>
    <t>AEBBCDB</t>
  </si>
  <si>
    <t>AEBBCDC</t>
  </si>
  <si>
    <t>AEBBDAA</t>
  </si>
  <si>
    <t>AEBBDAB</t>
  </si>
  <si>
    <t>AEBBDAC</t>
  </si>
  <si>
    <t>AEBBDBA</t>
  </si>
  <si>
    <t>AEBBDBB</t>
  </si>
  <si>
    <t>AEBBDBC</t>
  </si>
  <si>
    <t>AEBBDCA</t>
  </si>
  <si>
    <t>AEBBDCB</t>
  </si>
  <si>
    <t>AEBBDCC</t>
  </si>
  <si>
    <t>AEBCAAA</t>
  </si>
  <si>
    <t>AEBCAAB</t>
  </si>
  <si>
    <t>AEBCAAC</t>
  </si>
  <si>
    <t>AEBCAAD</t>
  </si>
  <si>
    <t>AEBCABA</t>
  </si>
  <si>
    <t>AEBCABB</t>
  </si>
  <si>
    <t>AEBCABC</t>
  </si>
  <si>
    <t>AEBCABD</t>
  </si>
  <si>
    <t>AEBCACA</t>
  </si>
  <si>
    <t>AEBCACB</t>
  </si>
  <si>
    <t>AEBCACC</t>
  </si>
  <si>
    <t>AEBCACD</t>
  </si>
  <si>
    <t>AEBCADA</t>
  </si>
  <si>
    <t>AEBCADB</t>
  </si>
  <si>
    <t>AEBCADC</t>
  </si>
  <si>
    <t>AEBCBAA</t>
  </si>
  <si>
    <t>AEBCBAB</t>
  </si>
  <si>
    <t>AEBCBAC</t>
  </si>
  <si>
    <t>AEBCBAD</t>
  </si>
  <si>
    <t>AEBCBBA</t>
  </si>
  <si>
    <t>AEBCBBB</t>
  </si>
  <si>
    <t>AEBCBBC</t>
  </si>
  <si>
    <t>AEBCBBD</t>
  </si>
  <si>
    <t>AEBCBCA</t>
  </si>
  <si>
    <t>AEBCBCB</t>
  </si>
  <si>
    <t>AEBCBCC</t>
  </si>
  <si>
    <t>AEBCBCD</t>
  </si>
  <si>
    <t>AEBCBDA</t>
  </si>
  <si>
    <t>AEBCBDB</t>
  </si>
  <si>
    <t>AEBCBDC</t>
  </si>
  <si>
    <t>AEBCCAA</t>
  </si>
  <si>
    <t>AEBCCAB</t>
  </si>
  <si>
    <t>AEBCCAC</t>
  </si>
  <si>
    <t>AEBCCAD</t>
  </si>
  <si>
    <t>AEBCCBA</t>
  </si>
  <si>
    <t>AEBCCBB</t>
  </si>
  <si>
    <t>AEBCCBC</t>
  </si>
  <si>
    <t>AEBCCBD</t>
  </si>
  <si>
    <t>AEBCCCA</t>
  </si>
  <si>
    <t>AEBCCCB</t>
  </si>
  <si>
    <t>AEBCCCC</t>
  </si>
  <si>
    <t>AEBCCCD</t>
  </si>
  <si>
    <t>AEBCCDA</t>
  </si>
  <si>
    <t>AEBCCDB</t>
  </si>
  <si>
    <t>AEBCCDC</t>
  </si>
  <si>
    <t>AEBCDAA</t>
  </si>
  <si>
    <t>AEBCDAB</t>
  </si>
  <si>
    <t>AEBCDAC</t>
  </si>
  <si>
    <t>AEBCDBA</t>
  </si>
  <si>
    <t>AEBCDBB</t>
  </si>
  <si>
    <t>AEBCDBC</t>
  </si>
  <si>
    <t>AEBCDCA</t>
  </si>
  <si>
    <t>AEBCDCB</t>
  </si>
  <si>
    <t>AEBCDCC</t>
  </si>
  <si>
    <t>AEBDAAA</t>
  </si>
  <si>
    <t>AEBDAAB</t>
  </si>
  <si>
    <t>AEBDAAC</t>
  </si>
  <si>
    <t>AEBDABA</t>
  </si>
  <si>
    <t>AEBDABB</t>
  </si>
  <si>
    <t>AEBDABC</t>
  </si>
  <si>
    <t>AEBDACA</t>
  </si>
  <si>
    <t>AEBDACB</t>
  </si>
  <si>
    <t>AEBDACC</t>
  </si>
  <si>
    <t>AEBDBAA</t>
  </si>
  <si>
    <t>AEBDBAB</t>
  </si>
  <si>
    <t>AEBDBAC</t>
  </si>
  <si>
    <t>AEBDBBA</t>
  </si>
  <si>
    <t>AEBDBBB</t>
  </si>
  <si>
    <t>AEBDBBC</t>
  </si>
  <si>
    <t>AEBDBCA</t>
  </si>
  <si>
    <t>AEBDBCB</t>
  </si>
  <si>
    <t>AEBDBCC</t>
  </si>
  <si>
    <t>AEBDCAA</t>
  </si>
  <si>
    <t>AEBDCAB</t>
  </si>
  <si>
    <t>AEBDCAC</t>
  </si>
  <si>
    <t>AEBDCBA</t>
  </si>
  <si>
    <t>AEBDCBB</t>
  </si>
  <si>
    <t>AEBDCBC</t>
  </si>
  <si>
    <t>AEBDCCA</t>
  </si>
  <si>
    <t>AEBDCCB</t>
  </si>
  <si>
    <t>AEBDCCC</t>
  </si>
  <si>
    <t>AECAAAA</t>
  </si>
  <si>
    <t>AECAAAB</t>
  </si>
  <si>
    <t>AECAAAC</t>
  </si>
  <si>
    <t>AECAAAD</t>
  </si>
  <si>
    <t>AECAABA</t>
  </si>
  <si>
    <t>AECAABB</t>
  </si>
  <si>
    <t>AECAABC</t>
  </si>
  <si>
    <t>AECAABD</t>
  </si>
  <si>
    <t>AECAACA</t>
  </si>
  <si>
    <t>AECAACB</t>
  </si>
  <si>
    <t>AECAACC</t>
  </si>
  <si>
    <t>AECAACD</t>
  </si>
  <si>
    <t>AECAADA</t>
  </si>
  <si>
    <t>AECAADB</t>
  </si>
  <si>
    <t>AECAADC</t>
  </si>
  <si>
    <t>AECABAA</t>
  </si>
  <si>
    <t>AECABAB</t>
  </si>
  <si>
    <t>AECABAC</t>
  </si>
  <si>
    <t>AECABAD</t>
  </si>
  <si>
    <t>AECABBA</t>
  </si>
  <si>
    <t>AECABBB</t>
  </si>
  <si>
    <t>AECABBC</t>
  </si>
  <si>
    <t>AECABBD</t>
  </si>
  <si>
    <t>AECABCA</t>
  </si>
  <si>
    <t>AECABCB</t>
  </si>
  <si>
    <t>AECABCC</t>
  </si>
  <si>
    <t>AECABCD</t>
  </si>
  <si>
    <t>AECABDA</t>
  </si>
  <si>
    <t>AECABDB</t>
  </si>
  <si>
    <t>AECABDC</t>
  </si>
  <si>
    <t>AECACAA</t>
  </si>
  <si>
    <t>AECACAB</t>
  </si>
  <si>
    <t>AECACAC</t>
  </si>
  <si>
    <t>AECACAD</t>
  </si>
  <si>
    <t>AECACBA</t>
  </si>
  <si>
    <t>AECACBB</t>
  </si>
  <si>
    <t>AECACBC</t>
  </si>
  <si>
    <t>AECACBD</t>
  </si>
  <si>
    <t>AECACCA</t>
  </si>
  <si>
    <t>AECACCB</t>
  </si>
  <si>
    <t>AECACCC</t>
  </si>
  <si>
    <t>AECACCD</t>
  </si>
  <si>
    <t>AECACDA</t>
  </si>
  <si>
    <t>AECACDB</t>
  </si>
  <si>
    <t>AECACDC</t>
  </si>
  <si>
    <t>AECADAA</t>
  </si>
  <si>
    <t>AECADAB</t>
  </si>
  <si>
    <t>AECADAC</t>
  </si>
  <si>
    <t>AECADBA</t>
  </si>
  <si>
    <t>AECADBB</t>
  </si>
  <si>
    <t>AECADBC</t>
  </si>
  <si>
    <t>AECADCA</t>
  </si>
  <si>
    <t>AECADCB</t>
  </si>
  <si>
    <t>AECADCC</t>
  </si>
  <si>
    <t>AECBAAA</t>
  </si>
  <si>
    <t>AECBAAB</t>
  </si>
  <si>
    <t>AECBAAC</t>
  </si>
  <si>
    <t>AECBAAD</t>
  </si>
  <si>
    <t>AECBABA</t>
  </si>
  <si>
    <t>AECBABB</t>
  </si>
  <si>
    <t>AECBABC</t>
  </si>
  <si>
    <t>AECBABD</t>
  </si>
  <si>
    <t>AECBACA</t>
  </si>
  <si>
    <t>AECBACB</t>
  </si>
  <si>
    <t>AECBACC</t>
  </si>
  <si>
    <t>AECBACD</t>
  </si>
  <si>
    <t>AECBADA</t>
  </si>
  <si>
    <t>AECBADB</t>
  </si>
  <si>
    <t>AECBADC</t>
  </si>
  <si>
    <t>AECBBAA</t>
  </si>
  <si>
    <t>AECBBAB</t>
  </si>
  <si>
    <t>AECBBAC</t>
  </si>
  <si>
    <t>AECBBAD</t>
  </si>
  <si>
    <t>AECBBBA</t>
  </si>
  <si>
    <t>AECBBBB</t>
  </si>
  <si>
    <t>AECBBBC</t>
  </si>
  <si>
    <t>AECBBBD</t>
  </si>
  <si>
    <t>AECBBCA</t>
  </si>
  <si>
    <t>AECBBCB</t>
  </si>
  <si>
    <t>AECBBCC</t>
  </si>
  <si>
    <t>AECBBCD</t>
  </si>
  <si>
    <t>AECBBDA</t>
  </si>
  <si>
    <t>AECBBDB</t>
  </si>
  <si>
    <t>AECBBDC</t>
  </si>
  <si>
    <t>AECBCAA</t>
  </si>
  <si>
    <t>AECBCAB</t>
  </si>
  <si>
    <t>AECBCAC</t>
  </si>
  <si>
    <t>AECBCAD</t>
  </si>
  <si>
    <t>AECBCBA</t>
  </si>
  <si>
    <t>AECBCBB</t>
  </si>
  <si>
    <t>AECBCBC</t>
  </si>
  <si>
    <t>AECBCBD</t>
  </si>
  <si>
    <t>AECBCCA</t>
  </si>
  <si>
    <t>AECBCCB</t>
  </si>
  <si>
    <t>AECBCCC</t>
  </si>
  <si>
    <t>AECBCCD</t>
  </si>
  <si>
    <t>AECBCDA</t>
  </si>
  <si>
    <t>AECBCDB</t>
  </si>
  <si>
    <t>AECBCDC</t>
  </si>
  <si>
    <t>AECBDAA</t>
  </si>
  <si>
    <t>AECBDAB</t>
  </si>
  <si>
    <t>AECBDAC</t>
  </si>
  <si>
    <t>AECBDBA</t>
  </si>
  <si>
    <t>AECBDBB</t>
  </si>
  <si>
    <t>AECBDBC</t>
  </si>
  <si>
    <t>AECBDCA</t>
  </si>
  <si>
    <t>AECBDCB</t>
  </si>
  <si>
    <t>AECBDCC</t>
  </si>
  <si>
    <t>AECCAAA</t>
  </si>
  <si>
    <t>AECCAAB</t>
  </si>
  <si>
    <t>AECCAAC</t>
  </si>
  <si>
    <t>AECCAAD</t>
  </si>
  <si>
    <t>AECCABA</t>
  </si>
  <si>
    <t>AECCABB</t>
  </si>
  <si>
    <t>AECCABC</t>
  </si>
  <si>
    <t>AECCABD</t>
  </si>
  <si>
    <t>AECCACA</t>
  </si>
  <si>
    <t>AECCACB</t>
  </si>
  <si>
    <t>AECCACC</t>
  </si>
  <si>
    <t>AECCACD</t>
  </si>
  <si>
    <t>AECCADA</t>
  </si>
  <si>
    <t>AECCADB</t>
  </si>
  <si>
    <t>AECCADC</t>
  </si>
  <si>
    <t>AECCBAA</t>
  </si>
  <si>
    <t>AECCBAB</t>
  </si>
  <si>
    <t>AECCBAC</t>
  </si>
  <si>
    <t>AECCBAD</t>
  </si>
  <si>
    <t>AECCBBA</t>
  </si>
  <si>
    <t>AECCBBB</t>
  </si>
  <si>
    <t>AECCBBC</t>
  </si>
  <si>
    <t>AECCBBD</t>
  </si>
  <si>
    <t>AECCBCA</t>
  </si>
  <si>
    <t>AECCBCB</t>
  </si>
  <si>
    <t>AECCBCC</t>
  </si>
  <si>
    <t>AECCBCD</t>
  </si>
  <si>
    <t>AECCBDA</t>
  </si>
  <si>
    <t>AECCBDB</t>
  </si>
  <si>
    <t>AECCBDC</t>
  </si>
  <si>
    <t>AECCCAA</t>
  </si>
  <si>
    <t>AECCCAB</t>
  </si>
  <si>
    <t>AECCCAC</t>
  </si>
  <si>
    <t>AECCCAD</t>
  </si>
  <si>
    <t>AECCCBA</t>
  </si>
  <si>
    <t>AECCCBB</t>
  </si>
  <si>
    <t>AECCCBC</t>
  </si>
  <si>
    <t>AECCCBD</t>
  </si>
  <si>
    <t>AECCCCA</t>
  </si>
  <si>
    <t>AECCCCB</t>
  </si>
  <si>
    <t>AECCCCC</t>
  </si>
  <si>
    <t>AECCCCD</t>
  </si>
  <si>
    <t>AECCCDA</t>
  </si>
  <si>
    <t>AECCCDB</t>
  </si>
  <si>
    <t>AECCCDC</t>
  </si>
  <si>
    <t>AECCDAA</t>
  </si>
  <si>
    <t>AECCDAB</t>
  </si>
  <si>
    <t>AECCDAC</t>
  </si>
  <si>
    <t>AECCDBA</t>
  </si>
  <si>
    <t>AECCDBB</t>
  </si>
  <si>
    <t>AECCDBC</t>
  </si>
  <si>
    <t>AECCDCA</t>
  </si>
  <si>
    <t>AECCDCB</t>
  </si>
  <si>
    <t>AECCDCC</t>
  </si>
  <si>
    <t>AECDAAA</t>
  </si>
  <si>
    <t>AECDAAB</t>
  </si>
  <si>
    <t>AECDAAC</t>
  </si>
  <si>
    <t>AECDABA</t>
  </si>
  <si>
    <t>AECDABB</t>
  </si>
  <si>
    <t>AECDABC</t>
  </si>
  <si>
    <t>AECDACA</t>
  </si>
  <si>
    <t>AECDACB</t>
  </si>
  <si>
    <t>AECDACC</t>
  </si>
  <si>
    <t>AECDBAA</t>
  </si>
  <si>
    <t>AECDBAB</t>
  </si>
  <si>
    <t>AECDBAC</t>
  </si>
  <si>
    <t>AECDBBA</t>
  </si>
  <si>
    <t>AECDBBB</t>
  </si>
  <si>
    <t>AECDBBC</t>
  </si>
  <si>
    <t>AECDBCA</t>
  </si>
  <si>
    <t>AECDBCB</t>
  </si>
  <si>
    <t>AECDBCC</t>
  </si>
  <si>
    <t>AECDCAA</t>
  </si>
  <si>
    <t>AECDCAB</t>
  </si>
  <si>
    <t>AECDCAC</t>
  </si>
  <si>
    <t>AECDCBA</t>
  </si>
  <si>
    <t>AECDCBB</t>
  </si>
  <si>
    <t>AECDCBC</t>
  </si>
  <si>
    <t>AECDCCA</t>
  </si>
  <si>
    <t>AECDCCB</t>
  </si>
  <si>
    <t>AECDCCC</t>
  </si>
  <si>
    <t>AEDAAAA</t>
  </si>
  <si>
    <t>AEDAAAB</t>
  </si>
  <si>
    <t>AEDAAAC</t>
  </si>
  <si>
    <t>AEDAABA</t>
  </si>
  <si>
    <t>AEDAABB</t>
  </si>
  <si>
    <t>AEDAABC</t>
  </si>
  <si>
    <t>AEDAACA</t>
  </si>
  <si>
    <t>AEDAACB</t>
  </si>
  <si>
    <t>AEDAACC</t>
  </si>
  <si>
    <t>AEDABAA</t>
  </si>
  <si>
    <t>AEDABAB</t>
  </si>
  <si>
    <t>AEDABAC</t>
  </si>
  <si>
    <t>AEDABBA</t>
  </si>
  <si>
    <t>AEDABBB</t>
  </si>
  <si>
    <t>AEDABBC</t>
  </si>
  <si>
    <t>AEDABCA</t>
  </si>
  <si>
    <t>AEDABCB</t>
  </si>
  <si>
    <t>AEDABCC</t>
  </si>
  <si>
    <t>AEDACAA</t>
  </si>
  <si>
    <t>AEDACAB</t>
  </si>
  <si>
    <t>AEDACAC</t>
  </si>
  <si>
    <t>AEDACBA</t>
  </si>
  <si>
    <t>AEDACBB</t>
  </si>
  <si>
    <t>AEDACBC</t>
  </si>
  <si>
    <t>AEDACCA</t>
  </si>
  <si>
    <t>AEDACCB</t>
  </si>
  <si>
    <t>AEDACCC</t>
  </si>
  <si>
    <t>AEDBAAA</t>
  </si>
  <si>
    <t>AEDBAAB</t>
  </si>
  <si>
    <t>AEDBAAC</t>
  </si>
  <si>
    <t>AEDBABA</t>
  </si>
  <si>
    <t>AEDBABB</t>
  </si>
  <si>
    <t>AEDBABC</t>
  </si>
  <si>
    <t>AEDBACA</t>
  </si>
  <si>
    <t>AEDBACB</t>
  </si>
  <si>
    <t>AEDBACC</t>
  </si>
  <si>
    <t>AEDBBAA</t>
  </si>
  <si>
    <t>AEDBBAB</t>
  </si>
  <si>
    <t>AEDBBAC</t>
  </si>
  <si>
    <t>AEDBBBA</t>
  </si>
  <si>
    <t>AEDBBBB</t>
  </si>
  <si>
    <t>AEDBBBC</t>
  </si>
  <si>
    <t>AEDBBCA</t>
  </si>
  <si>
    <t>AEDBBCB</t>
  </si>
  <si>
    <t>AEDBBCC</t>
  </si>
  <si>
    <t>AEDBCAA</t>
  </si>
  <si>
    <t>AEDBCAB</t>
  </si>
  <si>
    <t>AEDBCAC</t>
  </si>
  <si>
    <t>AEDBCBA</t>
  </si>
  <si>
    <t>AEDBCBB</t>
  </si>
  <si>
    <t>AEDBCBC</t>
  </si>
  <si>
    <t>AEDBCCA</t>
  </si>
  <si>
    <t>AEDBCCB</t>
  </si>
  <si>
    <t>AEDBCCC</t>
  </si>
  <si>
    <t>AEDCAAA</t>
  </si>
  <si>
    <t>AEDCAAB</t>
  </si>
  <si>
    <t>AEDCAAC</t>
  </si>
  <si>
    <t>AEDCABA</t>
  </si>
  <si>
    <t>AEDCABB</t>
  </si>
  <si>
    <t>AEDCABC</t>
  </si>
  <si>
    <t>AEDCACA</t>
  </si>
  <si>
    <t>AEDCACB</t>
  </si>
  <si>
    <t>AEDCACC</t>
  </si>
  <si>
    <t>AEDCBAA</t>
  </si>
  <si>
    <t>AEDCBAB</t>
  </si>
  <si>
    <t>AEDCBAC</t>
  </si>
  <si>
    <t>AEDCBBA</t>
  </si>
  <si>
    <t>AEDCBBB</t>
  </si>
  <si>
    <t>AEDCBBC</t>
  </si>
  <si>
    <t>AEDCBCA</t>
  </si>
  <si>
    <t>AEDCBCB</t>
  </si>
  <si>
    <t>AEDCBCC</t>
  </si>
  <si>
    <t>AEDCCAA</t>
  </si>
  <si>
    <t>AEDCCAB</t>
  </si>
  <si>
    <t>AEDCCAC</t>
  </si>
  <si>
    <t>AEDCCBA</t>
  </si>
  <si>
    <t>AEDCCBB</t>
  </si>
  <si>
    <t>AEDCCBC</t>
  </si>
  <si>
    <t>AEDCCCA</t>
  </si>
  <si>
    <t>AEDCCCB</t>
  </si>
  <si>
    <t>AEDCCCC</t>
  </si>
  <si>
    <t>AFAAAAA</t>
  </si>
  <si>
    <t>AFAAAAB</t>
  </si>
  <si>
    <t>AFAAAAC</t>
  </si>
  <si>
    <t>AFAAABA</t>
  </si>
  <si>
    <t>AFAAABB</t>
  </si>
  <si>
    <t>AFAAABC</t>
  </si>
  <si>
    <t>AFAAACA</t>
  </si>
  <si>
    <t>AFAAACB</t>
  </si>
  <si>
    <t>AFAAACC</t>
  </si>
  <si>
    <t>AFAABAA</t>
  </si>
  <si>
    <t>AFAABAB</t>
  </si>
  <si>
    <t>AFAABAC</t>
  </si>
  <si>
    <t>AFAABBA</t>
  </si>
  <si>
    <t>AFAABBB</t>
  </si>
  <si>
    <t>AFAABBC</t>
  </si>
  <si>
    <t>AFAABCA</t>
  </si>
  <si>
    <t>AFAABCB</t>
  </si>
  <si>
    <t>AFAABCC</t>
  </si>
  <si>
    <t>AFAACAA</t>
  </si>
  <si>
    <t>AFAACAB</t>
  </si>
  <si>
    <t>AFAACAC</t>
  </si>
  <si>
    <t>AFAACBA</t>
  </si>
  <si>
    <t>AFAACBB</t>
  </si>
  <si>
    <t>AFAACBC</t>
  </si>
  <si>
    <t>AFAACCA</t>
  </si>
  <si>
    <t>AFAACCB</t>
  </si>
  <si>
    <t>AFAACCC</t>
  </si>
  <si>
    <t>AFABAAA</t>
  </si>
  <si>
    <t>AFABAAB</t>
  </si>
  <si>
    <t>AFABAAC</t>
  </si>
  <si>
    <t>AFABABA</t>
  </si>
  <si>
    <t>AFABABB</t>
  </si>
  <si>
    <t>AFABABC</t>
  </si>
  <si>
    <t>AFABACA</t>
  </si>
  <si>
    <t>AFABACB</t>
  </si>
  <si>
    <t>AFABACC</t>
  </si>
  <si>
    <t>AFABBAA</t>
  </si>
  <si>
    <t>AFABBAB</t>
  </si>
  <si>
    <t>AFABBAC</t>
  </si>
  <si>
    <t>AFABBBA</t>
  </si>
  <si>
    <t>AFABBBB</t>
  </si>
  <si>
    <t>AFABBBC</t>
  </si>
  <si>
    <t>AFABBCA</t>
  </si>
  <si>
    <t>AFABBCB</t>
  </si>
  <si>
    <t>AFABBCC</t>
  </si>
  <si>
    <t>AFABCAA</t>
  </si>
  <si>
    <t>AFABCAB</t>
  </si>
  <si>
    <t>AFABCAC</t>
  </si>
  <si>
    <t>AFABCBA</t>
  </si>
  <si>
    <t>AFABCBB</t>
  </si>
  <si>
    <t>AFABCBC</t>
  </si>
  <si>
    <t>AFABCCA</t>
  </si>
  <si>
    <t>AFABCCB</t>
  </si>
  <si>
    <t>AFABCCC</t>
  </si>
  <si>
    <t>AFACAAA</t>
  </si>
  <si>
    <t>AFACAAB</t>
  </si>
  <si>
    <t>AFACAAC</t>
  </si>
  <si>
    <t>AFACABA</t>
  </si>
  <si>
    <t>AFACABB</t>
  </si>
  <si>
    <t>AFACABC</t>
  </si>
  <si>
    <t>AFACACA</t>
  </si>
  <si>
    <t>AFACACB</t>
  </si>
  <si>
    <t>AFACACC</t>
  </si>
  <si>
    <t>AFACBAA</t>
  </si>
  <si>
    <t>AFACBAB</t>
  </si>
  <si>
    <t>AFACBAC</t>
  </si>
  <si>
    <t>AFACBBA</t>
  </si>
  <si>
    <t>AFACBBB</t>
  </si>
  <si>
    <t>AFACBBC</t>
  </si>
  <si>
    <t>AFACBCA</t>
  </si>
  <si>
    <t>AFACBCB</t>
  </si>
  <si>
    <t>AFACBCC</t>
  </si>
  <si>
    <t>AFACCAA</t>
  </si>
  <si>
    <t>AFACCAB</t>
  </si>
  <si>
    <t>AFACCAC</t>
  </si>
  <si>
    <t>AFACCBA</t>
  </si>
  <si>
    <t>AFACCBB</t>
  </si>
  <si>
    <t>AFACCBC</t>
  </si>
  <si>
    <t>AFACCCA</t>
  </si>
  <si>
    <t>AFACCCB</t>
  </si>
  <si>
    <t>AFACCCC</t>
  </si>
  <si>
    <t>AFBAAAA</t>
  </si>
  <si>
    <t>AFBAAAB</t>
  </si>
  <si>
    <t>AFBAAAC</t>
  </si>
  <si>
    <t>AFBAABA</t>
  </si>
  <si>
    <t>AFBAABB</t>
  </si>
  <si>
    <t>AFBAABC</t>
  </si>
  <si>
    <t>AFBAACA</t>
  </si>
  <si>
    <t>AFBAACB</t>
  </si>
  <si>
    <t>AFBAACC</t>
  </si>
  <si>
    <t>AFBABAA</t>
  </si>
  <si>
    <t>AFBABAB</t>
  </si>
  <si>
    <t>AFBABAC</t>
  </si>
  <si>
    <t>AFBABBA</t>
  </si>
  <si>
    <t>AFBABBB</t>
  </si>
  <si>
    <t>AFBABBC</t>
  </si>
  <si>
    <t>AFBABCA</t>
  </si>
  <si>
    <t>AFBABCB</t>
  </si>
  <si>
    <t>AFBABCC</t>
  </si>
  <si>
    <t>AFBACAA</t>
  </si>
  <si>
    <t>AFBACAB</t>
  </si>
  <si>
    <t>AFBACAC</t>
  </si>
  <si>
    <t>AFBACBA</t>
  </si>
  <si>
    <t>AFBACBB</t>
  </si>
  <si>
    <t>AFBACBC</t>
  </si>
  <si>
    <t>AFBACCA</t>
  </si>
  <si>
    <t>AFBACCB</t>
  </si>
  <si>
    <t>AFBACCC</t>
  </si>
  <si>
    <t>AFBBAAA</t>
  </si>
  <si>
    <t>AFBBAAB</t>
  </si>
  <si>
    <t>AFBBAAC</t>
  </si>
  <si>
    <t>AFBBABA</t>
  </si>
  <si>
    <t>AFBBABB</t>
  </si>
  <si>
    <t>AFBBABC</t>
  </si>
  <si>
    <t>AFBBACA</t>
  </si>
  <si>
    <t>AFBBACB</t>
  </si>
  <si>
    <t>AFBBACC</t>
  </si>
  <si>
    <t>AFBBBAA</t>
  </si>
  <si>
    <t>AFBBBAB</t>
  </si>
  <si>
    <t>AFBBBAC</t>
  </si>
  <si>
    <t>AFBBBBA</t>
  </si>
  <si>
    <t>AFBBBBB</t>
  </si>
  <si>
    <t>AFBBBBC</t>
  </si>
  <si>
    <t>AFBBBCA</t>
  </si>
  <si>
    <t>AFBBBCB</t>
  </si>
  <si>
    <t>AFBBBCC</t>
  </si>
  <si>
    <t>AFBBCAA</t>
  </si>
  <si>
    <t>AFBBCAB</t>
  </si>
  <si>
    <t>AFBBCAC</t>
  </si>
  <si>
    <t>AFBBCBA</t>
  </si>
  <si>
    <t>AFBBCBB</t>
  </si>
  <si>
    <t>AFBBCBC</t>
  </si>
  <si>
    <t>AFBBCCA</t>
  </si>
  <si>
    <t>AFBBCCB</t>
  </si>
  <si>
    <t>AFBBCCC</t>
  </si>
  <si>
    <t>AFBCAAA</t>
  </si>
  <si>
    <t>AFBCAAB</t>
  </si>
  <si>
    <t>AFBCAAC</t>
  </si>
  <si>
    <t>AFBCABA</t>
  </si>
  <si>
    <t>AFBCABB</t>
  </si>
  <si>
    <t>AFBCABC</t>
  </si>
  <si>
    <t>AFBCACA</t>
  </si>
  <si>
    <t>AFBCACB</t>
  </si>
  <si>
    <t>AFBCACC</t>
  </si>
  <si>
    <t>AFBCBAA</t>
  </si>
  <si>
    <t>AFBCBAB</t>
  </si>
  <si>
    <t>AFBCBAC</t>
  </si>
  <si>
    <t>AFBCBBA</t>
  </si>
  <si>
    <t>AFBCBBB</t>
  </si>
  <si>
    <t>AFBCBBC</t>
  </si>
  <si>
    <t>AFBCBCA</t>
  </si>
  <si>
    <t>AFBCBCB</t>
  </si>
  <si>
    <t>AFBCBCC</t>
  </si>
  <si>
    <t>AFBCCAA</t>
  </si>
  <si>
    <t>AFBCCAB</t>
  </si>
  <si>
    <t>AFBCCAC</t>
  </si>
  <si>
    <t>AFBCCBA</t>
  </si>
  <si>
    <t>AFBCCBB</t>
  </si>
  <si>
    <t>AFBCCBC</t>
  </si>
  <si>
    <t>AFBCCCA</t>
  </si>
  <si>
    <t>AFBCCCB</t>
  </si>
  <si>
    <t>AFBCCCC</t>
  </si>
  <si>
    <t>AFCAAAA</t>
  </si>
  <si>
    <t>AFCAAAB</t>
  </si>
  <si>
    <t>AFCAAAC</t>
  </si>
  <si>
    <t>AFCAABA</t>
  </si>
  <si>
    <t>AFCAABB</t>
  </si>
  <si>
    <t>AFCAABC</t>
  </si>
  <si>
    <t>AFCAACA</t>
  </si>
  <si>
    <t>AFCAACB</t>
  </si>
  <si>
    <t>AFCAACC</t>
  </si>
  <si>
    <t>AFCABAA</t>
  </si>
  <si>
    <t>AFCABAB</t>
  </si>
  <si>
    <t>AFCABAC</t>
  </si>
  <si>
    <t>AFCABBA</t>
  </si>
  <si>
    <t>AFCABBB</t>
  </si>
  <si>
    <t>AFCABBC</t>
  </si>
  <si>
    <t>AFCABCA</t>
  </si>
  <si>
    <t>AFCABCB</t>
  </si>
  <si>
    <t>AFCABCC</t>
  </si>
  <si>
    <t>AFCACAA</t>
  </si>
  <si>
    <t>AFCACAB</t>
  </si>
  <si>
    <t>AFCACAC</t>
  </si>
  <si>
    <t>AFCACBA</t>
  </si>
  <si>
    <t>AFCACBB</t>
  </si>
  <si>
    <t>AFCACBC</t>
  </si>
  <si>
    <t>AFCACCA</t>
  </si>
  <si>
    <t>AFCACCB</t>
  </si>
  <si>
    <t>AFCACCC</t>
  </si>
  <si>
    <t>AFCBAAA</t>
  </si>
  <si>
    <t>AFCBAAB</t>
  </si>
  <si>
    <t>AFCBAAC</t>
  </si>
  <si>
    <t>AFCBABA</t>
  </si>
  <si>
    <t>AFCBABB</t>
  </si>
  <si>
    <t>AFCBABC</t>
  </si>
  <si>
    <t>AFCBACA</t>
  </si>
  <si>
    <t>AFCBACB</t>
  </si>
  <si>
    <t>AFCBACC</t>
  </si>
  <si>
    <t>AFCBBAA</t>
  </si>
  <si>
    <t>AFCBBAB</t>
  </si>
  <si>
    <t>AFCBBAC</t>
  </si>
  <si>
    <t>AFCBBBA</t>
  </si>
  <si>
    <t>AFCBBBB</t>
  </si>
  <si>
    <t>AFCBBBC</t>
  </si>
  <si>
    <t>AFCBBCA</t>
  </si>
  <si>
    <t>AFCBBCB</t>
  </si>
  <si>
    <t>AFCBBCC</t>
  </si>
  <si>
    <t>AFCBCAA</t>
  </si>
  <si>
    <t>AFCBCAB</t>
  </si>
  <si>
    <t>AFCBCAC</t>
  </si>
  <si>
    <t>AFCBCBA</t>
  </si>
  <si>
    <t>AFCBCBB</t>
  </si>
  <si>
    <t>AFCBCBC</t>
  </si>
  <si>
    <t>AFCBCCA</t>
  </si>
  <si>
    <t>AFCBCCB</t>
  </si>
  <si>
    <t>AFCBCCC</t>
  </si>
  <si>
    <t>AFCCAAA</t>
  </si>
  <si>
    <t>AFCCAAB</t>
  </si>
  <si>
    <t>AFCCAAC</t>
  </si>
  <si>
    <t>AFCCABA</t>
  </si>
  <si>
    <t>AFCCABB</t>
  </si>
  <si>
    <t>AFCCABC</t>
  </si>
  <si>
    <t>AFCCACA</t>
  </si>
  <si>
    <t>AFCCACB</t>
  </si>
  <si>
    <t>AFCCACC</t>
  </si>
  <si>
    <t>AFCCBAA</t>
  </si>
  <si>
    <t>AFCCBAB</t>
  </si>
  <si>
    <t>AFCCBAC</t>
  </si>
  <si>
    <t>AFCCBBA</t>
  </si>
  <si>
    <t>AFCCBBB</t>
  </si>
  <si>
    <t>AFCCBBC</t>
  </si>
  <si>
    <t>AFCCBCA</t>
  </si>
  <si>
    <t>AFCCBCB</t>
  </si>
  <si>
    <t>AFCCBCC</t>
  </si>
  <si>
    <t>AFCCCAA</t>
  </si>
  <si>
    <t>AFCCCAB</t>
  </si>
  <si>
    <t>AFCCCAC</t>
  </si>
  <si>
    <t>AFCCCBA</t>
  </si>
  <si>
    <t>AFCCCBB</t>
  </si>
  <si>
    <t>AFCCCBC</t>
  </si>
  <si>
    <t>AFCCCCA</t>
  </si>
  <si>
    <t>AFCCCCB</t>
  </si>
  <si>
    <t>BAAAAAF</t>
  </si>
  <si>
    <t>BAAAABF</t>
  </si>
  <si>
    <t>BAAAACE</t>
  </si>
  <si>
    <t>BAAAACF</t>
  </si>
  <si>
    <t>BAAAADD</t>
  </si>
  <si>
    <t>BAAAADE</t>
  </si>
  <si>
    <t>BAAAAEC</t>
  </si>
  <si>
    <t>BAAAAED</t>
  </si>
  <si>
    <t>BAAAAFA</t>
  </si>
  <si>
    <t>BAAAAFB</t>
  </si>
  <si>
    <t>BAAAAFC</t>
  </si>
  <si>
    <t>BAAABAF</t>
  </si>
  <si>
    <t>BAAABBF</t>
  </si>
  <si>
    <t>BAAABCE</t>
  </si>
  <si>
    <t>BAAABCF</t>
  </si>
  <si>
    <t>BAAABDD</t>
  </si>
  <si>
    <t>BAAABDE</t>
  </si>
  <si>
    <t>BAAABEC</t>
  </si>
  <si>
    <t>BAAABED</t>
  </si>
  <si>
    <t>BAAABFA</t>
  </si>
  <si>
    <t>BAAABFB</t>
  </si>
  <si>
    <t>BAAABFC</t>
  </si>
  <si>
    <t>BAAACAE</t>
  </si>
  <si>
    <t>BAAACAF</t>
  </si>
  <si>
    <t>BAAACBE</t>
  </si>
  <si>
    <t>BAAACBF</t>
  </si>
  <si>
    <t>BAAACCD</t>
  </si>
  <si>
    <t>BAAACCE</t>
  </si>
  <si>
    <t>BAAACCF</t>
  </si>
  <si>
    <t>BAAACDC</t>
  </si>
  <si>
    <t>BAAACDD</t>
  </si>
  <si>
    <t>BAAACDE</t>
  </si>
  <si>
    <t>BAAACEA</t>
  </si>
  <si>
    <t>BAAACEB</t>
  </si>
  <si>
    <t>BAAACEC</t>
  </si>
  <si>
    <t>BAAACED</t>
  </si>
  <si>
    <t>BAAACFA</t>
  </si>
  <si>
    <t>BAAACFB</t>
  </si>
  <si>
    <t>BAAACFC</t>
  </si>
  <si>
    <t>BAAADAD</t>
  </si>
  <si>
    <t>BAAADAE</t>
  </si>
  <si>
    <t>BAAADBD</t>
  </si>
  <si>
    <t>BAAADBE</t>
  </si>
  <si>
    <t>BAAADCC</t>
  </si>
  <si>
    <t>BAAADCD</t>
  </si>
  <si>
    <t>BAAADCE</t>
  </si>
  <si>
    <t>BAAADDA</t>
  </si>
  <si>
    <t>BAAADDB</t>
  </si>
  <si>
    <t>BAAADDC</t>
  </si>
  <si>
    <t>BAAADDD</t>
  </si>
  <si>
    <t>BAAADEA</t>
  </si>
  <si>
    <t>BAAADEB</t>
  </si>
  <si>
    <t>BAAADEC</t>
  </si>
  <si>
    <t>BAAAEAC</t>
  </si>
  <si>
    <t>BAAAEAD</t>
  </si>
  <si>
    <t>BAAAEBC</t>
  </si>
  <si>
    <t>BAAAEBD</t>
  </si>
  <si>
    <t>BAAAECA</t>
  </si>
  <si>
    <t>BAAAECB</t>
  </si>
  <si>
    <t>BAAAECC</t>
  </si>
  <si>
    <t>BAAAECD</t>
  </si>
  <si>
    <t>BAAAEDA</t>
  </si>
  <si>
    <t>BAAAEDB</t>
  </si>
  <si>
    <t>BAAAEDC</t>
  </si>
  <si>
    <t>BAAAFAA</t>
  </si>
  <si>
    <t>BAAAFAB</t>
  </si>
  <si>
    <t>BAAAFAC</t>
  </si>
  <si>
    <t>BAAAFBA</t>
  </si>
  <si>
    <t>BAAAFBB</t>
  </si>
  <si>
    <t>BAAAFBC</t>
  </si>
  <si>
    <t>BAAAFCA</t>
  </si>
  <si>
    <t>BAAAFCB</t>
  </si>
  <si>
    <t>BAAAFCC</t>
  </si>
  <si>
    <t>BAABAAF</t>
  </si>
  <si>
    <t>BAABABF</t>
  </si>
  <si>
    <t>BAABACE</t>
  </si>
  <si>
    <t>BAABACF</t>
  </si>
  <si>
    <t>BAABADD</t>
  </si>
  <si>
    <t>BAABADE</t>
  </si>
  <si>
    <t>BAABAEC</t>
  </si>
  <si>
    <t>BAABAED</t>
  </si>
  <si>
    <t>BAABAFA</t>
  </si>
  <si>
    <t>BAABAFB</t>
  </si>
  <si>
    <t>BAABAFC</t>
  </si>
  <si>
    <t>BAABBAF</t>
  </si>
  <si>
    <t>BAABBBF</t>
  </si>
  <si>
    <t>BAABBCE</t>
  </si>
  <si>
    <t>BAABBCF</t>
  </si>
  <si>
    <t>BAABBDD</t>
  </si>
  <si>
    <t>BAABBDE</t>
  </si>
  <si>
    <t>BAABBEC</t>
  </si>
  <si>
    <t>BAABBED</t>
  </si>
  <si>
    <t>BAABBFA</t>
  </si>
  <si>
    <t>BAABBFB</t>
  </si>
  <si>
    <t>BAABBFC</t>
  </si>
  <si>
    <t>BAABCAE</t>
  </si>
  <si>
    <t>BAABCAF</t>
  </si>
  <si>
    <t>BAABCBE</t>
  </si>
  <si>
    <t>BAABCBF</t>
  </si>
  <si>
    <t>BAABCCD</t>
  </si>
  <si>
    <t>BAABCCE</t>
  </si>
  <si>
    <t>BAABCCF</t>
  </si>
  <si>
    <t>BAABCDC</t>
  </si>
  <si>
    <t>BAABCDD</t>
  </si>
  <si>
    <t>BAABCDE</t>
  </si>
  <si>
    <t>BAABCEA</t>
  </si>
  <si>
    <t>BAABCEB</t>
  </si>
  <si>
    <t>BAABCEC</t>
  </si>
  <si>
    <t>BAABCED</t>
  </si>
  <si>
    <t>BAABCFA</t>
  </si>
  <si>
    <t>BAABCFB</t>
  </si>
  <si>
    <t>BAABCFC</t>
  </si>
  <si>
    <t>BAABDAD</t>
  </si>
  <si>
    <t>BAABDAE</t>
  </si>
  <si>
    <t>BAABDBD</t>
  </si>
  <si>
    <t>BAABDBE</t>
  </si>
  <si>
    <t>BAABDCC</t>
  </si>
  <si>
    <t>BAABDCD</t>
  </si>
  <si>
    <t>BAABDCE</t>
  </si>
  <si>
    <t>BAABDDA</t>
  </si>
  <si>
    <t>BAABDDB</t>
  </si>
  <si>
    <t>BAABDDC</t>
  </si>
  <si>
    <t>BAABDDD</t>
  </si>
  <si>
    <t>BAABDEA</t>
  </si>
  <si>
    <t>BAABDEB</t>
  </si>
  <si>
    <t>BAABDEC</t>
  </si>
  <si>
    <t>BAABEAC</t>
  </si>
  <si>
    <t>BAABEAD</t>
  </si>
  <si>
    <t>BAABEBC</t>
  </si>
  <si>
    <t>BAABEBD</t>
  </si>
  <si>
    <t>BAABECA</t>
  </si>
  <si>
    <t>BAABECB</t>
  </si>
  <si>
    <t>BAABECC</t>
  </si>
  <si>
    <t>BAABECD</t>
  </si>
  <si>
    <t>BAABEDA</t>
  </si>
  <si>
    <t>BAABEDB</t>
  </si>
  <si>
    <t>BAABEDC</t>
  </si>
  <si>
    <t>BAABFAA</t>
  </si>
  <si>
    <t>BAABFAB</t>
  </si>
  <si>
    <t>BAABFAC</t>
  </si>
  <si>
    <t>BAABFBA</t>
  </si>
  <si>
    <t>BAABFBB</t>
  </si>
  <si>
    <t>BAABFBC</t>
  </si>
  <si>
    <t>BAABFCA</t>
  </si>
  <si>
    <t>BAABFCB</t>
  </si>
  <si>
    <t>BAABFCC</t>
  </si>
  <si>
    <t>BAACAAE</t>
  </si>
  <si>
    <t>BAACAAF</t>
  </si>
  <si>
    <t>BAACABE</t>
  </si>
  <si>
    <t>BAACABF</t>
  </si>
  <si>
    <t>BAACACD</t>
  </si>
  <si>
    <t>BAACACE</t>
  </si>
  <si>
    <t>BAACACF</t>
  </si>
  <si>
    <t>BAACADC</t>
  </si>
  <si>
    <t>BAACADD</t>
  </si>
  <si>
    <t>BAACADE</t>
  </si>
  <si>
    <t>BAACAEA</t>
  </si>
  <si>
    <t>BAACAEB</t>
  </si>
  <si>
    <t>BAACAEC</t>
  </si>
  <si>
    <t>BAACAED</t>
  </si>
  <si>
    <t>BAACAFA</t>
  </si>
  <si>
    <t>BAACAFB</t>
  </si>
  <si>
    <t>BAACAFC</t>
  </si>
  <si>
    <t>BAACBAE</t>
  </si>
  <si>
    <t>BAACBAF</t>
  </si>
  <si>
    <t>BAACBBE</t>
  </si>
  <si>
    <t>BAACBBF</t>
  </si>
  <si>
    <t>BAACBCD</t>
  </si>
  <si>
    <t>BAACBCE</t>
  </si>
  <si>
    <t>BAACBCF</t>
  </si>
  <si>
    <t>BAACBDC</t>
  </si>
  <si>
    <t>BAACBDD</t>
  </si>
  <si>
    <t>BAACBDE</t>
  </si>
  <si>
    <t>BAACBEA</t>
  </si>
  <si>
    <t>BAACBEB</t>
  </si>
  <si>
    <t>BAACBEC</t>
  </si>
  <si>
    <t>BAACBED</t>
  </si>
  <si>
    <t>BAACBFA</t>
  </si>
  <si>
    <t>BAACBFB</t>
  </si>
  <si>
    <t>BAACBFC</t>
  </si>
  <si>
    <t>BAACCAD</t>
  </si>
  <si>
    <t>BAACCAE</t>
  </si>
  <si>
    <t>BAACCAF</t>
  </si>
  <si>
    <t>BAACCBD</t>
  </si>
  <si>
    <t>BAACCBE</t>
  </si>
  <si>
    <t>BAACCBF</t>
  </si>
  <si>
    <t>BAACCCC</t>
  </si>
  <si>
    <t>BAACCCD</t>
  </si>
  <si>
    <t>BAACCCE</t>
  </si>
  <si>
    <t>BAACCCF</t>
  </si>
  <si>
    <t>BAACCDA</t>
  </si>
  <si>
    <t>BAACCDB</t>
  </si>
  <si>
    <t>BAACCDC</t>
  </si>
  <si>
    <t>BAACCDD</t>
  </si>
  <si>
    <t>BAACCDE</t>
  </si>
  <si>
    <t>BAACCEA</t>
  </si>
  <si>
    <t>BAACCEB</t>
  </si>
  <si>
    <t>BAACCEC</t>
  </si>
  <si>
    <t>BAACCED</t>
  </si>
  <si>
    <t>BAACCFA</t>
  </si>
  <si>
    <t>BAACCFB</t>
  </si>
  <si>
    <t>BAACCFC</t>
  </si>
  <si>
    <t>BAACDAC</t>
  </si>
  <si>
    <t>BAACDAD</t>
  </si>
  <si>
    <t>BAACDAE</t>
  </si>
  <si>
    <t>BAACDBC</t>
  </si>
  <si>
    <t>BAACDBD</t>
  </si>
  <si>
    <t>BAACDBE</t>
  </si>
  <si>
    <t>BAACDCA</t>
  </si>
  <si>
    <t>BAACDCB</t>
  </si>
  <si>
    <t>BAACDCC</t>
  </si>
  <si>
    <t>BAACDCD</t>
  </si>
  <si>
    <t>BAACDCE</t>
  </si>
  <si>
    <t>BAACDDA</t>
  </si>
  <si>
    <t>BAACDDB</t>
  </si>
  <si>
    <t>BAACDDC</t>
  </si>
  <si>
    <t>BAACDDD</t>
  </si>
  <si>
    <t>BAACDEA</t>
  </si>
  <si>
    <t>BAACDEB</t>
  </si>
  <si>
    <t>BAACDEC</t>
  </si>
  <si>
    <t>BAACEAA</t>
  </si>
  <si>
    <t>BAACEAB</t>
  </si>
  <si>
    <t>BAACEAC</t>
  </si>
  <si>
    <t>BAACEAD</t>
  </si>
  <si>
    <t>BAACEBA</t>
  </si>
  <si>
    <t>BAACEBB</t>
  </si>
  <si>
    <t>BAACEBC</t>
  </si>
  <si>
    <t>BAACEBD</t>
  </si>
  <si>
    <t>BAACECA</t>
  </si>
  <si>
    <t>BAACECB</t>
  </si>
  <si>
    <t>BAACECC</t>
  </si>
  <si>
    <t>BAACECD</t>
  </si>
  <si>
    <t>BAACEDA</t>
  </si>
  <si>
    <t>BAACEDB</t>
  </si>
  <si>
    <t>BAACEDC</t>
  </si>
  <si>
    <t>BAACFAA</t>
  </si>
  <si>
    <t>BAACFAB</t>
  </si>
  <si>
    <t>BAACFAC</t>
  </si>
  <si>
    <t>BAACFBA</t>
  </si>
  <si>
    <t>BAACFBB</t>
  </si>
  <si>
    <t>BAACFBC</t>
  </si>
  <si>
    <t>BAACFCA</t>
  </si>
  <si>
    <t>BAACFCB</t>
  </si>
  <si>
    <t>BAACFCC</t>
  </si>
  <si>
    <t>BAADAAD</t>
  </si>
  <si>
    <t>BAADAAE</t>
  </si>
  <si>
    <t>BAADABD</t>
  </si>
  <si>
    <t>BAADABE</t>
  </si>
  <si>
    <t>BAADACC</t>
  </si>
  <si>
    <t>BAADACD</t>
  </si>
  <si>
    <t>BAADACE</t>
  </si>
  <si>
    <t>BAADADA</t>
  </si>
  <si>
    <t>BAADADB</t>
  </si>
  <si>
    <t>BAADADC</t>
  </si>
  <si>
    <t>BAADADD</t>
  </si>
  <si>
    <t>BAADAEA</t>
  </si>
  <si>
    <t>BAADAEB</t>
  </si>
  <si>
    <t>BAADAEC</t>
  </si>
  <si>
    <t>BAADBAD</t>
  </si>
  <si>
    <t>BAADBAE</t>
  </si>
  <si>
    <t>BAADBBD</t>
  </si>
  <si>
    <t>BAADBBE</t>
  </si>
  <si>
    <t>BAADBCC</t>
  </si>
  <si>
    <t>BAADBCD</t>
  </si>
  <si>
    <t>BAADBCE</t>
  </si>
  <si>
    <t>BAADBDA</t>
  </si>
  <si>
    <t>BAADBDB</t>
  </si>
  <si>
    <t>BAADBDC</t>
  </si>
  <si>
    <t>BAADBDD</t>
  </si>
  <si>
    <t>BAADBEA</t>
  </si>
  <si>
    <t>BAADBEB</t>
  </si>
  <si>
    <t>BAADBEC</t>
  </si>
  <si>
    <t>BAADCAC</t>
  </si>
  <si>
    <t>BAADCAD</t>
  </si>
  <si>
    <t>BAADCAE</t>
  </si>
  <si>
    <t>BAADCBC</t>
  </si>
  <si>
    <t>BAADCBD</t>
  </si>
  <si>
    <t>BAADCBE</t>
  </si>
  <si>
    <t>BAADCCA</t>
  </si>
  <si>
    <t>BAADCCB</t>
  </si>
  <si>
    <t>BAADCCC</t>
  </si>
  <si>
    <t>BAADCCD</t>
  </si>
  <si>
    <t>BAADCCE</t>
  </si>
  <si>
    <t>BAADCDA</t>
  </si>
  <si>
    <t>BAADCDB</t>
  </si>
  <si>
    <t>BAADCDC</t>
  </si>
  <si>
    <t>BAADCDD</t>
  </si>
  <si>
    <t>BAADCEA</t>
  </si>
  <si>
    <t>BAADCEB</t>
  </si>
  <si>
    <t>BAADCEC</t>
  </si>
  <si>
    <t>BAADDAA</t>
  </si>
  <si>
    <t>BAADDAB</t>
  </si>
  <si>
    <t>BAADDAC</t>
  </si>
  <si>
    <t>BAADDAD</t>
  </si>
  <si>
    <t>BAADDBA</t>
  </si>
  <si>
    <t>BAADDBB</t>
  </si>
  <si>
    <t>BAADDBC</t>
  </si>
  <si>
    <t>BAADDBD</t>
  </si>
  <si>
    <t>BAADDCA</t>
  </si>
  <si>
    <t>BAADDCB</t>
  </si>
  <si>
    <t>BAADDCC</t>
  </si>
  <si>
    <t>BAADDCD</t>
  </si>
  <si>
    <t>BAADDDA</t>
  </si>
  <si>
    <t>BAADDDB</t>
  </si>
  <si>
    <t>BAADDDC</t>
  </si>
  <si>
    <t>BAADEAA</t>
  </si>
  <si>
    <t>BAADEAB</t>
  </si>
  <si>
    <t>BAADEAC</t>
  </si>
  <si>
    <t>BAADEBA</t>
  </si>
  <si>
    <t>BAADEBB</t>
  </si>
  <si>
    <t>BAADEBC</t>
  </si>
  <si>
    <t>BAADECA</t>
  </si>
  <si>
    <t>BAADECB</t>
  </si>
  <si>
    <t>BAADECC</t>
  </si>
  <si>
    <t>BAAEAAC</t>
  </si>
  <si>
    <t>BAAEAAD</t>
  </si>
  <si>
    <t>BAAEABC</t>
  </si>
  <si>
    <t>BAAEABD</t>
  </si>
  <si>
    <t>BAAEACA</t>
  </si>
  <si>
    <t>BAAEACB</t>
  </si>
  <si>
    <t>BAAEACC</t>
  </si>
  <si>
    <t>BAAEACD</t>
  </si>
  <si>
    <t>BAAEADA</t>
  </si>
  <si>
    <t>BAAEADB</t>
  </si>
  <si>
    <t>BAAEADC</t>
  </si>
  <si>
    <t>BAAEBAC</t>
  </si>
  <si>
    <t>BAAEBAD</t>
  </si>
  <si>
    <t>BAAEBBC</t>
  </si>
  <si>
    <t>BAAEBBD</t>
  </si>
  <si>
    <t>BAAEBCA</t>
  </si>
  <si>
    <t>BAAEBCB</t>
  </si>
  <si>
    <t>BAAEBCC</t>
  </si>
  <si>
    <t>BAAEBCD</t>
  </si>
  <si>
    <t>BAAEBDA</t>
  </si>
  <si>
    <t>BAAEBDB</t>
  </si>
  <si>
    <t>BAAEBDC</t>
  </si>
  <si>
    <t>BAAECAA</t>
  </si>
  <si>
    <t>BAAECAB</t>
  </si>
  <si>
    <t>BAAECAC</t>
  </si>
  <si>
    <t>BAAECAD</t>
  </si>
  <si>
    <t>BAAECBA</t>
  </si>
  <si>
    <t>BAAECBB</t>
  </si>
  <si>
    <t>BAAECBC</t>
  </si>
  <si>
    <t>BAAECBD</t>
  </si>
  <si>
    <t>BAAECCA</t>
  </si>
  <si>
    <t>BAAECCB</t>
  </si>
  <si>
    <t>BAAECCC</t>
  </si>
  <si>
    <t>BAAECCD</t>
  </si>
  <si>
    <t>BAAECDA</t>
  </si>
  <si>
    <t>BAAECDB</t>
  </si>
  <si>
    <t>BAAECDC</t>
  </si>
  <si>
    <t>BAAEDAA</t>
  </si>
  <si>
    <t>BAAEDAB</t>
  </si>
  <si>
    <t>BAAEDAC</t>
  </si>
  <si>
    <t>BAAEDBA</t>
  </si>
  <si>
    <t>BAAEDBB</t>
  </si>
  <si>
    <t>BAAEDBC</t>
  </si>
  <si>
    <t>BAAEDCA</t>
  </si>
  <si>
    <t>BAAEDCB</t>
  </si>
  <si>
    <t>BAAEDCC</t>
  </si>
  <si>
    <t>BAAFAAA</t>
  </si>
  <si>
    <t>BAAFAAB</t>
  </si>
  <si>
    <t>BAAFAAC</t>
  </si>
  <si>
    <t>BAAFABA</t>
  </si>
  <si>
    <t>BAAFABB</t>
  </si>
  <si>
    <t>BAAFABC</t>
  </si>
  <si>
    <t>BAAFACA</t>
  </si>
  <si>
    <t>BAAFACB</t>
  </si>
  <si>
    <t>BAAFACC</t>
  </si>
  <si>
    <t>BAAFBAA</t>
  </si>
  <si>
    <t>BAAFBAB</t>
  </si>
  <si>
    <t>BAAFBAC</t>
  </si>
  <si>
    <t>BAAFBBA</t>
  </si>
  <si>
    <t>BAAFBBB</t>
  </si>
  <si>
    <t>BAAFBBC</t>
  </si>
  <si>
    <t>BAAFBCA</t>
  </si>
  <si>
    <t>BAAFBCB</t>
  </si>
  <si>
    <t>BAAFBCC</t>
  </si>
  <si>
    <t>BAAFCAA</t>
  </si>
  <si>
    <t>BAAFCAB</t>
  </si>
  <si>
    <t>BAAFCAC</t>
  </si>
  <si>
    <t>BAAFCBA</t>
  </si>
  <si>
    <t>BAAFCBB</t>
  </si>
  <si>
    <t>BAAFCBC</t>
  </si>
  <si>
    <t>BAAFCCA</t>
  </si>
  <si>
    <t>BAAFCCB</t>
  </si>
  <si>
    <t>BAAFCCC</t>
  </si>
  <si>
    <t>BABAAAF</t>
  </si>
  <si>
    <t>BABAABF</t>
  </si>
  <si>
    <t>BABAACE</t>
  </si>
  <si>
    <t>BABAACF</t>
  </si>
  <si>
    <t>BABAADD</t>
  </si>
  <si>
    <t>BABAADE</t>
  </si>
  <si>
    <t>BABAAEC</t>
  </si>
  <si>
    <t>BABAAED</t>
  </si>
  <si>
    <t>BABAAFA</t>
  </si>
  <si>
    <t>BABAAFB</t>
  </si>
  <si>
    <t>BABAAFC</t>
  </si>
  <si>
    <t>BABABAF</t>
  </si>
  <si>
    <t>BABABBF</t>
  </si>
  <si>
    <t>BABABCE</t>
  </si>
  <si>
    <t>BABABCF</t>
  </si>
  <si>
    <t>BABABDD</t>
  </si>
  <si>
    <t>BABABDE</t>
  </si>
  <si>
    <t>BABABEC</t>
  </si>
  <si>
    <t>BABABED</t>
  </si>
  <si>
    <t>BABABFA</t>
  </si>
  <si>
    <t>BABABFB</t>
  </si>
  <si>
    <t>BABABFC</t>
  </si>
  <si>
    <t>BABACAE</t>
  </si>
  <si>
    <t>BABACAF</t>
  </si>
  <si>
    <t>BABACBE</t>
  </si>
  <si>
    <t>BABACBF</t>
  </si>
  <si>
    <t>BABACCD</t>
  </si>
  <si>
    <t>BABACCE</t>
  </si>
  <si>
    <t>BABACCF</t>
  </si>
  <si>
    <t>BABACDC</t>
  </si>
  <si>
    <t>BABACDD</t>
  </si>
  <si>
    <t>BABACDE</t>
  </si>
  <si>
    <t>BABACEA</t>
  </si>
  <si>
    <t>BABACEB</t>
  </si>
  <si>
    <t>BABACEC</t>
  </si>
  <si>
    <t>BABACED</t>
  </si>
  <si>
    <t>BABACFA</t>
  </si>
  <si>
    <t>BABACFB</t>
  </si>
  <si>
    <t>BABACFC</t>
  </si>
  <si>
    <t>BABADAD</t>
  </si>
  <si>
    <t>BABADAE</t>
  </si>
  <si>
    <t>BABADBD</t>
  </si>
  <si>
    <t>BABADBE</t>
  </si>
  <si>
    <t>BABADCC</t>
  </si>
  <si>
    <t>BABADCD</t>
  </si>
  <si>
    <t>BABADCE</t>
  </si>
  <si>
    <t>BABADDA</t>
  </si>
  <si>
    <t>BABADDB</t>
  </si>
  <si>
    <t>BABADDC</t>
  </si>
  <si>
    <t>BABADDD</t>
  </si>
  <si>
    <t>BABADEA</t>
  </si>
  <si>
    <t>BABADEB</t>
  </si>
  <si>
    <t>BABADEC</t>
  </si>
  <si>
    <t>BABAEAC</t>
  </si>
  <si>
    <t>BABAEAD</t>
  </si>
  <si>
    <t>BABAEBC</t>
  </si>
  <si>
    <t>BABAEBD</t>
  </si>
  <si>
    <t>BABAECA</t>
  </si>
  <si>
    <t>BABAECB</t>
  </si>
  <si>
    <t>BABAECC</t>
  </si>
  <si>
    <t>BABAECD</t>
  </si>
  <si>
    <t>BABAEDA</t>
  </si>
  <si>
    <t>BABAEDB</t>
  </si>
  <si>
    <t>BABAEDC</t>
  </si>
  <si>
    <t>BABAFAA</t>
  </si>
  <si>
    <t>BABAFAB</t>
  </si>
  <si>
    <t>BABAFAC</t>
  </si>
  <si>
    <t>BABAFBA</t>
  </si>
  <si>
    <t>BABAFBB</t>
  </si>
  <si>
    <t>BABAFBC</t>
  </si>
  <si>
    <t>BABAFCA</t>
  </si>
  <si>
    <t>BABAFCB</t>
  </si>
  <si>
    <t>BABAFCC</t>
  </si>
  <si>
    <t>BABBAAF</t>
  </si>
  <si>
    <t>BABBABF</t>
  </si>
  <si>
    <t>BABBACE</t>
  </si>
  <si>
    <t>BABBACF</t>
  </si>
  <si>
    <t>BABBADD</t>
  </si>
  <si>
    <t>BABBADE</t>
  </si>
  <si>
    <t>BABBAEC</t>
  </si>
  <si>
    <t>BABBAED</t>
  </si>
  <si>
    <t>BABBAFA</t>
  </si>
  <si>
    <t>BABBAFB</t>
  </si>
  <si>
    <t>BABBAFC</t>
  </si>
  <si>
    <t>BABBBAF</t>
  </si>
  <si>
    <t>BABBBBE</t>
  </si>
  <si>
    <t>BABBBBF</t>
  </si>
  <si>
    <t>BABBBCE</t>
  </si>
  <si>
    <t>BABBBCF</t>
  </si>
  <si>
    <t>BABBBDD</t>
  </si>
  <si>
    <t>BABBBDE</t>
  </si>
  <si>
    <t>BABBBEB</t>
  </si>
  <si>
    <t>BABBBEC</t>
  </si>
  <si>
    <t>BABBBED</t>
  </si>
  <si>
    <t>BABBBFA</t>
  </si>
  <si>
    <t>BABBBFB</t>
  </si>
  <si>
    <t>BABBBFC</t>
  </si>
  <si>
    <t>BABBCAE</t>
  </si>
  <si>
    <t>BABBCAF</t>
  </si>
  <si>
    <t>BABBCBE</t>
  </si>
  <si>
    <t>BABBCBF</t>
  </si>
  <si>
    <t>BABBCCD</t>
  </si>
  <si>
    <t>BABBCCE</t>
  </si>
  <si>
    <t>BABBCCF</t>
  </si>
  <si>
    <t>BABBCDC</t>
  </si>
  <si>
    <t>BABBCDD</t>
  </si>
  <si>
    <t>BABBCDE</t>
  </si>
  <si>
    <t>BABBCEA</t>
  </si>
  <si>
    <t>BABBCEB</t>
  </si>
  <si>
    <t>BABBCEC</t>
  </si>
  <si>
    <t>BABBCED</t>
  </si>
  <si>
    <t>BABBCFA</t>
  </si>
  <si>
    <t>BABBCFB</t>
  </si>
  <si>
    <t>BABBCFC</t>
  </si>
  <si>
    <t>BABBDAD</t>
  </si>
  <si>
    <t>BABBDAE</t>
  </si>
  <si>
    <t>BABBDBD</t>
  </si>
  <si>
    <t>BABBDBE</t>
  </si>
  <si>
    <t>BABBDCC</t>
  </si>
  <si>
    <t>BABBDCD</t>
  </si>
  <si>
    <t>BABBDCE</t>
  </si>
  <si>
    <t>BABBDDA</t>
  </si>
  <si>
    <t>BABBDDB</t>
  </si>
  <si>
    <t>BABBDDC</t>
  </si>
  <si>
    <t>BABBDDD</t>
  </si>
  <si>
    <t>BABBDEA</t>
  </si>
  <si>
    <t>BABBDEB</t>
  </si>
  <si>
    <t>BABBDEC</t>
  </si>
  <si>
    <t>BABBEAC</t>
  </si>
  <si>
    <t>BABBEAD</t>
  </si>
  <si>
    <t>BABBEBB</t>
  </si>
  <si>
    <t>BABBEBC</t>
  </si>
  <si>
    <t>BABBEBD</t>
  </si>
  <si>
    <t>BABBECA</t>
  </si>
  <si>
    <t>BABBECB</t>
  </si>
  <si>
    <t>BABBECC</t>
  </si>
  <si>
    <t>BABBECD</t>
  </si>
  <si>
    <t>BABBEDA</t>
  </si>
  <si>
    <t>BABBEDB</t>
  </si>
  <si>
    <t>BABBEDC</t>
  </si>
  <si>
    <t>BABBFAA</t>
  </si>
  <si>
    <t>BABBFAB</t>
  </si>
  <si>
    <t>BABBFAC</t>
  </si>
  <si>
    <t>BABBFBA</t>
  </si>
  <si>
    <t>BABBFBB</t>
  </si>
  <si>
    <t>BABBFBC</t>
  </si>
  <si>
    <t>BABBFCA</t>
  </si>
  <si>
    <t>BABBFCB</t>
  </si>
  <si>
    <t>BABBFCC</t>
  </si>
  <si>
    <t>BABCAAE</t>
  </si>
  <si>
    <t>BABCAAF</t>
  </si>
  <si>
    <t>BABCABE</t>
  </si>
  <si>
    <t>BABCABF</t>
  </si>
  <si>
    <t>BABCACD</t>
  </si>
  <si>
    <t>BABCACE</t>
  </si>
  <si>
    <t>BABCACF</t>
  </si>
  <si>
    <t>BABCADC</t>
  </si>
  <si>
    <t>BABCADD</t>
  </si>
  <si>
    <t>BABCADE</t>
  </si>
  <si>
    <t>BABCAEA</t>
  </si>
  <si>
    <t>BABCAEB</t>
  </si>
  <si>
    <t>BABCAEC</t>
  </si>
  <si>
    <t>BABCAED</t>
  </si>
  <si>
    <t>BABCAFA</t>
  </si>
  <si>
    <t>BABCAFB</t>
  </si>
  <si>
    <t>BABCAFC</t>
  </si>
  <si>
    <t>BABCBAE</t>
  </si>
  <si>
    <t>BABCBAF</t>
  </si>
  <si>
    <t>BABCBBE</t>
  </si>
  <si>
    <t>BABCBBF</t>
  </si>
  <si>
    <t>BABCBCD</t>
  </si>
  <si>
    <t>BABCBCE</t>
  </si>
  <si>
    <t>BABCBCF</t>
  </si>
  <si>
    <t>BABCBDC</t>
  </si>
  <si>
    <t>BABCBDD</t>
  </si>
  <si>
    <t>BABCBDE</t>
  </si>
  <si>
    <t>BABCBEA</t>
  </si>
  <si>
    <t>BABCBEB</t>
  </si>
  <si>
    <t>BABCBEC</t>
  </si>
  <si>
    <t>BABCBED</t>
  </si>
  <si>
    <t>BABCBFA</t>
  </si>
  <si>
    <t>BABCBFB</t>
  </si>
  <si>
    <t>BABCBFC</t>
  </si>
  <si>
    <t>BABCCAD</t>
  </si>
  <si>
    <t>BABCCAE</t>
  </si>
  <si>
    <t>BABCCAF</t>
  </si>
  <si>
    <t>BABCCBD</t>
  </si>
  <si>
    <t>BABCCBE</t>
  </si>
  <si>
    <t>BABCCBF</t>
  </si>
  <si>
    <t>BABCCCC</t>
  </si>
  <si>
    <t>BABCCCD</t>
  </si>
  <si>
    <t>BABCCCE</t>
  </si>
  <si>
    <t>BABCCCF</t>
  </si>
  <si>
    <t>BABCCDA</t>
  </si>
  <si>
    <t>BABCCDB</t>
  </si>
  <si>
    <t>BABCCDC</t>
  </si>
  <si>
    <t>BABCCDD</t>
  </si>
  <si>
    <t>BABCCDE</t>
  </si>
  <si>
    <t>BABCCEA</t>
  </si>
  <si>
    <t>BABCCEB</t>
  </si>
  <si>
    <t>BABCCEC</t>
  </si>
  <si>
    <t>BABCCED</t>
  </si>
  <si>
    <t>BABCCFA</t>
  </si>
  <si>
    <t>BABCCFB</t>
  </si>
  <si>
    <t>BABCCFC</t>
  </si>
  <si>
    <t>BABCDAC</t>
  </si>
  <si>
    <t>BABCDAD</t>
  </si>
  <si>
    <t>BABCDAE</t>
  </si>
  <si>
    <t>BABCDBC</t>
  </si>
  <si>
    <t>BABCDBD</t>
  </si>
  <si>
    <t>BABCDBE</t>
  </si>
  <si>
    <t>BABCDCA</t>
  </si>
  <si>
    <t>BABCDCB</t>
  </si>
  <si>
    <t>BABCDCC</t>
  </si>
  <si>
    <t>BABCDCD</t>
  </si>
  <si>
    <t>BABCDCE</t>
  </si>
  <si>
    <t>BABCDDA</t>
  </si>
  <si>
    <t>BABCDDB</t>
  </si>
  <si>
    <t>BABCDDC</t>
  </si>
  <si>
    <t>BABCDDD</t>
  </si>
  <si>
    <t>BABCDEA</t>
  </si>
  <si>
    <t>BABCDEB</t>
  </si>
  <si>
    <t>BABCDEC</t>
  </si>
  <si>
    <t>BABCEAA</t>
  </si>
  <si>
    <t>BABCEAB</t>
  </si>
  <si>
    <t>BABCEAC</t>
  </si>
  <si>
    <t>BABCEAD</t>
  </si>
  <si>
    <t>BABCEBA</t>
  </si>
  <si>
    <t>BABCEBB</t>
  </si>
  <si>
    <t>BABCEBC</t>
  </si>
  <si>
    <t>BABCEBD</t>
  </si>
  <si>
    <t>BABCECA</t>
  </si>
  <si>
    <t>BABCECB</t>
  </si>
  <si>
    <t>BABCECC</t>
  </si>
  <si>
    <t>BABCECD</t>
  </si>
  <si>
    <t>BABCEDA</t>
  </si>
  <si>
    <t>BABCEDB</t>
  </si>
  <si>
    <t>BABCEDC</t>
  </si>
  <si>
    <t>BABCFAA</t>
  </si>
  <si>
    <t>BABCFAB</t>
  </si>
  <si>
    <t>BABCFAC</t>
  </si>
  <si>
    <t>BABCFBA</t>
  </si>
  <si>
    <t>BABCFBB</t>
  </si>
  <si>
    <t>BABCFBC</t>
  </si>
  <si>
    <t>BABCFCA</t>
  </si>
  <si>
    <t>BABCFCB</t>
  </si>
  <si>
    <t>BABCFCC</t>
  </si>
  <si>
    <t>BABDAAD</t>
  </si>
  <si>
    <t>BABDAAE</t>
  </si>
  <si>
    <t>BABDABD</t>
  </si>
  <si>
    <t>BABDABE</t>
  </si>
  <si>
    <t>BABDACC</t>
  </si>
  <si>
    <t>BABDACD</t>
  </si>
  <si>
    <t>BABDACE</t>
  </si>
  <si>
    <t>BABDADA</t>
  </si>
  <si>
    <t>BABDADB</t>
  </si>
  <si>
    <t>BABDADC</t>
  </si>
  <si>
    <t>BABDADD</t>
  </si>
  <si>
    <t>BABDAEA</t>
  </si>
  <si>
    <t>BABDAEB</t>
  </si>
  <si>
    <t>BABDAEC</t>
  </si>
  <si>
    <t>BABDBAD</t>
  </si>
  <si>
    <t>BABDBAE</t>
  </si>
  <si>
    <t>BABDBBD</t>
  </si>
  <si>
    <t>BABDBBE</t>
  </si>
  <si>
    <t>BABDBCC</t>
  </si>
  <si>
    <t>BABDBCD</t>
  </si>
  <si>
    <t>BABDBCE</t>
  </si>
  <si>
    <t>BABDBDA</t>
  </si>
  <si>
    <t>BABDBDB</t>
  </si>
  <si>
    <t>BABDBDC</t>
  </si>
  <si>
    <t>BABDBDD</t>
  </si>
  <si>
    <t>BABDBEA</t>
  </si>
  <si>
    <t>BABDBEB</t>
  </si>
  <si>
    <t>BABDBEC</t>
  </si>
  <si>
    <t>BABDCAC</t>
  </si>
  <si>
    <t>BABDCAD</t>
  </si>
  <si>
    <t>BABDCAE</t>
  </si>
  <si>
    <t>BABDCBC</t>
  </si>
  <si>
    <t>BABDCBD</t>
  </si>
  <si>
    <t>BABDCBE</t>
  </si>
  <si>
    <t>BABDCCA</t>
  </si>
  <si>
    <t>BABDCCB</t>
  </si>
  <si>
    <t>BABDCCC</t>
  </si>
  <si>
    <t>BABDCCD</t>
  </si>
  <si>
    <t>BABDCCE</t>
  </si>
  <si>
    <t>BABDCDA</t>
  </si>
  <si>
    <t>BABDCDB</t>
  </si>
  <si>
    <t>BABDCDC</t>
  </si>
  <si>
    <t>BABDCDD</t>
  </si>
  <si>
    <t>BABDCEA</t>
  </si>
  <si>
    <t>BABDCEB</t>
  </si>
  <si>
    <t>BABDCEC</t>
  </si>
  <si>
    <t>BABDDAA</t>
  </si>
  <si>
    <t>BABDDAB</t>
  </si>
  <si>
    <t>BABDDAC</t>
  </si>
  <si>
    <t>BABDDAD</t>
  </si>
  <si>
    <t>BABDDBA</t>
  </si>
  <si>
    <t>BABDDBB</t>
  </si>
  <si>
    <t>BABDDBC</t>
  </si>
  <si>
    <t>BABDDBD</t>
  </si>
  <si>
    <t>BABDDCA</t>
  </si>
  <si>
    <t>BABDDCB</t>
  </si>
  <si>
    <t>BABDDCC</t>
  </si>
  <si>
    <t>BABDDCD</t>
  </si>
  <si>
    <t>BABDDDA</t>
  </si>
  <si>
    <t>BABDDDB</t>
  </si>
  <si>
    <t>BABDDDC</t>
  </si>
  <si>
    <t>BABDEAA</t>
  </si>
  <si>
    <t>BABDEAB</t>
  </si>
  <si>
    <t>BABDEAC</t>
  </si>
  <si>
    <t>BABDEBA</t>
  </si>
  <si>
    <t>BABDEBB</t>
  </si>
  <si>
    <t>BABDEBC</t>
  </si>
  <si>
    <t>BABDECA</t>
  </si>
  <si>
    <t>BABDECB</t>
  </si>
  <si>
    <t>BABDECC</t>
  </si>
  <si>
    <t>BABEAAC</t>
  </si>
  <si>
    <t>BABEAAD</t>
  </si>
  <si>
    <t>BABEABC</t>
  </si>
  <si>
    <t>BABEABD</t>
  </si>
  <si>
    <t>BABEACA</t>
  </si>
  <si>
    <t>BABEACB</t>
  </si>
  <si>
    <t>BABEACC</t>
  </si>
  <si>
    <t>BABEACD</t>
  </si>
  <si>
    <t>BABEADA</t>
  </si>
  <si>
    <t>BABEADB</t>
  </si>
  <si>
    <t>BABEADC</t>
  </si>
  <si>
    <t>BABEBAC</t>
  </si>
  <si>
    <t>BABEBAD</t>
  </si>
  <si>
    <t>BABEBBB</t>
  </si>
  <si>
    <t>BABEBBC</t>
  </si>
  <si>
    <t>BABEBBD</t>
  </si>
  <si>
    <t>BABEBCA</t>
  </si>
  <si>
    <t>BABEBCB</t>
  </si>
  <si>
    <t>BABEBCC</t>
  </si>
  <si>
    <t>BABEBCD</t>
  </si>
  <si>
    <t>BABEBDA</t>
  </si>
  <si>
    <t>BABEBDB</t>
  </si>
  <si>
    <t>BABEBDC</t>
  </si>
  <si>
    <t>BABECAA</t>
  </si>
  <si>
    <t>BABECAB</t>
  </si>
  <si>
    <t>BABECAC</t>
  </si>
  <si>
    <t>BABECAD</t>
  </si>
  <si>
    <t>BABECBA</t>
  </si>
  <si>
    <t>BABECBB</t>
  </si>
  <si>
    <t>BABECBC</t>
  </si>
  <si>
    <t>BABECBD</t>
  </si>
  <si>
    <t>BABECCA</t>
  </si>
  <si>
    <t>BABECCB</t>
  </si>
  <si>
    <t>BABECCC</t>
  </si>
  <si>
    <t>BABECCD</t>
  </si>
  <si>
    <t>BABECDA</t>
  </si>
  <si>
    <t>BABECDB</t>
  </si>
  <si>
    <t>BABECDC</t>
  </si>
  <si>
    <t>BABEDAA</t>
  </si>
  <si>
    <t>BABEDAB</t>
  </si>
  <si>
    <t>BABEDAC</t>
  </si>
  <si>
    <t>BABEDBA</t>
  </si>
  <si>
    <t>BABEDBB</t>
  </si>
  <si>
    <t>BABEDBC</t>
  </si>
  <si>
    <t>BABEDCA</t>
  </si>
  <si>
    <t>BABEDCB</t>
  </si>
  <si>
    <t>BABEDCC</t>
  </si>
  <si>
    <t>BABFAAA</t>
  </si>
  <si>
    <t>BABFAAB</t>
  </si>
  <si>
    <t>BABFAAC</t>
  </si>
  <si>
    <t>BABFABA</t>
  </si>
  <si>
    <t>BABFABB</t>
  </si>
  <si>
    <t>BABFABC</t>
  </si>
  <si>
    <t>BABFACA</t>
  </si>
  <si>
    <t>BABFACB</t>
  </si>
  <si>
    <t>BABFACC</t>
  </si>
  <si>
    <t>BABFBAA</t>
  </si>
  <si>
    <t>BABFBAB</t>
  </si>
  <si>
    <t>BABFBAC</t>
  </si>
  <si>
    <t>BABFBBA</t>
  </si>
  <si>
    <t>BABFBBB</t>
  </si>
  <si>
    <t>BABFBBC</t>
  </si>
  <si>
    <t>BABFBCA</t>
  </si>
  <si>
    <t>BABFBCB</t>
  </si>
  <si>
    <t>BABFBCC</t>
  </si>
  <si>
    <t>BABFCAA</t>
  </si>
  <si>
    <t>BABFCAB</t>
  </si>
  <si>
    <t>BABFCAC</t>
  </si>
  <si>
    <t>BABFCBA</t>
  </si>
  <si>
    <t>BABFCBB</t>
  </si>
  <si>
    <t>BABFCBC</t>
  </si>
  <si>
    <t>BABFCCA</t>
  </si>
  <si>
    <t>BABFCCB</t>
  </si>
  <si>
    <t>BABFCCC</t>
  </si>
  <si>
    <t>BACAAAE</t>
  </si>
  <si>
    <t>BACAAAF</t>
  </si>
  <si>
    <t>BACAABE</t>
  </si>
  <si>
    <t>BACAABF</t>
  </si>
  <si>
    <t>BACAACD</t>
  </si>
  <si>
    <t>BACAACE</t>
  </si>
  <si>
    <t>BACAACF</t>
  </si>
  <si>
    <t>BACAADC</t>
  </si>
  <si>
    <t>BACAADD</t>
  </si>
  <si>
    <t>BACAADE</t>
  </si>
  <si>
    <t>BACAAEA</t>
  </si>
  <si>
    <t>BACAAEB</t>
  </si>
  <si>
    <t>BACAAEC</t>
  </si>
  <si>
    <t>BACAAED</t>
  </si>
  <si>
    <t>BACAAFA</t>
  </si>
  <si>
    <t>BACAAFB</t>
  </si>
  <si>
    <t>BACAAFC</t>
  </si>
  <si>
    <t>BACABAE</t>
  </si>
  <si>
    <t>BACABAF</t>
  </si>
  <si>
    <t>BACABBE</t>
  </si>
  <si>
    <t>BACABBF</t>
  </si>
  <si>
    <t>BACABCD</t>
  </si>
  <si>
    <t>BACABCE</t>
  </si>
  <si>
    <t>BACABCF</t>
  </si>
  <si>
    <t>BACABDC</t>
  </si>
  <si>
    <t>BACABDD</t>
  </si>
  <si>
    <t>BACABDE</t>
  </si>
  <si>
    <t>BACABEA</t>
  </si>
  <si>
    <t>BACABEB</t>
  </si>
  <si>
    <t>BACABEC</t>
  </si>
  <si>
    <t>BACABED</t>
  </si>
  <si>
    <t>BACABFA</t>
  </si>
  <si>
    <t>BACABFB</t>
  </si>
  <si>
    <t>BACABFC</t>
  </si>
  <si>
    <t>BACACAD</t>
  </si>
  <si>
    <t>BACACAE</t>
  </si>
  <si>
    <t>BACACAF</t>
  </si>
  <si>
    <t>BACACBD</t>
  </si>
  <si>
    <t>BACACBE</t>
  </si>
  <si>
    <t>BACACBF</t>
  </si>
  <si>
    <t>BACACCC</t>
  </si>
  <si>
    <t>BACACCD</t>
  </si>
  <si>
    <t>BACACCE</t>
  </si>
  <si>
    <t>BACACCF</t>
  </si>
  <si>
    <t>BACACDA</t>
  </si>
  <si>
    <t>BACACDB</t>
  </si>
  <si>
    <t>BACACDC</t>
  </si>
  <si>
    <t>BACACDD</t>
  </si>
  <si>
    <t>BACACDE</t>
  </si>
  <si>
    <t>BACACEA</t>
  </si>
  <si>
    <t>BACACEB</t>
  </si>
  <si>
    <t>BACACEC</t>
  </si>
  <si>
    <t>BACACED</t>
  </si>
  <si>
    <t>BACACFA</t>
  </si>
  <si>
    <t>BACACFB</t>
  </si>
  <si>
    <t>BACACFC</t>
  </si>
  <si>
    <t>BACADAC</t>
  </si>
  <si>
    <t>BACADAD</t>
  </si>
  <si>
    <t>BACADAE</t>
  </si>
  <si>
    <t>BACADBC</t>
  </si>
  <si>
    <t>BACADBD</t>
  </si>
  <si>
    <t>BACADBE</t>
  </si>
  <si>
    <t>BACADCA</t>
  </si>
  <si>
    <t>BACADCB</t>
  </si>
  <si>
    <t>BACADCC</t>
  </si>
  <si>
    <t>BACADCD</t>
  </si>
  <si>
    <t>BACADCE</t>
  </si>
  <si>
    <t>BACADDA</t>
  </si>
  <si>
    <t>BACADDB</t>
  </si>
  <si>
    <t>BACADDC</t>
  </si>
  <si>
    <t>BACADDD</t>
  </si>
  <si>
    <t>BACADEA</t>
  </si>
  <si>
    <t>BACADEB</t>
  </si>
  <si>
    <t>BACADEC</t>
  </si>
  <si>
    <t>BACAEAA</t>
  </si>
  <si>
    <t>BACAEAB</t>
  </si>
  <si>
    <t>BACAEAC</t>
  </si>
  <si>
    <t>BACAEAD</t>
  </si>
  <si>
    <t>BACAEBA</t>
  </si>
  <si>
    <t>BACAEBB</t>
  </si>
  <si>
    <t>BACAEBC</t>
  </si>
  <si>
    <t>BACAEBD</t>
  </si>
  <si>
    <t>BACAECA</t>
  </si>
  <si>
    <t>BACAECB</t>
  </si>
  <si>
    <t>BACAECC</t>
  </si>
  <si>
    <t>BACAECD</t>
  </si>
  <si>
    <t>BACAEDA</t>
  </si>
  <si>
    <t>BACAEDB</t>
  </si>
  <si>
    <t>BACAEDC</t>
  </si>
  <si>
    <t>BACAFAA</t>
  </si>
  <si>
    <t>BACAFAB</t>
  </si>
  <si>
    <t>BACAFAC</t>
  </si>
  <si>
    <t>BACAFBA</t>
  </si>
  <si>
    <t>BACAFBB</t>
  </si>
  <si>
    <t>BACAFBC</t>
  </si>
  <si>
    <t>BACAFCA</t>
  </si>
  <si>
    <t>BACAFCB</t>
  </si>
  <si>
    <t>BACAFCC</t>
  </si>
  <si>
    <t>BACBAAE</t>
  </si>
  <si>
    <t>BACBAAF</t>
  </si>
  <si>
    <t>BACBABE</t>
  </si>
  <si>
    <t>BACBABF</t>
  </si>
  <si>
    <t>BACBACD</t>
  </si>
  <si>
    <t>BACBACE</t>
  </si>
  <si>
    <t>BACBACF</t>
  </si>
  <si>
    <t>BACBADC</t>
  </si>
  <si>
    <t>BACBADD</t>
  </si>
  <si>
    <t>BACBADE</t>
  </si>
  <si>
    <t>BACBAEA</t>
  </si>
  <si>
    <t>BACBAEB</t>
  </si>
  <si>
    <t>BACBAEC</t>
  </si>
  <si>
    <t>BACBAED</t>
  </si>
  <si>
    <t>BACBAFA</t>
  </si>
  <si>
    <t>BACBAFB</t>
  </si>
  <si>
    <t>BACBAFC</t>
  </si>
  <si>
    <t>BACBBAE</t>
  </si>
  <si>
    <t>BACBBAF</t>
  </si>
  <si>
    <t>BACBBBE</t>
  </si>
  <si>
    <t>BACBBBF</t>
  </si>
  <si>
    <t>BACBBCD</t>
  </si>
  <si>
    <t>BACBBCE</t>
  </si>
  <si>
    <t>BACBBCF</t>
  </si>
  <si>
    <t>BACBBDC</t>
  </si>
  <si>
    <t>BACBBDD</t>
  </si>
  <si>
    <t>BACBBDE</t>
  </si>
  <si>
    <t>BACBBEA</t>
  </si>
  <si>
    <t>BACBBEB</t>
  </si>
  <si>
    <t>BACBBEC</t>
  </si>
  <si>
    <t>BACBBED</t>
  </si>
  <si>
    <t>BACBBFA</t>
  </si>
  <si>
    <t>BACBBFB</t>
  </si>
  <si>
    <t>BACBBFC</t>
  </si>
  <si>
    <t>BACBCAD</t>
  </si>
  <si>
    <t>BACBCAE</t>
  </si>
  <si>
    <t>BACBCAF</t>
  </si>
  <si>
    <t>BACBCBD</t>
  </si>
  <si>
    <t>BACBCBE</t>
  </si>
  <si>
    <t>BACBCBF</t>
  </si>
  <si>
    <t>BACBCCC</t>
  </si>
  <si>
    <t>BACBCCD</t>
  </si>
  <si>
    <t>BACBCCE</t>
  </si>
  <si>
    <t>BACBCCF</t>
  </si>
  <si>
    <t>BACBCDA</t>
  </si>
  <si>
    <t>BACBCDB</t>
  </si>
  <si>
    <t>BACBCDC</t>
  </si>
  <si>
    <t>BACBCDD</t>
  </si>
  <si>
    <t>BACBCDE</t>
  </si>
  <si>
    <t>BACBCEA</t>
  </si>
  <si>
    <t>BACBCEB</t>
  </si>
  <si>
    <t>BACBCEC</t>
  </si>
  <si>
    <t>BACBCED</t>
  </si>
  <si>
    <t>BACBCFA</t>
  </si>
  <si>
    <t>BACBCFB</t>
  </si>
  <si>
    <t>BACBCFC</t>
  </si>
  <si>
    <t>BACBDAC</t>
  </si>
  <si>
    <t>BACBDAD</t>
  </si>
  <si>
    <t>BACBDAE</t>
  </si>
  <si>
    <t>BACBDBC</t>
  </si>
  <si>
    <t>BACBDBD</t>
  </si>
  <si>
    <t>BACBDBE</t>
  </si>
  <si>
    <t>BACBDCA</t>
  </si>
  <si>
    <t>BACBDCB</t>
  </si>
  <si>
    <t>BACBDCC</t>
  </si>
  <si>
    <t>BACBDCD</t>
  </si>
  <si>
    <t>BACBDCE</t>
  </si>
  <si>
    <t>BACBDDA</t>
  </si>
  <si>
    <t>BACBDDB</t>
  </si>
  <si>
    <t>BACBDDC</t>
  </si>
  <si>
    <t>BACBDDD</t>
  </si>
  <si>
    <t>BACBDEA</t>
  </si>
  <si>
    <t>BACBDEB</t>
  </si>
  <si>
    <t>BACBDEC</t>
  </si>
  <si>
    <t>BACBEAA</t>
  </si>
  <si>
    <t>BACBEAB</t>
  </si>
  <si>
    <t>BACBEAC</t>
  </si>
  <si>
    <t>BACBEAD</t>
  </si>
  <si>
    <t>BACBEBA</t>
  </si>
  <si>
    <t>BACBEBB</t>
  </si>
  <si>
    <t>BACBEBC</t>
  </si>
  <si>
    <t>BACBEBD</t>
  </si>
  <si>
    <t>BACBECA</t>
  </si>
  <si>
    <t>BACBECB</t>
  </si>
  <si>
    <t>BACBECC</t>
  </si>
  <si>
    <t>BACBECD</t>
  </si>
  <si>
    <t>BACBEDA</t>
  </si>
  <si>
    <t>BACBEDB</t>
  </si>
  <si>
    <t>BACBEDC</t>
  </si>
  <si>
    <t>BACBFAA</t>
  </si>
  <si>
    <t>BACBFAB</t>
  </si>
  <si>
    <t>BACBFAC</t>
  </si>
  <si>
    <t>BACBFBA</t>
  </si>
  <si>
    <t>BACBFBB</t>
  </si>
  <si>
    <t>BACBFBC</t>
  </si>
  <si>
    <t>BACBFCA</t>
  </si>
  <si>
    <t>BACBFCB</t>
  </si>
  <si>
    <t>BACBFCC</t>
  </si>
  <si>
    <t>BACCAAD</t>
  </si>
  <si>
    <t>BACCAAE</t>
  </si>
  <si>
    <t>BACCAAF</t>
  </si>
  <si>
    <t>BACCABD</t>
  </si>
  <si>
    <t>BACCABE</t>
  </si>
  <si>
    <t>BACCABF</t>
  </si>
  <si>
    <t>BACCACC</t>
  </si>
  <si>
    <t>BACCACD</t>
  </si>
  <si>
    <t>BACCACE</t>
  </si>
  <si>
    <t>BACCACF</t>
  </si>
  <si>
    <t>BACCADA</t>
  </si>
  <si>
    <t>BACCADB</t>
  </si>
  <si>
    <t>BACCADC</t>
  </si>
  <si>
    <t>BACCADD</t>
  </si>
  <si>
    <t>BACCADE</t>
  </si>
  <si>
    <t>BACCAEA</t>
  </si>
  <si>
    <t>BACCAEB</t>
  </si>
  <si>
    <t>BACCAEC</t>
  </si>
  <si>
    <t>BACCAED</t>
  </si>
  <si>
    <t>BACCAFA</t>
  </si>
  <si>
    <t>BACCAFB</t>
  </si>
  <si>
    <t>BACCAFC</t>
  </si>
  <si>
    <t>BACCBAD</t>
  </si>
  <si>
    <t>BACCBAE</t>
  </si>
  <si>
    <t>BACCBAF</t>
  </si>
  <si>
    <t>BACCBBD</t>
  </si>
  <si>
    <t>BACCBBE</t>
  </si>
  <si>
    <t>BACCBBF</t>
  </si>
  <si>
    <t>BACCBCC</t>
  </si>
  <si>
    <t>BACCBCD</t>
  </si>
  <si>
    <t>BACCBCE</t>
  </si>
  <si>
    <t>BACCBCF</t>
  </si>
  <si>
    <t>BACCBDA</t>
  </si>
  <si>
    <t>BACCBDB</t>
  </si>
  <si>
    <t>BACCBDC</t>
  </si>
  <si>
    <t>BACCBDD</t>
  </si>
  <si>
    <t>BACCBDE</t>
  </si>
  <si>
    <t>BACCBEA</t>
  </si>
  <si>
    <t>BACCBEB</t>
  </si>
  <si>
    <t>BACCBEC</t>
  </si>
  <si>
    <t>BACCBED</t>
  </si>
  <si>
    <t>BACCBFA</t>
  </si>
  <si>
    <t>BACCBFB</t>
  </si>
  <si>
    <t>BACCBFC</t>
  </si>
  <si>
    <t>BACCCAC</t>
  </si>
  <si>
    <t>BACCCAD</t>
  </si>
  <si>
    <t>BACCCAE</t>
  </si>
  <si>
    <t>BACCCAF</t>
  </si>
  <si>
    <t>BACCCBC</t>
  </si>
  <si>
    <t>BACCCBD</t>
  </si>
  <si>
    <t>BACCCBE</t>
  </si>
  <si>
    <t>BACCCBF</t>
  </si>
  <si>
    <t>BACCCCA</t>
  </si>
  <si>
    <t>BACCCCB</t>
  </si>
  <si>
    <t>BACCCCC</t>
  </si>
  <si>
    <t>BACCCCD</t>
  </si>
  <si>
    <t>BACCCCE</t>
  </si>
  <si>
    <t>BACCCCF</t>
  </si>
  <si>
    <t>BACCCDA</t>
  </si>
  <si>
    <t>BACCCDB</t>
  </si>
  <si>
    <t>BACCCDC</t>
  </si>
  <si>
    <t>BACCCDD</t>
  </si>
  <si>
    <t>BACCCDE</t>
  </si>
  <si>
    <t>BACCCEA</t>
  </si>
  <si>
    <t>BACCCEB</t>
  </si>
  <si>
    <t>BACCCEC</t>
  </si>
  <si>
    <t>BACCCED</t>
  </si>
  <si>
    <t>BACCCFA</t>
  </si>
  <si>
    <t>BACCCFB</t>
  </si>
  <si>
    <t>BACCCFC</t>
  </si>
  <si>
    <t>BACCDAA</t>
  </si>
  <si>
    <t>BACCDAB</t>
  </si>
  <si>
    <t>BACCDAC</t>
  </si>
  <si>
    <t>BACCDAD</t>
  </si>
  <si>
    <t>BACCDAE</t>
  </si>
  <si>
    <t>BACCDBA</t>
  </si>
  <si>
    <t>BACCDBB</t>
  </si>
  <si>
    <t>BACCDBC</t>
  </si>
  <si>
    <t>BACCDBD</t>
  </si>
  <si>
    <t>BACCDBE</t>
  </si>
  <si>
    <t>BACCDCA</t>
  </si>
  <si>
    <t>BACCDCB</t>
  </si>
  <si>
    <t>BACCDCC</t>
  </si>
  <si>
    <t>BACCDCD</t>
  </si>
  <si>
    <t>BACCDCE</t>
  </si>
  <si>
    <t>BACCDDA</t>
  </si>
  <si>
    <t>BACCDDB</t>
  </si>
  <si>
    <t>BACCDDC</t>
  </si>
  <si>
    <t>BACCDDD</t>
  </si>
  <si>
    <t>BACCDEA</t>
  </si>
  <si>
    <t>BACCDEB</t>
  </si>
  <si>
    <t>BACCDEC</t>
  </si>
  <si>
    <t>BACCEAA</t>
  </si>
  <si>
    <t>BACCEAB</t>
  </si>
  <si>
    <t>BACCEAC</t>
  </si>
  <si>
    <t>BACCEAD</t>
  </si>
  <si>
    <t>BACCEBA</t>
  </si>
  <si>
    <t>BACCEBB</t>
  </si>
  <si>
    <t>BACCEBC</t>
  </si>
  <si>
    <t>BACCEBD</t>
  </si>
  <si>
    <t>BACCECA</t>
  </si>
  <si>
    <t>BACCECB</t>
  </si>
  <si>
    <t>BACCECC</t>
  </si>
  <si>
    <t>BACCECD</t>
  </si>
  <si>
    <t>BACCEDA</t>
  </si>
  <si>
    <t>BACCEDB</t>
  </si>
  <si>
    <t>BACCEDC</t>
  </si>
  <si>
    <t>BACCFAA</t>
  </si>
  <si>
    <t>BACCFAB</t>
  </si>
  <si>
    <t>BACCFAC</t>
  </si>
  <si>
    <t>BACCFBA</t>
  </si>
  <si>
    <t>BACCFBB</t>
  </si>
  <si>
    <t>BACCFBC</t>
  </si>
  <si>
    <t>BACCFCA</t>
  </si>
  <si>
    <t>BACCFCB</t>
  </si>
  <si>
    <t>BACCFCC</t>
  </si>
  <si>
    <t>BACDAAC</t>
  </si>
  <si>
    <t>BACDAAD</t>
  </si>
  <si>
    <t>BACDAAE</t>
  </si>
  <si>
    <t>BACDABC</t>
  </si>
  <si>
    <t>BACDABD</t>
  </si>
  <si>
    <t>BACDABE</t>
  </si>
  <si>
    <t>BACDACA</t>
  </si>
  <si>
    <t>BACDACB</t>
  </si>
  <si>
    <t>BACDACC</t>
  </si>
  <si>
    <t>BACDACD</t>
  </si>
  <si>
    <t>BACDACE</t>
  </si>
  <si>
    <t>BACDADA</t>
  </si>
  <si>
    <t>BACDADB</t>
  </si>
  <si>
    <t>BACDADC</t>
  </si>
  <si>
    <t>BACDADD</t>
  </si>
  <si>
    <t>BACDAEA</t>
  </si>
  <si>
    <t>BACDAEB</t>
  </si>
  <si>
    <t>BACDAEC</t>
  </si>
  <si>
    <t>BACDBAC</t>
  </si>
  <si>
    <t>BACDBAD</t>
  </si>
  <si>
    <t>BACDBAE</t>
  </si>
  <si>
    <t>BACDBBC</t>
  </si>
  <si>
    <t>BACDBBD</t>
  </si>
  <si>
    <t>BACDBBE</t>
  </si>
  <si>
    <t>BACDBCA</t>
  </si>
  <si>
    <t>BACDBCB</t>
  </si>
  <si>
    <t>BACDBCC</t>
  </si>
  <si>
    <t>BACDBCD</t>
  </si>
  <si>
    <t>BACDBCE</t>
  </si>
  <si>
    <t>BACDBDA</t>
  </si>
  <si>
    <t>BACDBDB</t>
  </si>
  <si>
    <t>BACDBDC</t>
  </si>
  <si>
    <t>BACDBDD</t>
  </si>
  <si>
    <t>BACDBEA</t>
  </si>
  <si>
    <t>BACDBEB</t>
  </si>
  <si>
    <t>BACDBEC</t>
  </si>
  <si>
    <t>BACDCAA</t>
  </si>
  <si>
    <t>BACDCAB</t>
  </si>
  <si>
    <t>BACDCAC</t>
  </si>
  <si>
    <t>BACDCAD</t>
  </si>
  <si>
    <t>BACDCAE</t>
  </si>
  <si>
    <t>BACDCBA</t>
  </si>
  <si>
    <t>BACDCBB</t>
  </si>
  <si>
    <t>BACDCBC</t>
  </si>
  <si>
    <t>BACDCBD</t>
  </si>
  <si>
    <t>BACDCBE</t>
  </si>
  <si>
    <t>BACDCCA</t>
  </si>
  <si>
    <t>BACDCCB</t>
  </si>
  <si>
    <t>BACDCCC</t>
  </si>
  <si>
    <t>BACDCCD</t>
  </si>
  <si>
    <t>BACDCCE</t>
  </si>
  <si>
    <t>BACDCDA</t>
  </si>
  <si>
    <t>BACDCDB</t>
  </si>
  <si>
    <t>BACDCDC</t>
  </si>
  <si>
    <t>BACDCDD</t>
  </si>
  <si>
    <t>BACDCEA</t>
  </si>
  <si>
    <t>BACDCEB</t>
  </si>
  <si>
    <t>BACDCEC</t>
  </si>
  <si>
    <t>BACDDAA</t>
  </si>
  <si>
    <t>BACDDAB</t>
  </si>
  <si>
    <t>BACDDAC</t>
  </si>
  <si>
    <t>BACDDAD</t>
  </si>
  <si>
    <t>BACDDBA</t>
  </si>
  <si>
    <t>BACDDBB</t>
  </si>
  <si>
    <t>BACDDBC</t>
  </si>
  <si>
    <t>BACDDBD</t>
  </si>
  <si>
    <t>BACDDCA</t>
  </si>
  <si>
    <t>BACDDCB</t>
  </si>
  <si>
    <t>BACDDCC</t>
  </si>
  <si>
    <t>BACDDCD</t>
  </si>
  <si>
    <t>BACDDDA</t>
  </si>
  <si>
    <t>BACDDDB</t>
  </si>
  <si>
    <t>BACDDDC</t>
  </si>
  <si>
    <t>BACDEAA</t>
  </si>
  <si>
    <t>BACDEAB</t>
  </si>
  <si>
    <t>BACDEAC</t>
  </si>
  <si>
    <t>BACDEBA</t>
  </si>
  <si>
    <t>BACDEBB</t>
  </si>
  <si>
    <t>BACDEBC</t>
  </si>
  <si>
    <t>BACDECA</t>
  </si>
  <si>
    <t>BACDECB</t>
  </si>
  <si>
    <t>BACDECC</t>
  </si>
  <si>
    <t>BACEAAA</t>
  </si>
  <si>
    <t>BACEAAB</t>
  </si>
  <si>
    <t>BACEAAC</t>
  </si>
  <si>
    <t>BACEAAD</t>
  </si>
  <si>
    <t>BACEABA</t>
  </si>
  <si>
    <t>BACEABB</t>
  </si>
  <si>
    <t>BACEABC</t>
  </si>
  <si>
    <t>BACEABD</t>
  </si>
  <si>
    <t>BACEACA</t>
  </si>
  <si>
    <t>BACEACB</t>
  </si>
  <si>
    <t>BACEACC</t>
  </si>
  <si>
    <t>BACEACD</t>
  </si>
  <si>
    <t>BACEADA</t>
  </si>
  <si>
    <t>BACEADB</t>
  </si>
  <si>
    <t>BACEADC</t>
  </si>
  <si>
    <t>BACEBAA</t>
  </si>
  <si>
    <t>BACEBAB</t>
  </si>
  <si>
    <t>BACEBAC</t>
  </si>
  <si>
    <t>BACEBAD</t>
  </si>
  <si>
    <t>BACEBBA</t>
  </si>
  <si>
    <t>BACEBBB</t>
  </si>
  <si>
    <t>BACEBBC</t>
  </si>
  <si>
    <t>BACEBBD</t>
  </si>
  <si>
    <t>BACEBCA</t>
  </si>
  <si>
    <t>BACEBCB</t>
  </si>
  <si>
    <t>BACEBCC</t>
  </si>
  <si>
    <t>BACEBCD</t>
  </si>
  <si>
    <t>BACEBDA</t>
  </si>
  <si>
    <t>BACEBDB</t>
  </si>
  <si>
    <t>BACEBDC</t>
  </si>
  <si>
    <t>BACECAA</t>
  </si>
  <si>
    <t>BACECAB</t>
  </si>
  <si>
    <t>BACECAC</t>
  </si>
  <si>
    <t>BACECAD</t>
  </si>
  <si>
    <t>BACECBA</t>
  </si>
  <si>
    <t>BACECBB</t>
  </si>
  <si>
    <t>BACECBC</t>
  </si>
  <si>
    <t>BACECBD</t>
  </si>
  <si>
    <t>BACECCA</t>
  </si>
  <si>
    <t>BACECCB</t>
  </si>
  <si>
    <t>BACECCC</t>
  </si>
  <si>
    <t>BACECCD</t>
  </si>
  <si>
    <t>BACECDA</t>
  </si>
  <si>
    <t>BACECDB</t>
  </si>
  <si>
    <t>BACECDC</t>
  </si>
  <si>
    <t>BACEDAA</t>
  </si>
  <si>
    <t>BACEDAB</t>
  </si>
  <si>
    <t>BACEDAC</t>
  </si>
  <si>
    <t>BACEDBA</t>
  </si>
  <si>
    <t>BACEDBB</t>
  </si>
  <si>
    <t>BACEDBC</t>
  </si>
  <si>
    <t>BACEDCA</t>
  </si>
  <si>
    <t>BACEDCB</t>
  </si>
  <si>
    <t>BACEDCC</t>
  </si>
  <si>
    <t>BACFAAA</t>
  </si>
  <si>
    <t>BACFAAB</t>
  </si>
  <si>
    <t>BACFAAC</t>
  </si>
  <si>
    <t>BACFABA</t>
  </si>
  <si>
    <t>BACFABB</t>
  </si>
  <si>
    <t>BACFABC</t>
  </si>
  <si>
    <t>BACFACA</t>
  </si>
  <si>
    <t>BACFACB</t>
  </si>
  <si>
    <t>BACFACC</t>
  </si>
  <si>
    <t>BACFBAA</t>
  </si>
  <si>
    <t>BACFBAB</t>
  </si>
  <si>
    <t>BACFBAC</t>
  </si>
  <si>
    <t>BACFBBA</t>
  </si>
  <si>
    <t>BACFBBB</t>
  </si>
  <si>
    <t>BACFBBC</t>
  </si>
  <si>
    <t>BACFBCA</t>
  </si>
  <si>
    <t>BACFBCB</t>
  </si>
  <si>
    <t>BACFBCC</t>
  </si>
  <si>
    <t>BACFCAA</t>
  </si>
  <si>
    <t>BACFCAB</t>
  </si>
  <si>
    <t>BACFCAC</t>
  </si>
  <si>
    <t>BACFCBA</t>
  </si>
  <si>
    <t>BACFCBB</t>
  </si>
  <si>
    <t>BACFCBC</t>
  </si>
  <si>
    <t>BACFCCA</t>
  </si>
  <si>
    <t>BACFCCB</t>
  </si>
  <si>
    <t>BACFCCC</t>
  </si>
  <si>
    <t>BADAAAD</t>
  </si>
  <si>
    <t>BADAAAE</t>
  </si>
  <si>
    <t>BADAABD</t>
  </si>
  <si>
    <t>BADAABE</t>
  </si>
  <si>
    <t>BADAACC</t>
  </si>
  <si>
    <t>BADAACD</t>
  </si>
  <si>
    <t>BADAACE</t>
  </si>
  <si>
    <t>BADAADA</t>
  </si>
  <si>
    <t>BADAADB</t>
  </si>
  <si>
    <t>BADAADC</t>
  </si>
  <si>
    <t>BADAADD</t>
  </si>
  <si>
    <t>BADAAEA</t>
  </si>
  <si>
    <t>BADAAEB</t>
  </si>
  <si>
    <t>BADAAEC</t>
  </si>
  <si>
    <t>BADABAD</t>
  </si>
  <si>
    <t>BADABAE</t>
  </si>
  <si>
    <t>BADABBD</t>
  </si>
  <si>
    <t>BADABBE</t>
  </si>
  <si>
    <t>BADABCC</t>
  </si>
  <si>
    <t>BADABCD</t>
  </si>
  <si>
    <t>BADABCE</t>
  </si>
  <si>
    <t>BADABDA</t>
  </si>
  <si>
    <t>BADABDB</t>
  </si>
  <si>
    <t>BADABDC</t>
  </si>
  <si>
    <t>BADABDD</t>
  </si>
  <si>
    <t>BADABEA</t>
  </si>
  <si>
    <t>BADABEB</t>
  </si>
  <si>
    <t>BADABEC</t>
  </si>
  <si>
    <t>BADACAC</t>
  </si>
  <si>
    <t>BADACAD</t>
  </si>
  <si>
    <t>BADACAE</t>
  </si>
  <si>
    <t>BADACBC</t>
  </si>
  <si>
    <t>BADACBD</t>
  </si>
  <si>
    <t>BADACBE</t>
  </si>
  <si>
    <t>BADACCA</t>
  </si>
  <si>
    <t>BADACCB</t>
  </si>
  <si>
    <t>BADACCC</t>
  </si>
  <si>
    <t>BADACCD</t>
  </si>
  <si>
    <t>BADACCE</t>
  </si>
  <si>
    <t>BADACDA</t>
  </si>
  <si>
    <t>BADACDB</t>
  </si>
  <si>
    <t>BADACDC</t>
  </si>
  <si>
    <t>BADACDD</t>
  </si>
  <si>
    <t>BADACEA</t>
  </si>
  <si>
    <t>BADACEB</t>
  </si>
  <si>
    <t>BADACEC</t>
  </si>
  <si>
    <t>BADADAA</t>
  </si>
  <si>
    <t>BADADAB</t>
  </si>
  <si>
    <t>BADADAC</t>
  </si>
  <si>
    <t>BADADAD</t>
  </si>
  <si>
    <t>BADADBA</t>
  </si>
  <si>
    <t>BADADBB</t>
  </si>
  <si>
    <t>BADADBC</t>
  </si>
  <si>
    <t>BADADBD</t>
  </si>
  <si>
    <t>BADADCA</t>
  </si>
  <si>
    <t>BADADCB</t>
  </si>
  <si>
    <t>BADADCC</t>
  </si>
  <si>
    <t>BADADCD</t>
  </si>
  <si>
    <t>BADADDA</t>
  </si>
  <si>
    <t>BADADDB</t>
  </si>
  <si>
    <t>BADADDC</t>
  </si>
  <si>
    <t>BADAEAA</t>
  </si>
  <si>
    <t>BADAEAB</t>
  </si>
  <si>
    <t>BADAEAC</t>
  </si>
  <si>
    <t>BADAEBA</t>
  </si>
  <si>
    <t>BADAEBB</t>
  </si>
  <si>
    <t>BADAEBC</t>
  </si>
  <si>
    <t>BADAECA</t>
  </si>
  <si>
    <t>BADAECB</t>
  </si>
  <si>
    <t>BADAECC</t>
  </si>
  <si>
    <t>BADBAAD</t>
  </si>
  <si>
    <t>BADBAAE</t>
  </si>
  <si>
    <t>BADBABD</t>
  </si>
  <si>
    <t>BADBABE</t>
  </si>
  <si>
    <t>BADBACC</t>
  </si>
  <si>
    <t>BADBACD</t>
  </si>
  <si>
    <t>BADBACE</t>
  </si>
  <si>
    <t>BADBADA</t>
  </si>
  <si>
    <t>BADBADB</t>
  </si>
  <si>
    <t>BADBADC</t>
  </si>
  <si>
    <t>BADBADD</t>
  </si>
  <si>
    <t>BADBAEA</t>
  </si>
  <si>
    <t>BADBAEB</t>
  </si>
  <si>
    <t>BADBAEC</t>
  </si>
  <si>
    <t>BADBBAD</t>
  </si>
  <si>
    <t>BADBBAE</t>
  </si>
  <si>
    <t>BADBBBD</t>
  </si>
  <si>
    <t>BADBBBE</t>
  </si>
  <si>
    <t>BADBBCC</t>
  </si>
  <si>
    <t>BADBBCD</t>
  </si>
  <si>
    <t>BADBBCE</t>
  </si>
  <si>
    <t>BADBBDA</t>
  </si>
  <si>
    <t>BADBBDB</t>
  </si>
  <si>
    <t>BADBBDC</t>
  </si>
  <si>
    <t>BADBBDD</t>
  </si>
  <si>
    <t>BADBBEA</t>
  </si>
  <si>
    <t>BADBBEB</t>
  </si>
  <si>
    <t>BADBBEC</t>
  </si>
  <si>
    <t>BADBCAC</t>
  </si>
  <si>
    <t>BADBCAD</t>
  </si>
  <si>
    <t>BADBCAE</t>
  </si>
  <si>
    <t>BADBCBC</t>
  </si>
  <si>
    <t>BADBCBD</t>
  </si>
  <si>
    <t>BADBCBE</t>
  </si>
  <si>
    <t>BADBCCA</t>
  </si>
  <si>
    <t>BADBCCB</t>
  </si>
  <si>
    <t>BADBCCC</t>
  </si>
  <si>
    <t>BADBCCD</t>
  </si>
  <si>
    <t>BADBCCE</t>
  </si>
  <si>
    <t>BADBCDA</t>
  </si>
  <si>
    <t>BADBCDB</t>
  </si>
  <si>
    <t>BADBCDC</t>
  </si>
  <si>
    <t>BADBCDD</t>
  </si>
  <si>
    <t>BADBCEA</t>
  </si>
  <si>
    <t>BADBCEB</t>
  </si>
  <si>
    <t>BADBCEC</t>
  </si>
  <si>
    <t>BADBDAA</t>
  </si>
  <si>
    <t>BADBDAB</t>
  </si>
  <si>
    <t>BADBDAC</t>
  </si>
  <si>
    <t>BADBDAD</t>
  </si>
  <si>
    <t>BADBDBA</t>
  </si>
  <si>
    <t>BADBDBB</t>
  </si>
  <si>
    <t>BADBDBC</t>
  </si>
  <si>
    <t>BADBDBD</t>
  </si>
  <si>
    <t>BADBDCA</t>
  </si>
  <si>
    <t>BADBDCB</t>
  </si>
  <si>
    <t>BADBDCC</t>
  </si>
  <si>
    <t>BADBDCD</t>
  </si>
  <si>
    <t>BADBDDA</t>
  </si>
  <si>
    <t>BADBDDB</t>
  </si>
  <si>
    <t>BADBDDC</t>
  </si>
  <si>
    <t>BADBEAA</t>
  </si>
  <si>
    <t>BADBEAB</t>
  </si>
  <si>
    <t>BADBEAC</t>
  </si>
  <si>
    <t>BADBEBA</t>
  </si>
  <si>
    <t>BADBEBB</t>
  </si>
  <si>
    <t>BADBEBC</t>
  </si>
  <si>
    <t>BADBECA</t>
  </si>
  <si>
    <t>BADBECB</t>
  </si>
  <si>
    <t>BADBECC</t>
  </si>
  <si>
    <t>BADCAAC</t>
  </si>
  <si>
    <t>BADCAAD</t>
  </si>
  <si>
    <t>BADCAAE</t>
  </si>
  <si>
    <t>BADCABC</t>
  </si>
  <si>
    <t>BADCABD</t>
  </si>
  <si>
    <t>BADCABE</t>
  </si>
  <si>
    <t>BADCACA</t>
  </si>
  <si>
    <t>BADCACB</t>
  </si>
  <si>
    <t>BADCACC</t>
  </si>
  <si>
    <t>BADCACD</t>
  </si>
  <si>
    <t>BADCACE</t>
  </si>
  <si>
    <t>BADCADA</t>
  </si>
  <si>
    <t>BADCADB</t>
  </si>
  <si>
    <t>BADCADC</t>
  </si>
  <si>
    <t>BADCADD</t>
  </si>
  <si>
    <t>BADCAEA</t>
  </si>
  <si>
    <t>BADCAEB</t>
  </si>
  <si>
    <t>BADCAEC</t>
  </si>
  <si>
    <t>BADCBAC</t>
  </si>
  <si>
    <t>BADCBAD</t>
  </si>
  <si>
    <t>BADCBAE</t>
  </si>
  <si>
    <t>BADCBBC</t>
  </si>
  <si>
    <t>BADCBBD</t>
  </si>
  <si>
    <t>BADCBBE</t>
  </si>
  <si>
    <t>BADCBCA</t>
  </si>
  <si>
    <t>BADCBCB</t>
  </si>
  <si>
    <t>BADCBCC</t>
  </si>
  <si>
    <t>BADCBCD</t>
  </si>
  <si>
    <t>BADCBCE</t>
  </si>
  <si>
    <t>BADCBDA</t>
  </si>
  <si>
    <t>BADCBDB</t>
  </si>
  <si>
    <t>BADCBDC</t>
  </si>
  <si>
    <t>BADCBDD</t>
  </si>
  <si>
    <t>BADCBEA</t>
  </si>
  <si>
    <t>BADCBEB</t>
  </si>
  <si>
    <t>BADCBEC</t>
  </si>
  <si>
    <t>BADCCAA</t>
  </si>
  <si>
    <t>BADCCAB</t>
  </si>
  <si>
    <t>BADCCAC</t>
  </si>
  <si>
    <t>BADCCAD</t>
  </si>
  <si>
    <t>BADCCAE</t>
  </si>
  <si>
    <t>BADCCBA</t>
  </si>
  <si>
    <t>BADCCBB</t>
  </si>
  <si>
    <t>BADCCBC</t>
  </si>
  <si>
    <t>BADCCBD</t>
  </si>
  <si>
    <t>BADCCBE</t>
  </si>
  <si>
    <t>BADCCCA</t>
  </si>
  <si>
    <t>BADCCCB</t>
  </si>
  <si>
    <t>BADCCCC</t>
  </si>
  <si>
    <t>BADCCCD</t>
  </si>
  <si>
    <t>BADCCCE</t>
  </si>
  <si>
    <t>BADCCDA</t>
  </si>
  <si>
    <t>BADCCDB</t>
  </si>
  <si>
    <t>BADCCDC</t>
  </si>
  <si>
    <t>BADCCDD</t>
  </si>
  <si>
    <t>BADCCEA</t>
  </si>
  <si>
    <t>BADCCEB</t>
  </si>
  <si>
    <t>BADCCEC</t>
  </si>
  <si>
    <t>BADCDAA</t>
  </si>
  <si>
    <t>BADCDAB</t>
  </si>
  <si>
    <t>BADCDAC</t>
  </si>
  <si>
    <t>BADCDAD</t>
  </si>
  <si>
    <t>BADCDBA</t>
  </si>
  <si>
    <t>BADCDBB</t>
  </si>
  <si>
    <t>BADCDBC</t>
  </si>
  <si>
    <t>BADCDBD</t>
  </si>
  <si>
    <t>BADCDCA</t>
  </si>
  <si>
    <t>BADCDCB</t>
  </si>
  <si>
    <t>BADCDCC</t>
  </si>
  <si>
    <t>BADCDCD</t>
  </si>
  <si>
    <t>BADCDDA</t>
  </si>
  <si>
    <t>BADCDDB</t>
  </si>
  <si>
    <t>BADCDDC</t>
  </si>
  <si>
    <t>BADCEAA</t>
  </si>
  <si>
    <t>BADCEAB</t>
  </si>
  <si>
    <t>BADCEAC</t>
  </si>
  <si>
    <t>BADCEBA</t>
  </si>
  <si>
    <t>BADCEBB</t>
  </si>
  <si>
    <t>BADCEBC</t>
  </si>
  <si>
    <t>BADCECA</t>
  </si>
  <si>
    <t>BADCECB</t>
  </si>
  <si>
    <t>BADCECC</t>
  </si>
  <si>
    <t>BADDAAA</t>
  </si>
  <si>
    <t>BADDAAB</t>
  </si>
  <si>
    <t>BADDAAC</t>
  </si>
  <si>
    <t>BADDAAD</t>
  </si>
  <si>
    <t>BADDABA</t>
  </si>
  <si>
    <t>BADDABB</t>
  </si>
  <si>
    <t>BADDABC</t>
  </si>
  <si>
    <t>BADDABD</t>
  </si>
  <si>
    <t>BADDACA</t>
  </si>
  <si>
    <t>BADDACB</t>
  </si>
  <si>
    <t>BADDACC</t>
  </si>
  <si>
    <t>BADDACD</t>
  </si>
  <si>
    <t>BADDADA</t>
  </si>
  <si>
    <t>BADDADB</t>
  </si>
  <si>
    <t>BADDADC</t>
  </si>
  <si>
    <t>BADDBAA</t>
  </si>
  <si>
    <t>BADDBAB</t>
  </si>
  <si>
    <t>BADDBAC</t>
  </si>
  <si>
    <t>BADDBAD</t>
  </si>
  <si>
    <t>BADDBBA</t>
  </si>
  <si>
    <t>BADDBBB</t>
  </si>
  <si>
    <t>BADDBBC</t>
  </si>
  <si>
    <t>BADDBBD</t>
  </si>
  <si>
    <t>BADDBCA</t>
  </si>
  <si>
    <t>BADDBCB</t>
  </si>
  <si>
    <t>BADDBCC</t>
  </si>
  <si>
    <t>BADDBCD</t>
  </si>
  <si>
    <t>BADDBDA</t>
  </si>
  <si>
    <t>BADDBDB</t>
  </si>
  <si>
    <t>BADDBDC</t>
  </si>
  <si>
    <t>BADDCAA</t>
  </si>
  <si>
    <t>BADDCAB</t>
  </si>
  <si>
    <t>BADDCAC</t>
  </si>
  <si>
    <t>BADDCAD</t>
  </si>
  <si>
    <t>BADDCBA</t>
  </si>
  <si>
    <t>BADDCBB</t>
  </si>
  <si>
    <t>BADDCBC</t>
  </si>
  <si>
    <t>BADDCBD</t>
  </si>
  <si>
    <t>BADDCCA</t>
  </si>
  <si>
    <t>BADDCCB</t>
  </si>
  <si>
    <t>BADDCCC</t>
  </si>
  <si>
    <t>BADDCCD</t>
  </si>
  <si>
    <t>BADDCDA</t>
  </si>
  <si>
    <t>BADDCDB</t>
  </si>
  <si>
    <t>BADDCDC</t>
  </si>
  <si>
    <t>BADDDAA</t>
  </si>
  <si>
    <t>BADDDAB</t>
  </si>
  <si>
    <t>BADDDAC</t>
  </si>
  <si>
    <t>BADDDBA</t>
  </si>
  <si>
    <t>BADDDBB</t>
  </si>
  <si>
    <t>BADDDBC</t>
  </si>
  <si>
    <t>BADDDCA</t>
  </si>
  <si>
    <t>BADDDCB</t>
  </si>
  <si>
    <t>BADDDCC</t>
  </si>
  <si>
    <t>BADEAAA</t>
  </si>
  <si>
    <t>BADEAAB</t>
  </si>
  <si>
    <t>BADEAAC</t>
  </si>
  <si>
    <t>BADEABA</t>
  </si>
  <si>
    <t>BADEABB</t>
  </si>
  <si>
    <t>BADEABC</t>
  </si>
  <si>
    <t>BADEACA</t>
  </si>
  <si>
    <t>BADEACB</t>
  </si>
  <si>
    <t>BADEACC</t>
  </si>
  <si>
    <t>BADEBAA</t>
  </si>
  <si>
    <t>BADEBAB</t>
  </si>
  <si>
    <t>BADEBAC</t>
  </si>
  <si>
    <t>BADEBBA</t>
  </si>
  <si>
    <t>BADEBBB</t>
  </si>
  <si>
    <t>BADEBBC</t>
  </si>
  <si>
    <t>BADEBCA</t>
  </si>
  <si>
    <t>BADEBCB</t>
  </si>
  <si>
    <t>BADEBCC</t>
  </si>
  <si>
    <t>BADECAA</t>
  </si>
  <si>
    <t>BADECAB</t>
  </si>
  <si>
    <t>BADECAC</t>
  </si>
  <si>
    <t>BADECBA</t>
  </si>
  <si>
    <t>BADECBB</t>
  </si>
  <si>
    <t>BADECBC</t>
  </si>
  <si>
    <t>BADECCA</t>
  </si>
  <si>
    <t>BADECCB</t>
  </si>
  <si>
    <t>BADECCC</t>
  </si>
  <si>
    <t>BAEAAAC</t>
  </si>
  <si>
    <t>BAEAAAD</t>
  </si>
  <si>
    <t>BAEAABC</t>
  </si>
  <si>
    <t>BAEAABD</t>
  </si>
  <si>
    <t>BAEAACA</t>
  </si>
  <si>
    <t>BAEAACB</t>
  </si>
  <si>
    <t>BAEAACC</t>
  </si>
  <si>
    <t>BAEAACD</t>
  </si>
  <si>
    <t>BAEAADA</t>
  </si>
  <si>
    <t>BAEAADB</t>
  </si>
  <si>
    <t>BAEAADC</t>
  </si>
  <si>
    <t>BAEABAC</t>
  </si>
  <si>
    <t>BAEABAD</t>
  </si>
  <si>
    <t>BAEABBC</t>
  </si>
  <si>
    <t>BAEABBD</t>
  </si>
  <si>
    <t>BAEABCA</t>
  </si>
  <si>
    <t>BAEABCB</t>
  </si>
  <si>
    <t>BAEABCC</t>
  </si>
  <si>
    <t>BAEABCD</t>
  </si>
  <si>
    <t>BAEABDA</t>
  </si>
  <si>
    <t>BAEABDB</t>
  </si>
  <si>
    <t>BAEABDC</t>
  </si>
  <si>
    <t>BAEACAA</t>
  </si>
  <si>
    <t>BAEACAB</t>
  </si>
  <si>
    <t>BAEACAC</t>
  </si>
  <si>
    <t>BAEACAD</t>
  </si>
  <si>
    <t>BAEACBA</t>
  </si>
  <si>
    <t>BAEACBB</t>
  </si>
  <si>
    <t>BAEACBC</t>
  </si>
  <si>
    <t>BAEACBD</t>
  </si>
  <si>
    <t>BAEACCA</t>
  </si>
  <si>
    <t>BAEACCB</t>
  </si>
  <si>
    <t>BAEACCC</t>
  </si>
  <si>
    <t>BAEACCD</t>
  </si>
  <si>
    <t>BAEACDA</t>
  </si>
  <si>
    <t>BAEACDB</t>
  </si>
  <si>
    <t>BAEACDC</t>
  </si>
  <si>
    <t>BAEADAA</t>
  </si>
  <si>
    <t>BAEADAB</t>
  </si>
  <si>
    <t>BAEADAC</t>
  </si>
  <si>
    <t>BAEADBA</t>
  </si>
  <si>
    <t>BAEADBB</t>
  </si>
  <si>
    <t>BAEADBC</t>
  </si>
  <si>
    <t>BAEADCA</t>
  </si>
  <si>
    <t>BAEADCB</t>
  </si>
  <si>
    <t>BAEADCC</t>
  </si>
  <si>
    <t>BAEBAAC</t>
  </si>
  <si>
    <t>BAEBAAD</t>
  </si>
  <si>
    <t>BAEBABC</t>
  </si>
  <si>
    <t>BAEBABD</t>
  </si>
  <si>
    <t>BAEBACA</t>
  </si>
  <si>
    <t>BAEBACB</t>
  </si>
  <si>
    <t>BAEBACC</t>
  </si>
  <si>
    <t>BAEBACD</t>
  </si>
  <si>
    <t>BAEBADA</t>
  </si>
  <si>
    <t>BAEBADB</t>
  </si>
  <si>
    <t>BAEBADC</t>
  </si>
  <si>
    <t>BAEBBAC</t>
  </si>
  <si>
    <t>BAEBBAD</t>
  </si>
  <si>
    <t>BAEBBBB</t>
  </si>
  <si>
    <t>BAEBBBC</t>
  </si>
  <si>
    <t>BAEBBBD</t>
  </si>
  <si>
    <t>BAEBBCA</t>
  </si>
  <si>
    <t>BAEBBCB</t>
  </si>
  <si>
    <t>BAEBBCC</t>
  </si>
  <si>
    <t>BAEBBCD</t>
  </si>
  <si>
    <t>BAEBBDA</t>
  </si>
  <si>
    <t>BAEBBDB</t>
  </si>
  <si>
    <t>BAEBBDC</t>
  </si>
  <si>
    <t>BAEBCAA</t>
  </si>
  <si>
    <t>BAEBCAB</t>
  </si>
  <si>
    <t>BAEBCAC</t>
  </si>
  <si>
    <t>BAEBCAD</t>
  </si>
  <si>
    <t>BAEBCBA</t>
  </si>
  <si>
    <t>BAEBCBB</t>
  </si>
  <si>
    <t>BAEBCBC</t>
  </si>
  <si>
    <t>BAEBCBD</t>
  </si>
  <si>
    <t>BAEBCCA</t>
  </si>
  <si>
    <t>BAEBCCB</t>
  </si>
  <si>
    <t>BAEBCCC</t>
  </si>
  <si>
    <t>BAEBCCD</t>
  </si>
  <si>
    <t>BAEBCDA</t>
  </si>
  <si>
    <t>BAEBCDB</t>
  </si>
  <si>
    <t>BAEBCDC</t>
  </si>
  <si>
    <t>BAEBDAA</t>
  </si>
  <si>
    <t>BAEBDAB</t>
  </si>
  <si>
    <t>BAEBDAC</t>
  </si>
  <si>
    <t>BAEBDBA</t>
  </si>
  <si>
    <t>BAEBDBB</t>
  </si>
  <si>
    <t>BAEBDBC</t>
  </si>
  <si>
    <t>BAEBDCA</t>
  </si>
  <si>
    <t>BAEBDCB</t>
  </si>
  <si>
    <t>BAEBDCC</t>
  </si>
  <si>
    <t>BAECAAA</t>
  </si>
  <si>
    <t>BAECAAB</t>
  </si>
  <si>
    <t>BAECAAC</t>
  </si>
  <si>
    <t>BAECAAD</t>
  </si>
  <si>
    <t>BAECABA</t>
  </si>
  <si>
    <t>BAECABB</t>
  </si>
  <si>
    <t>BAECABC</t>
  </si>
  <si>
    <t>BAECABD</t>
  </si>
  <si>
    <t>BAECACA</t>
  </si>
  <si>
    <t>BAECACB</t>
  </si>
  <si>
    <t>BAECACC</t>
  </si>
  <si>
    <t>BAECACD</t>
  </si>
  <si>
    <t>BAECADA</t>
  </si>
  <si>
    <t>BAECADB</t>
  </si>
  <si>
    <t>BAECADC</t>
  </si>
  <si>
    <t>BAECBAA</t>
  </si>
  <si>
    <t>BAECBAB</t>
  </si>
  <si>
    <t>BAECBAC</t>
  </si>
  <si>
    <t>BAECBAD</t>
  </si>
  <si>
    <t>BAECBBA</t>
  </si>
  <si>
    <t>BAECBBB</t>
  </si>
  <si>
    <t>BAECBBC</t>
  </si>
  <si>
    <t>BAECBBD</t>
  </si>
  <si>
    <t>BAECBCA</t>
  </si>
  <si>
    <t>BAECBCB</t>
  </si>
  <si>
    <t>BAECBCC</t>
  </si>
  <si>
    <t>BAECBCD</t>
  </si>
  <si>
    <t>BAECBDA</t>
  </si>
  <si>
    <t>BAECBDB</t>
  </si>
  <si>
    <t>BAECBDC</t>
  </si>
  <si>
    <t>BAECCAA</t>
  </si>
  <si>
    <t>BAECCAB</t>
  </si>
  <si>
    <t>BAECCAC</t>
  </si>
  <si>
    <t>BAECCAD</t>
  </si>
  <si>
    <t>BAECCBA</t>
  </si>
  <si>
    <t>BAECCBB</t>
  </si>
  <si>
    <t>BAECCBC</t>
  </si>
  <si>
    <t>BAECCBD</t>
  </si>
  <si>
    <t>BAECCCA</t>
  </si>
  <si>
    <t>BAECCCB</t>
  </si>
  <si>
    <t>BAECCCC</t>
  </si>
  <si>
    <t>BAECCCD</t>
  </si>
  <si>
    <t>BAECCDA</t>
  </si>
  <si>
    <t>BAECCDB</t>
  </si>
  <si>
    <t>BAECCDC</t>
  </si>
  <si>
    <t>BAECDAA</t>
  </si>
  <si>
    <t>BAECDAB</t>
  </si>
  <si>
    <t>BAECDAC</t>
  </si>
  <si>
    <t>BAECDBA</t>
  </si>
  <si>
    <t>BAECDBB</t>
  </si>
  <si>
    <t>BAECDBC</t>
  </si>
  <si>
    <t>BAECDCA</t>
  </si>
  <si>
    <t>BAECDCB</t>
  </si>
  <si>
    <t>BAECDCC</t>
  </si>
  <si>
    <t>BAEDAAA</t>
  </si>
  <si>
    <t>BAEDAAB</t>
  </si>
  <si>
    <t>BAEDAAC</t>
  </si>
  <si>
    <t>BAEDABA</t>
  </si>
  <si>
    <t>BAEDABB</t>
  </si>
  <si>
    <t>BAEDABC</t>
  </si>
  <si>
    <t>BAEDACA</t>
  </si>
  <si>
    <t>BAEDACB</t>
  </si>
  <si>
    <t>BAEDACC</t>
  </si>
  <si>
    <t>BAEDBAA</t>
  </si>
  <si>
    <t>BAEDBAB</t>
  </si>
  <si>
    <t>BAEDBAC</t>
  </si>
  <si>
    <t>BAEDBBA</t>
  </si>
  <si>
    <t>BAEDBBB</t>
  </si>
  <si>
    <t>BAEDBBC</t>
  </si>
  <si>
    <t>BAEDBCA</t>
  </si>
  <si>
    <t>BAEDBCB</t>
  </si>
  <si>
    <t>BAEDBCC</t>
  </si>
  <si>
    <t>BAEDCAA</t>
  </si>
  <si>
    <t>BAEDCAB</t>
  </si>
  <si>
    <t>BAEDCAC</t>
  </si>
  <si>
    <t>BAEDCBA</t>
  </si>
  <si>
    <t>BAEDCBB</t>
  </si>
  <si>
    <t>BAEDCBC</t>
  </si>
  <si>
    <t>BAEDCCA</t>
  </si>
  <si>
    <t>BAEDCCB</t>
  </si>
  <si>
    <t>BAEDCCC</t>
  </si>
  <si>
    <t>BAFAAAA</t>
  </si>
  <si>
    <t>BAFAAAB</t>
  </si>
  <si>
    <t>BAFAAAC</t>
  </si>
  <si>
    <t>BAFAABA</t>
  </si>
  <si>
    <t>BAFAABB</t>
  </si>
  <si>
    <t>BAFAABC</t>
  </si>
  <si>
    <t>BAFAACA</t>
  </si>
  <si>
    <t>BAFAACB</t>
  </si>
  <si>
    <t>BAFAACC</t>
  </si>
  <si>
    <t>BAFABAA</t>
  </si>
  <si>
    <t>BAFABAB</t>
  </si>
  <si>
    <t>BAFABAC</t>
  </si>
  <si>
    <t>BAFABBA</t>
  </si>
  <si>
    <t>BAFABBB</t>
  </si>
  <si>
    <t>BAFABBC</t>
  </si>
  <si>
    <t>BAFABCA</t>
  </si>
  <si>
    <t>BAFABCB</t>
  </si>
  <si>
    <t>BAFABCC</t>
  </si>
  <si>
    <t>BAFACAA</t>
  </si>
  <si>
    <t>BAFACAB</t>
  </si>
  <si>
    <t>BAFACAC</t>
  </si>
  <si>
    <t>BAFACBA</t>
  </si>
  <si>
    <t>BAFACBB</t>
  </si>
  <si>
    <t>BAFACBC</t>
  </si>
  <si>
    <t>BAFACCA</t>
  </si>
  <si>
    <t>BAFACCB</t>
  </si>
  <si>
    <t>BAFACCC</t>
  </si>
  <si>
    <t>BAFBAAA</t>
  </si>
  <si>
    <t>BAFBAAB</t>
  </si>
  <si>
    <t>BAFBAAC</t>
  </si>
  <si>
    <t>BAFBABA</t>
  </si>
  <si>
    <t>BAFBABB</t>
  </si>
  <si>
    <t>BAFBABC</t>
  </si>
  <si>
    <t>BAFBACA</t>
  </si>
  <si>
    <t>BAFBACB</t>
  </si>
  <si>
    <t>BAFBACC</t>
  </si>
  <si>
    <t>BAFBBAA</t>
  </si>
  <si>
    <t>BAFBBAB</t>
  </si>
  <si>
    <t>BAFBBAC</t>
  </si>
  <si>
    <t>BAFBBBA</t>
  </si>
  <si>
    <t>BAFBBBB</t>
  </si>
  <si>
    <t>BAFBBBC</t>
  </si>
  <si>
    <t>BAFBBCA</t>
  </si>
  <si>
    <t>BAFBBCB</t>
  </si>
  <si>
    <t>BAFBBCC</t>
  </si>
  <si>
    <t>BAFBCAA</t>
  </si>
  <si>
    <t>BAFBCAB</t>
  </si>
  <si>
    <t>BAFBCAC</t>
  </si>
  <si>
    <t>BAFBCBA</t>
  </si>
  <si>
    <t>BAFBCBB</t>
  </si>
  <si>
    <t>BAFBCBC</t>
  </si>
  <si>
    <t>BAFBCCA</t>
  </si>
  <si>
    <t>BAFBCCB</t>
  </si>
  <si>
    <t>BAFBCCC</t>
  </si>
  <si>
    <t>BAFCAAA</t>
  </si>
  <si>
    <t>BAFCAAB</t>
  </si>
  <si>
    <t>BAFCAAC</t>
  </si>
  <si>
    <t>BAFCABA</t>
  </si>
  <si>
    <t>BAFCABB</t>
  </si>
  <si>
    <t>BAFCABC</t>
  </si>
  <si>
    <t>BAFCACA</t>
  </si>
  <si>
    <t>BAFCACB</t>
  </si>
  <si>
    <t>BAFCACC</t>
  </si>
  <si>
    <t>BAFCBAA</t>
  </si>
  <si>
    <t>BAFCBAB</t>
  </si>
  <si>
    <t>BAFCBAC</t>
  </si>
  <si>
    <t>BAFCBBA</t>
  </si>
  <si>
    <t>BAFCBBB</t>
  </si>
  <si>
    <t>BAFCBBC</t>
  </si>
  <si>
    <t>BAFCBCA</t>
  </si>
  <si>
    <t>BAFCBCB</t>
  </si>
  <si>
    <t>BAFCBCC</t>
  </si>
  <si>
    <t>BAFCCAA</t>
  </si>
  <si>
    <t>BAFCCAB</t>
  </si>
  <si>
    <t>BAFCCAC</t>
  </si>
  <si>
    <t>BAFCCBA</t>
  </si>
  <si>
    <t>BAFCCBB</t>
  </si>
  <si>
    <t>BAFCCBC</t>
  </si>
  <si>
    <t>BAFCCCA</t>
  </si>
  <si>
    <t>BAFCCCB</t>
  </si>
  <si>
    <t>BAFCCCC</t>
  </si>
  <si>
    <t>BBAAAAF</t>
  </si>
  <si>
    <t>BBAAABF</t>
  </si>
  <si>
    <t>BBAAACE</t>
  </si>
  <si>
    <t>BBAAACF</t>
  </si>
  <si>
    <t>BBAAADD</t>
  </si>
  <si>
    <t>BBAAADE</t>
  </si>
  <si>
    <t>BBAAAEC</t>
  </si>
  <si>
    <t>BBAAAED</t>
  </si>
  <si>
    <t>BBAAAFA</t>
  </si>
  <si>
    <t>BBAAAFB</t>
  </si>
  <si>
    <t>BBAAAFC</t>
  </si>
  <si>
    <t>BBAABAF</t>
  </si>
  <si>
    <t>BBAABBF</t>
  </si>
  <si>
    <t>BBAABCE</t>
  </si>
  <si>
    <t>BBAABCF</t>
  </si>
  <si>
    <t>BBAABDD</t>
  </si>
  <si>
    <t>BBAABDE</t>
  </si>
  <si>
    <t>BBAABEC</t>
  </si>
  <si>
    <t>BBAABED</t>
  </si>
  <si>
    <t>BBAABFA</t>
  </si>
  <si>
    <t>BBAABFB</t>
  </si>
  <si>
    <t>BBAABFC</t>
  </si>
  <si>
    <t>BBAACAE</t>
  </si>
  <si>
    <t>BBAACAF</t>
  </si>
  <si>
    <t>BBAACBE</t>
  </si>
  <si>
    <t>BBAACBF</t>
  </si>
  <si>
    <t>BBAACCD</t>
  </si>
  <si>
    <t>BBAACCE</t>
  </si>
  <si>
    <t>BBAACCF</t>
  </si>
  <si>
    <t>BBAACDC</t>
  </si>
  <si>
    <t>BBAACDD</t>
  </si>
  <si>
    <t>BBAACDE</t>
  </si>
  <si>
    <t>BBAACEA</t>
  </si>
  <si>
    <t>BBAACEB</t>
  </si>
  <si>
    <t>BBAACEC</t>
  </si>
  <si>
    <t>BBAACED</t>
  </si>
  <si>
    <t>BBAACFA</t>
  </si>
  <si>
    <t>BBAACFB</t>
  </si>
  <si>
    <t>BBAACFC</t>
  </si>
  <si>
    <t>BBAADAD</t>
  </si>
  <si>
    <t>BBAADAE</t>
  </si>
  <si>
    <t>BBAADBD</t>
  </si>
  <si>
    <t>BBAADBE</t>
  </si>
  <si>
    <t>BBAADCC</t>
  </si>
  <si>
    <t>BBAADCD</t>
  </si>
  <si>
    <t>BBAADCE</t>
  </si>
  <si>
    <t>BBAADDA</t>
  </si>
  <si>
    <t>BBAADDB</t>
  </si>
  <si>
    <t>BBAADDC</t>
  </si>
  <si>
    <t>BBAADDD</t>
  </si>
  <si>
    <t>BBAADEA</t>
  </si>
  <si>
    <t>BBAADEB</t>
  </si>
  <si>
    <t>BBAADEC</t>
  </si>
  <si>
    <t>BBAAEAC</t>
  </si>
  <si>
    <t>BBAAEAD</t>
  </si>
  <si>
    <t>BBAAEBC</t>
  </si>
  <si>
    <t>BBAAEBD</t>
  </si>
  <si>
    <t>BBAAECA</t>
  </si>
  <si>
    <t>BBAAECB</t>
  </si>
  <si>
    <t>BBAAECC</t>
  </si>
  <si>
    <t>BBAAECD</t>
  </si>
  <si>
    <t>BBAAEDA</t>
  </si>
  <si>
    <t>BBAAEDB</t>
  </si>
  <si>
    <t>BBAAEDC</t>
  </si>
  <si>
    <t>BBAAFAA</t>
  </si>
  <si>
    <t>BBAAFAB</t>
  </si>
  <si>
    <t>BBAAFAC</t>
  </si>
  <si>
    <t>BBAAFBA</t>
  </si>
  <si>
    <t>BBAAFBB</t>
  </si>
  <si>
    <t>BBAAFBC</t>
  </si>
  <si>
    <t>BBAAFCA</t>
  </si>
  <si>
    <t>BBAAFCB</t>
  </si>
  <si>
    <t>BBAAFCC</t>
  </si>
  <si>
    <t>BBABAAF</t>
  </si>
  <si>
    <t>BBABABF</t>
  </si>
  <si>
    <t>BBABACE</t>
  </si>
  <si>
    <t>BBABACF</t>
  </si>
  <si>
    <t>BBABADD</t>
  </si>
  <si>
    <t>BBABADE</t>
  </si>
  <si>
    <t>BBABAEC</t>
  </si>
  <si>
    <t>BBABAED</t>
  </si>
  <si>
    <t>BBABAFA</t>
  </si>
  <si>
    <t>BBABAFB</t>
  </si>
  <si>
    <t>BBABAFC</t>
  </si>
  <si>
    <t>BBABBAF</t>
  </si>
  <si>
    <t>BBABBBE</t>
  </si>
  <si>
    <t>BBABBBF</t>
  </si>
  <si>
    <t>BBABBCE</t>
  </si>
  <si>
    <t>BBABBCF</t>
  </si>
  <si>
    <t>BBABBDD</t>
  </si>
  <si>
    <t>BBABBDE</t>
  </si>
  <si>
    <t>BBABBEB</t>
  </si>
  <si>
    <t>BBABBEC</t>
  </si>
  <si>
    <t>BBABBED</t>
  </si>
  <si>
    <t>BBABBFA</t>
  </si>
  <si>
    <t>BBABBFB</t>
  </si>
  <si>
    <t>BBABBFC</t>
  </si>
  <si>
    <t>BBABCAE</t>
  </si>
  <si>
    <t>BBABCAF</t>
  </si>
  <si>
    <t>BBABCBE</t>
  </si>
  <si>
    <t>BBABCBF</t>
  </si>
  <si>
    <t>BBABCCD</t>
  </si>
  <si>
    <t>BBABCCE</t>
  </si>
  <si>
    <t>BBABCCF</t>
  </si>
  <si>
    <t>BBABCDC</t>
  </si>
  <si>
    <t>BBABCDD</t>
  </si>
  <si>
    <t>BBABCDE</t>
  </si>
  <si>
    <t>BBABCEA</t>
  </si>
  <si>
    <t>BBABCEB</t>
  </si>
  <si>
    <t>BBABCEC</t>
  </si>
  <si>
    <t>BBABCED</t>
  </si>
  <si>
    <t>BBABCFA</t>
  </si>
  <si>
    <t>BBABCFB</t>
  </si>
  <si>
    <t>BBABCFC</t>
  </si>
  <si>
    <t>BBABDAD</t>
  </si>
  <si>
    <t>BBABDAE</t>
  </si>
  <si>
    <t>BBABDBD</t>
  </si>
  <si>
    <t>BBABDBE</t>
  </si>
  <si>
    <t>BBABDCC</t>
  </si>
  <si>
    <t>BBABDCD</t>
  </si>
  <si>
    <t>BBABDCE</t>
  </si>
  <si>
    <t>BBABDDA</t>
  </si>
  <si>
    <t>BBABDDB</t>
  </si>
  <si>
    <t>BBABDDC</t>
  </si>
  <si>
    <t>BBABDDD</t>
  </si>
  <si>
    <t>BBABDEA</t>
  </si>
  <si>
    <t>BBABDEB</t>
  </si>
  <si>
    <t>BBABDEC</t>
  </si>
  <si>
    <t>BBABEAC</t>
  </si>
  <si>
    <t>BBABEAD</t>
  </si>
  <si>
    <t>BBABEBB</t>
  </si>
  <si>
    <t>BBABEBC</t>
  </si>
  <si>
    <t>BBABEBD</t>
  </si>
  <si>
    <t>BBABECA</t>
  </si>
  <si>
    <t>BBABECB</t>
  </si>
  <si>
    <t>BBABECC</t>
  </si>
  <si>
    <t>BBABECD</t>
  </si>
  <si>
    <t>BBABEDA</t>
  </si>
  <si>
    <t>BBABEDB</t>
  </si>
  <si>
    <t>BBABEDC</t>
  </si>
  <si>
    <t>BBABFAA</t>
  </si>
  <si>
    <t>BBABFAB</t>
  </si>
  <si>
    <t>BBABFAC</t>
  </si>
  <si>
    <t>BBABFBA</t>
  </si>
  <si>
    <t>BBABFBB</t>
  </si>
  <si>
    <t>BBABFBC</t>
  </si>
  <si>
    <t>BBABFCA</t>
  </si>
  <si>
    <t>BBABFCB</t>
  </si>
  <si>
    <t>BBABFCC</t>
  </si>
  <si>
    <t>BBACAAE</t>
  </si>
  <si>
    <t>BBACAAF</t>
  </si>
  <si>
    <t>BBACABE</t>
  </si>
  <si>
    <t>BBACABF</t>
  </si>
  <si>
    <t>BBACACD</t>
  </si>
  <si>
    <t>BBACACE</t>
  </si>
  <si>
    <t>BBACACF</t>
  </si>
  <si>
    <t>BBACADC</t>
  </si>
  <si>
    <t>BBACADD</t>
  </si>
  <si>
    <t>BBACADE</t>
  </si>
  <si>
    <t>BBACAEA</t>
  </si>
  <si>
    <t>BBACAEB</t>
  </si>
  <si>
    <t>BBACAEC</t>
  </si>
  <si>
    <t>BBACAED</t>
  </si>
  <si>
    <t>BBACAFA</t>
  </si>
  <si>
    <t>BBACAFB</t>
  </si>
  <si>
    <t>BBACAFC</t>
  </si>
  <si>
    <t>BBACBAE</t>
  </si>
  <si>
    <t>BBACBAF</t>
  </si>
  <si>
    <t>BBACBBE</t>
  </si>
  <si>
    <t>BBACBBF</t>
  </si>
  <si>
    <t>BBACBCD</t>
  </si>
  <si>
    <t>BBACBCE</t>
  </si>
  <si>
    <t>BBACBCF</t>
  </si>
  <si>
    <t>BBACBDC</t>
  </si>
  <si>
    <t>BBACBDD</t>
  </si>
  <si>
    <t>BBACBDE</t>
  </si>
  <si>
    <t>BBACBEA</t>
  </si>
  <si>
    <t>BBACBEB</t>
  </si>
  <si>
    <t>BBACBEC</t>
  </si>
  <si>
    <t>BBACBED</t>
  </si>
  <si>
    <t>BBACBFA</t>
  </si>
  <si>
    <t>BBACBFB</t>
  </si>
  <si>
    <t>BBACBFC</t>
  </si>
  <si>
    <t>BBACCAD</t>
  </si>
  <si>
    <t>BBACCAE</t>
  </si>
  <si>
    <t>BBACCAF</t>
  </si>
  <si>
    <t>BBACCBD</t>
  </si>
  <si>
    <t>BBACCBE</t>
  </si>
  <si>
    <t>BBACCBF</t>
  </si>
  <si>
    <t>BBACCCC</t>
  </si>
  <si>
    <t>BBACCCD</t>
  </si>
  <si>
    <t>BBACCCE</t>
  </si>
  <si>
    <t>BBACCCF</t>
  </si>
  <si>
    <t>BBACCDA</t>
  </si>
  <si>
    <t>BBACCDB</t>
  </si>
  <si>
    <t>BBACCDC</t>
  </si>
  <si>
    <t>BBACCDD</t>
  </si>
  <si>
    <t>BBACCDE</t>
  </si>
  <si>
    <t>BBACCEA</t>
  </si>
  <si>
    <t>BBACCEB</t>
  </si>
  <si>
    <t>BBACCEC</t>
  </si>
  <si>
    <t>BBACCED</t>
  </si>
  <si>
    <t>BBACCFA</t>
  </si>
  <si>
    <t>BBACCFB</t>
  </si>
  <si>
    <t>BBACCFC</t>
  </si>
  <si>
    <t>BBACDAC</t>
  </si>
  <si>
    <t>BBACDAD</t>
  </si>
  <si>
    <t>BBACDAE</t>
  </si>
  <si>
    <t>BBACDBC</t>
  </si>
  <si>
    <t>BBACDBD</t>
  </si>
  <si>
    <t>BBACDBE</t>
  </si>
  <si>
    <t>BBACDCA</t>
  </si>
  <si>
    <t>BBACDCB</t>
  </si>
  <si>
    <t>BBACDCC</t>
  </si>
  <si>
    <t>BBACDCD</t>
  </si>
  <si>
    <t>BBACDCE</t>
  </si>
  <si>
    <t>BBACDDA</t>
  </si>
  <si>
    <t>BBACDDB</t>
  </si>
  <si>
    <t>BBACDDC</t>
  </si>
  <si>
    <t>BBACDDD</t>
  </si>
  <si>
    <t>BBACDEA</t>
  </si>
  <si>
    <t>BBACDEB</t>
  </si>
  <si>
    <t>BBACDEC</t>
  </si>
  <si>
    <t>BBACEAA</t>
  </si>
  <si>
    <t>BBACEAB</t>
  </si>
  <si>
    <t>BBACEAC</t>
  </si>
  <si>
    <t>BBACEAD</t>
  </si>
  <si>
    <t>BBACEBA</t>
  </si>
  <si>
    <t>BBACEBB</t>
  </si>
  <si>
    <t>BBACEBC</t>
  </si>
  <si>
    <t>BBACEBD</t>
  </si>
  <si>
    <t>BBACECA</t>
  </si>
  <si>
    <t>BBACECB</t>
  </si>
  <si>
    <t>BBACECC</t>
  </si>
  <si>
    <t>BBACECD</t>
  </si>
  <si>
    <t>BBACEDA</t>
  </si>
  <si>
    <t>BBACEDB</t>
  </si>
  <si>
    <t>BBACEDC</t>
  </si>
  <si>
    <t>BBACFAA</t>
  </si>
  <si>
    <t>BBACFAB</t>
  </si>
  <si>
    <t>BBACFAC</t>
  </si>
  <si>
    <t>BBACFBA</t>
  </si>
  <si>
    <t>BBACFBB</t>
  </si>
  <si>
    <t>BBACFBC</t>
  </si>
  <si>
    <t>BBACFCA</t>
  </si>
  <si>
    <t>BBACFCB</t>
  </si>
  <si>
    <t>BBACFCC</t>
  </si>
  <si>
    <t>BBADAAD</t>
  </si>
  <si>
    <t>BBADAAE</t>
  </si>
  <si>
    <t>BBADABD</t>
  </si>
  <si>
    <t>BBADABE</t>
  </si>
  <si>
    <t>BBADACC</t>
  </si>
  <si>
    <t>BBADACD</t>
  </si>
  <si>
    <t>BBADACE</t>
  </si>
  <si>
    <t>BBADADA</t>
  </si>
  <si>
    <t>BBADADB</t>
  </si>
  <si>
    <t>BBADADC</t>
  </si>
  <si>
    <t>BBADADD</t>
  </si>
  <si>
    <t>BBADAEA</t>
  </si>
  <si>
    <t>BBADAEB</t>
  </si>
  <si>
    <t>BBADAEC</t>
  </si>
  <si>
    <t>BBADBAD</t>
  </si>
  <si>
    <t>BBADBAE</t>
  </si>
  <si>
    <t>BBADBBD</t>
  </si>
  <si>
    <t>BBADBBE</t>
  </si>
  <si>
    <t>BBADBCC</t>
  </si>
  <si>
    <t>BBADBCD</t>
  </si>
  <si>
    <t>BBADBCE</t>
  </si>
  <si>
    <t>BBADBDA</t>
  </si>
  <si>
    <t>BBADBDB</t>
  </si>
  <si>
    <t>BBADBDC</t>
  </si>
  <si>
    <t>BBADBDD</t>
  </si>
  <si>
    <t>BBADBEA</t>
  </si>
  <si>
    <t>BBADBEB</t>
  </si>
  <si>
    <t>BBADBEC</t>
  </si>
  <si>
    <t>BBADCAC</t>
  </si>
  <si>
    <t>BBADCAD</t>
  </si>
  <si>
    <t>BBADCAE</t>
  </si>
  <si>
    <t>BBADCBC</t>
  </si>
  <si>
    <t>BBADCBD</t>
  </si>
  <si>
    <t>BBADCBE</t>
  </si>
  <si>
    <t>BBADCCA</t>
  </si>
  <si>
    <t>BBADCCB</t>
  </si>
  <si>
    <t>BBADCCC</t>
  </si>
  <si>
    <t>BBADCCD</t>
  </si>
  <si>
    <t>BBADCCE</t>
  </si>
  <si>
    <t>BBADCDA</t>
  </si>
  <si>
    <t>BBADCDB</t>
  </si>
  <si>
    <t>BBADCDC</t>
  </si>
  <si>
    <t>BBADCDD</t>
  </si>
  <si>
    <t>BBADCEA</t>
  </si>
  <si>
    <t>BBADCEB</t>
  </si>
  <si>
    <t>BBADCEC</t>
  </si>
  <si>
    <t>BBADDAA</t>
  </si>
  <si>
    <t>BBADDAB</t>
  </si>
  <si>
    <t>BBADDAC</t>
  </si>
  <si>
    <t>BBADDAD</t>
  </si>
  <si>
    <t>BBADDBA</t>
  </si>
  <si>
    <t>BBADDBB</t>
  </si>
  <si>
    <t>BBADDBC</t>
  </si>
  <si>
    <t>BBADDBD</t>
  </si>
  <si>
    <t>BBADDCA</t>
  </si>
  <si>
    <t>BBADDCB</t>
  </si>
  <si>
    <t>BBADDCC</t>
  </si>
  <si>
    <t>BBADDCD</t>
  </si>
  <si>
    <t>BBADDDA</t>
  </si>
  <si>
    <t>BBADDDB</t>
  </si>
  <si>
    <t>BBADDDC</t>
  </si>
  <si>
    <t>BBADEAA</t>
  </si>
  <si>
    <t>BBADEAB</t>
  </si>
  <si>
    <t>BBADEAC</t>
  </si>
  <si>
    <t>BBADEBA</t>
  </si>
  <si>
    <t>BBADEBB</t>
  </si>
  <si>
    <t>BBADEBC</t>
  </si>
  <si>
    <t>BBADECA</t>
  </si>
  <si>
    <t>BBADECB</t>
  </si>
  <si>
    <t>BBADECC</t>
  </si>
  <si>
    <t>BBAEAAC</t>
  </si>
  <si>
    <t>BBAEAAD</t>
  </si>
  <si>
    <t>BBAEABC</t>
  </si>
  <si>
    <t>BBAEABD</t>
  </si>
  <si>
    <t>BBAEACA</t>
  </si>
  <si>
    <t>BBAEACB</t>
  </si>
  <si>
    <t>BBAEACC</t>
  </si>
  <si>
    <t>BBAEACD</t>
  </si>
  <si>
    <t>BBAEADA</t>
  </si>
  <si>
    <t>BBAEADB</t>
  </si>
  <si>
    <t>BBAEADC</t>
  </si>
  <si>
    <t>BBAEBAC</t>
  </si>
  <si>
    <t>BBAEBAD</t>
  </si>
  <si>
    <t>BBAEBBB</t>
  </si>
  <si>
    <t>BBAEBBC</t>
  </si>
  <si>
    <t>BBAEBBD</t>
  </si>
  <si>
    <t>BBAEBCA</t>
  </si>
  <si>
    <t>BBAEBCB</t>
  </si>
  <si>
    <t>BBAEBCC</t>
  </si>
  <si>
    <t>BBAEBCD</t>
  </si>
  <si>
    <t>BBAEBDA</t>
  </si>
  <si>
    <t>BBAEBDB</t>
  </si>
  <si>
    <t>BBAEBDC</t>
  </si>
  <si>
    <t>BBAECAA</t>
  </si>
  <si>
    <t>BBAECAB</t>
  </si>
  <si>
    <t>BBAECAC</t>
  </si>
  <si>
    <t>BBAECAD</t>
  </si>
  <si>
    <t>BBAECBA</t>
  </si>
  <si>
    <t>BBAECBB</t>
  </si>
  <si>
    <t>BBAECBC</t>
  </si>
  <si>
    <t>BBAECBD</t>
  </si>
  <si>
    <t>BBAECCA</t>
  </si>
  <si>
    <t>BBAECCB</t>
  </si>
  <si>
    <t>BBAECCC</t>
  </si>
  <si>
    <t>BBAECCD</t>
  </si>
  <si>
    <t>BBAECDA</t>
  </si>
  <si>
    <t>BBAECDB</t>
  </si>
  <si>
    <t>BBAECDC</t>
  </si>
  <si>
    <t>BBAEDAA</t>
  </si>
  <si>
    <t>BBAEDAB</t>
  </si>
  <si>
    <t>BBAEDAC</t>
  </si>
  <si>
    <t>BBAEDBA</t>
  </si>
  <si>
    <t>BBAEDBB</t>
  </si>
  <si>
    <t>BBAEDBC</t>
  </si>
  <si>
    <t>BBAEDCA</t>
  </si>
  <si>
    <t>BBAEDCB</t>
  </si>
  <si>
    <t>BBAEDCC</t>
  </si>
  <si>
    <t>BBAFAAA</t>
  </si>
  <si>
    <t>BBAFAAB</t>
  </si>
  <si>
    <t>BBAFAAC</t>
  </si>
  <si>
    <t>BBAFABA</t>
  </si>
  <si>
    <t>BBAFABB</t>
  </si>
  <si>
    <t>BBAFABC</t>
  </si>
  <si>
    <t>BBAFACA</t>
  </si>
  <si>
    <t>BBAFACB</t>
  </si>
  <si>
    <t>BBAFACC</t>
  </si>
  <si>
    <t>BBAFBAA</t>
  </si>
  <si>
    <t>BBAFBAB</t>
  </si>
  <si>
    <t>BBAFBAC</t>
  </si>
  <si>
    <t>BBAFBBA</t>
  </si>
  <si>
    <t>BBAFBBB</t>
  </si>
  <si>
    <t>BBAFBBC</t>
  </si>
  <si>
    <t>BBAFBCA</t>
  </si>
  <si>
    <t>BBAFBCB</t>
  </si>
  <si>
    <t>BBAFBCC</t>
  </si>
  <si>
    <t>BBAFCAA</t>
  </si>
  <si>
    <t>BBAFCAB</t>
  </si>
  <si>
    <t>BBAFCAC</t>
  </si>
  <si>
    <t>BBAFCBA</t>
  </si>
  <si>
    <t>BBAFCBB</t>
  </si>
  <si>
    <t>BBAFCBC</t>
  </si>
  <si>
    <t>BBAFCCA</t>
  </si>
  <si>
    <t>BBAFCCB</t>
  </si>
  <si>
    <t>BBAFCCC</t>
  </si>
  <si>
    <t>BBBAAAF</t>
  </si>
  <si>
    <t>BBBAABF</t>
  </si>
  <si>
    <t>BBBAACE</t>
  </si>
  <si>
    <t>BBBAACF</t>
  </si>
  <si>
    <t>BBBAADD</t>
  </si>
  <si>
    <t>BBBAADE</t>
  </si>
  <si>
    <t>BBBAAEC</t>
  </si>
  <si>
    <t>BBBAAED</t>
  </si>
  <si>
    <t>BBBAAFA</t>
  </si>
  <si>
    <t>BBBAAFB</t>
  </si>
  <si>
    <t>BBBAAFC</t>
  </si>
  <si>
    <t>BBBABAF</t>
  </si>
  <si>
    <t>BBBABBE</t>
  </si>
  <si>
    <t>BBBABBF</t>
  </si>
  <si>
    <t>BBBABCE</t>
  </si>
  <si>
    <t>BBBABCF</t>
  </si>
  <si>
    <t>BBBABDD</t>
  </si>
  <si>
    <t>BBBABDE</t>
  </si>
  <si>
    <t>BBBABEB</t>
  </si>
  <si>
    <t>BBBABEC</t>
  </si>
  <si>
    <t>BBBABED</t>
  </si>
  <si>
    <t>BBBABFA</t>
  </si>
  <si>
    <t>BBBABFB</t>
  </si>
  <si>
    <t>BBBABFC</t>
  </si>
  <si>
    <t>BBBACAE</t>
  </si>
  <si>
    <t>BBBACAF</t>
  </si>
  <si>
    <t>BBBACBE</t>
  </si>
  <si>
    <t>BBBACBF</t>
  </si>
  <si>
    <t>BBBACCD</t>
  </si>
  <si>
    <t>BBBACCE</t>
  </si>
  <si>
    <t>BBBACCF</t>
  </si>
  <si>
    <t>BBBACDC</t>
  </si>
  <si>
    <t>BBBACDD</t>
  </si>
  <si>
    <t>BBBACDE</t>
  </si>
  <si>
    <t>BBBACEA</t>
  </si>
  <si>
    <t>BBBACEB</t>
  </si>
  <si>
    <t>BBBACEC</t>
  </si>
  <si>
    <t>BBBACED</t>
  </si>
  <si>
    <t>BBBACFA</t>
  </si>
  <si>
    <t>BBBACFB</t>
  </si>
  <si>
    <t>BBBACFC</t>
  </si>
  <si>
    <t>BBBADAD</t>
  </si>
  <si>
    <t>BBBADAE</t>
  </si>
  <si>
    <t>BBBADBD</t>
  </si>
  <si>
    <t>BBBADBE</t>
  </si>
  <si>
    <t>BBBADCC</t>
  </si>
  <si>
    <t>BBBADCD</t>
  </si>
  <si>
    <t>BBBADCE</t>
  </si>
  <si>
    <t>BBBADDA</t>
  </si>
  <si>
    <t>BBBADDB</t>
  </si>
  <si>
    <t>BBBADDC</t>
  </si>
  <si>
    <t>BBBADDD</t>
  </si>
  <si>
    <t>BBBADEA</t>
  </si>
  <si>
    <t>BBBADEB</t>
  </si>
  <si>
    <t>BBBADEC</t>
  </si>
  <si>
    <t>BBBAEAC</t>
  </si>
  <si>
    <t>BBBAEAD</t>
  </si>
  <si>
    <t>BBBAEBB</t>
  </si>
  <si>
    <t>BBBAEBC</t>
  </si>
  <si>
    <t>BBBAEBD</t>
  </si>
  <si>
    <t>BBBAECA</t>
  </si>
  <si>
    <t>BBBAECB</t>
  </si>
  <si>
    <t>BBBAECC</t>
  </si>
  <si>
    <t>BBBAECD</t>
  </si>
  <si>
    <t>BBBAEDA</t>
  </si>
  <si>
    <t>BBBAEDB</t>
  </si>
  <si>
    <t>BBBAEDC</t>
  </si>
  <si>
    <t>BBBAFAA</t>
  </si>
  <si>
    <t>BBBAFAB</t>
  </si>
  <si>
    <t>BBBAFAC</t>
  </si>
  <si>
    <t>BBBAFBA</t>
  </si>
  <si>
    <t>BBBAFBB</t>
  </si>
  <si>
    <t>BBBAFBC</t>
  </si>
  <si>
    <t>BBBAFCA</t>
  </si>
  <si>
    <t>BBBAFCB</t>
  </si>
  <si>
    <t>BBBAFCC</t>
  </si>
  <si>
    <t>BBBBAAF</t>
  </si>
  <si>
    <t>BBBBABE</t>
  </si>
  <si>
    <t>BBBBABF</t>
  </si>
  <si>
    <t>BBBBACE</t>
  </si>
  <si>
    <t>BBBBACF</t>
  </si>
  <si>
    <t>BBBBADD</t>
  </si>
  <si>
    <t>BBBBADE</t>
  </si>
  <si>
    <t>BBBBAEB</t>
  </si>
  <si>
    <t>BBBBAEC</t>
  </si>
  <si>
    <t>BBBBAED</t>
  </si>
  <si>
    <t>BBBBAFA</t>
  </si>
  <si>
    <t>BBBBAFB</t>
  </si>
  <si>
    <t>BBBBAFC</t>
  </si>
  <si>
    <t>BBBBBAE</t>
  </si>
  <si>
    <t>BBBBBAF</t>
  </si>
  <si>
    <t>BBBBBBE</t>
  </si>
  <si>
    <t>BBBBBBF</t>
  </si>
  <si>
    <t>BBBBBCD</t>
  </si>
  <si>
    <t>BBBBBCE</t>
  </si>
  <si>
    <t>BBBBBCF</t>
  </si>
  <si>
    <t>BBBBBDC</t>
  </si>
  <si>
    <t>BBBBBDD</t>
  </si>
  <si>
    <t>BBBBBDE</t>
  </si>
  <si>
    <t>BBBBBEA</t>
  </si>
  <si>
    <t>BBBBBEB</t>
  </si>
  <si>
    <t>BBBBBEC</t>
  </si>
  <si>
    <t>BBBBBED</t>
  </si>
  <si>
    <t>BBBBBFA</t>
  </si>
  <si>
    <t>BBBBBFB</t>
  </si>
  <si>
    <t>BBBBBFC</t>
  </si>
  <si>
    <t>BBBBCAE</t>
  </si>
  <si>
    <t>BBBBCAF</t>
  </si>
  <si>
    <t>BBBBCBD</t>
  </si>
  <si>
    <t>BBBBCBE</t>
  </si>
  <si>
    <t>BBBBCBF</t>
  </si>
  <si>
    <t>BBBBCCD</t>
  </si>
  <si>
    <t>BBBBCCE</t>
  </si>
  <si>
    <t>BBBBCCF</t>
  </si>
  <si>
    <t>BBBBCDB</t>
  </si>
  <si>
    <t>BBBBCDC</t>
  </si>
  <si>
    <t>BBBBCDD</t>
  </si>
  <si>
    <t>BBBBCDE</t>
  </si>
  <si>
    <t>BBBBCEA</t>
  </si>
  <si>
    <t>BBBBCEB</t>
  </si>
  <si>
    <t>BBBBCEC</t>
  </si>
  <si>
    <t>BBBBCED</t>
  </si>
  <si>
    <t>BBBBCFA</t>
  </si>
  <si>
    <t>BBBBCFB</t>
  </si>
  <si>
    <t>BBBBCFC</t>
  </si>
  <si>
    <t>BBBBDAD</t>
  </si>
  <si>
    <t>BBBBDAE</t>
  </si>
  <si>
    <t>BBBBDBC</t>
  </si>
  <si>
    <t>BBBBDBD</t>
  </si>
  <si>
    <t>BBBBDBE</t>
  </si>
  <si>
    <t>BBBBDCB</t>
  </si>
  <si>
    <t>BBBBDCC</t>
  </si>
  <si>
    <t>BBBBDCD</t>
  </si>
  <si>
    <t>BBBBDCE</t>
  </si>
  <si>
    <t>BBBBDDA</t>
  </si>
  <si>
    <t>BBBBDDB</t>
  </si>
  <si>
    <t>BBBBDDC</t>
  </si>
  <si>
    <t>BBBBDDD</t>
  </si>
  <si>
    <t>BBBBDEA</t>
  </si>
  <si>
    <t>BBBBDEB</t>
  </si>
  <si>
    <t>BBBBDEC</t>
  </si>
  <si>
    <t>BBBBEAB</t>
  </si>
  <si>
    <t>BBBBEAC</t>
  </si>
  <si>
    <t>BBBBEAD</t>
  </si>
  <si>
    <t>BBBBEBA</t>
  </si>
  <si>
    <t>BBBBEBB</t>
  </si>
  <si>
    <t>BBBBEBC</t>
  </si>
  <si>
    <t>BBBBEBD</t>
  </si>
  <si>
    <t>BBBBECA</t>
  </si>
  <si>
    <t>BBBBECB</t>
  </si>
  <si>
    <t>BBBBECC</t>
  </si>
  <si>
    <t>BBBBECD</t>
  </si>
  <si>
    <t>BBBBEDA</t>
  </si>
  <si>
    <t>BBBBEDB</t>
  </si>
  <si>
    <t>BBBBEDC</t>
  </si>
  <si>
    <t>BBBBFAA</t>
  </si>
  <si>
    <t>BBBBFAB</t>
  </si>
  <si>
    <t>BBBBFAC</t>
  </si>
  <si>
    <t>BBBBFBA</t>
  </si>
  <si>
    <t>BBBBFBB</t>
  </si>
  <si>
    <t>BBBBFBC</t>
  </si>
  <si>
    <t>BBBBFCA</t>
  </si>
  <si>
    <t>BBBBFCB</t>
  </si>
  <si>
    <t>BBBBFCC</t>
  </si>
  <si>
    <t>BBBCAAE</t>
  </si>
  <si>
    <t>BBBCAAF</t>
  </si>
  <si>
    <t>BBBCABE</t>
  </si>
  <si>
    <t>BBBCABF</t>
  </si>
  <si>
    <t>BBBCACD</t>
  </si>
  <si>
    <t>BBBCACE</t>
  </si>
  <si>
    <t>BBBCACF</t>
  </si>
  <si>
    <t>BBBCADC</t>
  </si>
  <si>
    <t>BBBCADD</t>
  </si>
  <si>
    <t>BBBCADE</t>
  </si>
  <si>
    <t>BBBCAEA</t>
  </si>
  <si>
    <t>BBBCAEB</t>
  </si>
  <si>
    <t>BBBCAEC</t>
  </si>
  <si>
    <t>BBBCAED</t>
  </si>
  <si>
    <t>BBBCAFA</t>
  </si>
  <si>
    <t>BBBCAFB</t>
  </si>
  <si>
    <t>BBBCAFC</t>
  </si>
  <si>
    <t>BBBCBAE</t>
  </si>
  <si>
    <t>BBBCBAF</t>
  </si>
  <si>
    <t>BBBCBBD</t>
  </si>
  <si>
    <t>BBBCBBE</t>
  </si>
  <si>
    <t>BBBCBBF</t>
  </si>
  <si>
    <t>BBBCBCD</t>
  </si>
  <si>
    <t>BBBCBCE</t>
  </si>
  <si>
    <t>BBBCBCF</t>
  </si>
  <si>
    <t>BBBCBDB</t>
  </si>
  <si>
    <t>BBBCBDC</t>
  </si>
  <si>
    <t>BBBCBDD</t>
  </si>
  <si>
    <t>BBBCBDE</t>
  </si>
  <si>
    <t>BBBCBEA</t>
  </si>
  <si>
    <t>BBBCBEB</t>
  </si>
  <si>
    <t>BBBCBEC</t>
  </si>
  <si>
    <t>BBBCBED</t>
  </si>
  <si>
    <t>BBBCBFA</t>
  </si>
  <si>
    <t>BBBCBFB</t>
  </si>
  <si>
    <t>BBBCBFC</t>
  </si>
  <si>
    <t>BBBCCAD</t>
  </si>
  <si>
    <t>BBBCCAE</t>
  </si>
  <si>
    <t>BBBCCAF</t>
  </si>
  <si>
    <t>BBBCCBD</t>
  </si>
  <si>
    <t>BBBCCBE</t>
  </si>
  <si>
    <t>BBBCCBF</t>
  </si>
  <si>
    <t>BBBCCCC</t>
  </si>
  <si>
    <t>BBBCCCD</t>
  </si>
  <si>
    <t>BBBCCCE</t>
  </si>
  <si>
    <t>BBBCCCF</t>
  </si>
  <si>
    <t>BBBCCDA</t>
  </si>
  <si>
    <t>BBBCCDB</t>
  </si>
  <si>
    <t>BBBCCDC</t>
  </si>
  <si>
    <t>BBBCCDD</t>
  </si>
  <si>
    <t>BBBCCDE</t>
  </si>
  <si>
    <t>BBBCCEA</t>
  </si>
  <si>
    <t>BBBCCEB</t>
  </si>
  <si>
    <t>BBBCCEC</t>
  </si>
  <si>
    <t>BBBCCED</t>
  </si>
  <si>
    <t>BBBCCFA</t>
  </si>
  <si>
    <t>BBBCCFB</t>
  </si>
  <si>
    <t>BBBCCFC</t>
  </si>
  <si>
    <t>BBBCDAC</t>
  </si>
  <si>
    <t>BBBCDAD</t>
  </si>
  <si>
    <t>BBBCDAE</t>
  </si>
  <si>
    <t>BBBCDBB</t>
  </si>
  <si>
    <t>BBBCDBC</t>
  </si>
  <si>
    <t>BBBCDBD</t>
  </si>
  <si>
    <t>BBBCDBE</t>
  </si>
  <si>
    <t>BBBCDCA</t>
  </si>
  <si>
    <t>BBBCDCB</t>
  </si>
  <si>
    <t>BBBCDCC</t>
  </si>
  <si>
    <t>BBBCDCD</t>
  </si>
  <si>
    <t>BBBCDCE</t>
  </si>
  <si>
    <t>BBBCDDA</t>
  </si>
  <si>
    <t>BBBCDDB</t>
  </si>
  <si>
    <t>BBBCDDC</t>
  </si>
  <si>
    <t>BBBCDDD</t>
  </si>
  <si>
    <t>BBBCDEA</t>
  </si>
  <si>
    <t>BBBCDEB</t>
  </si>
  <si>
    <t>BBBCDEC</t>
  </si>
  <si>
    <t>BBBCEAA</t>
  </si>
  <si>
    <t>BBBCEAB</t>
  </si>
  <si>
    <t>BBBCEAC</t>
  </si>
  <si>
    <t>BBBCEAD</t>
  </si>
  <si>
    <t>BBBCEBA</t>
  </si>
  <si>
    <t>BBBCEBB</t>
  </si>
  <si>
    <t>BBBCEBC</t>
  </si>
  <si>
    <t>BBBCEBD</t>
  </si>
  <si>
    <t>BBBCECA</t>
  </si>
  <si>
    <t>BBBCECB</t>
  </si>
  <si>
    <t>BBBCECC</t>
  </si>
  <si>
    <t>BBBCECD</t>
  </si>
  <si>
    <t>BBBCEDA</t>
  </si>
  <si>
    <t>BBBCEDB</t>
  </si>
  <si>
    <t>BBBCEDC</t>
  </si>
  <si>
    <t>BBBCFAA</t>
  </si>
  <si>
    <t>BBBCFAB</t>
  </si>
  <si>
    <t>BBBCFAC</t>
  </si>
  <si>
    <t>BBBCFBA</t>
  </si>
  <si>
    <t>BBBCFBB</t>
  </si>
  <si>
    <t>BBBCFBC</t>
  </si>
  <si>
    <t>BBBCFCA</t>
  </si>
  <si>
    <t>BBBCFCB</t>
  </si>
  <si>
    <t>BBBCFCC</t>
  </si>
  <si>
    <t>BBBDAAD</t>
  </si>
  <si>
    <t>BBBDAAE</t>
  </si>
  <si>
    <t>BBBDABD</t>
  </si>
  <si>
    <t>BBBDABE</t>
  </si>
  <si>
    <t>BBBDACC</t>
  </si>
  <si>
    <t>BBBDACD</t>
  </si>
  <si>
    <t>BBBDACE</t>
  </si>
  <si>
    <t>BBBDADA</t>
  </si>
  <si>
    <t>BBBDADB</t>
  </si>
  <si>
    <t>BBBDADC</t>
  </si>
  <si>
    <t>BBBDADD</t>
  </si>
  <si>
    <t>BBBDAEA</t>
  </si>
  <si>
    <t>BBBDAEB</t>
  </si>
  <si>
    <t>BBBDAEC</t>
  </si>
  <si>
    <t>BBBDBAD</t>
  </si>
  <si>
    <t>BBBDBAE</t>
  </si>
  <si>
    <t>BBBDBBC</t>
  </si>
  <si>
    <t>BBBDBBD</t>
  </si>
  <si>
    <t>BBBDBBE</t>
  </si>
  <si>
    <t>BBBDBCB</t>
  </si>
  <si>
    <t>BBBDBCC</t>
  </si>
  <si>
    <t>BBBDBCD</t>
  </si>
  <si>
    <t>BBBDBCE</t>
  </si>
  <si>
    <t>BBBDBDA</t>
  </si>
  <si>
    <t>BBBDBDB</t>
  </si>
  <si>
    <t>BBBDBDC</t>
  </si>
  <si>
    <t>BBBDBDD</t>
  </si>
  <si>
    <t>BBBDBEA</t>
  </si>
  <si>
    <t>BBBDBEB</t>
  </si>
  <si>
    <t>BBBDBEC</t>
  </si>
  <si>
    <t>BBBDCAC</t>
  </si>
  <si>
    <t>BBBDCAD</t>
  </si>
  <si>
    <t>BBBDCAE</t>
  </si>
  <si>
    <t>BBBDCBB</t>
  </si>
  <si>
    <t>BBBDCBC</t>
  </si>
  <si>
    <t>BBBDCBD</t>
  </si>
  <si>
    <t>BBBDCBE</t>
  </si>
  <si>
    <t>BBBDCCA</t>
  </si>
  <si>
    <t>BBBDCCB</t>
  </si>
  <si>
    <t>BBBDCCC</t>
  </si>
  <si>
    <t>BBBDCCD</t>
  </si>
  <si>
    <t>BBBDCCE</t>
  </si>
  <si>
    <t>BBBDCDA</t>
  </si>
  <si>
    <t>BBBDCDB</t>
  </si>
  <si>
    <t>BBBDCDC</t>
  </si>
  <si>
    <t>BBBDCDD</t>
  </si>
  <si>
    <t>BBBDCEA</t>
  </si>
  <si>
    <t>BBBDCEB</t>
  </si>
  <si>
    <t>BBBDCEC</t>
  </si>
  <si>
    <t>BBBDDAA</t>
  </si>
  <si>
    <t>BBBDDAB</t>
  </si>
  <si>
    <t>BBBDDAC</t>
  </si>
  <si>
    <t>BBBDDAD</t>
  </si>
  <si>
    <t>BBBDDBA</t>
  </si>
  <si>
    <t>BBBDDBB</t>
  </si>
  <si>
    <t>BBBDDBC</t>
  </si>
  <si>
    <t>BBBDDBD</t>
  </si>
  <si>
    <t>BBBDDCA</t>
  </si>
  <si>
    <t>BBBDDCB</t>
  </si>
  <si>
    <t>BBBDDCC</t>
  </si>
  <si>
    <t>BBBDDCD</t>
  </si>
  <si>
    <t>BBBDDDA</t>
  </si>
  <si>
    <t>BBBDDDB</t>
  </si>
  <si>
    <t>BBBDDDC</t>
  </si>
  <si>
    <t>BBBDEAA</t>
  </si>
  <si>
    <t>BBBDEAB</t>
  </si>
  <si>
    <t>BBBDEAC</t>
  </si>
  <si>
    <t>BBBDEBA</t>
  </si>
  <si>
    <t>BBBDEBB</t>
  </si>
  <si>
    <t>BBBDEBC</t>
  </si>
  <si>
    <t>BBBDECA</t>
  </si>
  <si>
    <t>BBBDECB</t>
  </si>
  <si>
    <t>BBBDECC</t>
  </si>
  <si>
    <t>BBBEAAC</t>
  </si>
  <si>
    <t>BBBEAAD</t>
  </si>
  <si>
    <t>BBBEABB</t>
  </si>
  <si>
    <t>BBBEABC</t>
  </si>
  <si>
    <t>BBBEABD</t>
  </si>
  <si>
    <t>BBBEACA</t>
  </si>
  <si>
    <t>BBBEACB</t>
  </si>
  <si>
    <t>BBBEACC</t>
  </si>
  <si>
    <t>BBBEACD</t>
  </si>
  <si>
    <t>BBBEADA</t>
  </si>
  <si>
    <t>BBBEADB</t>
  </si>
  <si>
    <t>BBBEADC</t>
  </si>
  <si>
    <t>BBBEBAB</t>
  </si>
  <si>
    <t>BBBEBAC</t>
  </si>
  <si>
    <t>BBBEBAD</t>
  </si>
  <si>
    <t>BBBEBBA</t>
  </si>
  <si>
    <t>BBBEBBB</t>
  </si>
  <si>
    <t>BBBEBBC</t>
  </si>
  <si>
    <t>BBBEBBD</t>
  </si>
  <si>
    <t>BBBEBCA</t>
  </si>
  <si>
    <t>BBBEBCB</t>
  </si>
  <si>
    <t>BBBEBCC</t>
  </si>
  <si>
    <t>BBBEBCD</t>
  </si>
  <si>
    <t>BBBEBDA</t>
  </si>
  <si>
    <t>BBBEBDB</t>
  </si>
  <si>
    <t>BBBEBDC</t>
  </si>
  <si>
    <t>BBBECAA</t>
  </si>
  <si>
    <t>BBBECAB</t>
  </si>
  <si>
    <t>BBBECAC</t>
  </si>
  <si>
    <t>BBBECAD</t>
  </si>
  <si>
    <t>BBBECBA</t>
  </si>
  <si>
    <t>BBBECBB</t>
  </si>
  <si>
    <t>BBBECBC</t>
  </si>
  <si>
    <t>BBBECBD</t>
  </si>
  <si>
    <t>BBBECCA</t>
  </si>
  <si>
    <t>BBBECCB</t>
  </si>
  <si>
    <t>BBBECCC</t>
  </si>
  <si>
    <t>BBBECCD</t>
  </si>
  <si>
    <t>BBBECDA</t>
  </si>
  <si>
    <t>BBBECDB</t>
  </si>
  <si>
    <t>BBBECDC</t>
  </si>
  <si>
    <t>BBBEDAA</t>
  </si>
  <si>
    <t>BBBEDAB</t>
  </si>
  <si>
    <t>BBBEDAC</t>
  </si>
  <si>
    <t>BBBEDBA</t>
  </si>
  <si>
    <t>BBBEDBB</t>
  </si>
  <si>
    <t>BBBEDBC</t>
  </si>
  <si>
    <t>BBBEDCA</t>
  </si>
  <si>
    <t>BBBEDCB</t>
  </si>
  <si>
    <t>BBBEDCC</t>
  </si>
  <si>
    <t>BBBFAAA</t>
  </si>
  <si>
    <t>BBBFAAB</t>
  </si>
  <si>
    <t>BBBFAAC</t>
  </si>
  <si>
    <t>BBBFABA</t>
  </si>
  <si>
    <t>BBBFABB</t>
  </si>
  <si>
    <t>BBBFABC</t>
  </si>
  <si>
    <t>BBBFACA</t>
  </si>
  <si>
    <t>BBBFACB</t>
  </si>
  <si>
    <t>BBBFACC</t>
  </si>
  <si>
    <t>BBBFBAA</t>
  </si>
  <si>
    <t>BBBFBAB</t>
  </si>
  <si>
    <t>BBBFBAC</t>
  </si>
  <si>
    <t>BBBFBBA</t>
  </si>
  <si>
    <t>BBBFBBB</t>
  </si>
  <si>
    <t>BBBFBBC</t>
  </si>
  <si>
    <t>BBBFBCA</t>
  </si>
  <si>
    <t>BBBFBCB</t>
  </si>
  <si>
    <t>BBBFBCC</t>
  </si>
  <si>
    <t>BBBFCAA</t>
  </si>
  <si>
    <t>BBBFCAB</t>
  </si>
  <si>
    <t>BBBFCAC</t>
  </si>
  <si>
    <t>BBBFCBA</t>
  </si>
  <si>
    <t>BBBFCBB</t>
  </si>
  <si>
    <t>BBBFCBC</t>
  </si>
  <si>
    <t>BBBFCCA</t>
  </si>
  <si>
    <t>BBBFCCB</t>
  </si>
  <si>
    <t>BBBFCCC</t>
  </si>
  <si>
    <t>BBCAAAE</t>
  </si>
  <si>
    <t>BBCAAAF</t>
  </si>
  <si>
    <t>BBCAABE</t>
  </si>
  <si>
    <t>BBCAABF</t>
  </si>
  <si>
    <t>BBCAACD</t>
  </si>
  <si>
    <t>BBCAACE</t>
  </si>
  <si>
    <t>BBCAACF</t>
  </si>
  <si>
    <t>BBCAADC</t>
  </si>
  <si>
    <t>BBCAADD</t>
  </si>
  <si>
    <t>BBCAADE</t>
  </si>
  <si>
    <t>BBCAAEA</t>
  </si>
  <si>
    <t>BBCAAEB</t>
  </si>
  <si>
    <t>BBCAAEC</t>
  </si>
  <si>
    <t>BBCAAED</t>
  </si>
  <si>
    <t>BBCAAFA</t>
  </si>
  <si>
    <t>BBCAAFB</t>
  </si>
  <si>
    <t>BBCAAFC</t>
  </si>
  <si>
    <t>BBCABAE</t>
  </si>
  <si>
    <t>BBCABAF</t>
  </si>
  <si>
    <t>BBCABBE</t>
  </si>
  <si>
    <t>BBCABBF</t>
  </si>
  <si>
    <t>BBCABCD</t>
  </si>
  <si>
    <t>BBCABCE</t>
  </si>
  <si>
    <t>BBCABCF</t>
  </si>
  <si>
    <t>BBCABDC</t>
  </si>
  <si>
    <t>BBCABDD</t>
  </si>
  <si>
    <t>BBCABDE</t>
  </si>
  <si>
    <t>BBCABEA</t>
  </si>
  <si>
    <t>BBCABEB</t>
  </si>
  <si>
    <t>BBCABEC</t>
  </si>
  <si>
    <t>BBCABED</t>
  </si>
  <si>
    <t>BBCABFA</t>
  </si>
  <si>
    <t>BBCABFB</t>
  </si>
  <si>
    <t>BBCABFC</t>
  </si>
  <si>
    <t>BBCACAD</t>
  </si>
  <si>
    <t>BBCACAE</t>
  </si>
  <si>
    <t>BBCACAF</t>
  </si>
  <si>
    <t>BBCACBD</t>
  </si>
  <si>
    <t>BBCACBE</t>
  </si>
  <si>
    <t>BBCACBF</t>
  </si>
  <si>
    <t>BBCACCC</t>
  </si>
  <si>
    <t>BBCACCD</t>
  </si>
  <si>
    <t>BBCACCE</t>
  </si>
  <si>
    <t>BBCACCF</t>
  </si>
  <si>
    <t>BBCACDA</t>
  </si>
  <si>
    <t>BBCACDB</t>
  </si>
  <si>
    <t>BBCACDC</t>
  </si>
  <si>
    <t>BBCACDD</t>
  </si>
  <si>
    <t>BBCACDE</t>
  </si>
  <si>
    <t>BBCACEA</t>
  </si>
  <si>
    <t>BBCACEB</t>
  </si>
  <si>
    <t>BBCACEC</t>
  </si>
  <si>
    <t>BBCACED</t>
  </si>
  <si>
    <t>BBCACFA</t>
  </si>
  <si>
    <t>BBCACFB</t>
  </si>
  <si>
    <t>BBCACFC</t>
  </si>
  <si>
    <t>BBCADAC</t>
  </si>
  <si>
    <t>BBCADAD</t>
  </si>
  <si>
    <t>BBCADAE</t>
  </si>
  <si>
    <t>BBCADBC</t>
  </si>
  <si>
    <t>BBCADBD</t>
  </si>
  <si>
    <t>BBCADBE</t>
  </si>
  <si>
    <t>BBCADCA</t>
  </si>
  <si>
    <t>BBCADCB</t>
  </si>
  <si>
    <t>BBCADCC</t>
  </si>
  <si>
    <t>BBCADCD</t>
  </si>
  <si>
    <t>BBCADCE</t>
  </si>
  <si>
    <t>BBCADDA</t>
  </si>
  <si>
    <t>BBCADDB</t>
  </si>
  <si>
    <t>BBCADDC</t>
  </si>
  <si>
    <t>BBCADDD</t>
  </si>
  <si>
    <t>BBCADEA</t>
  </si>
  <si>
    <t>BBCADEB</t>
  </si>
  <si>
    <t>BBCADEC</t>
  </si>
  <si>
    <t>BBCAEAA</t>
  </si>
  <si>
    <t>BBCAEAB</t>
  </si>
  <si>
    <t>BBCAEAC</t>
  </si>
  <si>
    <t>BBCAEAD</t>
  </si>
  <si>
    <t>BBCAEBA</t>
  </si>
  <si>
    <t>BBCAEBB</t>
  </si>
  <si>
    <t>BBCAEBC</t>
  </si>
  <si>
    <t>BBCAEBD</t>
  </si>
  <si>
    <t>BBCAECA</t>
  </si>
  <si>
    <t>BBCAECB</t>
  </si>
  <si>
    <t>BBCAECC</t>
  </si>
  <si>
    <t>BBCAECD</t>
  </si>
  <si>
    <t>BBCAEDA</t>
  </si>
  <si>
    <t>BBCAEDB</t>
  </si>
  <si>
    <t>BBCAEDC</t>
  </si>
  <si>
    <t>BBCAFAA</t>
  </si>
  <si>
    <t>BBCAFAB</t>
  </si>
  <si>
    <t>BBCAFAC</t>
  </si>
  <si>
    <t>BBCAFBA</t>
  </si>
  <si>
    <t>BBCAFBB</t>
  </si>
  <si>
    <t>BBCAFBC</t>
  </si>
  <si>
    <t>BBCAFCA</t>
  </si>
  <si>
    <t>BBCAFCB</t>
  </si>
  <si>
    <t>BBCAFCC</t>
  </si>
  <si>
    <t>BBCBAAE</t>
  </si>
  <si>
    <t>BBCBAAF</t>
  </si>
  <si>
    <t>BBCBABE</t>
  </si>
  <si>
    <t>BBCBABF</t>
  </si>
  <si>
    <t>BBCBACD</t>
  </si>
  <si>
    <t>BBCBACE</t>
  </si>
  <si>
    <t>BBCBACF</t>
  </si>
  <si>
    <t>BBCBADC</t>
  </si>
  <si>
    <t>BBCBADD</t>
  </si>
  <si>
    <t>BBCBADE</t>
  </si>
  <si>
    <t>BBCBAEA</t>
  </si>
  <si>
    <t>BBCBAEB</t>
  </si>
  <si>
    <t>BBCBAEC</t>
  </si>
  <si>
    <t>BBCBAED</t>
  </si>
  <si>
    <t>BBCBAFA</t>
  </si>
  <si>
    <t>BBCBAFB</t>
  </si>
  <si>
    <t>BBCBAFC</t>
  </si>
  <si>
    <t>BBCBBAE</t>
  </si>
  <si>
    <t>BBCBBAF</t>
  </si>
  <si>
    <t>BBCBBBD</t>
  </si>
  <si>
    <t>BBCBBBE</t>
  </si>
  <si>
    <t>BBCBBBF</t>
  </si>
  <si>
    <t>BBCBBCD</t>
  </si>
  <si>
    <t>BBCBBCE</t>
  </si>
  <si>
    <t>BBCBBCF</t>
  </si>
  <si>
    <t>BBCBBDB</t>
  </si>
  <si>
    <t>BBCBBDC</t>
  </si>
  <si>
    <t>BBCBBDD</t>
  </si>
  <si>
    <t>BBCBBDE</t>
  </si>
  <si>
    <t>BBCBBEA</t>
  </si>
  <si>
    <t>BBCBBEB</t>
  </si>
  <si>
    <t>BBCBBEC</t>
  </si>
  <si>
    <t>BBCBBED</t>
  </si>
  <si>
    <t>BBCBBFA</t>
  </si>
  <si>
    <t>BBCBBFB</t>
  </si>
  <si>
    <t>BBCBBFC</t>
  </si>
  <si>
    <t>BBCBCAD</t>
  </si>
  <si>
    <t>BBCBCAE</t>
  </si>
  <si>
    <t>BBCBCAF</t>
  </si>
  <si>
    <t>BBCBCBD</t>
  </si>
  <si>
    <t>BBCBCBE</t>
  </si>
  <si>
    <t>BBCBCBF</t>
  </si>
  <si>
    <t>BBCBCCC</t>
  </si>
  <si>
    <t>BBCBCCD</t>
  </si>
  <si>
    <t>BBCBCCE</t>
  </si>
  <si>
    <t>BBCBCCF</t>
  </si>
  <si>
    <t>BBCBCDA</t>
  </si>
  <si>
    <t>BBCBCDB</t>
  </si>
  <si>
    <t>BBCBCDC</t>
  </si>
  <si>
    <t>BBCBCDD</t>
  </si>
  <si>
    <t>BBCBCDE</t>
  </si>
  <si>
    <t>BBCBCEA</t>
  </si>
  <si>
    <t>BBCBCEB</t>
  </si>
  <si>
    <t>BBCBCEC</t>
  </si>
  <si>
    <t>BBCBCED</t>
  </si>
  <si>
    <t>BBCBCFA</t>
  </si>
  <si>
    <t>BBCBCFB</t>
  </si>
  <si>
    <t>BBCBCFC</t>
  </si>
  <si>
    <t>BBCBDAC</t>
  </si>
  <si>
    <t>BBCBDAD</t>
  </si>
  <si>
    <t>BBCBDAE</t>
  </si>
  <si>
    <t>BBCBDBB</t>
  </si>
  <si>
    <t>BBCBDBC</t>
  </si>
  <si>
    <t>BBCBDBD</t>
  </si>
  <si>
    <t>BBCBDBE</t>
  </si>
  <si>
    <t>BBCBDCA</t>
  </si>
  <si>
    <t>BBCBDCB</t>
  </si>
  <si>
    <t>BBCBDCC</t>
  </si>
  <si>
    <t>BBCBDCD</t>
  </si>
  <si>
    <t>BBCBDCE</t>
  </si>
  <si>
    <t>BBCBDDA</t>
  </si>
  <si>
    <t>BBCBDDB</t>
  </si>
  <si>
    <t>BBCBDDC</t>
  </si>
  <si>
    <t>BBCBDDD</t>
  </si>
  <si>
    <t>BBCBDEA</t>
  </si>
  <si>
    <t>BBCBDEB</t>
  </si>
  <si>
    <t>BBCBDEC</t>
  </si>
  <si>
    <t>BBCBEAA</t>
  </si>
  <si>
    <t>BBCBEAB</t>
  </si>
  <si>
    <t>BBCBEAC</t>
  </si>
  <si>
    <t>BBCBEAD</t>
  </si>
  <si>
    <t>BBCBEBA</t>
  </si>
  <si>
    <t>BBCBEBB</t>
  </si>
  <si>
    <t>BBCBEBC</t>
  </si>
  <si>
    <t>BBCBEBD</t>
  </si>
  <si>
    <t>BBCBECA</t>
  </si>
  <si>
    <t>BBCBECB</t>
  </si>
  <si>
    <t>BBCBECC</t>
  </si>
  <si>
    <t>BBCBECD</t>
  </si>
  <si>
    <t>BBCBEDA</t>
  </si>
  <si>
    <t>BBCBEDB</t>
  </si>
  <si>
    <t>BBCBEDC</t>
  </si>
  <si>
    <t>BBCBFAA</t>
  </si>
  <si>
    <t>BBCBFAB</t>
  </si>
  <si>
    <t>BBCBFAC</t>
  </si>
  <si>
    <t>BBCBFBA</t>
  </si>
  <si>
    <t>BBCBFBB</t>
  </si>
  <si>
    <t>BBCBFBC</t>
  </si>
  <si>
    <t>BBCBFCA</t>
  </si>
  <si>
    <t>BBCBFCB</t>
  </si>
  <si>
    <t>BBCBFCC</t>
  </si>
  <si>
    <t>BBCCAAD</t>
  </si>
  <si>
    <t>BBCCAAE</t>
  </si>
  <si>
    <t>BBCCAAF</t>
  </si>
  <si>
    <t>BBCCABD</t>
  </si>
  <si>
    <t>BBCCABE</t>
  </si>
  <si>
    <t>BBCCABF</t>
  </si>
  <si>
    <t>BBCCACC</t>
  </si>
  <si>
    <t>BBCCACD</t>
  </si>
  <si>
    <t>BBCCACE</t>
  </si>
  <si>
    <t>BBCCACF</t>
  </si>
  <si>
    <t>BBCCADA</t>
  </si>
  <si>
    <t>BBCCADB</t>
  </si>
  <si>
    <t>BBCCADC</t>
  </si>
  <si>
    <t>BBCCADD</t>
  </si>
  <si>
    <t>BBCCADE</t>
  </si>
  <si>
    <t>BBCCAEA</t>
  </si>
  <si>
    <t>BBCCAEB</t>
  </si>
  <si>
    <t>BBCCAEC</t>
  </si>
  <si>
    <t>BBCCAED</t>
  </si>
  <si>
    <t>BBCCAFA</t>
  </si>
  <si>
    <t>BBCCAFB</t>
  </si>
  <si>
    <t>BBCCAFC</t>
  </si>
  <si>
    <t>BBCCBAD</t>
  </si>
  <si>
    <t>BBCCBAE</t>
  </si>
  <si>
    <t>BBCCBAF</t>
  </si>
  <si>
    <t>BBCCBBD</t>
  </si>
  <si>
    <t>BBCCBBE</t>
  </si>
  <si>
    <t>BBCCBBF</t>
  </si>
  <si>
    <t>BBCCBCC</t>
  </si>
  <si>
    <t>BBCCBCD</t>
  </si>
  <si>
    <t>BBCCBCE</t>
  </si>
  <si>
    <t>BBCCBCF</t>
  </si>
  <si>
    <t>BBCCBDA</t>
  </si>
  <si>
    <t>BBCCBDB</t>
  </si>
  <si>
    <t>BBCCBDC</t>
  </si>
  <si>
    <t>BBCCBDD</t>
  </si>
  <si>
    <t>BBCCBDE</t>
  </si>
  <si>
    <t>BBCCBEA</t>
  </si>
  <si>
    <t>BBCCBEB</t>
  </si>
  <si>
    <t>BBCCBEC</t>
  </si>
  <si>
    <t>BBCCBED</t>
  </si>
  <si>
    <t>BBCCBFA</t>
  </si>
  <si>
    <t>BBCCBFB</t>
  </si>
  <si>
    <t>BBCCBFC</t>
  </si>
  <si>
    <t>BBCCCAC</t>
  </si>
  <si>
    <t>BBCCCAD</t>
  </si>
  <si>
    <t>BBCCCAE</t>
  </si>
  <si>
    <t>BBCCCAF</t>
  </si>
  <si>
    <t>BBCCCBC</t>
  </si>
  <si>
    <t>BBCCCBD</t>
  </si>
  <si>
    <t>BBCCCBE</t>
  </si>
  <si>
    <t>BBCCCBF</t>
  </si>
  <si>
    <t>BBCCCCA</t>
  </si>
  <si>
    <t>BBCCCCB</t>
  </si>
  <si>
    <t>BBCCCCC</t>
  </si>
  <si>
    <t>BBCCCCD</t>
  </si>
  <si>
    <t>BBCCCCE</t>
  </si>
  <si>
    <t>BBCCCCF</t>
  </si>
  <si>
    <t>BBCCCDA</t>
  </si>
  <si>
    <t>BBCCCDB</t>
  </si>
  <si>
    <t>BBCCCDC</t>
  </si>
  <si>
    <t>BBCCCDD</t>
  </si>
  <si>
    <t>BBCCCDE</t>
  </si>
  <si>
    <t>BBCCCEA</t>
  </si>
  <si>
    <t>BBCCCEB</t>
  </si>
  <si>
    <t>BBCCCEC</t>
  </si>
  <si>
    <t>BBCCCED</t>
  </si>
  <si>
    <t>BBCCCFA</t>
  </si>
  <si>
    <t>BBCCCFB</t>
  </si>
  <si>
    <t>BBCCCFC</t>
  </si>
  <si>
    <t>BBCCDAA</t>
  </si>
  <si>
    <t>BBCCDAB</t>
  </si>
  <si>
    <t>BBCCDAC</t>
  </si>
  <si>
    <t>BBCCDAD</t>
  </si>
  <si>
    <t>BBCCDAE</t>
  </si>
  <si>
    <t>BBCCDBA</t>
  </si>
  <si>
    <t>BBCCDBB</t>
  </si>
  <si>
    <t>BBCCDBC</t>
  </si>
  <si>
    <t>BBCCDBD</t>
  </si>
  <si>
    <t>BBCCDBE</t>
  </si>
  <si>
    <t>BBCCDCA</t>
  </si>
  <si>
    <t>BBCCDCB</t>
  </si>
  <si>
    <t>BBCCDCC</t>
  </si>
  <si>
    <t>BBCCDCD</t>
  </si>
  <si>
    <t>BBCCDCE</t>
  </si>
  <si>
    <t>BBCCDDA</t>
  </si>
  <si>
    <t>BBCCDDB</t>
  </si>
  <si>
    <t>BBCCDDC</t>
  </si>
  <si>
    <t>BBCCDDD</t>
  </si>
  <si>
    <t>BBCCDEA</t>
  </si>
  <si>
    <t>BBCCDEB</t>
  </si>
  <si>
    <t>BBCCDEC</t>
  </si>
  <si>
    <t>BBCCEAA</t>
  </si>
  <si>
    <t>BBCCEAB</t>
  </si>
  <si>
    <t>BBCCEAC</t>
  </si>
  <si>
    <t>BBCCEAD</t>
  </si>
  <si>
    <t>BBCCEBA</t>
  </si>
  <si>
    <t>BBCCEBB</t>
  </si>
  <si>
    <t>BBCCEBC</t>
  </si>
  <si>
    <t>BBCCEBD</t>
  </si>
  <si>
    <t>BBCCECA</t>
  </si>
  <si>
    <t>BBCCECB</t>
  </si>
  <si>
    <t>BBCCECC</t>
  </si>
  <si>
    <t>BBCCECD</t>
  </si>
  <si>
    <t>BBCCEDA</t>
  </si>
  <si>
    <t>BBCCEDB</t>
  </si>
  <si>
    <t>BBCCEDC</t>
  </si>
  <si>
    <t>BBCCFAA</t>
  </si>
  <si>
    <t>BBCCFAB</t>
  </si>
  <si>
    <t>BBCCFAC</t>
  </si>
  <si>
    <t>BBCCFBA</t>
  </si>
  <si>
    <t>BBCCFBB</t>
  </si>
  <si>
    <t>BBCCFBC</t>
  </si>
  <si>
    <t>BBCCFCA</t>
  </si>
  <si>
    <t>BBCCFCB</t>
  </si>
  <si>
    <t>BBCCFCC</t>
  </si>
  <si>
    <t>BBCDAAC</t>
  </si>
  <si>
    <t>BBCDAAD</t>
  </si>
  <si>
    <t>BBCDAAE</t>
  </si>
  <si>
    <t>BBCDABC</t>
  </si>
  <si>
    <t>BBCDABD</t>
  </si>
  <si>
    <t>BBCDABE</t>
  </si>
  <si>
    <t>BBCDACA</t>
  </si>
  <si>
    <t>BBCDACB</t>
  </si>
  <si>
    <t>BBCDACC</t>
  </si>
  <si>
    <t>BBCDACD</t>
  </si>
  <si>
    <t>BBCDACE</t>
  </si>
  <si>
    <t>BBCDADA</t>
  </si>
  <si>
    <t>BBCDADB</t>
  </si>
  <si>
    <t>BBCDADC</t>
  </si>
  <si>
    <t>BBCDADD</t>
  </si>
  <si>
    <t>BBCDAEA</t>
  </si>
  <si>
    <t>BBCDAEB</t>
  </si>
  <si>
    <t>BBCDAEC</t>
  </si>
  <si>
    <t>BBCDBAC</t>
  </si>
  <si>
    <t>BBCDBAD</t>
  </si>
  <si>
    <t>BBCDBAE</t>
  </si>
  <si>
    <t>BBCDBBB</t>
  </si>
  <si>
    <t>BBCDBBC</t>
  </si>
  <si>
    <t>BBCDBBD</t>
  </si>
  <si>
    <t>BBCDBBE</t>
  </si>
  <si>
    <t>BBCDBCA</t>
  </si>
  <si>
    <t>BBCDBCB</t>
  </si>
  <si>
    <t>BBCDBCC</t>
  </si>
  <si>
    <t>BBCDBCD</t>
  </si>
  <si>
    <t>BBCDBCE</t>
  </si>
  <si>
    <t>BBCDBDA</t>
  </si>
  <si>
    <t>BBCDBDB</t>
  </si>
  <si>
    <t>BBCDBDC</t>
  </si>
  <si>
    <t>BBCDBDD</t>
  </si>
  <si>
    <t>BBCDBEA</t>
  </si>
  <si>
    <t>BBCDBEB</t>
  </si>
  <si>
    <t>BBCDBEC</t>
  </si>
  <si>
    <t>BBCDCAA</t>
  </si>
  <si>
    <t>BBCDCAB</t>
  </si>
  <si>
    <t>BBCDCAC</t>
  </si>
  <si>
    <t>BBCDCAD</t>
  </si>
  <si>
    <t>BBCDCAE</t>
  </si>
  <si>
    <t>BBCDCBA</t>
  </si>
  <si>
    <t>BBCDCBB</t>
  </si>
  <si>
    <t>BBCDCBC</t>
  </si>
  <si>
    <t>BBCDCBD</t>
  </si>
  <si>
    <t>BBCDCBE</t>
  </si>
  <si>
    <t>BBCDCCA</t>
  </si>
  <si>
    <t>BBCDCCB</t>
  </si>
  <si>
    <t>BBCDCCC</t>
  </si>
  <si>
    <t>BBCDCCD</t>
  </si>
  <si>
    <t>BBCDCCE</t>
  </si>
  <si>
    <t>BBCDCDA</t>
  </si>
  <si>
    <t>BBCDCDB</t>
  </si>
  <si>
    <t>BBCDCDC</t>
  </si>
  <si>
    <t>BBCDCDD</t>
  </si>
  <si>
    <t>BBCDCEA</t>
  </si>
  <si>
    <t>BBCDCEB</t>
  </si>
  <si>
    <t>BBCDCEC</t>
  </si>
  <si>
    <t>BBCDDAA</t>
  </si>
  <si>
    <t>BBCDDAB</t>
  </si>
  <si>
    <t>BBCDDAC</t>
  </si>
  <si>
    <t>BBCDDAD</t>
  </si>
  <si>
    <t>BBCDDBA</t>
  </si>
  <si>
    <t>BBCDDBB</t>
  </si>
  <si>
    <t>BBCDDBC</t>
  </si>
  <si>
    <t>BBCDDBD</t>
  </si>
  <si>
    <t>BBCDDCA</t>
  </si>
  <si>
    <t>BBCDDCB</t>
  </si>
  <si>
    <t>BBCDDCC</t>
  </si>
  <si>
    <t>BBCDDCD</t>
  </si>
  <si>
    <t>BBCDDDA</t>
  </si>
  <si>
    <t>BBCDDDB</t>
  </si>
  <si>
    <t>BBCDDDC</t>
  </si>
  <si>
    <t>BBCDEAA</t>
  </si>
  <si>
    <t>BBCDEAB</t>
  </si>
  <si>
    <t>BBCDEAC</t>
  </si>
  <si>
    <t>BBCDEBA</t>
  </si>
  <si>
    <t>BBCDEBB</t>
  </si>
  <si>
    <t>BBCDEBC</t>
  </si>
  <si>
    <t>BBCDECA</t>
  </si>
  <si>
    <t>BBCDECB</t>
  </si>
  <si>
    <t>BBCDECC</t>
  </si>
  <si>
    <t>BBCEAAA</t>
  </si>
  <si>
    <t>BBCEAAB</t>
  </si>
  <si>
    <t>BBCEAAC</t>
  </si>
  <si>
    <t>BBCEAAD</t>
  </si>
  <si>
    <t>BBCEABA</t>
  </si>
  <si>
    <t>BBCEABB</t>
  </si>
  <si>
    <t>BBCEABC</t>
  </si>
  <si>
    <t>BBCEABD</t>
  </si>
  <si>
    <t>BBCEACA</t>
  </si>
  <si>
    <t>BBCEACB</t>
  </si>
  <si>
    <t>BBCEACC</t>
  </si>
  <si>
    <t>BBCEACD</t>
  </si>
  <si>
    <t>BBCEADA</t>
  </si>
  <si>
    <t>BBCEADB</t>
  </si>
  <si>
    <t>BBCEADC</t>
  </si>
  <si>
    <t>BBCEBAA</t>
  </si>
  <si>
    <t>BBCEBAB</t>
  </si>
  <si>
    <t>BBCEBAC</t>
  </si>
  <si>
    <t>BBCEBAD</t>
  </si>
  <si>
    <t>BBCEBBA</t>
  </si>
  <si>
    <t>BBCEBBB</t>
  </si>
  <si>
    <t>BBCEBBC</t>
  </si>
  <si>
    <t>BBCEBBD</t>
  </si>
  <si>
    <t>BBCEBCA</t>
  </si>
  <si>
    <t>BBCEBCB</t>
  </si>
  <si>
    <t>BBCEBCC</t>
  </si>
  <si>
    <t>BBCEBCD</t>
  </si>
  <si>
    <t>BBCEBDA</t>
  </si>
  <si>
    <t>BBCEBDB</t>
  </si>
  <si>
    <t>BBCEBDC</t>
  </si>
  <si>
    <t>BBCECAA</t>
  </si>
  <si>
    <t>BBCECAB</t>
  </si>
  <si>
    <t>BBCECAC</t>
  </si>
  <si>
    <t>BBCECAD</t>
  </si>
  <si>
    <t>BBCECBA</t>
  </si>
  <si>
    <t>BBCECBB</t>
  </si>
  <si>
    <t>BBCECBC</t>
  </si>
  <si>
    <t>BBCECBD</t>
  </si>
  <si>
    <t>BBCECCA</t>
  </si>
  <si>
    <t>BBCECCB</t>
  </si>
  <si>
    <t>BBCECCC</t>
  </si>
  <si>
    <t>BBCECCD</t>
  </si>
  <si>
    <t>BBCECDA</t>
  </si>
  <si>
    <t>BBCECDB</t>
  </si>
  <si>
    <t>BBCECDC</t>
  </si>
  <si>
    <t>BBCEDAA</t>
  </si>
  <si>
    <t>BBCEDAB</t>
  </si>
  <si>
    <t>BBCEDAC</t>
  </si>
  <si>
    <t>BBCEDBA</t>
  </si>
  <si>
    <t>BBCEDBB</t>
  </si>
  <si>
    <t>BBCEDBC</t>
  </si>
  <si>
    <t>BBCEDCA</t>
  </si>
  <si>
    <t>BBCEDCB</t>
  </si>
  <si>
    <t>BBCEDCC</t>
  </si>
  <si>
    <t>BBCFAAA</t>
  </si>
  <si>
    <t>BBCFAAB</t>
  </si>
  <si>
    <t>BBCFAAC</t>
  </si>
  <si>
    <t>BBCFABA</t>
  </si>
  <si>
    <t>BBCFABB</t>
  </si>
  <si>
    <t>BBCFABC</t>
  </si>
  <si>
    <t>BBCFACA</t>
  </si>
  <si>
    <t>BBCFACB</t>
  </si>
  <si>
    <t>BBCFACC</t>
  </si>
  <si>
    <t>BBCFBAA</t>
  </si>
  <si>
    <t>BBCFBAB</t>
  </si>
  <si>
    <t>BBCFBAC</t>
  </si>
  <si>
    <t>BBCFBBA</t>
  </si>
  <si>
    <t>BBCFBBB</t>
  </si>
  <si>
    <t>BBCFBBC</t>
  </si>
  <si>
    <t>BBCFBCA</t>
  </si>
  <si>
    <t>BBCFBCB</t>
  </si>
  <si>
    <t>BBCFBCC</t>
  </si>
  <si>
    <t>BBCFCAA</t>
  </si>
  <si>
    <t>BBCFCAB</t>
  </si>
  <si>
    <t>BBCFCAC</t>
  </si>
  <si>
    <t>BBCFCBA</t>
  </si>
  <si>
    <t>BBCFCBB</t>
  </si>
  <si>
    <t>BBCFCBC</t>
  </si>
  <si>
    <t>BBCFCCA</t>
  </si>
  <si>
    <t>BBCFCCB</t>
  </si>
  <si>
    <t>BBCFCCC</t>
  </si>
  <si>
    <t>BBDAAAD</t>
  </si>
  <si>
    <t>BBDAAAE</t>
  </si>
  <si>
    <t>BBDAABD</t>
  </si>
  <si>
    <t>BBDAABE</t>
  </si>
  <si>
    <t>BBDAACC</t>
  </si>
  <si>
    <t>BBDAACD</t>
  </si>
  <si>
    <t>BBDAACE</t>
  </si>
  <si>
    <t>BBDAADA</t>
  </si>
  <si>
    <t>BBDAADB</t>
  </si>
  <si>
    <t>BBDAADC</t>
  </si>
  <si>
    <t>BBDAADD</t>
  </si>
  <si>
    <t>BBDAAEA</t>
  </si>
  <si>
    <t>BBDAAEB</t>
  </si>
  <si>
    <t>BBDAAEC</t>
  </si>
  <si>
    <t>BBDABAD</t>
  </si>
  <si>
    <t>BBDABAE</t>
  </si>
  <si>
    <t>BBDABBD</t>
  </si>
  <si>
    <t>BBDABBE</t>
  </si>
  <si>
    <t>BBDABCC</t>
  </si>
  <si>
    <t>BBDABCD</t>
  </si>
  <si>
    <t>BBDABCE</t>
  </si>
  <si>
    <t>BBDABDA</t>
  </si>
  <si>
    <t>BBDABDB</t>
  </si>
  <si>
    <t>BBDABDC</t>
  </si>
  <si>
    <t>BBDABDD</t>
  </si>
  <si>
    <t>BBDABEA</t>
  </si>
  <si>
    <t>BBDABEB</t>
  </si>
  <si>
    <t>BBDABEC</t>
  </si>
  <si>
    <t>BBDACAC</t>
  </si>
  <si>
    <t>BBDACAD</t>
  </si>
  <si>
    <t>BBDACAE</t>
  </si>
  <si>
    <t>BBDACBC</t>
  </si>
  <si>
    <t>BBDACBD</t>
  </si>
  <si>
    <t>BBDACBE</t>
  </si>
  <si>
    <t>BBDACCA</t>
  </si>
  <si>
    <t>BBDACCB</t>
  </si>
  <si>
    <t>BBDACCC</t>
  </si>
  <si>
    <t>BBDACCD</t>
  </si>
  <si>
    <t>BBDACCE</t>
  </si>
  <si>
    <t>BBDACDA</t>
  </si>
  <si>
    <t>BBDACDB</t>
  </si>
  <si>
    <t>BBDACDC</t>
  </si>
  <si>
    <t>BBDACDD</t>
  </si>
  <si>
    <t>BBDACEA</t>
  </si>
  <si>
    <t>BBDACEB</t>
  </si>
  <si>
    <t>BBDACEC</t>
  </si>
  <si>
    <t>BBDADAA</t>
  </si>
  <si>
    <t>BBDADAB</t>
  </si>
  <si>
    <t>BBDADAC</t>
  </si>
  <si>
    <t>BBDADAD</t>
  </si>
  <si>
    <t>BBDADBA</t>
  </si>
  <si>
    <t>BBDADBB</t>
  </si>
  <si>
    <t>BBDADBC</t>
  </si>
  <si>
    <t>BBDADBD</t>
  </si>
  <si>
    <t>BBDADCA</t>
  </si>
  <si>
    <t>BBDADCB</t>
  </si>
  <si>
    <t>BBDADCC</t>
  </si>
  <si>
    <t>BBDADCD</t>
  </si>
  <si>
    <t>BBDADDA</t>
  </si>
  <si>
    <t>BBDADDB</t>
  </si>
  <si>
    <t>BBDADDC</t>
  </si>
  <si>
    <t>BBDAEAA</t>
  </si>
  <si>
    <t>BBDAEAB</t>
  </si>
  <si>
    <t>BBDAEAC</t>
  </si>
  <si>
    <t>BBDAEBA</t>
  </si>
  <si>
    <t>BBDAEBB</t>
  </si>
  <si>
    <t>BBDAEBC</t>
  </si>
  <si>
    <t>BBDAECA</t>
  </si>
  <si>
    <t>BBDAECB</t>
  </si>
  <si>
    <t>BBDAECC</t>
  </si>
  <si>
    <t>BBDBAAD</t>
  </si>
  <si>
    <t>BBDBAAE</t>
  </si>
  <si>
    <t>BBDBABD</t>
  </si>
  <si>
    <t>BBDBABE</t>
  </si>
  <si>
    <t>BBDBACC</t>
  </si>
  <si>
    <t>BBDBACD</t>
  </si>
  <si>
    <t>BBDBACE</t>
  </si>
  <si>
    <t>BBDBADA</t>
  </si>
  <si>
    <t>BBDBADB</t>
  </si>
  <si>
    <t>BBDBADC</t>
  </si>
  <si>
    <t>BBDBADD</t>
  </si>
  <si>
    <t>BBDBAEA</t>
  </si>
  <si>
    <t>BBDBAEB</t>
  </si>
  <si>
    <t>BBDBAEC</t>
  </si>
  <si>
    <t>BBDBBAD</t>
  </si>
  <si>
    <t>BBDBBAE</t>
  </si>
  <si>
    <t>BBDBBBC</t>
  </si>
  <si>
    <t>BBDBBBD</t>
  </si>
  <si>
    <t>BBDBBBE</t>
  </si>
  <si>
    <t>BBDBBCB</t>
  </si>
  <si>
    <t>BBDBBCC</t>
  </si>
  <si>
    <t>BBDBBCD</t>
  </si>
  <si>
    <t>BBDBBCE</t>
  </si>
  <si>
    <t>BBDBBDA</t>
  </si>
  <si>
    <t>BBDBBDB</t>
  </si>
  <si>
    <t>BBDBBDC</t>
  </si>
  <si>
    <t>BBDBBDD</t>
  </si>
  <si>
    <t>BBDBBEA</t>
  </si>
  <si>
    <t>BBDBBEB</t>
  </si>
  <si>
    <t>BBDBBEC</t>
  </si>
  <si>
    <t>BBDBCAC</t>
  </si>
  <si>
    <t>BBDBCAD</t>
  </si>
  <si>
    <t>BBDBCAE</t>
  </si>
  <si>
    <t>BBDBCBB</t>
  </si>
  <si>
    <t>BBDBCBC</t>
  </si>
  <si>
    <t>BBDBCBD</t>
  </si>
  <si>
    <t>BBDBCBE</t>
  </si>
  <si>
    <t>BBDBCCA</t>
  </si>
  <si>
    <t>BBDBCCB</t>
  </si>
  <si>
    <t>BBDBCCC</t>
  </si>
  <si>
    <t>BBDBCCD</t>
  </si>
  <si>
    <t>BBDBCCE</t>
  </si>
  <si>
    <t>BBDBCDA</t>
  </si>
  <si>
    <t>BBDBCDB</t>
  </si>
  <si>
    <t>BBDBCDC</t>
  </si>
  <si>
    <t>BBDBCDD</t>
  </si>
  <si>
    <t>BBDBCEA</t>
  </si>
  <si>
    <t>BBDBCEB</t>
  </si>
  <si>
    <t>BBDBCEC</t>
  </si>
  <si>
    <t>BBDBDAA</t>
  </si>
  <si>
    <t>BBDBDAB</t>
  </si>
  <si>
    <t>BBDBDAC</t>
  </si>
  <si>
    <t>BBDBDAD</t>
  </si>
  <si>
    <t>BBDBDBA</t>
  </si>
  <si>
    <t>BBDBDBB</t>
  </si>
  <si>
    <t>BBDBDBC</t>
  </si>
  <si>
    <t>BBDBDBD</t>
  </si>
  <si>
    <t>BBDBDCA</t>
  </si>
  <si>
    <t>BBDBDCB</t>
  </si>
  <si>
    <t>BBDBDCC</t>
  </si>
  <si>
    <t>BBDBDCD</t>
  </si>
  <si>
    <t>BBDBDDA</t>
  </si>
  <si>
    <t>BBDBDDB</t>
  </si>
  <si>
    <t>BBDBDDC</t>
  </si>
  <si>
    <t>BBDBEAA</t>
  </si>
  <si>
    <t>BBDBEAB</t>
  </si>
  <si>
    <t>BBDBEAC</t>
  </si>
  <si>
    <t>BBDBEBA</t>
  </si>
  <si>
    <t>BBDBEBB</t>
  </si>
  <si>
    <t>BBDBEBC</t>
  </si>
  <si>
    <t>BBDBECA</t>
  </si>
  <si>
    <t>BBDBECB</t>
  </si>
  <si>
    <t>BBDBECC</t>
  </si>
  <si>
    <t>BBDCAAC</t>
  </si>
  <si>
    <t>BBDCAAD</t>
  </si>
  <si>
    <t>BBDCAAE</t>
  </si>
  <si>
    <t>BBDCABC</t>
  </si>
  <si>
    <t>BBDCABD</t>
  </si>
  <si>
    <t>BBDCABE</t>
  </si>
  <si>
    <t>BBDCACA</t>
  </si>
  <si>
    <t>BBDCACB</t>
  </si>
  <si>
    <t>BBDCACC</t>
  </si>
  <si>
    <t>BBDCACD</t>
  </si>
  <si>
    <t>BBDCACE</t>
  </si>
  <si>
    <t>BBDCADA</t>
  </si>
  <si>
    <t>BBDCADB</t>
  </si>
  <si>
    <t>BBDCADC</t>
  </si>
  <si>
    <t>BBDCADD</t>
  </si>
  <si>
    <t>BBDCAEA</t>
  </si>
  <si>
    <t>BBDCAEB</t>
  </si>
  <si>
    <t>BBDCAEC</t>
  </si>
  <si>
    <t>BBDCBAC</t>
  </si>
  <si>
    <t>BBDCBAD</t>
  </si>
  <si>
    <t>BBDCBAE</t>
  </si>
  <si>
    <t>BBDCBBB</t>
  </si>
  <si>
    <t>BBDCBBC</t>
  </si>
  <si>
    <t>BBDCBBD</t>
  </si>
  <si>
    <t>BBDCBBE</t>
  </si>
  <si>
    <t>BBDCBCA</t>
  </si>
  <si>
    <t>BBDCBCB</t>
  </si>
  <si>
    <t>BBDCBCC</t>
  </si>
  <si>
    <t>BBDCBCD</t>
  </si>
  <si>
    <t>BBDCBCE</t>
  </si>
  <si>
    <t>BBDCBDA</t>
  </si>
  <si>
    <t>BBDCBDB</t>
  </si>
  <si>
    <t>BBDCBDC</t>
  </si>
  <si>
    <t>BBDCBDD</t>
  </si>
  <si>
    <t>BBDCBEA</t>
  </si>
  <si>
    <t>BBDCBEB</t>
  </si>
  <si>
    <t>BBDCBEC</t>
  </si>
  <si>
    <t>BBDCCAA</t>
  </si>
  <si>
    <t>BBDCCAB</t>
  </si>
  <si>
    <t>BBDCCAC</t>
  </si>
  <si>
    <t>BBDCCAD</t>
  </si>
  <si>
    <t>BBDCCAE</t>
  </si>
  <si>
    <t>BBDCCBA</t>
  </si>
  <si>
    <t>BBDCCBB</t>
  </si>
  <si>
    <t>BBDCCBC</t>
  </si>
  <si>
    <t>BBDCCBD</t>
  </si>
  <si>
    <t>BBDCCBE</t>
  </si>
  <si>
    <t>BBDCCCA</t>
  </si>
  <si>
    <t>BBDCCCB</t>
  </si>
  <si>
    <t>BBDCCCC</t>
  </si>
  <si>
    <t>BBDCCCD</t>
  </si>
  <si>
    <t>BBDCCCE</t>
  </si>
  <si>
    <t>BBDCCDA</t>
  </si>
  <si>
    <t>BBDCCDB</t>
  </si>
  <si>
    <t>BBDCCDC</t>
  </si>
  <si>
    <t>BBDCCDD</t>
  </si>
  <si>
    <t>BBDCCEA</t>
  </si>
  <si>
    <t>BBDCCEB</t>
  </si>
  <si>
    <t>BBDCCEC</t>
  </si>
  <si>
    <t>BBDCDAA</t>
  </si>
  <si>
    <t>BBDCDAB</t>
  </si>
  <si>
    <t>BBDCDAC</t>
  </si>
  <si>
    <t>BBDCDAD</t>
  </si>
  <si>
    <t>BBDCDBA</t>
  </si>
  <si>
    <t>BBDCDBB</t>
  </si>
  <si>
    <t>BBDCDBC</t>
  </si>
  <si>
    <t>BBDCDBD</t>
  </si>
  <si>
    <t>BBDCDCA</t>
  </si>
  <si>
    <t>BBDCDCB</t>
  </si>
  <si>
    <t>BBDCDCC</t>
  </si>
  <si>
    <t>BBDCDCD</t>
  </si>
  <si>
    <t>BBDCDDA</t>
  </si>
  <si>
    <t>BBDCDDB</t>
  </si>
  <si>
    <t>BBDCDDC</t>
  </si>
  <si>
    <t>BBDCEAA</t>
  </si>
  <si>
    <t>BBDCEAB</t>
  </si>
  <si>
    <t>BBDCEAC</t>
  </si>
  <si>
    <t>BBDCEBA</t>
  </si>
  <si>
    <t>BBDCEBB</t>
  </si>
  <si>
    <t>BBDCEBC</t>
  </si>
  <si>
    <t>BBDCECA</t>
  </si>
  <si>
    <t>BBDCECB</t>
  </si>
  <si>
    <t>BBDCECC</t>
  </si>
  <si>
    <t>BBDDAAA</t>
  </si>
  <si>
    <t>BBDDAAB</t>
  </si>
  <si>
    <t>BBDDAAC</t>
  </si>
  <si>
    <t>BBDDAAD</t>
  </si>
  <si>
    <t>BBDDABA</t>
  </si>
  <si>
    <t>BBDDABB</t>
  </si>
  <si>
    <t>BBDDABC</t>
  </si>
  <si>
    <t>BBDDABD</t>
  </si>
  <si>
    <t>BBDDACA</t>
  </si>
  <si>
    <t>BBDDACB</t>
  </si>
  <si>
    <t>BBDDACC</t>
  </si>
  <si>
    <t>BBDDACD</t>
  </si>
  <si>
    <t>BBDDADA</t>
  </si>
  <si>
    <t>BBDDADB</t>
  </si>
  <si>
    <t>BBDDADC</t>
  </si>
  <si>
    <t>BBDDBAA</t>
  </si>
  <si>
    <t>BBDDBAB</t>
  </si>
  <si>
    <t>BBDDBAC</t>
  </si>
  <si>
    <t>BBDDBAD</t>
  </si>
  <si>
    <t>BBDDBBA</t>
  </si>
  <si>
    <t>BBDDBBB</t>
  </si>
  <si>
    <t>BBDDBBC</t>
  </si>
  <si>
    <t>BBDDBBD</t>
  </si>
  <si>
    <t>BBDDBCA</t>
  </si>
  <si>
    <t>BBDDBCB</t>
  </si>
  <si>
    <t>BBDDBCC</t>
  </si>
  <si>
    <t>BBDDBCD</t>
  </si>
  <si>
    <t>BBDDBDA</t>
  </si>
  <si>
    <t>BBDDBDB</t>
  </si>
  <si>
    <t>BBDDBDC</t>
  </si>
  <si>
    <t>BBDDCAA</t>
  </si>
  <si>
    <t>BBDDCAB</t>
  </si>
  <si>
    <t>BBDDCAC</t>
  </si>
  <si>
    <t>BBDDCAD</t>
  </si>
  <si>
    <t>BBDDCBA</t>
  </si>
  <si>
    <t>BBDDCBB</t>
  </si>
  <si>
    <t>BBDDCBC</t>
  </si>
  <si>
    <t>BBDDCBD</t>
  </si>
  <si>
    <t>BBDDCCA</t>
  </si>
  <si>
    <t>BBDDCCB</t>
  </si>
  <si>
    <t>BBDDCCC</t>
  </si>
  <si>
    <t>BBDDCCD</t>
  </si>
  <si>
    <t>BBDDCDA</t>
  </si>
  <si>
    <t>BBDDCDB</t>
  </si>
  <si>
    <t>BBDDCDC</t>
  </si>
  <si>
    <t>BBDDDAA</t>
  </si>
  <si>
    <t>BBDDDAB</t>
  </si>
  <si>
    <t>BBDDDAC</t>
  </si>
  <si>
    <t>BBDDDBA</t>
  </si>
  <si>
    <t>BBDDDBB</t>
  </si>
  <si>
    <t>BBDDDBC</t>
  </si>
  <si>
    <t>BBDDDCA</t>
  </si>
  <si>
    <t>BBDDDCB</t>
  </si>
  <si>
    <t>BBDDDCC</t>
  </si>
  <si>
    <t>BBDEAAA</t>
  </si>
  <si>
    <t>BBDEAAB</t>
  </si>
  <si>
    <t>BBDEAAC</t>
  </si>
  <si>
    <t>BBDEABA</t>
  </si>
  <si>
    <t>BBDEABB</t>
  </si>
  <si>
    <t>BBDEABC</t>
  </si>
  <si>
    <t>BBDEACA</t>
  </si>
  <si>
    <t>BBDEACB</t>
  </si>
  <si>
    <t>BBDEACC</t>
  </si>
  <si>
    <t>BBDEBAA</t>
  </si>
  <si>
    <t>BBDEBAB</t>
  </si>
  <si>
    <t>BBDEBAC</t>
  </si>
  <si>
    <t>BBDEBBA</t>
  </si>
  <si>
    <t>BBDEBBB</t>
  </si>
  <si>
    <t>BBDEBBC</t>
  </si>
  <si>
    <t>BBDEBCA</t>
  </si>
  <si>
    <t>BBDEBCB</t>
  </si>
  <si>
    <t>BBDEBCC</t>
  </si>
  <si>
    <t>BBDECAA</t>
  </si>
  <si>
    <t>BBDECAB</t>
  </si>
  <si>
    <t>BBDECAC</t>
  </si>
  <si>
    <t>BBDECBA</t>
  </si>
  <si>
    <t>BBDECBB</t>
  </si>
  <si>
    <t>BBDECBC</t>
  </si>
  <si>
    <t>BBDECCA</t>
  </si>
  <si>
    <t>BBDECCB</t>
  </si>
  <si>
    <t>BBDECCC</t>
  </si>
  <si>
    <t>BBEAAAC</t>
  </si>
  <si>
    <t>BBEAAAD</t>
  </si>
  <si>
    <t>BBEAABC</t>
  </si>
  <si>
    <t>BBEAABD</t>
  </si>
  <si>
    <t>BBEAACA</t>
  </si>
  <si>
    <t>BBEAACB</t>
  </si>
  <si>
    <t>BBEAACC</t>
  </si>
  <si>
    <t>BBEAACD</t>
  </si>
  <si>
    <t>BBEAADA</t>
  </si>
  <si>
    <t>BBEAADB</t>
  </si>
  <si>
    <t>BBEAADC</t>
  </si>
  <si>
    <t>BBEABAC</t>
  </si>
  <si>
    <t>BBEABAD</t>
  </si>
  <si>
    <t>BBEABBB</t>
  </si>
  <si>
    <t>BBEABBC</t>
  </si>
  <si>
    <t>BBEABBD</t>
  </si>
  <si>
    <t>BBEABCA</t>
  </si>
  <si>
    <t>BBEABCB</t>
  </si>
  <si>
    <t>BBEABCC</t>
  </si>
  <si>
    <t>BBEABCD</t>
  </si>
  <si>
    <t>BBEABDA</t>
  </si>
  <si>
    <t>BBEABDB</t>
  </si>
  <si>
    <t>BBEABDC</t>
  </si>
  <si>
    <t>BBEACAA</t>
  </si>
  <si>
    <t>BBEACAB</t>
  </si>
  <si>
    <t>BBEACAC</t>
  </si>
  <si>
    <t>BBEACAD</t>
  </si>
  <si>
    <t>BBEACBA</t>
  </si>
  <si>
    <t>BBEACBB</t>
  </si>
  <si>
    <t>BBEACBC</t>
  </si>
  <si>
    <t>BBEACBD</t>
  </si>
  <si>
    <t>BBEACCA</t>
  </si>
  <si>
    <t>BBEACCB</t>
  </si>
  <si>
    <t>BBEACCC</t>
  </si>
  <si>
    <t>BBEACCD</t>
  </si>
  <si>
    <t>BBEACDA</t>
  </si>
  <si>
    <t>BBEACDB</t>
  </si>
  <si>
    <t>BBEACDC</t>
  </si>
  <si>
    <t>BBEADAA</t>
  </si>
  <si>
    <t>BBEADAB</t>
  </si>
  <si>
    <t>BBEADAC</t>
  </si>
  <si>
    <t>BBEADBA</t>
  </si>
  <si>
    <t>BBEADBB</t>
  </si>
  <si>
    <t>BBEADBC</t>
  </si>
  <si>
    <t>BBEADCA</t>
  </si>
  <si>
    <t>BBEADCB</t>
  </si>
  <si>
    <t>BBEADCC</t>
  </si>
  <si>
    <t>BBEBAAC</t>
  </si>
  <si>
    <t>BBEBAAD</t>
  </si>
  <si>
    <t>BBEBABB</t>
  </si>
  <si>
    <t>BBEBABC</t>
  </si>
  <si>
    <t>BBEBABD</t>
  </si>
  <si>
    <t>BBEBACA</t>
  </si>
  <si>
    <t>BBEBACB</t>
  </si>
  <si>
    <t>BBEBACC</t>
  </si>
  <si>
    <t>BBEBACD</t>
  </si>
  <si>
    <t>BBEBADA</t>
  </si>
  <si>
    <t>BBEBADB</t>
  </si>
  <si>
    <t>BBEBADC</t>
  </si>
  <si>
    <t>BBEBBAB</t>
  </si>
  <si>
    <t>BBEBBAC</t>
  </si>
  <si>
    <t>BBEBBAD</t>
  </si>
  <si>
    <t>BBEBBBA</t>
  </si>
  <si>
    <t>BBEBBBB</t>
  </si>
  <si>
    <t>BBEBBBC</t>
  </si>
  <si>
    <t>BBEBBBD</t>
  </si>
  <si>
    <t>BBEBBCA</t>
  </si>
  <si>
    <t>BBEBBCB</t>
  </si>
  <si>
    <t>BBEBBCC</t>
  </si>
  <si>
    <t>BBEBBCD</t>
  </si>
  <si>
    <t>BBEBBDA</t>
  </si>
  <si>
    <t>BBEBBDB</t>
  </si>
  <si>
    <t>BBEBBDC</t>
  </si>
  <si>
    <t>BBEBCAA</t>
  </si>
  <si>
    <t>BBEBCAB</t>
  </si>
  <si>
    <t>BBEBCAC</t>
  </si>
  <si>
    <t>BBEBCAD</t>
  </si>
  <si>
    <t>BBEBCBA</t>
  </si>
  <si>
    <t>BBEBCBB</t>
  </si>
  <si>
    <t>BBEBCBC</t>
  </si>
  <si>
    <t>BBEBCBD</t>
  </si>
  <si>
    <t>BBEBCCA</t>
  </si>
  <si>
    <t>BBEBCCB</t>
  </si>
  <si>
    <t>BBEBCCC</t>
  </si>
  <si>
    <t>BBEBCCD</t>
  </si>
  <si>
    <t>BBEBCDA</t>
  </si>
  <si>
    <t>BBEBCDB</t>
  </si>
  <si>
    <t>BBEBCDC</t>
  </si>
  <si>
    <t>BBEBDAA</t>
  </si>
  <si>
    <t>BBEBDAB</t>
  </si>
  <si>
    <t>BBEBDAC</t>
  </si>
  <si>
    <t>BBEBDBA</t>
  </si>
  <si>
    <t>BBEBDBB</t>
  </si>
  <si>
    <t>BBEBDBC</t>
  </si>
  <si>
    <t>BBEBDCA</t>
  </si>
  <si>
    <t>BBEBDCB</t>
  </si>
  <si>
    <t>BBEBDCC</t>
  </si>
  <si>
    <t>BBECAAA</t>
  </si>
  <si>
    <t>BBECAAB</t>
  </si>
  <si>
    <t>BBECAAC</t>
  </si>
  <si>
    <t>BBECAAD</t>
  </si>
  <si>
    <t>BBECABA</t>
  </si>
  <si>
    <t>BBECABB</t>
  </si>
  <si>
    <t>BBECABC</t>
  </si>
  <si>
    <t>BBECABD</t>
  </si>
  <si>
    <t>BBECACA</t>
  </si>
  <si>
    <t>BBECACB</t>
  </si>
  <si>
    <t>BBECACC</t>
  </si>
  <si>
    <t>BBECACD</t>
  </si>
  <si>
    <t>BBECADA</t>
  </si>
  <si>
    <t>BBECADB</t>
  </si>
  <si>
    <t>BBECADC</t>
  </si>
  <si>
    <t>BBECBAA</t>
  </si>
  <si>
    <t>BBECBAB</t>
  </si>
  <si>
    <t>BBECBAC</t>
  </si>
  <si>
    <t>BBECBAD</t>
  </si>
  <si>
    <t>BBECBBA</t>
  </si>
  <si>
    <t>BBECBBB</t>
  </si>
  <si>
    <t>BBECBBC</t>
  </si>
  <si>
    <t>BBECBBD</t>
  </si>
  <si>
    <t>BBECBCA</t>
  </si>
  <si>
    <t>BBECBCB</t>
  </si>
  <si>
    <t>BBECBCC</t>
  </si>
  <si>
    <t>BBECBCD</t>
  </si>
  <si>
    <t>BBECBDA</t>
  </si>
  <si>
    <t>BBECBDB</t>
  </si>
  <si>
    <t>BBECBDC</t>
  </si>
  <si>
    <t>BBECCAA</t>
  </si>
  <si>
    <t>BBECCAB</t>
  </si>
  <si>
    <t>BBECCAC</t>
  </si>
  <si>
    <t>BBECCAD</t>
  </si>
  <si>
    <t>BBECCBA</t>
  </si>
  <si>
    <t>BBECCBB</t>
  </si>
  <si>
    <t>BBECCBC</t>
  </si>
  <si>
    <t>BBECCBD</t>
  </si>
  <si>
    <t>BBECCCA</t>
  </si>
  <si>
    <t>BBECCCB</t>
  </si>
  <si>
    <t>BBECCCC</t>
  </si>
  <si>
    <t>BBECCCD</t>
  </si>
  <si>
    <t>BBECCDA</t>
  </si>
  <si>
    <t>BBECCDB</t>
  </si>
  <si>
    <t>BBECCDC</t>
  </si>
  <si>
    <t>BBECDAA</t>
  </si>
  <si>
    <t>BBECDAB</t>
  </si>
  <si>
    <t>BBECDAC</t>
  </si>
  <si>
    <t>BBECDBA</t>
  </si>
  <si>
    <t>BBECDBB</t>
  </si>
  <si>
    <t>BBECDBC</t>
  </si>
  <si>
    <t>BBECDCA</t>
  </si>
  <si>
    <t>BBECDCB</t>
  </si>
  <si>
    <t>BBECDCC</t>
  </si>
  <si>
    <t>BBEDAAA</t>
  </si>
  <si>
    <t>BBEDAAB</t>
  </si>
  <si>
    <t>BBEDAAC</t>
  </si>
  <si>
    <t>BBEDABA</t>
  </si>
  <si>
    <t>BBEDABB</t>
  </si>
  <si>
    <t>BBEDABC</t>
  </si>
  <si>
    <t>BBEDACA</t>
  </si>
  <si>
    <t>BBEDACB</t>
  </si>
  <si>
    <t>BBEDACC</t>
  </si>
  <si>
    <t>BBEDBAA</t>
  </si>
  <si>
    <t>BBEDBAB</t>
  </si>
  <si>
    <t>BBEDBAC</t>
  </si>
  <si>
    <t>BBEDBBA</t>
  </si>
  <si>
    <t>BBEDBBB</t>
  </si>
  <si>
    <t>BBEDBBC</t>
  </si>
  <si>
    <t>BBEDBCA</t>
  </si>
  <si>
    <t>BBEDBCB</t>
  </si>
  <si>
    <t>BBEDBCC</t>
  </si>
  <si>
    <t>BBEDCAA</t>
  </si>
  <si>
    <t>BBEDCAB</t>
  </si>
  <si>
    <t>BBEDCAC</t>
  </si>
  <si>
    <t>BBEDCBA</t>
  </si>
  <si>
    <t>BBEDCBB</t>
  </si>
  <si>
    <t>BBEDCBC</t>
  </si>
  <si>
    <t>BBEDCCA</t>
  </si>
  <si>
    <t>BBEDCCB</t>
  </si>
  <si>
    <t>BBEDCCC</t>
  </si>
  <si>
    <t>BBFAAAA</t>
  </si>
  <si>
    <t>BBFAAAB</t>
  </si>
  <si>
    <t>BBFAAAC</t>
  </si>
  <si>
    <t>BBFAABA</t>
  </si>
  <si>
    <t>BBFAABB</t>
  </si>
  <si>
    <t>BBFAABC</t>
  </si>
  <si>
    <t>BBFAACA</t>
  </si>
  <si>
    <t>BBFAACB</t>
  </si>
  <si>
    <t>BBFAACC</t>
  </si>
  <si>
    <t>BBFABAA</t>
  </si>
  <si>
    <t>BBFABAB</t>
  </si>
  <si>
    <t>BBFABAC</t>
  </si>
  <si>
    <t>BBFABBA</t>
  </si>
  <si>
    <t>BBFABBB</t>
  </si>
  <si>
    <t>BBFABBC</t>
  </si>
  <si>
    <t>BBFABCA</t>
  </si>
  <si>
    <t>BBFABCB</t>
  </si>
  <si>
    <t>BBFABCC</t>
  </si>
  <si>
    <t>BBFACAA</t>
  </si>
  <si>
    <t>BBFACAB</t>
  </si>
  <si>
    <t>BBFACAC</t>
  </si>
  <si>
    <t>BBFACBA</t>
  </si>
  <si>
    <t>BBFACBB</t>
  </si>
  <si>
    <t>BBFACBC</t>
  </si>
  <si>
    <t>BBFACCA</t>
  </si>
  <si>
    <t>BBFACCB</t>
  </si>
  <si>
    <t>BBFACCC</t>
  </si>
  <si>
    <t>BBFBAAA</t>
  </si>
  <si>
    <t>BBFBAAB</t>
  </si>
  <si>
    <t>BBFBAAC</t>
  </si>
  <si>
    <t>BBFBABA</t>
  </si>
  <si>
    <t>BBFBABB</t>
  </si>
  <si>
    <t>BBFBABC</t>
  </si>
  <si>
    <t>BBFBACA</t>
  </si>
  <si>
    <t>BBFBACB</t>
  </si>
  <si>
    <t>BBFBACC</t>
  </si>
  <si>
    <t>BBFBBAA</t>
  </si>
  <si>
    <t>BBFBBAB</t>
  </si>
  <si>
    <t>BBFBBAC</t>
  </si>
  <si>
    <t>BBFBBBA</t>
  </si>
  <si>
    <t>BBFBBBB</t>
  </si>
  <si>
    <t>BBFBBBC</t>
  </si>
  <si>
    <t>BBFBBCA</t>
  </si>
  <si>
    <t>BBFBBCB</t>
  </si>
  <si>
    <t>BBFBBCC</t>
  </si>
  <si>
    <t>BBFBCAA</t>
  </si>
  <si>
    <t>BBFBCAB</t>
  </si>
  <si>
    <t>BBFBCAC</t>
  </si>
  <si>
    <t>BBFBCBA</t>
  </si>
  <si>
    <t>BBFBCBB</t>
  </si>
  <si>
    <t>BBFBCBC</t>
  </si>
  <si>
    <t>BBFBCCA</t>
  </si>
  <si>
    <t>BBFBCCB</t>
  </si>
  <si>
    <t>BBFBCCC</t>
  </si>
  <si>
    <t>BBFCAAA</t>
  </si>
  <si>
    <t>BBFCAAB</t>
  </si>
  <si>
    <t>BBFCAAC</t>
  </si>
  <si>
    <t>BBFCABA</t>
  </si>
  <si>
    <t>BBFCABB</t>
  </si>
  <si>
    <t>BBFCABC</t>
  </si>
  <si>
    <t>BBFCACA</t>
  </si>
  <si>
    <t>BBFCACB</t>
  </si>
  <si>
    <t>BBFCACC</t>
  </si>
  <si>
    <t>BBFCBAA</t>
  </si>
  <si>
    <t>BBFCBAB</t>
  </si>
  <si>
    <t>BBFCBAC</t>
  </si>
  <si>
    <t>BBFCBBA</t>
  </si>
  <si>
    <t>BBFCBBB</t>
  </si>
  <si>
    <t>BBFCBBC</t>
  </si>
  <si>
    <t>BBFCBCA</t>
  </si>
  <si>
    <t>BBFCBCB</t>
  </si>
  <si>
    <t>BBFCBCC</t>
  </si>
  <si>
    <t>BBFCCAA</t>
  </si>
  <si>
    <t>BBFCCAB</t>
  </si>
  <si>
    <t>BBFCCAC</t>
  </si>
  <si>
    <t>BBFCCBA</t>
  </si>
  <si>
    <t>BBFCCBB</t>
  </si>
  <si>
    <t>BBFCCBC</t>
  </si>
  <si>
    <t>BBFCCCA</t>
  </si>
  <si>
    <t>BBFCCCB</t>
  </si>
  <si>
    <t>BBFCCCC</t>
  </si>
  <si>
    <t>BCAAAAE</t>
  </si>
  <si>
    <t>BCAAAAF</t>
  </si>
  <si>
    <t>BCAAABE</t>
  </si>
  <si>
    <t>BCAAABF</t>
  </si>
  <si>
    <t>BCAAACD</t>
  </si>
  <si>
    <t>BCAAACE</t>
  </si>
  <si>
    <t>BCAAACF</t>
  </si>
  <si>
    <t>BCAAADC</t>
  </si>
  <si>
    <t>BCAAADD</t>
  </si>
  <si>
    <t>BCAAADE</t>
  </si>
  <si>
    <t>BCAAAEA</t>
  </si>
  <si>
    <t>BCAAAEB</t>
  </si>
  <si>
    <t>BCAAAEC</t>
  </si>
  <si>
    <t>BCAAAED</t>
  </si>
  <si>
    <t>BCAAAFA</t>
  </si>
  <si>
    <t>BCAAAFB</t>
  </si>
  <si>
    <t>BCAAAFC</t>
  </si>
  <si>
    <t>BCAABAE</t>
  </si>
  <si>
    <t>BCAABAF</t>
  </si>
  <si>
    <t>BCAABBE</t>
  </si>
  <si>
    <t>BCAABBF</t>
  </si>
  <si>
    <t>BCAABCD</t>
  </si>
  <si>
    <t>BCAABCE</t>
  </si>
  <si>
    <t>BCAABCF</t>
  </si>
  <si>
    <t>BCAABDC</t>
  </si>
  <si>
    <t>BCAABDD</t>
  </si>
  <si>
    <t>BCAABDE</t>
  </si>
  <si>
    <t>BCAABEA</t>
  </si>
  <si>
    <t>BCAABEB</t>
  </si>
  <si>
    <t>BCAABEC</t>
  </si>
  <si>
    <t>BCAABED</t>
  </si>
  <si>
    <t>BCAABFA</t>
  </si>
  <si>
    <t>BCAABFB</t>
  </si>
  <si>
    <t>BCAABFC</t>
  </si>
  <si>
    <t>BCAACAD</t>
  </si>
  <si>
    <t>BCAACAE</t>
  </si>
  <si>
    <t>BCAACAF</t>
  </si>
  <si>
    <t>BCAACBD</t>
  </si>
  <si>
    <t>BCAACBE</t>
  </si>
  <si>
    <t>BCAACBF</t>
  </si>
  <si>
    <t>BCAACCC</t>
  </si>
  <si>
    <t>BCAACCD</t>
  </si>
  <si>
    <t>BCAACCE</t>
  </si>
  <si>
    <t>BCAACCF</t>
  </si>
  <si>
    <t>BCAACDA</t>
  </si>
  <si>
    <t>BCAACDB</t>
  </si>
  <si>
    <t>BCAACDC</t>
  </si>
  <si>
    <t>BCAACDD</t>
  </si>
  <si>
    <t>BCAACDE</t>
  </si>
  <si>
    <t>BCAACEA</t>
  </si>
  <si>
    <t>BCAACEB</t>
  </si>
  <si>
    <t>BCAACEC</t>
  </si>
  <si>
    <t>BCAACED</t>
  </si>
  <si>
    <t>BCAACFA</t>
  </si>
  <si>
    <t>BCAACFB</t>
  </si>
  <si>
    <t>BCAACFC</t>
  </si>
  <si>
    <t>BCAADAC</t>
  </si>
  <si>
    <t>BCAADAD</t>
  </si>
  <si>
    <t>BCAADAE</t>
  </si>
  <si>
    <t>BCAADBC</t>
  </si>
  <si>
    <t>BCAADBD</t>
  </si>
  <si>
    <t>BCAADBE</t>
  </si>
  <si>
    <t>BCAADCA</t>
  </si>
  <si>
    <t>BCAADCB</t>
  </si>
  <si>
    <t>BCAADCC</t>
  </si>
  <si>
    <t>BCAADCD</t>
  </si>
  <si>
    <t>BCAADCE</t>
  </si>
  <si>
    <t>BCAADDA</t>
  </si>
  <si>
    <t>BCAADDB</t>
  </si>
  <si>
    <t>BCAADDC</t>
  </si>
  <si>
    <t>BCAADDD</t>
  </si>
  <si>
    <t>BCAADEA</t>
  </si>
  <si>
    <t>BCAADEB</t>
  </si>
  <si>
    <t>BCAADEC</t>
  </si>
  <si>
    <t>BCAAEAA</t>
  </si>
  <si>
    <t>BCAAEAB</t>
  </si>
  <si>
    <t>BCAAEAC</t>
  </si>
  <si>
    <t>BCAAEAD</t>
  </si>
  <si>
    <t>BCAAEBA</t>
  </si>
  <si>
    <t>BCAAEBB</t>
  </si>
  <si>
    <t>BCAAEBC</t>
  </si>
  <si>
    <t>BCAAEBD</t>
  </si>
  <si>
    <t>BCAAECA</t>
  </si>
  <si>
    <t>BCAAECB</t>
  </si>
  <si>
    <t>BCAAECC</t>
  </si>
  <si>
    <t>BCAAECD</t>
  </si>
  <si>
    <t>BCAAEDA</t>
  </si>
  <si>
    <t>BCAAEDB</t>
  </si>
  <si>
    <t>BCAAEDC</t>
  </si>
  <si>
    <t>BCAAFAA</t>
  </si>
  <si>
    <t>BCAAFAB</t>
  </si>
  <si>
    <t>BCAAFAC</t>
  </si>
  <si>
    <t>BCAAFBA</t>
  </si>
  <si>
    <t>BCAAFBB</t>
  </si>
  <si>
    <t>BCAAFBC</t>
  </si>
  <si>
    <t>BCAAFCA</t>
  </si>
  <si>
    <t>BCAAFCB</t>
  </si>
  <si>
    <t>BCAAFCC</t>
  </si>
  <si>
    <t>BCABAAE</t>
  </si>
  <si>
    <t>BCABAAF</t>
  </si>
  <si>
    <t>BCABABE</t>
  </si>
  <si>
    <t>BCABABF</t>
  </si>
  <si>
    <t>BCABACD</t>
  </si>
  <si>
    <t>BCABACE</t>
  </si>
  <si>
    <t>BCABACF</t>
  </si>
  <si>
    <t>BCABADC</t>
  </si>
  <si>
    <t>BCABADD</t>
  </si>
  <si>
    <t>BCABADE</t>
  </si>
  <si>
    <t>BCABAEA</t>
  </si>
  <si>
    <t>BCABAEB</t>
  </si>
  <si>
    <t>BCABAEC</t>
  </si>
  <si>
    <t>BCABAED</t>
  </si>
  <si>
    <t>BCABAFA</t>
  </si>
  <si>
    <t>BCABAFB</t>
  </si>
  <si>
    <t>BCABAFC</t>
  </si>
  <si>
    <t>BCABBAE</t>
  </si>
  <si>
    <t>BCABBAF</t>
  </si>
  <si>
    <t>BCABBBE</t>
  </si>
  <si>
    <t>BCABBBF</t>
  </si>
  <si>
    <t>BCABBCD</t>
  </si>
  <si>
    <t>BCABBCE</t>
  </si>
  <si>
    <t>BCABBCF</t>
  </si>
  <si>
    <t>BCABBDC</t>
  </si>
  <si>
    <t>BCABBDD</t>
  </si>
  <si>
    <t>BCABBDE</t>
  </si>
  <si>
    <t>BCABBEA</t>
  </si>
  <si>
    <t>BCABBEB</t>
  </si>
  <si>
    <t>BCABBEC</t>
  </si>
  <si>
    <t>BCABBED</t>
  </si>
  <si>
    <t>BCABBFA</t>
  </si>
  <si>
    <t>BCABBFB</t>
  </si>
  <si>
    <t>BCABBFC</t>
  </si>
  <si>
    <t>BCABCAD</t>
  </si>
  <si>
    <t>BCABCAE</t>
  </si>
  <si>
    <t>BCABCAF</t>
  </si>
  <si>
    <t>BCABCBD</t>
  </si>
  <si>
    <t>BCABCBE</t>
  </si>
  <si>
    <t>BCABCBF</t>
  </si>
  <si>
    <t>BCABCCC</t>
  </si>
  <si>
    <t>BCABCCD</t>
  </si>
  <si>
    <t>BCABCCE</t>
  </si>
  <si>
    <t>BCABCCF</t>
  </si>
  <si>
    <t>BCABCDA</t>
  </si>
  <si>
    <t>BCABCDB</t>
  </si>
  <si>
    <t>BCABCDC</t>
  </si>
  <si>
    <t>BCABCDD</t>
  </si>
  <si>
    <t>BCABCDE</t>
  </si>
  <si>
    <t>BCABCEA</t>
  </si>
  <si>
    <t>BCABCEB</t>
  </si>
  <si>
    <t>BCABCEC</t>
  </si>
  <si>
    <t>BCABCED</t>
  </si>
  <si>
    <t>BCABCFA</t>
  </si>
  <si>
    <t>BCABCFB</t>
  </si>
  <si>
    <t>BCABCFC</t>
  </si>
  <si>
    <t>BCABDAC</t>
  </si>
  <si>
    <t>BCABDAD</t>
  </si>
  <si>
    <t>BCABDAE</t>
  </si>
  <si>
    <t>BCABDBC</t>
  </si>
  <si>
    <t>BCABDBD</t>
  </si>
  <si>
    <t>BCABDBE</t>
  </si>
  <si>
    <t>BCABDCA</t>
  </si>
  <si>
    <t>BCABDCB</t>
  </si>
  <si>
    <t>BCABDCC</t>
  </si>
  <si>
    <t>BCABDCD</t>
  </si>
  <si>
    <t>BCABDCE</t>
  </si>
  <si>
    <t>BCABDDA</t>
  </si>
  <si>
    <t>BCABDDB</t>
  </si>
  <si>
    <t>BCABDDC</t>
  </si>
  <si>
    <t>BCABDDD</t>
  </si>
  <si>
    <t>BCABDEA</t>
  </si>
  <si>
    <t>BCABDEB</t>
  </si>
  <si>
    <t>BCABDEC</t>
  </si>
  <si>
    <t>BCABEAA</t>
  </si>
  <si>
    <t>BCABEAB</t>
  </si>
  <si>
    <t>BCABEAC</t>
  </si>
  <si>
    <t>BCABEAD</t>
  </si>
  <si>
    <t>BCABEBA</t>
  </si>
  <si>
    <t>BCABEBB</t>
  </si>
  <si>
    <t>BCABEBC</t>
  </si>
  <si>
    <t>BCABEBD</t>
  </si>
  <si>
    <t>BCABECA</t>
  </si>
  <si>
    <t>BCABECB</t>
  </si>
  <si>
    <t>BCABECC</t>
  </si>
  <si>
    <t>BCABECD</t>
  </si>
  <si>
    <t>BCABEDA</t>
  </si>
  <si>
    <t>BCABEDB</t>
  </si>
  <si>
    <t>BCABEDC</t>
  </si>
  <si>
    <t>BCABFAA</t>
  </si>
  <si>
    <t>BCABFAB</t>
  </si>
  <si>
    <t>BCABFAC</t>
  </si>
  <si>
    <t>BCABFBA</t>
  </si>
  <si>
    <t>BCABFBB</t>
  </si>
  <si>
    <t>BCABFBC</t>
  </si>
  <si>
    <t>BCABFCA</t>
  </si>
  <si>
    <t>BCABFCB</t>
  </si>
  <si>
    <t>BCABFCC</t>
  </si>
  <si>
    <t>BCACAAD</t>
  </si>
  <si>
    <t>BCACAAE</t>
  </si>
  <si>
    <t>BCACAAF</t>
  </si>
  <si>
    <t>BCACABD</t>
  </si>
  <si>
    <t>BCACABE</t>
  </si>
  <si>
    <t>BCACABF</t>
  </si>
  <si>
    <t>BCACACC</t>
  </si>
  <si>
    <t>BCACACD</t>
  </si>
  <si>
    <t>BCACACE</t>
  </si>
  <si>
    <t>BCACACF</t>
  </si>
  <si>
    <t>BCACADA</t>
  </si>
  <si>
    <t>BCACADB</t>
  </si>
  <si>
    <t>BCACADC</t>
  </si>
  <si>
    <t>BCACADD</t>
  </si>
  <si>
    <t>BCACADE</t>
  </si>
  <si>
    <t>BCACAEA</t>
  </si>
  <si>
    <t>BCACAEB</t>
  </si>
  <si>
    <t>BCACAEC</t>
  </si>
  <si>
    <t>BCACAED</t>
  </si>
  <si>
    <t>BCACAFA</t>
  </si>
  <si>
    <t>BCACAFB</t>
  </si>
  <si>
    <t>BCACAFC</t>
  </si>
  <si>
    <t>BCACBAD</t>
  </si>
  <si>
    <t>BCACBAE</t>
  </si>
  <si>
    <t>BCACBAF</t>
  </si>
  <si>
    <t>BCACBBD</t>
  </si>
  <si>
    <t>BCACBBE</t>
  </si>
  <si>
    <t>BCACBBF</t>
  </si>
  <si>
    <t>BCACBCC</t>
  </si>
  <si>
    <t>BCACBCD</t>
  </si>
  <si>
    <t>BCACBCE</t>
  </si>
  <si>
    <t>BCACBCF</t>
  </si>
  <si>
    <t>BCACBDA</t>
  </si>
  <si>
    <t>BCACBDB</t>
  </si>
  <si>
    <t>BCACBDC</t>
  </si>
  <si>
    <t>BCACBDD</t>
  </si>
  <si>
    <t>BCACBDE</t>
  </si>
  <si>
    <t>BCACBEA</t>
  </si>
  <si>
    <t>BCACBEB</t>
  </si>
  <si>
    <t>BCACBEC</t>
  </si>
  <si>
    <t>BCACBED</t>
  </si>
  <si>
    <t>BCACBFA</t>
  </si>
  <si>
    <t>BCACBFB</t>
  </si>
  <si>
    <t>BCACBFC</t>
  </si>
  <si>
    <t>BCACCAC</t>
  </si>
  <si>
    <t>BCACCAD</t>
  </si>
  <si>
    <t>BCACCAE</t>
  </si>
  <si>
    <t>BCACCAF</t>
  </si>
  <si>
    <t>BCACCBC</t>
  </si>
  <si>
    <t>BCACCBD</t>
  </si>
  <si>
    <t>BCACCBE</t>
  </si>
  <si>
    <t>BCACCBF</t>
  </si>
  <si>
    <t>BCACCCA</t>
  </si>
  <si>
    <t>BCACCCB</t>
  </si>
  <si>
    <t>BCACCCC</t>
  </si>
  <si>
    <t>BCACCCD</t>
  </si>
  <si>
    <t>BCACCCE</t>
  </si>
  <si>
    <t>BCACCCF</t>
  </si>
  <si>
    <t>BCACCDA</t>
  </si>
  <si>
    <t>BCACCDB</t>
  </si>
  <si>
    <t>BCACCDC</t>
  </si>
  <si>
    <t>BCACCDD</t>
  </si>
  <si>
    <t>BCACCDE</t>
  </si>
  <si>
    <t>BCACCEA</t>
  </si>
  <si>
    <t>BCACCEB</t>
  </si>
  <si>
    <t>BCACCEC</t>
  </si>
  <si>
    <t>BCACCED</t>
  </si>
  <si>
    <t>BCACCFA</t>
  </si>
  <si>
    <t>BCACCFB</t>
  </si>
  <si>
    <t>BCACCFC</t>
  </si>
  <si>
    <t>BCACDAA</t>
  </si>
  <si>
    <t>BCACDAB</t>
  </si>
  <si>
    <t>BCACDAC</t>
  </si>
  <si>
    <t>BCACDAD</t>
  </si>
  <si>
    <t>BCACDAE</t>
  </si>
  <si>
    <t>BCACDBA</t>
  </si>
  <si>
    <t>BCACDBB</t>
  </si>
  <si>
    <t>BCACDBC</t>
  </si>
  <si>
    <t>BCACDBD</t>
  </si>
  <si>
    <t>BCACDBE</t>
  </si>
  <si>
    <t>BCACDCA</t>
  </si>
  <si>
    <t>BCACDCB</t>
  </si>
  <si>
    <t>BCACDCC</t>
  </si>
  <si>
    <t>BCACDCD</t>
  </si>
  <si>
    <t>BCACDCE</t>
  </si>
  <si>
    <t>BCACDDA</t>
  </si>
  <si>
    <t>BCACDDB</t>
  </si>
  <si>
    <t>BCACDDC</t>
  </si>
  <si>
    <t>BCACDDD</t>
  </si>
  <si>
    <t>BCACDEA</t>
  </si>
  <si>
    <t>BCACDEB</t>
  </si>
  <si>
    <t>BCACDEC</t>
  </si>
  <si>
    <t>BCACEAA</t>
  </si>
  <si>
    <t>BCACEAB</t>
  </si>
  <si>
    <t>BCACEAC</t>
  </si>
  <si>
    <t>BCACEAD</t>
  </si>
  <si>
    <t>BCACEBA</t>
  </si>
  <si>
    <t>BCACEBB</t>
  </si>
  <si>
    <t>BCACEBC</t>
  </si>
  <si>
    <t>BCACEBD</t>
  </si>
  <si>
    <t>BCACECA</t>
  </si>
  <si>
    <t>BCACECB</t>
  </si>
  <si>
    <t>BCACECC</t>
  </si>
  <si>
    <t>BCACECD</t>
  </si>
  <si>
    <t>BCACEDA</t>
  </si>
  <si>
    <t>BCACEDB</t>
  </si>
  <si>
    <t>BCACEDC</t>
  </si>
  <si>
    <t>BCACFAA</t>
  </si>
  <si>
    <t>BCACFAB</t>
  </si>
  <si>
    <t>BCACFAC</t>
  </si>
  <si>
    <t>BCACFBA</t>
  </si>
  <si>
    <t>BCACFBB</t>
  </si>
  <si>
    <t>BCACFBC</t>
  </si>
  <si>
    <t>BCACFCA</t>
  </si>
  <si>
    <t>BCACFCB</t>
  </si>
  <si>
    <t>BCACFCC</t>
  </si>
  <si>
    <t>BCADAAC</t>
  </si>
  <si>
    <t>BCADAAD</t>
  </si>
  <si>
    <t>BCADAAE</t>
  </si>
  <si>
    <t>BCADABC</t>
  </si>
  <si>
    <t>BCADABD</t>
  </si>
  <si>
    <t>BCADABE</t>
  </si>
  <si>
    <t>BCADACA</t>
  </si>
  <si>
    <t>BCADACB</t>
  </si>
  <si>
    <t>BCADACC</t>
  </si>
  <si>
    <t>BCADACD</t>
  </si>
  <si>
    <t>BCADACE</t>
  </si>
  <si>
    <t>BCADADA</t>
  </si>
  <si>
    <t>BCADADB</t>
  </si>
  <si>
    <t>BCADADC</t>
  </si>
  <si>
    <t>BCADADD</t>
  </si>
  <si>
    <t>BCADAEA</t>
  </si>
  <si>
    <t>BCADAEB</t>
  </si>
  <si>
    <t>BCADAEC</t>
  </si>
  <si>
    <t>BCADBAC</t>
  </si>
  <si>
    <t>BCADBAD</t>
  </si>
  <si>
    <t>BCADBAE</t>
  </si>
  <si>
    <t>BCADBBC</t>
  </si>
  <si>
    <t>BCADBBD</t>
  </si>
  <si>
    <t>BCADBBE</t>
  </si>
  <si>
    <t>BCADBCA</t>
  </si>
  <si>
    <t>BCADBCB</t>
  </si>
  <si>
    <t>BCADBCC</t>
  </si>
  <si>
    <t>BCADBCD</t>
  </si>
  <si>
    <t>BCADBCE</t>
  </si>
  <si>
    <t>BCADBDA</t>
  </si>
  <si>
    <t>BCADBDB</t>
  </si>
  <si>
    <t>BCADBDC</t>
  </si>
  <si>
    <t>BCADBDD</t>
  </si>
  <si>
    <t>BCADBEA</t>
  </si>
  <si>
    <t>BCADBEB</t>
  </si>
  <si>
    <t>BCADBEC</t>
  </si>
  <si>
    <t>BCADCAA</t>
  </si>
  <si>
    <t>BCADCAB</t>
  </si>
  <si>
    <t>BCADCAC</t>
  </si>
  <si>
    <t>BCADCAD</t>
  </si>
  <si>
    <t>BCADCAE</t>
  </si>
  <si>
    <t>BCADCBA</t>
  </si>
  <si>
    <t>BCADCBB</t>
  </si>
  <si>
    <t>BCADCBC</t>
  </si>
  <si>
    <t>BCADCBD</t>
  </si>
  <si>
    <t>BCADCBE</t>
  </si>
  <si>
    <t>BCADCCA</t>
  </si>
  <si>
    <t>BCADCCB</t>
  </si>
  <si>
    <t>BCADCCC</t>
  </si>
  <si>
    <t>BCADCCD</t>
  </si>
  <si>
    <t>BCADCCE</t>
  </si>
  <si>
    <t>BCADCDA</t>
  </si>
  <si>
    <t>BCADCDB</t>
  </si>
  <si>
    <t>BCADCDC</t>
  </si>
  <si>
    <t>BCADCDD</t>
  </si>
  <si>
    <t>BCADCEA</t>
  </si>
  <si>
    <t>BCADCEB</t>
  </si>
  <si>
    <t>BCADCEC</t>
  </si>
  <si>
    <t>BCADDAA</t>
  </si>
  <si>
    <t>BCADDAB</t>
  </si>
  <si>
    <t>BCADDAC</t>
  </si>
  <si>
    <t>BCADDAD</t>
  </si>
  <si>
    <t>BCADDBA</t>
  </si>
  <si>
    <t>BCADDBB</t>
  </si>
  <si>
    <t>BCADDBC</t>
  </si>
  <si>
    <t>BCADDBD</t>
  </si>
  <si>
    <t>BCADDCA</t>
  </si>
  <si>
    <t>BCADDCB</t>
  </si>
  <si>
    <t>BCADDCC</t>
  </si>
  <si>
    <t>BCADDCD</t>
  </si>
  <si>
    <t>BCADDDA</t>
  </si>
  <si>
    <t>BCADDDB</t>
  </si>
  <si>
    <t>BCADDDC</t>
  </si>
  <si>
    <t>BCADEAA</t>
  </si>
  <si>
    <t>BCADEAB</t>
  </si>
  <si>
    <t>BCADEAC</t>
  </si>
  <si>
    <t>BCADEBA</t>
  </si>
  <si>
    <t>BCADEBB</t>
  </si>
  <si>
    <t>BCADEBC</t>
  </si>
  <si>
    <t>BCADECA</t>
  </si>
  <si>
    <t>BCADECB</t>
  </si>
  <si>
    <t>BCADECC</t>
  </si>
  <si>
    <t>BCAEAAA</t>
  </si>
  <si>
    <t>BCAEAAB</t>
  </si>
  <si>
    <t>BCAEAAC</t>
  </si>
  <si>
    <t>BCAEAAD</t>
  </si>
  <si>
    <t>BCAEABA</t>
  </si>
  <si>
    <t>BCAEABB</t>
  </si>
  <si>
    <t>BCAEABC</t>
  </si>
  <si>
    <t>BCAEABD</t>
  </si>
  <si>
    <t>BCAEACA</t>
  </si>
  <si>
    <t>BCAEACB</t>
  </si>
  <si>
    <t>BCAEACC</t>
  </si>
  <si>
    <t>BCAEACD</t>
  </si>
  <si>
    <t>BCAEADA</t>
  </si>
  <si>
    <t>BCAEADB</t>
  </si>
  <si>
    <t>BCAEADC</t>
  </si>
  <si>
    <t>BCAEBAA</t>
  </si>
  <si>
    <t>BCAEBAB</t>
  </si>
  <si>
    <t>BCAEBAC</t>
  </si>
  <si>
    <t>BCAEBAD</t>
  </si>
  <si>
    <t>BCAEBBA</t>
  </si>
  <si>
    <t>BCAEBBB</t>
  </si>
  <si>
    <t>BCAEBBC</t>
  </si>
  <si>
    <t>BCAEBBD</t>
  </si>
  <si>
    <t>BCAEBCA</t>
  </si>
  <si>
    <t>BCAEBCB</t>
  </si>
  <si>
    <t>BCAEBCC</t>
  </si>
  <si>
    <t>BCAEBCD</t>
  </si>
  <si>
    <t>BCAEBDA</t>
  </si>
  <si>
    <t>BCAEBDB</t>
  </si>
  <si>
    <t>BCAEBDC</t>
  </si>
  <si>
    <t>BCAECAA</t>
  </si>
  <si>
    <t>BCAECAB</t>
  </si>
  <si>
    <t>BCAECAC</t>
  </si>
  <si>
    <t>BCAECAD</t>
  </si>
  <si>
    <t>BCAECBA</t>
  </si>
  <si>
    <t>BCAECBB</t>
  </si>
  <si>
    <t>BCAECBC</t>
  </si>
  <si>
    <t>BCAECBD</t>
  </si>
  <si>
    <t>BCAECCA</t>
  </si>
  <si>
    <t>BCAECCB</t>
  </si>
  <si>
    <t>BCAECCC</t>
  </si>
  <si>
    <t>BCAECCD</t>
  </si>
  <si>
    <t>BCAECDA</t>
  </si>
  <si>
    <t>BCAECDB</t>
  </si>
  <si>
    <t>BCAECDC</t>
  </si>
  <si>
    <t>BCAEDAA</t>
  </si>
  <si>
    <t>BCAEDAB</t>
  </si>
  <si>
    <t>BCAEDAC</t>
  </si>
  <si>
    <t>BCAEDBA</t>
  </si>
  <si>
    <t>BCAEDBB</t>
  </si>
  <si>
    <t>BCAEDBC</t>
  </si>
  <si>
    <t>BCAEDCA</t>
  </si>
  <si>
    <t>BCAEDCB</t>
  </si>
  <si>
    <t>BCAEDCC</t>
  </si>
  <si>
    <t>BCAFAAA</t>
  </si>
  <si>
    <t>BCAFAAB</t>
  </si>
  <si>
    <t>BCAFAAC</t>
  </si>
  <si>
    <t>BCAFABA</t>
  </si>
  <si>
    <t>BCAFABB</t>
  </si>
  <si>
    <t>BCAFABC</t>
  </si>
  <si>
    <t>BCAFACA</t>
  </si>
  <si>
    <t>BCAFACB</t>
  </si>
  <si>
    <t>BCAFACC</t>
  </si>
  <si>
    <t>BCAFBAA</t>
  </si>
  <si>
    <t>BCAFBAB</t>
  </si>
  <si>
    <t>BCAFBAC</t>
  </si>
  <si>
    <t>BCAFBBA</t>
  </si>
  <si>
    <t>BCAFBBB</t>
  </si>
  <si>
    <t>BCAFBBC</t>
  </si>
  <si>
    <t>BCAFBCA</t>
  </si>
  <si>
    <t>BCAFBCB</t>
  </si>
  <si>
    <t>BCAFBCC</t>
  </si>
  <si>
    <t>BCAFCAA</t>
  </si>
  <si>
    <t>BCAFCAB</t>
  </si>
  <si>
    <t>BCAFCAC</t>
  </si>
  <si>
    <t>BCAFCBA</t>
  </si>
  <si>
    <t>BCAFCBB</t>
  </si>
  <si>
    <t>BCAFCBC</t>
  </si>
  <si>
    <t>BCAFCCA</t>
  </si>
  <si>
    <t>BCAFCCB</t>
  </si>
  <si>
    <t>BCAFCCC</t>
  </si>
  <si>
    <t>BCBAAAE</t>
  </si>
  <si>
    <t>BCBAAAF</t>
  </si>
  <si>
    <t>BCBAABE</t>
  </si>
  <si>
    <t>BCBAABF</t>
  </si>
  <si>
    <t>BCBAACD</t>
  </si>
  <si>
    <t>BCBAACE</t>
  </si>
  <si>
    <t>BCBAACF</t>
  </si>
  <si>
    <t>BCBAADC</t>
  </si>
  <si>
    <t>BCBAADD</t>
  </si>
  <si>
    <t>BCBAADE</t>
  </si>
  <si>
    <t>BCBAAEA</t>
  </si>
  <si>
    <t>BCBAAEB</t>
  </si>
  <si>
    <t>BCBAAEC</t>
  </si>
  <si>
    <t>BCBAAED</t>
  </si>
  <si>
    <t>BCBAAFA</t>
  </si>
  <si>
    <t>BCBAAFB</t>
  </si>
  <si>
    <t>BCBAAFC</t>
  </si>
  <si>
    <t>BCBABAE</t>
  </si>
  <si>
    <t>BCBABAF</t>
  </si>
  <si>
    <t>BCBABBE</t>
  </si>
  <si>
    <t>BCBABBF</t>
  </si>
  <si>
    <t>BCBABCD</t>
  </si>
  <si>
    <t>BCBABCE</t>
  </si>
  <si>
    <t>BCBABCF</t>
  </si>
  <si>
    <t>BCBABDC</t>
  </si>
  <si>
    <t>BCBABDD</t>
  </si>
  <si>
    <t>BCBABDE</t>
  </si>
  <si>
    <t>BCBABEA</t>
  </si>
  <si>
    <t>BCBABEB</t>
  </si>
  <si>
    <t>BCBABEC</t>
  </si>
  <si>
    <t>BCBABED</t>
  </si>
  <si>
    <t>BCBABFA</t>
  </si>
  <si>
    <t>BCBABFB</t>
  </si>
  <si>
    <t>BCBABFC</t>
  </si>
  <si>
    <t>BCBACAD</t>
  </si>
  <si>
    <t>BCBACAE</t>
  </si>
  <si>
    <t>BCBACAF</t>
  </si>
  <si>
    <t>BCBACBD</t>
  </si>
  <si>
    <t>BCBACBE</t>
  </si>
  <si>
    <t>BCBACBF</t>
  </si>
  <si>
    <t>BCBACCC</t>
  </si>
  <si>
    <t>BCBACCD</t>
  </si>
  <si>
    <t>BCBACCE</t>
  </si>
  <si>
    <t>BCBACCF</t>
  </si>
  <si>
    <t>BCBACDA</t>
  </si>
  <si>
    <t>BCBACDB</t>
  </si>
  <si>
    <t>BCBACDC</t>
  </si>
  <si>
    <t>BCBACDD</t>
  </si>
  <si>
    <t>BCBACDE</t>
  </si>
  <si>
    <t>BCBACEA</t>
  </si>
  <si>
    <t>BCBACEB</t>
  </si>
  <si>
    <t>BCBACEC</t>
  </si>
  <si>
    <t>BCBACED</t>
  </si>
  <si>
    <t>BCBACFA</t>
  </si>
  <si>
    <t>BCBACFB</t>
  </si>
  <si>
    <t>BCBACFC</t>
  </si>
  <si>
    <t>BCBADAC</t>
  </si>
  <si>
    <t>BCBADAD</t>
  </si>
  <si>
    <t>BCBADAE</t>
  </si>
  <si>
    <t>BCBADBC</t>
  </si>
  <si>
    <t>BCBADBD</t>
  </si>
  <si>
    <t>BCBADBE</t>
  </si>
  <si>
    <t>BCBADCA</t>
  </si>
  <si>
    <t>BCBADCB</t>
  </si>
  <si>
    <t>BCBADCC</t>
  </si>
  <si>
    <t>BCBADCD</t>
  </si>
  <si>
    <t>BCBADCE</t>
  </si>
  <si>
    <t>BCBADDA</t>
  </si>
  <si>
    <t>BCBADDB</t>
  </si>
  <si>
    <t>BCBADDC</t>
  </si>
  <si>
    <t>BCBADDD</t>
  </si>
  <si>
    <t>BCBADEA</t>
  </si>
  <si>
    <t>BCBADEB</t>
  </si>
  <si>
    <t>BCBADEC</t>
  </si>
  <si>
    <t>BCBAEAA</t>
  </si>
  <si>
    <t>BCBAEAB</t>
  </si>
  <si>
    <t>BCBAEAC</t>
  </si>
  <si>
    <t>BCBAEAD</t>
  </si>
  <si>
    <t>BCBAEBA</t>
  </si>
  <si>
    <t>BCBAEBB</t>
  </si>
  <si>
    <t>BCBAEBC</t>
  </si>
  <si>
    <t>BCBAEBD</t>
  </si>
  <si>
    <t>BCBAECA</t>
  </si>
  <si>
    <t>BCBAECB</t>
  </si>
  <si>
    <t>BCBAECC</t>
  </si>
  <si>
    <t>BCBAECD</t>
  </si>
  <si>
    <t>BCBAEDA</t>
  </si>
  <si>
    <t>BCBAEDB</t>
  </si>
  <si>
    <t>BCBAEDC</t>
  </si>
  <si>
    <t>BCBAFAA</t>
  </si>
  <si>
    <t>BCBAFAB</t>
  </si>
  <si>
    <t>BCBAFAC</t>
  </si>
  <si>
    <t>BCBAFBA</t>
  </si>
  <si>
    <t>BCBAFBB</t>
  </si>
  <si>
    <t>BCBAFBC</t>
  </si>
  <si>
    <t>BCBAFCA</t>
  </si>
  <si>
    <t>BCBAFCB</t>
  </si>
  <si>
    <t>BCBAFCC</t>
  </si>
  <si>
    <t>BCBBAAE</t>
  </si>
  <si>
    <t>BCBBAAF</t>
  </si>
  <si>
    <t>BCBBABE</t>
  </si>
  <si>
    <t>BCBBABF</t>
  </si>
  <si>
    <t>BCBBACD</t>
  </si>
  <si>
    <t>BCBBACE</t>
  </si>
  <si>
    <t>BCBBACF</t>
  </si>
  <si>
    <t>BCBBADC</t>
  </si>
  <si>
    <t>BCBBADD</t>
  </si>
  <si>
    <t>BCBBADE</t>
  </si>
  <si>
    <t>BCBBAEA</t>
  </si>
  <si>
    <t>BCBBAEB</t>
  </si>
  <si>
    <t>BCBBAEC</t>
  </si>
  <si>
    <t>BCBBAED</t>
  </si>
  <si>
    <t>BCBBAFA</t>
  </si>
  <si>
    <t>BCBBAFB</t>
  </si>
  <si>
    <t>BCBBAFC</t>
  </si>
  <si>
    <t>BCBBBAE</t>
  </si>
  <si>
    <t>BCBBBAF</t>
  </si>
  <si>
    <t>BCBBBBD</t>
  </si>
  <si>
    <t>BCBBBBE</t>
  </si>
  <si>
    <t>BCBBBBF</t>
  </si>
  <si>
    <t>BCBBBCD</t>
  </si>
  <si>
    <t>BCBBBCE</t>
  </si>
  <si>
    <t>BCBBBCF</t>
  </si>
  <si>
    <t>BCBBBDB</t>
  </si>
  <si>
    <t>BCBBBDC</t>
  </si>
  <si>
    <t>BCBBBDD</t>
  </si>
  <si>
    <t>BCBBBDE</t>
  </si>
  <si>
    <t>BCBBBEA</t>
  </si>
  <si>
    <t>BCBBBEB</t>
  </si>
  <si>
    <t>BCBBBEC</t>
  </si>
  <si>
    <t>BCBBBED</t>
  </si>
  <si>
    <t>BCBBBFA</t>
  </si>
  <si>
    <t>BCBBBFB</t>
  </si>
  <si>
    <t>BCBBBFC</t>
  </si>
  <si>
    <t>BCBBCAD</t>
  </si>
  <si>
    <t>BCBBCAE</t>
  </si>
  <si>
    <t>BCBBCAF</t>
  </si>
  <si>
    <t>BCBBCBD</t>
  </si>
  <si>
    <t>BCBBCBE</t>
  </si>
  <si>
    <t>BCBBCBF</t>
  </si>
  <si>
    <t>BCBBCCC</t>
  </si>
  <si>
    <t>BCBBCCD</t>
  </si>
  <si>
    <t>BCBBCCE</t>
  </si>
  <si>
    <t>BCBBCCF</t>
  </si>
  <si>
    <t>BCBBCDA</t>
  </si>
  <si>
    <t>BCBBCDB</t>
  </si>
  <si>
    <t>BCBBCDC</t>
  </si>
  <si>
    <t>BCBBCDD</t>
  </si>
  <si>
    <t>BCBBCDE</t>
  </si>
  <si>
    <t>BCBBCEA</t>
  </si>
  <si>
    <t>BCBBCEB</t>
  </si>
  <si>
    <t>BCBBCEC</t>
  </si>
  <si>
    <t>BCBBCED</t>
  </si>
  <si>
    <t>BCBBCFA</t>
  </si>
  <si>
    <t>BCBBCFB</t>
  </si>
  <si>
    <t>BCBBCFC</t>
  </si>
  <si>
    <t>BCBBDAC</t>
  </si>
  <si>
    <t>BCBBDAD</t>
  </si>
  <si>
    <t>BCBBDAE</t>
  </si>
  <si>
    <t>BCBBDBB</t>
  </si>
  <si>
    <t>BCBBDBC</t>
  </si>
  <si>
    <t>BCBBDBD</t>
  </si>
  <si>
    <t>BCBBDBE</t>
  </si>
  <si>
    <t>BCBBDCA</t>
  </si>
  <si>
    <t>BCBBDCB</t>
  </si>
  <si>
    <t>BCBBDCC</t>
  </si>
  <si>
    <t>BCBBDCD</t>
  </si>
  <si>
    <t>BCBBDCE</t>
  </si>
  <si>
    <t>BCBBDDA</t>
  </si>
  <si>
    <t>BCBBDDB</t>
  </si>
  <si>
    <t>BCBBDDC</t>
  </si>
  <si>
    <t>BCBBDDD</t>
  </si>
  <si>
    <t>BCBBDEA</t>
  </si>
  <si>
    <t>BCBBDEB</t>
  </si>
  <si>
    <t>BCBBDEC</t>
  </si>
  <si>
    <t>BCBBEAA</t>
  </si>
  <si>
    <t>BCBBEAB</t>
  </si>
  <si>
    <t>BCBBEAC</t>
  </si>
  <si>
    <t>BCBBEAD</t>
  </si>
  <si>
    <t>BCBBEBA</t>
  </si>
  <si>
    <t>BCBBEBB</t>
  </si>
  <si>
    <t>BCBBEBC</t>
  </si>
  <si>
    <t>BCBBEBD</t>
  </si>
  <si>
    <t>BCBBECA</t>
  </si>
  <si>
    <t>BCBBECB</t>
  </si>
  <si>
    <t>BCBBECC</t>
  </si>
  <si>
    <t>BCBBECD</t>
  </si>
  <si>
    <t>BCBBEDA</t>
  </si>
  <si>
    <t>BCBBEDB</t>
  </si>
  <si>
    <t>BCBBEDC</t>
  </si>
  <si>
    <t>BCBBFAA</t>
  </si>
  <si>
    <t>BCBBFAB</t>
  </si>
  <si>
    <t>BCBBFAC</t>
  </si>
  <si>
    <t>BCBBFBA</t>
  </si>
  <si>
    <t>BCBBFBB</t>
  </si>
  <si>
    <t>BCBBFBC</t>
  </si>
  <si>
    <t>BCBBFCA</t>
  </si>
  <si>
    <t>BCBBFCB</t>
  </si>
  <si>
    <t>BCBBFCC</t>
  </si>
  <si>
    <t>BCBCAAD</t>
  </si>
  <si>
    <t>BCBCAAE</t>
  </si>
  <si>
    <t>BCBCAAF</t>
  </si>
  <si>
    <t>BCBCABD</t>
  </si>
  <si>
    <t>BCBCABE</t>
  </si>
  <si>
    <t>BCBCABF</t>
  </si>
  <si>
    <t>BCBCACC</t>
  </si>
  <si>
    <t>BCBCACD</t>
  </si>
  <si>
    <t>BCBCACE</t>
  </si>
  <si>
    <t>BCBCACF</t>
  </si>
  <si>
    <t>BCBCADA</t>
  </si>
  <si>
    <t>BCBCADB</t>
  </si>
  <si>
    <t>BCBCADC</t>
  </si>
  <si>
    <t>BCBCADD</t>
  </si>
  <si>
    <t>BCBCADE</t>
  </si>
  <si>
    <t>BCBCAEA</t>
  </si>
  <si>
    <t>BCBCAEB</t>
  </si>
  <si>
    <t>BCBCAEC</t>
  </si>
  <si>
    <t>BCBCAED</t>
  </si>
  <si>
    <t>BCBCAFA</t>
  </si>
  <si>
    <t>BCBCAFB</t>
  </si>
  <si>
    <t>BCBCAFC</t>
  </si>
  <si>
    <t>BCBCBAD</t>
  </si>
  <si>
    <t>BCBCBAE</t>
  </si>
  <si>
    <t>BCBCBAF</t>
  </si>
  <si>
    <t>BCBCBBD</t>
  </si>
  <si>
    <t>BCBCBBE</t>
  </si>
  <si>
    <t>BCBCBBF</t>
  </si>
  <si>
    <t>BCBCBCC</t>
  </si>
  <si>
    <t>BCBCBCD</t>
  </si>
  <si>
    <t>BCBCBCE</t>
  </si>
  <si>
    <t>BCBCBCF</t>
  </si>
  <si>
    <t>BCBCBDA</t>
  </si>
  <si>
    <t>BCBCBDB</t>
  </si>
  <si>
    <t>BCBCBDC</t>
  </si>
  <si>
    <t>BCBCBDD</t>
  </si>
  <si>
    <t>BCBCBDE</t>
  </si>
  <si>
    <t>BCBCBEA</t>
  </si>
  <si>
    <t>BCBCBEB</t>
  </si>
  <si>
    <t>BCBCBEC</t>
  </si>
  <si>
    <t>BCBCBED</t>
  </si>
  <si>
    <t>BCBCBFA</t>
  </si>
  <si>
    <t>BCBCBFB</t>
  </si>
  <si>
    <t>BCBCBFC</t>
  </si>
  <si>
    <t>BCBCCAC</t>
  </si>
  <si>
    <t>BCBCCAD</t>
  </si>
  <si>
    <t>BCBCCAE</t>
  </si>
  <si>
    <t>BCBCCAF</t>
  </si>
  <si>
    <t>BCBCCBC</t>
  </si>
  <si>
    <t>BCBCCBD</t>
  </si>
  <si>
    <t>BCBCCBE</t>
  </si>
  <si>
    <t>BCBCCBF</t>
  </si>
  <si>
    <t>BCBCCCA</t>
  </si>
  <si>
    <t>BCBCCCB</t>
  </si>
  <si>
    <t>BCBCCCC</t>
  </si>
  <si>
    <t>BCBCCCD</t>
  </si>
  <si>
    <t>BCBCCCE</t>
  </si>
  <si>
    <t>BCBCCCF</t>
  </si>
  <si>
    <t>BCBCCDA</t>
  </si>
  <si>
    <t>BCBCCDB</t>
  </si>
  <si>
    <t>BCBCCDC</t>
  </si>
  <si>
    <t>BCBCCDD</t>
  </si>
  <si>
    <t>BCBCCDE</t>
  </si>
  <si>
    <t>BCBCCEA</t>
  </si>
  <si>
    <t>BCBCCEB</t>
  </si>
  <si>
    <t>BCBCCEC</t>
  </si>
  <si>
    <t>BCBCCED</t>
  </si>
  <si>
    <t>BCBCCFA</t>
  </si>
  <si>
    <t>BCBCCFB</t>
  </si>
  <si>
    <t>BCBCCFC</t>
  </si>
  <si>
    <t>BCBCDAA</t>
  </si>
  <si>
    <t>BCBCDAB</t>
  </si>
  <si>
    <t>BCBCDAC</t>
  </si>
  <si>
    <t>BCBCDAD</t>
  </si>
  <si>
    <t>BCBCDAE</t>
  </si>
  <si>
    <t>BCBCDBA</t>
  </si>
  <si>
    <t>BCBCDBB</t>
  </si>
  <si>
    <t>BCBCDBC</t>
  </si>
  <si>
    <t>BCBCDBD</t>
  </si>
  <si>
    <t>BCBCDBE</t>
  </si>
  <si>
    <t>BCBCDCA</t>
  </si>
  <si>
    <t>BCBCDCB</t>
  </si>
  <si>
    <t>BCBCDCC</t>
  </si>
  <si>
    <t>BCBCDCD</t>
  </si>
  <si>
    <t>BCBCDCE</t>
  </si>
  <si>
    <t>BCBCDDA</t>
  </si>
  <si>
    <t>BCBCDDB</t>
  </si>
  <si>
    <t>BCBCDDC</t>
  </si>
  <si>
    <t>BCBCDDD</t>
  </si>
  <si>
    <t>BCBCDEA</t>
  </si>
  <si>
    <t>BCBCDEB</t>
  </si>
  <si>
    <t>BCBCDEC</t>
  </si>
  <si>
    <t>BCBCEAA</t>
  </si>
  <si>
    <t>BCBCEAB</t>
  </si>
  <si>
    <t>BCBCEAC</t>
  </si>
  <si>
    <t>BCBCEAD</t>
  </si>
  <si>
    <t>BCBCEBA</t>
  </si>
  <si>
    <t>BCBCEBB</t>
  </si>
  <si>
    <t>BCBCEBC</t>
  </si>
  <si>
    <t>BCBCEBD</t>
  </si>
  <si>
    <t>BCBCECA</t>
  </si>
  <si>
    <t>BCBCECB</t>
  </si>
  <si>
    <t>BCBCECC</t>
  </si>
  <si>
    <t>BCBCECD</t>
  </si>
  <si>
    <t>BCBCEDA</t>
  </si>
  <si>
    <t>BCBCEDB</t>
  </si>
  <si>
    <t>BCBCEDC</t>
  </si>
  <si>
    <t>BCBCFAA</t>
  </si>
  <si>
    <t>BCBCFAB</t>
  </si>
  <si>
    <t>BCBCFAC</t>
  </si>
  <si>
    <t>BCBCFBA</t>
  </si>
  <si>
    <t>BCBCFBB</t>
  </si>
  <si>
    <t>BCBCFBC</t>
  </si>
  <si>
    <t>BCBCFCA</t>
  </si>
  <si>
    <t>BCBCFCB</t>
  </si>
  <si>
    <t>BCBCFCC</t>
  </si>
  <si>
    <t>BCBDAAC</t>
  </si>
  <si>
    <t>BCBDAAD</t>
  </si>
  <si>
    <t>BCBDAAE</t>
  </si>
  <si>
    <t>BCBDABC</t>
  </si>
  <si>
    <t>BCBDABD</t>
  </si>
  <si>
    <t>BCBDABE</t>
  </si>
  <si>
    <t>BCBDACA</t>
  </si>
  <si>
    <t>BCBDACB</t>
  </si>
  <si>
    <t>BCBDACC</t>
  </si>
  <si>
    <t>BCBDACD</t>
  </si>
  <si>
    <t>BCBDACE</t>
  </si>
  <si>
    <t>BCBDADA</t>
  </si>
  <si>
    <t>BCBDADB</t>
  </si>
  <si>
    <t>BCBDADC</t>
  </si>
  <si>
    <t>BCBDADD</t>
  </si>
  <si>
    <t>BCBDAEA</t>
  </si>
  <si>
    <t>BCBDAEB</t>
  </si>
  <si>
    <t>BCBDAEC</t>
  </si>
  <si>
    <t>BCBDBAC</t>
  </si>
  <si>
    <t>BCBDBAD</t>
  </si>
  <si>
    <t>BCBDBAE</t>
  </si>
  <si>
    <t>BCBDBBB</t>
  </si>
  <si>
    <t>BCBDBBC</t>
  </si>
  <si>
    <t>BCBDBBD</t>
  </si>
  <si>
    <t>BCBDBBE</t>
  </si>
  <si>
    <t>BCBDBCA</t>
  </si>
  <si>
    <t>BCBDBCB</t>
  </si>
  <si>
    <t>BCBDBCC</t>
  </si>
  <si>
    <t>BCBDBCD</t>
  </si>
  <si>
    <t>BCBDBCE</t>
  </si>
  <si>
    <t>BCBDBDA</t>
  </si>
  <si>
    <t>BCBDBDB</t>
  </si>
  <si>
    <t>BCBDBDC</t>
  </si>
  <si>
    <t>BCBDBDD</t>
  </si>
  <si>
    <t>BCBDBEA</t>
  </si>
  <si>
    <t>BCBDBEB</t>
  </si>
  <si>
    <t>BCBDBEC</t>
  </si>
  <si>
    <t>BCBDCAA</t>
  </si>
  <si>
    <t>BCBDCAB</t>
  </si>
  <si>
    <t>BCBDCAC</t>
  </si>
  <si>
    <t>BCBDCAD</t>
  </si>
  <si>
    <t>BCBDCAE</t>
  </si>
  <si>
    <t>BCBDCBA</t>
  </si>
  <si>
    <t>BCBDCBB</t>
  </si>
  <si>
    <t>BCBDCBC</t>
  </si>
  <si>
    <t>BCBDCBD</t>
  </si>
  <si>
    <t>BCBDCBE</t>
  </si>
  <si>
    <t>BCBDCCA</t>
  </si>
  <si>
    <t>BCBDCCB</t>
  </si>
  <si>
    <t>BCBDCCC</t>
  </si>
  <si>
    <t>BCBDCCD</t>
  </si>
  <si>
    <t>BCBDCCE</t>
  </si>
  <si>
    <t>BCBDCDA</t>
  </si>
  <si>
    <t>BCBDCDB</t>
  </si>
  <si>
    <t>BCBDCDC</t>
  </si>
  <si>
    <t>BCBDCDD</t>
  </si>
  <si>
    <t>BCBDCEA</t>
  </si>
  <si>
    <t>BCBDCEB</t>
  </si>
  <si>
    <t>BCBDCEC</t>
  </si>
  <si>
    <t>BCBDDAA</t>
  </si>
  <si>
    <t>BCBDDAB</t>
  </si>
  <si>
    <t>BCBDDAC</t>
  </si>
  <si>
    <t>BCBDDAD</t>
  </si>
  <si>
    <t>BCBDDBA</t>
  </si>
  <si>
    <t>BCBDDBB</t>
  </si>
  <si>
    <t>BCBDDBC</t>
  </si>
  <si>
    <t>BCBDDBD</t>
  </si>
  <si>
    <t>BCBDDCA</t>
  </si>
  <si>
    <t>BCBDDCB</t>
  </si>
  <si>
    <t>BCBDDCC</t>
  </si>
  <si>
    <t>BCBDDCD</t>
  </si>
  <si>
    <t>BCBDDDA</t>
  </si>
  <si>
    <t>BCBDDDB</t>
  </si>
  <si>
    <t>BCBDDDC</t>
  </si>
  <si>
    <t>BCBDEAA</t>
  </si>
  <si>
    <t>BCBDEAB</t>
  </si>
  <si>
    <t>BCBDEAC</t>
  </si>
  <si>
    <t>BCBDEBA</t>
  </si>
  <si>
    <t>BCBDEBB</t>
  </si>
  <si>
    <t>BCBDEBC</t>
  </si>
  <si>
    <t>BCBDECA</t>
  </si>
  <si>
    <t>BCBDECB</t>
  </si>
  <si>
    <t>BCBDECC</t>
  </si>
  <si>
    <t>BCBEAAA</t>
  </si>
  <si>
    <t>BCBEAAB</t>
  </si>
  <si>
    <t>BCBEAAC</t>
  </si>
  <si>
    <t>BCBEAAD</t>
  </si>
  <si>
    <t>BCBEABA</t>
  </si>
  <si>
    <t>BCBEABB</t>
  </si>
  <si>
    <t>BCBEABC</t>
  </si>
  <si>
    <t>BCBEABD</t>
  </si>
  <si>
    <t>BCBEACA</t>
  </si>
  <si>
    <t>BCBEACB</t>
  </si>
  <si>
    <t>BCBEACC</t>
  </si>
  <si>
    <t>BCBEACD</t>
  </si>
  <si>
    <t>BCBEADA</t>
  </si>
  <si>
    <t>BCBEADB</t>
  </si>
  <si>
    <t>BCBEADC</t>
  </si>
  <si>
    <t>BCBEBAA</t>
  </si>
  <si>
    <t>BCBEBAB</t>
  </si>
  <si>
    <t>BCBEBAC</t>
  </si>
  <si>
    <t>BCBEBAD</t>
  </si>
  <si>
    <t>BCBEBBA</t>
  </si>
  <si>
    <t>BCBEBBB</t>
  </si>
  <si>
    <t>BCBEBBC</t>
  </si>
  <si>
    <t>BCBEBBD</t>
  </si>
  <si>
    <t>BCBEBCA</t>
  </si>
  <si>
    <t>BCBEBCB</t>
  </si>
  <si>
    <t>BCBEBCC</t>
  </si>
  <si>
    <t>BCBEBCD</t>
  </si>
  <si>
    <t>BCBEBDA</t>
  </si>
  <si>
    <t>BCBEBDB</t>
  </si>
  <si>
    <t>BCBEBDC</t>
  </si>
  <si>
    <t>BCBECAA</t>
  </si>
  <si>
    <t>BCBECAB</t>
  </si>
  <si>
    <t>BCBECAC</t>
  </si>
  <si>
    <t>BCBECAD</t>
  </si>
  <si>
    <t>BCBECBA</t>
  </si>
  <si>
    <t>BCBECBB</t>
  </si>
  <si>
    <t>BCBECBC</t>
  </si>
  <si>
    <t>BCBECBD</t>
  </si>
  <si>
    <t>BCBECCA</t>
  </si>
  <si>
    <t>BCBECCB</t>
  </si>
  <si>
    <t>BCBECCC</t>
  </si>
  <si>
    <t>BCBECCD</t>
  </si>
  <si>
    <t>BCBECDA</t>
  </si>
  <si>
    <t>BCBECDB</t>
  </si>
  <si>
    <t>BCBECDC</t>
  </si>
  <si>
    <t>BCBEDAA</t>
  </si>
  <si>
    <t>BCBEDAB</t>
  </si>
  <si>
    <t>BCBEDAC</t>
  </si>
  <si>
    <t>BCBEDBA</t>
  </si>
  <si>
    <t>BCBEDBB</t>
  </si>
  <si>
    <t>BCBEDBC</t>
  </si>
  <si>
    <t>BCBEDCA</t>
  </si>
  <si>
    <t>BCBEDCB</t>
  </si>
  <si>
    <t>BCBEDCC</t>
  </si>
  <si>
    <t>BCBFAAA</t>
  </si>
  <si>
    <t>BCBFAAB</t>
  </si>
  <si>
    <t>BCBFAAC</t>
  </si>
  <si>
    <t>BCBFABA</t>
  </si>
  <si>
    <t>BCBFABB</t>
  </si>
  <si>
    <t>BCBFABC</t>
  </si>
  <si>
    <t>BCBFACA</t>
  </si>
  <si>
    <t>BCBFACB</t>
  </si>
  <si>
    <t>BCBFACC</t>
  </si>
  <si>
    <t>BCBFBAA</t>
  </si>
  <si>
    <t>BCBFBAB</t>
  </si>
  <si>
    <t>BCBFBAC</t>
  </si>
  <si>
    <t>BCBFBBA</t>
  </si>
  <si>
    <t>BCBFBBB</t>
  </si>
  <si>
    <t>BCBFBBC</t>
  </si>
  <si>
    <t>BCBFBCA</t>
  </si>
  <si>
    <t>BCBFBCB</t>
  </si>
  <si>
    <t>BCBFBCC</t>
  </si>
  <si>
    <t>BCBFCAA</t>
  </si>
  <si>
    <t>BCBFCAB</t>
  </si>
  <si>
    <t>BCBFCAC</t>
  </si>
  <si>
    <t>BCBFCBA</t>
  </si>
  <si>
    <t>BCBFCBB</t>
  </si>
  <si>
    <t>BCBFCBC</t>
  </si>
  <si>
    <t>BCBFCCA</t>
  </si>
  <si>
    <t>BCBFCCB</t>
  </si>
  <si>
    <t>BCBFCCC</t>
  </si>
  <si>
    <t>BCCAAAD</t>
  </si>
  <si>
    <t>BCCAAAE</t>
  </si>
  <si>
    <t>BCCAAAF</t>
  </si>
  <si>
    <t>BCCAABD</t>
  </si>
  <si>
    <t>BCCAABE</t>
  </si>
  <si>
    <t>BCCAABF</t>
  </si>
  <si>
    <t>BCCAACC</t>
  </si>
  <si>
    <t>BCCAACD</t>
  </si>
  <si>
    <t>BCCAACE</t>
  </si>
  <si>
    <t>BCCAACF</t>
  </si>
  <si>
    <t>BCCAADA</t>
  </si>
  <si>
    <t>BCCAADB</t>
  </si>
  <si>
    <t>BCCAADC</t>
  </si>
  <si>
    <t>BCCAADD</t>
  </si>
  <si>
    <t>BCCAADE</t>
  </si>
  <si>
    <t>BCCAAEA</t>
  </si>
  <si>
    <t>BCCAAEB</t>
  </si>
  <si>
    <t>BCCAAEC</t>
  </si>
  <si>
    <t>BCCAAED</t>
  </si>
  <si>
    <t>BCCAAFA</t>
  </si>
  <si>
    <t>BCCAAFB</t>
  </si>
  <si>
    <t>BCCAAFC</t>
  </si>
  <si>
    <t>BCCABAD</t>
  </si>
  <si>
    <t>BCCABAE</t>
  </si>
  <si>
    <t>BCCABAF</t>
  </si>
  <si>
    <t>BCCABBD</t>
  </si>
  <si>
    <t>BCCABBE</t>
  </si>
  <si>
    <t>BCCABBF</t>
  </si>
  <si>
    <t>BCCABCC</t>
  </si>
  <si>
    <t>BCCABCD</t>
  </si>
  <si>
    <t>BCCABCE</t>
  </si>
  <si>
    <t>BCCABCF</t>
  </si>
  <si>
    <t>BCCABDA</t>
  </si>
  <si>
    <t>BCCABDB</t>
  </si>
  <si>
    <t>BCCABDC</t>
  </si>
  <si>
    <t>BCCABDD</t>
  </si>
  <si>
    <t>BCCABDE</t>
  </si>
  <si>
    <t>BCCABEA</t>
  </si>
  <si>
    <t>BCCABEB</t>
  </si>
  <si>
    <t>BCCABEC</t>
  </si>
  <si>
    <t>BCCABED</t>
  </si>
  <si>
    <t>BCCABFA</t>
  </si>
  <si>
    <t>BCCABFB</t>
  </si>
  <si>
    <t>BCCABFC</t>
  </si>
  <si>
    <t>BCCACAC</t>
  </si>
  <si>
    <t>BCCACAD</t>
  </si>
  <si>
    <t>BCCACAE</t>
  </si>
  <si>
    <t>BCCACAF</t>
  </si>
  <si>
    <t>BCCACBC</t>
  </si>
  <si>
    <t>BCCACBD</t>
  </si>
  <si>
    <t>BCCACBE</t>
  </si>
  <si>
    <t>BCCACBF</t>
  </si>
  <si>
    <t>BCCACCA</t>
  </si>
  <si>
    <t>BCCACCB</t>
  </si>
  <si>
    <t>BCCACCC</t>
  </si>
  <si>
    <t>BCCACCD</t>
  </si>
  <si>
    <t>BCCACCE</t>
  </si>
  <si>
    <t>BCCACCF</t>
  </si>
  <si>
    <t>BCCACDA</t>
  </si>
  <si>
    <t>BCCACDB</t>
  </si>
  <si>
    <t>BCCACDC</t>
  </si>
  <si>
    <t>BCCACDD</t>
  </si>
  <si>
    <t>BCCACDE</t>
  </si>
  <si>
    <t>BCCACEA</t>
  </si>
  <si>
    <t>BCCACEB</t>
  </si>
  <si>
    <t>BCCACEC</t>
  </si>
  <si>
    <t>BCCACED</t>
  </si>
  <si>
    <t>BCCACFA</t>
  </si>
  <si>
    <t>BCCACFB</t>
  </si>
  <si>
    <t>BCCACFC</t>
  </si>
  <si>
    <t>BCCADAA</t>
  </si>
  <si>
    <t>BCCADAB</t>
  </si>
  <si>
    <t>BCCADAC</t>
  </si>
  <si>
    <t>BCCADAD</t>
  </si>
  <si>
    <t>BCCADAE</t>
  </si>
  <si>
    <t>BCCADBA</t>
  </si>
  <si>
    <t>BCCADBB</t>
  </si>
  <si>
    <t>BCCADBC</t>
  </si>
  <si>
    <t>BCCADBD</t>
  </si>
  <si>
    <t>BCCADBE</t>
  </si>
  <si>
    <t>BCCADCA</t>
  </si>
  <si>
    <t>BCCADCB</t>
  </si>
  <si>
    <t>BCCADCC</t>
  </si>
  <si>
    <t>BCCADCD</t>
  </si>
  <si>
    <t>BCCADCE</t>
  </si>
  <si>
    <t>BCCADDA</t>
  </si>
  <si>
    <t>BCCADDB</t>
  </si>
  <si>
    <t>BCCADDC</t>
  </si>
  <si>
    <t>BCCADDD</t>
  </si>
  <si>
    <t>BCCADEA</t>
  </si>
  <si>
    <t>BCCADEB</t>
  </si>
  <si>
    <t>BCCADEC</t>
  </si>
  <si>
    <t>BCCAEAA</t>
  </si>
  <si>
    <t>BCCAEAB</t>
  </si>
  <si>
    <t>BCCAEAC</t>
  </si>
  <si>
    <t>BCCAEAD</t>
  </si>
  <si>
    <t>BCCAEBA</t>
  </si>
  <si>
    <t>BCCAEBB</t>
  </si>
  <si>
    <t>BCCAEBC</t>
  </si>
  <si>
    <t>BCCAEBD</t>
  </si>
  <si>
    <t>BCCAECA</t>
  </si>
  <si>
    <t>BCCAECB</t>
  </si>
  <si>
    <t>BCCAECC</t>
  </si>
  <si>
    <t>BCCAECD</t>
  </si>
  <si>
    <t>BCCAEDA</t>
  </si>
  <si>
    <t>BCCAEDB</t>
  </si>
  <si>
    <t>BCCAEDC</t>
  </si>
  <si>
    <t>BCCAFAA</t>
  </si>
  <si>
    <t>BCCAFAB</t>
  </si>
  <si>
    <t>BCCAFAC</t>
  </si>
  <si>
    <t>BCCAFBA</t>
  </si>
  <si>
    <t>BCCAFBB</t>
  </si>
  <si>
    <t>BCCAFBC</t>
  </si>
  <si>
    <t>BCCAFCA</t>
  </si>
  <si>
    <t>BCCAFCB</t>
  </si>
  <si>
    <t>BCCAFCC</t>
  </si>
  <si>
    <t>BCCBAAD</t>
  </si>
  <si>
    <t>BCCBAAE</t>
  </si>
  <si>
    <t>BCCBAAF</t>
  </si>
  <si>
    <t>BCCBABD</t>
  </si>
  <si>
    <t>BCCBABE</t>
  </si>
  <si>
    <t>BCCBABF</t>
  </si>
  <si>
    <t>BCCBACC</t>
  </si>
  <si>
    <t>BCCBACD</t>
  </si>
  <si>
    <t>BCCBACE</t>
  </si>
  <si>
    <t>BCCBACF</t>
  </si>
  <si>
    <t>BCCBADA</t>
  </si>
  <si>
    <t>BCCBADB</t>
  </si>
  <si>
    <t>BCCBADC</t>
  </si>
  <si>
    <t>BCCBADD</t>
  </si>
  <si>
    <t>BCCBADE</t>
  </si>
  <si>
    <t>BCCBAEA</t>
  </si>
  <si>
    <t>BCCBAEB</t>
  </si>
  <si>
    <t>BCCBAEC</t>
  </si>
  <si>
    <t>BCCBAED</t>
  </si>
  <si>
    <t>BCCBAFA</t>
  </si>
  <si>
    <t>BCCBAFB</t>
  </si>
  <si>
    <t>BCCBAFC</t>
  </si>
  <si>
    <t>BCCBBAD</t>
  </si>
  <si>
    <t>BCCBBAE</t>
  </si>
  <si>
    <t>BCCBBAF</t>
  </si>
  <si>
    <t>BCCBBBD</t>
  </si>
  <si>
    <t>BCCBBBE</t>
  </si>
  <si>
    <t>BCCBBBF</t>
  </si>
  <si>
    <t>BCCBBCC</t>
  </si>
  <si>
    <t>BCCBBCD</t>
  </si>
  <si>
    <t>BCCBBCE</t>
  </si>
  <si>
    <t>BCCBBCF</t>
  </si>
  <si>
    <t>BCCBBDA</t>
  </si>
  <si>
    <t>BCCBBDB</t>
  </si>
  <si>
    <t>BCCBBDC</t>
  </si>
  <si>
    <t>BCCBBDD</t>
  </si>
  <si>
    <t>BCCBBDE</t>
  </si>
  <si>
    <t>BCCBBEA</t>
  </si>
  <si>
    <t>BCCBBEB</t>
  </si>
  <si>
    <t>BCCBBEC</t>
  </si>
  <si>
    <t>BCCBBED</t>
  </si>
  <si>
    <t>BCCBBFA</t>
  </si>
  <si>
    <t>BCCBBFB</t>
  </si>
  <si>
    <t>BCCBBFC</t>
  </si>
  <si>
    <t>BCCBCAC</t>
  </si>
  <si>
    <t>BCCBCAD</t>
  </si>
  <si>
    <t>BCCBCAE</t>
  </si>
  <si>
    <t>BCCBCAF</t>
  </si>
  <si>
    <t>BCCBCBC</t>
  </si>
  <si>
    <t>BCCBCBD</t>
  </si>
  <si>
    <t>BCCBCBE</t>
  </si>
  <si>
    <t>BCCBCBF</t>
  </si>
  <si>
    <t>BCCBCCA</t>
  </si>
  <si>
    <t>BCCBCCB</t>
  </si>
  <si>
    <t>BCCBCCC</t>
  </si>
  <si>
    <t>BCCBCCD</t>
  </si>
  <si>
    <t>BCCBCCE</t>
  </si>
  <si>
    <t>BCCBCCF</t>
  </si>
  <si>
    <t>BCCBCDA</t>
  </si>
  <si>
    <t>BCCBCDB</t>
  </si>
  <si>
    <t>BCCBCDC</t>
  </si>
  <si>
    <t>BCCBCDD</t>
  </si>
  <si>
    <t>BCCBCDE</t>
  </si>
  <si>
    <t>BCCBCEA</t>
  </si>
  <si>
    <t>BCCBCEB</t>
  </si>
  <si>
    <t>BCCBCEC</t>
  </si>
  <si>
    <t>BCCBCED</t>
  </si>
  <si>
    <t>BCCBCFA</t>
  </si>
  <si>
    <t>BCCBCFB</t>
  </si>
  <si>
    <t>BCCBCFC</t>
  </si>
  <si>
    <t>BCCBDAA</t>
  </si>
  <si>
    <t>BCCBDAB</t>
  </si>
  <si>
    <t>BCCBDAC</t>
  </si>
  <si>
    <t>BCCBDAD</t>
  </si>
  <si>
    <t>BCCBDAE</t>
  </si>
  <si>
    <t>BCCBDBA</t>
  </si>
  <si>
    <t>BCCBDBB</t>
  </si>
  <si>
    <t>BCCBDBC</t>
  </si>
  <si>
    <t>BCCBDBD</t>
  </si>
  <si>
    <t>BCCBDBE</t>
  </si>
  <si>
    <t>BCCBDCA</t>
  </si>
  <si>
    <t>BCCBDCB</t>
  </si>
  <si>
    <t>BCCBDCC</t>
  </si>
  <si>
    <t>BCCBDCD</t>
  </si>
  <si>
    <t>BCCBDCE</t>
  </si>
  <si>
    <t>BCCBDDA</t>
  </si>
  <si>
    <t>BCCBDDB</t>
  </si>
  <si>
    <t>BCCBDDC</t>
  </si>
  <si>
    <t>BCCBDDD</t>
  </si>
  <si>
    <t>BCCBDEA</t>
  </si>
  <si>
    <t>BCCBDEB</t>
  </si>
  <si>
    <t>BCCBDEC</t>
  </si>
  <si>
    <t>BCCBEAA</t>
  </si>
  <si>
    <t>BCCBEAB</t>
  </si>
  <si>
    <t>BCCBEAC</t>
  </si>
  <si>
    <t>BCCBEAD</t>
  </si>
  <si>
    <t>BCCBEBA</t>
  </si>
  <si>
    <t>BCCBEBB</t>
  </si>
  <si>
    <t>BCCBEBC</t>
  </si>
  <si>
    <t>BCCBEBD</t>
  </si>
  <si>
    <t>BCCBECA</t>
  </si>
  <si>
    <t>BCCBECB</t>
  </si>
  <si>
    <t>BCCBECC</t>
  </si>
  <si>
    <t>BCCBECD</t>
  </si>
  <si>
    <t>BCCBEDA</t>
  </si>
  <si>
    <t>BCCBEDB</t>
  </si>
  <si>
    <t>BCCBEDC</t>
  </si>
  <si>
    <t>BCCBFAA</t>
  </si>
  <si>
    <t>BCCBFAB</t>
  </si>
  <si>
    <t>BCCBFAC</t>
  </si>
  <si>
    <t>BCCBFBA</t>
  </si>
  <si>
    <t>BCCBFBB</t>
  </si>
  <si>
    <t>BCCBFBC</t>
  </si>
  <si>
    <t>BCCBFCA</t>
  </si>
  <si>
    <t>BCCBFCB</t>
  </si>
  <si>
    <t>BCCBFCC</t>
  </si>
  <si>
    <t>BCCCAAC</t>
  </si>
  <si>
    <t>BCCCAAD</t>
  </si>
  <si>
    <t>BCCCAAE</t>
  </si>
  <si>
    <t>BCCCAAF</t>
  </si>
  <si>
    <t>BCCCABC</t>
  </si>
  <si>
    <t>BCCCABD</t>
  </si>
  <si>
    <t>BCCCABE</t>
  </si>
  <si>
    <t>BCCCABF</t>
  </si>
  <si>
    <t>BCCCACA</t>
  </si>
  <si>
    <t>BCCCACB</t>
  </si>
  <si>
    <t>BCCCACC</t>
  </si>
  <si>
    <t>BCCCACD</t>
  </si>
  <si>
    <t>BCCCACE</t>
  </si>
  <si>
    <t>BCCCACF</t>
  </si>
  <si>
    <t>BCCCADA</t>
  </si>
  <si>
    <t>BCCCADB</t>
  </si>
  <si>
    <t>BCCCADC</t>
  </si>
  <si>
    <t>BCCCADD</t>
  </si>
  <si>
    <t>BCCCADE</t>
  </si>
  <si>
    <t>BCCCAEA</t>
  </si>
  <si>
    <t>BCCCAEB</t>
  </si>
  <si>
    <t>BCCCAEC</t>
  </si>
  <si>
    <t>BCCCAED</t>
  </si>
  <si>
    <t>BCCCAFA</t>
  </si>
  <si>
    <t>BCCCAFB</t>
  </si>
  <si>
    <t>BCCCAFC</t>
  </si>
  <si>
    <t>BCCCBAC</t>
  </si>
  <si>
    <t>BCCCBAD</t>
  </si>
  <si>
    <t>BCCCBAE</t>
  </si>
  <si>
    <t>BCCCBAF</t>
  </si>
  <si>
    <t>BCCCBBC</t>
  </si>
  <si>
    <t>BCCCBBD</t>
  </si>
  <si>
    <t>BCCCBBE</t>
  </si>
  <si>
    <t>BCCCBBF</t>
  </si>
  <si>
    <t>BCCCBCA</t>
  </si>
  <si>
    <t>BCCCBCB</t>
  </si>
  <si>
    <t>BCCCBCC</t>
  </si>
  <si>
    <t>BCCCBCD</t>
  </si>
  <si>
    <t>BCCCBCE</t>
  </si>
  <si>
    <t>BCCCBCF</t>
  </si>
  <si>
    <t>BCCCBDA</t>
  </si>
  <si>
    <t>BCCCBDB</t>
  </si>
  <si>
    <t>BCCCBDC</t>
  </si>
  <si>
    <t>BCCCBDD</t>
  </si>
  <si>
    <t>BCCCBDE</t>
  </si>
  <si>
    <t>BCCCBEA</t>
  </si>
  <si>
    <t>BCCCBEB</t>
  </si>
  <si>
    <t>BCCCBEC</t>
  </si>
  <si>
    <t>BCCCBED</t>
  </si>
  <si>
    <t>BCCCBFA</t>
  </si>
  <si>
    <t>BCCCBFB</t>
  </si>
  <si>
    <t>BCCCBFC</t>
  </si>
  <si>
    <t>BCCCCAA</t>
  </si>
  <si>
    <t>BCCCCAB</t>
  </si>
  <si>
    <t>BCCCCAC</t>
  </si>
  <si>
    <t>BCCCCAD</t>
  </si>
  <si>
    <t>BCCCCAE</t>
  </si>
  <si>
    <t>BCCCCAF</t>
  </si>
  <si>
    <t>BCCCCBA</t>
  </si>
  <si>
    <t>BCCCCBB</t>
  </si>
  <si>
    <t>BCCCCBC</t>
  </si>
  <si>
    <t>BCCCCBD</t>
  </si>
  <si>
    <t>BCCCCBE</t>
  </si>
  <si>
    <t>BCCCCBF</t>
  </si>
  <si>
    <t>BCCCCCA</t>
  </si>
  <si>
    <t>BCCCCCB</t>
  </si>
  <si>
    <t>BCCCCCC</t>
  </si>
  <si>
    <t>BCCCCCD</t>
  </si>
  <si>
    <t>BCCCCCE</t>
  </si>
  <si>
    <t>BCCCCDA</t>
  </si>
  <si>
    <t>BCCCCDB</t>
  </si>
  <si>
    <t>BCCCCDC</t>
  </si>
  <si>
    <t>BCCCCDD</t>
  </si>
  <si>
    <t>BCCCCDE</t>
  </si>
  <si>
    <t>BCCCCEA</t>
  </si>
  <si>
    <t>BCCCCEB</t>
  </si>
  <si>
    <t>BCCCCEC</t>
  </si>
  <si>
    <t>BCCCCED</t>
  </si>
  <si>
    <t>BCCCCFA</t>
  </si>
  <si>
    <t>BCCCCFB</t>
  </si>
  <si>
    <t>BCCCDAA</t>
  </si>
  <si>
    <t>BCCCDAB</t>
  </si>
  <si>
    <t>BCCCDAC</t>
  </si>
  <si>
    <t>BCCCDAD</t>
  </si>
  <si>
    <t>BCCCDAE</t>
  </si>
  <si>
    <t>BCCCDBA</t>
  </si>
  <si>
    <t>BCCCDBB</t>
  </si>
  <si>
    <t>BCCCDBC</t>
  </si>
  <si>
    <t>BCCCDBD</t>
  </si>
  <si>
    <t>BCCCDBE</t>
  </si>
  <si>
    <t>BCCCDCA</t>
  </si>
  <si>
    <t>BCCCDCB</t>
  </si>
  <si>
    <t>BCCCDCC</t>
  </si>
  <si>
    <t>BCCCDCD</t>
  </si>
  <si>
    <t>BCCCDCE</t>
  </si>
  <si>
    <t>BCCCDDA</t>
  </si>
  <si>
    <t>BCCCDDB</t>
  </si>
  <si>
    <t>BCCCDDC</t>
  </si>
  <si>
    <t>BCCCDDD</t>
  </si>
  <si>
    <t>BCCCDEA</t>
  </si>
  <si>
    <t>BCCCDEB</t>
  </si>
  <si>
    <t>BCCCDEC</t>
  </si>
  <si>
    <t>BCCCEAA</t>
  </si>
  <si>
    <t>BCCCEAB</t>
  </si>
  <si>
    <t>BCCCEAC</t>
  </si>
  <si>
    <t>BCCCEAD</t>
  </si>
  <si>
    <t>BCCCEBA</t>
  </si>
  <si>
    <t>BCCCEBB</t>
  </si>
  <si>
    <t>BCCCEBC</t>
  </si>
  <si>
    <t>BCCCEBD</t>
  </si>
  <si>
    <t>BCCCECA</t>
  </si>
  <si>
    <t>BCCCECB</t>
  </si>
  <si>
    <t>BCCCECC</t>
  </si>
  <si>
    <t>BCCCECD</t>
  </si>
  <si>
    <t>BCCCEDA</t>
  </si>
  <si>
    <t>BCCCEDB</t>
  </si>
  <si>
    <t>BCCCEDC</t>
  </si>
  <si>
    <t>BCCCFAA</t>
  </si>
  <si>
    <t>BCCCFAB</t>
  </si>
  <si>
    <t>BCCCFAC</t>
  </si>
  <si>
    <t>BCCCFBA</t>
  </si>
  <si>
    <t>BCCCFBB</t>
  </si>
  <si>
    <t>BCCCFBC</t>
  </si>
  <si>
    <t>BCCCFCA</t>
  </si>
  <si>
    <t>BCCCFCB</t>
  </si>
  <si>
    <t>BCCDAAA</t>
  </si>
  <si>
    <t>BCCDAAB</t>
  </si>
  <si>
    <t>BCCDAAC</t>
  </si>
  <si>
    <t>BCCDAAD</t>
  </si>
  <si>
    <t>BCCDAAE</t>
  </si>
  <si>
    <t>BCCDABA</t>
  </si>
  <si>
    <t>BCCDABB</t>
  </si>
  <si>
    <t>BCCDABC</t>
  </si>
  <si>
    <t>BCCDABD</t>
  </si>
  <si>
    <t>BCCDABE</t>
  </si>
  <si>
    <t>BCCDACA</t>
  </si>
  <si>
    <t>BCCDACB</t>
  </si>
  <si>
    <t>BCCDACC</t>
  </si>
  <si>
    <t>BCCDACD</t>
  </si>
  <si>
    <t>BCCDACE</t>
  </si>
  <si>
    <t>BCCDADA</t>
  </si>
  <si>
    <t>BCCDADB</t>
  </si>
  <si>
    <t>BCCDADC</t>
  </si>
  <si>
    <t>BCCDADD</t>
  </si>
  <si>
    <t>BCCDAEA</t>
  </si>
  <si>
    <t>BCCDAEB</t>
  </si>
  <si>
    <t>BCCDAEC</t>
  </si>
  <si>
    <t>BCCDBAA</t>
  </si>
  <si>
    <t>BCCDBAB</t>
  </si>
  <si>
    <t>BCCDBAC</t>
  </si>
  <si>
    <t>BCCDBAD</t>
  </si>
  <si>
    <t>BCCDBAE</t>
  </si>
  <si>
    <t>BCCDBBA</t>
  </si>
  <si>
    <t>BCCDBBB</t>
  </si>
  <si>
    <t>BCCDBBC</t>
  </si>
  <si>
    <t>BCCDBBD</t>
  </si>
  <si>
    <t>BCCDBBE</t>
  </si>
  <si>
    <t>BCCDBCA</t>
  </si>
  <si>
    <t>BCCDBCB</t>
  </si>
  <si>
    <t>BCCDBCC</t>
  </si>
  <si>
    <t>BCCDBCD</t>
  </si>
  <si>
    <t>BCCDBCE</t>
  </si>
  <si>
    <t>BCCDBDA</t>
  </si>
  <si>
    <t>BCCDBDB</t>
  </si>
  <si>
    <t>BCCDBDC</t>
  </si>
  <si>
    <t>BCCDBDD</t>
  </si>
  <si>
    <t>BCCDBEA</t>
  </si>
  <si>
    <t>BCCDBEB</t>
  </si>
  <si>
    <t>BCCDBEC</t>
  </si>
  <si>
    <t>BCCDCAA</t>
  </si>
  <si>
    <t>BCCDCAB</t>
  </si>
  <si>
    <t>BCCDCAC</t>
  </si>
  <si>
    <t>BCCDCAD</t>
  </si>
  <si>
    <t>BCCDCAE</t>
  </si>
  <si>
    <t>BCCDCBA</t>
  </si>
  <si>
    <t>BCCDCBB</t>
  </si>
  <si>
    <t>BCCDCBC</t>
  </si>
  <si>
    <t>BCCDCBD</t>
  </si>
  <si>
    <t>BCCDCBE</t>
  </si>
  <si>
    <t>BCCDCCA</t>
  </si>
  <si>
    <t>BCCDCCB</t>
  </si>
  <si>
    <t>BCCDCCC</t>
  </si>
  <si>
    <t>BCCDCCD</t>
  </si>
  <si>
    <t>BCCDCCE</t>
  </si>
  <si>
    <t>BCCDCDA</t>
  </si>
  <si>
    <t>BCCDCDB</t>
  </si>
  <si>
    <t>BCCDCDC</t>
  </si>
  <si>
    <t>BCCDCDD</t>
  </si>
  <si>
    <t>BCCDCEA</t>
  </si>
  <si>
    <t>BCCDCEB</t>
  </si>
  <si>
    <t>BCCDCEC</t>
  </si>
  <si>
    <t>BCCDDAA</t>
  </si>
  <si>
    <t>BCCDDAB</t>
  </si>
  <si>
    <t>BCCDDAC</t>
  </si>
  <si>
    <t>BCCDDAD</t>
  </si>
  <si>
    <t>BCCDDBA</t>
  </si>
  <si>
    <t>BCCDDBB</t>
  </si>
  <si>
    <t>BCCDDBC</t>
  </si>
  <si>
    <t>BCCDDBD</t>
  </si>
  <si>
    <t>BCCDDCA</t>
  </si>
  <si>
    <t>BCCDDCB</t>
  </si>
  <si>
    <t>BCCDDCC</t>
  </si>
  <si>
    <t>BCCDDCD</t>
  </si>
  <si>
    <t>BCCDDDA</t>
  </si>
  <si>
    <t>BCCDDDB</t>
  </si>
  <si>
    <t>BCCDDDC</t>
  </si>
  <si>
    <t>BCCDEAA</t>
  </si>
  <si>
    <t>BCCDEAB</t>
  </si>
  <si>
    <t>BCCDEAC</t>
  </si>
  <si>
    <t>BCCDEBA</t>
  </si>
  <si>
    <t>BCCDEBB</t>
  </si>
  <si>
    <t>BCCDEBC</t>
  </si>
  <si>
    <t>BCCDECA</t>
  </si>
  <si>
    <t>BCCDECB</t>
  </si>
  <si>
    <t>BCCDECC</t>
  </si>
  <si>
    <t>BCCEAAA</t>
  </si>
  <si>
    <t>BCCEAAB</t>
  </si>
  <si>
    <t>BCCEAAC</t>
  </si>
  <si>
    <t>BCCEAAD</t>
  </si>
  <si>
    <t>BCCEABA</t>
  </si>
  <si>
    <t>BCCEABB</t>
  </si>
  <si>
    <t>BCCEABC</t>
  </si>
  <si>
    <t>BCCEABD</t>
  </si>
  <si>
    <t>BCCEACA</t>
  </si>
  <si>
    <t>BCCEACB</t>
  </si>
  <si>
    <t>BCCEACC</t>
  </si>
  <si>
    <t>BCCEACD</t>
  </si>
  <si>
    <t>BCCEADA</t>
  </si>
  <si>
    <t>BCCEADB</t>
  </si>
  <si>
    <t>BCCEADC</t>
  </si>
  <si>
    <t>BCCEBAA</t>
  </si>
  <si>
    <t>BCCEBAB</t>
  </si>
  <si>
    <t>BCCEBAC</t>
  </si>
  <si>
    <t>BCCEBAD</t>
  </si>
  <si>
    <t>BCCEBBA</t>
  </si>
  <si>
    <t>BCCEBBB</t>
  </si>
  <si>
    <t>BCCEBBC</t>
  </si>
  <si>
    <t>BCCEBBD</t>
  </si>
  <si>
    <t>BCCEBCA</t>
  </si>
  <si>
    <t>BCCEBCB</t>
  </si>
  <si>
    <t>BCCEBCC</t>
  </si>
  <si>
    <t>BCCEBCD</t>
  </si>
  <si>
    <t>BCCEBDA</t>
  </si>
  <si>
    <t>BCCEBDB</t>
  </si>
  <si>
    <t>BCCEBDC</t>
  </si>
  <si>
    <t>BCCECAA</t>
  </si>
  <si>
    <t>BCCECAB</t>
  </si>
  <si>
    <t>BCCECAC</t>
  </si>
  <si>
    <t>BCCECAD</t>
  </si>
  <si>
    <t>BCCECBA</t>
  </si>
  <si>
    <t>BCCECBB</t>
  </si>
  <si>
    <t>BCCECBC</t>
  </si>
  <si>
    <t>BCCECBD</t>
  </si>
  <si>
    <t>BCCECCA</t>
  </si>
  <si>
    <t>BCCECCB</t>
  </si>
  <si>
    <t>BCCECCC</t>
  </si>
  <si>
    <t>BCCECCD</t>
  </si>
  <si>
    <t>BCCECDA</t>
  </si>
  <si>
    <t>BCCECDB</t>
  </si>
  <si>
    <t>BCCECDC</t>
  </si>
  <si>
    <t>BCCEDAA</t>
  </si>
  <si>
    <t>BCCEDAB</t>
  </si>
  <si>
    <t>BCCEDAC</t>
  </si>
  <si>
    <t>BCCEDBA</t>
  </si>
  <si>
    <t>BCCEDBB</t>
  </si>
  <si>
    <t>BCCEDBC</t>
  </si>
  <si>
    <t>BCCEDCA</t>
  </si>
  <si>
    <t>BCCEDCB</t>
  </si>
  <si>
    <t>BCCEDCC</t>
  </si>
  <si>
    <t>BCCFAAA</t>
  </si>
  <si>
    <t>BCCFAAB</t>
  </si>
  <si>
    <t>BCCFAAC</t>
  </si>
  <si>
    <t>BCCFABA</t>
  </si>
  <si>
    <t>BCCFABB</t>
  </si>
  <si>
    <t>BCCFABC</t>
  </si>
  <si>
    <t>BCCFACA</t>
  </si>
  <si>
    <t>BCCFACB</t>
  </si>
  <si>
    <t>BCCFACC</t>
  </si>
  <si>
    <t>BCCFBAA</t>
  </si>
  <si>
    <t>BCCFBAB</t>
  </si>
  <si>
    <t>BCCFBAC</t>
  </si>
  <si>
    <t>BCCFBBA</t>
  </si>
  <si>
    <t>BCCFBBB</t>
  </si>
  <si>
    <t>BCCFBBC</t>
  </si>
  <si>
    <t>BCCFBCA</t>
  </si>
  <si>
    <t>BCCFBCB</t>
  </si>
  <si>
    <t>BCCFBCC</t>
  </si>
  <si>
    <t>BCCFCAA</t>
  </si>
  <si>
    <t>BCCFCAB</t>
  </si>
  <si>
    <t>BCCFCAC</t>
  </si>
  <si>
    <t>BCCFCBA</t>
  </si>
  <si>
    <t>BCCFCBB</t>
  </si>
  <si>
    <t>BCCFCBC</t>
  </si>
  <si>
    <t>BCCFCCA</t>
  </si>
  <si>
    <t>BCCFCCB</t>
  </si>
  <si>
    <t>BCDAAAC</t>
  </si>
  <si>
    <t>BCDAAAD</t>
  </si>
  <si>
    <t>BCDAAAE</t>
  </si>
  <si>
    <t>BCDAABC</t>
  </si>
  <si>
    <t>BCDAABD</t>
  </si>
  <si>
    <t>BCDAABE</t>
  </si>
  <si>
    <t>BCDAACA</t>
  </si>
  <si>
    <t>BCDAACB</t>
  </si>
  <si>
    <t>BCDAACC</t>
  </si>
  <si>
    <t>BCDAACD</t>
  </si>
  <si>
    <t>BCDAACE</t>
  </si>
  <si>
    <t>BCDAADA</t>
  </si>
  <si>
    <t>BCDAADB</t>
  </si>
  <si>
    <t>BCDAADC</t>
  </si>
  <si>
    <t>BCDAADD</t>
  </si>
  <si>
    <t>BCDAAEA</t>
  </si>
  <si>
    <t>BCDAAEB</t>
  </si>
  <si>
    <t>BCDAAEC</t>
  </si>
  <si>
    <t>BCDABAC</t>
  </si>
  <si>
    <t>BCDABAD</t>
  </si>
  <si>
    <t>BCDABAE</t>
  </si>
  <si>
    <t>BCDABBC</t>
  </si>
  <si>
    <t>BCDABBD</t>
  </si>
  <si>
    <t>BCDABBE</t>
  </si>
  <si>
    <t>BCDABCA</t>
  </si>
  <si>
    <t>BCDABCB</t>
  </si>
  <si>
    <t>BCDABCC</t>
  </si>
  <si>
    <t>BCDABCD</t>
  </si>
  <si>
    <t>BCDABCE</t>
  </si>
  <si>
    <t>BCDABDA</t>
  </si>
  <si>
    <t>BCDABDB</t>
  </si>
  <si>
    <t>BCDABDC</t>
  </si>
  <si>
    <t>BCDABDD</t>
  </si>
  <si>
    <t>BCDABEA</t>
  </si>
  <si>
    <t>BCDABEB</t>
  </si>
  <si>
    <t>BCDABEC</t>
  </si>
  <si>
    <t>BCDACAA</t>
  </si>
  <si>
    <t>BCDACAB</t>
  </si>
  <si>
    <t>BCDACAC</t>
  </si>
  <si>
    <t>BCDACAD</t>
  </si>
  <si>
    <t>BCDACAE</t>
  </si>
  <si>
    <t>BCDACBA</t>
  </si>
  <si>
    <t>BCDACBB</t>
  </si>
  <si>
    <t>BCDACBC</t>
  </si>
  <si>
    <t>BCDACBD</t>
  </si>
  <si>
    <t>BCDACBE</t>
  </si>
  <si>
    <t>BCDACCA</t>
  </si>
  <si>
    <t>BCDACCB</t>
  </si>
  <si>
    <t>BCDACCC</t>
  </si>
  <si>
    <t>BCDACCD</t>
  </si>
  <si>
    <t>BCDACCE</t>
  </si>
  <si>
    <t>BCDACDA</t>
  </si>
  <si>
    <t>BCDACDB</t>
  </si>
  <si>
    <t>BCDACDC</t>
  </si>
  <si>
    <t>BCDACDD</t>
  </si>
  <si>
    <t>BCDACEA</t>
  </si>
  <si>
    <t>BCDACEB</t>
  </si>
  <si>
    <t>BCDACEC</t>
  </si>
  <si>
    <t>BCDADAA</t>
  </si>
  <si>
    <t>BCDADAB</t>
  </si>
  <si>
    <t>BCDADAC</t>
  </si>
  <si>
    <t>BCDADAD</t>
  </si>
  <si>
    <t>BCDADBA</t>
  </si>
  <si>
    <t>BCDADBB</t>
  </si>
  <si>
    <t>BCDADBC</t>
  </si>
  <si>
    <t>BCDADBD</t>
  </si>
  <si>
    <t>BCDADCA</t>
  </si>
  <si>
    <t>BCDADCB</t>
  </si>
  <si>
    <t>BCDADCC</t>
  </si>
  <si>
    <t>BCDADCD</t>
  </si>
  <si>
    <t>BCDADDA</t>
  </si>
  <si>
    <t>BCDADDB</t>
  </si>
  <si>
    <t>BCDADDC</t>
  </si>
  <si>
    <t>BCDAEAA</t>
  </si>
  <si>
    <t>BCDAEAB</t>
  </si>
  <si>
    <t>BCDAEAC</t>
  </si>
  <si>
    <t>BCDAEBA</t>
  </si>
  <si>
    <t>BCDAEBB</t>
  </si>
  <si>
    <t>BCDAEBC</t>
  </si>
  <si>
    <t>BCDAECA</t>
  </si>
  <si>
    <t>BCDAECB</t>
  </si>
  <si>
    <t>BCDAECC</t>
  </si>
  <si>
    <t>BCDBAAC</t>
  </si>
  <si>
    <t>BCDBAAD</t>
  </si>
  <si>
    <t>BCDBAAE</t>
  </si>
  <si>
    <t>BCDBABC</t>
  </si>
  <si>
    <t>BCDBABD</t>
  </si>
  <si>
    <t>BCDBABE</t>
  </si>
  <si>
    <t>BCDBACA</t>
  </si>
  <si>
    <t>BCDBACB</t>
  </si>
  <si>
    <t>BCDBACC</t>
  </si>
  <si>
    <t>BCDBACD</t>
  </si>
  <si>
    <t>BCDBACE</t>
  </si>
  <si>
    <t>BCDBADA</t>
  </si>
  <si>
    <t>BCDBADB</t>
  </si>
  <si>
    <t>BCDBADC</t>
  </si>
  <si>
    <t>BCDBADD</t>
  </si>
  <si>
    <t>BCDBAEA</t>
  </si>
  <si>
    <t>BCDBAEB</t>
  </si>
  <si>
    <t>BCDBAEC</t>
  </si>
  <si>
    <t>BCDBBAC</t>
  </si>
  <si>
    <t>BCDBBAD</t>
  </si>
  <si>
    <t>BCDBBAE</t>
  </si>
  <si>
    <t>BCDBBBB</t>
  </si>
  <si>
    <t>BCDBBBC</t>
  </si>
  <si>
    <t>BCDBBBD</t>
  </si>
  <si>
    <t>BCDBBBE</t>
  </si>
  <si>
    <t>BCDBBCA</t>
  </si>
  <si>
    <t>BCDBBCB</t>
  </si>
  <si>
    <t>BCDBBCC</t>
  </si>
  <si>
    <t>BCDBBCD</t>
  </si>
  <si>
    <t>BCDBBCE</t>
  </si>
  <si>
    <t>BCDBBDA</t>
  </si>
  <si>
    <t>BCDBBDB</t>
  </si>
  <si>
    <t>BCDBBDC</t>
  </si>
  <si>
    <t>BCDBBDD</t>
  </si>
  <si>
    <t>BCDBBEA</t>
  </si>
  <si>
    <t>BCDBBEB</t>
  </si>
  <si>
    <t>BCDBBEC</t>
  </si>
  <si>
    <t>BCDBCAA</t>
  </si>
  <si>
    <t>BCDBCAB</t>
  </si>
  <si>
    <t>BCDBCAC</t>
  </si>
  <si>
    <t>BCDBCAD</t>
  </si>
  <si>
    <t>BCDBCAE</t>
  </si>
  <si>
    <t>BCDBCBA</t>
  </si>
  <si>
    <t>BCDBCBB</t>
  </si>
  <si>
    <t>BCDBCBC</t>
  </si>
  <si>
    <t>BCDBCBD</t>
  </si>
  <si>
    <t>BCDBCBE</t>
  </si>
  <si>
    <t>BCDBCCA</t>
  </si>
  <si>
    <t>BCDBCCB</t>
  </si>
  <si>
    <t>BCDBCCC</t>
  </si>
  <si>
    <t>BCDBCCD</t>
  </si>
  <si>
    <t>BCDBCCE</t>
  </si>
  <si>
    <t>BCDBCDA</t>
  </si>
  <si>
    <t>BCDBCDB</t>
  </si>
  <si>
    <t>BCDBCDC</t>
  </si>
  <si>
    <t>BCDBCDD</t>
  </si>
  <si>
    <t>BCDBCEA</t>
  </si>
  <si>
    <t>BCDBCEB</t>
  </si>
  <si>
    <t>BCDBCEC</t>
  </si>
  <si>
    <t>BCDBDAA</t>
  </si>
  <si>
    <t>BCDBDAB</t>
  </si>
  <si>
    <t>BCDBDAC</t>
  </si>
  <si>
    <t>BCDBDAD</t>
  </si>
  <si>
    <t>BCDBDBA</t>
  </si>
  <si>
    <t>BCDBDBB</t>
  </si>
  <si>
    <t>BCDBDBC</t>
  </si>
  <si>
    <t>BCDBDBD</t>
  </si>
  <si>
    <t>BCDBDCA</t>
  </si>
  <si>
    <t>BCDBDCB</t>
  </si>
  <si>
    <t>BCDBDCC</t>
  </si>
  <si>
    <t>BCDBDCD</t>
  </si>
  <si>
    <t>BCDBDDA</t>
  </si>
  <si>
    <t>BCDBDDB</t>
  </si>
  <si>
    <t>BCDBDDC</t>
  </si>
  <si>
    <t>BCDBEAA</t>
  </si>
  <si>
    <t>BCDBEAB</t>
  </si>
  <si>
    <t>BCDBEAC</t>
  </si>
  <si>
    <t>BCDBEBA</t>
  </si>
  <si>
    <t>BCDBEBB</t>
  </si>
  <si>
    <t>BCDBEBC</t>
  </si>
  <si>
    <t>BCDBECA</t>
  </si>
  <si>
    <t>BCDBECB</t>
  </si>
  <si>
    <t>BCDBECC</t>
  </si>
  <si>
    <t>BCDCAAA</t>
  </si>
  <si>
    <t>BCDCAAB</t>
  </si>
  <si>
    <t>BCDCAAC</t>
  </si>
  <si>
    <t>BCDCAAD</t>
  </si>
  <si>
    <t>BCDCAAE</t>
  </si>
  <si>
    <t>BCDCABA</t>
  </si>
  <si>
    <t>BCDCABB</t>
  </si>
  <si>
    <t>BCDCABC</t>
  </si>
  <si>
    <t>BCDCABD</t>
  </si>
  <si>
    <t>BCDCABE</t>
  </si>
  <si>
    <t>BCDCACA</t>
  </si>
  <si>
    <t>BCDCACB</t>
  </si>
  <si>
    <t>BCDCACC</t>
  </si>
  <si>
    <t>BCDCACD</t>
  </si>
  <si>
    <t>BCDCACE</t>
  </si>
  <si>
    <t>BCDCADA</t>
  </si>
  <si>
    <t>BCDCADB</t>
  </si>
  <si>
    <t>BCDCADC</t>
  </si>
  <si>
    <t>BCDCADD</t>
  </si>
  <si>
    <t>BCDCAEA</t>
  </si>
  <si>
    <t>BCDCAEB</t>
  </si>
  <si>
    <t>BCDCAEC</t>
  </si>
  <si>
    <t>BCDCBAA</t>
  </si>
  <si>
    <t>BCDCBAB</t>
  </si>
  <si>
    <t>BCDCBAC</t>
  </si>
  <si>
    <t>BCDCBAD</t>
  </si>
  <si>
    <t>BCDCBAE</t>
  </si>
  <si>
    <t>BCDCBBA</t>
  </si>
  <si>
    <t>BCDCBBB</t>
  </si>
  <si>
    <t>BCDCBBC</t>
  </si>
  <si>
    <t>BCDCBBD</t>
  </si>
  <si>
    <t>BCDCBBE</t>
  </si>
  <si>
    <t>BCDCBCA</t>
  </si>
  <si>
    <t>BCDCBCB</t>
  </si>
  <si>
    <t>BCDCBCC</t>
  </si>
  <si>
    <t>BCDCBCD</t>
  </si>
  <si>
    <t>BCDCBCE</t>
  </si>
  <si>
    <t>BCDCBDA</t>
  </si>
  <si>
    <t>BCDCBDB</t>
  </si>
  <si>
    <t>BCDCBDC</t>
  </si>
  <si>
    <t>BCDCBDD</t>
  </si>
  <si>
    <t>BCDCBEA</t>
  </si>
  <si>
    <t>BCDCBEB</t>
  </si>
  <si>
    <t>BCDCBEC</t>
  </si>
  <si>
    <t>BCDCCAA</t>
  </si>
  <si>
    <t>BCDCCAB</t>
  </si>
  <si>
    <t>BCDCCAC</t>
  </si>
  <si>
    <t>BCDCCAD</t>
  </si>
  <si>
    <t>BCDCCAE</t>
  </si>
  <si>
    <t>BCDCCBA</t>
  </si>
  <si>
    <t>BCDCCBB</t>
  </si>
  <si>
    <t>BCDCCBC</t>
  </si>
  <si>
    <t>BCDCCBD</t>
  </si>
  <si>
    <t>BCDCCBE</t>
  </si>
  <si>
    <t>BCDCCCA</t>
  </si>
  <si>
    <t>BCDCCCB</t>
  </si>
  <si>
    <t>BCDCCCC</t>
  </si>
  <si>
    <t>BCDCCCD</t>
  </si>
  <si>
    <t>BCDCCCE</t>
  </si>
  <si>
    <t>BCDCCDA</t>
  </si>
  <si>
    <t>BCDCCDB</t>
  </si>
  <si>
    <t>BCDCCDC</t>
  </si>
  <si>
    <t>BCDCCDD</t>
  </si>
  <si>
    <t>BCDCCEA</t>
  </si>
  <si>
    <t>BCDCCEB</t>
  </si>
  <si>
    <t>BCDCCEC</t>
  </si>
  <si>
    <t>BCDCDAA</t>
  </si>
  <si>
    <t>BCDCDAB</t>
  </si>
  <si>
    <t>BCDCDAC</t>
  </si>
  <si>
    <t>BCDCDAD</t>
  </si>
  <si>
    <t>BCDCDBA</t>
  </si>
  <si>
    <t>BCDCDBB</t>
  </si>
  <si>
    <t>BCDCDBC</t>
  </si>
  <si>
    <t>BCDCDBD</t>
  </si>
  <si>
    <t>BCDCDCA</t>
  </si>
  <si>
    <t>BCDCDCB</t>
  </si>
  <si>
    <t>BCDCDCC</t>
  </si>
  <si>
    <t>BCDCDCD</t>
  </si>
  <si>
    <t>BCDCDDA</t>
  </si>
  <si>
    <t>BCDCDDB</t>
  </si>
  <si>
    <t>BCDCDDC</t>
  </si>
  <si>
    <t>BCDCEAA</t>
  </si>
  <si>
    <t>BCDCEAB</t>
  </si>
  <si>
    <t>BCDCEAC</t>
  </si>
  <si>
    <t>BCDCEBA</t>
  </si>
  <si>
    <t>BCDCEBB</t>
  </si>
  <si>
    <t>BCDCEBC</t>
  </si>
  <si>
    <t>BCDCECA</t>
  </si>
  <si>
    <t>BCDCECB</t>
  </si>
  <si>
    <t>BCDCECC</t>
  </si>
  <si>
    <t>BCDDAAA</t>
  </si>
  <si>
    <t>BCDDAAB</t>
  </si>
  <si>
    <t>BCDDAAC</t>
  </si>
  <si>
    <t>BCDDAAD</t>
  </si>
  <si>
    <t>BCDDABA</t>
  </si>
  <si>
    <t>BCDDABB</t>
  </si>
  <si>
    <t>BCDDABC</t>
  </si>
  <si>
    <t>BCDDABD</t>
  </si>
  <si>
    <t>BCDDACA</t>
  </si>
  <si>
    <t>BCDDACB</t>
  </si>
  <si>
    <t>BCDDACC</t>
  </si>
  <si>
    <t>BCDDACD</t>
  </si>
  <si>
    <t>BCDDADA</t>
  </si>
  <si>
    <t>BCDDADB</t>
  </si>
  <si>
    <t>BCDDADC</t>
  </si>
  <si>
    <t>BCDDBAA</t>
  </si>
  <si>
    <t>BCDDBAB</t>
  </si>
  <si>
    <t>BCDDBAC</t>
  </si>
  <si>
    <t>BCDDBAD</t>
  </si>
  <si>
    <t>BCDDBBA</t>
  </si>
  <si>
    <t>BCDDBBB</t>
  </si>
  <si>
    <t>BCDDBBC</t>
  </si>
  <si>
    <t>BCDDBBD</t>
  </si>
  <si>
    <t>BCDDBCA</t>
  </si>
  <si>
    <t>BCDDBCB</t>
  </si>
  <si>
    <t>BCDDBCC</t>
  </si>
  <si>
    <t>BCDDBCD</t>
  </si>
  <si>
    <t>BCDDBDA</t>
  </si>
  <si>
    <t>BCDDBDB</t>
  </si>
  <si>
    <t>BCDDBDC</t>
  </si>
  <si>
    <t>BCDDCAA</t>
  </si>
  <si>
    <t>BCDDCAB</t>
  </si>
  <si>
    <t>BCDDCAC</t>
  </si>
  <si>
    <t>BCDDCAD</t>
  </si>
  <si>
    <t>BCDDCBA</t>
  </si>
  <si>
    <t>BCDDCBB</t>
  </si>
  <si>
    <t>BCDDCBC</t>
  </si>
  <si>
    <t>BCDDCBD</t>
  </si>
  <si>
    <t>BCDDCCA</t>
  </si>
  <si>
    <t>BCDDCCB</t>
  </si>
  <si>
    <t>BCDDCCC</t>
  </si>
  <si>
    <t>BCDDCCD</t>
  </si>
  <si>
    <t>BCDDCDA</t>
  </si>
  <si>
    <t>BCDDCDB</t>
  </si>
  <si>
    <t>BCDDCDC</t>
  </si>
  <si>
    <t>BCDDDAA</t>
  </si>
  <si>
    <t>BCDDDAB</t>
  </si>
  <si>
    <t>BCDDDAC</t>
  </si>
  <si>
    <t>BCDDDBA</t>
  </si>
  <si>
    <t>BCDDDBB</t>
  </si>
  <si>
    <t>BCDDDBC</t>
  </si>
  <si>
    <t>BCDDDCA</t>
  </si>
  <si>
    <t>BCDDDCB</t>
  </si>
  <si>
    <t>BCDDDCC</t>
  </si>
  <si>
    <t>BCDEAAA</t>
  </si>
  <si>
    <t>BCDEAAB</t>
  </si>
  <si>
    <t>BCDEAAC</t>
  </si>
  <si>
    <t>BCDEABA</t>
  </si>
  <si>
    <t>BCDEABB</t>
  </si>
  <si>
    <t>BCDEABC</t>
  </si>
  <si>
    <t>BCDEACA</t>
  </si>
  <si>
    <t>BCDEACB</t>
  </si>
  <si>
    <t>BCDEACC</t>
  </si>
  <si>
    <t>BCDEBAA</t>
  </si>
  <si>
    <t>BCDEBAB</t>
  </si>
  <si>
    <t>BCDEBAC</t>
  </si>
  <si>
    <t>BCDEBBA</t>
  </si>
  <si>
    <t>BCDEBBB</t>
  </si>
  <si>
    <t>BCDEBBC</t>
  </si>
  <si>
    <t>BCDEBCA</t>
  </si>
  <si>
    <t>BCDEBCB</t>
  </si>
  <si>
    <t>BCDEBCC</t>
  </si>
  <si>
    <t>BCDECAA</t>
  </si>
  <si>
    <t>BCDECAB</t>
  </si>
  <si>
    <t>BCDECAC</t>
  </si>
  <si>
    <t>BCDECBA</t>
  </si>
  <si>
    <t>BCDECBB</t>
  </si>
  <si>
    <t>BCDECBC</t>
  </si>
  <si>
    <t>BCDECCA</t>
  </si>
  <si>
    <t>BCDECCB</t>
  </si>
  <si>
    <t>BCDECCC</t>
  </si>
  <si>
    <t>BCEAAAA</t>
  </si>
  <si>
    <t>BCEAAAB</t>
  </si>
  <si>
    <t>BCEAAAC</t>
  </si>
  <si>
    <t>BCEAAAD</t>
  </si>
  <si>
    <t>BCEAABA</t>
  </si>
  <si>
    <t>BCEAABB</t>
  </si>
  <si>
    <t>BCEAABC</t>
  </si>
  <si>
    <t>BCEAABD</t>
  </si>
  <si>
    <t>BCEAACA</t>
  </si>
  <si>
    <t>BCEAACB</t>
  </si>
  <si>
    <t>BCEAACC</t>
  </si>
  <si>
    <t>BCEAACD</t>
  </si>
  <si>
    <t>BCEAADA</t>
  </si>
  <si>
    <t>BCEAADB</t>
  </si>
  <si>
    <t>BCEAADC</t>
  </si>
  <si>
    <t>BCEABAA</t>
  </si>
  <si>
    <t>BCEABAB</t>
  </si>
  <si>
    <t>BCEABAC</t>
  </si>
  <si>
    <t>BCEABAD</t>
  </si>
  <si>
    <t>BCEABBA</t>
  </si>
  <si>
    <t>BCEABBB</t>
  </si>
  <si>
    <t>BCEABBC</t>
  </si>
  <si>
    <t>BCEABBD</t>
  </si>
  <si>
    <t>BCEABCA</t>
  </si>
  <si>
    <t>BCEABCB</t>
  </si>
  <si>
    <t>BCEABCC</t>
  </si>
  <si>
    <t>BCEABCD</t>
  </si>
  <si>
    <t>BCEABDA</t>
  </si>
  <si>
    <t>BCEABDB</t>
  </si>
  <si>
    <t>BCEABDC</t>
  </si>
  <si>
    <t>BCEACAA</t>
  </si>
  <si>
    <t>BCEACAB</t>
  </si>
  <si>
    <t>BCEACAC</t>
  </si>
  <si>
    <t>BCEACAD</t>
  </si>
  <si>
    <t>BCEACBA</t>
  </si>
  <si>
    <t>BCEACBB</t>
  </si>
  <si>
    <t>BCEACBC</t>
  </si>
  <si>
    <t>BCEACBD</t>
  </si>
  <si>
    <t>BCEACCA</t>
  </si>
  <si>
    <t>BCEACCB</t>
  </si>
  <si>
    <t>BCEACCC</t>
  </si>
  <si>
    <t>BCEACCD</t>
  </si>
  <si>
    <t>BCEACDA</t>
  </si>
  <si>
    <t>BCEACDB</t>
  </si>
  <si>
    <t>BCEACDC</t>
  </si>
  <si>
    <t>BCEADAA</t>
  </si>
  <si>
    <t>BCEADAB</t>
  </si>
  <si>
    <t>BCEADAC</t>
  </si>
  <si>
    <t>BCEADBA</t>
  </si>
  <si>
    <t>BCEADBB</t>
  </si>
  <si>
    <t>BCEADBC</t>
  </si>
  <si>
    <t>BCEADCA</t>
  </si>
  <si>
    <t>BCEADCB</t>
  </si>
  <si>
    <t>BCEADCC</t>
  </si>
  <si>
    <t>BCEBAAA</t>
  </si>
  <si>
    <t>BCEBAAB</t>
  </si>
  <si>
    <t>BCEBAAC</t>
  </si>
  <si>
    <t>BCEBAAD</t>
  </si>
  <si>
    <t>BCEBABA</t>
  </si>
  <si>
    <t>BCEBABB</t>
  </si>
  <si>
    <t>BCEBABC</t>
  </si>
  <si>
    <t>BCEBABD</t>
  </si>
  <si>
    <t>BCEBACA</t>
  </si>
  <si>
    <t>BCEBACB</t>
  </si>
  <si>
    <t>BCEBACC</t>
  </si>
  <si>
    <t>BCEBACD</t>
  </si>
  <si>
    <t>BCEBADA</t>
  </si>
  <si>
    <t>BCEBADB</t>
  </si>
  <si>
    <t>BCEBADC</t>
  </si>
  <si>
    <t>BCEBBAA</t>
  </si>
  <si>
    <t>BCEBBAB</t>
  </si>
  <si>
    <t>BCEBBAC</t>
  </si>
  <si>
    <t>BCEBBAD</t>
  </si>
  <si>
    <t>BCEBBBA</t>
  </si>
  <si>
    <t>BCEBBBB</t>
  </si>
  <si>
    <t>BCEBBBC</t>
  </si>
  <si>
    <t>BCEBBBD</t>
  </si>
  <si>
    <t>BCEBBCA</t>
  </si>
  <si>
    <t>BCEBBCB</t>
  </si>
  <si>
    <t>BCEBBCC</t>
  </si>
  <si>
    <t>BCEBBCD</t>
  </si>
  <si>
    <t>BCEBBDA</t>
  </si>
  <si>
    <t>BCEBBDB</t>
  </si>
  <si>
    <t>BCEBBDC</t>
  </si>
  <si>
    <t>BCEBCAA</t>
  </si>
  <si>
    <t>BCEBCAB</t>
  </si>
  <si>
    <t>BCEBCAC</t>
  </si>
  <si>
    <t>BCEBCAD</t>
  </si>
  <si>
    <t>BCEBCBA</t>
  </si>
  <si>
    <t>BCEBCBB</t>
  </si>
  <si>
    <t>BCEBCBC</t>
  </si>
  <si>
    <t>BCEBCBD</t>
  </si>
  <si>
    <t>BCEBCCA</t>
  </si>
  <si>
    <t>BCEBCCB</t>
  </si>
  <si>
    <t>BCEBCCC</t>
  </si>
  <si>
    <t>BCEBCCD</t>
  </si>
  <si>
    <t>BCEBCDA</t>
  </si>
  <si>
    <t>BCEBCDB</t>
  </si>
  <si>
    <t>BCEBCDC</t>
  </si>
  <si>
    <t>BCEBDAA</t>
  </si>
  <si>
    <t>BCEBDAB</t>
  </si>
  <si>
    <t>BCEBDAC</t>
  </si>
  <si>
    <t>BCEBDBA</t>
  </si>
  <si>
    <t>BCEBDBB</t>
  </si>
  <si>
    <t>BCEBDBC</t>
  </si>
  <si>
    <t>BCEBDCA</t>
  </si>
  <si>
    <t>BCEBDCB</t>
  </si>
  <si>
    <t>BCEBDCC</t>
  </si>
  <si>
    <t>BCECAAA</t>
  </si>
  <si>
    <t>BCECAAB</t>
  </si>
  <si>
    <t>BCECAAC</t>
  </si>
  <si>
    <t>BCECAAD</t>
  </si>
  <si>
    <t>BCECABA</t>
  </si>
  <si>
    <t>BCECABB</t>
  </si>
  <si>
    <t>BCECABC</t>
  </si>
  <si>
    <t>BCECABD</t>
  </si>
  <si>
    <t>BCECACA</t>
  </si>
  <si>
    <t>BCECACB</t>
  </si>
  <si>
    <t>BCECACC</t>
  </si>
  <si>
    <t>BCECACD</t>
  </si>
  <si>
    <t>BCECADA</t>
  </si>
  <si>
    <t>BCECADB</t>
  </si>
  <si>
    <t>BCECADC</t>
  </si>
  <si>
    <t>BCECBAA</t>
  </si>
  <si>
    <t>BCECBAB</t>
  </si>
  <si>
    <t>BCECBAC</t>
  </si>
  <si>
    <t>BCECBAD</t>
  </si>
  <si>
    <t>BCECBBA</t>
  </si>
  <si>
    <t>BCECBBB</t>
  </si>
  <si>
    <t>BCECBBC</t>
  </si>
  <si>
    <t>BCECBBD</t>
  </si>
  <si>
    <t>BCECBCA</t>
  </si>
  <si>
    <t>BCECBCB</t>
  </si>
  <si>
    <t>BCECBCC</t>
  </si>
  <si>
    <t>BCECBCD</t>
  </si>
  <si>
    <t>BCECBDA</t>
  </si>
  <si>
    <t>BCECBDB</t>
  </si>
  <si>
    <t>BCECBDC</t>
  </si>
  <si>
    <t>BCECCAA</t>
  </si>
  <si>
    <t>BCECCAB</t>
  </si>
  <si>
    <t>BCECCAC</t>
  </si>
  <si>
    <t>BCECCAD</t>
  </si>
  <si>
    <t>BCECCBA</t>
  </si>
  <si>
    <t>BCECCBB</t>
  </si>
  <si>
    <t>BCECCBC</t>
  </si>
  <si>
    <t>BCECCBD</t>
  </si>
  <si>
    <t>BCECCCA</t>
  </si>
  <si>
    <t>BCECCCB</t>
  </si>
  <si>
    <t>BCECCCC</t>
  </si>
  <si>
    <t>BCECCCD</t>
  </si>
  <si>
    <t>BCECCDA</t>
  </si>
  <si>
    <t>BCECCDB</t>
  </si>
  <si>
    <t>BCECCDC</t>
  </si>
  <si>
    <t>BCECDAA</t>
  </si>
  <si>
    <t>BCECDAB</t>
  </si>
  <si>
    <t>BCECDAC</t>
  </si>
  <si>
    <t>BCECDBA</t>
  </si>
  <si>
    <t>BCECDBB</t>
  </si>
  <si>
    <t>BCECDBC</t>
  </si>
  <si>
    <t>BCECDCA</t>
  </si>
  <si>
    <t>BCECDCB</t>
  </si>
  <si>
    <t>BCECDCC</t>
  </si>
  <si>
    <t>BCEDAAA</t>
  </si>
  <si>
    <t>BCEDAAB</t>
  </si>
  <si>
    <t>BCEDAAC</t>
  </si>
  <si>
    <t>BCEDABA</t>
  </si>
  <si>
    <t>BCEDABB</t>
  </si>
  <si>
    <t>BCEDABC</t>
  </si>
  <si>
    <t>BCEDACA</t>
  </si>
  <si>
    <t>BCEDACB</t>
  </si>
  <si>
    <t>BCEDACC</t>
  </si>
  <si>
    <t>BCEDBAA</t>
  </si>
  <si>
    <t>BCEDBAB</t>
  </si>
  <si>
    <t>BCEDBAC</t>
  </si>
  <si>
    <t>BCEDBBA</t>
  </si>
  <si>
    <t>BCEDBBB</t>
  </si>
  <si>
    <t>BCEDBBC</t>
  </si>
  <si>
    <t>BCEDBCA</t>
  </si>
  <si>
    <t>BCEDBCB</t>
  </si>
  <si>
    <t>BCEDBCC</t>
  </si>
  <si>
    <t>BCEDCAA</t>
  </si>
  <si>
    <t>BCEDCAB</t>
  </si>
  <si>
    <t>BCEDCAC</t>
  </si>
  <si>
    <t>BCEDCBA</t>
  </si>
  <si>
    <t>BCEDCBB</t>
  </si>
  <si>
    <t>BCEDCBC</t>
  </si>
  <si>
    <t>BCEDCCA</t>
  </si>
  <si>
    <t>BCEDCCB</t>
  </si>
  <si>
    <t>BCEDCCC</t>
  </si>
  <si>
    <t>BCFAAAA</t>
  </si>
  <si>
    <t>BCFAAAB</t>
  </si>
  <si>
    <t>BCFAAAC</t>
  </si>
  <si>
    <t>BCFAABA</t>
  </si>
  <si>
    <t>BCFAABB</t>
  </si>
  <si>
    <t>BCFAABC</t>
  </si>
  <si>
    <t>BCFAACA</t>
  </si>
  <si>
    <t>BCFAACB</t>
  </si>
  <si>
    <t>BCFAACC</t>
  </si>
  <si>
    <t>BCFABAA</t>
  </si>
  <si>
    <t>BCFABAB</t>
  </si>
  <si>
    <t>BCFABAC</t>
  </si>
  <si>
    <t>BCFABBA</t>
  </si>
  <si>
    <t>BCFABBB</t>
  </si>
  <si>
    <t>BCFABBC</t>
  </si>
  <si>
    <t>BCFABCA</t>
  </si>
  <si>
    <t>BCFABCB</t>
  </si>
  <si>
    <t>BCFABCC</t>
  </si>
  <si>
    <t>BCFACAA</t>
  </si>
  <si>
    <t>BCFACAB</t>
  </si>
  <si>
    <t>BCFACAC</t>
  </si>
  <si>
    <t>BCFACBA</t>
  </si>
  <si>
    <t>BCFACBB</t>
  </si>
  <si>
    <t>BCFACBC</t>
  </si>
  <si>
    <t>BCFACCA</t>
  </si>
  <si>
    <t>BCFACCB</t>
  </si>
  <si>
    <t>BCFACCC</t>
  </si>
  <si>
    <t>BCFBAAA</t>
  </si>
  <si>
    <t>BCFBAAB</t>
  </si>
  <si>
    <t>BCFBAAC</t>
  </si>
  <si>
    <t>BCFBABA</t>
  </si>
  <si>
    <t>BCFBABB</t>
  </si>
  <si>
    <t>BCFBABC</t>
  </si>
  <si>
    <t>BCFBACA</t>
  </si>
  <si>
    <t>BCFBACB</t>
  </si>
  <si>
    <t>BCFBACC</t>
  </si>
  <si>
    <t>BCFBBAA</t>
  </si>
  <si>
    <t>BCFBBAB</t>
  </si>
  <si>
    <t>BCFBBAC</t>
  </si>
  <si>
    <t>BCFBBBA</t>
  </si>
  <si>
    <t>BCFBBBB</t>
  </si>
  <si>
    <t>BCFBBBC</t>
  </si>
  <si>
    <t>BCFBBCA</t>
  </si>
  <si>
    <t>BCFBBCB</t>
  </si>
  <si>
    <t>BCFBBCC</t>
  </si>
  <si>
    <t>BCFBCAA</t>
  </si>
  <si>
    <t>BCFBCAB</t>
  </si>
  <si>
    <t>BCFBCAC</t>
  </si>
  <si>
    <t>BCFBCBA</t>
  </si>
  <si>
    <t>BCFBCBB</t>
  </si>
  <si>
    <t>BCFBCBC</t>
  </si>
  <si>
    <t>BCFBCCA</t>
  </si>
  <si>
    <t>BCFBCCB</t>
  </si>
  <si>
    <t>BCFBCCC</t>
  </si>
  <si>
    <t>BCFCAAA</t>
  </si>
  <si>
    <t>BCFCAAB</t>
  </si>
  <si>
    <t>BCFCAAC</t>
  </si>
  <si>
    <t>BCFCABA</t>
  </si>
  <si>
    <t>BCFCABB</t>
  </si>
  <si>
    <t>BCFCABC</t>
  </si>
  <si>
    <t>BCFCACA</t>
  </si>
  <si>
    <t>BCFCACB</t>
  </si>
  <si>
    <t>BCFCACC</t>
  </si>
  <si>
    <t>BCFCBAA</t>
  </si>
  <si>
    <t>BCFCBAB</t>
  </si>
  <si>
    <t>BCFCBAC</t>
  </si>
  <si>
    <t>BCFCBBA</t>
  </si>
  <si>
    <t>BCFCBBB</t>
  </si>
  <si>
    <t>BCFCBBC</t>
  </si>
  <si>
    <t>BCFCBCA</t>
  </si>
  <si>
    <t>BCFCBCB</t>
  </si>
  <si>
    <t>BCFCBCC</t>
  </si>
  <si>
    <t>BCFCCAA</t>
  </si>
  <si>
    <t>BCFCCAB</t>
  </si>
  <si>
    <t>BCFCCAC</t>
  </si>
  <si>
    <t>BCFCCBA</t>
  </si>
  <si>
    <t>BCFCCBB</t>
  </si>
  <si>
    <t>BCFCCBC</t>
  </si>
  <si>
    <t>BCFCCCA</t>
  </si>
  <si>
    <t>BCFCCCB</t>
  </si>
  <si>
    <t>BDAAAAD</t>
  </si>
  <si>
    <t>BDAAAAE</t>
  </si>
  <si>
    <t>BDAAABD</t>
  </si>
  <si>
    <t>BDAAABE</t>
  </si>
  <si>
    <t>BDAAACC</t>
  </si>
  <si>
    <t>BDAAACD</t>
  </si>
  <si>
    <t>BDAAACE</t>
  </si>
  <si>
    <t>BDAAADA</t>
  </si>
  <si>
    <t>BDAAADB</t>
  </si>
  <si>
    <t>BDAAADC</t>
  </si>
  <si>
    <t>BDAAADD</t>
  </si>
  <si>
    <t>BDAAAEA</t>
  </si>
  <si>
    <t>BDAAAEB</t>
  </si>
  <si>
    <t>BDAAAEC</t>
  </si>
  <si>
    <t>BDAABAD</t>
  </si>
  <si>
    <t>BDAABAE</t>
  </si>
  <si>
    <t>BDAABBD</t>
  </si>
  <si>
    <t>BDAABBE</t>
  </si>
  <si>
    <t>BDAABCC</t>
  </si>
  <si>
    <t>BDAABCD</t>
  </si>
  <si>
    <t>BDAABCE</t>
  </si>
  <si>
    <t>BDAABDA</t>
  </si>
  <si>
    <t>BDAABDB</t>
  </si>
  <si>
    <t>BDAABDC</t>
  </si>
  <si>
    <t>BDAABDD</t>
  </si>
  <si>
    <t>BDAABEA</t>
  </si>
  <si>
    <t>BDAABEB</t>
  </si>
  <si>
    <t>BDAABEC</t>
  </si>
  <si>
    <t>BDAACAC</t>
  </si>
  <si>
    <t>BDAACAD</t>
  </si>
  <si>
    <t>BDAACAE</t>
  </si>
  <si>
    <t>BDAACBC</t>
  </si>
  <si>
    <t>BDAACBD</t>
  </si>
  <si>
    <t>BDAACBE</t>
  </si>
  <si>
    <t>BDAACCA</t>
  </si>
  <si>
    <t>BDAACCB</t>
  </si>
  <si>
    <t>BDAACCC</t>
  </si>
  <si>
    <t>BDAACCD</t>
  </si>
  <si>
    <t>BDAACCE</t>
  </si>
  <si>
    <t>BDAACDA</t>
  </si>
  <si>
    <t>BDAACDB</t>
  </si>
  <si>
    <t>BDAACDC</t>
  </si>
  <si>
    <t>BDAACDD</t>
  </si>
  <si>
    <t>BDAACEA</t>
  </si>
  <si>
    <t>BDAACEB</t>
  </si>
  <si>
    <t>BDAACEC</t>
  </si>
  <si>
    <t>BDAADAA</t>
  </si>
  <si>
    <t>BDAADAB</t>
  </si>
  <si>
    <t>BDAADAC</t>
  </si>
  <si>
    <t>BDAADAD</t>
  </si>
  <si>
    <t>BDAADBA</t>
  </si>
  <si>
    <t>BDAADBB</t>
  </si>
  <si>
    <t>BDAADBC</t>
  </si>
  <si>
    <t>BDAADBD</t>
  </si>
  <si>
    <t>BDAADCA</t>
  </si>
  <si>
    <t>BDAADCB</t>
  </si>
  <si>
    <t>BDAADCC</t>
  </si>
  <si>
    <t>BDAADCD</t>
  </si>
  <si>
    <t>BDAADDA</t>
  </si>
  <si>
    <t>BDAADDB</t>
  </si>
  <si>
    <t>BDAADDC</t>
  </si>
  <si>
    <t>BDAAEAA</t>
  </si>
  <si>
    <t>BDAAEAB</t>
  </si>
  <si>
    <t>BDAAEAC</t>
  </si>
  <si>
    <t>BDAAEBA</t>
  </si>
  <si>
    <t>BDAAEBB</t>
  </si>
  <si>
    <t>BDAAEBC</t>
  </si>
  <si>
    <t>BDAAECA</t>
  </si>
  <si>
    <t>BDAAECB</t>
  </si>
  <si>
    <t>BDAAECC</t>
  </si>
  <si>
    <t>BDABAAD</t>
  </si>
  <si>
    <t>BDABAAE</t>
  </si>
  <si>
    <t>BDABABD</t>
  </si>
  <si>
    <t>BDABABE</t>
  </si>
  <si>
    <t>BDABACC</t>
  </si>
  <si>
    <t>BDABACD</t>
  </si>
  <si>
    <t>BDABACE</t>
  </si>
  <si>
    <t>BDABADA</t>
  </si>
  <si>
    <t>BDABADB</t>
  </si>
  <si>
    <t>BDABADC</t>
  </si>
  <si>
    <t>BDABADD</t>
  </si>
  <si>
    <t>BDABAEA</t>
  </si>
  <si>
    <t>BDABAEB</t>
  </si>
  <si>
    <t>BDABAEC</t>
  </si>
  <si>
    <t>BDABBAD</t>
  </si>
  <si>
    <t>BDABBAE</t>
  </si>
  <si>
    <t>BDABBBD</t>
  </si>
  <si>
    <t>BDABBBE</t>
  </si>
  <si>
    <t>BDABBCC</t>
  </si>
  <si>
    <t>BDABBCD</t>
  </si>
  <si>
    <t>BDABBCE</t>
  </si>
  <si>
    <t>BDABBDA</t>
  </si>
  <si>
    <t>BDABBDB</t>
  </si>
  <si>
    <t>BDABBDC</t>
  </si>
  <si>
    <t>BDABBDD</t>
  </si>
  <si>
    <t>BDABBEA</t>
  </si>
  <si>
    <t>BDABBEB</t>
  </si>
  <si>
    <t>BDABBEC</t>
  </si>
  <si>
    <t>BDABCAC</t>
  </si>
  <si>
    <t>BDABCAD</t>
  </si>
  <si>
    <t>BDABCAE</t>
  </si>
  <si>
    <t>BDABCBC</t>
  </si>
  <si>
    <t>BDABCBD</t>
  </si>
  <si>
    <t>BDABCBE</t>
  </si>
  <si>
    <t>BDABCCA</t>
  </si>
  <si>
    <t>BDABCCB</t>
  </si>
  <si>
    <t>BDABCCC</t>
  </si>
  <si>
    <t>BDABCCD</t>
  </si>
  <si>
    <t>BDABCCE</t>
  </si>
  <si>
    <t>BDABCDA</t>
  </si>
  <si>
    <t>BDABCDB</t>
  </si>
  <si>
    <t>BDABCDC</t>
  </si>
  <si>
    <t>BDABCDD</t>
  </si>
  <si>
    <t>BDABCEA</t>
  </si>
  <si>
    <t>BDABCEB</t>
  </si>
  <si>
    <t>BDABCEC</t>
  </si>
  <si>
    <t>BDABDAA</t>
  </si>
  <si>
    <t>BDABDAB</t>
  </si>
  <si>
    <t>BDABDAC</t>
  </si>
  <si>
    <t>BDABDAD</t>
  </si>
  <si>
    <t>BDABDBA</t>
  </si>
  <si>
    <t>BDABDBB</t>
  </si>
  <si>
    <t>BDABDBC</t>
  </si>
  <si>
    <t>BDABDBD</t>
  </si>
  <si>
    <t>BDABDCA</t>
  </si>
  <si>
    <t>BDABDCB</t>
  </si>
  <si>
    <t>BDABDCC</t>
  </si>
  <si>
    <t>BDABDCD</t>
  </si>
  <si>
    <t>BDABDDA</t>
  </si>
  <si>
    <t>BDABDDB</t>
  </si>
  <si>
    <t>BDABDDC</t>
  </si>
  <si>
    <t>BDABEAA</t>
  </si>
  <si>
    <t>BDABEAB</t>
  </si>
  <si>
    <t>BDABEAC</t>
  </si>
  <si>
    <t>BDABEBA</t>
  </si>
  <si>
    <t>BDABEBB</t>
  </si>
  <si>
    <t>BDABEBC</t>
  </si>
  <si>
    <t>BDABECA</t>
  </si>
  <si>
    <t>BDABECB</t>
  </si>
  <si>
    <t>BDABECC</t>
  </si>
  <si>
    <t>BDACAAC</t>
  </si>
  <si>
    <t>BDACAAD</t>
  </si>
  <si>
    <t>BDACAAE</t>
  </si>
  <si>
    <t>BDACABC</t>
  </si>
  <si>
    <t>BDACABD</t>
  </si>
  <si>
    <t>BDACABE</t>
  </si>
  <si>
    <t>BDACACA</t>
  </si>
  <si>
    <t>BDACACB</t>
  </si>
  <si>
    <t>BDACACC</t>
  </si>
  <si>
    <t>BDACACD</t>
  </si>
  <si>
    <t>BDACACE</t>
  </si>
  <si>
    <t>BDACADA</t>
  </si>
  <si>
    <t>BDACADB</t>
  </si>
  <si>
    <t>BDACADC</t>
  </si>
  <si>
    <t>BDACADD</t>
  </si>
  <si>
    <t>BDACAEA</t>
  </si>
  <si>
    <t>BDACAEB</t>
  </si>
  <si>
    <t>BDACAEC</t>
  </si>
  <si>
    <t>BDACBAC</t>
  </si>
  <si>
    <t>BDACBAD</t>
  </si>
  <si>
    <t>BDACBAE</t>
  </si>
  <si>
    <t>BDACBBC</t>
  </si>
  <si>
    <t>BDACBBD</t>
  </si>
  <si>
    <t>BDACBBE</t>
  </si>
  <si>
    <t>BDACBCA</t>
  </si>
  <si>
    <t>BDACBCB</t>
  </si>
  <si>
    <t>BDACBCC</t>
  </si>
  <si>
    <t>BDACBCD</t>
  </si>
  <si>
    <t>BDACBCE</t>
  </si>
  <si>
    <t>BDACBDA</t>
  </si>
  <si>
    <t>BDACBDB</t>
  </si>
  <si>
    <t>BDACBDC</t>
  </si>
  <si>
    <t>BDACBDD</t>
  </si>
  <si>
    <t>BDACBEA</t>
  </si>
  <si>
    <t>BDACBEB</t>
  </si>
  <si>
    <t>BDACBEC</t>
  </si>
  <si>
    <t>BDACCAA</t>
  </si>
  <si>
    <t>BDACCAB</t>
  </si>
  <si>
    <t>BDACCAC</t>
  </si>
  <si>
    <t>BDACCAD</t>
  </si>
  <si>
    <t>BDACCAE</t>
  </si>
  <si>
    <t>BDACCBA</t>
  </si>
  <si>
    <t>BDACCBB</t>
  </si>
  <si>
    <t>BDACCBC</t>
  </si>
  <si>
    <t>BDACCBD</t>
  </si>
  <si>
    <t>BDACCBE</t>
  </si>
  <si>
    <t>BDACCCA</t>
  </si>
  <si>
    <t>BDACCCB</t>
  </si>
  <si>
    <t>BDACCCC</t>
  </si>
  <si>
    <t>BDACCCD</t>
  </si>
  <si>
    <t>BDACCCE</t>
  </si>
  <si>
    <t>BDACCDA</t>
  </si>
  <si>
    <t>BDACCDB</t>
  </si>
  <si>
    <t>BDACCDC</t>
  </si>
  <si>
    <t>BDACCDD</t>
  </si>
  <si>
    <t>BDACCEA</t>
  </si>
  <si>
    <t>BDACCEB</t>
  </si>
  <si>
    <t>BDACCEC</t>
  </si>
  <si>
    <t>BDACDAA</t>
  </si>
  <si>
    <t>BDACDAB</t>
  </si>
  <si>
    <t>BDACDAC</t>
  </si>
  <si>
    <t>BDACDAD</t>
  </si>
  <si>
    <t>BDACDBA</t>
  </si>
  <si>
    <t>BDACDBB</t>
  </si>
  <si>
    <t>BDACDBC</t>
  </si>
  <si>
    <t>BDACDBD</t>
  </si>
  <si>
    <t>BDACDCA</t>
  </si>
  <si>
    <t>BDACDCB</t>
  </si>
  <si>
    <t>BDACDCC</t>
  </si>
  <si>
    <t>BDACDCD</t>
  </si>
  <si>
    <t>BDACDDA</t>
  </si>
  <si>
    <t>BDACDDB</t>
  </si>
  <si>
    <t>BDACDDC</t>
  </si>
  <si>
    <t>BDACEAA</t>
  </si>
  <si>
    <t>BDACEAB</t>
  </si>
  <si>
    <t>BDACEAC</t>
  </si>
  <si>
    <t>BDACEBA</t>
  </si>
  <si>
    <t>BDACEBB</t>
  </si>
  <si>
    <t>BDACEBC</t>
  </si>
  <si>
    <t>BDACECA</t>
  </si>
  <si>
    <t>BDACECB</t>
  </si>
  <si>
    <t>BDACECC</t>
  </si>
  <si>
    <t>BDADAAA</t>
  </si>
  <si>
    <t>BDADAAB</t>
  </si>
  <si>
    <t>BDADAAC</t>
  </si>
  <si>
    <t>BDADAAD</t>
  </si>
  <si>
    <t>BDADABA</t>
  </si>
  <si>
    <t>BDADABB</t>
  </si>
  <si>
    <t>BDADABC</t>
  </si>
  <si>
    <t>BDADABD</t>
  </si>
  <si>
    <t>BDADACA</t>
  </si>
  <si>
    <t>BDADACB</t>
  </si>
  <si>
    <t>BDADACC</t>
  </si>
  <si>
    <t>BDADACD</t>
  </si>
  <si>
    <t>BDADADA</t>
  </si>
  <si>
    <t>BDADADB</t>
  </si>
  <si>
    <t>BDADADC</t>
  </si>
  <si>
    <t>BDADBAA</t>
  </si>
  <si>
    <t>BDADBAB</t>
  </si>
  <si>
    <t>BDADBAC</t>
  </si>
  <si>
    <t>BDADBAD</t>
  </si>
  <si>
    <t>BDADBBA</t>
  </si>
  <si>
    <t>BDADBBB</t>
  </si>
  <si>
    <t>BDADBBC</t>
  </si>
  <si>
    <t>BDADBBD</t>
  </si>
  <si>
    <t>BDADBCA</t>
  </si>
  <si>
    <t>BDADBCB</t>
  </si>
  <si>
    <t>BDADBCC</t>
  </si>
  <si>
    <t>BDADBCD</t>
  </si>
  <si>
    <t>BDADBDA</t>
  </si>
  <si>
    <t>BDADBDB</t>
  </si>
  <si>
    <t>BDADBDC</t>
  </si>
  <si>
    <t>BDADCAA</t>
  </si>
  <si>
    <t>BDADCAB</t>
  </si>
  <si>
    <t>BDADCAC</t>
  </si>
  <si>
    <t>BDADCAD</t>
  </si>
  <si>
    <t>BDADCBA</t>
  </si>
  <si>
    <t>BDADCBB</t>
  </si>
  <si>
    <t>BDADCBC</t>
  </si>
  <si>
    <t>BDADCBD</t>
  </si>
  <si>
    <t>BDADCCA</t>
  </si>
  <si>
    <t>BDADCCB</t>
  </si>
  <si>
    <t>BDADCCC</t>
  </si>
  <si>
    <t>BDADCCD</t>
  </si>
  <si>
    <t>BDADCDA</t>
  </si>
  <si>
    <t>BDADCDB</t>
  </si>
  <si>
    <t>BDADCDC</t>
  </si>
  <si>
    <t>BDADDAA</t>
  </si>
  <si>
    <t>BDADDAB</t>
  </si>
  <si>
    <t>BDADDAC</t>
  </si>
  <si>
    <t>BDADDBA</t>
  </si>
  <si>
    <t>BDADDBB</t>
  </si>
  <si>
    <t>BDADDBC</t>
  </si>
  <si>
    <t>BDADDCA</t>
  </si>
  <si>
    <t>BDADDCB</t>
  </si>
  <si>
    <t>BDADDCC</t>
  </si>
  <si>
    <t>BDAEAAA</t>
  </si>
  <si>
    <t>BDAEAAB</t>
  </si>
  <si>
    <t>BDAEAAC</t>
  </si>
  <si>
    <t>BDAEABA</t>
  </si>
  <si>
    <t>BDAEABB</t>
  </si>
  <si>
    <t>BDAEABC</t>
  </si>
  <si>
    <t>BDAEACA</t>
  </si>
  <si>
    <t>BDAEACB</t>
  </si>
  <si>
    <t>BDAEACC</t>
  </si>
  <si>
    <t>BDAEBAA</t>
  </si>
  <si>
    <t>BDAEBAB</t>
  </si>
  <si>
    <t>BDAEBAC</t>
  </si>
  <si>
    <t>BDAEBBA</t>
  </si>
  <si>
    <t>BDAEBBB</t>
  </si>
  <si>
    <t>BDAEBBC</t>
  </si>
  <si>
    <t>BDAEBCA</t>
  </si>
  <si>
    <t>BDAEBCB</t>
  </si>
  <si>
    <t>BDAEBCC</t>
  </si>
  <si>
    <t>BDAECAA</t>
  </si>
  <si>
    <t>BDAECAB</t>
  </si>
  <si>
    <t>BDAECAC</t>
  </si>
  <si>
    <t>BDAECBA</t>
  </si>
  <si>
    <t>BDAECBB</t>
  </si>
  <si>
    <t>BDAECBC</t>
  </si>
  <si>
    <t>BDAECCA</t>
  </si>
  <si>
    <t>BDAECCB</t>
  </si>
  <si>
    <t>BDAECCC</t>
  </si>
  <si>
    <t>BDBAAAD</t>
  </si>
  <si>
    <t>BDBAAAE</t>
  </si>
  <si>
    <t>BDBAABD</t>
  </si>
  <si>
    <t>BDBAABE</t>
  </si>
  <si>
    <t>BDBAACC</t>
  </si>
  <si>
    <t>BDBAACD</t>
  </si>
  <si>
    <t>BDBAACE</t>
  </si>
  <si>
    <t>BDBAADA</t>
  </si>
  <si>
    <t>BDBAADB</t>
  </si>
  <si>
    <t>BDBAADC</t>
  </si>
  <si>
    <t>BDBAADD</t>
  </si>
  <si>
    <t>BDBAAEA</t>
  </si>
  <si>
    <t>BDBAAEB</t>
  </si>
  <si>
    <t>BDBAAEC</t>
  </si>
  <si>
    <t>BDBABAD</t>
  </si>
  <si>
    <t>BDBABAE</t>
  </si>
  <si>
    <t>BDBABBD</t>
  </si>
  <si>
    <t>BDBABBE</t>
  </si>
  <si>
    <t>BDBABCC</t>
  </si>
  <si>
    <t>BDBABCD</t>
  </si>
  <si>
    <t>BDBABCE</t>
  </si>
  <si>
    <t>BDBABDA</t>
  </si>
  <si>
    <t>BDBABDB</t>
  </si>
  <si>
    <t>BDBABDC</t>
  </si>
  <si>
    <t>BDBABDD</t>
  </si>
  <si>
    <t>BDBABEA</t>
  </si>
  <si>
    <t>BDBABEB</t>
  </si>
  <si>
    <t>BDBABEC</t>
  </si>
  <si>
    <t>BDBACAC</t>
  </si>
  <si>
    <t>BDBACAD</t>
  </si>
  <si>
    <t>BDBACAE</t>
  </si>
  <si>
    <t>BDBACBC</t>
  </si>
  <si>
    <t>BDBACBD</t>
  </si>
  <si>
    <t>BDBACBE</t>
  </si>
  <si>
    <t>BDBACCA</t>
  </si>
  <si>
    <t>BDBACCB</t>
  </si>
  <si>
    <t>BDBACCC</t>
  </si>
  <si>
    <t>BDBACCD</t>
  </si>
  <si>
    <t>BDBACCE</t>
  </si>
  <si>
    <t>BDBACDA</t>
  </si>
  <si>
    <t>BDBACDB</t>
  </si>
  <si>
    <t>BDBACDC</t>
  </si>
  <si>
    <t>BDBACDD</t>
  </si>
  <si>
    <t>BDBACEA</t>
  </si>
  <si>
    <t>BDBACEB</t>
  </si>
  <si>
    <t>BDBACEC</t>
  </si>
  <si>
    <t>BDBADAA</t>
  </si>
  <si>
    <t>BDBADAB</t>
  </si>
  <si>
    <t>BDBADAC</t>
  </si>
  <si>
    <t>BDBADAD</t>
  </si>
  <si>
    <t>BDBADBA</t>
  </si>
  <si>
    <t>BDBADBB</t>
  </si>
  <si>
    <t>BDBADBC</t>
  </si>
  <si>
    <t>BDBADBD</t>
  </si>
  <si>
    <t>BDBADCA</t>
  </si>
  <si>
    <t>BDBADCB</t>
  </si>
  <si>
    <t>BDBADCC</t>
  </si>
  <si>
    <t>BDBADCD</t>
  </si>
  <si>
    <t>BDBADDA</t>
  </si>
  <si>
    <t>BDBADDB</t>
  </si>
  <si>
    <t>BDBADDC</t>
  </si>
  <si>
    <t>BDBAEAA</t>
  </si>
  <si>
    <t>BDBAEAB</t>
  </si>
  <si>
    <t>BDBAEAC</t>
  </si>
  <si>
    <t>BDBAEBA</t>
  </si>
  <si>
    <t>BDBAEBB</t>
  </si>
  <si>
    <t>BDBAEBC</t>
  </si>
  <si>
    <t>BDBAECA</t>
  </si>
  <si>
    <t>BDBAECB</t>
  </si>
  <si>
    <t>BDBAECC</t>
  </si>
  <si>
    <t>BDBBAAD</t>
  </si>
  <si>
    <t>BDBBAAE</t>
  </si>
  <si>
    <t>BDBBABD</t>
  </si>
  <si>
    <t>BDBBABE</t>
  </si>
  <si>
    <t>BDBBACC</t>
  </si>
  <si>
    <t>BDBBACD</t>
  </si>
  <si>
    <t>BDBBACE</t>
  </si>
  <si>
    <t>BDBBADA</t>
  </si>
  <si>
    <t>BDBBADB</t>
  </si>
  <si>
    <t>BDBBADC</t>
  </si>
  <si>
    <t>BDBBADD</t>
  </si>
  <si>
    <t>BDBBAEA</t>
  </si>
  <si>
    <t>BDBBAEB</t>
  </si>
  <si>
    <t>BDBBAEC</t>
  </si>
  <si>
    <t>BDBBBAD</t>
  </si>
  <si>
    <t>BDBBBAE</t>
  </si>
  <si>
    <t>BDBBBBC</t>
  </si>
  <si>
    <t>BDBBBBD</t>
  </si>
  <si>
    <t>BDBBBBE</t>
  </si>
  <si>
    <t>BDBBBCB</t>
  </si>
  <si>
    <t>BDBBBCC</t>
  </si>
  <si>
    <t>BDBBBCD</t>
  </si>
  <si>
    <t>BDBBBCE</t>
  </si>
  <si>
    <t>BDBBBDA</t>
  </si>
  <si>
    <t>BDBBBDB</t>
  </si>
  <si>
    <t>BDBBBDC</t>
  </si>
  <si>
    <t>BDBBBDD</t>
  </si>
  <si>
    <t>BDBBBEA</t>
  </si>
  <si>
    <t>BDBBBEB</t>
  </si>
  <si>
    <t>BDBBBEC</t>
  </si>
  <si>
    <t>BDBBCAC</t>
  </si>
  <si>
    <t>BDBBCAD</t>
  </si>
  <si>
    <t>BDBBCAE</t>
  </si>
  <si>
    <t>BDBBCBB</t>
  </si>
  <si>
    <t>BDBBCBC</t>
  </si>
  <si>
    <t>BDBBCBD</t>
  </si>
  <si>
    <t>BDBBCBE</t>
  </si>
  <si>
    <t>BDBBCCA</t>
  </si>
  <si>
    <t>BDBBCCB</t>
  </si>
  <si>
    <t>BDBBCCC</t>
  </si>
  <si>
    <t>BDBBCCD</t>
  </si>
  <si>
    <t>BDBBCCE</t>
  </si>
  <si>
    <t>BDBBCDA</t>
  </si>
  <si>
    <t>BDBBCDB</t>
  </si>
  <si>
    <t>BDBBCDC</t>
  </si>
  <si>
    <t>BDBBCDD</t>
  </si>
  <si>
    <t>BDBBCEA</t>
  </si>
  <si>
    <t>BDBBCEB</t>
  </si>
  <si>
    <t>BDBBCEC</t>
  </si>
  <si>
    <t>BDBBDAA</t>
  </si>
  <si>
    <t>BDBBDAB</t>
  </si>
  <si>
    <t>BDBBDAC</t>
  </si>
  <si>
    <t>BDBBDAD</t>
  </si>
  <si>
    <t>BDBBDBA</t>
  </si>
  <si>
    <t>BDBBDBB</t>
  </si>
  <si>
    <t>BDBBDBC</t>
  </si>
  <si>
    <t>BDBBDBD</t>
  </si>
  <si>
    <t>BDBBDCA</t>
  </si>
  <si>
    <t>BDBBDCB</t>
  </si>
  <si>
    <t>BDBBDCC</t>
  </si>
  <si>
    <t>BDBBDCD</t>
  </si>
  <si>
    <t>BDBBDDA</t>
  </si>
  <si>
    <t>BDBBDDB</t>
  </si>
  <si>
    <t>BDBBDDC</t>
  </si>
  <si>
    <t>BDBBEAA</t>
  </si>
  <si>
    <t>BDBBEAB</t>
  </si>
  <si>
    <t>BDBBEAC</t>
  </si>
  <si>
    <t>BDBBEBA</t>
  </si>
  <si>
    <t>BDBBEBB</t>
  </si>
  <si>
    <t>BDBBEBC</t>
  </si>
  <si>
    <t>BDBBECA</t>
  </si>
  <si>
    <t>BDBBECB</t>
  </si>
  <si>
    <t>BDBBECC</t>
  </si>
  <si>
    <t>BDBCAAC</t>
  </si>
  <si>
    <t>BDBCAAD</t>
  </si>
  <si>
    <t>BDBCAAE</t>
  </si>
  <si>
    <t>BDBCABC</t>
  </si>
  <si>
    <t>BDBCABD</t>
  </si>
  <si>
    <t>BDBCABE</t>
  </si>
  <si>
    <t>BDBCACA</t>
  </si>
  <si>
    <t>BDBCACB</t>
  </si>
  <si>
    <t>BDBCACC</t>
  </si>
  <si>
    <t>BDBCACD</t>
  </si>
  <si>
    <t>BDBCACE</t>
  </si>
  <si>
    <t>BDBCADA</t>
  </si>
  <si>
    <t>BDBCADB</t>
  </si>
  <si>
    <t>BDBCADC</t>
  </si>
  <si>
    <t>BDBCADD</t>
  </si>
  <si>
    <t>BDBCAEA</t>
  </si>
  <si>
    <t>BDBCAEB</t>
  </si>
  <si>
    <t>BDBCAEC</t>
  </si>
  <si>
    <t>BDBCBAC</t>
  </si>
  <si>
    <t>BDBCBAD</t>
  </si>
  <si>
    <t>BDBCBAE</t>
  </si>
  <si>
    <t>BDBCBBB</t>
  </si>
  <si>
    <t>BDBCBBC</t>
  </si>
  <si>
    <t>BDBCBBD</t>
  </si>
  <si>
    <t>BDBCBBE</t>
  </si>
  <si>
    <t>BDBCBCA</t>
  </si>
  <si>
    <t>BDBCBCB</t>
  </si>
  <si>
    <t>BDBCBCC</t>
  </si>
  <si>
    <t>BDBCBCD</t>
  </si>
  <si>
    <t>BDBCBCE</t>
  </si>
  <si>
    <t>BDBCBDA</t>
  </si>
  <si>
    <t>BDBCBDB</t>
  </si>
  <si>
    <t>BDBCBDC</t>
  </si>
  <si>
    <t>BDBCBDD</t>
  </si>
  <si>
    <t>BDBCBEA</t>
  </si>
  <si>
    <t>BDBCBEB</t>
  </si>
  <si>
    <t>BDBCBEC</t>
  </si>
  <si>
    <t>BDBCCAA</t>
  </si>
  <si>
    <t>BDBCCAB</t>
  </si>
  <si>
    <t>BDBCCAC</t>
  </si>
  <si>
    <t>BDBCCAD</t>
  </si>
  <si>
    <t>BDBCCAE</t>
  </si>
  <si>
    <t>BDBCCBA</t>
  </si>
  <si>
    <t>BDBCCBB</t>
  </si>
  <si>
    <t>BDBCCBC</t>
  </si>
  <si>
    <t>BDBCCBD</t>
  </si>
  <si>
    <t>BDBCCBE</t>
  </si>
  <si>
    <t>BDBCCCA</t>
  </si>
  <si>
    <t>BDBCCCB</t>
  </si>
  <si>
    <t>BDBCCCC</t>
  </si>
  <si>
    <t>BDBCCCD</t>
  </si>
  <si>
    <t>BDBCCCE</t>
  </si>
  <si>
    <t>BDBCCDA</t>
  </si>
  <si>
    <t>BDBCCDB</t>
  </si>
  <si>
    <t>BDBCCDC</t>
  </si>
  <si>
    <t>BDBCCDD</t>
  </si>
  <si>
    <t>BDBCCEA</t>
  </si>
  <si>
    <t>BDBCCEB</t>
  </si>
  <si>
    <t>BDBCCEC</t>
  </si>
  <si>
    <t>BDBCDAA</t>
  </si>
  <si>
    <t>BDBCDAB</t>
  </si>
  <si>
    <t>BDBCDAC</t>
  </si>
  <si>
    <t>BDBCDAD</t>
  </si>
  <si>
    <t>BDBCDBA</t>
  </si>
  <si>
    <t>BDBCDBB</t>
  </si>
  <si>
    <t>BDBCDBC</t>
  </si>
  <si>
    <t>BDBCDBD</t>
  </si>
  <si>
    <t>BDBCDCA</t>
  </si>
  <si>
    <t>BDBCDCB</t>
  </si>
  <si>
    <t>BDBCDCC</t>
  </si>
  <si>
    <t>BDBCDCD</t>
  </si>
  <si>
    <t>BDBCDDA</t>
  </si>
  <si>
    <t>BDBCDDB</t>
  </si>
  <si>
    <t>BDBCDDC</t>
  </si>
  <si>
    <t>BDBCEAA</t>
  </si>
  <si>
    <t>BDBCEAB</t>
  </si>
  <si>
    <t>BDBCEAC</t>
  </si>
  <si>
    <t>BDBCEBA</t>
  </si>
  <si>
    <t>BDBCEBB</t>
  </si>
  <si>
    <t>BDBCEBC</t>
  </si>
  <si>
    <t>BDBCECA</t>
  </si>
  <si>
    <t>BDBCECB</t>
  </si>
  <si>
    <t>BDBCECC</t>
  </si>
  <si>
    <t>BDBDAAA</t>
  </si>
  <si>
    <t>BDBDAAB</t>
  </si>
  <si>
    <t>BDBDAAC</t>
  </si>
  <si>
    <t>BDBDAAD</t>
  </si>
  <si>
    <t>BDBDABA</t>
  </si>
  <si>
    <t>BDBDABB</t>
  </si>
  <si>
    <t>BDBDABC</t>
  </si>
  <si>
    <t>BDBDABD</t>
  </si>
  <si>
    <t>BDBDACA</t>
  </si>
  <si>
    <t>BDBDACB</t>
  </si>
  <si>
    <t>BDBDACC</t>
  </si>
  <si>
    <t>BDBDACD</t>
  </si>
  <si>
    <t>BDBDADA</t>
  </si>
  <si>
    <t>BDBDADB</t>
  </si>
  <si>
    <t>BDBDADC</t>
  </si>
  <si>
    <t>BDBDBAA</t>
  </si>
  <si>
    <t>BDBDBAB</t>
  </si>
  <si>
    <t>BDBDBAC</t>
  </si>
  <si>
    <t>BDBDBAD</t>
  </si>
  <si>
    <t>BDBDBBA</t>
  </si>
  <si>
    <t>BDBDBBB</t>
  </si>
  <si>
    <t>BDBDBBC</t>
  </si>
  <si>
    <t>BDBDBBD</t>
  </si>
  <si>
    <t>BDBDBCA</t>
  </si>
  <si>
    <t>BDBDBCB</t>
  </si>
  <si>
    <t>BDBDBCC</t>
  </si>
  <si>
    <t>BDBDBCD</t>
  </si>
  <si>
    <t>BDBDBDA</t>
  </si>
  <si>
    <t>BDBDBDB</t>
  </si>
  <si>
    <t>BDBDBDC</t>
  </si>
  <si>
    <t>BDBDCAA</t>
  </si>
  <si>
    <t>BDBDCAB</t>
  </si>
  <si>
    <t>BDBDCAC</t>
  </si>
  <si>
    <t>BDBDCAD</t>
  </si>
  <si>
    <t>BDBDCBA</t>
  </si>
  <si>
    <t>BDBDCBB</t>
  </si>
  <si>
    <t>BDBDCBC</t>
  </si>
  <si>
    <t>BDBDCBD</t>
  </si>
  <si>
    <t>BDBDCCA</t>
  </si>
  <si>
    <t>BDBDCCB</t>
  </si>
  <si>
    <t>BDBDCCC</t>
  </si>
  <si>
    <t>BDBDCCD</t>
  </si>
  <si>
    <t>BDBDCDA</t>
  </si>
  <si>
    <t>BDBDCDB</t>
  </si>
  <si>
    <t>BDBDCDC</t>
  </si>
  <si>
    <t>BDBDDAA</t>
  </si>
  <si>
    <t>BDBDDAB</t>
  </si>
  <si>
    <t>BDBDDAC</t>
  </si>
  <si>
    <t>BDBDDBA</t>
  </si>
  <si>
    <t>BDBDDBB</t>
  </si>
  <si>
    <t>BDBDDBC</t>
  </si>
  <si>
    <t>BDBDDCA</t>
  </si>
  <si>
    <t>BDBDDCB</t>
  </si>
  <si>
    <t>BDBDDCC</t>
  </si>
  <si>
    <t>BDBEAAA</t>
  </si>
  <si>
    <t>BDBEAAB</t>
  </si>
  <si>
    <t>BDBEAAC</t>
  </si>
  <si>
    <t>BDBEABA</t>
  </si>
  <si>
    <t>BDBEABB</t>
  </si>
  <si>
    <t>BDBEABC</t>
  </si>
  <si>
    <t>BDBEACA</t>
  </si>
  <si>
    <t>BDBEACB</t>
  </si>
  <si>
    <t>BDBEACC</t>
  </si>
  <si>
    <t>BDBEBAA</t>
  </si>
  <si>
    <t>BDBEBAB</t>
  </si>
  <si>
    <t>BDBEBAC</t>
  </si>
  <si>
    <t>BDBEBBA</t>
  </si>
  <si>
    <t>BDBEBBB</t>
  </si>
  <si>
    <t>BDBEBBC</t>
  </si>
  <si>
    <t>BDBEBCA</t>
  </si>
  <si>
    <t>BDBEBCB</t>
  </si>
  <si>
    <t>BDBEBCC</t>
  </si>
  <si>
    <t>BDBECAA</t>
  </si>
  <si>
    <t>BDBECAB</t>
  </si>
  <si>
    <t>BDBECAC</t>
  </si>
  <si>
    <t>BDBECBA</t>
  </si>
  <si>
    <t>BDBECBB</t>
  </si>
  <si>
    <t>BDBECBC</t>
  </si>
  <si>
    <t>BDBECCA</t>
  </si>
  <si>
    <t>BDBECCB</t>
  </si>
  <si>
    <t>BDBECCC</t>
  </si>
  <si>
    <t>BDCAAAC</t>
  </si>
  <si>
    <t>BDCAAAD</t>
  </si>
  <si>
    <t>BDCAAAE</t>
  </si>
  <si>
    <t>BDCAABC</t>
  </si>
  <si>
    <t>BDCAABD</t>
  </si>
  <si>
    <t>BDCAABE</t>
  </si>
  <si>
    <t>BDCAACA</t>
  </si>
  <si>
    <t>BDCAACB</t>
  </si>
  <si>
    <t>BDCAACC</t>
  </si>
  <si>
    <t>BDCAACD</t>
  </si>
  <si>
    <t>BDCAACE</t>
  </si>
  <si>
    <t>BDCAADA</t>
  </si>
  <si>
    <t>BDCAADB</t>
  </si>
  <si>
    <t>BDCAADC</t>
  </si>
  <si>
    <t>BDCAADD</t>
  </si>
  <si>
    <t>BDCAAEA</t>
  </si>
  <si>
    <t>BDCAAEB</t>
  </si>
  <si>
    <t>BDCAAEC</t>
  </si>
  <si>
    <t>BDCABAC</t>
  </si>
  <si>
    <t>BDCABAD</t>
  </si>
  <si>
    <t>BDCABAE</t>
  </si>
  <si>
    <t>BDCABBC</t>
  </si>
  <si>
    <t>BDCABBD</t>
  </si>
  <si>
    <t>BDCABBE</t>
  </si>
  <si>
    <t>BDCABCA</t>
  </si>
  <si>
    <t>BDCABCB</t>
  </si>
  <si>
    <t>BDCABCC</t>
  </si>
  <si>
    <t>BDCABCD</t>
  </si>
  <si>
    <t>BDCABCE</t>
  </si>
  <si>
    <t>BDCABDA</t>
  </si>
  <si>
    <t>BDCABDB</t>
  </si>
  <si>
    <t>BDCABDC</t>
  </si>
  <si>
    <t>BDCABDD</t>
  </si>
  <si>
    <t>BDCABEA</t>
  </si>
  <si>
    <t>BDCABEB</t>
  </si>
  <si>
    <t>BDCABEC</t>
  </si>
  <si>
    <t>BDCACAA</t>
  </si>
  <si>
    <t>BDCACAB</t>
  </si>
  <si>
    <t>BDCACAC</t>
  </si>
  <si>
    <t>BDCACAD</t>
  </si>
  <si>
    <t>BDCACAE</t>
  </si>
  <si>
    <t>BDCACBA</t>
  </si>
  <si>
    <t>BDCACBB</t>
  </si>
  <si>
    <t>BDCACBC</t>
  </si>
  <si>
    <t>BDCACBD</t>
  </si>
  <si>
    <t>BDCACBE</t>
  </si>
  <si>
    <t>BDCACCA</t>
  </si>
  <si>
    <t>BDCACCB</t>
  </si>
  <si>
    <t>BDCACCC</t>
  </si>
  <si>
    <t>BDCACCD</t>
  </si>
  <si>
    <t>BDCACCE</t>
  </si>
  <si>
    <t>BDCACDA</t>
  </si>
  <si>
    <t>BDCACDB</t>
  </si>
  <si>
    <t>BDCACDC</t>
  </si>
  <si>
    <t>BDCACDD</t>
  </si>
  <si>
    <t>BDCACEA</t>
  </si>
  <si>
    <t>BDCACEB</t>
  </si>
  <si>
    <t>BDCACEC</t>
  </si>
  <si>
    <t>BDCADAA</t>
  </si>
  <si>
    <t>BDCADAB</t>
  </si>
  <si>
    <t>BDCADAC</t>
  </si>
  <si>
    <t>BDCADAD</t>
  </si>
  <si>
    <t>BDCADBA</t>
  </si>
  <si>
    <t>BDCADBB</t>
  </si>
  <si>
    <t>BDCADBC</t>
  </si>
  <si>
    <t>BDCADBD</t>
  </si>
  <si>
    <t>BDCADCA</t>
  </si>
  <si>
    <t>BDCADCB</t>
  </si>
  <si>
    <t>BDCADCC</t>
  </si>
  <si>
    <t>BDCADCD</t>
  </si>
  <si>
    <t>BDCADDA</t>
  </si>
  <si>
    <t>BDCADDB</t>
  </si>
  <si>
    <t>BDCADDC</t>
  </si>
  <si>
    <t>BDCAEAA</t>
  </si>
  <si>
    <t>BDCAEAB</t>
  </si>
  <si>
    <t>BDCAEAC</t>
  </si>
  <si>
    <t>BDCAEBA</t>
  </si>
  <si>
    <t>BDCAEBB</t>
  </si>
  <si>
    <t>BDCAEBC</t>
  </si>
  <si>
    <t>BDCAECA</t>
  </si>
  <si>
    <t>BDCAECB</t>
  </si>
  <si>
    <t>BDCAECC</t>
  </si>
  <si>
    <t>BDCBAAC</t>
  </si>
  <si>
    <t>BDCBAAD</t>
  </si>
  <si>
    <t>BDCBAAE</t>
  </si>
  <si>
    <t>BDCBABC</t>
  </si>
  <si>
    <t>BDCBABD</t>
  </si>
  <si>
    <t>BDCBABE</t>
  </si>
  <si>
    <t>BDCBACA</t>
  </si>
  <si>
    <t>BDCBACB</t>
  </si>
  <si>
    <t>BDCBACC</t>
  </si>
  <si>
    <t>BDCBACD</t>
  </si>
  <si>
    <t>BDCBACE</t>
  </si>
  <si>
    <t>BDCBADA</t>
  </si>
  <si>
    <t>BDCBADB</t>
  </si>
  <si>
    <t>BDCBADC</t>
  </si>
  <si>
    <t>BDCBADD</t>
  </si>
  <si>
    <t>BDCBAEA</t>
  </si>
  <si>
    <t>BDCBAEB</t>
  </si>
  <si>
    <t>BDCBAEC</t>
  </si>
  <si>
    <t>BDCBBAC</t>
  </si>
  <si>
    <t>BDCBBAD</t>
  </si>
  <si>
    <t>BDCBBAE</t>
  </si>
  <si>
    <t>BDCBBBB</t>
  </si>
  <si>
    <t>BDCBBBC</t>
  </si>
  <si>
    <t>BDCBBBD</t>
  </si>
  <si>
    <t>BDCBBBE</t>
  </si>
  <si>
    <t>BDCBBCA</t>
  </si>
  <si>
    <t>BDCBBCB</t>
  </si>
  <si>
    <t>BDCBBCC</t>
  </si>
  <si>
    <t>BDCBBCD</t>
  </si>
  <si>
    <t>BDCBBCE</t>
  </si>
  <si>
    <t>BDCBBDA</t>
  </si>
  <si>
    <t>BDCBBDB</t>
  </si>
  <si>
    <t>BDCBBDC</t>
  </si>
  <si>
    <t>BDCBBDD</t>
  </si>
  <si>
    <t>BDCBBEA</t>
  </si>
  <si>
    <t>BDCBBEB</t>
  </si>
  <si>
    <t>BDCBBEC</t>
  </si>
  <si>
    <t>BDCBCAA</t>
  </si>
  <si>
    <t>BDCBCAB</t>
  </si>
  <si>
    <t>BDCBCAC</t>
  </si>
  <si>
    <t>BDCBCAD</t>
  </si>
  <si>
    <t>BDCBCAE</t>
  </si>
  <si>
    <t>BDCBCBA</t>
  </si>
  <si>
    <t>BDCBCBB</t>
  </si>
  <si>
    <t>BDCBCBC</t>
  </si>
  <si>
    <t>BDCBCBD</t>
  </si>
  <si>
    <t>BDCBCBE</t>
  </si>
  <si>
    <t>BDCBCCA</t>
  </si>
  <si>
    <t>BDCBCCB</t>
  </si>
  <si>
    <t>BDCBCCC</t>
  </si>
  <si>
    <t>BDCBCCD</t>
  </si>
  <si>
    <t>BDCBCCE</t>
  </si>
  <si>
    <t>BDCBCDA</t>
  </si>
  <si>
    <t>BDCBCDB</t>
  </si>
  <si>
    <t>BDCBCDC</t>
  </si>
  <si>
    <t>BDCBCDD</t>
  </si>
  <si>
    <t>BDCBCEA</t>
  </si>
  <si>
    <t>BDCBCEB</t>
  </si>
  <si>
    <t>BDCBCEC</t>
  </si>
  <si>
    <t>BDCBDAA</t>
  </si>
  <si>
    <t>BDCBDAB</t>
  </si>
  <si>
    <t>BDCBDAC</t>
  </si>
  <si>
    <t>BDCBDAD</t>
  </si>
  <si>
    <t>BDCBDBA</t>
  </si>
  <si>
    <t>BDCBDBB</t>
  </si>
  <si>
    <t>BDCBDBC</t>
  </si>
  <si>
    <t>BDCBDBD</t>
  </si>
  <si>
    <t>BDCBDCA</t>
  </si>
  <si>
    <t>BDCBDCB</t>
  </si>
  <si>
    <t>BDCBDCC</t>
  </si>
  <si>
    <t>BDCBDCD</t>
  </si>
  <si>
    <t>BDCBDDA</t>
  </si>
  <si>
    <t>BDCBDDB</t>
  </si>
  <si>
    <t>BDCBDDC</t>
  </si>
  <si>
    <t>BDCBEAA</t>
  </si>
  <si>
    <t>BDCBEAB</t>
  </si>
  <si>
    <t>BDCBEAC</t>
  </si>
  <si>
    <t>BDCBEBA</t>
  </si>
  <si>
    <t>BDCBEBB</t>
  </si>
  <si>
    <t>BDCBEBC</t>
  </si>
  <si>
    <t>BDCBECA</t>
  </si>
  <si>
    <t>BDCBECB</t>
  </si>
  <si>
    <t>BDCBECC</t>
  </si>
  <si>
    <t>BDCCAAA</t>
  </si>
  <si>
    <t>BDCCAAB</t>
  </si>
  <si>
    <t>BDCCAAC</t>
  </si>
  <si>
    <t>BDCCAAD</t>
  </si>
  <si>
    <t>BDCCAAE</t>
  </si>
  <si>
    <t>BDCCABA</t>
  </si>
  <si>
    <t>BDCCABB</t>
  </si>
  <si>
    <t>BDCCABC</t>
  </si>
  <si>
    <t>BDCCABD</t>
  </si>
  <si>
    <t>BDCCABE</t>
  </si>
  <si>
    <t>BDCCACA</t>
  </si>
  <si>
    <t>BDCCACB</t>
  </si>
  <si>
    <t>BDCCACC</t>
  </si>
  <si>
    <t>BDCCACD</t>
  </si>
  <si>
    <t>BDCCACE</t>
  </si>
  <si>
    <t>BDCCADA</t>
  </si>
  <si>
    <t>BDCCADB</t>
  </si>
  <si>
    <t>BDCCADC</t>
  </si>
  <si>
    <t>BDCCADD</t>
  </si>
  <si>
    <t>BDCCAEA</t>
  </si>
  <si>
    <t>BDCCAEB</t>
  </si>
  <si>
    <t>BDCCAEC</t>
  </si>
  <si>
    <t>BDCCBAA</t>
  </si>
  <si>
    <t>BDCCBAB</t>
  </si>
  <si>
    <t>BDCCBAC</t>
  </si>
  <si>
    <t>BDCCBAD</t>
  </si>
  <si>
    <t>BDCCBAE</t>
  </si>
  <si>
    <t>BDCCBBA</t>
  </si>
  <si>
    <t>BDCCBBB</t>
  </si>
  <si>
    <t>BDCCBBC</t>
  </si>
  <si>
    <t>BDCCBBD</t>
  </si>
  <si>
    <t>BDCCBBE</t>
  </si>
  <si>
    <t>BDCCBCA</t>
  </si>
  <si>
    <t>BDCCBCB</t>
  </si>
  <si>
    <t>BDCCBCC</t>
  </si>
  <si>
    <t>BDCCBCD</t>
  </si>
  <si>
    <t>BDCCBCE</t>
  </si>
  <si>
    <t>BDCCBDA</t>
  </si>
  <si>
    <t>BDCCBDB</t>
  </si>
  <si>
    <t>BDCCBDC</t>
  </si>
  <si>
    <t>BDCCBDD</t>
  </si>
  <si>
    <t>BDCCBEA</t>
  </si>
  <si>
    <t>BDCCBEB</t>
  </si>
  <si>
    <t>BDCCBEC</t>
  </si>
  <si>
    <t>BDCCCAA</t>
  </si>
  <si>
    <t>BDCCCAB</t>
  </si>
  <si>
    <t>BDCCCAC</t>
  </si>
  <si>
    <t>BDCCCAD</t>
  </si>
  <si>
    <t>BDCCCAE</t>
  </si>
  <si>
    <t>BDCCCBA</t>
  </si>
  <si>
    <t>BDCCCBB</t>
  </si>
  <si>
    <t>BDCCCBC</t>
  </si>
  <si>
    <t>BDCCCBD</t>
  </si>
  <si>
    <t>BDCCCBE</t>
  </si>
  <si>
    <t>BDCCCCA</t>
  </si>
  <si>
    <t>BDCCCCB</t>
  </si>
  <si>
    <t>BDCCCCC</t>
  </si>
  <si>
    <t>BDCCCCD</t>
  </si>
  <si>
    <t>BDCCCCE</t>
  </si>
  <si>
    <t>BDCCCDA</t>
  </si>
  <si>
    <t>BDCCCDB</t>
  </si>
  <si>
    <t>BDCCCDC</t>
  </si>
  <si>
    <t>BDCCCDD</t>
  </si>
  <si>
    <t>BDCCCEA</t>
  </si>
  <si>
    <t>BDCCCEB</t>
  </si>
  <si>
    <t>BDCCCEC</t>
  </si>
  <si>
    <t>BDCCDAA</t>
  </si>
  <si>
    <t>BDCCDAB</t>
  </si>
  <si>
    <t>BDCCDAC</t>
  </si>
  <si>
    <t>BDCCDAD</t>
  </si>
  <si>
    <t>BDCCDBA</t>
  </si>
  <si>
    <t>BDCCDBB</t>
  </si>
  <si>
    <t>BDCCDBC</t>
  </si>
  <si>
    <t>BDCCDBD</t>
  </si>
  <si>
    <t>BDCCDCA</t>
  </si>
  <si>
    <t>BDCCDCB</t>
  </si>
  <si>
    <t>BDCCDCC</t>
  </si>
  <si>
    <t>BDCCDCD</t>
  </si>
  <si>
    <t>BDCCDDA</t>
  </si>
  <si>
    <t>BDCCDDB</t>
  </si>
  <si>
    <t>BDCCDDC</t>
  </si>
  <si>
    <t>BDCCEAA</t>
  </si>
  <si>
    <t>BDCCEAB</t>
  </si>
  <si>
    <t>BDCCEAC</t>
  </si>
  <si>
    <t>BDCCEBA</t>
  </si>
  <si>
    <t>BDCCEBB</t>
  </si>
  <si>
    <t>BDCCEBC</t>
  </si>
  <si>
    <t>BDCCECA</t>
  </si>
  <si>
    <t>BDCCECB</t>
  </si>
  <si>
    <t>BDCCECC</t>
  </si>
  <si>
    <t>BDCDAAA</t>
  </si>
  <si>
    <t>BDCDAAB</t>
  </si>
  <si>
    <t>BDCDAAC</t>
  </si>
  <si>
    <t>BDCDAAD</t>
  </si>
  <si>
    <t>BDCDABA</t>
  </si>
  <si>
    <t>BDCDABB</t>
  </si>
  <si>
    <t>BDCDABC</t>
  </si>
  <si>
    <t>BDCDABD</t>
  </si>
  <si>
    <t>BDCDACA</t>
  </si>
  <si>
    <t>BDCDACB</t>
  </si>
  <si>
    <t>BDCDACC</t>
  </si>
  <si>
    <t>BDCDACD</t>
  </si>
  <si>
    <t>BDCDADA</t>
  </si>
  <si>
    <t>BDCDADB</t>
  </si>
  <si>
    <t>BDCDADC</t>
  </si>
  <si>
    <t>BDCDBAA</t>
  </si>
  <si>
    <t>BDCDBAB</t>
  </si>
  <si>
    <t>BDCDBAC</t>
  </si>
  <si>
    <t>BDCDBAD</t>
  </si>
  <si>
    <t>BDCDBBA</t>
  </si>
  <si>
    <t>BDCDBBB</t>
  </si>
  <si>
    <t>BDCDBBC</t>
  </si>
  <si>
    <t>BDCDBBD</t>
  </si>
  <si>
    <t>BDCDBCA</t>
  </si>
  <si>
    <t>BDCDBCB</t>
  </si>
  <si>
    <t>BDCDBCC</t>
  </si>
  <si>
    <t>BDCDBCD</t>
  </si>
  <si>
    <t>BDCDBDA</t>
  </si>
  <si>
    <t>BDCDBDB</t>
  </si>
  <si>
    <t>BDCDBDC</t>
  </si>
  <si>
    <t>BDCDCAA</t>
  </si>
  <si>
    <t>BDCDCAB</t>
  </si>
  <si>
    <t>BDCDCAC</t>
  </si>
  <si>
    <t>BDCDCAD</t>
  </si>
  <si>
    <t>BDCDCBA</t>
  </si>
  <si>
    <t>BDCDCBB</t>
  </si>
  <si>
    <t>BDCDCBC</t>
  </si>
  <si>
    <t>BDCDCBD</t>
  </si>
  <si>
    <t>BDCDCCA</t>
  </si>
  <si>
    <t>BDCDCCB</t>
  </si>
  <si>
    <t>BDCDCCC</t>
  </si>
  <si>
    <t>BDCDCCD</t>
  </si>
  <si>
    <t>BDCDCDA</t>
  </si>
  <si>
    <t>BDCDCDB</t>
  </si>
  <si>
    <t>BDCDCDC</t>
  </si>
  <si>
    <t>BDCDDAA</t>
  </si>
  <si>
    <t>BDCDDAB</t>
  </si>
  <si>
    <t>BDCDDAC</t>
  </si>
  <si>
    <t>BDCDDBA</t>
  </si>
  <si>
    <t>BDCDDBB</t>
  </si>
  <si>
    <t>BDCDDBC</t>
  </si>
  <si>
    <t>BDCDDCA</t>
  </si>
  <si>
    <t>BDCDDCB</t>
  </si>
  <si>
    <t>BDCDDCC</t>
  </si>
  <si>
    <t>BDCEAAA</t>
  </si>
  <si>
    <t>BDCEAAB</t>
  </si>
  <si>
    <t>BDCEAAC</t>
  </si>
  <si>
    <t>BDCEABA</t>
  </si>
  <si>
    <t>BDCEABB</t>
  </si>
  <si>
    <t>BDCEABC</t>
  </si>
  <si>
    <t>BDCEACA</t>
  </si>
  <si>
    <t>BDCEACB</t>
  </si>
  <si>
    <t>BDCEACC</t>
  </si>
  <si>
    <t>BDCEBAA</t>
  </si>
  <si>
    <t>BDCEBAB</t>
  </si>
  <si>
    <t>BDCEBAC</t>
  </si>
  <si>
    <t>BDCEBBA</t>
  </si>
  <si>
    <t>BDCEBBB</t>
  </si>
  <si>
    <t>BDCEBBC</t>
  </si>
  <si>
    <t>BDCEBCA</t>
  </si>
  <si>
    <t>BDCEBCB</t>
  </si>
  <si>
    <t>BDCEBCC</t>
  </si>
  <si>
    <t>BDCECAA</t>
  </si>
  <si>
    <t>BDCECAB</t>
  </si>
  <si>
    <t>BDCECAC</t>
  </si>
  <si>
    <t>BDCECBA</t>
  </si>
  <si>
    <t>BDCECBB</t>
  </si>
  <si>
    <t>BDCECBC</t>
  </si>
  <si>
    <t>BDCECCA</t>
  </si>
  <si>
    <t>BDCECCB</t>
  </si>
  <si>
    <t>BDCECCC</t>
  </si>
  <si>
    <t>BDDAAAA</t>
  </si>
  <si>
    <t>BDDAAAB</t>
  </si>
  <si>
    <t>BDDAAAC</t>
  </si>
  <si>
    <t>BDDAAAD</t>
  </si>
  <si>
    <t>BDDAABA</t>
  </si>
  <si>
    <t>BDDAABB</t>
  </si>
  <si>
    <t>BDDAABC</t>
  </si>
  <si>
    <t>BDDAABD</t>
  </si>
  <si>
    <t>BDDAACA</t>
  </si>
  <si>
    <t>BDDAACB</t>
  </si>
  <si>
    <t>BDDAACC</t>
  </si>
  <si>
    <t>BDDAACD</t>
  </si>
  <si>
    <t>BDDAADA</t>
  </si>
  <si>
    <t>BDDAADB</t>
  </si>
  <si>
    <t>BDDAADC</t>
  </si>
  <si>
    <t>BDDABAA</t>
  </si>
  <si>
    <t>BDDABAB</t>
  </si>
  <si>
    <t>BDDABAC</t>
  </si>
  <si>
    <t>BDDABAD</t>
  </si>
  <si>
    <t>BDDABBA</t>
  </si>
  <si>
    <t>BDDABBB</t>
  </si>
  <si>
    <t>BDDABBC</t>
  </si>
  <si>
    <t>BDDABBD</t>
  </si>
  <si>
    <t>BDDABCA</t>
  </si>
  <si>
    <t>BDDABCB</t>
  </si>
  <si>
    <t>BDDABCC</t>
  </si>
  <si>
    <t>BDDABCD</t>
  </si>
  <si>
    <t>BDDABDA</t>
  </si>
  <si>
    <t>BDDABDB</t>
  </si>
  <si>
    <t>BDDABDC</t>
  </si>
  <si>
    <t>BDDACAA</t>
  </si>
  <si>
    <t>BDDACAB</t>
  </si>
  <si>
    <t>BDDACAC</t>
  </si>
  <si>
    <t>BDDACAD</t>
  </si>
  <si>
    <t>BDDACBA</t>
  </si>
  <si>
    <t>BDDACBB</t>
  </si>
  <si>
    <t>BDDACBC</t>
  </si>
  <si>
    <t>BDDACBD</t>
  </si>
  <si>
    <t>BDDACCA</t>
  </si>
  <si>
    <t>BDDACCB</t>
  </si>
  <si>
    <t>BDDACCC</t>
  </si>
  <si>
    <t>BDDACCD</t>
  </si>
  <si>
    <t>BDDACDA</t>
  </si>
  <si>
    <t>BDDACDB</t>
  </si>
  <si>
    <t>BDDACDC</t>
  </si>
  <si>
    <t>BDDADAA</t>
  </si>
  <si>
    <t>BDDADAB</t>
  </si>
  <si>
    <t>BDDADAC</t>
  </si>
  <si>
    <t>BDDADBA</t>
  </si>
  <si>
    <t>BDDADBB</t>
  </si>
  <si>
    <t>BDDADBC</t>
  </si>
  <si>
    <t>BDDADCA</t>
  </si>
  <si>
    <t>BDDADCB</t>
  </si>
  <si>
    <t>BDDADCC</t>
  </si>
  <si>
    <t>BDDBAAA</t>
  </si>
  <si>
    <t>BDDBAAB</t>
  </si>
  <si>
    <t>BDDBAAC</t>
  </si>
  <si>
    <t>BDDBAAD</t>
  </si>
  <si>
    <t>BDDBABA</t>
  </si>
  <si>
    <t>BDDBABB</t>
  </si>
  <si>
    <t>BDDBABC</t>
  </si>
  <si>
    <t>BDDBABD</t>
  </si>
  <si>
    <t>BDDBACA</t>
  </si>
  <si>
    <t>BDDBACB</t>
  </si>
  <si>
    <t>BDDBACC</t>
  </si>
  <si>
    <t>BDDBACD</t>
  </si>
  <si>
    <t>BDDBADA</t>
  </si>
  <si>
    <t>BDDBADB</t>
  </si>
  <si>
    <t>BDDBADC</t>
  </si>
  <si>
    <t>BDDBBAA</t>
  </si>
  <si>
    <t>BDDBBAB</t>
  </si>
  <si>
    <t>BDDBBAC</t>
  </si>
  <si>
    <t>BDDBBAD</t>
  </si>
  <si>
    <t>BDDBBBA</t>
  </si>
  <si>
    <t>BDDBBBB</t>
  </si>
  <si>
    <t>BDDBBBC</t>
  </si>
  <si>
    <t>BDDBBBD</t>
  </si>
  <si>
    <t>BDDBBCA</t>
  </si>
  <si>
    <t>BDDBBCB</t>
  </si>
  <si>
    <t>BDDBBCC</t>
  </si>
  <si>
    <t>BDDBBCD</t>
  </si>
  <si>
    <t>BDDBBDA</t>
  </si>
  <si>
    <t>BDDBBDB</t>
  </si>
  <si>
    <t>BDDBBDC</t>
  </si>
  <si>
    <t>BDDBCAA</t>
  </si>
  <si>
    <t>BDDBCAB</t>
  </si>
  <si>
    <t>BDDBCAC</t>
  </si>
  <si>
    <t>BDDBCAD</t>
  </si>
  <si>
    <t>BDDBCBA</t>
  </si>
  <si>
    <t>BDDBCBB</t>
  </si>
  <si>
    <t>BDDBCBC</t>
  </si>
  <si>
    <t>BDDBCBD</t>
  </si>
  <si>
    <t>BDDBCCA</t>
  </si>
  <si>
    <t>BDDBCCB</t>
  </si>
  <si>
    <t>BDDBCCC</t>
  </si>
  <si>
    <t>BDDBCCD</t>
  </si>
  <si>
    <t>BDDBCDA</t>
  </si>
  <si>
    <t>BDDBCDB</t>
  </si>
  <si>
    <t>BDDBCDC</t>
  </si>
  <si>
    <t>BDDBDAA</t>
  </si>
  <si>
    <t>BDDBDAB</t>
  </si>
  <si>
    <t>BDDBDAC</t>
  </si>
  <si>
    <t>BDDBDBA</t>
  </si>
  <si>
    <t>BDDBDBB</t>
  </si>
  <si>
    <t>BDDBDBC</t>
  </si>
  <si>
    <t>BDDBDCA</t>
  </si>
  <si>
    <t>BDDBDCB</t>
  </si>
  <si>
    <t>BDDBDCC</t>
  </si>
  <si>
    <t>BDDCAAA</t>
  </si>
  <si>
    <t>BDDCAAB</t>
  </si>
  <si>
    <t>BDDCAAC</t>
  </si>
  <si>
    <t>BDDCAAD</t>
  </si>
  <si>
    <t>BDDCABA</t>
  </si>
  <si>
    <t>BDDCABB</t>
  </si>
  <si>
    <t>BDDCABC</t>
  </si>
  <si>
    <t>BDDCABD</t>
  </si>
  <si>
    <t>BDDCACA</t>
  </si>
  <si>
    <t>BDDCACB</t>
  </si>
  <si>
    <t>BDDCACC</t>
  </si>
  <si>
    <t>BDDCACD</t>
  </si>
  <si>
    <t>BDDCADA</t>
  </si>
  <si>
    <t>BDDCADB</t>
  </si>
  <si>
    <t>BDDCADC</t>
  </si>
  <si>
    <t>BDDCBAA</t>
  </si>
  <si>
    <t>BDDCBAB</t>
  </si>
  <si>
    <t>BDDCBAC</t>
  </si>
  <si>
    <t>BDDCBAD</t>
  </si>
  <si>
    <t>BDDCBBA</t>
  </si>
  <si>
    <t>BDDCBBB</t>
  </si>
  <si>
    <t>BDDCBBC</t>
  </si>
  <si>
    <t>BDDCBBD</t>
  </si>
  <si>
    <t>BDDCBCA</t>
  </si>
  <si>
    <t>BDDCBCB</t>
  </si>
  <si>
    <t>BDDCBCC</t>
  </si>
  <si>
    <t>BDDCBCD</t>
  </si>
  <si>
    <t>BDDCBDA</t>
  </si>
  <si>
    <t>BDDCBDB</t>
  </si>
  <si>
    <t>BDDCBDC</t>
  </si>
  <si>
    <t>BDDCCAA</t>
  </si>
  <si>
    <t>BDDCCAB</t>
  </si>
  <si>
    <t>BDDCCAC</t>
  </si>
  <si>
    <t>BDDCCAD</t>
  </si>
  <si>
    <t>BDDCCBA</t>
  </si>
  <si>
    <t>BDDCCBB</t>
  </si>
  <si>
    <t>BDDCCBC</t>
  </si>
  <si>
    <t>BDDCCBD</t>
  </si>
  <si>
    <t>BDDCCCA</t>
  </si>
  <si>
    <t>BDDCCCB</t>
  </si>
  <si>
    <t>BDDCCCC</t>
  </si>
  <si>
    <t>BDDCCCD</t>
  </si>
  <si>
    <t>BDDCCDA</t>
  </si>
  <si>
    <t>BDDCCDB</t>
  </si>
  <si>
    <t>BDDCCDC</t>
  </si>
  <si>
    <t>BDDCDAA</t>
  </si>
  <si>
    <t>BDDCDAB</t>
  </si>
  <si>
    <t>BDDCDAC</t>
  </si>
  <si>
    <t>BDDCDBA</t>
  </si>
  <si>
    <t>BDDCDBB</t>
  </si>
  <si>
    <t>BDDCDBC</t>
  </si>
  <si>
    <t>BDDCDCA</t>
  </si>
  <si>
    <t>BDDCDCB</t>
  </si>
  <si>
    <t>BDDCDCC</t>
  </si>
  <si>
    <t>BDDDAAA</t>
  </si>
  <si>
    <t>BDDDAAB</t>
  </si>
  <si>
    <t>BDDDAAC</t>
  </si>
  <si>
    <t>BDDDABA</t>
  </si>
  <si>
    <t>BDDDABB</t>
  </si>
  <si>
    <t>BDDDABC</t>
  </si>
  <si>
    <t>BDDDACA</t>
  </si>
  <si>
    <t>BDDDACB</t>
  </si>
  <si>
    <t>BDDDACC</t>
  </si>
  <si>
    <t>BDDDBAA</t>
  </si>
  <si>
    <t>BDDDBAB</t>
  </si>
  <si>
    <t>BDDDBAC</t>
  </si>
  <si>
    <t>BDDDBBA</t>
  </si>
  <si>
    <t>BDDDBBB</t>
  </si>
  <si>
    <t>BDDDBBC</t>
  </si>
  <si>
    <t>BDDDBCA</t>
  </si>
  <si>
    <t>BDDDBCB</t>
  </si>
  <si>
    <t>BDDDBCC</t>
  </si>
  <si>
    <t>BDDDCAA</t>
  </si>
  <si>
    <t>BDDDCAB</t>
  </si>
  <si>
    <t>BDDDCAC</t>
  </si>
  <si>
    <t>BDDDCBA</t>
  </si>
  <si>
    <t>BDDDCBB</t>
  </si>
  <si>
    <t>BDDDCBC</t>
  </si>
  <si>
    <t>BDDDCCA</t>
  </si>
  <si>
    <t>BDDDCCB</t>
  </si>
  <si>
    <t>BDDDCCC</t>
  </si>
  <si>
    <t>BDEAAAA</t>
  </si>
  <si>
    <t>BDEAAAB</t>
  </si>
  <si>
    <t>BDEAAAC</t>
  </si>
  <si>
    <t>BDEAABA</t>
  </si>
  <si>
    <t>BDEAABB</t>
  </si>
  <si>
    <t>BDEAABC</t>
  </si>
  <si>
    <t>BDEAACA</t>
  </si>
  <si>
    <t>BDEAACB</t>
  </si>
  <si>
    <t>BDEAACC</t>
  </si>
  <si>
    <t>BDEABAA</t>
  </si>
  <si>
    <t>BDEABAB</t>
  </si>
  <si>
    <t>BDEABAC</t>
  </si>
  <si>
    <t>BDEABBA</t>
  </si>
  <si>
    <t>BDEABBB</t>
  </si>
  <si>
    <t>BDEABBC</t>
  </si>
  <si>
    <t>BDEABCA</t>
  </si>
  <si>
    <t>BDEABCB</t>
  </si>
  <si>
    <t>BDEABCC</t>
  </si>
  <si>
    <t>BDEACAA</t>
  </si>
  <si>
    <t>BDEACAB</t>
  </si>
  <si>
    <t>BDEACAC</t>
  </si>
  <si>
    <t>BDEACBA</t>
  </si>
  <si>
    <t>BDEACBB</t>
  </si>
  <si>
    <t>BDEACBC</t>
  </si>
  <si>
    <t>BDEACCA</t>
  </si>
  <si>
    <t>BDEACCB</t>
  </si>
  <si>
    <t>BDEACCC</t>
  </si>
  <si>
    <t>BDEBAAA</t>
  </si>
  <si>
    <t>BDEBAAB</t>
  </si>
  <si>
    <t>BDEBAAC</t>
  </si>
  <si>
    <t>BDEBABA</t>
  </si>
  <si>
    <t>BDEBABB</t>
  </si>
  <si>
    <t>BDEBABC</t>
  </si>
  <si>
    <t>BDEBACA</t>
  </si>
  <si>
    <t>BDEBACB</t>
  </si>
  <si>
    <t>BDEBACC</t>
  </si>
  <si>
    <t>BDEBBAA</t>
  </si>
  <si>
    <t>BDEBBAB</t>
  </si>
  <si>
    <t>BDEBBAC</t>
  </si>
  <si>
    <t>BDEBBBA</t>
  </si>
  <si>
    <t>BDEBBBB</t>
  </si>
  <si>
    <t>BDEBBBC</t>
  </si>
  <si>
    <t>BDEBBCA</t>
  </si>
  <si>
    <t>BDEBBCB</t>
  </si>
  <si>
    <t>BDEBBCC</t>
  </si>
  <si>
    <t>BDEBCAA</t>
  </si>
  <si>
    <t>BDEBCAB</t>
  </si>
  <si>
    <t>BDEBCAC</t>
  </si>
  <si>
    <t>BDEBCBA</t>
  </si>
  <si>
    <t>BDEBCBB</t>
  </si>
  <si>
    <t>BDEBCBC</t>
  </si>
  <si>
    <t>BDEBCCA</t>
  </si>
  <si>
    <t>BDEBCCB</t>
  </si>
  <si>
    <t>BDEBCCC</t>
  </si>
  <si>
    <t>BDECAAA</t>
  </si>
  <si>
    <t>BDECAAB</t>
  </si>
  <si>
    <t>BDECAAC</t>
  </si>
  <si>
    <t>BDECABA</t>
  </si>
  <si>
    <t>BDECABB</t>
  </si>
  <si>
    <t>BDECABC</t>
  </si>
  <si>
    <t>BDECACA</t>
  </si>
  <si>
    <t>BDECACB</t>
  </si>
  <si>
    <t>BDECACC</t>
  </si>
  <si>
    <t>BDECBAA</t>
  </si>
  <si>
    <t>BDECBAB</t>
  </si>
  <si>
    <t>BDECBAC</t>
  </si>
  <si>
    <t>BDECBBA</t>
  </si>
  <si>
    <t>BDECBBB</t>
  </si>
  <si>
    <t>BDECBBC</t>
  </si>
  <si>
    <t>BDECBCA</t>
  </si>
  <si>
    <t>BDECBCB</t>
  </si>
  <si>
    <t>BDECBCC</t>
  </si>
  <si>
    <t>BDECCAA</t>
  </si>
  <si>
    <t>BDECCAB</t>
  </si>
  <si>
    <t>BDECCAC</t>
  </si>
  <si>
    <t>BDECCBA</t>
  </si>
  <si>
    <t>BDECCBB</t>
  </si>
  <si>
    <t>BDECCBC</t>
  </si>
  <si>
    <t>BDECCCA</t>
  </si>
  <si>
    <t>BDECCCB</t>
  </si>
  <si>
    <t>BDECCCC</t>
  </si>
  <si>
    <t>BEAAAAC</t>
  </si>
  <si>
    <t>BEAAAAD</t>
  </si>
  <si>
    <t>BEAAABC</t>
  </si>
  <si>
    <t>BEAAABD</t>
  </si>
  <si>
    <t>BEAAACA</t>
  </si>
  <si>
    <t>BEAAACB</t>
  </si>
  <si>
    <t>BEAAACC</t>
  </si>
  <si>
    <t>BEAAACD</t>
  </si>
  <si>
    <t>BEAAADA</t>
  </si>
  <si>
    <t>BEAAADB</t>
  </si>
  <si>
    <t>BEAAADC</t>
  </si>
  <si>
    <t>BEAABAC</t>
  </si>
  <si>
    <t>BEAABAD</t>
  </si>
  <si>
    <t>BEAABBC</t>
  </si>
  <si>
    <t>BEAABBD</t>
  </si>
  <si>
    <t>BEAABCA</t>
  </si>
  <si>
    <t>BEAABCB</t>
  </si>
  <si>
    <t>BEAABCC</t>
  </si>
  <si>
    <t>BEAABCD</t>
  </si>
  <si>
    <t>BEAABDA</t>
  </si>
  <si>
    <t>BEAABDB</t>
  </si>
  <si>
    <t>BEAABDC</t>
  </si>
  <si>
    <t>BEAACAA</t>
  </si>
  <si>
    <t>BEAACAB</t>
  </si>
  <si>
    <t>BEAACAC</t>
  </si>
  <si>
    <t>BEAACAD</t>
  </si>
  <si>
    <t>BEAACBA</t>
  </si>
  <si>
    <t>BEAACBB</t>
  </si>
  <si>
    <t>BEAACBC</t>
  </si>
  <si>
    <t>BEAACBD</t>
  </si>
  <si>
    <t>BEAACCA</t>
  </si>
  <si>
    <t>BEAACCB</t>
  </si>
  <si>
    <t>BEAACCC</t>
  </si>
  <si>
    <t>BEAACCD</t>
  </si>
  <si>
    <t>BEAACDA</t>
  </si>
  <si>
    <t>BEAACDB</t>
  </si>
  <si>
    <t>BEAACDC</t>
  </si>
  <si>
    <t>BEAADAA</t>
  </si>
  <si>
    <t>BEAADAB</t>
  </si>
  <si>
    <t>BEAADAC</t>
  </si>
  <si>
    <t>BEAADBA</t>
  </si>
  <si>
    <t>BEAADBB</t>
  </si>
  <si>
    <t>BEAADBC</t>
  </si>
  <si>
    <t>BEAADCA</t>
  </si>
  <si>
    <t>BEAADCB</t>
  </si>
  <si>
    <t>BEAADCC</t>
  </si>
  <si>
    <t>BEABAAC</t>
  </si>
  <si>
    <t>BEABAAD</t>
  </si>
  <si>
    <t>BEABABC</t>
  </si>
  <si>
    <t>BEABABD</t>
  </si>
  <si>
    <t>BEABACA</t>
  </si>
  <si>
    <t>BEABACB</t>
  </si>
  <si>
    <t>BEABACC</t>
  </si>
  <si>
    <t>BEABACD</t>
  </si>
  <si>
    <t>BEABADA</t>
  </si>
  <si>
    <t>BEABADB</t>
  </si>
  <si>
    <t>BEABADC</t>
  </si>
  <si>
    <t>BEABBAC</t>
  </si>
  <si>
    <t>BEABBAD</t>
  </si>
  <si>
    <t>BEABBBB</t>
  </si>
  <si>
    <t>BEABBBC</t>
  </si>
  <si>
    <t>BEABBBD</t>
  </si>
  <si>
    <t>BEABBCA</t>
  </si>
  <si>
    <t>BEABBCB</t>
  </si>
  <si>
    <t>BEABBCC</t>
  </si>
  <si>
    <t>BEABBCD</t>
  </si>
  <si>
    <t>BEABBDA</t>
  </si>
  <si>
    <t>BEABBDB</t>
  </si>
  <si>
    <t>BEABBDC</t>
  </si>
  <si>
    <t>BEABCAA</t>
  </si>
  <si>
    <t>BEABCAB</t>
  </si>
  <si>
    <t>BEABCAC</t>
  </si>
  <si>
    <t>BEABCAD</t>
  </si>
  <si>
    <t>BEABCBA</t>
  </si>
  <si>
    <t>BEABCBB</t>
  </si>
  <si>
    <t>BEABCBC</t>
  </si>
  <si>
    <t>BEABCBD</t>
  </si>
  <si>
    <t>BEABCCA</t>
  </si>
  <si>
    <t>BEABCCB</t>
  </si>
  <si>
    <t>BEABCCC</t>
  </si>
  <si>
    <t>BEABCCD</t>
  </si>
  <si>
    <t>BEABCDA</t>
  </si>
  <si>
    <t>BEABCDB</t>
  </si>
  <si>
    <t>BEABCDC</t>
  </si>
  <si>
    <t>BEABDAA</t>
  </si>
  <si>
    <t>BEABDAB</t>
  </si>
  <si>
    <t>BEABDAC</t>
  </si>
  <si>
    <t>BEABDBA</t>
  </si>
  <si>
    <t>BEABDBB</t>
  </si>
  <si>
    <t>BEABDBC</t>
  </si>
  <si>
    <t>BEABDCA</t>
  </si>
  <si>
    <t>BEABDCB</t>
  </si>
  <si>
    <t>BEABDCC</t>
  </si>
  <si>
    <t>BEACAAA</t>
  </si>
  <si>
    <t>BEACAAB</t>
  </si>
  <si>
    <t>BEACAAC</t>
  </si>
  <si>
    <t>BEACAAD</t>
  </si>
  <si>
    <t>BEACABA</t>
  </si>
  <si>
    <t>BEACABB</t>
  </si>
  <si>
    <t>BEACABC</t>
  </si>
  <si>
    <t>BEACABD</t>
  </si>
  <si>
    <t>BEACACA</t>
  </si>
  <si>
    <t>BEACACB</t>
  </si>
  <si>
    <t>BEACACC</t>
  </si>
  <si>
    <t>BEACACD</t>
  </si>
  <si>
    <t>BEACADA</t>
  </si>
  <si>
    <t>BEACADB</t>
  </si>
  <si>
    <t>BEACADC</t>
  </si>
  <si>
    <t>BEACBAA</t>
  </si>
  <si>
    <t>BEACBAB</t>
  </si>
  <si>
    <t>BEACBAC</t>
  </si>
  <si>
    <t>BEACBAD</t>
  </si>
  <si>
    <t>BEACBBA</t>
  </si>
  <si>
    <t>BEACBBB</t>
  </si>
  <si>
    <t>BEACBBC</t>
  </si>
  <si>
    <t>BEACBBD</t>
  </si>
  <si>
    <t>BEACBCA</t>
  </si>
  <si>
    <t>BEACBCB</t>
  </si>
  <si>
    <t>BEACBCC</t>
  </si>
  <si>
    <t>BEACBCD</t>
  </si>
  <si>
    <t>BEACBDA</t>
  </si>
  <si>
    <t>BEACBDB</t>
  </si>
  <si>
    <t>BEACBDC</t>
  </si>
  <si>
    <t>BEACCAA</t>
  </si>
  <si>
    <t>BEACCAB</t>
  </si>
  <si>
    <t>BEACCAC</t>
  </si>
  <si>
    <t>BEACCAD</t>
  </si>
  <si>
    <t>BEACCBA</t>
  </si>
  <si>
    <t>BEACCBB</t>
  </si>
  <si>
    <t>BEACCBC</t>
  </si>
  <si>
    <t>BEACCBD</t>
  </si>
  <si>
    <t>BEACCCA</t>
  </si>
  <si>
    <t>BEACCCB</t>
  </si>
  <si>
    <t>BEACCCC</t>
  </si>
  <si>
    <t>BEACCCD</t>
  </si>
  <si>
    <t>BEACCDA</t>
  </si>
  <si>
    <t>BEACCDB</t>
  </si>
  <si>
    <t>BEACCDC</t>
  </si>
  <si>
    <t>BEACDAA</t>
  </si>
  <si>
    <t>BEACDAB</t>
  </si>
  <si>
    <t>BEACDAC</t>
  </si>
  <si>
    <t>BEACDBA</t>
  </si>
  <si>
    <t>BEACDBB</t>
  </si>
  <si>
    <t>BEACDBC</t>
  </si>
  <si>
    <t>BEACDCA</t>
  </si>
  <si>
    <t>BEACDCB</t>
  </si>
  <si>
    <t>BEACDCC</t>
  </si>
  <si>
    <t>BEADAAA</t>
  </si>
  <si>
    <t>BEADAAB</t>
  </si>
  <si>
    <t>BEADAAC</t>
  </si>
  <si>
    <t>BEADABA</t>
  </si>
  <si>
    <t>BEADABB</t>
  </si>
  <si>
    <t>BEADABC</t>
  </si>
  <si>
    <t>BEADACA</t>
  </si>
  <si>
    <t>BEADACB</t>
  </si>
  <si>
    <t>BEADACC</t>
  </si>
  <si>
    <t>BEADBAA</t>
  </si>
  <si>
    <t>BEADBAB</t>
  </si>
  <si>
    <t>BEADBAC</t>
  </si>
  <si>
    <t>BEADBBA</t>
  </si>
  <si>
    <t>BEADBBB</t>
  </si>
  <si>
    <t>BEADBBC</t>
  </si>
  <si>
    <t>BEADBCA</t>
  </si>
  <si>
    <t>BEADBCB</t>
  </si>
  <si>
    <t>BEADBCC</t>
  </si>
  <si>
    <t>BEADCAA</t>
  </si>
  <si>
    <t>BEADCAB</t>
  </si>
  <si>
    <t>BEADCAC</t>
  </si>
  <si>
    <t>BEADCBA</t>
  </si>
  <si>
    <t>BEADCBB</t>
  </si>
  <si>
    <t>BEADCBC</t>
  </si>
  <si>
    <t>BEADCCA</t>
  </si>
  <si>
    <t>BEADCCB</t>
  </si>
  <si>
    <t>BEADCCC</t>
  </si>
  <si>
    <t>BEBAAAC</t>
  </si>
  <si>
    <t>BEBAAAD</t>
  </si>
  <si>
    <t>BEBAABC</t>
  </si>
  <si>
    <t>BEBAABD</t>
  </si>
  <si>
    <t>BEBAACA</t>
  </si>
  <si>
    <t>BEBAACB</t>
  </si>
  <si>
    <t>BEBAACC</t>
  </si>
  <si>
    <t>BEBAACD</t>
  </si>
  <si>
    <t>BEBAADA</t>
  </si>
  <si>
    <t>BEBAADB</t>
  </si>
  <si>
    <t>BEBAADC</t>
  </si>
  <si>
    <t>BEBABAC</t>
  </si>
  <si>
    <t>BEBABAD</t>
  </si>
  <si>
    <t>BEBABBB</t>
  </si>
  <si>
    <t>BEBABBC</t>
  </si>
  <si>
    <t>BEBABBD</t>
  </si>
  <si>
    <t>BEBABCA</t>
  </si>
  <si>
    <t>BEBABCB</t>
  </si>
  <si>
    <t>BEBABCC</t>
  </si>
  <si>
    <t>BEBABCD</t>
  </si>
  <si>
    <t>BEBABDA</t>
  </si>
  <si>
    <t>BEBABDB</t>
  </si>
  <si>
    <t>BEBABDC</t>
  </si>
  <si>
    <t>BEBACAA</t>
  </si>
  <si>
    <t>BEBACAB</t>
  </si>
  <si>
    <t>BEBACAC</t>
  </si>
  <si>
    <t>BEBACAD</t>
  </si>
  <si>
    <t>BEBACBA</t>
  </si>
  <si>
    <t>BEBACBB</t>
  </si>
  <si>
    <t>BEBACBC</t>
  </si>
  <si>
    <t>BEBACBD</t>
  </si>
  <si>
    <t>BEBACCA</t>
  </si>
  <si>
    <t>BEBACCB</t>
  </si>
  <si>
    <t>BEBACCC</t>
  </si>
  <si>
    <t>BEBACCD</t>
  </si>
  <si>
    <t>BEBACDA</t>
  </si>
  <si>
    <t>BEBACDB</t>
  </si>
  <si>
    <t>BEBACDC</t>
  </si>
  <si>
    <t>BEBADAA</t>
  </si>
  <si>
    <t>BEBADAB</t>
  </si>
  <si>
    <t>BEBADAC</t>
  </si>
  <si>
    <t>BEBADBA</t>
  </si>
  <si>
    <t>BEBADBB</t>
  </si>
  <si>
    <t>BEBADBC</t>
  </si>
  <si>
    <t>BEBADCA</t>
  </si>
  <si>
    <t>BEBADCB</t>
  </si>
  <si>
    <t>BEBADCC</t>
  </si>
  <si>
    <t>BEBBAAC</t>
  </si>
  <si>
    <t>BEBBAAD</t>
  </si>
  <si>
    <t>BEBBABB</t>
  </si>
  <si>
    <t>BEBBABC</t>
  </si>
  <si>
    <t>BEBBABD</t>
  </si>
  <si>
    <t>BEBBACA</t>
  </si>
  <si>
    <t>BEBBACB</t>
  </si>
  <si>
    <t>BEBBACC</t>
  </si>
  <si>
    <t>BEBBACD</t>
  </si>
  <si>
    <t>BEBBADA</t>
  </si>
  <si>
    <t>BEBBADB</t>
  </si>
  <si>
    <t>BEBBADC</t>
  </si>
  <si>
    <t>BEBBBAB</t>
  </si>
  <si>
    <t>BEBBBAC</t>
  </si>
  <si>
    <t>BEBBBAD</t>
  </si>
  <si>
    <t>BEBBBBA</t>
  </si>
  <si>
    <t>BEBBBBB</t>
  </si>
  <si>
    <t>BEBBBBC</t>
  </si>
  <si>
    <t>BEBBBBD</t>
  </si>
  <si>
    <t>BEBBBCA</t>
  </si>
  <si>
    <t>BEBBBCB</t>
  </si>
  <si>
    <t>BEBBBCC</t>
  </si>
  <si>
    <t>BEBBBCD</t>
  </si>
  <si>
    <t>BEBBBDA</t>
  </si>
  <si>
    <t>BEBBBDB</t>
  </si>
  <si>
    <t>BEBBBDC</t>
  </si>
  <si>
    <t>BEBBCAA</t>
  </si>
  <si>
    <t>BEBBCAB</t>
  </si>
  <si>
    <t>BEBBCAC</t>
  </si>
  <si>
    <t>BEBBCAD</t>
  </si>
  <si>
    <t>BEBBCBA</t>
  </si>
  <si>
    <t>BEBBCBB</t>
  </si>
  <si>
    <t>BEBBCBC</t>
  </si>
  <si>
    <t>BEBBCBD</t>
  </si>
  <si>
    <t>BEBBCCA</t>
  </si>
  <si>
    <t>BEBBCCB</t>
  </si>
  <si>
    <t>BEBBCCC</t>
  </si>
  <si>
    <t>BEBBCCD</t>
  </si>
  <si>
    <t>BEBBCDA</t>
  </si>
  <si>
    <t>BEBBCDB</t>
  </si>
  <si>
    <t>BEBBCDC</t>
  </si>
  <si>
    <t>BEBBDAA</t>
  </si>
  <si>
    <t>BEBBDAB</t>
  </si>
  <si>
    <t>BEBBDAC</t>
  </si>
  <si>
    <t>BEBBDBA</t>
  </si>
  <si>
    <t>BEBBDBB</t>
  </si>
  <si>
    <t>BEBBDBC</t>
  </si>
  <si>
    <t>BEBBDCA</t>
  </si>
  <si>
    <t>BEBBDCB</t>
  </si>
  <si>
    <t>BEBBDCC</t>
  </si>
  <si>
    <t>BEBCAAA</t>
  </si>
  <si>
    <t>BEBCAAB</t>
  </si>
  <si>
    <t>BEBCAAC</t>
  </si>
  <si>
    <t>BEBCAAD</t>
  </si>
  <si>
    <t>BEBCABA</t>
  </si>
  <si>
    <t>BEBCABB</t>
  </si>
  <si>
    <t>BEBCABC</t>
  </si>
  <si>
    <t>BEBCABD</t>
  </si>
  <si>
    <t>BEBCACA</t>
  </si>
  <si>
    <t>BEBCACB</t>
  </si>
  <si>
    <t>BEBCACC</t>
  </si>
  <si>
    <t>BEBCACD</t>
  </si>
  <si>
    <t>BEBCADA</t>
  </si>
  <si>
    <t>BEBCADB</t>
  </si>
  <si>
    <t>BEBCADC</t>
  </si>
  <si>
    <t>BEBCBAA</t>
  </si>
  <si>
    <t>BEBCBAB</t>
  </si>
  <si>
    <t>BEBCBAC</t>
  </si>
  <si>
    <t>BEBCBAD</t>
  </si>
  <si>
    <t>BEBCBBA</t>
  </si>
  <si>
    <t>BEBCBBB</t>
  </si>
  <si>
    <t>BEBCBBC</t>
  </si>
  <si>
    <t>BEBCBBD</t>
  </si>
  <si>
    <t>BEBCBCA</t>
  </si>
  <si>
    <t>BEBCBCB</t>
  </si>
  <si>
    <t>BEBCBCC</t>
  </si>
  <si>
    <t>BEBCBCD</t>
  </si>
  <si>
    <t>BEBCBDA</t>
  </si>
  <si>
    <t>BEBCBDB</t>
  </si>
  <si>
    <t>BEBCBDC</t>
  </si>
  <si>
    <t>BEBCCAA</t>
  </si>
  <si>
    <t>BEBCCAB</t>
  </si>
  <si>
    <t>BEBCCAC</t>
  </si>
  <si>
    <t>BEBCCAD</t>
  </si>
  <si>
    <t>BEBCCBA</t>
  </si>
  <si>
    <t>BEBCCBB</t>
  </si>
  <si>
    <t>BEBCCBC</t>
  </si>
  <si>
    <t>BEBCCBD</t>
  </si>
  <si>
    <t>BEBCCCA</t>
  </si>
  <si>
    <t>BEBCCCB</t>
  </si>
  <si>
    <t>BEBCCCC</t>
  </si>
  <si>
    <t>BEBCCCD</t>
  </si>
  <si>
    <t>BEBCCDA</t>
  </si>
  <si>
    <t>BEBCCDB</t>
  </si>
  <si>
    <t>BEBCCDC</t>
  </si>
  <si>
    <t>BEBCDAA</t>
  </si>
  <si>
    <t>BEBCDAB</t>
  </si>
  <si>
    <t>BEBCDAC</t>
  </si>
  <si>
    <t>BEBCDBA</t>
  </si>
  <si>
    <t>BEBCDBB</t>
  </si>
  <si>
    <t>BEBCDBC</t>
  </si>
  <si>
    <t>BEBCDCA</t>
  </si>
  <si>
    <t>BEBCDCB</t>
  </si>
  <si>
    <t>BEBCDCC</t>
  </si>
  <si>
    <t>BEBDAAA</t>
  </si>
  <si>
    <t>BEBDAAB</t>
  </si>
  <si>
    <t>BEBDAAC</t>
  </si>
  <si>
    <t>BEBDABA</t>
  </si>
  <si>
    <t>BEBDABB</t>
  </si>
  <si>
    <t>BEBDABC</t>
  </si>
  <si>
    <t>BEBDACA</t>
  </si>
  <si>
    <t>BEBDACB</t>
  </si>
  <si>
    <t>BEBDACC</t>
  </si>
  <si>
    <t>BEBDBAA</t>
  </si>
  <si>
    <t>BEBDBAB</t>
  </si>
  <si>
    <t>BEBDBAC</t>
  </si>
  <si>
    <t>BEBDBBA</t>
  </si>
  <si>
    <t>BEBDBBB</t>
  </si>
  <si>
    <t>BEBDBBC</t>
  </si>
  <si>
    <t>BEBDBCA</t>
  </si>
  <si>
    <t>BEBDBCB</t>
  </si>
  <si>
    <t>BEBDBCC</t>
  </si>
  <si>
    <t>BEBDCAA</t>
  </si>
  <si>
    <t>BEBDCAB</t>
  </si>
  <si>
    <t>BEBDCAC</t>
  </si>
  <si>
    <t>BEBDCBA</t>
  </si>
  <si>
    <t>BEBDCBB</t>
  </si>
  <si>
    <t>BEBDCBC</t>
  </si>
  <si>
    <t>BEBDCCA</t>
  </si>
  <si>
    <t>BEBDCCB</t>
  </si>
  <si>
    <t>BEBDCCC</t>
  </si>
  <si>
    <t>BECAAAA</t>
  </si>
  <si>
    <t>BECAAAB</t>
  </si>
  <si>
    <t>BECAAAC</t>
  </si>
  <si>
    <t>BECAAAD</t>
  </si>
  <si>
    <t>BECAABA</t>
  </si>
  <si>
    <t>BECAABB</t>
  </si>
  <si>
    <t>BECAABC</t>
  </si>
  <si>
    <t>BECAABD</t>
  </si>
  <si>
    <t>BECAACA</t>
  </si>
  <si>
    <t>BECAACB</t>
  </si>
  <si>
    <t>BECAACC</t>
  </si>
  <si>
    <t>BECAACD</t>
  </si>
  <si>
    <t>BECAADA</t>
  </si>
  <si>
    <t>BECAADB</t>
  </si>
  <si>
    <t>BECAADC</t>
  </si>
  <si>
    <t>BECABAA</t>
  </si>
  <si>
    <t>BECABAB</t>
  </si>
  <si>
    <t>BECABAC</t>
  </si>
  <si>
    <t>BECABAD</t>
  </si>
  <si>
    <t>BECABBA</t>
  </si>
  <si>
    <t>BECABBB</t>
  </si>
  <si>
    <t>BECABBC</t>
  </si>
  <si>
    <t>BECABBD</t>
  </si>
  <si>
    <t>BECABCA</t>
  </si>
  <si>
    <t>BECABCB</t>
  </si>
  <si>
    <t>BECABCC</t>
  </si>
  <si>
    <t>BECABCD</t>
  </si>
  <si>
    <t>BECABDA</t>
  </si>
  <si>
    <t>BECABDB</t>
  </si>
  <si>
    <t>BECABDC</t>
  </si>
  <si>
    <t>BECACAA</t>
  </si>
  <si>
    <t>BECACAB</t>
  </si>
  <si>
    <t>BECACAC</t>
  </si>
  <si>
    <t>BECACAD</t>
  </si>
  <si>
    <t>BECACBA</t>
  </si>
  <si>
    <t>BECACBB</t>
  </si>
  <si>
    <t>BECACBC</t>
  </si>
  <si>
    <t>BECACBD</t>
  </si>
  <si>
    <t>BECACCA</t>
  </si>
  <si>
    <t>BECACCB</t>
  </si>
  <si>
    <t>BECACCC</t>
  </si>
  <si>
    <t>BECACCD</t>
  </si>
  <si>
    <t>BECACDA</t>
  </si>
  <si>
    <t>BECACDB</t>
  </si>
  <si>
    <t>BECACDC</t>
  </si>
  <si>
    <t>BECADAA</t>
  </si>
  <si>
    <t>BECADAB</t>
  </si>
  <si>
    <t>BECADAC</t>
  </si>
  <si>
    <t>BECADBA</t>
  </si>
  <si>
    <t>BECADBB</t>
  </si>
  <si>
    <t>BECADBC</t>
  </si>
  <si>
    <t>BECADCA</t>
  </si>
  <si>
    <t>BECADCB</t>
  </si>
  <si>
    <t>BECADCC</t>
  </si>
  <si>
    <t>BECBAAA</t>
  </si>
  <si>
    <t>BECBAAB</t>
  </si>
  <si>
    <t>BECBAAC</t>
  </si>
  <si>
    <t>BECBAAD</t>
  </si>
  <si>
    <t>BECBABA</t>
  </si>
  <si>
    <t>BECBABB</t>
  </si>
  <si>
    <t>BECBABC</t>
  </si>
  <si>
    <t>BECBABD</t>
  </si>
  <si>
    <t>BECBACA</t>
  </si>
  <si>
    <t>BECBACB</t>
  </si>
  <si>
    <t>BECBACC</t>
  </si>
  <si>
    <t>BECBACD</t>
  </si>
  <si>
    <t>BECBADA</t>
  </si>
  <si>
    <t>BECBADB</t>
  </si>
  <si>
    <t>BECBADC</t>
  </si>
  <si>
    <t>BECBBAA</t>
  </si>
  <si>
    <t>BECBBAB</t>
  </si>
  <si>
    <t>BECBBAC</t>
  </si>
  <si>
    <t>BECBBAD</t>
  </si>
  <si>
    <t>BECBBBA</t>
  </si>
  <si>
    <t>BECBBBB</t>
  </si>
  <si>
    <t>BECBBBC</t>
  </si>
  <si>
    <t>BECBBBD</t>
  </si>
  <si>
    <t>BECBBCA</t>
  </si>
  <si>
    <t>BECBBCB</t>
  </si>
  <si>
    <t>BECBBCC</t>
  </si>
  <si>
    <t>BECBBCD</t>
  </si>
  <si>
    <t>BECBBDA</t>
  </si>
  <si>
    <t>BECBBDB</t>
  </si>
  <si>
    <t>BECBBDC</t>
  </si>
  <si>
    <t>BECBCAA</t>
  </si>
  <si>
    <t>BECBCAB</t>
  </si>
  <si>
    <t>BECBCAC</t>
  </si>
  <si>
    <t>BECBCAD</t>
  </si>
  <si>
    <t>BECBCBA</t>
  </si>
  <si>
    <t>BECBCBB</t>
  </si>
  <si>
    <t>BECBCBC</t>
  </si>
  <si>
    <t>BECBCBD</t>
  </si>
  <si>
    <t>BECBCCA</t>
  </si>
  <si>
    <t>BECBCCB</t>
  </si>
  <si>
    <t>BECBCCC</t>
  </si>
  <si>
    <t>BECBCCD</t>
  </si>
  <si>
    <t>BECBCDA</t>
  </si>
  <si>
    <t>BECBCDB</t>
  </si>
  <si>
    <t>BECBCDC</t>
  </si>
  <si>
    <t>BECBDAA</t>
  </si>
  <si>
    <t>BECBDAB</t>
  </si>
  <si>
    <t>BECBDAC</t>
  </si>
  <si>
    <t>BECBDBA</t>
  </si>
  <si>
    <t>BECBDBB</t>
  </si>
  <si>
    <t>BECBDBC</t>
  </si>
  <si>
    <t>BECBDCA</t>
  </si>
  <si>
    <t>BECBDCB</t>
  </si>
  <si>
    <t>BECBDCC</t>
  </si>
  <si>
    <t>BECCAAA</t>
  </si>
  <si>
    <t>BECCAAB</t>
  </si>
  <si>
    <t>BECCAAC</t>
  </si>
  <si>
    <t>BECCAAD</t>
  </si>
  <si>
    <t>BECCABA</t>
  </si>
  <si>
    <t>BECCABB</t>
  </si>
  <si>
    <t>BECCABC</t>
  </si>
  <si>
    <t>BECCABD</t>
  </si>
  <si>
    <t>BECCACA</t>
  </si>
  <si>
    <t>BECCACB</t>
  </si>
  <si>
    <t>BECCACC</t>
  </si>
  <si>
    <t>BECCACD</t>
  </si>
  <si>
    <t>BECCADA</t>
  </si>
  <si>
    <t>BECCADB</t>
  </si>
  <si>
    <t>BECCADC</t>
  </si>
  <si>
    <t>BECCBAA</t>
  </si>
  <si>
    <t>BECCBAB</t>
  </si>
  <si>
    <t>BECCBAC</t>
  </si>
  <si>
    <t>BECCBAD</t>
  </si>
  <si>
    <t>BECCBBA</t>
  </si>
  <si>
    <t>BECCBBB</t>
  </si>
  <si>
    <t>BECCBBC</t>
  </si>
  <si>
    <t>BECCBBD</t>
  </si>
  <si>
    <t>BECCBCA</t>
  </si>
  <si>
    <t>BECCBCB</t>
  </si>
  <si>
    <t>BECCBCC</t>
  </si>
  <si>
    <t>BECCBCD</t>
  </si>
  <si>
    <t>BECCBDA</t>
  </si>
  <si>
    <t>BECCBDB</t>
  </si>
  <si>
    <t>BECCBDC</t>
  </si>
  <si>
    <t>BECCCAA</t>
  </si>
  <si>
    <t>BECCCAB</t>
  </si>
  <si>
    <t>BECCCAC</t>
  </si>
  <si>
    <t>BECCCAD</t>
  </si>
  <si>
    <t>BECCCBA</t>
  </si>
  <si>
    <t>BECCCBB</t>
  </si>
  <si>
    <t>BECCCBC</t>
  </si>
  <si>
    <t>BECCCBD</t>
  </si>
  <si>
    <t>BECCCCA</t>
  </si>
  <si>
    <t>BECCCCB</t>
  </si>
  <si>
    <t>BECCCCC</t>
  </si>
  <si>
    <t>BECCCCD</t>
  </si>
  <si>
    <t>BECCCDA</t>
  </si>
  <si>
    <t>BECCCDB</t>
  </si>
  <si>
    <t>BECCCDC</t>
  </si>
  <si>
    <t>BECCDAA</t>
  </si>
  <si>
    <t>BECCDAB</t>
  </si>
  <si>
    <t>BECCDAC</t>
  </si>
  <si>
    <t>BECCDBA</t>
  </si>
  <si>
    <t>BECCDBB</t>
  </si>
  <si>
    <t>BECCDBC</t>
  </si>
  <si>
    <t>BECCDCA</t>
  </si>
  <si>
    <t>BECCDCB</t>
  </si>
  <si>
    <t>BECCDCC</t>
  </si>
  <si>
    <t>BECDAAA</t>
  </si>
  <si>
    <t>BECDAAB</t>
  </si>
  <si>
    <t>BECDAAC</t>
  </si>
  <si>
    <t>BECDABA</t>
  </si>
  <si>
    <t>BECDABB</t>
  </si>
  <si>
    <t>BECDABC</t>
  </si>
  <si>
    <t>BECDACA</t>
  </si>
  <si>
    <t>BECDACB</t>
  </si>
  <si>
    <t>BECDACC</t>
  </si>
  <si>
    <t>BECDBAA</t>
  </si>
  <si>
    <t>BECDBAB</t>
  </si>
  <si>
    <t>BECDBAC</t>
  </si>
  <si>
    <t>BECDBBA</t>
  </si>
  <si>
    <t>BECDBBB</t>
  </si>
  <si>
    <t>BECDBBC</t>
  </si>
  <si>
    <t>BECDBCA</t>
  </si>
  <si>
    <t>BECDBCB</t>
  </si>
  <si>
    <t>BECDBCC</t>
  </si>
  <si>
    <t>BECDCAA</t>
  </si>
  <si>
    <t>BECDCAB</t>
  </si>
  <si>
    <t>BECDCAC</t>
  </si>
  <si>
    <t>BECDCBA</t>
  </si>
  <si>
    <t>BECDCBB</t>
  </si>
  <si>
    <t>BECDCBC</t>
  </si>
  <si>
    <t>BECDCCA</t>
  </si>
  <si>
    <t>BECDCCB</t>
  </si>
  <si>
    <t>BECDCCC</t>
  </si>
  <si>
    <t>BEDAAAA</t>
  </si>
  <si>
    <t>BEDAAAB</t>
  </si>
  <si>
    <t>BEDAAAC</t>
  </si>
  <si>
    <t>BEDAABA</t>
  </si>
  <si>
    <t>BEDAABB</t>
  </si>
  <si>
    <t>BEDAABC</t>
  </si>
  <si>
    <t>BEDAACA</t>
  </si>
  <si>
    <t>BEDAACB</t>
  </si>
  <si>
    <t>BEDAACC</t>
  </si>
  <si>
    <t>BEDABAA</t>
  </si>
  <si>
    <t>BEDABAB</t>
  </si>
  <si>
    <t>BEDABAC</t>
  </si>
  <si>
    <t>BEDABBA</t>
  </si>
  <si>
    <t>BEDABBB</t>
  </si>
  <si>
    <t>BEDABBC</t>
  </si>
  <si>
    <t>BEDABCA</t>
  </si>
  <si>
    <t>BEDABCB</t>
  </si>
  <si>
    <t>BEDABCC</t>
  </si>
  <si>
    <t>BEDACAA</t>
  </si>
  <si>
    <t>BEDACAB</t>
  </si>
  <si>
    <t>BEDACAC</t>
  </si>
  <si>
    <t>BEDACBA</t>
  </si>
  <si>
    <t>BEDACBB</t>
  </si>
  <si>
    <t>BEDACBC</t>
  </si>
  <si>
    <t>BEDACCA</t>
  </si>
  <si>
    <t>BEDACCB</t>
  </si>
  <si>
    <t>BEDACCC</t>
  </si>
  <si>
    <t>BEDBAAA</t>
  </si>
  <si>
    <t>BEDBAAB</t>
  </si>
  <si>
    <t>BEDBAAC</t>
  </si>
  <si>
    <t>BEDBABA</t>
  </si>
  <si>
    <t>BEDBABB</t>
  </si>
  <si>
    <t>BEDBABC</t>
  </si>
  <si>
    <t>BEDBACA</t>
  </si>
  <si>
    <t>BEDBACB</t>
  </si>
  <si>
    <t>BEDBACC</t>
  </si>
  <si>
    <t>BEDBBAA</t>
  </si>
  <si>
    <t>BEDBBAB</t>
  </si>
  <si>
    <t>BEDBBAC</t>
  </si>
  <si>
    <t>BEDBBBA</t>
  </si>
  <si>
    <t>BEDBBBB</t>
  </si>
  <si>
    <t>BEDBBBC</t>
  </si>
  <si>
    <t>BEDBBCA</t>
  </si>
  <si>
    <t>BEDBBCB</t>
  </si>
  <si>
    <t>BEDBBCC</t>
  </si>
  <si>
    <t>BEDBCAA</t>
  </si>
  <si>
    <t>BEDBCAB</t>
  </si>
  <si>
    <t>BEDBCAC</t>
  </si>
  <si>
    <t>BEDBCBA</t>
  </si>
  <si>
    <t>BEDBCBB</t>
  </si>
  <si>
    <t>BEDBCBC</t>
  </si>
  <si>
    <t>BEDBCCA</t>
  </si>
  <si>
    <t>BEDBCCB</t>
  </si>
  <si>
    <t>BEDBCCC</t>
  </si>
  <si>
    <t>BEDCAAA</t>
  </si>
  <si>
    <t>BEDCAAB</t>
  </si>
  <si>
    <t>BEDCAAC</t>
  </si>
  <si>
    <t>BEDCABA</t>
  </si>
  <si>
    <t>BEDCABB</t>
  </si>
  <si>
    <t>BEDCABC</t>
  </si>
  <si>
    <t>BEDCACA</t>
  </si>
  <si>
    <t>BEDCACB</t>
  </si>
  <si>
    <t>BEDCACC</t>
  </si>
  <si>
    <t>BEDCBAA</t>
  </si>
  <si>
    <t>BEDCBAB</t>
  </si>
  <si>
    <t>BEDCBAC</t>
  </si>
  <si>
    <t>BEDCBBA</t>
  </si>
  <si>
    <t>BEDCBBB</t>
  </si>
  <si>
    <t>BEDCBBC</t>
  </si>
  <si>
    <t>BEDCBCA</t>
  </si>
  <si>
    <t>BEDCBCB</t>
  </si>
  <si>
    <t>BEDCBCC</t>
  </si>
  <si>
    <t>BEDCCAA</t>
  </si>
  <si>
    <t>BEDCCAB</t>
  </si>
  <si>
    <t>BEDCCAC</t>
  </si>
  <si>
    <t>BEDCCBA</t>
  </si>
  <si>
    <t>BEDCCBB</t>
  </si>
  <si>
    <t>BEDCCBC</t>
  </si>
  <si>
    <t>BEDCCCA</t>
  </si>
  <si>
    <t>BEDCCCB</t>
  </si>
  <si>
    <t>BEDCCCC</t>
  </si>
  <si>
    <t>BFAAAAA</t>
  </si>
  <si>
    <t>BFAAAAB</t>
  </si>
  <si>
    <t>BFAAAAC</t>
  </si>
  <si>
    <t>BFAAABA</t>
  </si>
  <si>
    <t>BFAAABB</t>
  </si>
  <si>
    <t>BFAAABC</t>
  </si>
  <si>
    <t>BFAAACA</t>
  </si>
  <si>
    <t>BFAAACB</t>
  </si>
  <si>
    <t>BFAAACC</t>
  </si>
  <si>
    <t>BFAABAA</t>
  </si>
  <si>
    <t>BFAABAB</t>
  </si>
  <si>
    <t>BFAABAC</t>
  </si>
  <si>
    <t>BFAABBA</t>
  </si>
  <si>
    <t>BFAABBB</t>
  </si>
  <si>
    <t>BFAABBC</t>
  </si>
  <si>
    <t>BFAABCA</t>
  </si>
  <si>
    <t>BFAABCB</t>
  </si>
  <si>
    <t>BFAABCC</t>
  </si>
  <si>
    <t>BFAACAA</t>
  </si>
  <si>
    <t>BFAACAB</t>
  </si>
  <si>
    <t>BFAACAC</t>
  </si>
  <si>
    <t>BFAACBA</t>
  </si>
  <si>
    <t>BFAACBB</t>
  </si>
  <si>
    <t>BFAACBC</t>
  </si>
  <si>
    <t>BFAACCA</t>
  </si>
  <si>
    <t>BFAACCB</t>
  </si>
  <si>
    <t>BFAACCC</t>
  </si>
  <si>
    <t>BFABAAA</t>
  </si>
  <si>
    <t>BFABAAB</t>
  </si>
  <si>
    <t>BFABAAC</t>
  </si>
  <si>
    <t>BFABABA</t>
  </si>
  <si>
    <t>BFABABB</t>
  </si>
  <si>
    <t>BFABABC</t>
  </si>
  <si>
    <t>BFABACA</t>
  </si>
  <si>
    <t>BFABACB</t>
  </si>
  <si>
    <t>BFABACC</t>
  </si>
  <si>
    <t>BFABBAA</t>
  </si>
  <si>
    <t>BFABBAB</t>
  </si>
  <si>
    <t>BFABBAC</t>
  </si>
  <si>
    <t>BFABBBA</t>
  </si>
  <si>
    <t>BFABBBB</t>
  </si>
  <si>
    <t>BFABBBC</t>
  </si>
  <si>
    <t>BFABBCA</t>
  </si>
  <si>
    <t>BFABBCB</t>
  </si>
  <si>
    <t>BFABBCC</t>
  </si>
  <si>
    <t>BFABCAA</t>
  </si>
  <si>
    <t>BFABCAB</t>
  </si>
  <si>
    <t>BFABCAC</t>
  </si>
  <si>
    <t>BFABCBA</t>
  </si>
  <si>
    <t>BFABCBB</t>
  </si>
  <si>
    <t>BFABCBC</t>
  </si>
  <si>
    <t>BFABCCA</t>
  </si>
  <si>
    <t>BFABCCB</t>
  </si>
  <si>
    <t>BFABCCC</t>
  </si>
  <si>
    <t>BFACAAA</t>
  </si>
  <si>
    <t>BFACAAB</t>
  </si>
  <si>
    <t>BFACAAC</t>
  </si>
  <si>
    <t>BFACABA</t>
  </si>
  <si>
    <t>BFACABB</t>
  </si>
  <si>
    <t>BFACABC</t>
  </si>
  <si>
    <t>BFACACA</t>
  </si>
  <si>
    <t>BFACACB</t>
  </si>
  <si>
    <t>BFACACC</t>
  </si>
  <si>
    <t>BFACBAA</t>
  </si>
  <si>
    <t>BFACBAB</t>
  </si>
  <si>
    <t>BFACBAC</t>
  </si>
  <si>
    <t>BFACBBA</t>
  </si>
  <si>
    <t>BFACBBB</t>
  </si>
  <si>
    <t>BFACBBC</t>
  </si>
  <si>
    <t>BFACBCA</t>
  </si>
  <si>
    <t>BFACBCB</t>
  </si>
  <si>
    <t>BFACBCC</t>
  </si>
  <si>
    <t>BFACCAA</t>
  </si>
  <si>
    <t>BFACCAB</t>
  </si>
  <si>
    <t>BFACCAC</t>
  </si>
  <si>
    <t>BFACCBA</t>
  </si>
  <si>
    <t>BFACCBB</t>
  </si>
  <si>
    <t>BFACCBC</t>
  </si>
  <si>
    <t>BFACCCA</t>
  </si>
  <si>
    <t>BFACCCB</t>
  </si>
  <si>
    <t>BFACCCC</t>
  </si>
  <si>
    <t>BFBAAAA</t>
  </si>
  <si>
    <t>BFBAAAB</t>
  </si>
  <si>
    <t>BFBAAAC</t>
  </si>
  <si>
    <t>BFBAABA</t>
  </si>
  <si>
    <t>BFBAABB</t>
  </si>
  <si>
    <t>BFBAABC</t>
  </si>
  <si>
    <t>BFBAACA</t>
  </si>
  <si>
    <t>BFBAACB</t>
  </si>
  <si>
    <t>BFBAACC</t>
  </si>
  <si>
    <t>BFBABAA</t>
  </si>
  <si>
    <t>BFBABAB</t>
  </si>
  <si>
    <t>BFBABAC</t>
  </si>
  <si>
    <t>BFBABBA</t>
  </si>
  <si>
    <t>BFBABBB</t>
  </si>
  <si>
    <t>BFBABBC</t>
  </si>
  <si>
    <t>BFBABCA</t>
  </si>
  <si>
    <t>BFBABCB</t>
  </si>
  <si>
    <t>BFBABCC</t>
  </si>
  <si>
    <t>BFBACAA</t>
  </si>
  <si>
    <t>BFBACAB</t>
  </si>
  <si>
    <t>BFBACAC</t>
  </si>
  <si>
    <t>BFBACBA</t>
  </si>
  <si>
    <t>BFBACBB</t>
  </si>
  <si>
    <t>BFBACBC</t>
  </si>
  <si>
    <t>BFBACCA</t>
  </si>
  <si>
    <t>BFBACCB</t>
  </si>
  <si>
    <t>BFBACCC</t>
  </si>
  <si>
    <t>BFBBAAA</t>
  </si>
  <si>
    <t>BFBBAAB</t>
  </si>
  <si>
    <t>BFBBAAC</t>
  </si>
  <si>
    <t>BFBBABA</t>
  </si>
  <si>
    <t>BFBBABB</t>
  </si>
  <si>
    <t>BFBBABC</t>
  </si>
  <si>
    <t>BFBBACA</t>
  </si>
  <si>
    <t>BFBBACB</t>
  </si>
  <si>
    <t>BFBBACC</t>
  </si>
  <si>
    <t>BFBBBAA</t>
  </si>
  <si>
    <t>BFBBBAB</t>
  </si>
  <si>
    <t>BFBBBAC</t>
  </si>
  <si>
    <t>BFBBBBA</t>
  </si>
  <si>
    <t>BFBBBBB</t>
  </si>
  <si>
    <t>BFBBBBC</t>
  </si>
  <si>
    <t>BFBBBCA</t>
  </si>
  <si>
    <t>BFBBBCB</t>
  </si>
  <si>
    <t>BFBBBCC</t>
  </si>
  <si>
    <t>BFBBCAA</t>
  </si>
  <si>
    <t>BFBBCAB</t>
  </si>
  <si>
    <t>BFBBCAC</t>
  </si>
  <si>
    <t>BFBBCBA</t>
  </si>
  <si>
    <t>BFBBCBB</t>
  </si>
  <si>
    <t>BFBBCBC</t>
  </si>
  <si>
    <t>BFBBCCA</t>
  </si>
  <si>
    <t>BFBBCCB</t>
  </si>
  <si>
    <t>BFBBCCC</t>
  </si>
  <si>
    <t>BFBCAAA</t>
  </si>
  <si>
    <t>BFBCAAB</t>
  </si>
  <si>
    <t>BFBCAAC</t>
  </si>
  <si>
    <t>BFBCABA</t>
  </si>
  <si>
    <t>BFBCABB</t>
  </si>
  <si>
    <t>BFBCABC</t>
  </si>
  <si>
    <t>BFBCACA</t>
  </si>
  <si>
    <t>BFBCACB</t>
  </si>
  <si>
    <t>BFBCACC</t>
  </si>
  <si>
    <t>BFBCBAA</t>
  </si>
  <si>
    <t>BFBCBAB</t>
  </si>
  <si>
    <t>BFBCBAC</t>
  </si>
  <si>
    <t>BFBCBBA</t>
  </si>
  <si>
    <t>BFBCBBB</t>
  </si>
  <si>
    <t>BFBCBBC</t>
  </si>
  <si>
    <t>BFBCBCA</t>
  </si>
  <si>
    <t>BFBCBCB</t>
  </si>
  <si>
    <t>BFBCBCC</t>
  </si>
  <si>
    <t>BFBCCAA</t>
  </si>
  <si>
    <t>BFBCCAB</t>
  </si>
  <si>
    <t>BFBCCAC</t>
  </si>
  <si>
    <t>BFBCCBA</t>
  </si>
  <si>
    <t>BFBCCBB</t>
  </si>
  <si>
    <t>BFBCCBC</t>
  </si>
  <si>
    <t>BFBCCCA</t>
  </si>
  <si>
    <t>BFBCCCB</t>
  </si>
  <si>
    <t>BFBCCCC</t>
  </si>
  <si>
    <t>BFCAAAA</t>
  </si>
  <si>
    <t>BFCAAAB</t>
  </si>
  <si>
    <t>BFCAAAC</t>
  </si>
  <si>
    <t>BFCAABA</t>
  </si>
  <si>
    <t>BFCAABB</t>
  </si>
  <si>
    <t>BFCAABC</t>
  </si>
  <si>
    <t>BFCAACA</t>
  </si>
  <si>
    <t>BFCAACB</t>
  </si>
  <si>
    <t>BFCAACC</t>
  </si>
  <si>
    <t>BFCABAA</t>
  </si>
  <si>
    <t>BFCABAB</t>
  </si>
  <si>
    <t>BFCABAC</t>
  </si>
  <si>
    <t>BFCABBA</t>
  </si>
  <si>
    <t>BFCABBB</t>
  </si>
  <si>
    <t>BFCABBC</t>
  </si>
  <si>
    <t>BFCABCA</t>
  </si>
  <si>
    <t>BFCABCB</t>
  </si>
  <si>
    <t>BFCABCC</t>
  </si>
  <si>
    <t>BFCACAA</t>
  </si>
  <si>
    <t>BFCACAB</t>
  </si>
  <si>
    <t>BFCACAC</t>
  </si>
  <si>
    <t>BFCACBA</t>
  </si>
  <si>
    <t>BFCACBB</t>
  </si>
  <si>
    <t>BFCACBC</t>
  </si>
  <si>
    <t>BFCACCA</t>
  </si>
  <si>
    <t>BFCACCB</t>
  </si>
  <si>
    <t>BFCACCC</t>
  </si>
  <si>
    <t>BFCBAAA</t>
  </si>
  <si>
    <t>BFCBAAB</t>
  </si>
  <si>
    <t>BFCBAAC</t>
  </si>
  <si>
    <t>BFCBABA</t>
  </si>
  <si>
    <t>BFCBABB</t>
  </si>
  <si>
    <t>BFCBABC</t>
  </si>
  <si>
    <t>BFCBACA</t>
  </si>
  <si>
    <t>BFCBACB</t>
  </si>
  <si>
    <t>BFCBACC</t>
  </si>
  <si>
    <t>BFCBBAA</t>
  </si>
  <si>
    <t>BFCBBAB</t>
  </si>
  <si>
    <t>BFCBBAC</t>
  </si>
  <si>
    <t>BFCBBBA</t>
  </si>
  <si>
    <t>BFCBBBB</t>
  </si>
  <si>
    <t>BFCBBBC</t>
  </si>
  <si>
    <t>BFCBBCA</t>
  </si>
  <si>
    <t>BFCBBCB</t>
  </si>
  <si>
    <t>BFCBBCC</t>
  </si>
  <si>
    <t>BFCBCAA</t>
  </si>
  <si>
    <t>BFCBCAB</t>
  </si>
  <si>
    <t>BFCBCAC</t>
  </si>
  <si>
    <t>BFCBCBA</t>
  </si>
  <si>
    <t>BFCBCBB</t>
  </si>
  <si>
    <t>BFCBCBC</t>
  </si>
  <si>
    <t>BFCBCCA</t>
  </si>
  <si>
    <t>BFCBCCB</t>
  </si>
  <si>
    <t>BFCBCCC</t>
  </si>
  <si>
    <t>BFCCAAA</t>
  </si>
  <si>
    <t>BFCCAAB</t>
  </si>
  <si>
    <t>BFCCAAC</t>
  </si>
  <si>
    <t>BFCCABA</t>
  </si>
  <si>
    <t>BFCCABB</t>
  </si>
  <si>
    <t>BFCCABC</t>
  </si>
  <si>
    <t>BFCCACA</t>
  </si>
  <si>
    <t>BFCCACB</t>
  </si>
  <si>
    <t>BFCCACC</t>
  </si>
  <si>
    <t>BFCCBAA</t>
  </si>
  <si>
    <t>BFCCBAB</t>
  </si>
  <si>
    <t>BFCCBAC</t>
  </si>
  <si>
    <t>BFCCBBA</t>
  </si>
  <si>
    <t>BFCCBBB</t>
  </si>
  <si>
    <t>BFCCBBC</t>
  </si>
  <si>
    <t>BFCCBCA</t>
  </si>
  <si>
    <t>BFCCBCB</t>
  </si>
  <si>
    <t>BFCCBCC</t>
  </si>
  <si>
    <t>BFCCCAA</t>
  </si>
  <si>
    <t>BFCCCAB</t>
  </si>
  <si>
    <t>BFCCCAC</t>
  </si>
  <si>
    <t>BFCCCBA</t>
  </si>
  <si>
    <t>BFCCCBB</t>
  </si>
  <si>
    <t>BFCCCBC</t>
  </si>
  <si>
    <t>BFCCCCA</t>
  </si>
  <si>
    <t>BFCCCCB</t>
  </si>
  <si>
    <t>CAAAAAE</t>
  </si>
  <si>
    <t>CAAAAAF</t>
  </si>
  <si>
    <t>CAAAABE</t>
  </si>
  <si>
    <t>CAAAABF</t>
  </si>
  <si>
    <t>CAAAACD</t>
  </si>
  <si>
    <t>CAAAACE</t>
  </si>
  <si>
    <t>CAAAACF</t>
  </si>
  <si>
    <t>CAAAADC</t>
  </si>
  <si>
    <t>CAAAADD</t>
  </si>
  <si>
    <t>CAAAADE</t>
  </si>
  <si>
    <t>CAAAAEA</t>
  </si>
  <si>
    <t>CAAAAEB</t>
  </si>
  <si>
    <t>CAAAAEC</t>
  </si>
  <si>
    <t>CAAAAED</t>
  </si>
  <si>
    <t>CAAAAFA</t>
  </si>
  <si>
    <t>CAAAAFB</t>
  </si>
  <si>
    <t>CAAAAFC</t>
  </si>
  <si>
    <t>CAAABAE</t>
  </si>
  <si>
    <t>CAAABAF</t>
  </si>
  <si>
    <t>CAAABBE</t>
  </si>
  <si>
    <t>CAAABBF</t>
  </si>
  <si>
    <t>CAAABCD</t>
  </si>
  <si>
    <t>CAAABCE</t>
  </si>
  <si>
    <t>CAAABCF</t>
  </si>
  <si>
    <t>CAAABDC</t>
  </si>
  <si>
    <t>CAAABDD</t>
  </si>
  <si>
    <t>CAAABDE</t>
  </si>
  <si>
    <t>CAAABEA</t>
  </si>
  <si>
    <t>CAAABEB</t>
  </si>
  <si>
    <t>CAAABEC</t>
  </si>
  <si>
    <t>CAAABED</t>
  </si>
  <si>
    <t>CAAABFA</t>
  </si>
  <si>
    <t>CAAABFB</t>
  </si>
  <si>
    <t>CAAABFC</t>
  </si>
  <si>
    <t>CAAACAD</t>
  </si>
  <si>
    <t>CAAACAE</t>
  </si>
  <si>
    <t>CAAACAF</t>
  </si>
  <si>
    <t>CAAACBD</t>
  </si>
  <si>
    <t>CAAACBE</t>
  </si>
  <si>
    <t>CAAACBF</t>
  </si>
  <si>
    <t>CAAACCC</t>
  </si>
  <si>
    <t>CAAACCD</t>
  </si>
  <si>
    <t>CAAACCE</t>
  </si>
  <si>
    <t>CAAACCF</t>
  </si>
  <si>
    <t>CAAACDA</t>
  </si>
  <si>
    <t>CAAACDB</t>
  </si>
  <si>
    <t>CAAACDC</t>
  </si>
  <si>
    <t>CAAACDD</t>
  </si>
  <si>
    <t>CAAACDE</t>
  </si>
  <si>
    <t>CAAACEA</t>
  </si>
  <si>
    <t>CAAACEB</t>
  </si>
  <si>
    <t>CAAACEC</t>
  </si>
  <si>
    <t>CAAACED</t>
  </si>
  <si>
    <t>CAAACFA</t>
  </si>
  <si>
    <t>CAAACFB</t>
  </si>
  <si>
    <t>CAAACFC</t>
  </si>
  <si>
    <t>CAAADAC</t>
  </si>
  <si>
    <t>CAAADAD</t>
  </si>
  <si>
    <t>CAAADAE</t>
  </si>
  <si>
    <t>CAAADBC</t>
  </si>
  <si>
    <t>CAAADBD</t>
  </si>
  <si>
    <t>CAAADBE</t>
  </si>
  <si>
    <t>CAAADCA</t>
  </si>
  <si>
    <t>CAAADCB</t>
  </si>
  <si>
    <t>CAAADCC</t>
  </si>
  <si>
    <t>CAAADCD</t>
  </si>
  <si>
    <t>CAAADCE</t>
  </si>
  <si>
    <t>CAAADDA</t>
  </si>
  <si>
    <t>CAAADDB</t>
  </si>
  <si>
    <t>CAAADDC</t>
  </si>
  <si>
    <t>CAAADDD</t>
  </si>
  <si>
    <t>CAAADEA</t>
  </si>
  <si>
    <t>CAAADEB</t>
  </si>
  <si>
    <t>CAAADEC</t>
  </si>
  <si>
    <t>CAAAEAA</t>
  </si>
  <si>
    <t>CAAAEAB</t>
  </si>
  <si>
    <t>CAAAEAC</t>
  </si>
  <si>
    <t>CAAAEAD</t>
  </si>
  <si>
    <t>CAAAEBA</t>
  </si>
  <si>
    <t>CAAAEBB</t>
  </si>
  <si>
    <t>CAAAEBC</t>
  </si>
  <si>
    <t>CAAAEBD</t>
  </si>
  <si>
    <t>CAAAECA</t>
  </si>
  <si>
    <t>CAAAECB</t>
  </si>
  <si>
    <t>CAAAECC</t>
  </si>
  <si>
    <t>CAAAECD</t>
  </si>
  <si>
    <t>CAAAEDA</t>
  </si>
  <si>
    <t>CAAAEDB</t>
  </si>
  <si>
    <t>CAAAEDC</t>
  </si>
  <si>
    <t>CAAAFAA</t>
  </si>
  <si>
    <t>CAAAFAB</t>
  </si>
  <si>
    <t>CAAAFAC</t>
  </si>
  <si>
    <t>CAAAFBA</t>
  </si>
  <si>
    <t>CAAAFBB</t>
  </si>
  <si>
    <t>CAAAFBC</t>
  </si>
  <si>
    <t>CAAAFCA</t>
  </si>
  <si>
    <t>CAAAFCB</t>
  </si>
  <si>
    <t>CAAAFCC</t>
  </si>
  <si>
    <t>CAABAAE</t>
  </si>
  <si>
    <t>CAABAAF</t>
  </si>
  <si>
    <t>CAABABE</t>
  </si>
  <si>
    <t>CAABABF</t>
  </si>
  <si>
    <t>CAABACD</t>
  </si>
  <si>
    <t>CAABACE</t>
  </si>
  <si>
    <t>CAABACF</t>
  </si>
  <si>
    <t>CAABADC</t>
  </si>
  <si>
    <t>CAABADD</t>
  </si>
  <si>
    <t>CAABADE</t>
  </si>
  <si>
    <t>CAABAEA</t>
  </si>
  <si>
    <t>CAABAEB</t>
  </si>
  <si>
    <t>CAABAEC</t>
  </si>
  <si>
    <t>CAABAED</t>
  </si>
  <si>
    <t>CAABAFA</t>
  </si>
  <si>
    <t>CAABAFB</t>
  </si>
  <si>
    <t>CAABAFC</t>
  </si>
  <si>
    <t>CAABBAE</t>
  </si>
  <si>
    <t>CAABBAF</t>
  </si>
  <si>
    <t>CAABBBE</t>
  </si>
  <si>
    <t>CAABBBF</t>
  </si>
  <si>
    <t>CAABBCD</t>
  </si>
  <si>
    <t>CAABBCE</t>
  </si>
  <si>
    <t>CAABBCF</t>
  </si>
  <si>
    <t>CAABBDC</t>
  </si>
  <si>
    <t>CAABBDD</t>
  </si>
  <si>
    <t>CAABBDE</t>
  </si>
  <si>
    <t>CAABBEA</t>
  </si>
  <si>
    <t>CAABBEB</t>
  </si>
  <si>
    <t>CAABBEC</t>
  </si>
  <si>
    <t>CAABBED</t>
  </si>
  <si>
    <t>CAABBFA</t>
  </si>
  <si>
    <t>CAABBFB</t>
  </si>
  <si>
    <t>CAABBFC</t>
  </si>
  <si>
    <t>CAABCAD</t>
  </si>
  <si>
    <t>CAABCAE</t>
  </si>
  <si>
    <t>CAABCAF</t>
  </si>
  <si>
    <t>CAABCBD</t>
  </si>
  <si>
    <t>CAABCBE</t>
  </si>
  <si>
    <t>CAABCBF</t>
  </si>
  <si>
    <t>CAABCCC</t>
  </si>
  <si>
    <t>CAABCCD</t>
  </si>
  <si>
    <t>CAABCCE</t>
  </si>
  <si>
    <t>CAABCCF</t>
  </si>
  <si>
    <t>CAABCDA</t>
  </si>
  <si>
    <t>CAABCDB</t>
  </si>
  <si>
    <t>CAABCDC</t>
  </si>
  <si>
    <t>CAABCDD</t>
  </si>
  <si>
    <t>CAABCDE</t>
  </si>
  <si>
    <t>CAABCEA</t>
  </si>
  <si>
    <t>CAABCEB</t>
  </si>
  <si>
    <t>CAABCEC</t>
  </si>
  <si>
    <t>CAABCED</t>
  </si>
  <si>
    <t>CAABCFA</t>
  </si>
  <si>
    <t>CAABCFB</t>
  </si>
  <si>
    <t>CAABCFC</t>
  </si>
  <si>
    <t>CAABDAC</t>
  </si>
  <si>
    <t>CAABDAD</t>
  </si>
  <si>
    <t>CAABDAE</t>
  </si>
  <si>
    <t>CAABDBC</t>
  </si>
  <si>
    <t>CAABDBD</t>
  </si>
  <si>
    <t>CAABDBE</t>
  </si>
  <si>
    <t>CAABDCA</t>
  </si>
  <si>
    <t>CAABDCB</t>
  </si>
  <si>
    <t>CAABDCC</t>
  </si>
  <si>
    <t>CAABDCD</t>
  </si>
  <si>
    <t>CAABDCE</t>
  </si>
  <si>
    <t>CAABDDA</t>
  </si>
  <si>
    <t>CAABDDB</t>
  </si>
  <si>
    <t>CAABDDC</t>
  </si>
  <si>
    <t>CAABDDD</t>
  </si>
  <si>
    <t>CAABDEA</t>
  </si>
  <si>
    <t>CAABDEB</t>
  </si>
  <si>
    <t>CAABDEC</t>
  </si>
  <si>
    <t>CAABEAA</t>
  </si>
  <si>
    <t>CAABEAB</t>
  </si>
  <si>
    <t>CAABEAC</t>
  </si>
  <si>
    <t>CAABEAD</t>
  </si>
  <si>
    <t>CAABEBA</t>
  </si>
  <si>
    <t>CAABEBB</t>
  </si>
  <si>
    <t>CAABEBC</t>
  </si>
  <si>
    <t>CAABEBD</t>
  </si>
  <si>
    <t>CAABECA</t>
  </si>
  <si>
    <t>CAABECB</t>
  </si>
  <si>
    <t>CAABECC</t>
  </si>
  <si>
    <t>CAABECD</t>
  </si>
  <si>
    <t>CAABEDA</t>
  </si>
  <si>
    <t>CAABEDB</t>
  </si>
  <si>
    <t>CAABEDC</t>
  </si>
  <si>
    <t>CAABFAA</t>
  </si>
  <si>
    <t>CAABFAB</t>
  </si>
  <si>
    <t>CAABFAC</t>
  </si>
  <si>
    <t>CAABFBA</t>
  </si>
  <si>
    <t>CAABFBB</t>
  </si>
  <si>
    <t>CAABFBC</t>
  </si>
  <si>
    <t>CAABFCA</t>
  </si>
  <si>
    <t>CAABFCB</t>
  </si>
  <si>
    <t>CAABFCC</t>
  </si>
  <si>
    <t>CAACAAD</t>
  </si>
  <si>
    <t>CAACAAE</t>
  </si>
  <si>
    <t>CAACAAF</t>
  </si>
  <si>
    <t>CAACABD</t>
  </si>
  <si>
    <t>CAACABE</t>
  </si>
  <si>
    <t>CAACABF</t>
  </si>
  <si>
    <t>CAACACC</t>
  </si>
  <si>
    <t>CAACACD</t>
  </si>
  <si>
    <t>CAACACE</t>
  </si>
  <si>
    <t>CAACACF</t>
  </si>
  <si>
    <t>CAACADA</t>
  </si>
  <si>
    <t>CAACADB</t>
  </si>
  <si>
    <t>CAACADC</t>
  </si>
  <si>
    <t>CAACADD</t>
  </si>
  <si>
    <t>CAACADE</t>
  </si>
  <si>
    <t>CAACAEA</t>
  </si>
  <si>
    <t>CAACAEB</t>
  </si>
  <si>
    <t>CAACAEC</t>
  </si>
  <si>
    <t>CAACAED</t>
  </si>
  <si>
    <t>CAACAFA</t>
  </si>
  <si>
    <t>CAACAFB</t>
  </si>
  <si>
    <t>CAACAFC</t>
  </si>
  <si>
    <t>CAACBAD</t>
  </si>
  <si>
    <t>CAACBAE</t>
  </si>
  <si>
    <t>CAACBAF</t>
  </si>
  <si>
    <t>CAACBBD</t>
  </si>
  <si>
    <t>CAACBBE</t>
  </si>
  <si>
    <t>CAACBBF</t>
  </si>
  <si>
    <t>CAACBCC</t>
  </si>
  <si>
    <t>CAACBCD</t>
  </si>
  <si>
    <t>CAACBCE</t>
  </si>
  <si>
    <t>CAACBCF</t>
  </si>
  <si>
    <t>CAACBDA</t>
  </si>
  <si>
    <t>CAACBDB</t>
  </si>
  <si>
    <t>CAACBDC</t>
  </si>
  <si>
    <t>CAACBDD</t>
  </si>
  <si>
    <t>CAACBDE</t>
  </si>
  <si>
    <t>CAACBEA</t>
  </si>
  <si>
    <t>CAACBEB</t>
  </si>
  <si>
    <t>CAACBEC</t>
  </si>
  <si>
    <t>CAACBED</t>
  </si>
  <si>
    <t>CAACBFA</t>
  </si>
  <si>
    <t>CAACBFB</t>
  </si>
  <si>
    <t>CAACBFC</t>
  </si>
  <si>
    <t>CAACCAC</t>
  </si>
  <si>
    <t>CAACCAD</t>
  </si>
  <si>
    <t>CAACCAE</t>
  </si>
  <si>
    <t>CAACCAF</t>
  </si>
  <si>
    <t>CAACCBC</t>
  </si>
  <si>
    <t>CAACCBD</t>
  </si>
  <si>
    <t>CAACCBE</t>
  </si>
  <si>
    <t>CAACCBF</t>
  </si>
  <si>
    <t>CAACCCA</t>
  </si>
  <si>
    <t>CAACCCB</t>
  </si>
  <si>
    <t>CAACCCC</t>
  </si>
  <si>
    <t>CAACCCD</t>
  </si>
  <si>
    <t>CAACCCE</t>
  </si>
  <si>
    <t>CAACCCF</t>
  </si>
  <si>
    <t>CAACCDA</t>
  </si>
  <si>
    <t>CAACCDB</t>
  </si>
  <si>
    <t>CAACCDC</t>
  </si>
  <si>
    <t>CAACCDD</t>
  </si>
  <si>
    <t>CAACCDE</t>
  </si>
  <si>
    <t>CAACCEA</t>
  </si>
  <si>
    <t>CAACCEB</t>
  </si>
  <si>
    <t>CAACCEC</t>
  </si>
  <si>
    <t>CAACCED</t>
  </si>
  <si>
    <t>CAACCFA</t>
  </si>
  <si>
    <t>CAACCFB</t>
  </si>
  <si>
    <t>CAACCFC</t>
  </si>
  <si>
    <t>CAACDAA</t>
  </si>
  <si>
    <t>CAACDAB</t>
  </si>
  <si>
    <t>CAACDAC</t>
  </si>
  <si>
    <t>CAACDAD</t>
  </si>
  <si>
    <t>CAACDAE</t>
  </si>
  <si>
    <t>CAACDBA</t>
  </si>
  <si>
    <t>CAACDBB</t>
  </si>
  <si>
    <t>CAACDBC</t>
  </si>
  <si>
    <t>CAACDBD</t>
  </si>
  <si>
    <t>CAACDBE</t>
  </si>
  <si>
    <t>CAACDCA</t>
  </si>
  <si>
    <t>CAACDCB</t>
  </si>
  <si>
    <t>CAACDCC</t>
  </si>
  <si>
    <t>CAACDCD</t>
  </si>
  <si>
    <t>CAACDCE</t>
  </si>
  <si>
    <t>CAACDDA</t>
  </si>
  <si>
    <t>CAACDDB</t>
  </si>
  <si>
    <t>CAACDDC</t>
  </si>
  <si>
    <t>CAACDDD</t>
  </si>
  <si>
    <t>CAACDEA</t>
  </si>
  <si>
    <t>CAACDEB</t>
  </si>
  <si>
    <t>CAACDEC</t>
  </si>
  <si>
    <t>CAACEAA</t>
  </si>
  <si>
    <t>CAACEAB</t>
  </si>
  <si>
    <t>CAACEAC</t>
  </si>
  <si>
    <t>CAACEAD</t>
  </si>
  <si>
    <t>CAACEBA</t>
  </si>
  <si>
    <t>CAACEBB</t>
  </si>
  <si>
    <t>CAACEBC</t>
  </si>
  <si>
    <t>CAACEBD</t>
  </si>
  <si>
    <t>CAACECA</t>
  </si>
  <si>
    <t>CAACECB</t>
  </si>
  <si>
    <t>CAACECC</t>
  </si>
  <si>
    <t>CAACECD</t>
  </si>
  <si>
    <t>CAACEDA</t>
  </si>
  <si>
    <t>CAACEDB</t>
  </si>
  <si>
    <t>CAACEDC</t>
  </si>
  <si>
    <t>CAACFAA</t>
  </si>
  <si>
    <t>CAACFAB</t>
  </si>
  <si>
    <t>CAACFAC</t>
  </si>
  <si>
    <t>CAACFBA</t>
  </si>
  <si>
    <t>CAACFBB</t>
  </si>
  <si>
    <t>CAACFBC</t>
  </si>
  <si>
    <t>CAACFCA</t>
  </si>
  <si>
    <t>CAACFCB</t>
  </si>
  <si>
    <t>CAACFCC</t>
  </si>
  <si>
    <t>CAADAAC</t>
  </si>
  <si>
    <t>CAADAAD</t>
  </si>
  <si>
    <t>CAADAAE</t>
  </si>
  <si>
    <t>CAADABC</t>
  </si>
  <si>
    <t>CAADABD</t>
  </si>
  <si>
    <t>CAADABE</t>
  </si>
  <si>
    <t>CAADACA</t>
  </si>
  <si>
    <t>CAADACB</t>
  </si>
  <si>
    <t>CAADACC</t>
  </si>
  <si>
    <t>CAADACD</t>
  </si>
  <si>
    <t>CAADACE</t>
  </si>
  <si>
    <t>CAADADA</t>
  </si>
  <si>
    <t>CAADADB</t>
  </si>
  <si>
    <t>CAADADC</t>
  </si>
  <si>
    <t>CAADADD</t>
  </si>
  <si>
    <t>CAADAEA</t>
  </si>
  <si>
    <t>CAADAEB</t>
  </si>
  <si>
    <t>CAADAEC</t>
  </si>
  <si>
    <t>CAADBAC</t>
  </si>
  <si>
    <t>CAADBAD</t>
  </si>
  <si>
    <t>CAADBAE</t>
  </si>
  <si>
    <t>CAADBBC</t>
  </si>
  <si>
    <t>CAADBBD</t>
  </si>
  <si>
    <t>CAADBBE</t>
  </si>
  <si>
    <t>CAADBCA</t>
  </si>
  <si>
    <t>CAADBCB</t>
  </si>
  <si>
    <t>CAADBCC</t>
  </si>
  <si>
    <t>CAADBCD</t>
  </si>
  <si>
    <t>CAADBCE</t>
  </si>
  <si>
    <t>CAADBDA</t>
  </si>
  <si>
    <t>CAADBDB</t>
  </si>
  <si>
    <t>CAADBDC</t>
  </si>
  <si>
    <t>CAADBDD</t>
  </si>
  <si>
    <t>CAADBEA</t>
  </si>
  <si>
    <t>CAADBEB</t>
  </si>
  <si>
    <t>CAADBEC</t>
  </si>
  <si>
    <t>CAADCAA</t>
  </si>
  <si>
    <t>CAADCAB</t>
  </si>
  <si>
    <t>CAADCAC</t>
  </si>
  <si>
    <t>CAADCAD</t>
  </si>
  <si>
    <t>CAADCAE</t>
  </si>
  <si>
    <t>CAADCBA</t>
  </si>
  <si>
    <t>CAADCBB</t>
  </si>
  <si>
    <t>CAADCBC</t>
  </si>
  <si>
    <t>CAADCBD</t>
  </si>
  <si>
    <t>CAADCBE</t>
  </si>
  <si>
    <t>CAADCCA</t>
  </si>
  <si>
    <t>CAADCCB</t>
  </si>
  <si>
    <t>CAADCCC</t>
  </si>
  <si>
    <t>CAADCCD</t>
  </si>
  <si>
    <t>CAADCCE</t>
  </si>
  <si>
    <t>CAADCDA</t>
  </si>
  <si>
    <t>CAADCDB</t>
  </si>
  <si>
    <t>CAADCDC</t>
  </si>
  <si>
    <t>CAADCDD</t>
  </si>
  <si>
    <t>CAADCEA</t>
  </si>
  <si>
    <t>CAADCEB</t>
  </si>
  <si>
    <t>CAADCEC</t>
  </si>
  <si>
    <t>CAADDAA</t>
  </si>
  <si>
    <t>CAADDAB</t>
  </si>
  <si>
    <t>CAADDAC</t>
  </si>
  <si>
    <t>CAADDAD</t>
  </si>
  <si>
    <t>CAADDBA</t>
  </si>
  <si>
    <t>CAADDBB</t>
  </si>
  <si>
    <t>CAADDBC</t>
  </si>
  <si>
    <t>CAADDBD</t>
  </si>
  <si>
    <t>CAADDCA</t>
  </si>
  <si>
    <t>CAADDCB</t>
  </si>
  <si>
    <t>CAADDCC</t>
  </si>
  <si>
    <t>CAADDCD</t>
  </si>
  <si>
    <t>CAADDDA</t>
  </si>
  <si>
    <t>CAADDDB</t>
  </si>
  <si>
    <t>CAADDDC</t>
  </si>
  <si>
    <t>CAADEAA</t>
  </si>
  <si>
    <t>CAADEAB</t>
  </si>
  <si>
    <t>CAADEAC</t>
  </si>
  <si>
    <t>CAADEBA</t>
  </si>
  <si>
    <t>CAADEBB</t>
  </si>
  <si>
    <t>CAADEBC</t>
  </si>
  <si>
    <t>CAADECA</t>
  </si>
  <si>
    <t>CAADECB</t>
  </si>
  <si>
    <t>CAADECC</t>
  </si>
  <si>
    <t>CAAEAAA</t>
  </si>
  <si>
    <t>CAAEAAB</t>
  </si>
  <si>
    <t>CAAEAAC</t>
  </si>
  <si>
    <t>CAAEAAD</t>
  </si>
  <si>
    <t>CAAEABA</t>
  </si>
  <si>
    <t>CAAEABB</t>
  </si>
  <si>
    <t>CAAEABC</t>
  </si>
  <si>
    <t>CAAEABD</t>
  </si>
  <si>
    <t>CAAEACA</t>
  </si>
  <si>
    <t>CAAEACB</t>
  </si>
  <si>
    <t>CAAEACC</t>
  </si>
  <si>
    <t>CAAEACD</t>
  </si>
  <si>
    <t>CAAEADA</t>
  </si>
  <si>
    <t>CAAEADB</t>
  </si>
  <si>
    <t>CAAEADC</t>
  </si>
  <si>
    <t>CAAEBAA</t>
  </si>
  <si>
    <t>CAAEBAB</t>
  </si>
  <si>
    <t>CAAEBAC</t>
  </si>
  <si>
    <t>CAAEBAD</t>
  </si>
  <si>
    <t>CAAEBBA</t>
  </si>
  <si>
    <t>CAAEBBB</t>
  </si>
  <si>
    <t>CAAEBBC</t>
  </si>
  <si>
    <t>CAAEBBD</t>
  </si>
  <si>
    <t>CAAEBCA</t>
  </si>
  <si>
    <t>CAAEBCB</t>
  </si>
  <si>
    <t>CAAEBCC</t>
  </si>
  <si>
    <t>CAAEBCD</t>
  </si>
  <si>
    <t>CAAEBDA</t>
  </si>
  <si>
    <t>CAAEBDB</t>
  </si>
  <si>
    <t>CAAEBDC</t>
  </si>
  <si>
    <t>CAAECAA</t>
  </si>
  <si>
    <t>CAAECAB</t>
  </si>
  <si>
    <t>CAAECAC</t>
  </si>
  <si>
    <t>CAAECAD</t>
  </si>
  <si>
    <t>CAAECBA</t>
  </si>
  <si>
    <t>CAAECBB</t>
  </si>
  <si>
    <t>CAAECBC</t>
  </si>
  <si>
    <t>CAAECBD</t>
  </si>
  <si>
    <t>CAAECCA</t>
  </si>
  <si>
    <t>CAAECCB</t>
  </si>
  <si>
    <t>CAAECCC</t>
  </si>
  <si>
    <t>CAAECCD</t>
  </si>
  <si>
    <t>CAAECDA</t>
  </si>
  <si>
    <t>CAAECDB</t>
  </si>
  <si>
    <t>CAAECDC</t>
  </si>
  <si>
    <t>CAAEDAA</t>
  </si>
  <si>
    <t>CAAEDAB</t>
  </si>
  <si>
    <t>CAAEDAC</t>
  </si>
  <si>
    <t>CAAEDBA</t>
  </si>
  <si>
    <t>CAAEDBB</t>
  </si>
  <si>
    <t>CAAEDBC</t>
  </si>
  <si>
    <t>CAAEDCA</t>
  </si>
  <si>
    <t>CAAEDCB</t>
  </si>
  <si>
    <t>CAAEDCC</t>
  </si>
  <si>
    <t>CAAFAAA</t>
  </si>
  <si>
    <t>CAAFAAB</t>
  </si>
  <si>
    <t>CAAFAAC</t>
  </si>
  <si>
    <t>CAAFABA</t>
  </si>
  <si>
    <t>CAAFABB</t>
  </si>
  <si>
    <t>CAAFABC</t>
  </si>
  <si>
    <t>CAAFACA</t>
  </si>
  <si>
    <t>CAAFACB</t>
  </si>
  <si>
    <t>CAAFACC</t>
  </si>
  <si>
    <t>CAAFBAA</t>
  </si>
  <si>
    <t>CAAFBAB</t>
  </si>
  <si>
    <t>CAAFBAC</t>
  </si>
  <si>
    <t>CAAFBBA</t>
  </si>
  <si>
    <t>CAAFBBB</t>
  </si>
  <si>
    <t>CAAFBBC</t>
  </si>
  <si>
    <t>CAAFBCA</t>
  </si>
  <si>
    <t>CAAFBCB</t>
  </si>
  <si>
    <t>CAAFBCC</t>
  </si>
  <si>
    <t>CAAFCAA</t>
  </si>
  <si>
    <t>CAAFCAB</t>
  </si>
  <si>
    <t>CAAFCAC</t>
  </si>
  <si>
    <t>CAAFCBA</t>
  </si>
  <si>
    <t>CAAFCBB</t>
  </si>
  <si>
    <t>CAAFCBC</t>
  </si>
  <si>
    <t>CAAFCCA</t>
  </si>
  <si>
    <t>CAAFCCB</t>
  </si>
  <si>
    <t>CAAFCCC</t>
  </si>
  <si>
    <t>CABAAAE</t>
  </si>
  <si>
    <t>CABAAAF</t>
  </si>
  <si>
    <t>CABAABE</t>
  </si>
  <si>
    <t>CABAABF</t>
  </si>
  <si>
    <t>CABAACD</t>
  </si>
  <si>
    <t>CABAACE</t>
  </si>
  <si>
    <t>CABAACF</t>
  </si>
  <si>
    <t>CABAADC</t>
  </si>
  <si>
    <t>CABAADD</t>
  </si>
  <si>
    <t>CABAADE</t>
  </si>
  <si>
    <t>CABAAEA</t>
  </si>
  <si>
    <t>CABAAEB</t>
  </si>
  <si>
    <t>CABAAEC</t>
  </si>
  <si>
    <t>CABAAED</t>
  </si>
  <si>
    <t>CABAAFA</t>
  </si>
  <si>
    <t>CABAAFB</t>
  </si>
  <si>
    <t>CABAAFC</t>
  </si>
  <si>
    <t>CABABAE</t>
  </si>
  <si>
    <t>CABABAF</t>
  </si>
  <si>
    <t>CABABBE</t>
  </si>
  <si>
    <t>CABABBF</t>
  </si>
  <si>
    <t>CABABCD</t>
  </si>
  <si>
    <t>CABABCE</t>
  </si>
  <si>
    <t>CABABCF</t>
  </si>
  <si>
    <t>CABABDC</t>
  </si>
  <si>
    <t>CABABDD</t>
  </si>
  <si>
    <t>CABABDE</t>
  </si>
  <si>
    <t>CABABEA</t>
  </si>
  <si>
    <t>CABABEB</t>
  </si>
  <si>
    <t>CABABEC</t>
  </si>
  <si>
    <t>CABABED</t>
  </si>
  <si>
    <t>CABABFA</t>
  </si>
  <si>
    <t>CABABFB</t>
  </si>
  <si>
    <t>CABABFC</t>
  </si>
  <si>
    <t>CABACAD</t>
  </si>
  <si>
    <t>CABACAE</t>
  </si>
  <si>
    <t>CABACAF</t>
  </si>
  <si>
    <t>CABACBD</t>
  </si>
  <si>
    <t>CABACBE</t>
  </si>
  <si>
    <t>CABACBF</t>
  </si>
  <si>
    <t>CABACCC</t>
  </si>
  <si>
    <t>CABACCD</t>
  </si>
  <si>
    <t>CABACCE</t>
  </si>
  <si>
    <t>CABACCF</t>
  </si>
  <si>
    <t>CABACDA</t>
  </si>
  <si>
    <t>CABACDB</t>
  </si>
  <si>
    <t>CABACDC</t>
  </si>
  <si>
    <t>CABACDD</t>
  </si>
  <si>
    <t>CABACDE</t>
  </si>
  <si>
    <t>CABACEA</t>
  </si>
  <si>
    <t>CABACEB</t>
  </si>
  <si>
    <t>CABACEC</t>
  </si>
  <si>
    <t>CABACED</t>
  </si>
  <si>
    <t>CABACFA</t>
  </si>
  <si>
    <t>CABACFB</t>
  </si>
  <si>
    <t>CABACFC</t>
  </si>
  <si>
    <t>CABADAC</t>
  </si>
  <si>
    <t>CABADAD</t>
  </si>
  <si>
    <t>CABADAE</t>
  </si>
  <si>
    <t>CABADBC</t>
  </si>
  <si>
    <t>CABADBD</t>
  </si>
  <si>
    <t>CABADBE</t>
  </si>
  <si>
    <t>CABADCA</t>
  </si>
  <si>
    <t>CABADCB</t>
  </si>
  <si>
    <t>CABADCC</t>
  </si>
  <si>
    <t>CABADCD</t>
  </si>
  <si>
    <t>CABADCE</t>
  </si>
  <si>
    <t>CABADDA</t>
  </si>
  <si>
    <t>CABADDB</t>
  </si>
  <si>
    <t>CABADDC</t>
  </si>
  <si>
    <t>CABADDD</t>
  </si>
  <si>
    <t>CABADEA</t>
  </si>
  <si>
    <t>CABADEB</t>
  </si>
  <si>
    <t>CABADEC</t>
  </si>
  <si>
    <t>CABAEAA</t>
  </si>
  <si>
    <t>CABAEAB</t>
  </si>
  <si>
    <t>CABAEAC</t>
  </si>
  <si>
    <t>CABAEAD</t>
  </si>
  <si>
    <t>CABAEBA</t>
  </si>
  <si>
    <t>CABAEBB</t>
  </si>
  <si>
    <t>CABAEBC</t>
  </si>
  <si>
    <t>CABAEBD</t>
  </si>
  <si>
    <t>CABAECA</t>
  </si>
  <si>
    <t>CABAECB</t>
  </si>
  <si>
    <t>CABAECC</t>
  </si>
  <si>
    <t>CABAECD</t>
  </si>
  <si>
    <t>CABAEDA</t>
  </si>
  <si>
    <t>CABAEDB</t>
  </si>
  <si>
    <t>CABAEDC</t>
  </si>
  <si>
    <t>CABAFAA</t>
  </si>
  <si>
    <t>CABAFAB</t>
  </si>
  <si>
    <t>CABAFAC</t>
  </si>
  <si>
    <t>CABAFBA</t>
  </si>
  <si>
    <t>CABAFBB</t>
  </si>
  <si>
    <t>CABAFBC</t>
  </si>
  <si>
    <t>CABAFCA</t>
  </si>
  <si>
    <t>CABAFCB</t>
  </si>
  <si>
    <t>CABAFCC</t>
  </si>
  <si>
    <t>CABBAAE</t>
  </si>
  <si>
    <t>CABBAAF</t>
  </si>
  <si>
    <t>CABBABE</t>
  </si>
  <si>
    <t>CABBABF</t>
  </si>
  <si>
    <t>CABBACD</t>
  </si>
  <si>
    <t>CABBACE</t>
  </si>
  <si>
    <t>CABBACF</t>
  </si>
  <si>
    <t>CABBADC</t>
  </si>
  <si>
    <t>CABBADD</t>
  </si>
  <si>
    <t>CABBADE</t>
  </si>
  <si>
    <t>CABBAEA</t>
  </si>
  <si>
    <t>CABBAEB</t>
  </si>
  <si>
    <t>CABBAEC</t>
  </si>
  <si>
    <t>CABBAED</t>
  </si>
  <si>
    <t>CABBAFA</t>
  </si>
  <si>
    <t>CABBAFB</t>
  </si>
  <si>
    <t>CABBAFC</t>
  </si>
  <si>
    <t>CABBBAE</t>
  </si>
  <si>
    <t>CABBBAF</t>
  </si>
  <si>
    <t>CABBBBE</t>
  </si>
  <si>
    <t>CABBBBF</t>
  </si>
  <si>
    <t>CABBBCD</t>
  </si>
  <si>
    <t>CABBBCE</t>
  </si>
  <si>
    <t>CABBBCF</t>
  </si>
  <si>
    <t>CABBBDC</t>
  </si>
  <si>
    <t>CABBBDD</t>
  </si>
  <si>
    <t>CABBBDE</t>
  </si>
  <si>
    <t>CABBBEA</t>
  </si>
  <si>
    <t>CABBBEB</t>
  </si>
  <si>
    <t>CABBBEC</t>
  </si>
  <si>
    <t>CABBBED</t>
  </si>
  <si>
    <t>CABBBFA</t>
  </si>
  <si>
    <t>CABBBFB</t>
  </si>
  <si>
    <t>CABBBFC</t>
  </si>
  <si>
    <t>CABBCAD</t>
  </si>
  <si>
    <t>CABBCAE</t>
  </si>
  <si>
    <t>CABBCAF</t>
  </si>
  <si>
    <t>CABBCBD</t>
  </si>
  <si>
    <t>CABBCBE</t>
  </si>
  <si>
    <t>CABBCBF</t>
  </si>
  <si>
    <t>CABBCCC</t>
  </si>
  <si>
    <t>CABBCCD</t>
  </si>
  <si>
    <t>CABBCCE</t>
  </si>
  <si>
    <t>CABBCCF</t>
  </si>
  <si>
    <t>CABBCDA</t>
  </si>
  <si>
    <t>CABBCDB</t>
  </si>
  <si>
    <t>CABBCDC</t>
  </si>
  <si>
    <t>CABBCDD</t>
  </si>
  <si>
    <t>CABBCDE</t>
  </si>
  <si>
    <t>CABBCEA</t>
  </si>
  <si>
    <t>CABBCEB</t>
  </si>
  <si>
    <t>CABBCEC</t>
  </si>
  <si>
    <t>CABBCED</t>
  </si>
  <si>
    <t>CABBCFA</t>
  </si>
  <si>
    <t>CABBCFB</t>
  </si>
  <si>
    <t>CABBCFC</t>
  </si>
  <si>
    <t>CABBDAC</t>
  </si>
  <si>
    <t>CABBDAD</t>
  </si>
  <si>
    <t>CABBDAE</t>
  </si>
  <si>
    <t>CABBDBC</t>
  </si>
  <si>
    <t>CABBDBD</t>
  </si>
  <si>
    <t>CABBDBE</t>
  </si>
  <si>
    <t>CABBDCA</t>
  </si>
  <si>
    <t>CABBDCB</t>
  </si>
  <si>
    <t>CABBDCC</t>
  </si>
  <si>
    <t>CABBDCD</t>
  </si>
  <si>
    <t>CABBDCE</t>
  </si>
  <si>
    <t>CABBDDA</t>
  </si>
  <si>
    <t>CABBDDB</t>
  </si>
  <si>
    <t>CABBDDC</t>
  </si>
  <si>
    <t>CABBDDD</t>
  </si>
  <si>
    <t>CABBDEA</t>
  </si>
  <si>
    <t>CABBDEB</t>
  </si>
  <si>
    <t>CABBDEC</t>
  </si>
  <si>
    <t>CABBEAA</t>
  </si>
  <si>
    <t>CABBEAB</t>
  </si>
  <si>
    <t>CABBEAC</t>
  </si>
  <si>
    <t>CABBEAD</t>
  </si>
  <si>
    <t>CABBEBA</t>
  </si>
  <si>
    <t>CABBEBB</t>
  </si>
  <si>
    <t>CABBEBC</t>
  </si>
  <si>
    <t>CABBEBD</t>
  </si>
  <si>
    <t>CABBECA</t>
  </si>
  <si>
    <t>CABBECB</t>
  </si>
  <si>
    <t>CABBECC</t>
  </si>
  <si>
    <t>CABBECD</t>
  </si>
  <si>
    <t>CABBEDA</t>
  </si>
  <si>
    <t>CABBEDB</t>
  </si>
  <si>
    <t>CABBEDC</t>
  </si>
  <si>
    <t>CABBFAA</t>
  </si>
  <si>
    <t>CABBFAB</t>
  </si>
  <si>
    <t>CABBFAC</t>
  </si>
  <si>
    <t>CABBFBA</t>
  </si>
  <si>
    <t>CABBFBB</t>
  </si>
  <si>
    <t>CABBFBC</t>
  </si>
  <si>
    <t>CABBFCA</t>
  </si>
  <si>
    <t>CABBFCB</t>
  </si>
  <si>
    <t>CABBFCC</t>
  </si>
  <si>
    <t>CABCAAD</t>
  </si>
  <si>
    <t>CABCAAE</t>
  </si>
  <si>
    <t>CABCAAF</t>
  </si>
  <si>
    <t>CABCABD</t>
  </si>
  <si>
    <t>CABCABE</t>
  </si>
  <si>
    <t>CABCABF</t>
  </si>
  <si>
    <t>CABCACC</t>
  </si>
  <si>
    <t>CABCACD</t>
  </si>
  <si>
    <t>CABCACE</t>
  </si>
  <si>
    <t>CABCACF</t>
  </si>
  <si>
    <t>CABCADA</t>
  </si>
  <si>
    <t>CABCADB</t>
  </si>
  <si>
    <t>CABCADC</t>
  </si>
  <si>
    <t>CABCADD</t>
  </si>
  <si>
    <t>CABCADE</t>
  </si>
  <si>
    <t>CABCAEA</t>
  </si>
  <si>
    <t>CABCAEB</t>
  </si>
  <si>
    <t>CABCAEC</t>
  </si>
  <si>
    <t>CABCAED</t>
  </si>
  <si>
    <t>CABCAFA</t>
  </si>
  <si>
    <t>CABCAFB</t>
  </si>
  <si>
    <t>CABCAFC</t>
  </si>
  <si>
    <t>CABCBAD</t>
  </si>
  <si>
    <t>CABCBAE</t>
  </si>
  <si>
    <t>CABCBAF</t>
  </si>
  <si>
    <t>CABCBBD</t>
  </si>
  <si>
    <t>CABCBBE</t>
  </si>
  <si>
    <t>CABCBBF</t>
  </si>
  <si>
    <t>CABCBCC</t>
  </si>
  <si>
    <t>CABCBCD</t>
  </si>
  <si>
    <t>CABCBCE</t>
  </si>
  <si>
    <t>CABCBCF</t>
  </si>
  <si>
    <t>CABCBDA</t>
  </si>
  <si>
    <t>CABCBDB</t>
  </si>
  <si>
    <t>CABCBDC</t>
  </si>
  <si>
    <t>CABCBDD</t>
  </si>
  <si>
    <t>CABCBDE</t>
  </si>
  <si>
    <t>CABCBEA</t>
  </si>
  <si>
    <t>CABCBEB</t>
  </si>
  <si>
    <t>CABCBEC</t>
  </si>
  <si>
    <t>CABCBED</t>
  </si>
  <si>
    <t>CABCBFA</t>
  </si>
  <si>
    <t>CABCBFB</t>
  </si>
  <si>
    <t>CABCBFC</t>
  </si>
  <si>
    <t>CABCCAC</t>
  </si>
  <si>
    <t>CABCCAD</t>
  </si>
  <si>
    <t>CABCCAE</t>
  </si>
  <si>
    <t>CABCCAF</t>
  </si>
  <si>
    <t>CABCCBC</t>
  </si>
  <si>
    <t>CABCCBD</t>
  </si>
  <si>
    <t>CABCCBE</t>
  </si>
  <si>
    <t>CABCCBF</t>
  </si>
  <si>
    <t>CABCCCA</t>
  </si>
  <si>
    <t>CABCCCB</t>
  </si>
  <si>
    <t>CABCCCC</t>
  </si>
  <si>
    <t>CABCCCD</t>
  </si>
  <si>
    <t>CABCCCE</t>
  </si>
  <si>
    <t>CABCCCF</t>
  </si>
  <si>
    <t>CABCCDA</t>
  </si>
  <si>
    <t>CABCCDB</t>
  </si>
  <si>
    <t>CABCCDC</t>
  </si>
  <si>
    <t>CABCCDD</t>
  </si>
  <si>
    <t>CABCCDE</t>
  </si>
  <si>
    <t>CABCCEA</t>
  </si>
  <si>
    <t>CABCCEB</t>
  </si>
  <si>
    <t>CABCCEC</t>
  </si>
  <si>
    <t>CABCCED</t>
  </si>
  <si>
    <t>CABCCFA</t>
  </si>
  <si>
    <t>CABCCFB</t>
  </si>
  <si>
    <t>CABCCFC</t>
  </si>
  <si>
    <t>CABCDAA</t>
  </si>
  <si>
    <t>CABCDAB</t>
  </si>
  <si>
    <t>CABCDAC</t>
  </si>
  <si>
    <t>CABCDAD</t>
  </si>
  <si>
    <t>CABCDAE</t>
  </si>
  <si>
    <t>CABCDBA</t>
  </si>
  <si>
    <t>CABCDBB</t>
  </si>
  <si>
    <t>CABCDBC</t>
  </si>
  <si>
    <t>CABCDBD</t>
  </si>
  <si>
    <t>CABCDBE</t>
  </si>
  <si>
    <t>CABCDCA</t>
  </si>
  <si>
    <t>CABCDCB</t>
  </si>
  <si>
    <t>CABCDCC</t>
  </si>
  <si>
    <t>CABCDCD</t>
  </si>
  <si>
    <t>CABCDCE</t>
  </si>
  <si>
    <t>CABCDDA</t>
  </si>
  <si>
    <t>CABCDDB</t>
  </si>
  <si>
    <t>CABCDDC</t>
  </si>
  <si>
    <t>CABCDDD</t>
  </si>
  <si>
    <t>CABCDEA</t>
  </si>
  <si>
    <t>CABCDEB</t>
  </si>
  <si>
    <t>CABCDEC</t>
  </si>
  <si>
    <t>CABCEAA</t>
  </si>
  <si>
    <t>CABCEAB</t>
  </si>
  <si>
    <t>CABCEAC</t>
  </si>
  <si>
    <t>CABCEAD</t>
  </si>
  <si>
    <t>CABCEBA</t>
  </si>
  <si>
    <t>CABCEBB</t>
  </si>
  <si>
    <t>CABCEBC</t>
  </si>
  <si>
    <t>CABCEBD</t>
  </si>
  <si>
    <t>CABCECA</t>
  </si>
  <si>
    <t>CABCECB</t>
  </si>
  <si>
    <t>CABCECC</t>
  </si>
  <si>
    <t>CABCECD</t>
  </si>
  <si>
    <t>CABCEDA</t>
  </si>
  <si>
    <t>CABCEDB</t>
  </si>
  <si>
    <t>CABCEDC</t>
  </si>
  <si>
    <t>CABCFAA</t>
  </si>
  <si>
    <t>CABCFAB</t>
  </si>
  <si>
    <t>CABCFAC</t>
  </si>
  <si>
    <t>CABCFBA</t>
  </si>
  <si>
    <t>CABCFBB</t>
  </si>
  <si>
    <t>CABCFBC</t>
  </si>
  <si>
    <t>CABCFCA</t>
  </si>
  <si>
    <t>CABCFCB</t>
  </si>
  <si>
    <t>CABCFCC</t>
  </si>
  <si>
    <t>CABDAAC</t>
  </si>
  <si>
    <t>CABDAAD</t>
  </si>
  <si>
    <t>CABDAAE</t>
  </si>
  <si>
    <t>CABDABC</t>
  </si>
  <si>
    <t>CABDABD</t>
  </si>
  <si>
    <t>CABDABE</t>
  </si>
  <si>
    <t>CABDACA</t>
  </si>
  <si>
    <t>CABDACB</t>
  </si>
  <si>
    <t>CABDACC</t>
  </si>
  <si>
    <t>CABDACD</t>
  </si>
  <si>
    <t>CABDACE</t>
  </si>
  <si>
    <t>CABDADA</t>
  </si>
  <si>
    <t>CABDADB</t>
  </si>
  <si>
    <t>CABDADC</t>
  </si>
  <si>
    <t>CABDADD</t>
  </si>
  <si>
    <t>CABDAEA</t>
  </si>
  <si>
    <t>CABDAEB</t>
  </si>
  <si>
    <t>CABDAEC</t>
  </si>
  <si>
    <t>CABDBAC</t>
  </si>
  <si>
    <t>CABDBAD</t>
  </si>
  <si>
    <t>CABDBAE</t>
  </si>
  <si>
    <t>CABDBBC</t>
  </si>
  <si>
    <t>CABDBBD</t>
  </si>
  <si>
    <t>CABDBBE</t>
  </si>
  <si>
    <t>CABDBCA</t>
  </si>
  <si>
    <t>CABDBCB</t>
  </si>
  <si>
    <t>CABDBCC</t>
  </si>
  <si>
    <t>CABDBCD</t>
  </si>
  <si>
    <t>CABDBCE</t>
  </si>
  <si>
    <t>CABDBDA</t>
  </si>
  <si>
    <t>CABDBDB</t>
  </si>
  <si>
    <t>CABDBDC</t>
  </si>
  <si>
    <t>CABDBDD</t>
  </si>
  <si>
    <t>CABDBEA</t>
  </si>
  <si>
    <t>CABDBEB</t>
  </si>
  <si>
    <t>CABDBEC</t>
  </si>
  <si>
    <t>CABDCAA</t>
  </si>
  <si>
    <t>CABDCAB</t>
  </si>
  <si>
    <t>CABDCAC</t>
  </si>
  <si>
    <t>CABDCAD</t>
  </si>
  <si>
    <t>CABDCAE</t>
  </si>
  <si>
    <t>CABDCBA</t>
  </si>
  <si>
    <t>CABDCBB</t>
  </si>
  <si>
    <t>CABDCBC</t>
  </si>
  <si>
    <t>CABDCBD</t>
  </si>
  <si>
    <t>CABDCBE</t>
  </si>
  <si>
    <t>CABDCCA</t>
  </si>
  <si>
    <t>CABDCCB</t>
  </si>
  <si>
    <t>CABDCCC</t>
  </si>
  <si>
    <t>CABDCCD</t>
  </si>
  <si>
    <t>CABDCCE</t>
  </si>
  <si>
    <t>CABDCDA</t>
  </si>
  <si>
    <t>CABDCDB</t>
  </si>
  <si>
    <t>CABDCDC</t>
  </si>
  <si>
    <t>CABDCDD</t>
  </si>
  <si>
    <t>CABDCEA</t>
  </si>
  <si>
    <t>CABDCEB</t>
  </si>
  <si>
    <t>CABDCEC</t>
  </si>
  <si>
    <t>CABDDAA</t>
  </si>
  <si>
    <t>CABDDAB</t>
  </si>
  <si>
    <t>CABDDAC</t>
  </si>
  <si>
    <t>CABDDAD</t>
  </si>
  <si>
    <t>CABDDBA</t>
  </si>
  <si>
    <t>CABDDBB</t>
  </si>
  <si>
    <t>CABDDBC</t>
  </si>
  <si>
    <t>CABDDBD</t>
  </si>
  <si>
    <t>CABDDCA</t>
  </si>
  <si>
    <t>CABDDCB</t>
  </si>
  <si>
    <t>CABDDCC</t>
  </si>
  <si>
    <t>CABDDCD</t>
  </si>
  <si>
    <t>CABDDDA</t>
  </si>
  <si>
    <t>CABDDDB</t>
  </si>
  <si>
    <t>CABDDDC</t>
  </si>
  <si>
    <t>CABDEAA</t>
  </si>
  <si>
    <t>CABDEAB</t>
  </si>
  <si>
    <t>CABDEAC</t>
  </si>
  <si>
    <t>CABDEBA</t>
  </si>
  <si>
    <t>CABDEBB</t>
  </si>
  <si>
    <t>CABDEBC</t>
  </si>
  <si>
    <t>CABDECA</t>
  </si>
  <si>
    <t>CABDECB</t>
  </si>
  <si>
    <t>CABDECC</t>
  </si>
  <si>
    <t>CABEAAA</t>
  </si>
  <si>
    <t>CABEAAB</t>
  </si>
  <si>
    <t>CABEAAC</t>
  </si>
  <si>
    <t>CABEAAD</t>
  </si>
  <si>
    <t>CABEABA</t>
  </si>
  <si>
    <t>CABEABB</t>
  </si>
  <si>
    <t>CABEABC</t>
  </si>
  <si>
    <t>CABEABD</t>
  </si>
  <si>
    <t>CABEACA</t>
  </si>
  <si>
    <t>CABEACB</t>
  </si>
  <si>
    <t>CABEACC</t>
  </si>
  <si>
    <t>CABEACD</t>
  </si>
  <si>
    <t>CABEADA</t>
  </si>
  <si>
    <t>CABEADB</t>
  </si>
  <si>
    <t>CABEADC</t>
  </si>
  <si>
    <t>CABEBAA</t>
  </si>
  <si>
    <t>CABEBAB</t>
  </si>
  <si>
    <t>CABEBAC</t>
  </si>
  <si>
    <t>CABEBAD</t>
  </si>
  <si>
    <t>CABEBBA</t>
  </si>
  <si>
    <t>CABEBBB</t>
  </si>
  <si>
    <t>CABEBBC</t>
  </si>
  <si>
    <t>CABEBBD</t>
  </si>
  <si>
    <t>CABEBCA</t>
  </si>
  <si>
    <t>CABEBCB</t>
  </si>
  <si>
    <t>CABEBCC</t>
  </si>
  <si>
    <t>CABEBCD</t>
  </si>
  <si>
    <t>CABEBDA</t>
  </si>
  <si>
    <t>CABEBDB</t>
  </si>
  <si>
    <t>CABEBDC</t>
  </si>
  <si>
    <t>CABECAA</t>
  </si>
  <si>
    <t>CABECAB</t>
  </si>
  <si>
    <t>CABECAC</t>
  </si>
  <si>
    <t>CABECAD</t>
  </si>
  <si>
    <t>CABECBA</t>
  </si>
  <si>
    <t>CABECBB</t>
  </si>
  <si>
    <t>CABECBC</t>
  </si>
  <si>
    <t>CABECBD</t>
  </si>
  <si>
    <t>CABECCA</t>
  </si>
  <si>
    <t>CABECCB</t>
  </si>
  <si>
    <t>CABECCC</t>
  </si>
  <si>
    <t>CABECCD</t>
  </si>
  <si>
    <t>CABECDA</t>
  </si>
  <si>
    <t>CABECDB</t>
  </si>
  <si>
    <t>CABECDC</t>
  </si>
  <si>
    <t>CABEDAA</t>
  </si>
  <si>
    <t>CABEDAB</t>
  </si>
  <si>
    <t>CABEDAC</t>
  </si>
  <si>
    <t>CABEDBA</t>
  </si>
  <si>
    <t>CABEDBB</t>
  </si>
  <si>
    <t>CABEDBC</t>
  </si>
  <si>
    <t>CABEDCA</t>
  </si>
  <si>
    <t>CABEDCB</t>
  </si>
  <si>
    <t>CABEDCC</t>
  </si>
  <si>
    <t>CABFAAA</t>
  </si>
  <si>
    <t>CABFAAB</t>
  </si>
  <si>
    <t>CABFAAC</t>
  </si>
  <si>
    <t>CABFABA</t>
  </si>
  <si>
    <t>CABFABB</t>
  </si>
  <si>
    <t>CABFABC</t>
  </si>
  <si>
    <t>CABFACA</t>
  </si>
  <si>
    <t>CABFACB</t>
  </si>
  <si>
    <t>CABFACC</t>
  </si>
  <si>
    <t>CABFBAA</t>
  </si>
  <si>
    <t>CABFBAB</t>
  </si>
  <si>
    <t>CABFBAC</t>
  </si>
  <si>
    <t>CABFBBA</t>
  </si>
  <si>
    <t>CABFBBB</t>
  </si>
  <si>
    <t>CABFBBC</t>
  </si>
  <si>
    <t>CABFBCA</t>
  </si>
  <si>
    <t>CABFBCB</t>
  </si>
  <si>
    <t>CABFBCC</t>
  </si>
  <si>
    <t>CABFCAA</t>
  </si>
  <si>
    <t>CABFCAB</t>
  </si>
  <si>
    <t>CABFCAC</t>
  </si>
  <si>
    <t>CABFCBA</t>
  </si>
  <si>
    <t>CABFCBB</t>
  </si>
  <si>
    <t>CABFCBC</t>
  </si>
  <si>
    <t>CABFCCA</t>
  </si>
  <si>
    <t>CABFCCB</t>
  </si>
  <si>
    <t>CABFCCC</t>
  </si>
  <si>
    <t>CACAAAD</t>
  </si>
  <si>
    <t>CACAAAE</t>
  </si>
  <si>
    <t>CACAAAF</t>
  </si>
  <si>
    <t>CACAABD</t>
  </si>
  <si>
    <t>CACAABE</t>
  </si>
  <si>
    <t>CACAABF</t>
  </si>
  <si>
    <t>CACAACC</t>
  </si>
  <si>
    <t>CACAACD</t>
  </si>
  <si>
    <t>CACAACE</t>
  </si>
  <si>
    <t>CACAACF</t>
  </si>
  <si>
    <t>CACAADA</t>
  </si>
  <si>
    <t>CACAADB</t>
  </si>
  <si>
    <t>CACAADC</t>
  </si>
  <si>
    <t>CACAADD</t>
  </si>
  <si>
    <t>CACAADE</t>
  </si>
  <si>
    <t>CACAAEA</t>
  </si>
  <si>
    <t>CACAAEB</t>
  </si>
  <si>
    <t>CACAAEC</t>
  </si>
  <si>
    <t>CACAAED</t>
  </si>
  <si>
    <t>CACAAFA</t>
  </si>
  <si>
    <t>CACAAFB</t>
  </si>
  <si>
    <t>CACAAFC</t>
  </si>
  <si>
    <t>CACABAD</t>
  </si>
  <si>
    <t>CACABAE</t>
  </si>
  <si>
    <t>CACABAF</t>
  </si>
  <si>
    <t>CACABBD</t>
  </si>
  <si>
    <t>CACABBE</t>
  </si>
  <si>
    <t>CACABBF</t>
  </si>
  <si>
    <t>CACABCC</t>
  </si>
  <si>
    <t>CACABCD</t>
  </si>
  <si>
    <t>CACABCE</t>
  </si>
  <si>
    <t>CACABCF</t>
  </si>
  <si>
    <t>CACABDA</t>
  </si>
  <si>
    <t>CACABDB</t>
  </si>
  <si>
    <t>CACABDC</t>
  </si>
  <si>
    <t>CACABDD</t>
  </si>
  <si>
    <t>CACABDE</t>
  </si>
  <si>
    <t>CACABEA</t>
  </si>
  <si>
    <t>CACABEB</t>
  </si>
  <si>
    <t>CACABEC</t>
  </si>
  <si>
    <t>CACABED</t>
  </si>
  <si>
    <t>CACABFA</t>
  </si>
  <si>
    <t>CACABFB</t>
  </si>
  <si>
    <t>CACABFC</t>
  </si>
  <si>
    <t>CACACAC</t>
  </si>
  <si>
    <t>CACACAD</t>
  </si>
  <si>
    <t>CACACAE</t>
  </si>
  <si>
    <t>CACACAF</t>
  </si>
  <si>
    <t>CACACBC</t>
  </si>
  <si>
    <t>CACACBD</t>
  </si>
  <si>
    <t>CACACBE</t>
  </si>
  <si>
    <t>CACACBF</t>
  </si>
  <si>
    <t>CACACCA</t>
  </si>
  <si>
    <t>CACACCB</t>
  </si>
  <si>
    <t>CACACCC</t>
  </si>
  <si>
    <t>CACACCD</t>
  </si>
  <si>
    <t>CACACCE</t>
  </si>
  <si>
    <t>CACACCF</t>
  </si>
  <si>
    <t>CACACDA</t>
  </si>
  <si>
    <t>CACACDB</t>
  </si>
  <si>
    <t>CACACDC</t>
  </si>
  <si>
    <t>CACACDD</t>
  </si>
  <si>
    <t>CACACDE</t>
  </si>
  <si>
    <t>CACACEA</t>
  </si>
  <si>
    <t>CACACEB</t>
  </si>
  <si>
    <t>CACACEC</t>
  </si>
  <si>
    <t>CACACED</t>
  </si>
  <si>
    <t>CACACFA</t>
  </si>
  <si>
    <t>CACACFB</t>
  </si>
  <si>
    <t>CACACFC</t>
  </si>
  <si>
    <t>CACADAA</t>
  </si>
  <si>
    <t>CACADAB</t>
  </si>
  <si>
    <t>CACADAC</t>
  </si>
  <si>
    <t>CACADAD</t>
  </si>
  <si>
    <t>CACADAE</t>
  </si>
  <si>
    <t>CACADBA</t>
  </si>
  <si>
    <t>CACADBB</t>
  </si>
  <si>
    <t>CACADBC</t>
  </si>
  <si>
    <t>CACADBD</t>
  </si>
  <si>
    <t>CACADBE</t>
  </si>
  <si>
    <t>CACADCA</t>
  </si>
  <si>
    <t>CACADCB</t>
  </si>
  <si>
    <t>CACADCC</t>
  </si>
  <si>
    <t>CACADCD</t>
  </si>
  <si>
    <t>CACADCE</t>
  </si>
  <si>
    <t>CACADDA</t>
  </si>
  <si>
    <t>CACADDB</t>
  </si>
  <si>
    <t>CACADDC</t>
  </si>
  <si>
    <t>CACADDD</t>
  </si>
  <si>
    <t>CACADEA</t>
  </si>
  <si>
    <t>CACADEB</t>
  </si>
  <si>
    <t>CACADEC</t>
  </si>
  <si>
    <t>CACAEAA</t>
  </si>
  <si>
    <t>CACAEAB</t>
  </si>
  <si>
    <t>CACAEAC</t>
  </si>
  <si>
    <t>CACAEAD</t>
  </si>
  <si>
    <t>CACAEBA</t>
  </si>
  <si>
    <t>CACAEBB</t>
  </si>
  <si>
    <t>CACAEBC</t>
  </si>
  <si>
    <t>CACAEBD</t>
  </si>
  <si>
    <t>CACAECA</t>
  </si>
  <si>
    <t>CACAECB</t>
  </si>
  <si>
    <t>CACAECC</t>
  </si>
  <si>
    <t>CACAECD</t>
  </si>
  <si>
    <t>CACAEDA</t>
  </si>
  <si>
    <t>CACAEDB</t>
  </si>
  <si>
    <t>CACAEDC</t>
  </si>
  <si>
    <t>CACAFAA</t>
  </si>
  <si>
    <t>CACAFAB</t>
  </si>
  <si>
    <t>CACAFAC</t>
  </si>
  <si>
    <t>CACAFBA</t>
  </si>
  <si>
    <t>CACAFBB</t>
  </si>
  <si>
    <t>CACAFBC</t>
  </si>
  <si>
    <t>CACAFCA</t>
  </si>
  <si>
    <t>CACAFCB</t>
  </si>
  <si>
    <t>CACAFCC</t>
  </si>
  <si>
    <t>CACBAAD</t>
  </si>
  <si>
    <t>CACBAAE</t>
  </si>
  <si>
    <t>CACBAAF</t>
  </si>
  <si>
    <t>CACBABD</t>
  </si>
  <si>
    <t>CACBABE</t>
  </si>
  <si>
    <t>CACBABF</t>
  </si>
  <si>
    <t>CACBACC</t>
  </si>
  <si>
    <t>CACBACD</t>
  </si>
  <si>
    <t>CACBACE</t>
  </si>
  <si>
    <t>CACBACF</t>
  </si>
  <si>
    <t>CACBADA</t>
  </si>
  <si>
    <t>CACBADB</t>
  </si>
  <si>
    <t>CACBADC</t>
  </si>
  <si>
    <t>CACBADD</t>
  </si>
  <si>
    <t>CACBADE</t>
  </si>
  <si>
    <t>CACBAEA</t>
  </si>
  <si>
    <t>CACBAEB</t>
  </si>
  <si>
    <t>CACBAEC</t>
  </si>
  <si>
    <t>CACBAED</t>
  </si>
  <si>
    <t>CACBAFA</t>
  </si>
  <si>
    <t>CACBAFB</t>
  </si>
  <si>
    <t>CACBAFC</t>
  </si>
  <si>
    <t>CACBBAD</t>
  </si>
  <si>
    <t>CACBBAE</t>
  </si>
  <si>
    <t>CACBBAF</t>
  </si>
  <si>
    <t>CACBBBD</t>
  </si>
  <si>
    <t>CACBBBE</t>
  </si>
  <si>
    <t>CACBBBF</t>
  </si>
  <si>
    <t>CACBBCC</t>
  </si>
  <si>
    <t>CACBBCD</t>
  </si>
  <si>
    <t>CACBBCE</t>
  </si>
  <si>
    <t>CACBBCF</t>
  </si>
  <si>
    <t>CACBBDA</t>
  </si>
  <si>
    <t>CACBBDB</t>
  </si>
  <si>
    <t>CACBBDC</t>
  </si>
  <si>
    <t>CACBBDD</t>
  </si>
  <si>
    <t>CACBBDE</t>
  </si>
  <si>
    <t>CACBBEA</t>
  </si>
  <si>
    <t>CACBBEB</t>
  </si>
  <si>
    <t>CACBBEC</t>
  </si>
  <si>
    <t>CACBBED</t>
  </si>
  <si>
    <t>CACBBFA</t>
  </si>
  <si>
    <t>CACBBFB</t>
  </si>
  <si>
    <t>CACBBFC</t>
  </si>
  <si>
    <t>CACBCAC</t>
  </si>
  <si>
    <t>CACBCAD</t>
  </si>
  <si>
    <t>CACBCAE</t>
  </si>
  <si>
    <t>CACBCAF</t>
  </si>
  <si>
    <t>CACBCBC</t>
  </si>
  <si>
    <t>CACBCBD</t>
  </si>
  <si>
    <t>CACBCBE</t>
  </si>
  <si>
    <t>CACBCBF</t>
  </si>
  <si>
    <t>CACBCCA</t>
  </si>
  <si>
    <t>CACBCCB</t>
  </si>
  <si>
    <t>CACBCCC</t>
  </si>
  <si>
    <t>CACBCCD</t>
  </si>
  <si>
    <t>CACBCCE</t>
  </si>
  <si>
    <t>CACBCCF</t>
  </si>
  <si>
    <t>CACBCDA</t>
  </si>
  <si>
    <t>CACBCDB</t>
  </si>
  <si>
    <t>CACBCDC</t>
  </si>
  <si>
    <t>CACBCDD</t>
  </si>
  <si>
    <t>CACBCDE</t>
  </si>
  <si>
    <t>CACBCEA</t>
  </si>
  <si>
    <t>CACBCEB</t>
  </si>
  <si>
    <t>CACBCEC</t>
  </si>
  <si>
    <t>CACBCED</t>
  </si>
  <si>
    <t>CACBCFA</t>
  </si>
  <si>
    <t>CACBCFB</t>
  </si>
  <si>
    <t>CACBCFC</t>
  </si>
  <si>
    <t>CACBDAA</t>
  </si>
  <si>
    <t>CACBDAB</t>
  </si>
  <si>
    <t>CACBDAC</t>
  </si>
  <si>
    <t>CACBDAD</t>
  </si>
  <si>
    <t>CACBDAE</t>
  </si>
  <si>
    <t>CACBDBA</t>
  </si>
  <si>
    <t>CACBDBB</t>
  </si>
  <si>
    <t>CACBDBC</t>
  </si>
  <si>
    <t>CACBDBD</t>
  </si>
  <si>
    <t>CACBDBE</t>
  </si>
  <si>
    <t>CACBDCA</t>
  </si>
  <si>
    <t>CACBDCB</t>
  </si>
  <si>
    <t>CACBDCC</t>
  </si>
  <si>
    <t>CACBDCD</t>
  </si>
  <si>
    <t>CACBDCE</t>
  </si>
  <si>
    <t>CACBDDA</t>
  </si>
  <si>
    <t>CACBDDB</t>
  </si>
  <si>
    <t>CACBDDC</t>
  </si>
  <si>
    <t>CACBDDD</t>
  </si>
  <si>
    <t>CACBDEA</t>
  </si>
  <si>
    <t>CACBDEB</t>
  </si>
  <si>
    <t>CACBDEC</t>
  </si>
  <si>
    <t>CACBEAA</t>
  </si>
  <si>
    <t>CACBEAB</t>
  </si>
  <si>
    <t>CACBEAC</t>
  </si>
  <si>
    <t>CACBEAD</t>
  </si>
  <si>
    <t>CACBEBA</t>
  </si>
  <si>
    <t>CACBEBB</t>
  </si>
  <si>
    <t>CACBEBC</t>
  </si>
  <si>
    <t>CACBEBD</t>
  </si>
  <si>
    <t>CACBECA</t>
  </si>
  <si>
    <t>CACBECB</t>
  </si>
  <si>
    <t>CACBECC</t>
  </si>
  <si>
    <t>CACBECD</t>
  </si>
  <si>
    <t>CACBEDA</t>
  </si>
  <si>
    <t>CACBEDB</t>
  </si>
  <si>
    <t>CACBEDC</t>
  </si>
  <si>
    <t>CACBFAA</t>
  </si>
  <si>
    <t>CACBFAB</t>
  </si>
  <si>
    <t>CACBFAC</t>
  </si>
  <si>
    <t>CACBFBA</t>
  </si>
  <si>
    <t>CACBFBB</t>
  </si>
  <si>
    <t>CACBFBC</t>
  </si>
  <si>
    <t>CACBFCA</t>
  </si>
  <si>
    <t>CACBFCB</t>
  </si>
  <si>
    <t>CACBFCC</t>
  </si>
  <si>
    <t>CACCAAC</t>
  </si>
  <si>
    <t>CACCAAD</t>
  </si>
  <si>
    <t>CACCAAE</t>
  </si>
  <si>
    <t>CACCAAF</t>
  </si>
  <si>
    <t>CACCABC</t>
  </si>
  <si>
    <t>CACCABD</t>
  </si>
  <si>
    <t>CACCABE</t>
  </si>
  <si>
    <t>CACCABF</t>
  </si>
  <si>
    <t>CACCACA</t>
  </si>
  <si>
    <t>CACCACB</t>
  </si>
  <si>
    <t>CACCACC</t>
  </si>
  <si>
    <t>CACCACD</t>
  </si>
  <si>
    <t>CACCACE</t>
  </si>
  <si>
    <t>CACCACF</t>
  </si>
  <si>
    <t>CACCADA</t>
  </si>
  <si>
    <t>CACCADB</t>
  </si>
  <si>
    <t>CACCADC</t>
  </si>
  <si>
    <t>CACCADD</t>
  </si>
  <si>
    <t>CACCADE</t>
  </si>
  <si>
    <t>CACCAEA</t>
  </si>
  <si>
    <t>CACCAEB</t>
  </si>
  <si>
    <t>CACCAEC</t>
  </si>
  <si>
    <t>CACCAED</t>
  </si>
  <si>
    <t>CACCAFA</t>
  </si>
  <si>
    <t>CACCAFB</t>
  </si>
  <si>
    <t>CACCAFC</t>
  </si>
  <si>
    <t>CACCBAC</t>
  </si>
  <si>
    <t>CACCBAD</t>
  </si>
  <si>
    <t>CACCBAE</t>
  </si>
  <si>
    <t>CACCBAF</t>
  </si>
  <si>
    <t>CACCBBC</t>
  </si>
  <si>
    <t>CACCBBD</t>
  </si>
  <si>
    <t>CACCBBE</t>
  </si>
  <si>
    <t>CACCBBF</t>
  </si>
  <si>
    <t>CACCBCA</t>
  </si>
  <si>
    <t>CACCBCB</t>
  </si>
  <si>
    <t>CACCBCC</t>
  </si>
  <si>
    <t>CACCBCD</t>
  </si>
  <si>
    <t>CACCBCE</t>
  </si>
  <si>
    <t>CACCBCF</t>
  </si>
  <si>
    <t>CACCBDA</t>
  </si>
  <si>
    <t>CACCBDB</t>
  </si>
  <si>
    <t>CACCBDC</t>
  </si>
  <si>
    <t>CACCBDD</t>
  </si>
  <si>
    <t>CACCBDE</t>
  </si>
  <si>
    <t>CACCBEA</t>
  </si>
  <si>
    <t>CACCBEB</t>
  </si>
  <si>
    <t>CACCBEC</t>
  </si>
  <si>
    <t>CACCBED</t>
  </si>
  <si>
    <t>CACCBFA</t>
  </si>
  <si>
    <t>CACCBFB</t>
  </si>
  <si>
    <t>CACCBFC</t>
  </si>
  <si>
    <t>CACCCAA</t>
  </si>
  <si>
    <t>CACCCAB</t>
  </si>
  <si>
    <t>CACCCAC</t>
  </si>
  <si>
    <t>CACCCAD</t>
  </si>
  <si>
    <t>CACCCAE</t>
  </si>
  <si>
    <t>CACCCAF</t>
  </si>
  <si>
    <t>CACCCBA</t>
  </si>
  <si>
    <t>CACCCBB</t>
  </si>
  <si>
    <t>CACCCBC</t>
  </si>
  <si>
    <t>CACCCBD</t>
  </si>
  <si>
    <t>CACCCBE</t>
  </si>
  <si>
    <t>CACCCBF</t>
  </si>
  <si>
    <t>CACCCCA</t>
  </si>
  <si>
    <t>CACCCCB</t>
  </si>
  <si>
    <t>CACCCCC</t>
  </si>
  <si>
    <t>CACCCCD</t>
  </si>
  <si>
    <t>CACCCCE</t>
  </si>
  <si>
    <t>CACCCDA</t>
  </si>
  <si>
    <t>CACCCDB</t>
  </si>
  <si>
    <t>CACCCDC</t>
  </si>
  <si>
    <t>CACCCDD</t>
  </si>
  <si>
    <t>CACCCDE</t>
  </si>
  <si>
    <t>CACCCEA</t>
  </si>
  <si>
    <t>CACCCEB</t>
  </si>
  <si>
    <t>CACCCEC</t>
  </si>
  <si>
    <t>CACCCED</t>
  </si>
  <si>
    <t>CACCCFA</t>
  </si>
  <si>
    <t>CACCCFB</t>
  </si>
  <si>
    <t>CACCDAA</t>
  </si>
  <si>
    <t>CACCDAB</t>
  </si>
  <si>
    <t>CACCDAC</t>
  </si>
  <si>
    <t>CACCDAD</t>
  </si>
  <si>
    <t>CACCDAE</t>
  </si>
  <si>
    <t>CACCDBA</t>
  </si>
  <si>
    <t>CACCDBB</t>
  </si>
  <si>
    <t>CACCDBC</t>
  </si>
  <si>
    <t>CACCDBD</t>
  </si>
  <si>
    <t>CACCDBE</t>
  </si>
  <si>
    <t>CACCDCA</t>
  </si>
  <si>
    <t>CACCDCB</t>
  </si>
  <si>
    <t>CACCDCC</t>
  </si>
  <si>
    <t>CACCDCD</t>
  </si>
  <si>
    <t>CACCDCE</t>
  </si>
  <si>
    <t>CACCDDA</t>
  </si>
  <si>
    <t>CACCDDB</t>
  </si>
  <si>
    <t>CACCDDC</t>
  </si>
  <si>
    <t>CACCDDD</t>
  </si>
  <si>
    <t>CACCDEA</t>
  </si>
  <si>
    <t>CACCDEB</t>
  </si>
  <si>
    <t>CACCDEC</t>
  </si>
  <si>
    <t>CACCEAA</t>
  </si>
  <si>
    <t>CACCEAB</t>
  </si>
  <si>
    <t>CACCEAC</t>
  </si>
  <si>
    <t>CACCEAD</t>
  </si>
  <si>
    <t>CACCEBA</t>
  </si>
  <si>
    <t>CACCEBB</t>
  </si>
  <si>
    <t>CACCEBC</t>
  </si>
  <si>
    <t>CACCEBD</t>
  </si>
  <si>
    <t>CACCECA</t>
  </si>
  <si>
    <t>CACCECB</t>
  </si>
  <si>
    <t>CACCECC</t>
  </si>
  <si>
    <t>CACCECD</t>
  </si>
  <si>
    <t>CACCEDA</t>
  </si>
  <si>
    <t>CACCEDB</t>
  </si>
  <si>
    <t>CACCEDC</t>
  </si>
  <si>
    <t>CACCFAA</t>
  </si>
  <si>
    <t>CACCFAB</t>
  </si>
  <si>
    <t>CACCFAC</t>
  </si>
  <si>
    <t>CACCFBA</t>
  </si>
  <si>
    <t>CACCFBB</t>
  </si>
  <si>
    <t>CACCFBC</t>
  </si>
  <si>
    <t>CACCFCA</t>
  </si>
  <si>
    <t>CACCFCB</t>
  </si>
  <si>
    <t>CACDAAA</t>
  </si>
  <si>
    <t>CACDAAB</t>
  </si>
  <si>
    <t>CACDAAC</t>
  </si>
  <si>
    <t>CACDAAD</t>
  </si>
  <si>
    <t>CACDAAE</t>
  </si>
  <si>
    <t>CACDABA</t>
  </si>
  <si>
    <t>CACDABB</t>
  </si>
  <si>
    <t>CACDABC</t>
  </si>
  <si>
    <t>CACDABD</t>
  </si>
  <si>
    <t>CACDABE</t>
  </si>
  <si>
    <t>CACDACA</t>
  </si>
  <si>
    <t>CACDACB</t>
  </si>
  <si>
    <t>CACDACC</t>
  </si>
  <si>
    <t>CACDACD</t>
  </si>
  <si>
    <t>CACDACE</t>
  </si>
  <si>
    <t>CACDADA</t>
  </si>
  <si>
    <t>CACDADB</t>
  </si>
  <si>
    <t>CACDADC</t>
  </si>
  <si>
    <t>CACDADD</t>
  </si>
  <si>
    <t>CACDAEA</t>
  </si>
  <si>
    <t>CACDAEB</t>
  </si>
  <si>
    <t>CACDAEC</t>
  </si>
  <si>
    <t>CACDBAA</t>
  </si>
  <si>
    <t>CACDBAB</t>
  </si>
  <si>
    <t>CACDBAC</t>
  </si>
  <si>
    <t>CACDBAD</t>
  </si>
  <si>
    <t>CACDBAE</t>
  </si>
  <si>
    <t>CACDBBA</t>
  </si>
  <si>
    <t>CACDBBB</t>
  </si>
  <si>
    <t>CACDBBC</t>
  </si>
  <si>
    <t>CACDBBD</t>
  </si>
  <si>
    <t>CACDBBE</t>
  </si>
  <si>
    <t>CACDBCA</t>
  </si>
  <si>
    <t>CACDBCB</t>
  </si>
  <si>
    <t>CACDBCC</t>
  </si>
  <si>
    <t>CACDBCD</t>
  </si>
  <si>
    <t>CACDBCE</t>
  </si>
  <si>
    <t>CACDBDA</t>
  </si>
  <si>
    <t>CACDBDB</t>
  </si>
  <si>
    <t>CACDBDC</t>
  </si>
  <si>
    <t>CACDBDD</t>
  </si>
  <si>
    <t>CACDBEA</t>
  </si>
  <si>
    <t>CACDBEB</t>
  </si>
  <si>
    <t>CACDBEC</t>
  </si>
  <si>
    <t>CACDCAA</t>
  </si>
  <si>
    <t>CACDCAB</t>
  </si>
  <si>
    <t>CACDCAC</t>
  </si>
  <si>
    <t>CACDCAD</t>
  </si>
  <si>
    <t>CACDCAE</t>
  </si>
  <si>
    <t>CACDCBA</t>
  </si>
  <si>
    <t>CACDCBB</t>
  </si>
  <si>
    <t>CACDCBC</t>
  </si>
  <si>
    <t>CACDCBD</t>
  </si>
  <si>
    <t>CACDCBE</t>
  </si>
  <si>
    <t>CACDCCA</t>
  </si>
  <si>
    <t>CACDCCB</t>
  </si>
  <si>
    <t>CACDCCC</t>
  </si>
  <si>
    <t>CACDCCD</t>
  </si>
  <si>
    <t>CACDCCE</t>
  </si>
  <si>
    <t>CACDCDA</t>
  </si>
  <si>
    <t>CACDCDB</t>
  </si>
  <si>
    <t>CACDCDC</t>
  </si>
  <si>
    <t>CACDCDD</t>
  </si>
  <si>
    <t>CACDCEA</t>
  </si>
  <si>
    <t>CACDCEB</t>
  </si>
  <si>
    <t>CACDCEC</t>
  </si>
  <si>
    <t>CACDDAA</t>
  </si>
  <si>
    <t>CACDDAB</t>
  </si>
  <si>
    <t>CACDDAC</t>
  </si>
  <si>
    <t>CACDDAD</t>
  </si>
  <si>
    <t>CACDDBA</t>
  </si>
  <si>
    <t>CACDDBB</t>
  </si>
  <si>
    <t>CACDDBC</t>
  </si>
  <si>
    <t>CACDDBD</t>
  </si>
  <si>
    <t>CACDDCA</t>
  </si>
  <si>
    <t>CACDDCB</t>
  </si>
  <si>
    <t>CACDDCC</t>
  </si>
  <si>
    <t>CACDDCD</t>
  </si>
  <si>
    <t>CACDDDA</t>
  </si>
  <si>
    <t>CACDDDB</t>
  </si>
  <si>
    <t>CACDDDC</t>
  </si>
  <si>
    <t>CACDEAA</t>
  </si>
  <si>
    <t>CACDEAB</t>
  </si>
  <si>
    <t>CACDEAC</t>
  </si>
  <si>
    <t>CACDEBA</t>
  </si>
  <si>
    <t>CACDEBB</t>
  </si>
  <si>
    <t>CACDEBC</t>
  </si>
  <si>
    <t>CACDECA</t>
  </si>
  <si>
    <t>CACDECB</t>
  </si>
  <si>
    <t>CACDECC</t>
  </si>
  <si>
    <t>CACEAAA</t>
  </si>
  <si>
    <t>CACEAAB</t>
  </si>
  <si>
    <t>CACEAAC</t>
  </si>
  <si>
    <t>CACEAAD</t>
  </si>
  <si>
    <t>CACEABA</t>
  </si>
  <si>
    <t>CACEABB</t>
  </si>
  <si>
    <t>CACEABC</t>
  </si>
  <si>
    <t>CACEABD</t>
  </si>
  <si>
    <t>CACEACA</t>
  </si>
  <si>
    <t>CACEACB</t>
  </si>
  <si>
    <t>CACEACC</t>
  </si>
  <si>
    <t>CACEACD</t>
  </si>
  <si>
    <t>CACEADA</t>
  </si>
  <si>
    <t>CACEADB</t>
  </si>
  <si>
    <t>CACEADC</t>
  </si>
  <si>
    <t>CACEBAA</t>
  </si>
  <si>
    <t>CACEBAB</t>
  </si>
  <si>
    <t>CACEBAC</t>
  </si>
  <si>
    <t>CACEBAD</t>
  </si>
  <si>
    <t>CACEBBA</t>
  </si>
  <si>
    <t>CACEBBB</t>
  </si>
  <si>
    <t>CACEBBC</t>
  </si>
  <si>
    <t>CACEBBD</t>
  </si>
  <si>
    <t>CACEBCA</t>
  </si>
  <si>
    <t>CACEBCB</t>
  </si>
  <si>
    <t>CACEBCC</t>
  </si>
  <si>
    <t>CACEBCD</t>
  </si>
  <si>
    <t>CACEBDA</t>
  </si>
  <si>
    <t>CACEBDB</t>
  </si>
  <si>
    <t>CACEBDC</t>
  </si>
  <si>
    <t>CACECAA</t>
  </si>
  <si>
    <t>CACECAB</t>
  </si>
  <si>
    <t>CACECAC</t>
  </si>
  <si>
    <t>CACECAD</t>
  </si>
  <si>
    <t>CACECBA</t>
  </si>
  <si>
    <t>CACECBB</t>
  </si>
  <si>
    <t>CACECBC</t>
  </si>
  <si>
    <t>CACECBD</t>
  </si>
  <si>
    <t>CACECCA</t>
  </si>
  <si>
    <t>CACECCB</t>
  </si>
  <si>
    <t>CACECCC</t>
  </si>
  <si>
    <t>CACECCD</t>
  </si>
  <si>
    <t>CACECDA</t>
  </si>
  <si>
    <t>CACECDB</t>
  </si>
  <si>
    <t>CACECDC</t>
  </si>
  <si>
    <t>CACEDAA</t>
  </si>
  <si>
    <t>CACEDAB</t>
  </si>
  <si>
    <t>CACEDAC</t>
  </si>
  <si>
    <t>CACEDBA</t>
  </si>
  <si>
    <t>CACEDBB</t>
  </si>
  <si>
    <t>CACEDBC</t>
  </si>
  <si>
    <t>CACEDCA</t>
  </si>
  <si>
    <t>CACEDCB</t>
  </si>
  <si>
    <t>CACEDCC</t>
  </si>
  <si>
    <t>CACFAAA</t>
  </si>
  <si>
    <t>CACFAAB</t>
  </si>
  <si>
    <t>CACFAAC</t>
  </si>
  <si>
    <t>CACFABA</t>
  </si>
  <si>
    <t>CACFABB</t>
  </si>
  <si>
    <t>CACFABC</t>
  </si>
  <si>
    <t>CACFACA</t>
  </si>
  <si>
    <t>CACFACB</t>
  </si>
  <si>
    <t>CACFACC</t>
  </si>
  <si>
    <t>CACFBAA</t>
  </si>
  <si>
    <t>CACFBAB</t>
  </si>
  <si>
    <t>CACFBAC</t>
  </si>
  <si>
    <t>CACFBBA</t>
  </si>
  <si>
    <t>CACFBBB</t>
  </si>
  <si>
    <t>CACFBBC</t>
  </si>
  <si>
    <t>CACFBCA</t>
  </si>
  <si>
    <t>CACFBCB</t>
  </si>
  <si>
    <t>CACFBCC</t>
  </si>
  <si>
    <t>CACFCAA</t>
  </si>
  <si>
    <t>CACFCAB</t>
  </si>
  <si>
    <t>CACFCAC</t>
  </si>
  <si>
    <t>CACFCBA</t>
  </si>
  <si>
    <t>CACFCBB</t>
  </si>
  <si>
    <t>CACFCBC</t>
  </si>
  <si>
    <t>CACFCCA</t>
  </si>
  <si>
    <t>CACFCCB</t>
  </si>
  <si>
    <t>CADAAAC</t>
  </si>
  <si>
    <t>CADAAAD</t>
  </si>
  <si>
    <t>CADAAAE</t>
  </si>
  <si>
    <t>CADAABC</t>
  </si>
  <si>
    <t>CADAABD</t>
  </si>
  <si>
    <t>CADAABE</t>
  </si>
  <si>
    <t>CADAACA</t>
  </si>
  <si>
    <t>CADAACB</t>
  </si>
  <si>
    <t>CADAACC</t>
  </si>
  <si>
    <t>CADAACD</t>
  </si>
  <si>
    <t>CADAACE</t>
  </si>
  <si>
    <t>CADAADA</t>
  </si>
  <si>
    <t>CADAADB</t>
  </si>
  <si>
    <t>CADAADC</t>
  </si>
  <si>
    <t>CADAADD</t>
  </si>
  <si>
    <t>CADAAEA</t>
  </si>
  <si>
    <t>CADAAEB</t>
  </si>
  <si>
    <t>CADAAEC</t>
  </si>
  <si>
    <t>CADABAC</t>
  </si>
  <si>
    <t>CADABAD</t>
  </si>
  <si>
    <t>CADABAE</t>
  </si>
  <si>
    <t>CADABBC</t>
  </si>
  <si>
    <t>CADABBD</t>
  </si>
  <si>
    <t>CADABBE</t>
  </si>
  <si>
    <t>CADABCA</t>
  </si>
  <si>
    <t>CADABCB</t>
  </si>
  <si>
    <t>CADABCC</t>
  </si>
  <si>
    <t>CADABCD</t>
  </si>
  <si>
    <t>CADABCE</t>
  </si>
  <si>
    <t>CADABDA</t>
  </si>
  <si>
    <t>CADABDB</t>
  </si>
  <si>
    <t>CADABDC</t>
  </si>
  <si>
    <t>CADABDD</t>
  </si>
  <si>
    <t>CADABEA</t>
  </si>
  <si>
    <t>CADABEB</t>
  </si>
  <si>
    <t>CADABEC</t>
  </si>
  <si>
    <t>CADACAA</t>
  </si>
  <si>
    <t>CADACAB</t>
  </si>
  <si>
    <t>CADACAC</t>
  </si>
  <si>
    <t>CADACAD</t>
  </si>
  <si>
    <t>CADACAE</t>
  </si>
  <si>
    <t>CADACBA</t>
  </si>
  <si>
    <t>CADACBB</t>
  </si>
  <si>
    <t>CADACBC</t>
  </si>
  <si>
    <t>CADACBD</t>
  </si>
  <si>
    <t>CADACBE</t>
  </si>
  <si>
    <t>CADACCA</t>
  </si>
  <si>
    <t>CADACCB</t>
  </si>
  <si>
    <t>CADACCC</t>
  </si>
  <si>
    <t>CADACCD</t>
  </si>
  <si>
    <t>CADACCE</t>
  </si>
  <si>
    <t>CADACDA</t>
  </si>
  <si>
    <t>CADACDB</t>
  </si>
  <si>
    <t>CADACDC</t>
  </si>
  <si>
    <t>CADACDD</t>
  </si>
  <si>
    <t>CADACEA</t>
  </si>
  <si>
    <t>CADACEB</t>
  </si>
  <si>
    <t>CADACEC</t>
  </si>
  <si>
    <t>CADADAA</t>
  </si>
  <si>
    <t>CADADAB</t>
  </si>
  <si>
    <t>CADADAC</t>
  </si>
  <si>
    <t>CADADAD</t>
  </si>
  <si>
    <t>CADADBA</t>
  </si>
  <si>
    <t>CADADBB</t>
  </si>
  <si>
    <t>CADADBC</t>
  </si>
  <si>
    <t>CADADBD</t>
  </si>
  <si>
    <t>CADADCA</t>
  </si>
  <si>
    <t>CADADCB</t>
  </si>
  <si>
    <t>CADADCC</t>
  </si>
  <si>
    <t>CADADCD</t>
  </si>
  <si>
    <t>CADADDA</t>
  </si>
  <si>
    <t>CADADDB</t>
  </si>
  <si>
    <t>CADADDC</t>
  </si>
  <si>
    <t>CADAEAA</t>
  </si>
  <si>
    <t>CADAEAB</t>
  </si>
  <si>
    <t>CADAEAC</t>
  </si>
  <si>
    <t>CADAEBA</t>
  </si>
  <si>
    <t>CADAEBB</t>
  </si>
  <si>
    <t>CADAEBC</t>
  </si>
  <si>
    <t>CADAECA</t>
  </si>
  <si>
    <t>CADAECB</t>
  </si>
  <si>
    <t>CADAECC</t>
  </si>
  <si>
    <t>CADBAAC</t>
  </si>
  <si>
    <t>CADBAAD</t>
  </si>
  <si>
    <t>CADBAAE</t>
  </si>
  <si>
    <t>CADBABC</t>
  </si>
  <si>
    <t>CADBABD</t>
  </si>
  <si>
    <t>CADBABE</t>
  </si>
  <si>
    <t>CADBACA</t>
  </si>
  <si>
    <t>CADBACB</t>
  </si>
  <si>
    <t>CADBACC</t>
  </si>
  <si>
    <t>CADBACD</t>
  </si>
  <si>
    <t>CADBACE</t>
  </si>
  <si>
    <t>CADBADA</t>
  </si>
  <si>
    <t>CADBADB</t>
  </si>
  <si>
    <t>CADBADC</t>
  </si>
  <si>
    <t>CADBADD</t>
  </si>
  <si>
    <t>CADBAEA</t>
  </si>
  <si>
    <t>CADBAEB</t>
  </si>
  <si>
    <t>CADBAEC</t>
  </si>
  <si>
    <t>CADBBAC</t>
  </si>
  <si>
    <t>CADBBAD</t>
  </si>
  <si>
    <t>CADBBAE</t>
  </si>
  <si>
    <t>CADBBBC</t>
  </si>
  <si>
    <t>CADBBBD</t>
  </si>
  <si>
    <t>CADBBBE</t>
  </si>
  <si>
    <t>CADBBCA</t>
  </si>
  <si>
    <t>CADBBCB</t>
  </si>
  <si>
    <t>CADBBCC</t>
  </si>
  <si>
    <t>CADBBCD</t>
  </si>
  <si>
    <t>CADBBCE</t>
  </si>
  <si>
    <t>CADBBDA</t>
  </si>
  <si>
    <t>CADBBDB</t>
  </si>
  <si>
    <t>CADBBDC</t>
  </si>
  <si>
    <t>CADBBDD</t>
  </si>
  <si>
    <t>CADBBEA</t>
  </si>
  <si>
    <t>CADBBEB</t>
  </si>
  <si>
    <t>CADBBEC</t>
  </si>
  <si>
    <t>CADBCAA</t>
  </si>
  <si>
    <t>CADBCAB</t>
  </si>
  <si>
    <t>CADBCAC</t>
  </si>
  <si>
    <t>CADBCAD</t>
  </si>
  <si>
    <t>CADBCAE</t>
  </si>
  <si>
    <t>CADBCBA</t>
  </si>
  <si>
    <t>CADBCBB</t>
  </si>
  <si>
    <t>CADBCBC</t>
  </si>
  <si>
    <t>CADBCBD</t>
  </si>
  <si>
    <t>CADBCBE</t>
  </si>
  <si>
    <t>CADBCCA</t>
  </si>
  <si>
    <t>CADBCCB</t>
  </si>
  <si>
    <t>CADBCCC</t>
  </si>
  <si>
    <t>CADBCCD</t>
  </si>
  <si>
    <t>CADBCCE</t>
  </si>
  <si>
    <t>CADBCDA</t>
  </si>
  <si>
    <t>CADBCDB</t>
  </si>
  <si>
    <t>CADBCDC</t>
  </si>
  <si>
    <t>CADBCDD</t>
  </si>
  <si>
    <t>CADBCEA</t>
  </si>
  <si>
    <t>CADBCEB</t>
  </si>
  <si>
    <t>CADBCEC</t>
  </si>
  <si>
    <t>CADBDAA</t>
  </si>
  <si>
    <t>CADBDAB</t>
  </si>
  <si>
    <t>CADBDAC</t>
  </si>
  <si>
    <t>CADBDAD</t>
  </si>
  <si>
    <t>CADBDBA</t>
  </si>
  <si>
    <t>CADBDBB</t>
  </si>
  <si>
    <t>CADBDBC</t>
  </si>
  <si>
    <t>CADBDBD</t>
  </si>
  <si>
    <t>CADBDCA</t>
  </si>
  <si>
    <t>CADBDCB</t>
  </si>
  <si>
    <t>CADBDCC</t>
  </si>
  <si>
    <t>CADBDCD</t>
  </si>
  <si>
    <t>CADBDDA</t>
  </si>
  <si>
    <t>CADBDDB</t>
  </si>
  <si>
    <t>CADBDDC</t>
  </si>
  <si>
    <t>CADBEAA</t>
  </si>
  <si>
    <t>CADBEAB</t>
  </si>
  <si>
    <t>CADBEAC</t>
  </si>
  <si>
    <t>CADBEBA</t>
  </si>
  <si>
    <t>CADBEBB</t>
  </si>
  <si>
    <t>CADBEBC</t>
  </si>
  <si>
    <t>CADBECA</t>
  </si>
  <si>
    <t>CADBECB</t>
  </si>
  <si>
    <t>CADBECC</t>
  </si>
  <si>
    <t>CADCAAA</t>
  </si>
  <si>
    <t>CADCAAB</t>
  </si>
  <si>
    <t>CADCAAC</t>
  </si>
  <si>
    <t>CADCAAD</t>
  </si>
  <si>
    <t>CADCAAE</t>
  </si>
  <si>
    <t>CADCABA</t>
  </si>
  <si>
    <t>CADCABB</t>
  </si>
  <si>
    <t>CADCABC</t>
  </si>
  <si>
    <t>CADCABD</t>
  </si>
  <si>
    <t>CADCABE</t>
  </si>
  <si>
    <t>CADCACA</t>
  </si>
  <si>
    <t>CADCACB</t>
  </si>
  <si>
    <t>CADCACC</t>
  </si>
  <si>
    <t>CADCACD</t>
  </si>
  <si>
    <t>CADCACE</t>
  </si>
  <si>
    <t>CADCADA</t>
  </si>
  <si>
    <t>CADCADB</t>
  </si>
  <si>
    <t>CADCADC</t>
  </si>
  <si>
    <t>CADCADD</t>
  </si>
  <si>
    <t>CADCAEA</t>
  </si>
  <si>
    <t>CADCAEB</t>
  </si>
  <si>
    <t>CADCAEC</t>
  </si>
  <si>
    <t>CADCBAA</t>
  </si>
  <si>
    <t>CADCBAB</t>
  </si>
  <si>
    <t>CADCBAC</t>
  </si>
  <si>
    <t>CADCBAD</t>
  </si>
  <si>
    <t>CADCBAE</t>
  </si>
  <si>
    <t>CADCBBA</t>
  </si>
  <si>
    <t>CADCBBB</t>
  </si>
  <si>
    <t>CADCBBC</t>
  </si>
  <si>
    <t>CADCBBD</t>
  </si>
  <si>
    <t>CADCBBE</t>
  </si>
  <si>
    <t>CADCBCA</t>
  </si>
  <si>
    <t>CADCBCB</t>
  </si>
  <si>
    <t>CADCBCC</t>
  </si>
  <si>
    <t>CADCBCD</t>
  </si>
  <si>
    <t>CADCBCE</t>
  </si>
  <si>
    <t>CADCBDA</t>
  </si>
  <si>
    <t>CADCBDB</t>
  </si>
  <si>
    <t>CADCBDC</t>
  </si>
  <si>
    <t>CADCBDD</t>
  </si>
  <si>
    <t>CADCBEA</t>
  </si>
  <si>
    <t>CADCBEB</t>
  </si>
  <si>
    <t>CADCBEC</t>
  </si>
  <si>
    <t>CADCCAA</t>
  </si>
  <si>
    <t>CADCCAB</t>
  </si>
  <si>
    <t>CADCCAC</t>
  </si>
  <si>
    <t>CADCCAD</t>
  </si>
  <si>
    <t>CADCCAE</t>
  </si>
  <si>
    <t>CADCCBA</t>
  </si>
  <si>
    <t>CADCCBB</t>
  </si>
  <si>
    <t>CADCCBC</t>
  </si>
  <si>
    <t>CADCCBD</t>
  </si>
  <si>
    <t>CADCCBE</t>
  </si>
  <si>
    <t>CADCCCA</t>
  </si>
  <si>
    <t>CADCCCB</t>
  </si>
  <si>
    <t>CADCCCC</t>
  </si>
  <si>
    <t>CADCCCD</t>
  </si>
  <si>
    <t>CADCCCE</t>
  </si>
  <si>
    <t>CADCCDA</t>
  </si>
  <si>
    <t>CADCCDB</t>
  </si>
  <si>
    <t>CADCCDC</t>
  </si>
  <si>
    <t>CADCCDD</t>
  </si>
  <si>
    <t>CADCCEA</t>
  </si>
  <si>
    <t>CADCCEB</t>
  </si>
  <si>
    <t>CADCCEC</t>
  </si>
  <si>
    <t>CADCDAA</t>
  </si>
  <si>
    <t>CADCDAB</t>
  </si>
  <si>
    <t>CADCDAC</t>
  </si>
  <si>
    <t>CADCDAD</t>
  </si>
  <si>
    <t>CADCDBA</t>
  </si>
  <si>
    <t>CADCDBB</t>
  </si>
  <si>
    <t>CADCDBC</t>
  </si>
  <si>
    <t>CADCDBD</t>
  </si>
  <si>
    <t>CADCDCA</t>
  </si>
  <si>
    <t>CADCDCB</t>
  </si>
  <si>
    <t>CADCDCC</t>
  </si>
  <si>
    <t>CADCDCD</t>
  </si>
  <si>
    <t>CADCDDA</t>
  </si>
  <si>
    <t>CADCDDB</t>
  </si>
  <si>
    <t>CADCDDC</t>
  </si>
  <si>
    <t>CADCEAA</t>
  </si>
  <si>
    <t>CADCEAB</t>
  </si>
  <si>
    <t>CADCEAC</t>
  </si>
  <si>
    <t>CADCEBA</t>
  </si>
  <si>
    <t>CADCEBB</t>
  </si>
  <si>
    <t>CADCEBC</t>
  </si>
  <si>
    <t>CADCECA</t>
  </si>
  <si>
    <t>CADCECB</t>
  </si>
  <si>
    <t>CADCECC</t>
  </si>
  <si>
    <t>CADDAAA</t>
  </si>
  <si>
    <t>CADDAAB</t>
  </si>
  <si>
    <t>CADDAAC</t>
  </si>
  <si>
    <t>CADDAAD</t>
  </si>
  <si>
    <t>CADDABA</t>
  </si>
  <si>
    <t>CADDABB</t>
  </si>
  <si>
    <t>CADDABC</t>
  </si>
  <si>
    <t>CADDABD</t>
  </si>
  <si>
    <t>CADDACA</t>
  </si>
  <si>
    <t>CADDACB</t>
  </si>
  <si>
    <t>CADDACC</t>
  </si>
  <si>
    <t>CADDACD</t>
  </si>
  <si>
    <t>CADDADA</t>
  </si>
  <si>
    <t>CADDADB</t>
  </si>
  <si>
    <t>CADDADC</t>
  </si>
  <si>
    <t>CADDBAA</t>
  </si>
  <si>
    <t>CADDBAB</t>
  </si>
  <si>
    <t>CADDBAC</t>
  </si>
  <si>
    <t>CADDBAD</t>
  </si>
  <si>
    <t>CADDBBA</t>
  </si>
  <si>
    <t>CADDBBB</t>
  </si>
  <si>
    <t>CADDBBC</t>
  </si>
  <si>
    <t>CADDBBD</t>
  </si>
  <si>
    <t>CADDBCA</t>
  </si>
  <si>
    <t>CADDBCB</t>
  </si>
  <si>
    <t>CADDBCC</t>
  </si>
  <si>
    <t>CADDBCD</t>
  </si>
  <si>
    <t>CADDBDA</t>
  </si>
  <si>
    <t>CADDBDB</t>
  </si>
  <si>
    <t>CADDBDC</t>
  </si>
  <si>
    <t>CADDCAA</t>
  </si>
  <si>
    <t>CADDCAB</t>
  </si>
  <si>
    <t>CADDCAC</t>
  </si>
  <si>
    <t>CADDCAD</t>
  </si>
  <si>
    <t>CADDCBA</t>
  </si>
  <si>
    <t>CADDCBB</t>
  </si>
  <si>
    <t>CADDCBC</t>
  </si>
  <si>
    <t>CADDCBD</t>
  </si>
  <si>
    <t>CADDCCA</t>
  </si>
  <si>
    <t>CADDCCB</t>
  </si>
  <si>
    <t>CADDCCC</t>
  </si>
  <si>
    <t>CADDCCD</t>
  </si>
  <si>
    <t>CADDCDA</t>
  </si>
  <si>
    <t>CADDCDB</t>
  </si>
  <si>
    <t>CADDCDC</t>
  </si>
  <si>
    <t>CADDDAA</t>
  </si>
  <si>
    <t>CADDDAB</t>
  </si>
  <si>
    <t>CADDDAC</t>
  </si>
  <si>
    <t>CADDDBA</t>
  </si>
  <si>
    <t>CADDDBB</t>
  </si>
  <si>
    <t>CADDDBC</t>
  </si>
  <si>
    <t>CADDDCA</t>
  </si>
  <si>
    <t>CADDDCB</t>
  </si>
  <si>
    <t>CADDDCC</t>
  </si>
  <si>
    <t>CADEAAA</t>
  </si>
  <si>
    <t>CADEAAB</t>
  </si>
  <si>
    <t>CADEAAC</t>
  </si>
  <si>
    <t>CADEABA</t>
  </si>
  <si>
    <t>CADEABB</t>
  </si>
  <si>
    <t>CADEABC</t>
  </si>
  <si>
    <t>CADEACA</t>
  </si>
  <si>
    <t>CADEACB</t>
  </si>
  <si>
    <t>CADEACC</t>
  </si>
  <si>
    <t>CADEBAA</t>
  </si>
  <si>
    <t>CADEBAB</t>
  </si>
  <si>
    <t>CADEBAC</t>
  </si>
  <si>
    <t>CADEBBA</t>
  </si>
  <si>
    <t>CADEBBB</t>
  </si>
  <si>
    <t>CADEBBC</t>
  </si>
  <si>
    <t>CADEBCA</t>
  </si>
  <si>
    <t>CADEBCB</t>
  </si>
  <si>
    <t>CADEBCC</t>
  </si>
  <si>
    <t>CADECAA</t>
  </si>
  <si>
    <t>CADECAB</t>
  </si>
  <si>
    <t>CADECAC</t>
  </si>
  <si>
    <t>CADECBA</t>
  </si>
  <si>
    <t>CADECBB</t>
  </si>
  <si>
    <t>CADECBC</t>
  </si>
  <si>
    <t>CADECCA</t>
  </si>
  <si>
    <t>CADECCB</t>
  </si>
  <si>
    <t>CADECCC</t>
  </si>
  <si>
    <t>CAEAAAA</t>
  </si>
  <si>
    <t>CAEAAAB</t>
  </si>
  <si>
    <t>CAEAAAC</t>
  </si>
  <si>
    <t>CAEAAAD</t>
  </si>
  <si>
    <t>CAEAABA</t>
  </si>
  <si>
    <t>CAEAABB</t>
  </si>
  <si>
    <t>CAEAABC</t>
  </si>
  <si>
    <t>CAEAABD</t>
  </si>
  <si>
    <t>CAEAACA</t>
  </si>
  <si>
    <t>CAEAACB</t>
  </si>
  <si>
    <t>CAEAACC</t>
  </si>
  <si>
    <t>CAEAACD</t>
  </si>
  <si>
    <t>CAEAADA</t>
  </si>
  <si>
    <t>CAEAADB</t>
  </si>
  <si>
    <t>CAEAADC</t>
  </si>
  <si>
    <t>CAEABAA</t>
  </si>
  <si>
    <t>CAEABAB</t>
  </si>
  <si>
    <t>CAEABAC</t>
  </si>
  <si>
    <t>CAEABAD</t>
  </si>
  <si>
    <t>CAEABBA</t>
  </si>
  <si>
    <t>CAEABBB</t>
  </si>
  <si>
    <t>CAEABBC</t>
  </si>
  <si>
    <t>CAEABBD</t>
  </si>
  <si>
    <t>CAEABCA</t>
  </si>
  <si>
    <t>CAEABCB</t>
  </si>
  <si>
    <t>CAEABCC</t>
  </si>
  <si>
    <t>CAEABCD</t>
  </si>
  <si>
    <t>CAEABDA</t>
  </si>
  <si>
    <t>CAEABDB</t>
  </si>
  <si>
    <t>CAEABDC</t>
  </si>
  <si>
    <t>CAEACAA</t>
  </si>
  <si>
    <t>CAEACAB</t>
  </si>
  <si>
    <t>CAEACAC</t>
  </si>
  <si>
    <t>CAEACAD</t>
  </si>
  <si>
    <t>CAEACBA</t>
  </si>
  <si>
    <t>CAEACBB</t>
  </si>
  <si>
    <t>CAEACBC</t>
  </si>
  <si>
    <t>CAEACBD</t>
  </si>
  <si>
    <t>CAEACCA</t>
  </si>
  <si>
    <t>CAEACCB</t>
  </si>
  <si>
    <t>CAEACCC</t>
  </si>
  <si>
    <t>CAEACCD</t>
  </si>
  <si>
    <t>CAEACDA</t>
  </si>
  <si>
    <t>CAEACDB</t>
  </si>
  <si>
    <t>CAEACDC</t>
  </si>
  <si>
    <t>CAEADAA</t>
  </si>
  <si>
    <t>CAEADAB</t>
  </si>
  <si>
    <t>CAEADAC</t>
  </si>
  <si>
    <t>CAEADBA</t>
  </si>
  <si>
    <t>CAEADBB</t>
  </si>
  <si>
    <t>CAEADBC</t>
  </si>
  <si>
    <t>CAEADCA</t>
  </si>
  <si>
    <t>CAEADCB</t>
  </si>
  <si>
    <t>CAEADCC</t>
  </si>
  <si>
    <t>CAEBAAA</t>
  </si>
  <si>
    <t>CAEBAAB</t>
  </si>
  <si>
    <t>CAEBAAC</t>
  </si>
  <si>
    <t>CAEBAAD</t>
  </si>
  <si>
    <t>CAEBABA</t>
  </si>
  <si>
    <t>CAEBABB</t>
  </si>
  <si>
    <t>CAEBABC</t>
  </si>
  <si>
    <t>CAEBABD</t>
  </si>
  <si>
    <t>CAEBACA</t>
  </si>
  <si>
    <t>CAEBACB</t>
  </si>
  <si>
    <t>CAEBACC</t>
  </si>
  <si>
    <t>CAEBACD</t>
  </si>
  <si>
    <t>CAEBADA</t>
  </si>
  <si>
    <t>CAEBADB</t>
  </si>
  <si>
    <t>CAEBADC</t>
  </si>
  <si>
    <t>CAEBBAA</t>
  </si>
  <si>
    <t>CAEBBAB</t>
  </si>
  <si>
    <t>CAEBBAC</t>
  </si>
  <si>
    <t>CAEBBAD</t>
  </si>
  <si>
    <t>CAEBBBA</t>
  </si>
  <si>
    <t>CAEBBBB</t>
  </si>
  <si>
    <t>CAEBBBC</t>
  </si>
  <si>
    <t>CAEBBBD</t>
  </si>
  <si>
    <t>CAEBBCA</t>
  </si>
  <si>
    <t>CAEBBCB</t>
  </si>
  <si>
    <t>CAEBBCC</t>
  </si>
  <si>
    <t>CAEBBCD</t>
  </si>
  <si>
    <t>CAEBBDA</t>
  </si>
  <si>
    <t>CAEBBDB</t>
  </si>
  <si>
    <t>CAEBBDC</t>
  </si>
  <si>
    <t>CAEBCAA</t>
  </si>
  <si>
    <t>CAEBCAB</t>
  </si>
  <si>
    <t>CAEBCAC</t>
  </si>
  <si>
    <t>CAEBCAD</t>
  </si>
  <si>
    <t>CAEBCBA</t>
  </si>
  <si>
    <t>CAEBCBB</t>
  </si>
  <si>
    <t>CAEBCBC</t>
  </si>
  <si>
    <t>CAEBCBD</t>
  </si>
  <si>
    <t>CAEBCCA</t>
  </si>
  <si>
    <t>CAEBCCB</t>
  </si>
  <si>
    <t>CAEBCCC</t>
  </si>
  <si>
    <t>CAEBCCD</t>
  </si>
  <si>
    <t>CAEBCDA</t>
  </si>
  <si>
    <t>CAEBCDB</t>
  </si>
  <si>
    <t>CAEBCDC</t>
  </si>
  <si>
    <t>CAEBDAA</t>
  </si>
  <si>
    <t>CAEBDAB</t>
  </si>
  <si>
    <t>CAEBDAC</t>
  </si>
  <si>
    <t>CAEBDBA</t>
  </si>
  <si>
    <t>CAEBDBB</t>
  </si>
  <si>
    <t>CAEBDBC</t>
  </si>
  <si>
    <t>CAEBDCA</t>
  </si>
  <si>
    <t>CAEBDCB</t>
  </si>
  <si>
    <t>CAEBDCC</t>
  </si>
  <si>
    <t>CAECAAA</t>
  </si>
  <si>
    <t>CAECAAB</t>
  </si>
  <si>
    <t>CAECAAC</t>
  </si>
  <si>
    <t>CAECAAD</t>
  </si>
  <si>
    <t>CAECABA</t>
  </si>
  <si>
    <t>CAECABB</t>
  </si>
  <si>
    <t>CAECABC</t>
  </si>
  <si>
    <t>CAECABD</t>
  </si>
  <si>
    <t>CAECACA</t>
  </si>
  <si>
    <t>CAECACB</t>
  </si>
  <si>
    <t>CAECACC</t>
  </si>
  <si>
    <t>CAECACD</t>
  </si>
  <si>
    <t>CAECADA</t>
  </si>
  <si>
    <t>CAECADB</t>
  </si>
  <si>
    <t>CAECADC</t>
  </si>
  <si>
    <t>CAECBAA</t>
  </si>
  <si>
    <t>CAECBAB</t>
  </si>
  <si>
    <t>CAECBAC</t>
  </si>
  <si>
    <t>CAECBAD</t>
  </si>
  <si>
    <t>CAECBBA</t>
  </si>
  <si>
    <t>CAECBBB</t>
  </si>
  <si>
    <t>CAECBBC</t>
  </si>
  <si>
    <t>CAECBBD</t>
  </si>
  <si>
    <t>CAECBCA</t>
  </si>
  <si>
    <t>CAECBCB</t>
  </si>
  <si>
    <t>CAECBCC</t>
  </si>
  <si>
    <t>CAECBCD</t>
  </si>
  <si>
    <t>CAECBDA</t>
  </si>
  <si>
    <t>CAECBDB</t>
  </si>
  <si>
    <t>CAECBDC</t>
  </si>
  <si>
    <t>CAECCAA</t>
  </si>
  <si>
    <t>CAECCAB</t>
  </si>
  <si>
    <t>CAECCAC</t>
  </si>
  <si>
    <t>CAECCAD</t>
  </si>
  <si>
    <t>CAECCBA</t>
  </si>
  <si>
    <t>CAECCBB</t>
  </si>
  <si>
    <t>CAECCBC</t>
  </si>
  <si>
    <t>CAECCBD</t>
  </si>
  <si>
    <t>CAECCCA</t>
  </si>
  <si>
    <t>CAECCCB</t>
  </si>
  <si>
    <t>CAECCCC</t>
  </si>
  <si>
    <t>CAECCCD</t>
  </si>
  <si>
    <t>CAECCDA</t>
  </si>
  <si>
    <t>CAECCDB</t>
  </si>
  <si>
    <t>CAECCDC</t>
  </si>
  <si>
    <t>CAECDAA</t>
  </si>
  <si>
    <t>CAECDAB</t>
  </si>
  <si>
    <t>CAECDAC</t>
  </si>
  <si>
    <t>CAECDBA</t>
  </si>
  <si>
    <t>CAECDBB</t>
  </si>
  <si>
    <t>CAECDBC</t>
  </si>
  <si>
    <t>CAECDCA</t>
  </si>
  <si>
    <t>CAECDCB</t>
  </si>
  <si>
    <t>CAECDCC</t>
  </si>
  <si>
    <t>CAEDAAA</t>
  </si>
  <si>
    <t>CAEDAAB</t>
  </si>
  <si>
    <t>CAEDAAC</t>
  </si>
  <si>
    <t>CAEDABA</t>
  </si>
  <si>
    <t>CAEDABB</t>
  </si>
  <si>
    <t>CAEDABC</t>
  </si>
  <si>
    <t>CAEDACA</t>
  </si>
  <si>
    <t>CAEDACB</t>
  </si>
  <si>
    <t>CAEDACC</t>
  </si>
  <si>
    <t>CAEDBAA</t>
  </si>
  <si>
    <t>CAEDBAB</t>
  </si>
  <si>
    <t>CAEDBAC</t>
  </si>
  <si>
    <t>CAEDBBA</t>
  </si>
  <si>
    <t>CAEDBBB</t>
  </si>
  <si>
    <t>CAEDBBC</t>
  </si>
  <si>
    <t>CAEDBCA</t>
  </si>
  <si>
    <t>CAEDBCB</t>
  </si>
  <si>
    <t>CAEDBCC</t>
  </si>
  <si>
    <t>CAEDCAA</t>
  </si>
  <si>
    <t>CAEDCAB</t>
  </si>
  <si>
    <t>CAEDCAC</t>
  </si>
  <si>
    <t>CAEDCBA</t>
  </si>
  <si>
    <t>CAEDCBB</t>
  </si>
  <si>
    <t>CAEDCBC</t>
  </si>
  <si>
    <t>CAEDCCA</t>
  </si>
  <si>
    <t>CAEDCCB</t>
  </si>
  <si>
    <t>CAEDCCC</t>
  </si>
  <si>
    <t>CAFAAAA</t>
  </si>
  <si>
    <t>CAFAAAB</t>
  </si>
  <si>
    <t>CAFAAAC</t>
  </si>
  <si>
    <t>CAFAABA</t>
  </si>
  <si>
    <t>CAFAABB</t>
  </si>
  <si>
    <t>CAFAABC</t>
  </si>
  <si>
    <t>CAFAACA</t>
  </si>
  <si>
    <t>CAFAACB</t>
  </si>
  <si>
    <t>CAFAACC</t>
  </si>
  <si>
    <t>CAFABAA</t>
  </si>
  <si>
    <t>CAFABAB</t>
  </si>
  <si>
    <t>CAFABAC</t>
  </si>
  <si>
    <t>CAFABBA</t>
  </si>
  <si>
    <t>CAFABBB</t>
  </si>
  <si>
    <t>CAFABBC</t>
  </si>
  <si>
    <t>CAFABCA</t>
  </si>
  <si>
    <t>CAFABCB</t>
  </si>
  <si>
    <t>CAFABCC</t>
  </si>
  <si>
    <t>CAFACAA</t>
  </si>
  <si>
    <t>CAFACAB</t>
  </si>
  <si>
    <t>CAFACAC</t>
  </si>
  <si>
    <t>CAFACBA</t>
  </si>
  <si>
    <t>CAFACBB</t>
  </si>
  <si>
    <t>CAFACBC</t>
  </si>
  <si>
    <t>CAFACCA</t>
  </si>
  <si>
    <t>CAFACCB</t>
  </si>
  <si>
    <t>CAFACCC</t>
  </si>
  <si>
    <t>CAFBAAA</t>
  </si>
  <si>
    <t>CAFBAAB</t>
  </si>
  <si>
    <t>CAFBAAC</t>
  </si>
  <si>
    <t>CAFBABA</t>
  </si>
  <si>
    <t>CAFBABB</t>
  </si>
  <si>
    <t>CAFBABC</t>
  </si>
  <si>
    <t>CAFBACA</t>
  </si>
  <si>
    <t>CAFBACB</t>
  </si>
  <si>
    <t>CAFBACC</t>
  </si>
  <si>
    <t>CAFBBAA</t>
  </si>
  <si>
    <t>CAFBBAB</t>
  </si>
  <si>
    <t>CAFBBAC</t>
  </si>
  <si>
    <t>CAFBBBA</t>
  </si>
  <si>
    <t>CAFBBBB</t>
  </si>
  <si>
    <t>CAFBBBC</t>
  </si>
  <si>
    <t>CAFBBCA</t>
  </si>
  <si>
    <t>CAFBBCB</t>
  </si>
  <si>
    <t>CAFBBCC</t>
  </si>
  <si>
    <t>CAFBCAA</t>
  </si>
  <si>
    <t>CAFBCAB</t>
  </si>
  <si>
    <t>CAFBCAC</t>
  </si>
  <si>
    <t>CAFBCBA</t>
  </si>
  <si>
    <t>CAFBCBB</t>
  </si>
  <si>
    <t>CAFBCBC</t>
  </si>
  <si>
    <t>CAFBCCA</t>
  </si>
  <si>
    <t>CAFBCCB</t>
  </si>
  <si>
    <t>CAFBCCC</t>
  </si>
  <si>
    <t>CAFCAAA</t>
  </si>
  <si>
    <t>CAFCAAB</t>
  </si>
  <si>
    <t>CAFCAAC</t>
  </si>
  <si>
    <t>CAFCABA</t>
  </si>
  <si>
    <t>CAFCABB</t>
  </si>
  <si>
    <t>CAFCABC</t>
  </si>
  <si>
    <t>CAFCACA</t>
  </si>
  <si>
    <t>CAFCACB</t>
  </si>
  <si>
    <t>CAFCACC</t>
  </si>
  <si>
    <t>CAFCBAA</t>
  </si>
  <si>
    <t>CAFCBAB</t>
  </si>
  <si>
    <t>CAFCBAC</t>
  </si>
  <si>
    <t>CAFCBBA</t>
  </si>
  <si>
    <t>CAFCBBB</t>
  </si>
  <si>
    <t>CAFCBBC</t>
  </si>
  <si>
    <t>CAFCBCA</t>
  </si>
  <si>
    <t>CAFCBCB</t>
  </si>
  <si>
    <t>CAFCBCC</t>
  </si>
  <si>
    <t>CAFCCAA</t>
  </si>
  <si>
    <t>CAFCCAB</t>
  </si>
  <si>
    <t>CAFCCAC</t>
  </si>
  <si>
    <t>CAFCCBA</t>
  </si>
  <si>
    <t>CAFCCBB</t>
  </si>
  <si>
    <t>CAFCCBC</t>
  </si>
  <si>
    <t>CAFCCCA</t>
  </si>
  <si>
    <t>CAFCCCB</t>
  </si>
  <si>
    <t>CBAAAAE</t>
  </si>
  <si>
    <t>CBAAAAF</t>
  </si>
  <si>
    <t>CBAAABE</t>
  </si>
  <si>
    <t>CBAAABF</t>
  </si>
  <si>
    <t>CBAAACD</t>
  </si>
  <si>
    <t>CBAAACE</t>
  </si>
  <si>
    <t>CBAAACF</t>
  </si>
  <si>
    <t>CBAAADC</t>
  </si>
  <si>
    <t>CBAAADD</t>
  </si>
  <si>
    <t>CBAAADE</t>
  </si>
  <si>
    <t>CBAAAEA</t>
  </si>
  <si>
    <t>CBAAAEB</t>
  </si>
  <si>
    <t>CBAAAEC</t>
  </si>
  <si>
    <t>CBAAAED</t>
  </si>
  <si>
    <t>CBAAAFA</t>
  </si>
  <si>
    <t>CBAAAFB</t>
  </si>
  <si>
    <t>CBAAAFC</t>
  </si>
  <si>
    <t>CBAABAE</t>
  </si>
  <si>
    <t>CBAABAF</t>
  </si>
  <si>
    <t>CBAABBE</t>
  </si>
  <si>
    <t>CBAABBF</t>
  </si>
  <si>
    <t>CBAABCD</t>
  </si>
  <si>
    <t>CBAABCE</t>
  </si>
  <si>
    <t>CBAABCF</t>
  </si>
  <si>
    <t>CBAABDC</t>
  </si>
  <si>
    <t>CBAABDD</t>
  </si>
  <si>
    <t>CBAABDE</t>
  </si>
  <si>
    <t>CBAABEA</t>
  </si>
  <si>
    <t>CBAABEB</t>
  </si>
  <si>
    <t>CBAABEC</t>
  </si>
  <si>
    <t>CBAABED</t>
  </si>
  <si>
    <t>CBAABFA</t>
  </si>
  <si>
    <t>CBAABFB</t>
  </si>
  <si>
    <t>CBAABFC</t>
  </si>
  <si>
    <t>CBAACAD</t>
  </si>
  <si>
    <t>CBAACAE</t>
  </si>
  <si>
    <t>CBAACAF</t>
  </si>
  <si>
    <t>CBAACBD</t>
  </si>
  <si>
    <t>CBAACBE</t>
  </si>
  <si>
    <t>CBAACBF</t>
  </si>
  <si>
    <t>CBAACCC</t>
  </si>
  <si>
    <t>CBAACCD</t>
  </si>
  <si>
    <t>CBAACCE</t>
  </si>
  <si>
    <t>CBAACCF</t>
  </si>
  <si>
    <t>CBAACDA</t>
  </si>
  <si>
    <t>CBAACDB</t>
  </si>
  <si>
    <t>CBAACDC</t>
  </si>
  <si>
    <t>CBAACDD</t>
  </si>
  <si>
    <t>CBAACDE</t>
  </si>
  <si>
    <t>CBAACEA</t>
  </si>
  <si>
    <t>CBAACEB</t>
  </si>
  <si>
    <t>CBAACEC</t>
  </si>
  <si>
    <t>CBAACED</t>
  </si>
  <si>
    <t>CBAACFA</t>
  </si>
  <si>
    <t>CBAACFB</t>
  </si>
  <si>
    <t>CBAACFC</t>
  </si>
  <si>
    <t>CBAADAC</t>
  </si>
  <si>
    <t>CBAADAD</t>
  </si>
  <si>
    <t>CBAADAE</t>
  </si>
  <si>
    <t>CBAADBC</t>
  </si>
  <si>
    <t>CBAADBD</t>
  </si>
  <si>
    <t>CBAADBE</t>
  </si>
  <si>
    <t>CBAADCA</t>
  </si>
  <si>
    <t>CBAADCB</t>
  </si>
  <si>
    <t>CBAADCC</t>
  </si>
  <si>
    <t>CBAADCD</t>
  </si>
  <si>
    <t>CBAADCE</t>
  </si>
  <si>
    <t>CBAADDA</t>
  </si>
  <si>
    <t>CBAADDB</t>
  </si>
  <si>
    <t>CBAADDC</t>
  </si>
  <si>
    <t>CBAADDD</t>
  </si>
  <si>
    <t>CBAADEA</t>
  </si>
  <si>
    <t>CBAADEB</t>
  </si>
  <si>
    <t>CBAADEC</t>
  </si>
  <si>
    <t>CBAAEAA</t>
  </si>
  <si>
    <t>CBAAEAB</t>
  </si>
  <si>
    <t>CBAAEAC</t>
  </si>
  <si>
    <t>CBAAEAD</t>
  </si>
  <si>
    <t>CBAAEBA</t>
  </si>
  <si>
    <t>CBAAEBB</t>
  </si>
  <si>
    <t>CBAAEBC</t>
  </si>
  <si>
    <t>CBAAEBD</t>
  </si>
  <si>
    <t>CBAAECA</t>
  </si>
  <si>
    <t>CBAAECB</t>
  </si>
  <si>
    <t>CBAAECC</t>
  </si>
  <si>
    <t>CBAAECD</t>
  </si>
  <si>
    <t>CBAAEDA</t>
  </si>
  <si>
    <t>CBAAEDB</t>
  </si>
  <si>
    <t>CBAAEDC</t>
  </si>
  <si>
    <t>CBAAFAA</t>
  </si>
  <si>
    <t>CBAAFAB</t>
  </si>
  <si>
    <t>CBAAFAC</t>
  </si>
  <si>
    <t>CBAAFBA</t>
  </si>
  <si>
    <t>CBAAFBB</t>
  </si>
  <si>
    <t>CBAAFBC</t>
  </si>
  <si>
    <t>CBAAFCA</t>
  </si>
  <si>
    <t>CBAAFCB</t>
  </si>
  <si>
    <t>CBAAFCC</t>
  </si>
  <si>
    <t>CBABAAE</t>
  </si>
  <si>
    <t>CBABAAF</t>
  </si>
  <si>
    <t>CBABABE</t>
  </si>
  <si>
    <t>CBABABF</t>
  </si>
  <si>
    <t>CBABACD</t>
  </si>
  <si>
    <t>CBABACE</t>
  </si>
  <si>
    <t>CBABACF</t>
  </si>
  <si>
    <t>CBABADC</t>
  </si>
  <si>
    <t>CBABADD</t>
  </si>
  <si>
    <t>CBABADE</t>
  </si>
  <si>
    <t>CBABAEA</t>
  </si>
  <si>
    <t>CBABAEB</t>
  </si>
  <si>
    <t>CBABAEC</t>
  </si>
  <si>
    <t>CBABAED</t>
  </si>
  <si>
    <t>CBABAFA</t>
  </si>
  <si>
    <t>CBABAFB</t>
  </si>
  <si>
    <t>CBABAFC</t>
  </si>
  <si>
    <t>CBABBAE</t>
  </si>
  <si>
    <t>CBABBAF</t>
  </si>
  <si>
    <t>CBABBBE</t>
  </si>
  <si>
    <t>CBABBBF</t>
  </si>
  <si>
    <t>CBABBCD</t>
  </si>
  <si>
    <t>CBABBCE</t>
  </si>
  <si>
    <t>CBABBCF</t>
  </si>
  <si>
    <t>CBABBDC</t>
  </si>
  <si>
    <t>CBABBDD</t>
  </si>
  <si>
    <t>CBABBDE</t>
  </si>
  <si>
    <t>CBABBEA</t>
  </si>
  <si>
    <t>CBABBEB</t>
  </si>
  <si>
    <t>CBABBEC</t>
  </si>
  <si>
    <t>CBABBED</t>
  </si>
  <si>
    <t>CBABBFA</t>
  </si>
  <si>
    <t>CBABBFB</t>
  </si>
  <si>
    <t>CBABBFC</t>
  </si>
  <si>
    <t>CBABCAD</t>
  </si>
  <si>
    <t>CBABCAE</t>
  </si>
  <si>
    <t>CBABCAF</t>
  </si>
  <si>
    <t>CBABCBD</t>
  </si>
  <si>
    <t>CBABCBE</t>
  </si>
  <si>
    <t>CBABCBF</t>
  </si>
  <si>
    <t>CBABCCC</t>
  </si>
  <si>
    <t>CBABCCD</t>
  </si>
  <si>
    <t>CBABCCE</t>
  </si>
  <si>
    <t>CBABCCF</t>
  </si>
  <si>
    <t>CBABCDA</t>
  </si>
  <si>
    <t>CBABCDB</t>
  </si>
  <si>
    <t>CBABCDC</t>
  </si>
  <si>
    <t>CBABCDD</t>
  </si>
  <si>
    <t>CBABCDE</t>
  </si>
  <si>
    <t>CBABCEA</t>
  </si>
  <si>
    <t>CBABCEB</t>
  </si>
  <si>
    <t>CBABCEC</t>
  </si>
  <si>
    <t>CBABCED</t>
  </si>
  <si>
    <t>CBABCFA</t>
  </si>
  <si>
    <t>CBABCFB</t>
  </si>
  <si>
    <t>CBABCFC</t>
  </si>
  <si>
    <t>CBABDAC</t>
  </si>
  <si>
    <t>CBABDAD</t>
  </si>
  <si>
    <t>CBABDAE</t>
  </si>
  <si>
    <t>CBABDBC</t>
  </si>
  <si>
    <t>CBABDBD</t>
  </si>
  <si>
    <t>CBABDBE</t>
  </si>
  <si>
    <t>CBABDCA</t>
  </si>
  <si>
    <t>CBABDCB</t>
  </si>
  <si>
    <t>CBABDCC</t>
  </si>
  <si>
    <t>CBABDCD</t>
  </si>
  <si>
    <t>CBABDCE</t>
  </si>
  <si>
    <t>CBABDDA</t>
  </si>
  <si>
    <t>CBABDDB</t>
  </si>
  <si>
    <t>CBABDDC</t>
  </si>
  <si>
    <t>CBABDDD</t>
  </si>
  <si>
    <t>CBABDEA</t>
  </si>
  <si>
    <t>CBABDEB</t>
  </si>
  <si>
    <t>CBABDEC</t>
  </si>
  <si>
    <t>CBABEAA</t>
  </si>
  <si>
    <t>CBABEAB</t>
  </si>
  <si>
    <t>CBABEAC</t>
  </si>
  <si>
    <t>CBABEAD</t>
  </si>
  <si>
    <t>CBABEBA</t>
  </si>
  <si>
    <t>CBABEBB</t>
  </si>
  <si>
    <t>CBABEBC</t>
  </si>
  <si>
    <t>CBABEBD</t>
  </si>
  <si>
    <t>CBABECA</t>
  </si>
  <si>
    <t>CBABECB</t>
  </si>
  <si>
    <t>CBABECC</t>
  </si>
  <si>
    <t>CBABECD</t>
  </si>
  <si>
    <t>CBABEDA</t>
  </si>
  <si>
    <t>CBABEDB</t>
  </si>
  <si>
    <t>CBABEDC</t>
  </si>
  <si>
    <t>CBABFAA</t>
  </si>
  <si>
    <t>CBABFAB</t>
  </si>
  <si>
    <t>CBABFAC</t>
  </si>
  <si>
    <t>CBABFBA</t>
  </si>
  <si>
    <t>CBABFBB</t>
  </si>
  <si>
    <t>CBABFBC</t>
  </si>
  <si>
    <t>CBABFCA</t>
  </si>
  <si>
    <t>CBABFCB</t>
  </si>
  <si>
    <t>CBABFCC</t>
  </si>
  <si>
    <t>CBACAAD</t>
  </si>
  <si>
    <t>CBACAAE</t>
  </si>
  <si>
    <t>CBACAAF</t>
  </si>
  <si>
    <t>CBACABD</t>
  </si>
  <si>
    <t>CBACABE</t>
  </si>
  <si>
    <t>CBACABF</t>
  </si>
  <si>
    <t>CBACACC</t>
  </si>
  <si>
    <t>CBACACD</t>
  </si>
  <si>
    <t>CBACACE</t>
  </si>
  <si>
    <t>CBACACF</t>
  </si>
  <si>
    <t>CBACADA</t>
  </si>
  <si>
    <t>CBACADB</t>
  </si>
  <si>
    <t>CBACADC</t>
  </si>
  <si>
    <t>CBACADD</t>
  </si>
  <si>
    <t>CBACADE</t>
  </si>
  <si>
    <t>CBACAEA</t>
  </si>
  <si>
    <t>CBACAEB</t>
  </si>
  <si>
    <t>CBACAEC</t>
  </si>
  <si>
    <t>CBACAED</t>
  </si>
  <si>
    <t>CBACAFA</t>
  </si>
  <si>
    <t>CBACAFB</t>
  </si>
  <si>
    <t>CBACAFC</t>
  </si>
  <si>
    <t>CBACBAD</t>
  </si>
  <si>
    <t>CBACBAE</t>
  </si>
  <si>
    <t>CBACBAF</t>
  </si>
  <si>
    <t>CBACBBD</t>
  </si>
  <si>
    <t>CBACBBE</t>
  </si>
  <si>
    <t>CBACBBF</t>
  </si>
  <si>
    <t>CBACBCC</t>
  </si>
  <si>
    <t>CBACBCD</t>
  </si>
  <si>
    <t>CBACBCE</t>
  </si>
  <si>
    <t>CBACBCF</t>
  </si>
  <si>
    <t>CBACBDA</t>
  </si>
  <si>
    <t>CBACBDB</t>
  </si>
  <si>
    <t>CBACBDC</t>
  </si>
  <si>
    <t>CBACBDD</t>
  </si>
  <si>
    <t>CBACBDE</t>
  </si>
  <si>
    <t>CBACBEA</t>
  </si>
  <si>
    <t>CBACBEB</t>
  </si>
  <si>
    <t>CBACBEC</t>
  </si>
  <si>
    <t>CBACBED</t>
  </si>
  <si>
    <t>CBACBFA</t>
  </si>
  <si>
    <t>CBACBFB</t>
  </si>
  <si>
    <t>CBACBFC</t>
  </si>
  <si>
    <t>CBACCAC</t>
  </si>
  <si>
    <t>CBACCAD</t>
  </si>
  <si>
    <t>CBACCAE</t>
  </si>
  <si>
    <t>CBACCAF</t>
  </si>
  <si>
    <t>CBACCBC</t>
  </si>
  <si>
    <t>CBACCBD</t>
  </si>
  <si>
    <t>CBACCBE</t>
  </si>
  <si>
    <t>CBACCBF</t>
  </si>
  <si>
    <t>CBACCCA</t>
  </si>
  <si>
    <t>CBACCCB</t>
  </si>
  <si>
    <t>CBACCCC</t>
  </si>
  <si>
    <t>CBACCCD</t>
  </si>
  <si>
    <t>CBACCCE</t>
  </si>
  <si>
    <t>CBACCCF</t>
  </si>
  <si>
    <t>CBACCDA</t>
  </si>
  <si>
    <t>CBACCDB</t>
  </si>
  <si>
    <t>CBACCDC</t>
  </si>
  <si>
    <t>CBACCDD</t>
  </si>
  <si>
    <t>CBACCDE</t>
  </si>
  <si>
    <t>CBACCEA</t>
  </si>
  <si>
    <t>CBACCEB</t>
  </si>
  <si>
    <t>CBACCEC</t>
  </si>
  <si>
    <t>CBACCED</t>
  </si>
  <si>
    <t>CBACCFA</t>
  </si>
  <si>
    <t>CBACCFB</t>
  </si>
  <si>
    <t>CBACCFC</t>
  </si>
  <si>
    <t>CBACDAA</t>
  </si>
  <si>
    <t>CBACDAB</t>
  </si>
  <si>
    <t>CBACDAC</t>
  </si>
  <si>
    <t>CBACDAD</t>
  </si>
  <si>
    <t>CBACDAE</t>
  </si>
  <si>
    <t>CBACDBA</t>
  </si>
  <si>
    <t>CBACDBB</t>
  </si>
  <si>
    <t>CBACDBC</t>
  </si>
  <si>
    <t>CBACDBD</t>
  </si>
  <si>
    <t>CBACDBE</t>
  </si>
  <si>
    <t>CBACDCA</t>
  </si>
  <si>
    <t>CBACDCB</t>
  </si>
  <si>
    <t>CBACDCC</t>
  </si>
  <si>
    <t>CBACDCD</t>
  </si>
  <si>
    <t>CBACDCE</t>
  </si>
  <si>
    <t>CBACDDA</t>
  </si>
  <si>
    <t>CBACDDB</t>
  </si>
  <si>
    <t>CBACDDC</t>
  </si>
  <si>
    <t>CBACDDD</t>
  </si>
  <si>
    <t>CBACDEA</t>
  </si>
  <si>
    <t>CBACDEB</t>
  </si>
  <si>
    <t>CBACDEC</t>
  </si>
  <si>
    <t>CBACEAA</t>
  </si>
  <si>
    <t>CBACEAB</t>
  </si>
  <si>
    <t>CBACEAC</t>
  </si>
  <si>
    <t>CBACEAD</t>
  </si>
  <si>
    <t>CBACEBA</t>
  </si>
  <si>
    <t>CBACEBB</t>
  </si>
  <si>
    <t>CBACEBC</t>
  </si>
  <si>
    <t>CBACEBD</t>
  </si>
  <si>
    <t>CBACECA</t>
  </si>
  <si>
    <t>CBACECB</t>
  </si>
  <si>
    <t>CBACECC</t>
  </si>
  <si>
    <t>CBACECD</t>
  </si>
  <si>
    <t>CBACEDA</t>
  </si>
  <si>
    <t>CBACEDB</t>
  </si>
  <si>
    <t>CBACEDC</t>
  </si>
  <si>
    <t>CBACFAA</t>
  </si>
  <si>
    <t>CBACFAB</t>
  </si>
  <si>
    <t>CBACFAC</t>
  </si>
  <si>
    <t>CBACFBA</t>
  </si>
  <si>
    <t>CBACFBB</t>
  </si>
  <si>
    <t>CBACFBC</t>
  </si>
  <si>
    <t>CBACFCA</t>
  </si>
  <si>
    <t>CBACFCB</t>
  </si>
  <si>
    <t>CBACFCC</t>
  </si>
  <si>
    <t>CBADAAC</t>
  </si>
  <si>
    <t>CBADAAD</t>
  </si>
  <si>
    <t>CBADAAE</t>
  </si>
  <si>
    <t>CBADABC</t>
  </si>
  <si>
    <t>CBADABD</t>
  </si>
  <si>
    <t>CBADABE</t>
  </si>
  <si>
    <t>CBADACA</t>
  </si>
  <si>
    <t>CBADACB</t>
  </si>
  <si>
    <t>CBADACC</t>
  </si>
  <si>
    <t>CBADACD</t>
  </si>
  <si>
    <t>CBADACE</t>
  </si>
  <si>
    <t>CBADADA</t>
  </si>
  <si>
    <t>CBADADB</t>
  </si>
  <si>
    <t>CBADADC</t>
  </si>
  <si>
    <t>CBADADD</t>
  </si>
  <si>
    <t>CBADAEA</t>
  </si>
  <si>
    <t>CBADAEB</t>
  </si>
  <si>
    <t>CBADAEC</t>
  </si>
  <si>
    <t>CBADBAC</t>
  </si>
  <si>
    <t>CBADBAD</t>
  </si>
  <si>
    <t>CBADBAE</t>
  </si>
  <si>
    <t>CBADBBC</t>
  </si>
  <si>
    <t>CBADBBD</t>
  </si>
  <si>
    <t>CBADBBE</t>
  </si>
  <si>
    <t>CBADBCA</t>
  </si>
  <si>
    <t>CBADBCB</t>
  </si>
  <si>
    <t>CBADBCC</t>
  </si>
  <si>
    <t>CBADBCD</t>
  </si>
  <si>
    <t>CBADBCE</t>
  </si>
  <si>
    <t>CBADBDA</t>
  </si>
  <si>
    <t>CBADBDB</t>
  </si>
  <si>
    <t>CBADBDC</t>
  </si>
  <si>
    <t>CBADBDD</t>
  </si>
  <si>
    <t>CBADBEA</t>
  </si>
  <si>
    <t>CBADBEB</t>
  </si>
  <si>
    <t>CBADBEC</t>
  </si>
  <si>
    <t>CBADCAA</t>
  </si>
  <si>
    <t>CBADCAB</t>
  </si>
  <si>
    <t>CBADCAC</t>
  </si>
  <si>
    <t>CBADCAD</t>
  </si>
  <si>
    <t>CBADCAE</t>
  </si>
  <si>
    <t>CBADCBA</t>
  </si>
  <si>
    <t>CBADCBB</t>
  </si>
  <si>
    <t>CBADCBC</t>
  </si>
  <si>
    <t>CBADCBD</t>
  </si>
  <si>
    <t>CBADCBE</t>
  </si>
  <si>
    <t>CBADCCA</t>
  </si>
  <si>
    <t>CBADCCB</t>
  </si>
  <si>
    <t>CBADCCC</t>
  </si>
  <si>
    <t>CBADCCD</t>
  </si>
  <si>
    <t>CBADCCE</t>
  </si>
  <si>
    <t>CBADCDA</t>
  </si>
  <si>
    <t>CBADCDB</t>
  </si>
  <si>
    <t>CBADCDC</t>
  </si>
  <si>
    <t>CBADCDD</t>
  </si>
  <si>
    <t>CBADCEA</t>
  </si>
  <si>
    <t>CBADCEB</t>
  </si>
  <si>
    <t>CBADCEC</t>
  </si>
  <si>
    <t>CBADDAA</t>
  </si>
  <si>
    <t>CBADDAB</t>
  </si>
  <si>
    <t>CBADDAC</t>
  </si>
  <si>
    <t>CBADDAD</t>
  </si>
  <si>
    <t>CBADDBA</t>
  </si>
  <si>
    <t>CBADDBB</t>
  </si>
  <si>
    <t>CBADDBC</t>
  </si>
  <si>
    <t>CBADDBD</t>
  </si>
  <si>
    <t>CBADDCA</t>
  </si>
  <si>
    <t>CBADDCB</t>
  </si>
  <si>
    <t>CBADDCC</t>
  </si>
  <si>
    <t>CBADDCD</t>
  </si>
  <si>
    <t>CBADDDA</t>
  </si>
  <si>
    <t>CBADDDB</t>
  </si>
  <si>
    <t>CBADDDC</t>
  </si>
  <si>
    <t>CBADEAA</t>
  </si>
  <si>
    <t>CBADEAB</t>
  </si>
  <si>
    <t>CBADEAC</t>
  </si>
  <si>
    <t>CBADEBA</t>
  </si>
  <si>
    <t>CBADEBB</t>
  </si>
  <si>
    <t>CBADEBC</t>
  </si>
  <si>
    <t>CBADECA</t>
  </si>
  <si>
    <t>CBADECB</t>
  </si>
  <si>
    <t>CBADECC</t>
  </si>
  <si>
    <t>CBAEAAA</t>
  </si>
  <si>
    <t>CBAEAAB</t>
  </si>
  <si>
    <t>CBAEAAC</t>
  </si>
  <si>
    <t>CBAEAAD</t>
  </si>
  <si>
    <t>CBAEABA</t>
  </si>
  <si>
    <t>CBAEABB</t>
  </si>
  <si>
    <t>CBAEABC</t>
  </si>
  <si>
    <t>CBAEABD</t>
  </si>
  <si>
    <t>CBAEACA</t>
  </si>
  <si>
    <t>CBAEACB</t>
  </si>
  <si>
    <t>CBAEACC</t>
  </si>
  <si>
    <t>CBAEACD</t>
  </si>
  <si>
    <t>CBAEADA</t>
  </si>
  <si>
    <t>CBAEADB</t>
  </si>
  <si>
    <t>CBAEADC</t>
  </si>
  <si>
    <t>CBAEBAA</t>
  </si>
  <si>
    <t>CBAEBAB</t>
  </si>
  <si>
    <t>CBAEBAC</t>
  </si>
  <si>
    <t>CBAEBAD</t>
  </si>
  <si>
    <t>CBAEBBA</t>
  </si>
  <si>
    <t>CBAEBBB</t>
  </si>
  <si>
    <t>CBAEBBC</t>
  </si>
  <si>
    <t>CBAEBBD</t>
  </si>
  <si>
    <t>CBAEBCA</t>
  </si>
  <si>
    <t>CBAEBCB</t>
  </si>
  <si>
    <t>CBAEBCC</t>
  </si>
  <si>
    <t>CBAEBCD</t>
  </si>
  <si>
    <t>CBAEBDA</t>
  </si>
  <si>
    <t>CBAEBDB</t>
  </si>
  <si>
    <t>CBAEBDC</t>
  </si>
  <si>
    <t>CBAECAA</t>
  </si>
  <si>
    <t>CBAECAB</t>
  </si>
  <si>
    <t>CBAECAC</t>
  </si>
  <si>
    <t>CBAECAD</t>
  </si>
  <si>
    <t>CBAECBA</t>
  </si>
  <si>
    <t>CBAECBB</t>
  </si>
  <si>
    <t>CBAECBC</t>
  </si>
  <si>
    <t>CBAECBD</t>
  </si>
  <si>
    <t>CBAECCA</t>
  </si>
  <si>
    <t>CBAECCB</t>
  </si>
  <si>
    <t>CBAECCC</t>
  </si>
  <si>
    <t>CBAECCD</t>
  </si>
  <si>
    <t>CBAECDA</t>
  </si>
  <si>
    <t>CBAECDB</t>
  </si>
  <si>
    <t>CBAECDC</t>
  </si>
  <si>
    <t>CBAEDAA</t>
  </si>
  <si>
    <t>CBAEDAB</t>
  </si>
  <si>
    <t>CBAEDAC</t>
  </si>
  <si>
    <t>CBAEDBA</t>
  </si>
  <si>
    <t>CBAEDBB</t>
  </si>
  <si>
    <t>CBAEDBC</t>
  </si>
  <si>
    <t>CBAEDCA</t>
  </si>
  <si>
    <t>CBAEDCB</t>
  </si>
  <si>
    <t>CBAEDCC</t>
  </si>
  <si>
    <t>CBAFAAA</t>
  </si>
  <si>
    <t>CBAFAAB</t>
  </si>
  <si>
    <t>CBAFAAC</t>
  </si>
  <si>
    <t>CBAFABA</t>
  </si>
  <si>
    <t>CBAFABB</t>
  </si>
  <si>
    <t>CBAFABC</t>
  </si>
  <si>
    <t>CBAFACA</t>
  </si>
  <si>
    <t>CBAFACB</t>
  </si>
  <si>
    <t>CBAFACC</t>
  </si>
  <si>
    <t>CBAFBAA</t>
  </si>
  <si>
    <t>CBAFBAB</t>
  </si>
  <si>
    <t>CBAFBAC</t>
  </si>
  <si>
    <t>CBAFBBA</t>
  </si>
  <si>
    <t>CBAFBBB</t>
  </si>
  <si>
    <t>CBAFBBC</t>
  </si>
  <si>
    <t>CBAFBCA</t>
  </si>
  <si>
    <t>CBAFBCB</t>
  </si>
  <si>
    <t>CBAFBCC</t>
  </si>
  <si>
    <t>CBAFCAA</t>
  </si>
  <si>
    <t>CBAFCAB</t>
  </si>
  <si>
    <t>CBAFCAC</t>
  </si>
  <si>
    <t>CBAFCBA</t>
  </si>
  <si>
    <t>CBAFCBB</t>
  </si>
  <si>
    <t>CBAFCBC</t>
  </si>
  <si>
    <t>CBAFCCA</t>
  </si>
  <si>
    <t>CBAFCCB</t>
  </si>
  <si>
    <t>CBAFCCC</t>
  </si>
  <si>
    <t>CBBAAAE</t>
  </si>
  <si>
    <t>CBBAAAF</t>
  </si>
  <si>
    <t>CBBAABE</t>
  </si>
  <si>
    <t>CBBAABF</t>
  </si>
  <si>
    <t>CBBAACD</t>
  </si>
  <si>
    <t>CBBAACE</t>
  </si>
  <si>
    <t>CBBAACF</t>
  </si>
  <si>
    <t>CBBAADC</t>
  </si>
  <si>
    <t>CBBAADD</t>
  </si>
  <si>
    <t>CBBAADE</t>
  </si>
  <si>
    <t>CBBAAEA</t>
  </si>
  <si>
    <t>CBBAAEB</t>
  </si>
  <si>
    <t>CBBAAEC</t>
  </si>
  <si>
    <t>CBBAAED</t>
  </si>
  <si>
    <t>CBBAAFA</t>
  </si>
  <si>
    <t>CBBAAFB</t>
  </si>
  <si>
    <t>CBBAAFC</t>
  </si>
  <si>
    <t>CBBABAE</t>
  </si>
  <si>
    <t>CBBABAF</t>
  </si>
  <si>
    <t>CBBABBE</t>
  </si>
  <si>
    <t>CBBABBF</t>
  </si>
  <si>
    <t>CBBABCD</t>
  </si>
  <si>
    <t>CBBABCE</t>
  </si>
  <si>
    <t>CBBABCF</t>
  </si>
  <si>
    <t>CBBABDC</t>
  </si>
  <si>
    <t>CBBABDD</t>
  </si>
  <si>
    <t>CBBABDE</t>
  </si>
  <si>
    <t>CBBABEA</t>
  </si>
  <si>
    <t>CBBABEB</t>
  </si>
  <si>
    <t>CBBABEC</t>
  </si>
  <si>
    <t>CBBABED</t>
  </si>
  <si>
    <t>CBBABFA</t>
  </si>
  <si>
    <t>CBBABFB</t>
  </si>
  <si>
    <t>CBBABFC</t>
  </si>
  <si>
    <t>CBBACAD</t>
  </si>
  <si>
    <t>CBBACAE</t>
  </si>
  <si>
    <t>CBBACAF</t>
  </si>
  <si>
    <t>CBBACBD</t>
  </si>
  <si>
    <t>CBBACBE</t>
  </si>
  <si>
    <t>CBBACBF</t>
  </si>
  <si>
    <t>CBBACCC</t>
  </si>
  <si>
    <t>CBBACCD</t>
  </si>
  <si>
    <t>CBBACCE</t>
  </si>
  <si>
    <t>CBBACCF</t>
  </si>
  <si>
    <t>CBBACDA</t>
  </si>
  <si>
    <t>CBBACDB</t>
  </si>
  <si>
    <t>CBBACDC</t>
  </si>
  <si>
    <t>CBBACDD</t>
  </si>
  <si>
    <t>CBBACDE</t>
  </si>
  <si>
    <t>CBBACEA</t>
  </si>
  <si>
    <t>CBBACEB</t>
  </si>
  <si>
    <t>CBBACEC</t>
  </si>
  <si>
    <t>CBBACED</t>
  </si>
  <si>
    <t>CBBACFA</t>
  </si>
  <si>
    <t>CBBACFB</t>
  </si>
  <si>
    <t>CBBACFC</t>
  </si>
  <si>
    <t>CBBADAC</t>
  </si>
  <si>
    <t>CBBADAD</t>
  </si>
  <si>
    <t>CBBADAE</t>
  </si>
  <si>
    <t>CBBADBC</t>
  </si>
  <si>
    <t>CBBADBD</t>
  </si>
  <si>
    <t>CBBADBE</t>
  </si>
  <si>
    <t>CBBADCA</t>
  </si>
  <si>
    <t>CBBADCB</t>
  </si>
  <si>
    <t>CBBADCC</t>
  </si>
  <si>
    <t>CBBADCD</t>
  </si>
  <si>
    <t>CBBADCE</t>
  </si>
  <si>
    <t>CBBADDA</t>
  </si>
  <si>
    <t>CBBADDB</t>
  </si>
  <si>
    <t>CBBADDC</t>
  </si>
  <si>
    <t>CBBADDD</t>
  </si>
  <si>
    <t>CBBADEA</t>
  </si>
  <si>
    <t>CBBADEB</t>
  </si>
  <si>
    <t>CBBADEC</t>
  </si>
  <si>
    <t>CBBAEAA</t>
  </si>
  <si>
    <t>CBBAEAB</t>
  </si>
  <si>
    <t>CBBAEAC</t>
  </si>
  <si>
    <t>CBBAEAD</t>
  </si>
  <si>
    <t>CBBAEBA</t>
  </si>
  <si>
    <t>CBBAEBB</t>
  </si>
  <si>
    <t>CBBAEBC</t>
  </si>
  <si>
    <t>CBBAEBD</t>
  </si>
  <si>
    <t>CBBAECA</t>
  </si>
  <si>
    <t>CBBAECB</t>
  </si>
  <si>
    <t>CBBAECC</t>
  </si>
  <si>
    <t>CBBAECD</t>
  </si>
  <si>
    <t>CBBAEDA</t>
  </si>
  <si>
    <t>CBBAEDB</t>
  </si>
  <si>
    <t>CBBAEDC</t>
  </si>
  <si>
    <t>CBBAFAA</t>
  </si>
  <si>
    <t>CBBAFAB</t>
  </si>
  <si>
    <t>CBBAFAC</t>
  </si>
  <si>
    <t>CBBAFBA</t>
  </si>
  <si>
    <t>CBBAFBB</t>
  </si>
  <si>
    <t>CBBAFBC</t>
  </si>
  <si>
    <t>CBBAFCA</t>
  </si>
  <si>
    <t>CBBAFCB</t>
  </si>
  <si>
    <t>CBBAFCC</t>
  </si>
  <si>
    <t>CBBBAAE</t>
  </si>
  <si>
    <t>CBBBAAF</t>
  </si>
  <si>
    <t>CBBBABE</t>
  </si>
  <si>
    <t>CBBBABF</t>
  </si>
  <si>
    <t>CBBBACD</t>
  </si>
  <si>
    <t>CBBBACE</t>
  </si>
  <si>
    <t>CBBBACF</t>
  </si>
  <si>
    <t>CBBBADC</t>
  </si>
  <si>
    <t>CBBBADD</t>
  </si>
  <si>
    <t>CBBBADE</t>
  </si>
  <si>
    <t>CBBBAEA</t>
  </si>
  <si>
    <t>CBBBAEB</t>
  </si>
  <si>
    <t>CBBBAEC</t>
  </si>
  <si>
    <t>CBBBAED</t>
  </si>
  <si>
    <t>CBBBAFA</t>
  </si>
  <si>
    <t>CBBBAFB</t>
  </si>
  <si>
    <t>CBBBAFC</t>
  </si>
  <si>
    <t>CBBBBAE</t>
  </si>
  <si>
    <t>CBBBBAF</t>
  </si>
  <si>
    <t>CBBBBBD</t>
  </si>
  <si>
    <t>CBBBBBE</t>
  </si>
  <si>
    <t>CBBBBBF</t>
  </si>
  <si>
    <t>CBBBBCD</t>
  </si>
  <si>
    <t>CBBBBCE</t>
  </si>
  <si>
    <t>CBBBBCF</t>
  </si>
  <si>
    <t>CBBBBDB</t>
  </si>
  <si>
    <t>CBBBBDC</t>
  </si>
  <si>
    <t>CBBBBDD</t>
  </si>
  <si>
    <t>CBBBBDE</t>
  </si>
  <si>
    <t>CBBBBEA</t>
  </si>
  <si>
    <t>CBBBBEB</t>
  </si>
  <si>
    <t>CBBBBEC</t>
  </si>
  <si>
    <t>CBBBBED</t>
  </si>
  <si>
    <t>CBBBBFA</t>
  </si>
  <si>
    <t>CBBBBFB</t>
  </si>
  <si>
    <t>CBBBBFC</t>
  </si>
  <si>
    <t>CBBBCAD</t>
  </si>
  <si>
    <t>CBBBCAE</t>
  </si>
  <si>
    <t>CBBBCAF</t>
  </si>
  <si>
    <t>CBBBCBD</t>
  </si>
  <si>
    <t>CBBBCBE</t>
  </si>
  <si>
    <t>CBBBCBF</t>
  </si>
  <si>
    <t>CBBBCCC</t>
  </si>
  <si>
    <t>CBBBCCD</t>
  </si>
  <si>
    <t>CBBBCCE</t>
  </si>
  <si>
    <t>CBBBCCF</t>
  </si>
  <si>
    <t>CBBBCDA</t>
  </si>
  <si>
    <t>CBBBCDB</t>
  </si>
  <si>
    <t>CBBBCDC</t>
  </si>
  <si>
    <t>CBBBCDD</t>
  </si>
  <si>
    <t>CBBBCDE</t>
  </si>
  <si>
    <t>CBBBCEA</t>
  </si>
  <si>
    <t>CBBBCEB</t>
  </si>
  <si>
    <t>CBBBCEC</t>
  </si>
  <si>
    <t>CBBBCED</t>
  </si>
  <si>
    <t>CBBBCFA</t>
  </si>
  <si>
    <t>CBBBCFB</t>
  </si>
  <si>
    <t>CBBBCFC</t>
  </si>
  <si>
    <t>CBBBDAC</t>
  </si>
  <si>
    <t>CBBBDAD</t>
  </si>
  <si>
    <t>CBBBDAE</t>
  </si>
  <si>
    <t>CBBBDBB</t>
  </si>
  <si>
    <t>CBBBDBC</t>
  </si>
  <si>
    <t>CBBBDBD</t>
  </si>
  <si>
    <t>CBBBDBE</t>
  </si>
  <si>
    <t>CBBBDCA</t>
  </si>
  <si>
    <t>CBBBDCB</t>
  </si>
  <si>
    <t>CBBBDCC</t>
  </si>
  <si>
    <t>CBBBDCD</t>
  </si>
  <si>
    <t>CBBBDCE</t>
  </si>
  <si>
    <t>CBBBDDA</t>
  </si>
  <si>
    <t>CBBBDDB</t>
  </si>
  <si>
    <t>CBBBDDC</t>
  </si>
  <si>
    <t>CBBBDDD</t>
  </si>
  <si>
    <t>CBBBDEA</t>
  </si>
  <si>
    <t>CBBBDEB</t>
  </si>
  <si>
    <t>CBBBDEC</t>
  </si>
  <si>
    <t>CBBBEAA</t>
  </si>
  <si>
    <t>CBBBEAB</t>
  </si>
  <si>
    <t>CBBBEAC</t>
  </si>
  <si>
    <t>CBBBEAD</t>
  </si>
  <si>
    <t>CBBBEBA</t>
  </si>
  <si>
    <t>CBBBEBB</t>
  </si>
  <si>
    <t>CBBBEBC</t>
  </si>
  <si>
    <t>CBBBEBD</t>
  </si>
  <si>
    <t>CBBBECA</t>
  </si>
  <si>
    <t>CBBBECB</t>
  </si>
  <si>
    <t>CBBBECC</t>
  </si>
  <si>
    <t>CBBBECD</t>
  </si>
  <si>
    <t>CBBBEDA</t>
  </si>
  <si>
    <t>CBBBEDB</t>
  </si>
  <si>
    <t>CBBBEDC</t>
  </si>
  <si>
    <t>CBBBFAA</t>
  </si>
  <si>
    <t>CBBBFAB</t>
  </si>
  <si>
    <t>CBBBFAC</t>
  </si>
  <si>
    <t>CBBBFBA</t>
  </si>
  <si>
    <t>CBBBFBB</t>
  </si>
  <si>
    <t>CBBBFBC</t>
  </si>
  <si>
    <t>CBBBFCA</t>
  </si>
  <si>
    <t>CBBBFCB</t>
  </si>
  <si>
    <t>CBBBFCC</t>
  </si>
  <si>
    <t>CBBCAAD</t>
  </si>
  <si>
    <t>CBBCAAE</t>
  </si>
  <si>
    <t>CBBCAAF</t>
  </si>
  <si>
    <t>CBBCABD</t>
  </si>
  <si>
    <t>CBBCABE</t>
  </si>
  <si>
    <t>CBBCABF</t>
  </si>
  <si>
    <t>CBBCACC</t>
  </si>
  <si>
    <t>CBBCACD</t>
  </si>
  <si>
    <t>CBBCACE</t>
  </si>
  <si>
    <t>CBBCACF</t>
  </si>
  <si>
    <t>CBBCADA</t>
  </si>
  <si>
    <t>CBBCADB</t>
  </si>
  <si>
    <t>CBBCADC</t>
  </si>
  <si>
    <t>CBBCADD</t>
  </si>
  <si>
    <t>CBBCADE</t>
  </si>
  <si>
    <t>CBBCAEA</t>
  </si>
  <si>
    <t>CBBCAEB</t>
  </si>
  <si>
    <t>CBBCAEC</t>
  </si>
  <si>
    <t>CBBCAED</t>
  </si>
  <si>
    <t>CBBCAFA</t>
  </si>
  <si>
    <t>CBBCAFB</t>
  </si>
  <si>
    <t>CBBCAFC</t>
  </si>
  <si>
    <t>CBBCBAD</t>
  </si>
  <si>
    <t>CBBCBAE</t>
  </si>
  <si>
    <t>CBBCBAF</t>
  </si>
  <si>
    <t>CBBCBBD</t>
  </si>
  <si>
    <t>CBBCBBE</t>
  </si>
  <si>
    <t>CBBCBBF</t>
  </si>
  <si>
    <t>CBBCBCC</t>
  </si>
  <si>
    <t>CBBCBCD</t>
  </si>
  <si>
    <t>CBBCBCE</t>
  </si>
  <si>
    <t>CBBCBCF</t>
  </si>
  <si>
    <t>CBBCBDA</t>
  </si>
  <si>
    <t>CBBCBDB</t>
  </si>
  <si>
    <t>CBBCBDC</t>
  </si>
  <si>
    <t>CBBCBDD</t>
  </si>
  <si>
    <t>CBBCBDE</t>
  </si>
  <si>
    <t>CBBCBEA</t>
  </si>
  <si>
    <t>CBBCBEB</t>
  </si>
  <si>
    <t>CBBCBEC</t>
  </si>
  <si>
    <t>CBBCBED</t>
  </si>
  <si>
    <t>CBBCBFA</t>
  </si>
  <si>
    <t>CBBCBFB</t>
  </si>
  <si>
    <t>CBBCBFC</t>
  </si>
  <si>
    <t>CBBCCAC</t>
  </si>
  <si>
    <t>CBBCCAD</t>
  </si>
  <si>
    <t>CBBCCAE</t>
  </si>
  <si>
    <t>CBBCCAF</t>
  </si>
  <si>
    <t>CBBCCBC</t>
  </si>
  <si>
    <t>CBBCCBD</t>
  </si>
  <si>
    <t>CBBCCBE</t>
  </si>
  <si>
    <t>CBBCCBF</t>
  </si>
  <si>
    <t>CBBCCCA</t>
  </si>
  <si>
    <t>CBBCCCB</t>
  </si>
  <si>
    <t>CBBCCCC</t>
  </si>
  <si>
    <t>CBBCCCD</t>
  </si>
  <si>
    <t>CBBCCCE</t>
  </si>
  <si>
    <t>CBBCCCF</t>
  </si>
  <si>
    <t>CBBCCDA</t>
  </si>
  <si>
    <t>CBBCCDB</t>
  </si>
  <si>
    <t>CBBCCDC</t>
  </si>
  <si>
    <t>CBBCCDD</t>
  </si>
  <si>
    <t>CBBCCDE</t>
  </si>
  <si>
    <t>CBBCCEA</t>
  </si>
  <si>
    <t>CBBCCEB</t>
  </si>
  <si>
    <t>CBBCCEC</t>
  </si>
  <si>
    <t>CBBCCED</t>
  </si>
  <si>
    <t>CBBCCFA</t>
  </si>
  <si>
    <t>CBBCCFB</t>
  </si>
  <si>
    <t>CBBCCFC</t>
  </si>
  <si>
    <t>CBBCDAA</t>
  </si>
  <si>
    <t>CBBCDAB</t>
  </si>
  <si>
    <t>CBBCDAC</t>
  </si>
  <si>
    <t>CBBCDAD</t>
  </si>
  <si>
    <t>CBBCDAE</t>
  </si>
  <si>
    <t>CBBCDBA</t>
  </si>
  <si>
    <t>CBBCDBB</t>
  </si>
  <si>
    <t>CBBCDBC</t>
  </si>
  <si>
    <t>CBBCDBD</t>
  </si>
  <si>
    <t>CBBCDBE</t>
  </si>
  <si>
    <t>CBBCDCA</t>
  </si>
  <si>
    <t>CBBCDCB</t>
  </si>
  <si>
    <t>CBBCDCC</t>
  </si>
  <si>
    <t>CBBCDCD</t>
  </si>
  <si>
    <t>CBBCDCE</t>
  </si>
  <si>
    <t>CBBCDDA</t>
  </si>
  <si>
    <t>CBBCDDB</t>
  </si>
  <si>
    <t>CBBCDDC</t>
  </si>
  <si>
    <t>CBBCDDD</t>
  </si>
  <si>
    <t>CBBCDEA</t>
  </si>
  <si>
    <t>CBBCDEB</t>
  </si>
  <si>
    <t>CBBCDEC</t>
  </si>
  <si>
    <t>CBBCEAA</t>
  </si>
  <si>
    <t>CBBCEAB</t>
  </si>
  <si>
    <t>CBBCEAC</t>
  </si>
  <si>
    <t>CBBCEAD</t>
  </si>
  <si>
    <t>CBBCEBA</t>
  </si>
  <si>
    <t>CBBCEBB</t>
  </si>
  <si>
    <t>CBBCEBC</t>
  </si>
  <si>
    <t>CBBCEBD</t>
  </si>
  <si>
    <t>CBBCECA</t>
  </si>
  <si>
    <t>CBBCECB</t>
  </si>
  <si>
    <t>CBBCECC</t>
  </si>
  <si>
    <t>CBBCECD</t>
  </si>
  <si>
    <t>CBBCEDA</t>
  </si>
  <si>
    <t>CBBCEDB</t>
  </si>
  <si>
    <t>CBBCEDC</t>
  </si>
  <si>
    <t>CBBCFAA</t>
  </si>
  <si>
    <t>CBBCFAB</t>
  </si>
  <si>
    <t>CBBCFAC</t>
  </si>
  <si>
    <t>CBBCFBA</t>
  </si>
  <si>
    <t>CBBCFBB</t>
  </si>
  <si>
    <t>CBBCFBC</t>
  </si>
  <si>
    <t>CBBCFCA</t>
  </si>
  <si>
    <t>CBBCFCB</t>
  </si>
  <si>
    <t>CBBCFCC</t>
  </si>
  <si>
    <t>CBBDAAC</t>
  </si>
  <si>
    <t>CBBDAAD</t>
  </si>
  <si>
    <t>CBBDAAE</t>
  </si>
  <si>
    <t>CBBDABC</t>
  </si>
  <si>
    <t>CBBDABD</t>
  </si>
  <si>
    <t>CBBDABE</t>
  </si>
  <si>
    <t>CBBDACA</t>
  </si>
  <si>
    <t>CBBDACB</t>
  </si>
  <si>
    <t>CBBDACC</t>
  </si>
  <si>
    <t>CBBDACD</t>
  </si>
  <si>
    <t>CBBDACE</t>
  </si>
  <si>
    <t>CBBDADA</t>
  </si>
  <si>
    <t>CBBDADB</t>
  </si>
  <si>
    <t>CBBDADC</t>
  </si>
  <si>
    <t>CBBDADD</t>
  </si>
  <si>
    <t>CBBDAEA</t>
  </si>
  <si>
    <t>CBBDAEB</t>
  </si>
  <si>
    <t>CBBDAEC</t>
  </si>
  <si>
    <t>CBBDBAC</t>
  </si>
  <si>
    <t>CBBDBAD</t>
  </si>
  <si>
    <t>CBBDBAE</t>
  </si>
  <si>
    <t>CBBDBBB</t>
  </si>
  <si>
    <t>CBBDBBC</t>
  </si>
  <si>
    <t>CBBDBBD</t>
  </si>
  <si>
    <t>CBBDBBE</t>
  </si>
  <si>
    <t>CBBDBCA</t>
  </si>
  <si>
    <t>CBBDBCB</t>
  </si>
  <si>
    <t>CBBDBCC</t>
  </si>
  <si>
    <t>CBBDBCD</t>
  </si>
  <si>
    <t>CBBDBCE</t>
  </si>
  <si>
    <t>CBBDBDA</t>
  </si>
  <si>
    <t>CBBDBDB</t>
  </si>
  <si>
    <t>CBBDBDC</t>
  </si>
  <si>
    <t>CBBDBDD</t>
  </si>
  <si>
    <t>CBBDBEA</t>
  </si>
  <si>
    <t>CBBDBEB</t>
  </si>
  <si>
    <t>CBBDBEC</t>
  </si>
  <si>
    <t>CBBDCAA</t>
  </si>
  <si>
    <t>CBBDCAB</t>
  </si>
  <si>
    <t>CBBDCAC</t>
  </si>
  <si>
    <t>CBBDCAD</t>
  </si>
  <si>
    <t>CBBDCAE</t>
  </si>
  <si>
    <t>CBBDCBA</t>
  </si>
  <si>
    <t>CBBDCBB</t>
  </si>
  <si>
    <t>CBBDCBC</t>
  </si>
  <si>
    <t>CBBDCBD</t>
  </si>
  <si>
    <t>CBBDCBE</t>
  </si>
  <si>
    <t>CBBDCCA</t>
  </si>
  <si>
    <t>CBBDCCB</t>
  </si>
  <si>
    <t>CBBDCCC</t>
  </si>
  <si>
    <t>CBBDCCD</t>
  </si>
  <si>
    <t>CBBDCCE</t>
  </si>
  <si>
    <t>CBBDCDA</t>
  </si>
  <si>
    <t>CBBDCDB</t>
  </si>
  <si>
    <t>CBBDCDC</t>
  </si>
  <si>
    <t>CBBDCDD</t>
  </si>
  <si>
    <t>CBBDCEA</t>
  </si>
  <si>
    <t>CBBDCEB</t>
  </si>
  <si>
    <t>CBBDCEC</t>
  </si>
  <si>
    <t>CBBDDAA</t>
  </si>
  <si>
    <t>CBBDDAB</t>
  </si>
  <si>
    <t>CBBDDAC</t>
  </si>
  <si>
    <t>CBBDDAD</t>
  </si>
  <si>
    <t>CBBDDBA</t>
  </si>
  <si>
    <t>CBBDDBB</t>
  </si>
  <si>
    <t>CBBDDBC</t>
  </si>
  <si>
    <t>CBBDDBD</t>
  </si>
  <si>
    <t>CBBDDCA</t>
  </si>
  <si>
    <t>CBBDDCB</t>
  </si>
  <si>
    <t>CBBDDCC</t>
  </si>
  <si>
    <t>CBBDDCD</t>
  </si>
  <si>
    <t>CBBDDDA</t>
  </si>
  <si>
    <t>CBBDDDB</t>
  </si>
  <si>
    <t>CBBDDDC</t>
  </si>
  <si>
    <t>CBBDEAA</t>
  </si>
  <si>
    <t>CBBDEAB</t>
  </si>
  <si>
    <t>CBBDEAC</t>
  </si>
  <si>
    <t>CBBDEBA</t>
  </si>
  <si>
    <t>CBBDEBB</t>
  </si>
  <si>
    <t>CBBDEBC</t>
  </si>
  <si>
    <t>CBBDECA</t>
  </si>
  <si>
    <t>CBBDECB</t>
  </si>
  <si>
    <t>CBBDECC</t>
  </si>
  <si>
    <t>CBBEAAA</t>
  </si>
  <si>
    <t>CBBEAAB</t>
  </si>
  <si>
    <t>CBBEAAC</t>
  </si>
  <si>
    <t>CBBEAAD</t>
  </si>
  <si>
    <t>CBBEABA</t>
  </si>
  <si>
    <t>CBBEABB</t>
  </si>
  <si>
    <t>CBBEABC</t>
  </si>
  <si>
    <t>CBBEABD</t>
  </si>
  <si>
    <t>CBBEACA</t>
  </si>
  <si>
    <t>CBBEACB</t>
  </si>
  <si>
    <t>CBBEACC</t>
  </si>
  <si>
    <t>CBBEACD</t>
  </si>
  <si>
    <t>CBBEADA</t>
  </si>
  <si>
    <t>CBBEADB</t>
  </si>
  <si>
    <t>CBBEADC</t>
  </si>
  <si>
    <t>CBBEBAA</t>
  </si>
  <si>
    <t>CBBEBAB</t>
  </si>
  <si>
    <t>CBBEBAC</t>
  </si>
  <si>
    <t>CBBEBAD</t>
  </si>
  <si>
    <t>CBBEBBA</t>
  </si>
  <si>
    <t>CBBEBBB</t>
  </si>
  <si>
    <t>CBBEBBC</t>
  </si>
  <si>
    <t>CBBEBBD</t>
  </si>
  <si>
    <t>CBBEBCA</t>
  </si>
  <si>
    <t>CBBEBCB</t>
  </si>
  <si>
    <t>CBBEBCC</t>
  </si>
  <si>
    <t>CBBEBCD</t>
  </si>
  <si>
    <t>CBBEBDA</t>
  </si>
  <si>
    <t>CBBEBDB</t>
  </si>
  <si>
    <t>CBBEBDC</t>
  </si>
  <si>
    <t>CBBECAA</t>
  </si>
  <si>
    <t>CBBECAB</t>
  </si>
  <si>
    <t>CBBECAC</t>
  </si>
  <si>
    <t>CBBECAD</t>
  </si>
  <si>
    <t>CBBECBA</t>
  </si>
  <si>
    <t>CBBECBB</t>
  </si>
  <si>
    <t>CBBECBC</t>
  </si>
  <si>
    <t>CBBECBD</t>
  </si>
  <si>
    <t>CBBECCA</t>
  </si>
  <si>
    <t>CBBECCB</t>
  </si>
  <si>
    <t>CBBECCC</t>
  </si>
  <si>
    <t>CBBECCD</t>
  </si>
  <si>
    <t>CBBECDA</t>
  </si>
  <si>
    <t>CBBECDB</t>
  </si>
  <si>
    <t>CBBECDC</t>
  </si>
  <si>
    <t>CBBEDAA</t>
  </si>
  <si>
    <t>CBBEDAB</t>
  </si>
  <si>
    <t>CBBEDAC</t>
  </si>
  <si>
    <t>CBBEDBA</t>
  </si>
  <si>
    <t>CBBEDBB</t>
  </si>
  <si>
    <t>CBBEDBC</t>
  </si>
  <si>
    <t>CBBEDCA</t>
  </si>
  <si>
    <t>CBBEDCB</t>
  </si>
  <si>
    <t>CBBEDCC</t>
  </si>
  <si>
    <t>CBBFAAA</t>
  </si>
  <si>
    <t>CBBFAAB</t>
  </si>
  <si>
    <t>CBBFAAC</t>
  </si>
  <si>
    <t>CBBFABA</t>
  </si>
  <si>
    <t>CBBFABB</t>
  </si>
  <si>
    <t>CBBFABC</t>
  </si>
  <si>
    <t>CBBFACA</t>
  </si>
  <si>
    <t>CBBFACB</t>
  </si>
  <si>
    <t>CBBFACC</t>
  </si>
  <si>
    <t>CBBFBAA</t>
  </si>
  <si>
    <t>CBBFBAB</t>
  </si>
  <si>
    <t>CBBFBAC</t>
  </si>
  <si>
    <t>CBBFBBA</t>
  </si>
  <si>
    <t>CBBFBBB</t>
  </si>
  <si>
    <t>CBBFBBC</t>
  </si>
  <si>
    <t>CBBFBCA</t>
  </si>
  <si>
    <t>CBBFBCB</t>
  </si>
  <si>
    <t>CBBFBCC</t>
  </si>
  <si>
    <t>CBBFCAA</t>
  </si>
  <si>
    <t>CBBFCAB</t>
  </si>
  <si>
    <t>CBBFCAC</t>
  </si>
  <si>
    <t>CBBFCBA</t>
  </si>
  <si>
    <t>CBBFCBB</t>
  </si>
  <si>
    <t>CBBFCBC</t>
  </si>
  <si>
    <t>CBBFCCA</t>
  </si>
  <si>
    <t>CBBFCCB</t>
  </si>
  <si>
    <t>CBBFCCC</t>
  </si>
  <si>
    <t>CBCAAAD</t>
  </si>
  <si>
    <t>CBCAAAE</t>
  </si>
  <si>
    <t>CBCAAAF</t>
  </si>
  <si>
    <t>CBCAABD</t>
  </si>
  <si>
    <t>CBCAABE</t>
  </si>
  <si>
    <t>CBCAABF</t>
  </si>
  <si>
    <t>CBCAACC</t>
  </si>
  <si>
    <t>CBCAACD</t>
  </si>
  <si>
    <t>CBCAACE</t>
  </si>
  <si>
    <t>CBCAACF</t>
  </si>
  <si>
    <t>CBCAADA</t>
  </si>
  <si>
    <t>CBCAADB</t>
  </si>
  <si>
    <t>CBCAADC</t>
  </si>
  <si>
    <t>CBCAADD</t>
  </si>
  <si>
    <t>CBCAADE</t>
  </si>
  <si>
    <t>CBCAAEA</t>
  </si>
  <si>
    <t>CBCAAEB</t>
  </si>
  <si>
    <t>CBCAAEC</t>
  </si>
  <si>
    <t>CBCAAED</t>
  </si>
  <si>
    <t>CBCAAFA</t>
  </si>
  <si>
    <t>CBCAAFB</t>
  </si>
  <si>
    <t>CBCAAFC</t>
  </si>
  <si>
    <t>CBCABAD</t>
  </si>
  <si>
    <t>CBCABAE</t>
  </si>
  <si>
    <t>CBCABAF</t>
  </si>
  <si>
    <t>CBCABBD</t>
  </si>
  <si>
    <t>CBCABBE</t>
  </si>
  <si>
    <t>CBCABBF</t>
  </si>
  <si>
    <t>CBCABCC</t>
  </si>
  <si>
    <t>CBCABCD</t>
  </si>
  <si>
    <t>CBCABCE</t>
  </si>
  <si>
    <t>CBCABCF</t>
  </si>
  <si>
    <t>CBCABDA</t>
  </si>
  <si>
    <t>CBCABDB</t>
  </si>
  <si>
    <t>CBCABDC</t>
  </si>
  <si>
    <t>CBCABDD</t>
  </si>
  <si>
    <t>CBCABDE</t>
  </si>
  <si>
    <t>CBCABEA</t>
  </si>
  <si>
    <t>CBCABEB</t>
  </si>
  <si>
    <t>CBCABEC</t>
  </si>
  <si>
    <t>CBCABED</t>
  </si>
  <si>
    <t>CBCABFA</t>
  </si>
  <si>
    <t>CBCABFB</t>
  </si>
  <si>
    <t>CBCABFC</t>
  </si>
  <si>
    <t>CBCACAC</t>
  </si>
  <si>
    <t>CBCACAD</t>
  </si>
  <si>
    <t>CBCACAE</t>
  </si>
  <si>
    <t>CBCACAF</t>
  </si>
  <si>
    <t>CBCACBC</t>
  </si>
  <si>
    <t>CBCACBD</t>
  </si>
  <si>
    <t>CBCACBE</t>
  </si>
  <si>
    <t>CBCACBF</t>
  </si>
  <si>
    <t>CBCACCA</t>
  </si>
  <si>
    <t>CBCACCB</t>
  </si>
  <si>
    <t>CBCACCC</t>
  </si>
  <si>
    <t>CBCACCD</t>
  </si>
  <si>
    <t>CBCACCE</t>
  </si>
  <si>
    <t>CBCACCF</t>
  </si>
  <si>
    <t>CBCACDA</t>
  </si>
  <si>
    <t>CBCACDB</t>
  </si>
  <si>
    <t>CBCACDC</t>
  </si>
  <si>
    <t>CBCACDD</t>
  </si>
  <si>
    <t>CBCACDE</t>
  </si>
  <si>
    <t>CBCACEA</t>
  </si>
  <si>
    <t>CBCACEB</t>
  </si>
  <si>
    <t>CBCACEC</t>
  </si>
  <si>
    <t>CBCACED</t>
  </si>
  <si>
    <t>CBCACFA</t>
  </si>
  <si>
    <t>CBCACFB</t>
  </si>
  <si>
    <t>CBCACFC</t>
  </si>
  <si>
    <t>CBCADAA</t>
  </si>
  <si>
    <t>CBCADAB</t>
  </si>
  <si>
    <t>CBCADAC</t>
  </si>
  <si>
    <t>CBCADAD</t>
  </si>
  <si>
    <t>CBCADAE</t>
  </si>
  <si>
    <t>CBCADBA</t>
  </si>
  <si>
    <t>CBCADBB</t>
  </si>
  <si>
    <t>CBCADBC</t>
  </si>
  <si>
    <t>CBCADBD</t>
  </si>
  <si>
    <t>CBCADBE</t>
  </si>
  <si>
    <t>CBCADCA</t>
  </si>
  <si>
    <t>CBCADCB</t>
  </si>
  <si>
    <t>CBCADCC</t>
  </si>
  <si>
    <t>CBCADCD</t>
  </si>
  <si>
    <t>CBCADCE</t>
  </si>
  <si>
    <t>CBCADDA</t>
  </si>
  <si>
    <t>CBCADDB</t>
  </si>
  <si>
    <t>CBCADDC</t>
  </si>
  <si>
    <t>CBCADDD</t>
  </si>
  <si>
    <t>CBCADEA</t>
  </si>
  <si>
    <t>CBCADEB</t>
  </si>
  <si>
    <t>CBCADEC</t>
  </si>
  <si>
    <t>CBCAEAA</t>
  </si>
  <si>
    <t>CBCAEAB</t>
  </si>
  <si>
    <t>CBCAEAC</t>
  </si>
  <si>
    <t>CBCAEAD</t>
  </si>
  <si>
    <t>CBCAEBA</t>
  </si>
  <si>
    <t>CBCAEBB</t>
  </si>
  <si>
    <t>CBCAEBC</t>
  </si>
  <si>
    <t>CBCAEBD</t>
  </si>
  <si>
    <t>CBCAECA</t>
  </si>
  <si>
    <t>CBCAECB</t>
  </si>
  <si>
    <t>CBCAECC</t>
  </si>
  <si>
    <t>CBCAECD</t>
  </si>
  <si>
    <t>CBCAEDA</t>
  </si>
  <si>
    <t>CBCAEDB</t>
  </si>
  <si>
    <t>CBCAEDC</t>
  </si>
  <si>
    <t>CBCAFAA</t>
  </si>
  <si>
    <t>CBCAFAB</t>
  </si>
  <si>
    <t>CBCAFAC</t>
  </si>
  <si>
    <t>CBCAFBA</t>
  </si>
  <si>
    <t>CBCAFBB</t>
  </si>
  <si>
    <t>CBCAFBC</t>
  </si>
  <si>
    <t>CBCAFCA</t>
  </si>
  <si>
    <t>CBCAFCB</t>
  </si>
  <si>
    <t>CBCAFCC</t>
  </si>
  <si>
    <t>CBCBAAD</t>
  </si>
  <si>
    <t>CBCBAAE</t>
  </si>
  <si>
    <t>CBCBAAF</t>
  </si>
  <si>
    <t>CBCBABD</t>
  </si>
  <si>
    <t>CBCBABE</t>
  </si>
  <si>
    <t>CBCBABF</t>
  </si>
  <si>
    <t>CBCBACC</t>
  </si>
  <si>
    <t>CBCBACD</t>
  </si>
  <si>
    <t>CBCBACE</t>
  </si>
  <si>
    <t>CBCBACF</t>
  </si>
  <si>
    <t>CBCBADA</t>
  </si>
  <si>
    <t>CBCBADB</t>
  </si>
  <si>
    <t>CBCBADC</t>
  </si>
  <si>
    <t>CBCBADD</t>
  </si>
  <si>
    <t>CBCBADE</t>
  </si>
  <si>
    <t>CBCBAEA</t>
  </si>
  <si>
    <t>CBCBAEB</t>
  </si>
  <si>
    <t>CBCBAEC</t>
  </si>
  <si>
    <t>CBCBAED</t>
  </si>
  <si>
    <t>CBCBAFA</t>
  </si>
  <si>
    <t>CBCBAFB</t>
  </si>
  <si>
    <t>CBCBAFC</t>
  </si>
  <si>
    <t>CBCBBAD</t>
  </si>
  <si>
    <t>CBCBBAE</t>
  </si>
  <si>
    <t>CBCBBAF</t>
  </si>
  <si>
    <t>CBCBBBD</t>
  </si>
  <si>
    <t>CBCBBBE</t>
  </si>
  <si>
    <t>CBCBBBF</t>
  </si>
  <si>
    <t>CBCBBCC</t>
  </si>
  <si>
    <t>CBCBBCD</t>
  </si>
  <si>
    <t>CBCBBCE</t>
  </si>
  <si>
    <t>CBCBBCF</t>
  </si>
  <si>
    <t>CBCBBDA</t>
  </si>
  <si>
    <t>CBCBBDB</t>
  </si>
  <si>
    <t>CBCBBDC</t>
  </si>
  <si>
    <t>CBCBBDD</t>
  </si>
  <si>
    <t>CBCBBDE</t>
  </si>
  <si>
    <t>CBCBBEA</t>
  </si>
  <si>
    <t>CBCBBEB</t>
  </si>
  <si>
    <t>CBCBBEC</t>
  </si>
  <si>
    <t>CBCBBED</t>
  </si>
  <si>
    <t>CBCBBFA</t>
  </si>
  <si>
    <t>CBCBBFB</t>
  </si>
  <si>
    <t>CBCBBFC</t>
  </si>
  <si>
    <t>CBCBCAC</t>
  </si>
  <si>
    <t>CBCBCAD</t>
  </si>
  <si>
    <t>CBCBCAE</t>
  </si>
  <si>
    <t>CBCBCAF</t>
  </si>
  <si>
    <t>CBCBCBC</t>
  </si>
  <si>
    <t>CBCBCBD</t>
  </si>
  <si>
    <t>CBCBCBE</t>
  </si>
  <si>
    <t>CBCBCBF</t>
  </si>
  <si>
    <t>CBCBCCA</t>
  </si>
  <si>
    <t>CBCBCCB</t>
  </si>
  <si>
    <t>CBCBCCC</t>
  </si>
  <si>
    <t>CBCBCCD</t>
  </si>
  <si>
    <t>CBCBCCE</t>
  </si>
  <si>
    <t>CBCBCCF</t>
  </si>
  <si>
    <t>CBCBCDA</t>
  </si>
  <si>
    <t>CBCBCDB</t>
  </si>
  <si>
    <t>CBCBCDC</t>
  </si>
  <si>
    <t>CBCBCDD</t>
  </si>
  <si>
    <t>CBCBCDE</t>
  </si>
  <si>
    <t>CBCBCEA</t>
  </si>
  <si>
    <t>CBCBCEB</t>
  </si>
  <si>
    <t>CBCBCEC</t>
  </si>
  <si>
    <t>CBCBCED</t>
  </si>
  <si>
    <t>CBCBCFA</t>
  </si>
  <si>
    <t>CBCBCFB</t>
  </si>
  <si>
    <t>CBCBCFC</t>
  </si>
  <si>
    <t>CBCBDAA</t>
  </si>
  <si>
    <t>CBCBDAB</t>
  </si>
  <si>
    <t>CBCBDAC</t>
  </si>
  <si>
    <t>CBCBDAD</t>
  </si>
  <si>
    <t>CBCBDAE</t>
  </si>
  <si>
    <t>CBCBDBA</t>
  </si>
  <si>
    <t>CBCBDBB</t>
  </si>
  <si>
    <t>CBCBDBC</t>
  </si>
  <si>
    <t>CBCBDBD</t>
  </si>
  <si>
    <t>CBCBDBE</t>
  </si>
  <si>
    <t>CBCBDCA</t>
  </si>
  <si>
    <t>CBCBDCB</t>
  </si>
  <si>
    <t>CBCBDCC</t>
  </si>
  <si>
    <t>CBCBDCD</t>
  </si>
  <si>
    <t>CBCBDCE</t>
  </si>
  <si>
    <t>CBCBDDA</t>
  </si>
  <si>
    <t>CBCBDDB</t>
  </si>
  <si>
    <t>CBCBDDC</t>
  </si>
  <si>
    <t>CBCBDDD</t>
  </si>
  <si>
    <t>CBCBDEA</t>
  </si>
  <si>
    <t>CBCBDEB</t>
  </si>
  <si>
    <t>CBCBDEC</t>
  </si>
  <si>
    <t>CBCBEAA</t>
  </si>
  <si>
    <t>CBCBEAB</t>
  </si>
  <si>
    <t>CBCBEAC</t>
  </si>
  <si>
    <t>CBCBEAD</t>
  </si>
  <si>
    <t>CBCBEBA</t>
  </si>
  <si>
    <t>CBCBEBB</t>
  </si>
  <si>
    <t>CBCBEBC</t>
  </si>
  <si>
    <t>CBCBEBD</t>
  </si>
  <si>
    <t>CBCBECA</t>
  </si>
  <si>
    <t>CBCBECB</t>
  </si>
  <si>
    <t>CBCBECC</t>
  </si>
  <si>
    <t>CBCBECD</t>
  </si>
  <si>
    <t>CBCBEDA</t>
  </si>
  <si>
    <t>CBCBEDB</t>
  </si>
  <si>
    <t>CBCBEDC</t>
  </si>
  <si>
    <t>CBCBFAA</t>
  </si>
  <si>
    <t>CBCBFAB</t>
  </si>
  <si>
    <t>CBCBFAC</t>
  </si>
  <si>
    <t>CBCBFBA</t>
  </si>
  <si>
    <t>CBCBFBB</t>
  </si>
  <si>
    <t>CBCBFBC</t>
  </si>
  <si>
    <t>CBCBFCA</t>
  </si>
  <si>
    <t>CBCBFCB</t>
  </si>
  <si>
    <t>CBCBFCC</t>
  </si>
  <si>
    <t>CBCCAAC</t>
  </si>
  <si>
    <t>CBCCAAD</t>
  </si>
  <si>
    <t>CBCCAAE</t>
  </si>
  <si>
    <t>CBCCAAF</t>
  </si>
  <si>
    <t>CBCCABC</t>
  </si>
  <si>
    <t>CBCCABD</t>
  </si>
  <si>
    <t>CBCCABE</t>
  </si>
  <si>
    <t>CBCCABF</t>
  </si>
  <si>
    <t>CBCCACA</t>
  </si>
  <si>
    <t>CBCCACB</t>
  </si>
  <si>
    <t>CBCCACC</t>
  </si>
  <si>
    <t>CBCCACD</t>
  </si>
  <si>
    <t>CBCCACE</t>
  </si>
  <si>
    <t>CBCCACF</t>
  </si>
  <si>
    <t>CBCCADA</t>
  </si>
  <si>
    <t>CBCCADB</t>
  </si>
  <si>
    <t>CBCCADC</t>
  </si>
  <si>
    <t>CBCCADD</t>
  </si>
  <si>
    <t>CBCCADE</t>
  </si>
  <si>
    <t>CBCCAEA</t>
  </si>
  <si>
    <t>CBCCAEB</t>
  </si>
  <si>
    <t>CBCCAEC</t>
  </si>
  <si>
    <t>CBCCAED</t>
  </si>
  <si>
    <t>CBCCAFA</t>
  </si>
  <si>
    <t>CBCCAFB</t>
  </si>
  <si>
    <t>CBCCAFC</t>
  </si>
  <si>
    <t>CBCCBAC</t>
  </si>
  <si>
    <t>CBCCBAD</t>
  </si>
  <si>
    <t>CBCCBAE</t>
  </si>
  <si>
    <t>CBCCBAF</t>
  </si>
  <si>
    <t>CBCCBBC</t>
  </si>
  <si>
    <t>CBCCBBD</t>
  </si>
  <si>
    <t>CBCCBBE</t>
  </si>
  <si>
    <t>CBCCBBF</t>
  </si>
  <si>
    <t>CBCCBCA</t>
  </si>
  <si>
    <t>CBCCBCB</t>
  </si>
  <si>
    <t>CBCCBCC</t>
  </si>
  <si>
    <t>CBCCBCD</t>
  </si>
  <si>
    <t>CBCCBCE</t>
  </si>
  <si>
    <t>CBCCBCF</t>
  </si>
  <si>
    <t>CBCCBDA</t>
  </si>
  <si>
    <t>CBCCBDB</t>
  </si>
  <si>
    <t>CBCCBDC</t>
  </si>
  <si>
    <t>CBCCBDD</t>
  </si>
  <si>
    <t>CBCCBDE</t>
  </si>
  <si>
    <t>CBCCBEA</t>
  </si>
  <si>
    <t>CBCCBEB</t>
  </si>
  <si>
    <t>CBCCBEC</t>
  </si>
  <si>
    <t>CBCCBED</t>
  </si>
  <si>
    <t>CBCCBFA</t>
  </si>
  <si>
    <t>CBCCBFB</t>
  </si>
  <si>
    <t>CBCCBFC</t>
  </si>
  <si>
    <t>CBCCCAA</t>
  </si>
  <si>
    <t>CBCCCAB</t>
  </si>
  <si>
    <t>CBCCCAC</t>
  </si>
  <si>
    <t>CBCCCAD</t>
  </si>
  <si>
    <t>CBCCCAE</t>
  </si>
  <si>
    <t>CBCCCAF</t>
  </si>
  <si>
    <t>CBCCCBA</t>
  </si>
  <si>
    <t>CBCCCBB</t>
  </si>
  <si>
    <t>CBCCCBC</t>
  </si>
  <si>
    <t>CBCCCBD</t>
  </si>
  <si>
    <t>CBCCCBE</t>
  </si>
  <si>
    <t>CBCCCBF</t>
  </si>
  <si>
    <t>CBCCCCA</t>
  </si>
  <si>
    <t>CBCCCCB</t>
  </si>
  <si>
    <t>CBCCCCC</t>
  </si>
  <si>
    <t>CBCCCCD</t>
  </si>
  <si>
    <t>CBCCCCE</t>
  </si>
  <si>
    <t>CBCCCDA</t>
  </si>
  <si>
    <t>CBCCCDB</t>
  </si>
  <si>
    <t>CBCCCDC</t>
  </si>
  <si>
    <t>CBCCCDD</t>
  </si>
  <si>
    <t>CBCCCDE</t>
  </si>
  <si>
    <t>CBCCCEA</t>
  </si>
  <si>
    <t>CBCCCEB</t>
  </si>
  <si>
    <t>CBCCCEC</t>
  </si>
  <si>
    <t>CBCCCED</t>
  </si>
  <si>
    <t>CBCCCFA</t>
  </si>
  <si>
    <t>CBCCCFB</t>
  </si>
  <si>
    <t>CBCCDAA</t>
  </si>
  <si>
    <t>CBCCDAB</t>
  </si>
  <si>
    <t>CBCCDAC</t>
  </si>
  <si>
    <t>CBCCDAD</t>
  </si>
  <si>
    <t>CBCCDAE</t>
  </si>
  <si>
    <t>CBCCDBA</t>
  </si>
  <si>
    <t>CBCCDBB</t>
  </si>
  <si>
    <t>CBCCDBC</t>
  </si>
  <si>
    <t>CBCCDBD</t>
  </si>
  <si>
    <t>CBCCDBE</t>
  </si>
  <si>
    <t>CBCCDCA</t>
  </si>
  <si>
    <t>CBCCDCB</t>
  </si>
  <si>
    <t>CBCCDCC</t>
  </si>
  <si>
    <t>CBCCDCD</t>
  </si>
  <si>
    <t>CBCCDCE</t>
  </si>
  <si>
    <t>CBCCDDA</t>
  </si>
  <si>
    <t>CBCCDDB</t>
  </si>
  <si>
    <t>CBCCDDC</t>
  </si>
  <si>
    <t>CBCCDDD</t>
  </si>
  <si>
    <t>CBCCDEA</t>
  </si>
  <si>
    <t>CBCCDEB</t>
  </si>
  <si>
    <t>CBCCDEC</t>
  </si>
  <si>
    <t>CBCCEAA</t>
  </si>
  <si>
    <t>CBCCEAB</t>
  </si>
  <si>
    <t>CBCCEAC</t>
  </si>
  <si>
    <t>CBCCEAD</t>
  </si>
  <si>
    <t>CBCCEBA</t>
  </si>
  <si>
    <t>CBCCEBB</t>
  </si>
  <si>
    <t>CBCCEBC</t>
  </si>
  <si>
    <t>CBCCEBD</t>
  </si>
  <si>
    <t>CBCCECA</t>
  </si>
  <si>
    <t>CBCCECB</t>
  </si>
  <si>
    <t>CBCCECC</t>
  </si>
  <si>
    <t>CBCCECD</t>
  </si>
  <si>
    <t>CBCCEDA</t>
  </si>
  <si>
    <t>CBCCEDB</t>
  </si>
  <si>
    <t>CBCCEDC</t>
  </si>
  <si>
    <t>CBCCFAA</t>
  </si>
  <si>
    <t>CBCCFAB</t>
  </si>
  <si>
    <t>CBCCFAC</t>
  </si>
  <si>
    <t>CBCCFBA</t>
  </si>
  <si>
    <t>CBCCFBB</t>
  </si>
  <si>
    <t>CBCCFBC</t>
  </si>
  <si>
    <t>CBCCFCA</t>
  </si>
  <si>
    <t>CBCCFCB</t>
  </si>
  <si>
    <t>CBCDAAA</t>
  </si>
  <si>
    <t>CBCDAAB</t>
  </si>
  <si>
    <t>CBCDAAC</t>
  </si>
  <si>
    <t>CBCDAAD</t>
  </si>
  <si>
    <t>CBCDAAE</t>
  </si>
  <si>
    <t>CBCDABA</t>
  </si>
  <si>
    <t>CBCDABB</t>
  </si>
  <si>
    <t>CBCDABC</t>
  </si>
  <si>
    <t>CBCDABD</t>
  </si>
  <si>
    <t>CBCDABE</t>
  </si>
  <si>
    <t>CBCDACA</t>
  </si>
  <si>
    <t>CBCDACB</t>
  </si>
  <si>
    <t>CBCDACC</t>
  </si>
  <si>
    <t>CBCDACD</t>
  </si>
  <si>
    <t>CBCDACE</t>
  </si>
  <si>
    <t>CBCDADA</t>
  </si>
  <si>
    <t>CBCDADB</t>
  </si>
  <si>
    <t>CBCDADC</t>
  </si>
  <si>
    <t>CBCDADD</t>
  </si>
  <si>
    <t>CBCDAEA</t>
  </si>
  <si>
    <t>CBCDAEB</t>
  </si>
  <si>
    <t>CBCDAEC</t>
  </si>
  <si>
    <t>CBCDBAA</t>
  </si>
  <si>
    <t>CBCDBAB</t>
  </si>
  <si>
    <t>CBCDBAC</t>
  </si>
  <si>
    <t>CBCDBAD</t>
  </si>
  <si>
    <t>CBCDBAE</t>
  </si>
  <si>
    <t>CBCDBBA</t>
  </si>
  <si>
    <t>CBCDBBB</t>
  </si>
  <si>
    <t>CBCDBBC</t>
  </si>
  <si>
    <t>CBCDBBD</t>
  </si>
  <si>
    <t>CBCDBBE</t>
  </si>
  <si>
    <t>CBCDBCA</t>
  </si>
  <si>
    <t>CBCDBCB</t>
  </si>
  <si>
    <t>CBCDBCC</t>
  </si>
  <si>
    <t>CBCDBCD</t>
  </si>
  <si>
    <t>CBCDBCE</t>
  </si>
  <si>
    <t>CBCDBDA</t>
  </si>
  <si>
    <t>CBCDBDB</t>
  </si>
  <si>
    <t>CBCDBDC</t>
  </si>
  <si>
    <t>CBCDBDD</t>
  </si>
  <si>
    <t>CBCDBEA</t>
  </si>
  <si>
    <t>CBCDBEB</t>
  </si>
  <si>
    <t>CBCDBEC</t>
  </si>
  <si>
    <t>CBCDCAA</t>
  </si>
  <si>
    <t>CBCDCAB</t>
  </si>
  <si>
    <t>CBCDCAC</t>
  </si>
  <si>
    <t>CBCDCAD</t>
  </si>
  <si>
    <t>CBCDCAE</t>
  </si>
  <si>
    <t>CBCDCBA</t>
  </si>
  <si>
    <t>CBCDCBB</t>
  </si>
  <si>
    <t>CBCDCBC</t>
  </si>
  <si>
    <t>CBCDCBD</t>
  </si>
  <si>
    <t>CBCDCBE</t>
  </si>
  <si>
    <t>CBCDCCA</t>
  </si>
  <si>
    <t>CBCDCCB</t>
  </si>
  <si>
    <t>CBCDCCC</t>
  </si>
  <si>
    <t>CBCDCCD</t>
  </si>
  <si>
    <t>CBCDCCE</t>
  </si>
  <si>
    <t>CBCDCDA</t>
  </si>
  <si>
    <t>CBCDCDB</t>
  </si>
  <si>
    <t>CBCDCDC</t>
  </si>
  <si>
    <t>CBCDCDD</t>
  </si>
  <si>
    <t>CBCDCEA</t>
  </si>
  <si>
    <t>CBCDCEB</t>
  </si>
  <si>
    <t>CBCDCEC</t>
  </si>
  <si>
    <t>CBCDDAA</t>
  </si>
  <si>
    <t>CBCDDAB</t>
  </si>
  <si>
    <t>CBCDDAC</t>
  </si>
  <si>
    <t>CBCDDAD</t>
  </si>
  <si>
    <t>CBCDDBA</t>
  </si>
  <si>
    <t>CBCDDBB</t>
  </si>
  <si>
    <t>CBCDDBC</t>
  </si>
  <si>
    <t>CBCDDBD</t>
  </si>
  <si>
    <t>CBCDDCA</t>
  </si>
  <si>
    <t>CBCDDCB</t>
  </si>
  <si>
    <t>CBCDDCC</t>
  </si>
  <si>
    <t>CBCDDCD</t>
  </si>
  <si>
    <t>CBCDDDA</t>
  </si>
  <si>
    <t>CBCDDDB</t>
  </si>
  <si>
    <t>CBCDDDC</t>
  </si>
  <si>
    <t>CBCDEAA</t>
  </si>
  <si>
    <t>CBCDEAB</t>
  </si>
  <si>
    <t>CBCDEAC</t>
  </si>
  <si>
    <t>CBCDEBA</t>
  </si>
  <si>
    <t>CBCDEBB</t>
  </si>
  <si>
    <t>CBCDEBC</t>
  </si>
  <si>
    <t>CBCDECA</t>
  </si>
  <si>
    <t>CBCDECB</t>
  </si>
  <si>
    <t>CBCDECC</t>
  </si>
  <si>
    <t>CBCEAAA</t>
  </si>
  <si>
    <t>CBCEAAB</t>
  </si>
  <si>
    <t>CBCEAAC</t>
  </si>
  <si>
    <t>CBCEAAD</t>
  </si>
  <si>
    <t>CBCEABA</t>
  </si>
  <si>
    <t>CBCEABB</t>
  </si>
  <si>
    <t>CBCEABC</t>
  </si>
  <si>
    <t>CBCEABD</t>
  </si>
  <si>
    <t>CBCEACA</t>
  </si>
  <si>
    <t>CBCEACB</t>
  </si>
  <si>
    <t>CBCEACC</t>
  </si>
  <si>
    <t>CBCEACD</t>
  </si>
  <si>
    <t>CBCEADA</t>
  </si>
  <si>
    <t>CBCEADB</t>
  </si>
  <si>
    <t>CBCEADC</t>
  </si>
  <si>
    <t>CBCEBAA</t>
  </si>
  <si>
    <t>CBCEBAB</t>
  </si>
  <si>
    <t>CBCEBAC</t>
  </si>
  <si>
    <t>CBCEBAD</t>
  </si>
  <si>
    <t>CBCEBBA</t>
  </si>
  <si>
    <t>CBCEBBB</t>
  </si>
  <si>
    <t>CBCEBBC</t>
  </si>
  <si>
    <t>CBCEBBD</t>
  </si>
  <si>
    <t>CBCEBCA</t>
  </si>
  <si>
    <t>CBCEBCB</t>
  </si>
  <si>
    <t>CBCEBCC</t>
  </si>
  <si>
    <t>CBCEBCD</t>
  </si>
  <si>
    <t>CBCEBDA</t>
  </si>
  <si>
    <t>CBCEBDB</t>
  </si>
  <si>
    <t>CBCEBDC</t>
  </si>
  <si>
    <t>CBCECAA</t>
  </si>
  <si>
    <t>CBCECAB</t>
  </si>
  <si>
    <t>CBCECAC</t>
  </si>
  <si>
    <t>CBCECAD</t>
  </si>
  <si>
    <t>CBCECBA</t>
  </si>
  <si>
    <t>CBCECBB</t>
  </si>
  <si>
    <t>CBCECBC</t>
  </si>
  <si>
    <t>CBCECBD</t>
  </si>
  <si>
    <t>CBCECCA</t>
  </si>
  <si>
    <t>CBCECCB</t>
  </si>
  <si>
    <t>CBCECCC</t>
  </si>
  <si>
    <t>CBCECCD</t>
  </si>
  <si>
    <t>CBCECDA</t>
  </si>
  <si>
    <t>CBCECDB</t>
  </si>
  <si>
    <t>CBCECDC</t>
  </si>
  <si>
    <t>CBCEDAA</t>
  </si>
  <si>
    <t>CBCEDAB</t>
  </si>
  <si>
    <t>CBCEDAC</t>
  </si>
  <si>
    <t>CBCEDBA</t>
  </si>
  <si>
    <t>CBCEDBB</t>
  </si>
  <si>
    <t>CBCEDBC</t>
  </si>
  <si>
    <t>CBCEDCA</t>
  </si>
  <si>
    <t>CBCEDCB</t>
  </si>
  <si>
    <t>CBCEDCC</t>
  </si>
  <si>
    <t>CBCFAAA</t>
  </si>
  <si>
    <t>CBCFAAB</t>
  </si>
  <si>
    <t>CBCFAAC</t>
  </si>
  <si>
    <t>CBCFABA</t>
  </si>
  <si>
    <t>CBCFABB</t>
  </si>
  <si>
    <t>CBCFABC</t>
  </si>
  <si>
    <t>CBCFACA</t>
  </si>
  <si>
    <t>CBCFACB</t>
  </si>
  <si>
    <t>CBCFACC</t>
  </si>
  <si>
    <t>CBCFBAA</t>
  </si>
  <si>
    <t>CBCFBAB</t>
  </si>
  <si>
    <t>CBCFBAC</t>
  </si>
  <si>
    <t>CBCFBBA</t>
  </si>
  <si>
    <t>CBCFBBB</t>
  </si>
  <si>
    <t>CBCFBBC</t>
  </si>
  <si>
    <t>CBCFBCA</t>
  </si>
  <si>
    <t>CBCFBCB</t>
  </si>
  <si>
    <t>CBCFBCC</t>
  </si>
  <si>
    <t>CBCFCAA</t>
  </si>
  <si>
    <t>CBCFCAB</t>
  </si>
  <si>
    <t>CBCFCAC</t>
  </si>
  <si>
    <t>CBCFCBA</t>
  </si>
  <si>
    <t>CBCFCBB</t>
  </si>
  <si>
    <t>CBCFCBC</t>
  </si>
  <si>
    <t>CBCFCCA</t>
  </si>
  <si>
    <t>CBCFCCB</t>
  </si>
  <si>
    <t>CBDAAAC</t>
  </si>
  <si>
    <t>CBDAAAD</t>
  </si>
  <si>
    <t>CBDAAAE</t>
  </si>
  <si>
    <t>CBDAABC</t>
  </si>
  <si>
    <t>CBDAABD</t>
  </si>
  <si>
    <t>CBDAABE</t>
  </si>
  <si>
    <t>CBDAACA</t>
  </si>
  <si>
    <t>CBDAACB</t>
  </si>
  <si>
    <t>CBDAACC</t>
  </si>
  <si>
    <t>CBDAACD</t>
  </si>
  <si>
    <t>CBDAACE</t>
  </si>
  <si>
    <t>CBDAADA</t>
  </si>
  <si>
    <t>CBDAADB</t>
  </si>
  <si>
    <t>CBDAADC</t>
  </si>
  <si>
    <t>CBDAADD</t>
  </si>
  <si>
    <t>CBDAAEA</t>
  </si>
  <si>
    <t>CBDAAEB</t>
  </si>
  <si>
    <t>CBDAAEC</t>
  </si>
  <si>
    <t>CBDABAC</t>
  </si>
  <si>
    <t>CBDABAD</t>
  </si>
  <si>
    <t>CBDABAE</t>
  </si>
  <si>
    <t>CBDABBC</t>
  </si>
  <si>
    <t>CBDABBD</t>
  </si>
  <si>
    <t>CBDABBE</t>
  </si>
  <si>
    <t>CBDABCA</t>
  </si>
  <si>
    <t>CBDABCB</t>
  </si>
  <si>
    <t>CBDABCC</t>
  </si>
  <si>
    <t>CBDABCD</t>
  </si>
  <si>
    <t>CBDABCE</t>
  </si>
  <si>
    <t>CBDABDA</t>
  </si>
  <si>
    <t>CBDABDB</t>
  </si>
  <si>
    <t>CBDABDC</t>
  </si>
  <si>
    <t>CBDABDD</t>
  </si>
  <si>
    <t>CBDABEA</t>
  </si>
  <si>
    <t>CBDABEB</t>
  </si>
  <si>
    <t>CBDABEC</t>
  </si>
  <si>
    <t>CBDACAA</t>
  </si>
  <si>
    <t>CBDACAB</t>
  </si>
  <si>
    <t>CBDACAC</t>
  </si>
  <si>
    <t>CBDACAD</t>
  </si>
  <si>
    <t>CBDACAE</t>
  </si>
  <si>
    <t>CBDACBA</t>
  </si>
  <si>
    <t>CBDACBB</t>
  </si>
  <si>
    <t>CBDACBC</t>
  </si>
  <si>
    <t>CBDACBD</t>
  </si>
  <si>
    <t>CBDACBE</t>
  </si>
  <si>
    <t>CBDACCA</t>
  </si>
  <si>
    <t>CBDACCB</t>
  </si>
  <si>
    <t>CBDACCC</t>
  </si>
  <si>
    <t>CBDACCD</t>
  </si>
  <si>
    <t>CBDACCE</t>
  </si>
  <si>
    <t>CBDACDA</t>
  </si>
  <si>
    <t>CBDACDB</t>
  </si>
  <si>
    <t>CBDACDC</t>
  </si>
  <si>
    <t>CBDACDD</t>
  </si>
  <si>
    <t>CBDACEA</t>
  </si>
  <si>
    <t>CBDACEB</t>
  </si>
  <si>
    <t>CBDACEC</t>
  </si>
  <si>
    <t>CBDADAA</t>
  </si>
  <si>
    <t>CBDADAB</t>
  </si>
  <si>
    <t>CBDADAC</t>
  </si>
  <si>
    <t>CBDADAD</t>
  </si>
  <si>
    <t>CBDADBA</t>
  </si>
  <si>
    <t>CBDADBB</t>
  </si>
  <si>
    <t>CBDADBC</t>
  </si>
  <si>
    <t>CBDADBD</t>
  </si>
  <si>
    <t>CBDADCA</t>
  </si>
  <si>
    <t>CBDADCB</t>
  </si>
  <si>
    <t>CBDADCC</t>
  </si>
  <si>
    <t>CBDADCD</t>
  </si>
  <si>
    <t>CBDADDA</t>
  </si>
  <si>
    <t>CBDADDB</t>
  </si>
  <si>
    <t>CBDADDC</t>
  </si>
  <si>
    <t>CBDAEAA</t>
  </si>
  <si>
    <t>CBDAEAB</t>
  </si>
  <si>
    <t>CBDAEAC</t>
  </si>
  <si>
    <t>CBDAEBA</t>
  </si>
  <si>
    <t>CBDAEBB</t>
  </si>
  <si>
    <t>CBDAEBC</t>
  </si>
  <si>
    <t>CBDAECA</t>
  </si>
  <si>
    <t>CBDAECB</t>
  </si>
  <si>
    <t>CBDAECC</t>
  </si>
  <si>
    <t>CBDBAAC</t>
  </si>
  <si>
    <t>CBDBAAD</t>
  </si>
  <si>
    <t>CBDBAAE</t>
  </si>
  <si>
    <t>CBDBABC</t>
  </si>
  <si>
    <t>CBDBABD</t>
  </si>
  <si>
    <t>CBDBABE</t>
  </si>
  <si>
    <t>CBDBACA</t>
  </si>
  <si>
    <t>CBDBACB</t>
  </si>
  <si>
    <t>CBDBACC</t>
  </si>
  <si>
    <t>CBDBACD</t>
  </si>
  <si>
    <t>CBDBACE</t>
  </si>
  <si>
    <t>CBDBADA</t>
  </si>
  <si>
    <t>CBDBADB</t>
  </si>
  <si>
    <t>CBDBADC</t>
  </si>
  <si>
    <t>CBDBADD</t>
  </si>
  <si>
    <t>CBDBAEA</t>
  </si>
  <si>
    <t>CBDBAEB</t>
  </si>
  <si>
    <t>CBDBAEC</t>
  </si>
  <si>
    <t>CBDBBAC</t>
  </si>
  <si>
    <t>CBDBBAD</t>
  </si>
  <si>
    <t>CBDBBAE</t>
  </si>
  <si>
    <t>CBDBBBB</t>
  </si>
  <si>
    <t>CBDBBBC</t>
  </si>
  <si>
    <t>CBDBBBD</t>
  </si>
  <si>
    <t>CBDBBBE</t>
  </si>
  <si>
    <t>CBDBBCA</t>
  </si>
  <si>
    <t>CBDBBCB</t>
  </si>
  <si>
    <t>CBDBBCC</t>
  </si>
  <si>
    <t>CBDBBCD</t>
  </si>
  <si>
    <t>CBDBBCE</t>
  </si>
  <si>
    <t>CBDBBDA</t>
  </si>
  <si>
    <t>CBDBBDB</t>
  </si>
  <si>
    <t>CBDBBDC</t>
  </si>
  <si>
    <t>CBDBBDD</t>
  </si>
  <si>
    <t>CBDBBEA</t>
  </si>
  <si>
    <t>CBDBBEB</t>
  </si>
  <si>
    <t>CBDBBEC</t>
  </si>
  <si>
    <t>CBDBCAA</t>
  </si>
  <si>
    <t>CBDBCAB</t>
  </si>
  <si>
    <t>CBDBCAC</t>
  </si>
  <si>
    <t>CBDBCAD</t>
  </si>
  <si>
    <t>CBDBCAE</t>
  </si>
  <si>
    <t>CBDBCBA</t>
  </si>
  <si>
    <t>CBDBCBB</t>
  </si>
  <si>
    <t>CBDBCBC</t>
  </si>
  <si>
    <t>CBDBCBD</t>
  </si>
  <si>
    <t>CBDBCBE</t>
  </si>
  <si>
    <t>CBDBCCA</t>
  </si>
  <si>
    <t>CBDBCCB</t>
  </si>
  <si>
    <t>CBDBCCC</t>
  </si>
  <si>
    <t>CBDBCCD</t>
  </si>
  <si>
    <t>CBDBCCE</t>
  </si>
  <si>
    <t>CBDBCDA</t>
  </si>
  <si>
    <t>CBDBCDB</t>
  </si>
  <si>
    <t>CBDBCDC</t>
  </si>
  <si>
    <t>CBDBCDD</t>
  </si>
  <si>
    <t>CBDBCEA</t>
  </si>
  <si>
    <t>CBDBCEB</t>
  </si>
  <si>
    <t>CBDBCEC</t>
  </si>
  <si>
    <t>CBDBDAA</t>
  </si>
  <si>
    <t>CBDBDAB</t>
  </si>
  <si>
    <t>CBDBDAC</t>
  </si>
  <si>
    <t>CBDBDAD</t>
  </si>
  <si>
    <t>CBDBDBA</t>
  </si>
  <si>
    <t>CBDBDBB</t>
  </si>
  <si>
    <t>CBDBDBC</t>
  </si>
  <si>
    <t>CBDBDBD</t>
  </si>
  <si>
    <t>CBDBDCA</t>
  </si>
  <si>
    <t>CBDBDCB</t>
  </si>
  <si>
    <t>CBDBDCC</t>
  </si>
  <si>
    <t>CBDBDCD</t>
  </si>
  <si>
    <t>CBDBDDA</t>
  </si>
  <si>
    <t>CBDBDDB</t>
  </si>
  <si>
    <t>CBDBDDC</t>
  </si>
  <si>
    <t>CBDBEAA</t>
  </si>
  <si>
    <t>CBDBEAB</t>
  </si>
  <si>
    <t>CBDBEAC</t>
  </si>
  <si>
    <t>CBDBEBA</t>
  </si>
  <si>
    <t>CBDBEBB</t>
  </si>
  <si>
    <t>CBDBEBC</t>
  </si>
  <si>
    <t>CBDBECA</t>
  </si>
  <si>
    <t>CBDBECB</t>
  </si>
  <si>
    <t>CBDBECC</t>
  </si>
  <si>
    <t>CBDCAAA</t>
  </si>
  <si>
    <t>CBDCAAB</t>
  </si>
  <si>
    <t>CBDCAAC</t>
  </si>
  <si>
    <t>CBDCAAD</t>
  </si>
  <si>
    <t>CBDCAAE</t>
  </si>
  <si>
    <t>CBDCABA</t>
  </si>
  <si>
    <t>CBDCABB</t>
  </si>
  <si>
    <t>CBDCABC</t>
  </si>
  <si>
    <t>CBDCABD</t>
  </si>
  <si>
    <t>CBDCABE</t>
  </si>
  <si>
    <t>CBDCACA</t>
  </si>
  <si>
    <t>CBDCACB</t>
  </si>
  <si>
    <t>CBDCACC</t>
  </si>
  <si>
    <t>CBDCACD</t>
  </si>
  <si>
    <t>CBDCACE</t>
  </si>
  <si>
    <t>CBDCADA</t>
  </si>
  <si>
    <t>CBDCADB</t>
  </si>
  <si>
    <t>CBDCADC</t>
  </si>
  <si>
    <t>CBDCADD</t>
  </si>
  <si>
    <t>CBDCAEA</t>
  </si>
  <si>
    <t>CBDCAEB</t>
  </si>
  <si>
    <t>CBDCAEC</t>
  </si>
  <si>
    <t>CBDCBAA</t>
  </si>
  <si>
    <t>CBDCBAB</t>
  </si>
  <si>
    <t>CBDCBAC</t>
  </si>
  <si>
    <t>CBDCBAD</t>
  </si>
  <si>
    <t>CBDCBAE</t>
  </si>
  <si>
    <t>CBDCBBA</t>
  </si>
  <si>
    <t>CBDCBBB</t>
  </si>
  <si>
    <t>CBDCBBC</t>
  </si>
  <si>
    <t>CBDCBBD</t>
  </si>
  <si>
    <t>CBDCBBE</t>
  </si>
  <si>
    <t>CBDCBCA</t>
  </si>
  <si>
    <t>CBDCBCB</t>
  </si>
  <si>
    <t>CBDCBCC</t>
  </si>
  <si>
    <t>CBDCBCD</t>
  </si>
  <si>
    <t>CBDCBCE</t>
  </si>
  <si>
    <t>CBDCBDA</t>
  </si>
  <si>
    <t>CBDCBDB</t>
  </si>
  <si>
    <t>CBDCBDC</t>
  </si>
  <si>
    <t>CBDCBDD</t>
  </si>
  <si>
    <t>CBDCBEA</t>
  </si>
  <si>
    <t>CBDCBEB</t>
  </si>
  <si>
    <t>CBDCBEC</t>
  </si>
  <si>
    <t>CBDCCAA</t>
  </si>
  <si>
    <t>CBDCCAB</t>
  </si>
  <si>
    <t>CBDCCAC</t>
  </si>
  <si>
    <t>CBDCCAD</t>
  </si>
  <si>
    <t>CBDCCAE</t>
  </si>
  <si>
    <t>CBDCCBA</t>
  </si>
  <si>
    <t>CBDCCBB</t>
  </si>
  <si>
    <t>CBDCCBC</t>
  </si>
  <si>
    <t>CBDCCBD</t>
  </si>
  <si>
    <t>CBDCCBE</t>
  </si>
  <si>
    <t>CBDCCCA</t>
  </si>
  <si>
    <t>CBDCCCB</t>
  </si>
  <si>
    <t>CBDCCCC</t>
  </si>
  <si>
    <t>CBDCCCD</t>
  </si>
  <si>
    <t>CBDCCCE</t>
  </si>
  <si>
    <t>CBDCCDA</t>
  </si>
  <si>
    <t>CBDCCDB</t>
  </si>
  <si>
    <t>CBDCCDC</t>
  </si>
  <si>
    <t>CBDCCDD</t>
  </si>
  <si>
    <t>CBDCCEA</t>
  </si>
  <si>
    <t>CBDCCEB</t>
  </si>
  <si>
    <t>CBDCCEC</t>
  </si>
  <si>
    <t>CBDCDAA</t>
  </si>
  <si>
    <t>CBDCDAB</t>
  </si>
  <si>
    <t>CBDCDAC</t>
  </si>
  <si>
    <t>CBDCDAD</t>
  </si>
  <si>
    <t>CBDCDBA</t>
  </si>
  <si>
    <t>CBDCDBB</t>
  </si>
  <si>
    <t>CBDCDBC</t>
  </si>
  <si>
    <t>CBDCDBD</t>
  </si>
  <si>
    <t>CBDCDCA</t>
  </si>
  <si>
    <t>CBDCDCB</t>
  </si>
  <si>
    <t>CBDCDCC</t>
  </si>
  <si>
    <t>CBDCDCD</t>
  </si>
  <si>
    <t>CBDCDDA</t>
  </si>
  <si>
    <t>CBDCDDB</t>
  </si>
  <si>
    <t>CBDCDDC</t>
  </si>
  <si>
    <t>CBDCEAA</t>
  </si>
  <si>
    <t>CBDCEAB</t>
  </si>
  <si>
    <t>CBDCEAC</t>
  </si>
  <si>
    <t>CBDCEBA</t>
  </si>
  <si>
    <t>CBDCEBB</t>
  </si>
  <si>
    <t>CBDCEBC</t>
  </si>
  <si>
    <t>CBDCECA</t>
  </si>
  <si>
    <t>CBDCECB</t>
  </si>
  <si>
    <t>CBDCECC</t>
  </si>
  <si>
    <t>CBDDAAA</t>
  </si>
  <si>
    <t>CBDDAAB</t>
  </si>
  <si>
    <t>CBDDAAC</t>
  </si>
  <si>
    <t>CBDDAAD</t>
  </si>
  <si>
    <t>CBDDABA</t>
  </si>
  <si>
    <t>CBDDABB</t>
  </si>
  <si>
    <t>CBDDABC</t>
  </si>
  <si>
    <t>CBDDABD</t>
  </si>
  <si>
    <t>CBDDACA</t>
  </si>
  <si>
    <t>CBDDACB</t>
  </si>
  <si>
    <t>CBDDACC</t>
  </si>
  <si>
    <t>CBDDACD</t>
  </si>
  <si>
    <t>CBDDADA</t>
  </si>
  <si>
    <t>CBDDADB</t>
  </si>
  <si>
    <t>CBDDADC</t>
  </si>
  <si>
    <t>CBDDBAA</t>
  </si>
  <si>
    <t>CBDDBAB</t>
  </si>
  <si>
    <t>CBDDBAC</t>
  </si>
  <si>
    <t>CBDDBAD</t>
  </si>
  <si>
    <t>CBDDBBA</t>
  </si>
  <si>
    <t>CBDDBBB</t>
  </si>
  <si>
    <t>CBDDBBC</t>
  </si>
  <si>
    <t>CBDDBBD</t>
  </si>
  <si>
    <t>CBDDBCA</t>
  </si>
  <si>
    <t>CBDDBCB</t>
  </si>
  <si>
    <t>CBDDBCC</t>
  </si>
  <si>
    <t>CBDDBCD</t>
  </si>
  <si>
    <t>CBDDBDA</t>
  </si>
  <si>
    <t>CBDDBDB</t>
  </si>
  <si>
    <t>CBDDBDC</t>
  </si>
  <si>
    <t>CBDDCAA</t>
  </si>
  <si>
    <t>CBDDCAB</t>
  </si>
  <si>
    <t>CBDDCAC</t>
  </si>
  <si>
    <t>CBDDCAD</t>
  </si>
  <si>
    <t>CBDDCBA</t>
  </si>
  <si>
    <t>CBDDCBB</t>
  </si>
  <si>
    <t>CBDDCBC</t>
  </si>
  <si>
    <t>CBDDCBD</t>
  </si>
  <si>
    <t>CBDDCCA</t>
  </si>
  <si>
    <t>CBDDCCB</t>
  </si>
  <si>
    <t>CBDDCCC</t>
  </si>
  <si>
    <t>CBDDCCD</t>
  </si>
  <si>
    <t>CBDDCDA</t>
  </si>
  <si>
    <t>CBDDCDB</t>
  </si>
  <si>
    <t>CBDDCDC</t>
  </si>
  <si>
    <t>CBDDDAA</t>
  </si>
  <si>
    <t>CBDDDAB</t>
  </si>
  <si>
    <t>CBDDDAC</t>
  </si>
  <si>
    <t>CBDDDBA</t>
  </si>
  <si>
    <t>CBDDDBB</t>
  </si>
  <si>
    <t>CBDDDBC</t>
  </si>
  <si>
    <t>CBDDDCA</t>
  </si>
  <si>
    <t>CBDDDCB</t>
  </si>
  <si>
    <t>CBDDDCC</t>
  </si>
  <si>
    <t>CBDEAAA</t>
  </si>
  <si>
    <t>CBDEAAB</t>
  </si>
  <si>
    <t>CBDEAAC</t>
  </si>
  <si>
    <t>CBDEABA</t>
  </si>
  <si>
    <t>CBDEABB</t>
  </si>
  <si>
    <t>CBDEABC</t>
  </si>
  <si>
    <t>CBDEACA</t>
  </si>
  <si>
    <t>CBDEACB</t>
  </si>
  <si>
    <t>CBDEACC</t>
  </si>
  <si>
    <t>CBDEBAA</t>
  </si>
  <si>
    <t>CBDEBAB</t>
  </si>
  <si>
    <t>CBDEBAC</t>
  </si>
  <si>
    <t>CBDEBBA</t>
  </si>
  <si>
    <t>CBDEBBB</t>
  </si>
  <si>
    <t>CBDEBBC</t>
  </si>
  <si>
    <t>CBDEBCA</t>
  </si>
  <si>
    <t>CBDEBCB</t>
  </si>
  <si>
    <t>CBDEBCC</t>
  </si>
  <si>
    <t>CBDECAA</t>
  </si>
  <si>
    <t>CBDECAB</t>
  </si>
  <si>
    <t>CBDECAC</t>
  </si>
  <si>
    <t>CBDECBA</t>
  </si>
  <si>
    <t>CBDECBB</t>
  </si>
  <si>
    <t>CBDECBC</t>
  </si>
  <si>
    <t>CBDECCA</t>
  </si>
  <si>
    <t>CBDECCB</t>
  </si>
  <si>
    <t>CBDECCC</t>
  </si>
  <si>
    <t>CBEAAAA</t>
  </si>
  <si>
    <t>CBEAAAB</t>
  </si>
  <si>
    <t>CBEAAAC</t>
  </si>
  <si>
    <t>CBEAAAD</t>
  </si>
  <si>
    <t>CBEAABA</t>
  </si>
  <si>
    <t>CBEAABB</t>
  </si>
  <si>
    <t>CBEAABC</t>
  </si>
  <si>
    <t>CBEAABD</t>
  </si>
  <si>
    <t>CBEAACA</t>
  </si>
  <si>
    <t>CBEAACB</t>
  </si>
  <si>
    <t>CBEAACC</t>
  </si>
  <si>
    <t>CBEAACD</t>
  </si>
  <si>
    <t>CBEAADA</t>
  </si>
  <si>
    <t>CBEAADB</t>
  </si>
  <si>
    <t>CBEAADC</t>
  </si>
  <si>
    <t>CBEABAA</t>
  </si>
  <si>
    <t>CBEABAB</t>
  </si>
  <si>
    <t>CBEABAC</t>
  </si>
  <si>
    <t>CBEABAD</t>
  </si>
  <si>
    <t>CBEABBA</t>
  </si>
  <si>
    <t>CBEABBB</t>
  </si>
  <si>
    <t>CBEABBC</t>
  </si>
  <si>
    <t>CBEABBD</t>
  </si>
  <si>
    <t>CBEABCA</t>
  </si>
  <si>
    <t>CBEABCB</t>
  </si>
  <si>
    <t>CBEABCC</t>
  </si>
  <si>
    <t>CBEABCD</t>
  </si>
  <si>
    <t>CBEABDA</t>
  </si>
  <si>
    <t>CBEABDB</t>
  </si>
  <si>
    <t>CBEABDC</t>
  </si>
  <si>
    <t>CBEACAA</t>
  </si>
  <si>
    <t>CBEACAB</t>
  </si>
  <si>
    <t>CBEACAC</t>
  </si>
  <si>
    <t>CBEACAD</t>
  </si>
  <si>
    <t>CBEACBA</t>
  </si>
  <si>
    <t>CBEACBB</t>
  </si>
  <si>
    <t>CBEACBC</t>
  </si>
  <si>
    <t>CBEACBD</t>
  </si>
  <si>
    <t>CBEACCA</t>
  </si>
  <si>
    <t>CBEACCB</t>
  </si>
  <si>
    <t>CBEACCC</t>
  </si>
  <si>
    <t>CBEACCD</t>
  </si>
  <si>
    <t>CBEACDA</t>
  </si>
  <si>
    <t>CBEACDB</t>
  </si>
  <si>
    <t>CBEACDC</t>
  </si>
  <si>
    <t>CBEADAA</t>
  </si>
  <si>
    <t>CBEADAB</t>
  </si>
  <si>
    <t>CBEADAC</t>
  </si>
  <si>
    <t>CBEADBA</t>
  </si>
  <si>
    <t>CBEADBB</t>
  </si>
  <si>
    <t>CBEADBC</t>
  </si>
  <si>
    <t>CBEADCA</t>
  </si>
  <si>
    <t>CBEADCB</t>
  </si>
  <si>
    <t>CBEADCC</t>
  </si>
  <si>
    <t>CBEBAAA</t>
  </si>
  <si>
    <t>CBEBAAB</t>
  </si>
  <si>
    <t>CBEBAAC</t>
  </si>
  <si>
    <t>CBEBAAD</t>
  </si>
  <si>
    <t>CBEBABA</t>
  </si>
  <si>
    <t>CBEBABB</t>
  </si>
  <si>
    <t>CBEBABC</t>
  </si>
  <si>
    <t>CBEBABD</t>
  </si>
  <si>
    <t>CBEBACA</t>
  </si>
  <si>
    <t>CBEBACB</t>
  </si>
  <si>
    <t>CBEBACC</t>
  </si>
  <si>
    <t>CBEBACD</t>
  </si>
  <si>
    <t>CBEBADA</t>
  </si>
  <si>
    <t>CBEBADB</t>
  </si>
  <si>
    <t>CBEBADC</t>
  </si>
  <si>
    <t>CBEBBAA</t>
  </si>
  <si>
    <t>CBEBBAB</t>
  </si>
  <si>
    <t>CBEBBAC</t>
  </si>
  <si>
    <t>CBEBBAD</t>
  </si>
  <si>
    <t>CBEBBBA</t>
  </si>
  <si>
    <t>CBEBBBB</t>
  </si>
  <si>
    <t>CBEBBBC</t>
  </si>
  <si>
    <t>CBEBBBD</t>
  </si>
  <si>
    <t>CBEBBCA</t>
  </si>
  <si>
    <t>CBEBBCB</t>
  </si>
  <si>
    <t>CBEBBCC</t>
  </si>
  <si>
    <t>CBEBBCD</t>
  </si>
  <si>
    <t>CBEBBDA</t>
  </si>
  <si>
    <t>CBEBBDB</t>
  </si>
  <si>
    <t>CBEBBDC</t>
  </si>
  <si>
    <t>CBEBCAA</t>
  </si>
  <si>
    <t>CBEBCAB</t>
  </si>
  <si>
    <t>CBEBCAC</t>
  </si>
  <si>
    <t>CBEBCAD</t>
  </si>
  <si>
    <t>CBEBCBA</t>
  </si>
  <si>
    <t>CBEBCBB</t>
  </si>
  <si>
    <t>CBEBCBC</t>
  </si>
  <si>
    <t>CBEBCBD</t>
  </si>
  <si>
    <t>CBEBCCA</t>
  </si>
  <si>
    <t>CBEBCCB</t>
  </si>
  <si>
    <t>CBEBCCC</t>
  </si>
  <si>
    <t>CBEBCCD</t>
  </si>
  <si>
    <t>CBEBCDA</t>
  </si>
  <si>
    <t>CBEBCDB</t>
  </si>
  <si>
    <t>CBEBCDC</t>
  </si>
  <si>
    <t>CBEBDAA</t>
  </si>
  <si>
    <t>CBEBDAB</t>
  </si>
  <si>
    <t>CBEBDAC</t>
  </si>
  <si>
    <t>CBEBDBA</t>
  </si>
  <si>
    <t>CBEBDBB</t>
  </si>
  <si>
    <t>CBEBDBC</t>
  </si>
  <si>
    <t>CBEBDCA</t>
  </si>
  <si>
    <t>CBEBDCB</t>
  </si>
  <si>
    <t>CBEBDCC</t>
  </si>
  <si>
    <t>CBECAAA</t>
  </si>
  <si>
    <t>CBECAAB</t>
  </si>
  <si>
    <t>CBECAAC</t>
  </si>
  <si>
    <t>CBECAAD</t>
  </si>
  <si>
    <t>CBECABA</t>
  </si>
  <si>
    <t>CBECABB</t>
  </si>
  <si>
    <t>CBECABC</t>
  </si>
  <si>
    <t>CBECABD</t>
  </si>
  <si>
    <t>CBECACA</t>
  </si>
  <si>
    <t>CBECACB</t>
  </si>
  <si>
    <t>CBECACC</t>
  </si>
  <si>
    <t>CBECACD</t>
  </si>
  <si>
    <t>CBECADA</t>
  </si>
  <si>
    <t>CBECADB</t>
  </si>
  <si>
    <t>CBECADC</t>
  </si>
  <si>
    <t>CBECBAA</t>
  </si>
  <si>
    <t>CBECBAB</t>
  </si>
  <si>
    <t>CBECBAC</t>
  </si>
  <si>
    <t>CBECBAD</t>
  </si>
  <si>
    <t>CBECBBA</t>
  </si>
  <si>
    <t>CBECBBB</t>
  </si>
  <si>
    <t>CBECBBC</t>
  </si>
  <si>
    <t>CBECBBD</t>
  </si>
  <si>
    <t>CBECBCA</t>
  </si>
  <si>
    <t>CBECBCB</t>
  </si>
  <si>
    <t>CBECBCC</t>
  </si>
  <si>
    <t>CBECBCD</t>
  </si>
  <si>
    <t>CBECBDA</t>
  </si>
  <si>
    <t>CBECBDB</t>
  </si>
  <si>
    <t>CBECBDC</t>
  </si>
  <si>
    <t>CBECCAA</t>
  </si>
  <si>
    <t>CBECCAB</t>
  </si>
  <si>
    <t>CBECCAC</t>
  </si>
  <si>
    <t>CBECCAD</t>
  </si>
  <si>
    <t>CBECCBA</t>
  </si>
  <si>
    <t>CBECCBB</t>
  </si>
  <si>
    <t>CBECCBC</t>
  </si>
  <si>
    <t>CBECCBD</t>
  </si>
  <si>
    <t>CBECCCA</t>
  </si>
  <si>
    <t>CBECCCB</t>
  </si>
  <si>
    <t>CBECCCC</t>
  </si>
  <si>
    <t>CBECCCD</t>
  </si>
  <si>
    <t>CBECCDA</t>
  </si>
  <si>
    <t>CBECCDB</t>
  </si>
  <si>
    <t>CBECCDC</t>
  </si>
  <si>
    <t>CBECDAA</t>
  </si>
  <si>
    <t>CBECDAB</t>
  </si>
  <si>
    <t>CBECDAC</t>
  </si>
  <si>
    <t>CBECDBA</t>
  </si>
  <si>
    <t>CBECDBB</t>
  </si>
  <si>
    <t>CBECDBC</t>
  </si>
  <si>
    <t>CBECDCA</t>
  </si>
  <si>
    <t>CBECDCB</t>
  </si>
  <si>
    <t>CBECDCC</t>
  </si>
  <si>
    <t>CBEDAAA</t>
  </si>
  <si>
    <t>CBEDAAB</t>
  </si>
  <si>
    <t>CBEDAAC</t>
  </si>
  <si>
    <t>CBEDABA</t>
  </si>
  <si>
    <t>CBEDABB</t>
  </si>
  <si>
    <t>CBEDABC</t>
  </si>
  <si>
    <t>CBEDACA</t>
  </si>
  <si>
    <t>CBEDACB</t>
  </si>
  <si>
    <t>CBEDACC</t>
  </si>
  <si>
    <t>CBEDBAA</t>
  </si>
  <si>
    <t>CBEDBAB</t>
  </si>
  <si>
    <t>CBEDBAC</t>
  </si>
  <si>
    <t>CBEDBBA</t>
  </si>
  <si>
    <t>CBEDBBB</t>
  </si>
  <si>
    <t>CBEDBBC</t>
  </si>
  <si>
    <t>CBEDBCA</t>
  </si>
  <si>
    <t>CBEDBCB</t>
  </si>
  <si>
    <t>CBEDBCC</t>
  </si>
  <si>
    <t>CBEDCAA</t>
  </si>
  <si>
    <t>CBEDCAB</t>
  </si>
  <si>
    <t>CBEDCAC</t>
  </si>
  <si>
    <t>CBEDCBA</t>
  </si>
  <si>
    <t>CBEDCBB</t>
  </si>
  <si>
    <t>CBEDCBC</t>
  </si>
  <si>
    <t>CBEDCCA</t>
  </si>
  <si>
    <t>CBEDCCB</t>
  </si>
  <si>
    <t>CBEDCCC</t>
  </si>
  <si>
    <t>CBFAAAA</t>
  </si>
  <si>
    <t>CBFAAAB</t>
  </si>
  <si>
    <t>CBFAAAC</t>
  </si>
  <si>
    <t>CBFAABA</t>
  </si>
  <si>
    <t>CBFAABB</t>
  </si>
  <si>
    <t>CBFAABC</t>
  </si>
  <si>
    <t>CBFAACA</t>
  </si>
  <si>
    <t>CBFAACB</t>
  </si>
  <si>
    <t>CBFAACC</t>
  </si>
  <si>
    <t>CBFABAA</t>
  </si>
  <si>
    <t>CBFABAB</t>
  </si>
  <si>
    <t>CBFABAC</t>
  </si>
  <si>
    <t>CBFABBA</t>
  </si>
  <si>
    <t>CBFABBB</t>
  </si>
  <si>
    <t>CBFABBC</t>
  </si>
  <si>
    <t>CBFABCA</t>
  </si>
  <si>
    <t>CBFABCB</t>
  </si>
  <si>
    <t>CBFABCC</t>
  </si>
  <si>
    <t>CBFACAA</t>
  </si>
  <si>
    <t>CBFACAB</t>
  </si>
  <si>
    <t>CBFACAC</t>
  </si>
  <si>
    <t>CBFACBA</t>
  </si>
  <si>
    <t>CBFACBB</t>
  </si>
  <si>
    <t>CBFACBC</t>
  </si>
  <si>
    <t>CBFACCA</t>
  </si>
  <si>
    <t>CBFACCB</t>
  </si>
  <si>
    <t>CBFACCC</t>
  </si>
  <si>
    <t>CBFBAAA</t>
  </si>
  <si>
    <t>CBFBAAB</t>
  </si>
  <si>
    <t>CBFBAAC</t>
  </si>
  <si>
    <t>CBFBABA</t>
  </si>
  <si>
    <t>CBFBABB</t>
  </si>
  <si>
    <t>CBFBABC</t>
  </si>
  <si>
    <t>CBFBACA</t>
  </si>
  <si>
    <t>CBFBACB</t>
  </si>
  <si>
    <t>CBFBACC</t>
  </si>
  <si>
    <t>CBFBBAA</t>
  </si>
  <si>
    <t>CBFBBAB</t>
  </si>
  <si>
    <t>CBFBBAC</t>
  </si>
  <si>
    <t>CBFBBBA</t>
  </si>
  <si>
    <t>CBFBBBB</t>
  </si>
  <si>
    <t>CBFBBBC</t>
  </si>
  <si>
    <t>CBFBBCA</t>
  </si>
  <si>
    <t>CBFBBCB</t>
  </si>
  <si>
    <t>CBFBBCC</t>
  </si>
  <si>
    <t>CBFBCAA</t>
  </si>
  <si>
    <t>CBFBCAB</t>
  </si>
  <si>
    <t>CBFBCAC</t>
  </si>
  <si>
    <t>CBFBCBA</t>
  </si>
  <si>
    <t>CBFBCBB</t>
  </si>
  <si>
    <t>CBFBCBC</t>
  </si>
  <si>
    <t>CBFBCCA</t>
  </si>
  <si>
    <t>CBFBCCB</t>
  </si>
  <si>
    <t>CBFBCCC</t>
  </si>
  <si>
    <t>CBFCAAA</t>
  </si>
  <si>
    <t>CBFCAAB</t>
  </si>
  <si>
    <t>CBFCAAC</t>
  </si>
  <si>
    <t>CBFCABA</t>
  </si>
  <si>
    <t>CBFCABB</t>
  </si>
  <si>
    <t>CBFCABC</t>
  </si>
  <si>
    <t>CBFCACA</t>
  </si>
  <si>
    <t>CBFCACB</t>
  </si>
  <si>
    <t>CBFCACC</t>
  </si>
  <si>
    <t>CBFCBAA</t>
  </si>
  <si>
    <t>CBFCBAB</t>
  </si>
  <si>
    <t>CBFCBAC</t>
  </si>
  <si>
    <t>CBFCBBA</t>
  </si>
  <si>
    <t>CBFCBBB</t>
  </si>
  <si>
    <t>CBFCBBC</t>
  </si>
  <si>
    <t>CBFCBCA</t>
  </si>
  <si>
    <t>CBFCBCB</t>
  </si>
  <si>
    <t>CBFCBCC</t>
  </si>
  <si>
    <t>CBFCCAA</t>
  </si>
  <si>
    <t>CBFCCAB</t>
  </si>
  <si>
    <t>CBFCCAC</t>
  </si>
  <si>
    <t>CBFCCBA</t>
  </si>
  <si>
    <t>CBFCCBB</t>
  </si>
  <si>
    <t>CBFCCBC</t>
  </si>
  <si>
    <t>CBFCCCA</t>
  </si>
  <si>
    <t>CBFCCCB</t>
  </si>
  <si>
    <t>CCAAAAD</t>
  </si>
  <si>
    <t>CCAAAAE</t>
  </si>
  <si>
    <t>CCAAAAF</t>
  </si>
  <si>
    <t>CCAAABD</t>
  </si>
  <si>
    <t>CCAAABE</t>
  </si>
  <si>
    <t>CCAAABF</t>
  </si>
  <si>
    <t>CCAAACC</t>
  </si>
  <si>
    <t>CCAAACD</t>
  </si>
  <si>
    <t>CCAAACE</t>
  </si>
  <si>
    <t>CCAAACF</t>
  </si>
  <si>
    <t>CCAAADA</t>
  </si>
  <si>
    <t>CCAAADB</t>
  </si>
  <si>
    <t>CCAAADC</t>
  </si>
  <si>
    <t>CCAAADD</t>
  </si>
  <si>
    <t>CCAAADE</t>
  </si>
  <si>
    <t>CCAAAEA</t>
  </si>
  <si>
    <t>CCAAAEB</t>
  </si>
  <si>
    <t>CCAAAEC</t>
  </si>
  <si>
    <t>CCAAAED</t>
  </si>
  <si>
    <t>CCAAAFA</t>
  </si>
  <si>
    <t>CCAAAFB</t>
  </si>
  <si>
    <t>CCAAAFC</t>
  </si>
  <si>
    <t>CCAABAD</t>
  </si>
  <si>
    <t>CCAABAE</t>
  </si>
  <si>
    <t>CCAABAF</t>
  </si>
  <si>
    <t>CCAABBD</t>
  </si>
  <si>
    <t>CCAABBE</t>
  </si>
  <si>
    <t>CCAABBF</t>
  </si>
  <si>
    <t>CCAABCC</t>
  </si>
  <si>
    <t>CCAABCD</t>
  </si>
  <si>
    <t>CCAABCE</t>
  </si>
  <si>
    <t>CCAABCF</t>
  </si>
  <si>
    <t>CCAABDA</t>
  </si>
  <si>
    <t>CCAABDB</t>
  </si>
  <si>
    <t>CCAABDC</t>
  </si>
  <si>
    <t>CCAABDD</t>
  </si>
  <si>
    <t>CCAABDE</t>
  </si>
  <si>
    <t>CCAABEA</t>
  </si>
  <si>
    <t>CCAABEB</t>
  </si>
  <si>
    <t>CCAABEC</t>
  </si>
  <si>
    <t>CCAABED</t>
  </si>
  <si>
    <t>CCAABFA</t>
  </si>
  <si>
    <t>CCAABFB</t>
  </si>
  <si>
    <t>CCAABFC</t>
  </si>
  <si>
    <t>CCAACAC</t>
  </si>
  <si>
    <t>CCAACAD</t>
  </si>
  <si>
    <t>CCAACAE</t>
  </si>
  <si>
    <t>CCAACAF</t>
  </si>
  <si>
    <t>CCAACBC</t>
  </si>
  <si>
    <t>CCAACBD</t>
  </si>
  <si>
    <t>CCAACBE</t>
  </si>
  <si>
    <t>CCAACBF</t>
  </si>
  <si>
    <t>CCAACCA</t>
  </si>
  <si>
    <t>CCAACCB</t>
  </si>
  <si>
    <t>CCAACCC</t>
  </si>
  <si>
    <t>CCAACCD</t>
  </si>
  <si>
    <t>CCAACCE</t>
  </si>
  <si>
    <t>CCAACCF</t>
  </si>
  <si>
    <t>CCAACDA</t>
  </si>
  <si>
    <t>CCAACDB</t>
  </si>
  <si>
    <t>CCAACDC</t>
  </si>
  <si>
    <t>CCAACDD</t>
  </si>
  <si>
    <t>CCAACDE</t>
  </si>
  <si>
    <t>CCAACEA</t>
  </si>
  <si>
    <t>CCAACEB</t>
  </si>
  <si>
    <t>CCAACEC</t>
  </si>
  <si>
    <t>CCAACED</t>
  </si>
  <si>
    <t>CCAACFA</t>
  </si>
  <si>
    <t>CCAACFB</t>
  </si>
  <si>
    <t>CCAACFC</t>
  </si>
  <si>
    <t>CCAADAA</t>
  </si>
  <si>
    <t>CCAADAB</t>
  </si>
  <si>
    <t>CCAADAC</t>
  </si>
  <si>
    <t>CCAADAD</t>
  </si>
  <si>
    <t>CCAADAE</t>
  </si>
  <si>
    <t>CCAADBA</t>
  </si>
  <si>
    <t>CCAADBB</t>
  </si>
  <si>
    <t>CCAADBC</t>
  </si>
  <si>
    <t>CCAADBD</t>
  </si>
  <si>
    <t>CCAADBE</t>
  </si>
  <si>
    <t>CCAADCA</t>
  </si>
  <si>
    <t>CCAADCB</t>
  </si>
  <si>
    <t>CCAADCC</t>
  </si>
  <si>
    <t>CCAADCD</t>
  </si>
  <si>
    <t>CCAADCE</t>
  </si>
  <si>
    <t>CCAADDA</t>
  </si>
  <si>
    <t>CCAADDB</t>
  </si>
  <si>
    <t>CCAADDC</t>
  </si>
  <si>
    <t>CCAADDD</t>
  </si>
  <si>
    <t>CCAADEA</t>
  </si>
  <si>
    <t>CCAADEB</t>
  </si>
  <si>
    <t>CCAADEC</t>
  </si>
  <si>
    <t>CCAAEAA</t>
  </si>
  <si>
    <t>CCAAEAB</t>
  </si>
  <si>
    <t>CCAAEAC</t>
  </si>
  <si>
    <t>CCAAEAD</t>
  </si>
  <si>
    <t>CCAAEBA</t>
  </si>
  <si>
    <t>CCAAEBB</t>
  </si>
  <si>
    <t>CCAAEBC</t>
  </si>
  <si>
    <t>CCAAEBD</t>
  </si>
  <si>
    <t>CCAAECA</t>
  </si>
  <si>
    <t>CCAAECB</t>
  </si>
  <si>
    <t>CCAAECC</t>
  </si>
  <si>
    <t>CCAAECD</t>
  </si>
  <si>
    <t>CCAAEDA</t>
  </si>
  <si>
    <t>CCAAEDB</t>
  </si>
  <si>
    <t>CCAAEDC</t>
  </si>
  <si>
    <t>CCAAFAA</t>
  </si>
  <si>
    <t>CCAAFAB</t>
  </si>
  <si>
    <t>CCAAFAC</t>
  </si>
  <si>
    <t>CCAAFBA</t>
  </si>
  <si>
    <t>CCAAFBB</t>
  </si>
  <si>
    <t>CCAAFBC</t>
  </si>
  <si>
    <t>CCAAFCA</t>
  </si>
  <si>
    <t>CCAAFCB</t>
  </si>
  <si>
    <t>CCAAFCC</t>
  </si>
  <si>
    <t>CCABAAD</t>
  </si>
  <si>
    <t>CCABAAE</t>
  </si>
  <si>
    <t>CCABAAF</t>
  </si>
  <si>
    <t>CCABABD</t>
  </si>
  <si>
    <t>CCABABE</t>
  </si>
  <si>
    <t>CCABABF</t>
  </si>
  <si>
    <t>CCABACC</t>
  </si>
  <si>
    <t>CCABACD</t>
  </si>
  <si>
    <t>CCABACE</t>
  </si>
  <si>
    <t>CCABACF</t>
  </si>
  <si>
    <t>CCABADA</t>
  </si>
  <si>
    <t>CCABADB</t>
  </si>
  <si>
    <t>CCABADC</t>
  </si>
  <si>
    <t>CCABADD</t>
  </si>
  <si>
    <t>CCABADE</t>
  </si>
  <si>
    <t>CCABAEA</t>
  </si>
  <si>
    <t>CCABAEB</t>
  </si>
  <si>
    <t>CCABAEC</t>
  </si>
  <si>
    <t>CCABAED</t>
  </si>
  <si>
    <t>CCABAFA</t>
  </si>
  <si>
    <t>CCABAFB</t>
  </si>
  <si>
    <t>CCABAFC</t>
  </si>
  <si>
    <t>CCABBAD</t>
  </si>
  <si>
    <t>CCABBAE</t>
  </si>
  <si>
    <t>CCABBAF</t>
  </si>
  <si>
    <t>CCABBBD</t>
  </si>
  <si>
    <t>CCABBBE</t>
  </si>
  <si>
    <t>CCABBBF</t>
  </si>
  <si>
    <t>CCABBCC</t>
  </si>
  <si>
    <t>CCABBCD</t>
  </si>
  <si>
    <t>CCABBCE</t>
  </si>
  <si>
    <t>CCABBCF</t>
  </si>
  <si>
    <t>CCABBDA</t>
  </si>
  <si>
    <t>CCABBDB</t>
  </si>
  <si>
    <t>CCABBDC</t>
  </si>
  <si>
    <t>CCABBDD</t>
  </si>
  <si>
    <t>CCABBDE</t>
  </si>
  <si>
    <t>CCABBEA</t>
  </si>
  <si>
    <t>CCABBEB</t>
  </si>
  <si>
    <t>CCABBEC</t>
  </si>
  <si>
    <t>CCABBED</t>
  </si>
  <si>
    <t>CCABBFA</t>
  </si>
  <si>
    <t>CCABBFB</t>
  </si>
  <si>
    <t>CCABBFC</t>
  </si>
  <si>
    <t>CCABCAC</t>
  </si>
  <si>
    <t>CCABCAD</t>
  </si>
  <si>
    <t>CCABCAE</t>
  </si>
  <si>
    <t>CCABCAF</t>
  </si>
  <si>
    <t>CCABCBC</t>
  </si>
  <si>
    <t>CCABCBD</t>
  </si>
  <si>
    <t>CCABCBE</t>
  </si>
  <si>
    <t>CCABCBF</t>
  </si>
  <si>
    <t>CCABCCA</t>
  </si>
  <si>
    <t>CCABCCB</t>
  </si>
  <si>
    <t>CCABCCC</t>
  </si>
  <si>
    <t>CCABCCD</t>
  </si>
  <si>
    <t>CCABCCE</t>
  </si>
  <si>
    <t>CCABCCF</t>
  </si>
  <si>
    <t>CCABCDA</t>
  </si>
  <si>
    <t>CCABCDB</t>
  </si>
  <si>
    <t>CCABCDC</t>
  </si>
  <si>
    <t>CCABCDD</t>
  </si>
  <si>
    <t>CCABCDE</t>
  </si>
  <si>
    <t>CCABCEA</t>
  </si>
  <si>
    <t>CCABCEB</t>
  </si>
  <si>
    <t>CCABCEC</t>
  </si>
  <si>
    <t>CCABCED</t>
  </si>
  <si>
    <t>CCABCFA</t>
  </si>
  <si>
    <t>CCABCFB</t>
  </si>
  <si>
    <t>CCABCFC</t>
  </si>
  <si>
    <t>CCABDAA</t>
  </si>
  <si>
    <t>CCABDAB</t>
  </si>
  <si>
    <t>CCABDAC</t>
  </si>
  <si>
    <t>CCABDAD</t>
  </si>
  <si>
    <t>CCABDAE</t>
  </si>
  <si>
    <t>CCABDBA</t>
  </si>
  <si>
    <t>CCABDBB</t>
  </si>
  <si>
    <t>CCABDBC</t>
  </si>
  <si>
    <t>CCABDBD</t>
  </si>
  <si>
    <t>CCABDBE</t>
  </si>
  <si>
    <t>CCABDCA</t>
  </si>
  <si>
    <t>CCABDCB</t>
  </si>
  <si>
    <t>CCABDCC</t>
  </si>
  <si>
    <t>CCABDCD</t>
  </si>
  <si>
    <t>CCABDCE</t>
  </si>
  <si>
    <t>CCABDDA</t>
  </si>
  <si>
    <t>CCABDDB</t>
  </si>
  <si>
    <t>CCABDDC</t>
  </si>
  <si>
    <t>CCABDDD</t>
  </si>
  <si>
    <t>CCABDEA</t>
  </si>
  <si>
    <t>CCABDEB</t>
  </si>
  <si>
    <t>CCABDEC</t>
  </si>
  <si>
    <t>CCABEAA</t>
  </si>
  <si>
    <t>CCABEAB</t>
  </si>
  <si>
    <t>CCABEAC</t>
  </si>
  <si>
    <t>CCABEAD</t>
  </si>
  <si>
    <t>CCABEBA</t>
  </si>
  <si>
    <t>CCABEBB</t>
  </si>
  <si>
    <t>CCABEBC</t>
  </si>
  <si>
    <t>CCABEBD</t>
  </si>
  <si>
    <t>CCABECA</t>
  </si>
  <si>
    <t>CCABECB</t>
  </si>
  <si>
    <t>CCABECC</t>
  </si>
  <si>
    <t>CCABECD</t>
  </si>
  <si>
    <t>CCABEDA</t>
  </si>
  <si>
    <t>CCABEDB</t>
  </si>
  <si>
    <t>CCABEDC</t>
  </si>
  <si>
    <t>CCABFAA</t>
  </si>
  <si>
    <t>CCABFAB</t>
  </si>
  <si>
    <t>CCABFAC</t>
  </si>
  <si>
    <t>CCABFBA</t>
  </si>
  <si>
    <t>CCABFBB</t>
  </si>
  <si>
    <t>CCABFBC</t>
  </si>
  <si>
    <t>CCABFCA</t>
  </si>
  <si>
    <t>CCABFCB</t>
  </si>
  <si>
    <t>CCABFCC</t>
  </si>
  <si>
    <t>CCACAAC</t>
  </si>
  <si>
    <t>CCACAAD</t>
  </si>
  <si>
    <t>CCACAAE</t>
  </si>
  <si>
    <t>CCACAAF</t>
  </si>
  <si>
    <t>CCACABC</t>
  </si>
  <si>
    <t>CCACABD</t>
  </si>
  <si>
    <t>CCACABE</t>
  </si>
  <si>
    <t>CCACABF</t>
  </si>
  <si>
    <t>CCACACA</t>
  </si>
  <si>
    <t>CCACACB</t>
  </si>
  <si>
    <t>CCACACC</t>
  </si>
  <si>
    <t>CCACACD</t>
  </si>
  <si>
    <t>CCACACE</t>
  </si>
  <si>
    <t>CCACACF</t>
  </si>
  <si>
    <t>CCACADA</t>
  </si>
  <si>
    <t>CCACADB</t>
  </si>
  <si>
    <t>CCACADC</t>
  </si>
  <si>
    <t>CCACADD</t>
  </si>
  <si>
    <t>CCACADE</t>
  </si>
  <si>
    <t>CCACAEA</t>
  </si>
  <si>
    <t>CCACAEB</t>
  </si>
  <si>
    <t>CCACAEC</t>
  </si>
  <si>
    <t>CCACAED</t>
  </si>
  <si>
    <t>CCACAFA</t>
  </si>
  <si>
    <t>CCACAFB</t>
  </si>
  <si>
    <t>CCACAFC</t>
  </si>
  <si>
    <t>CCACBAC</t>
  </si>
  <si>
    <t>CCACBAD</t>
  </si>
  <si>
    <t>CCACBAE</t>
  </si>
  <si>
    <t>CCACBAF</t>
  </si>
  <si>
    <t>CCACBBC</t>
  </si>
  <si>
    <t>CCACBBD</t>
  </si>
  <si>
    <t>CCACBBE</t>
  </si>
  <si>
    <t>CCACBBF</t>
  </si>
  <si>
    <t>CCACBCA</t>
  </si>
  <si>
    <t>CCACBCB</t>
  </si>
  <si>
    <t>CCACBCC</t>
  </si>
  <si>
    <t>CCACBCD</t>
  </si>
  <si>
    <t>CCACBCE</t>
  </si>
  <si>
    <t>CCACBCF</t>
  </si>
  <si>
    <t>CCACBDA</t>
  </si>
  <si>
    <t>CCACBDB</t>
  </si>
  <si>
    <t>CCACBDC</t>
  </si>
  <si>
    <t>CCACBDD</t>
  </si>
  <si>
    <t>CCACBDE</t>
  </si>
  <si>
    <t>CCACBEA</t>
  </si>
  <si>
    <t>CCACBEB</t>
  </si>
  <si>
    <t>CCACBEC</t>
  </si>
  <si>
    <t>CCACBED</t>
  </si>
  <si>
    <t>CCACBFA</t>
  </si>
  <si>
    <t>CCACBFB</t>
  </si>
  <si>
    <t>CCACBFC</t>
  </si>
  <si>
    <t>CCACCAA</t>
  </si>
  <si>
    <t>CCACCAB</t>
  </si>
  <si>
    <t>CCACCAC</t>
  </si>
  <si>
    <t>CCACCAD</t>
  </si>
  <si>
    <t>CCACCAE</t>
  </si>
  <si>
    <t>CCACCAF</t>
  </si>
  <si>
    <t>CCACCBA</t>
  </si>
  <si>
    <t>CCACCBB</t>
  </si>
  <si>
    <t>CCACCBC</t>
  </si>
  <si>
    <t>CCACCBD</t>
  </si>
  <si>
    <t>CCACCBE</t>
  </si>
  <si>
    <t>CCACCBF</t>
  </si>
  <si>
    <t>CCACCCA</t>
  </si>
  <si>
    <t>CCACCCB</t>
  </si>
  <si>
    <t>CCACCCC</t>
  </si>
  <si>
    <t>CCACCCD</t>
  </si>
  <si>
    <t>CCACCCE</t>
  </si>
  <si>
    <t>CCACCDA</t>
  </si>
  <si>
    <t>CCACCDB</t>
  </si>
  <si>
    <t>CCACCDC</t>
  </si>
  <si>
    <t>CCACCDD</t>
  </si>
  <si>
    <t>CCACCDE</t>
  </si>
  <si>
    <t>CCACCEA</t>
  </si>
  <si>
    <t>CCACCEB</t>
  </si>
  <si>
    <t>CCACCEC</t>
  </si>
  <si>
    <t>CCACCED</t>
  </si>
  <si>
    <t>CCACCFA</t>
  </si>
  <si>
    <t>CCACCFB</t>
  </si>
  <si>
    <t>CCACDAA</t>
  </si>
  <si>
    <t>CCACDAB</t>
  </si>
  <si>
    <t>CCACDAC</t>
  </si>
  <si>
    <t>CCACDAD</t>
  </si>
  <si>
    <t>CCACDAE</t>
  </si>
  <si>
    <t>CCACDBA</t>
  </si>
  <si>
    <t>CCACDBB</t>
  </si>
  <si>
    <t>CCACDBC</t>
  </si>
  <si>
    <t>CCACDBD</t>
  </si>
  <si>
    <t>CCACDBE</t>
  </si>
  <si>
    <t>CCACDCA</t>
  </si>
  <si>
    <t>CCACDCB</t>
  </si>
  <si>
    <t>CCACDCC</t>
  </si>
  <si>
    <t>CCACDCD</t>
  </si>
  <si>
    <t>CCACDCE</t>
  </si>
  <si>
    <t>CCACDDA</t>
  </si>
  <si>
    <t>CCACDDB</t>
  </si>
  <si>
    <t>CCACDDC</t>
  </si>
  <si>
    <t>CCACDDD</t>
  </si>
  <si>
    <t>CCACDEA</t>
  </si>
  <si>
    <t>CCACDEB</t>
  </si>
  <si>
    <t>CCACDEC</t>
  </si>
  <si>
    <t>CCACEAA</t>
  </si>
  <si>
    <t>CCACEAB</t>
  </si>
  <si>
    <t>CCACEAC</t>
  </si>
  <si>
    <t>CCACEAD</t>
  </si>
  <si>
    <t>CCACEBA</t>
  </si>
  <si>
    <t>CCACEBB</t>
  </si>
  <si>
    <t>CCACEBC</t>
  </si>
  <si>
    <t>CCACEBD</t>
  </si>
  <si>
    <t>CCACECA</t>
  </si>
  <si>
    <t>CCACECB</t>
  </si>
  <si>
    <t>CCACECC</t>
  </si>
  <si>
    <t>CCACECD</t>
  </si>
  <si>
    <t>CCACEDA</t>
  </si>
  <si>
    <t>CCACEDB</t>
  </si>
  <si>
    <t>CCACEDC</t>
  </si>
  <si>
    <t>CCACFAA</t>
  </si>
  <si>
    <t>CCACFAB</t>
  </si>
  <si>
    <t>CCACFAC</t>
  </si>
  <si>
    <t>CCACFBA</t>
  </si>
  <si>
    <t>CCACFBB</t>
  </si>
  <si>
    <t>CCACFBC</t>
  </si>
  <si>
    <t>CCACFCA</t>
  </si>
  <si>
    <t>CCACFCB</t>
  </si>
  <si>
    <t>CCADAAA</t>
  </si>
  <si>
    <t>CCADAAB</t>
  </si>
  <si>
    <t>CCADAAC</t>
  </si>
  <si>
    <t>CCADAAD</t>
  </si>
  <si>
    <t>CCADAAE</t>
  </si>
  <si>
    <t>CCADABA</t>
  </si>
  <si>
    <t>CCADABB</t>
  </si>
  <si>
    <t>CCADABC</t>
  </si>
  <si>
    <t>CCADABD</t>
  </si>
  <si>
    <t>CCADABE</t>
  </si>
  <si>
    <t>CCADACA</t>
  </si>
  <si>
    <t>CCADACB</t>
  </si>
  <si>
    <t>CCADACC</t>
  </si>
  <si>
    <t>CCADACD</t>
  </si>
  <si>
    <t>CCADACE</t>
  </si>
  <si>
    <t>CCADADA</t>
  </si>
  <si>
    <t>CCADADB</t>
  </si>
  <si>
    <t>CCADADC</t>
  </si>
  <si>
    <t>CCADADD</t>
  </si>
  <si>
    <t>CCADAEA</t>
  </si>
  <si>
    <t>CCADAEB</t>
  </si>
  <si>
    <t>CCADAEC</t>
  </si>
  <si>
    <t>CCADBAA</t>
  </si>
  <si>
    <t>CCADBAB</t>
  </si>
  <si>
    <t>CCADBAC</t>
  </si>
  <si>
    <t>CCADBAD</t>
  </si>
  <si>
    <t>CCADBAE</t>
  </si>
  <si>
    <t>CCADBBA</t>
  </si>
  <si>
    <t>CCADBBB</t>
  </si>
  <si>
    <t>CCADBBC</t>
  </si>
  <si>
    <t>CCADBBD</t>
  </si>
  <si>
    <t>CCADBBE</t>
  </si>
  <si>
    <t>CCADBCA</t>
  </si>
  <si>
    <t>CCADBCB</t>
  </si>
  <si>
    <t>CCADBCC</t>
  </si>
  <si>
    <t>CCADBCD</t>
  </si>
  <si>
    <t>CCADBCE</t>
  </si>
  <si>
    <t>CCADBDA</t>
  </si>
  <si>
    <t>CCADBDB</t>
  </si>
  <si>
    <t>CCADBDC</t>
  </si>
  <si>
    <t>CCADBDD</t>
  </si>
  <si>
    <t>CCADBEA</t>
  </si>
  <si>
    <t>CCADBEB</t>
  </si>
  <si>
    <t>CCADBEC</t>
  </si>
  <si>
    <t>CCADCAA</t>
  </si>
  <si>
    <t>CCADCAB</t>
  </si>
  <si>
    <t>CCADCAC</t>
  </si>
  <si>
    <t>CCADCAD</t>
  </si>
  <si>
    <t>CCADCAE</t>
  </si>
  <si>
    <t>CCADCBA</t>
  </si>
  <si>
    <t>CCADCBB</t>
  </si>
  <si>
    <t>CCADCBC</t>
  </si>
  <si>
    <t>CCADCBD</t>
  </si>
  <si>
    <t>CCADCBE</t>
  </si>
  <si>
    <t>CCADCCA</t>
  </si>
  <si>
    <t>CCADCCB</t>
  </si>
  <si>
    <t>CCADCCC</t>
  </si>
  <si>
    <t>CCADCCD</t>
  </si>
  <si>
    <t>CCADCCE</t>
  </si>
  <si>
    <t>CCADCDA</t>
  </si>
  <si>
    <t>CCADCDB</t>
  </si>
  <si>
    <t>CCADCDC</t>
  </si>
  <si>
    <t>CCADCDD</t>
  </si>
  <si>
    <t>CCADCEA</t>
  </si>
  <si>
    <t>CCADCEB</t>
  </si>
  <si>
    <t>CCADCEC</t>
  </si>
  <si>
    <t>CCADDAA</t>
  </si>
  <si>
    <t>CCADDAB</t>
  </si>
  <si>
    <t>CCADDAC</t>
  </si>
  <si>
    <t>CCADDAD</t>
  </si>
  <si>
    <t>CCADDBA</t>
  </si>
  <si>
    <t>CCADDBB</t>
  </si>
  <si>
    <t>CCADDBC</t>
  </si>
  <si>
    <t>CCADDBD</t>
  </si>
  <si>
    <t>CCADDCA</t>
  </si>
  <si>
    <t>CCADDCB</t>
  </si>
  <si>
    <t>CCADDCC</t>
  </si>
  <si>
    <t>CCADDCD</t>
  </si>
  <si>
    <t>CCADDDA</t>
  </si>
  <si>
    <t>CCADDDB</t>
  </si>
  <si>
    <t>CCADDDC</t>
  </si>
  <si>
    <t>CCADEAA</t>
  </si>
  <si>
    <t>CCADEAB</t>
  </si>
  <si>
    <t>CCADEAC</t>
  </si>
  <si>
    <t>CCADEBA</t>
  </si>
  <si>
    <t>CCADEBB</t>
  </si>
  <si>
    <t>CCADEBC</t>
  </si>
  <si>
    <t>CCADECA</t>
  </si>
  <si>
    <t>CCADECB</t>
  </si>
  <si>
    <t>CCADECC</t>
  </si>
  <si>
    <t>CCAEAAA</t>
  </si>
  <si>
    <t>CCAEAAB</t>
  </si>
  <si>
    <t>CCAEAAC</t>
  </si>
  <si>
    <t>CCAEAAD</t>
  </si>
  <si>
    <t>CCAEABA</t>
  </si>
  <si>
    <t>CCAEABB</t>
  </si>
  <si>
    <t>CCAEABC</t>
  </si>
  <si>
    <t>CCAEABD</t>
  </si>
  <si>
    <t>CCAEACA</t>
  </si>
  <si>
    <t>CCAEACB</t>
  </si>
  <si>
    <t>CCAEACC</t>
  </si>
  <si>
    <t>CCAEACD</t>
  </si>
  <si>
    <t>CCAEADA</t>
  </si>
  <si>
    <t>CCAEADB</t>
  </si>
  <si>
    <t>CCAEADC</t>
  </si>
  <si>
    <t>CCAEBAA</t>
  </si>
  <si>
    <t>CCAEBAB</t>
  </si>
  <si>
    <t>CCAEBAC</t>
  </si>
  <si>
    <t>CCAEBAD</t>
  </si>
  <si>
    <t>CCAEBBA</t>
  </si>
  <si>
    <t>CCAEBBB</t>
  </si>
  <si>
    <t>CCAEBBC</t>
  </si>
  <si>
    <t>CCAEBBD</t>
  </si>
  <si>
    <t>CCAEBCA</t>
  </si>
  <si>
    <t>CCAEBCB</t>
  </si>
  <si>
    <t>CCAEBCC</t>
  </si>
  <si>
    <t>CCAEBCD</t>
  </si>
  <si>
    <t>CCAEBDA</t>
  </si>
  <si>
    <t>CCAEBDB</t>
  </si>
  <si>
    <t>CCAEBDC</t>
  </si>
  <si>
    <t>CCAECAA</t>
  </si>
  <si>
    <t>CCAECAB</t>
  </si>
  <si>
    <t>CCAECAC</t>
  </si>
  <si>
    <t>CCAECAD</t>
  </si>
  <si>
    <t>CCAECBA</t>
  </si>
  <si>
    <t>CCAECBB</t>
  </si>
  <si>
    <t>CCAECBC</t>
  </si>
  <si>
    <t>CCAECBD</t>
  </si>
  <si>
    <t>CCAECCA</t>
  </si>
  <si>
    <t>CCAECCB</t>
  </si>
  <si>
    <t>CCAECCC</t>
  </si>
  <si>
    <t>CCAECCD</t>
  </si>
  <si>
    <t>CCAECDA</t>
  </si>
  <si>
    <t>CCAECDB</t>
  </si>
  <si>
    <t>CCAECDC</t>
  </si>
  <si>
    <t>CCAEDAA</t>
  </si>
  <si>
    <t>CCAEDAB</t>
  </si>
  <si>
    <t>CCAEDAC</t>
  </si>
  <si>
    <t>CCAEDBA</t>
  </si>
  <si>
    <t>CCAEDBB</t>
  </si>
  <si>
    <t>CCAEDBC</t>
  </si>
  <si>
    <t>CCAEDCA</t>
  </si>
  <si>
    <t>CCAEDCB</t>
  </si>
  <si>
    <t>CCAEDCC</t>
  </si>
  <si>
    <t>CCAFAAA</t>
  </si>
  <si>
    <t>CCAFAAB</t>
  </si>
  <si>
    <t>CCAFAAC</t>
  </si>
  <si>
    <t>CCAFABA</t>
  </si>
  <si>
    <t>CCAFABB</t>
  </si>
  <si>
    <t>CCAFABC</t>
  </si>
  <si>
    <t>CCAFACA</t>
  </si>
  <si>
    <t>CCAFACB</t>
  </si>
  <si>
    <t>CCAFACC</t>
  </si>
  <si>
    <t>CCAFBAA</t>
  </si>
  <si>
    <t>CCAFBAB</t>
  </si>
  <si>
    <t>CCAFBAC</t>
  </si>
  <si>
    <t>CCAFBBA</t>
  </si>
  <si>
    <t>CCAFBBB</t>
  </si>
  <si>
    <t>CCAFBBC</t>
  </si>
  <si>
    <t>CCAFBCA</t>
  </si>
  <si>
    <t>CCAFBCB</t>
  </si>
  <si>
    <t>CCAFBCC</t>
  </si>
  <si>
    <t>CCAFCAA</t>
  </si>
  <si>
    <t>CCAFCAB</t>
  </si>
  <si>
    <t>CCAFCAC</t>
  </si>
  <si>
    <t>CCAFCBA</t>
  </si>
  <si>
    <t>CCAFCBB</t>
  </si>
  <si>
    <t>CCAFCBC</t>
  </si>
  <si>
    <t>CCAFCCA</t>
  </si>
  <si>
    <t>CCAFCCB</t>
  </si>
  <si>
    <t>CCBAAAD</t>
  </si>
  <si>
    <t>CCBAAAE</t>
  </si>
  <si>
    <t>CCBAAAF</t>
  </si>
  <si>
    <t>CCBAABD</t>
  </si>
  <si>
    <t>CCBAABE</t>
  </si>
  <si>
    <t>CCBAABF</t>
  </si>
  <si>
    <t>CCBAACC</t>
  </si>
  <si>
    <t>CCBAACD</t>
  </si>
  <si>
    <t>CCBAACE</t>
  </si>
  <si>
    <t>CCBAACF</t>
  </si>
  <si>
    <t>CCBAADA</t>
  </si>
  <si>
    <t>CCBAADB</t>
  </si>
  <si>
    <t>CCBAADC</t>
  </si>
  <si>
    <t>CCBAADD</t>
  </si>
  <si>
    <t>CCBAADE</t>
  </si>
  <si>
    <t>CCBAAEA</t>
  </si>
  <si>
    <t>CCBAAEB</t>
  </si>
  <si>
    <t>CCBAAEC</t>
  </si>
  <si>
    <t>CCBAAED</t>
  </si>
  <si>
    <t>CCBAAFA</t>
  </si>
  <si>
    <t>CCBAAFB</t>
  </si>
  <si>
    <t>CCBAAFC</t>
  </si>
  <si>
    <t>CCBABAD</t>
  </si>
  <si>
    <t>CCBABAE</t>
  </si>
  <si>
    <t>CCBABAF</t>
  </si>
  <si>
    <t>CCBABBD</t>
  </si>
  <si>
    <t>CCBABBE</t>
  </si>
  <si>
    <t>CCBABBF</t>
  </si>
  <si>
    <t>CCBABCC</t>
  </si>
  <si>
    <t>CCBABCD</t>
  </si>
  <si>
    <t>CCBABCE</t>
  </si>
  <si>
    <t>CCBABCF</t>
  </si>
  <si>
    <t>CCBABDA</t>
  </si>
  <si>
    <t>CCBABDB</t>
  </si>
  <si>
    <t>CCBABDC</t>
  </si>
  <si>
    <t>CCBABDD</t>
  </si>
  <si>
    <t>CCBABDE</t>
  </si>
  <si>
    <t>CCBABEA</t>
  </si>
  <si>
    <t>CCBABEB</t>
  </si>
  <si>
    <t>CCBABEC</t>
  </si>
  <si>
    <t>CCBABED</t>
  </si>
  <si>
    <t>CCBABFA</t>
  </si>
  <si>
    <t>CCBABFB</t>
  </si>
  <si>
    <t>CCBABFC</t>
  </si>
  <si>
    <t>CCBACAC</t>
  </si>
  <si>
    <t>CCBACAD</t>
  </si>
  <si>
    <t>CCBACAE</t>
  </si>
  <si>
    <t>CCBACAF</t>
  </si>
  <si>
    <t>CCBACBC</t>
  </si>
  <si>
    <t>CCBACBD</t>
  </si>
  <si>
    <t>CCBACBE</t>
  </si>
  <si>
    <t>CCBACBF</t>
  </si>
  <si>
    <t>CCBACCA</t>
  </si>
  <si>
    <t>CCBACCB</t>
  </si>
  <si>
    <t>CCBACCC</t>
  </si>
  <si>
    <t>CCBACCD</t>
  </si>
  <si>
    <t>CCBACCE</t>
  </si>
  <si>
    <t>CCBACCF</t>
  </si>
  <si>
    <t>CCBACDA</t>
  </si>
  <si>
    <t>CCBACDB</t>
  </si>
  <si>
    <t>CCBACDC</t>
  </si>
  <si>
    <t>CCBACDD</t>
  </si>
  <si>
    <t>CCBACDE</t>
  </si>
  <si>
    <t>CCBACEA</t>
  </si>
  <si>
    <t>CCBACEB</t>
  </si>
  <si>
    <t>CCBACEC</t>
  </si>
  <si>
    <t>CCBACED</t>
  </si>
  <si>
    <t>CCBACFA</t>
  </si>
  <si>
    <t>CCBACFB</t>
  </si>
  <si>
    <t>CCBACFC</t>
  </si>
  <si>
    <t>CCBADAA</t>
  </si>
  <si>
    <t>CCBADAB</t>
  </si>
  <si>
    <t>CCBADAC</t>
  </si>
  <si>
    <t>CCBADAD</t>
  </si>
  <si>
    <t>CCBADAE</t>
  </si>
  <si>
    <t>CCBADBA</t>
  </si>
  <si>
    <t>CCBADBB</t>
  </si>
  <si>
    <t>CCBADBC</t>
  </si>
  <si>
    <t>CCBADBD</t>
  </si>
  <si>
    <t>CCBADBE</t>
  </si>
  <si>
    <t>CCBADCA</t>
  </si>
  <si>
    <t>CCBADCB</t>
  </si>
  <si>
    <t>CCBADCC</t>
  </si>
  <si>
    <t>CCBADCD</t>
  </si>
  <si>
    <t>CCBADCE</t>
  </si>
  <si>
    <t>CCBADDA</t>
  </si>
  <si>
    <t>CCBADDB</t>
  </si>
  <si>
    <t>CCBADDC</t>
  </si>
  <si>
    <t>CCBADDD</t>
  </si>
  <si>
    <t>CCBADEA</t>
  </si>
  <si>
    <t>CCBADEB</t>
  </si>
  <si>
    <t>CCBADEC</t>
  </si>
  <si>
    <t>CCBAEAA</t>
  </si>
  <si>
    <t>CCBAEAB</t>
  </si>
  <si>
    <t>CCBAEAC</t>
  </si>
  <si>
    <t>CCBAEAD</t>
  </si>
  <si>
    <t>CCBAEBA</t>
  </si>
  <si>
    <t>CCBAEBB</t>
  </si>
  <si>
    <t>CCBAEBC</t>
  </si>
  <si>
    <t>CCBAEBD</t>
  </si>
  <si>
    <t>CCBAECA</t>
  </si>
  <si>
    <t>CCBAECB</t>
  </si>
  <si>
    <t>CCBAECC</t>
  </si>
  <si>
    <t>CCBAECD</t>
  </si>
  <si>
    <t>CCBAEDA</t>
  </si>
  <si>
    <t>CCBAEDB</t>
  </si>
  <si>
    <t>CCBAEDC</t>
  </si>
  <si>
    <t>CCBAFAA</t>
  </si>
  <si>
    <t>CCBAFAB</t>
  </si>
  <si>
    <t>CCBAFAC</t>
  </si>
  <si>
    <t>CCBAFBA</t>
  </si>
  <si>
    <t>CCBAFBB</t>
  </si>
  <si>
    <t>CCBAFBC</t>
  </si>
  <si>
    <t>CCBAFCA</t>
  </si>
  <si>
    <t>CCBAFCB</t>
  </si>
  <si>
    <t>CCBAFCC</t>
  </si>
  <si>
    <t>CCBBAAD</t>
  </si>
  <si>
    <t>CCBBAAE</t>
  </si>
  <si>
    <t>CCBBAAF</t>
  </si>
  <si>
    <t>CCBBABD</t>
  </si>
  <si>
    <t>CCBBABE</t>
  </si>
  <si>
    <t>CCBBABF</t>
  </si>
  <si>
    <t>CCBBACC</t>
  </si>
  <si>
    <t>CCBBACD</t>
  </si>
  <si>
    <t>CCBBACE</t>
  </si>
  <si>
    <t>CCBBACF</t>
  </si>
  <si>
    <t>CCBBADA</t>
  </si>
  <si>
    <t>CCBBADB</t>
  </si>
  <si>
    <t>CCBBADC</t>
  </si>
  <si>
    <t>CCBBADD</t>
  </si>
  <si>
    <t>CCBBADE</t>
  </si>
  <si>
    <t>CCBBAEA</t>
  </si>
  <si>
    <t>CCBBAEB</t>
  </si>
  <si>
    <t>CCBBAEC</t>
  </si>
  <si>
    <t>CCBBAED</t>
  </si>
  <si>
    <t>CCBBAFA</t>
  </si>
  <si>
    <t>CCBBAFB</t>
  </si>
  <si>
    <t>CCBBAFC</t>
  </si>
  <si>
    <t>CCBBBAD</t>
  </si>
  <si>
    <t>CCBBBAE</t>
  </si>
  <si>
    <t>CCBBBAF</t>
  </si>
  <si>
    <t>CCBBBBD</t>
  </si>
  <si>
    <t>CCBBBBE</t>
  </si>
  <si>
    <t>CCBBBBF</t>
  </si>
  <si>
    <t>CCBBBCC</t>
  </si>
  <si>
    <t>CCBBBCD</t>
  </si>
  <si>
    <t>CCBBBCE</t>
  </si>
  <si>
    <t>CCBBBCF</t>
  </si>
  <si>
    <t>CCBBBDA</t>
  </si>
  <si>
    <t>CCBBBDB</t>
  </si>
  <si>
    <t>CCBBBDC</t>
  </si>
  <si>
    <t>CCBBBDD</t>
  </si>
  <si>
    <t>CCBBBDE</t>
  </si>
  <si>
    <t>CCBBBEA</t>
  </si>
  <si>
    <t>CCBBBEB</t>
  </si>
  <si>
    <t>CCBBBEC</t>
  </si>
  <si>
    <t>CCBBBED</t>
  </si>
  <si>
    <t>CCBBBFA</t>
  </si>
  <si>
    <t>CCBBBFB</t>
  </si>
  <si>
    <t>CCBBBFC</t>
  </si>
  <si>
    <t>CCBBCAC</t>
  </si>
  <si>
    <t>CCBBCAD</t>
  </si>
  <si>
    <t>CCBBCAE</t>
  </si>
  <si>
    <t>CCBBCAF</t>
  </si>
  <si>
    <t>CCBBCBC</t>
  </si>
  <si>
    <t>CCBBCBD</t>
  </si>
  <si>
    <t>CCBBCBE</t>
  </si>
  <si>
    <t>CCBBCBF</t>
  </si>
  <si>
    <t>CCBBCCA</t>
  </si>
  <si>
    <t>CCBBCCB</t>
  </si>
  <si>
    <t>CCBBCCC</t>
  </si>
  <si>
    <t>CCBBCCD</t>
  </si>
  <si>
    <t>CCBBCCE</t>
  </si>
  <si>
    <t>CCBBCCF</t>
  </si>
  <si>
    <t>CCBBCDA</t>
  </si>
  <si>
    <t>CCBBCDB</t>
  </si>
  <si>
    <t>CCBBCDC</t>
  </si>
  <si>
    <t>CCBBCDD</t>
  </si>
  <si>
    <t>CCBBCDE</t>
  </si>
  <si>
    <t>CCBBCEA</t>
  </si>
  <si>
    <t>CCBBCEB</t>
  </si>
  <si>
    <t>CCBBCEC</t>
  </si>
  <si>
    <t>CCBBCED</t>
  </si>
  <si>
    <t>CCBBCFA</t>
  </si>
  <si>
    <t>CCBBCFB</t>
  </si>
  <si>
    <t>CCBBCFC</t>
  </si>
  <si>
    <t>CCBBDAA</t>
  </si>
  <si>
    <t>CCBBDAB</t>
  </si>
  <si>
    <t>CCBBDAC</t>
  </si>
  <si>
    <t>CCBBDAD</t>
  </si>
  <si>
    <t>CCBBDAE</t>
  </si>
  <si>
    <t>CCBBDBA</t>
  </si>
  <si>
    <t>CCBBDBB</t>
  </si>
  <si>
    <t>CCBBDBC</t>
  </si>
  <si>
    <t>CCBBDBD</t>
  </si>
  <si>
    <t>CCBBDBE</t>
  </si>
  <si>
    <t>CCBBDCA</t>
  </si>
  <si>
    <t>CCBBDCB</t>
  </si>
  <si>
    <t>CCBBDCC</t>
  </si>
  <si>
    <t>CCBBDCD</t>
  </si>
  <si>
    <t>CCBBDCE</t>
  </si>
  <si>
    <t>CCBBDDA</t>
  </si>
  <si>
    <t>CCBBDDB</t>
  </si>
  <si>
    <t>CCBBDDC</t>
  </si>
  <si>
    <t>CCBBDDD</t>
  </si>
  <si>
    <t>CCBBDEA</t>
  </si>
  <si>
    <t>CCBBDEB</t>
  </si>
  <si>
    <t>CCBBDEC</t>
  </si>
  <si>
    <t>CCBBEAA</t>
  </si>
  <si>
    <t>CCBBEAB</t>
  </si>
  <si>
    <t>CCBBEAC</t>
  </si>
  <si>
    <t>CCBBEAD</t>
  </si>
  <si>
    <t>CCBBEBA</t>
  </si>
  <si>
    <t>CCBBEBB</t>
  </si>
  <si>
    <t>CCBBEBC</t>
  </si>
  <si>
    <t>CCBBEBD</t>
  </si>
  <si>
    <t>CCBBECA</t>
  </si>
  <si>
    <t>CCBBECB</t>
  </si>
  <si>
    <t>CCBBECC</t>
  </si>
  <si>
    <t>CCBBECD</t>
  </si>
  <si>
    <t>CCBBEDA</t>
  </si>
  <si>
    <t>CCBBEDB</t>
  </si>
  <si>
    <t>CCBBEDC</t>
  </si>
  <si>
    <t>CCBBFAA</t>
  </si>
  <si>
    <t>CCBBFAB</t>
  </si>
  <si>
    <t>CCBBFAC</t>
  </si>
  <si>
    <t>CCBBFBA</t>
  </si>
  <si>
    <t>CCBBFBB</t>
  </si>
  <si>
    <t>CCBBFBC</t>
  </si>
  <si>
    <t>CCBBFCA</t>
  </si>
  <si>
    <t>CCBBFCB</t>
  </si>
  <si>
    <t>CCBBFCC</t>
  </si>
  <si>
    <t>CCBCAAC</t>
  </si>
  <si>
    <t>CCBCAAD</t>
  </si>
  <si>
    <t>CCBCAAE</t>
  </si>
  <si>
    <t>CCBCAAF</t>
  </si>
  <si>
    <t>CCBCABC</t>
  </si>
  <si>
    <t>CCBCABD</t>
  </si>
  <si>
    <t>CCBCABE</t>
  </si>
  <si>
    <t>CCBCABF</t>
  </si>
  <si>
    <t>CCBCACA</t>
  </si>
  <si>
    <t>CCBCACB</t>
  </si>
  <si>
    <t>CCBCACC</t>
  </si>
  <si>
    <t>CCBCACD</t>
  </si>
  <si>
    <t>CCBCACE</t>
  </si>
  <si>
    <t>CCBCACF</t>
  </si>
  <si>
    <t>CCBCADA</t>
  </si>
  <si>
    <t>CCBCADB</t>
  </si>
  <si>
    <t>CCBCADC</t>
  </si>
  <si>
    <t>CCBCADD</t>
  </si>
  <si>
    <t>CCBCADE</t>
  </si>
  <si>
    <t>CCBCAEA</t>
  </si>
  <si>
    <t>CCBCAEB</t>
  </si>
  <si>
    <t>CCBCAEC</t>
  </si>
  <si>
    <t>CCBCAED</t>
  </si>
  <si>
    <t>CCBCAFA</t>
  </si>
  <si>
    <t>CCBCAFB</t>
  </si>
  <si>
    <t>CCBCAFC</t>
  </si>
  <si>
    <t>CCBCBAC</t>
  </si>
  <si>
    <t>CCBCBAD</t>
  </si>
  <si>
    <t>CCBCBAE</t>
  </si>
  <si>
    <t>CCBCBAF</t>
  </si>
  <si>
    <t>CCBCBBC</t>
  </si>
  <si>
    <t>CCBCBBD</t>
  </si>
  <si>
    <t>CCBCBBE</t>
  </si>
  <si>
    <t>CCBCBBF</t>
  </si>
  <si>
    <t>CCBCBCA</t>
  </si>
  <si>
    <t>CCBCBCB</t>
  </si>
  <si>
    <t>CCBCBCC</t>
  </si>
  <si>
    <t>CCBCBCD</t>
  </si>
  <si>
    <t>CCBCBCE</t>
  </si>
  <si>
    <t>CCBCBCF</t>
  </si>
  <si>
    <t>CCBCBDA</t>
  </si>
  <si>
    <t>CCBCBDB</t>
  </si>
  <si>
    <t>CCBCBDC</t>
  </si>
  <si>
    <t>CCBCBDD</t>
  </si>
  <si>
    <t>CCBCBDE</t>
  </si>
  <si>
    <t>CCBCBEA</t>
  </si>
  <si>
    <t>CCBCBEB</t>
  </si>
  <si>
    <t>CCBCBEC</t>
  </si>
  <si>
    <t>CCBCBED</t>
  </si>
  <si>
    <t>CCBCBFA</t>
  </si>
  <si>
    <t>CCBCBFB</t>
  </si>
  <si>
    <t>CCBCBFC</t>
  </si>
  <si>
    <t>CCBCCAA</t>
  </si>
  <si>
    <t>CCBCCAB</t>
  </si>
  <si>
    <t>CCBCCAC</t>
  </si>
  <si>
    <t>CCBCCAD</t>
  </si>
  <si>
    <t>CCBCCAE</t>
  </si>
  <si>
    <t>CCBCCAF</t>
  </si>
  <si>
    <t>CCBCCBA</t>
  </si>
  <si>
    <t>CCBCCBB</t>
  </si>
  <si>
    <t>CCBCCBC</t>
  </si>
  <si>
    <t>CCBCCBD</t>
  </si>
  <si>
    <t>CCBCCBE</t>
  </si>
  <si>
    <t>CCBCCBF</t>
  </si>
  <si>
    <t>CCBCCCA</t>
  </si>
  <si>
    <t>CCBCCCB</t>
  </si>
  <si>
    <t>CCBCCCC</t>
  </si>
  <si>
    <t>CCBCCCD</t>
  </si>
  <si>
    <t>CCBCCCE</t>
  </si>
  <si>
    <t>CCBCCDA</t>
  </si>
  <si>
    <t>CCBCCDB</t>
  </si>
  <si>
    <t>CCBCCDC</t>
  </si>
  <si>
    <t>CCBCCDD</t>
  </si>
  <si>
    <t>CCBCCDE</t>
  </si>
  <si>
    <t>CCBCCEA</t>
  </si>
  <si>
    <t>CCBCCEB</t>
  </si>
  <si>
    <t>CCBCCEC</t>
  </si>
  <si>
    <t>CCBCCED</t>
  </si>
  <si>
    <t>CCBCCFA</t>
  </si>
  <si>
    <t>CCBCCFB</t>
  </si>
  <si>
    <t>CCBCDAA</t>
  </si>
  <si>
    <t>CCBCDAB</t>
  </si>
  <si>
    <t>CCBCDAC</t>
  </si>
  <si>
    <t>CCBCDAD</t>
  </si>
  <si>
    <t>CCBCDAE</t>
  </si>
  <si>
    <t>CCBCDBA</t>
  </si>
  <si>
    <t>CCBCDBB</t>
  </si>
  <si>
    <t>CCBCDBC</t>
  </si>
  <si>
    <t>CCBCDBD</t>
  </si>
  <si>
    <t>CCBCDBE</t>
  </si>
  <si>
    <t>CCBCDCA</t>
  </si>
  <si>
    <t>CCBCDCB</t>
  </si>
  <si>
    <t>CCBCDCC</t>
  </si>
  <si>
    <t>CCBCDCD</t>
  </si>
  <si>
    <t>CCBCDCE</t>
  </si>
  <si>
    <t>CCBCDDA</t>
  </si>
  <si>
    <t>CCBCDDB</t>
  </si>
  <si>
    <t>CCBCDDC</t>
  </si>
  <si>
    <t>CCBCDDD</t>
  </si>
  <si>
    <t>CCBCDEA</t>
  </si>
  <si>
    <t>CCBCDEB</t>
  </si>
  <si>
    <t>CCBCDEC</t>
  </si>
  <si>
    <t>CCBCEAA</t>
  </si>
  <si>
    <t>CCBCEAB</t>
  </si>
  <si>
    <t>CCBCEAC</t>
  </si>
  <si>
    <t>CCBCEAD</t>
  </si>
  <si>
    <t>CCBCEBA</t>
  </si>
  <si>
    <t>CCBCEBB</t>
  </si>
  <si>
    <t>CCBCEBC</t>
  </si>
  <si>
    <t>CCBCEBD</t>
  </si>
  <si>
    <t>CCBCECA</t>
  </si>
  <si>
    <t>CCBCECB</t>
  </si>
  <si>
    <t>CCBCECC</t>
  </si>
  <si>
    <t>CCBCECD</t>
  </si>
  <si>
    <t>CCBCEDA</t>
  </si>
  <si>
    <t>CCBCEDB</t>
  </si>
  <si>
    <t>CCBCEDC</t>
  </si>
  <si>
    <t>CCBCFAA</t>
  </si>
  <si>
    <t>CCBCFAB</t>
  </si>
  <si>
    <t>CCBCFAC</t>
  </si>
  <si>
    <t>CCBCFBA</t>
  </si>
  <si>
    <t>CCBCFBB</t>
  </si>
  <si>
    <t>CCBCFBC</t>
  </si>
  <si>
    <t>CCBCFCA</t>
  </si>
  <si>
    <t>CCBCFCB</t>
  </si>
  <si>
    <t>CCBDAAA</t>
  </si>
  <si>
    <t>CCBDAAB</t>
  </si>
  <si>
    <t>CCBDAAC</t>
  </si>
  <si>
    <t>CCBDAAD</t>
  </si>
  <si>
    <t>CCBDAAE</t>
  </si>
  <si>
    <t>CCBDABA</t>
  </si>
  <si>
    <t>CCBDABB</t>
  </si>
  <si>
    <t>CCBDABC</t>
  </si>
  <si>
    <t>CCBDABD</t>
  </si>
  <si>
    <t>CCBDABE</t>
  </si>
  <si>
    <t>CCBDACA</t>
  </si>
  <si>
    <t>CCBDACB</t>
  </si>
  <si>
    <t>CCBDACC</t>
  </si>
  <si>
    <t>CCBDACD</t>
  </si>
  <si>
    <t>CCBDACE</t>
  </si>
  <si>
    <t>CCBDADA</t>
  </si>
  <si>
    <t>CCBDADB</t>
  </si>
  <si>
    <t>CCBDADC</t>
  </si>
  <si>
    <t>CCBDADD</t>
  </si>
  <si>
    <t>CCBDAEA</t>
  </si>
  <si>
    <t>CCBDAEB</t>
  </si>
  <si>
    <t>CCBDAEC</t>
  </si>
  <si>
    <t>CCBDBAA</t>
  </si>
  <si>
    <t>CCBDBAB</t>
  </si>
  <si>
    <t>CCBDBAC</t>
  </si>
  <si>
    <t>CCBDBAD</t>
  </si>
  <si>
    <t>CCBDBAE</t>
  </si>
  <si>
    <t>CCBDBBA</t>
  </si>
  <si>
    <t>CCBDBBB</t>
  </si>
  <si>
    <t>CCBDBBC</t>
  </si>
  <si>
    <t>CCBDBBD</t>
  </si>
  <si>
    <t>CCBDBBE</t>
  </si>
  <si>
    <t>CCBDBCA</t>
  </si>
  <si>
    <t>CCBDBCB</t>
  </si>
  <si>
    <t>CCBDBCC</t>
  </si>
  <si>
    <t>CCBDBCD</t>
  </si>
  <si>
    <t>CCBDBCE</t>
  </si>
  <si>
    <t>CCBDBDA</t>
  </si>
  <si>
    <t>CCBDBDB</t>
  </si>
  <si>
    <t>CCBDBDC</t>
  </si>
  <si>
    <t>CCBDBDD</t>
  </si>
  <si>
    <t>CCBDBEA</t>
  </si>
  <si>
    <t>CCBDBEB</t>
  </si>
  <si>
    <t>CCBDBEC</t>
  </si>
  <si>
    <t>CCBDCAA</t>
  </si>
  <si>
    <t>CCBDCAB</t>
  </si>
  <si>
    <t>CCBDCAC</t>
  </si>
  <si>
    <t>CCBDCAD</t>
  </si>
  <si>
    <t>CCBDCAE</t>
  </si>
  <si>
    <t>CCBDCBA</t>
  </si>
  <si>
    <t>CCBDCBB</t>
  </si>
  <si>
    <t>CCBDCBC</t>
  </si>
  <si>
    <t>CCBDCBD</t>
  </si>
  <si>
    <t>CCBDCBE</t>
  </si>
  <si>
    <t>CCBDCCA</t>
  </si>
  <si>
    <t>CCBDCCB</t>
  </si>
  <si>
    <t>CCBDCCC</t>
  </si>
  <si>
    <t>CCBDCCD</t>
  </si>
  <si>
    <t>CCBDCCE</t>
  </si>
  <si>
    <t>CCBDCDA</t>
  </si>
  <si>
    <t>CCBDCDB</t>
  </si>
  <si>
    <t>CCBDCDC</t>
  </si>
  <si>
    <t>CCBDCDD</t>
  </si>
  <si>
    <t>CCBDCEA</t>
  </si>
  <si>
    <t>CCBDCEB</t>
  </si>
  <si>
    <t>CCBDCEC</t>
  </si>
  <si>
    <t>CCBDDAA</t>
  </si>
  <si>
    <t>CCBDDAB</t>
  </si>
  <si>
    <t>CCBDDAC</t>
  </si>
  <si>
    <t>CCBDDAD</t>
  </si>
  <si>
    <t>CCBDDBA</t>
  </si>
  <si>
    <t>CCBDDBB</t>
  </si>
  <si>
    <t>CCBDDBC</t>
  </si>
  <si>
    <t>CCBDDBD</t>
  </si>
  <si>
    <t>CCBDDCA</t>
  </si>
  <si>
    <t>CCBDDCB</t>
  </si>
  <si>
    <t>CCBDDCC</t>
  </si>
  <si>
    <t>CCBDDCD</t>
  </si>
  <si>
    <t>CCBDDDA</t>
  </si>
  <si>
    <t>CCBDDDB</t>
  </si>
  <si>
    <t>CCBDDDC</t>
  </si>
  <si>
    <t>CCBDEAA</t>
  </si>
  <si>
    <t>CCBDEAB</t>
  </si>
  <si>
    <t>CCBDEAC</t>
  </si>
  <si>
    <t>CCBDEBA</t>
  </si>
  <si>
    <t>CCBDEBB</t>
  </si>
  <si>
    <t>CCBDEBC</t>
  </si>
  <si>
    <t>CCBDECA</t>
  </si>
  <si>
    <t>CCBDECB</t>
  </si>
  <si>
    <t>CCBDECC</t>
  </si>
  <si>
    <t>CCBEAAA</t>
  </si>
  <si>
    <t>CCBEAAB</t>
  </si>
  <si>
    <t>CCBEAAC</t>
  </si>
  <si>
    <t>CCBEAAD</t>
  </si>
  <si>
    <t>CCBEABA</t>
  </si>
  <si>
    <t>CCBEABB</t>
  </si>
  <si>
    <t>CCBEABC</t>
  </si>
  <si>
    <t>CCBEABD</t>
  </si>
  <si>
    <t>CCBEACA</t>
  </si>
  <si>
    <t>CCBEACB</t>
  </si>
  <si>
    <t>CCBEACC</t>
  </si>
  <si>
    <t>CCBEACD</t>
  </si>
  <si>
    <t>CCBEADA</t>
  </si>
  <si>
    <t>CCBEADB</t>
  </si>
  <si>
    <t>CCBEADC</t>
  </si>
  <si>
    <t>CCBEBAA</t>
  </si>
  <si>
    <t>CCBEBAB</t>
  </si>
  <si>
    <t>CCBEBAC</t>
  </si>
  <si>
    <t>CCBEBAD</t>
  </si>
  <si>
    <t>CCBEBBA</t>
  </si>
  <si>
    <t>CCBEBBB</t>
  </si>
  <si>
    <t>CCBEBBC</t>
  </si>
  <si>
    <t>CCBEBBD</t>
  </si>
  <si>
    <t>CCBEBCA</t>
  </si>
  <si>
    <t>CCBEBCB</t>
  </si>
  <si>
    <t>CCBEBCC</t>
  </si>
  <si>
    <t>CCBEBCD</t>
  </si>
  <si>
    <t>CCBEBDA</t>
  </si>
  <si>
    <t>CCBEBDB</t>
  </si>
  <si>
    <t>CCBEBDC</t>
  </si>
  <si>
    <t>CCBECAA</t>
  </si>
  <si>
    <t>CCBECAB</t>
  </si>
  <si>
    <t>CCBECAC</t>
  </si>
  <si>
    <t>CCBECAD</t>
  </si>
  <si>
    <t>CCBECBA</t>
  </si>
  <si>
    <t>CCBECBB</t>
  </si>
  <si>
    <t>CCBECBC</t>
  </si>
  <si>
    <t>CCBECBD</t>
  </si>
  <si>
    <t>CCBECCA</t>
  </si>
  <si>
    <t>CCBECCB</t>
  </si>
  <si>
    <t>CCBECCC</t>
  </si>
  <si>
    <t>CCBECCD</t>
  </si>
  <si>
    <t>CCBECDA</t>
  </si>
  <si>
    <t>CCBECDB</t>
  </si>
  <si>
    <t>CCBECDC</t>
  </si>
  <si>
    <t>CCBEDAA</t>
  </si>
  <si>
    <t>CCBEDAB</t>
  </si>
  <si>
    <t>CCBEDAC</t>
  </si>
  <si>
    <t>CCBEDBA</t>
  </si>
  <si>
    <t>CCBEDBB</t>
  </si>
  <si>
    <t>CCBEDBC</t>
  </si>
  <si>
    <t>CCBEDCA</t>
  </si>
  <si>
    <t>CCBEDCB</t>
  </si>
  <si>
    <t>CCBEDCC</t>
  </si>
  <si>
    <t>CCBFAAA</t>
  </si>
  <si>
    <t>CCBFAAB</t>
  </si>
  <si>
    <t>CCBFAAC</t>
  </si>
  <si>
    <t>CCBFABA</t>
  </si>
  <si>
    <t>CCBFABB</t>
  </si>
  <si>
    <t>CCBFABC</t>
  </si>
  <si>
    <t>CCBFACA</t>
  </si>
  <si>
    <t>CCBFACB</t>
  </si>
  <si>
    <t>CCBFACC</t>
  </si>
  <si>
    <t>CCBFBAA</t>
  </si>
  <si>
    <t>CCBFBAB</t>
  </si>
  <si>
    <t>CCBFBAC</t>
  </si>
  <si>
    <t>CCBFBBA</t>
  </si>
  <si>
    <t>CCBFBBB</t>
  </si>
  <si>
    <t>CCBFBBC</t>
  </si>
  <si>
    <t>CCBFBCA</t>
  </si>
  <si>
    <t>CCBFBCB</t>
  </si>
  <si>
    <t>CCBFBCC</t>
  </si>
  <si>
    <t>CCBFCAA</t>
  </si>
  <si>
    <t>CCBFCAB</t>
  </si>
  <si>
    <t>CCBFCAC</t>
  </si>
  <si>
    <t>CCBFCBA</t>
  </si>
  <si>
    <t>CCBFCBB</t>
  </si>
  <si>
    <t>CCBFCBC</t>
  </si>
  <si>
    <t>CCBFCCA</t>
  </si>
  <si>
    <t>CCBFCCB</t>
  </si>
  <si>
    <t>CCCAAAC</t>
  </si>
  <si>
    <t>CCCAAAD</t>
  </si>
  <si>
    <t>CCCAAAE</t>
  </si>
  <si>
    <t>CCCAAAF</t>
  </si>
  <si>
    <t>CCCAABC</t>
  </si>
  <si>
    <t>CCCAABD</t>
  </si>
  <si>
    <t>CCCAABE</t>
  </si>
  <si>
    <t>CCCAABF</t>
  </si>
  <si>
    <t>CCCAACA</t>
  </si>
  <si>
    <t>CCCAACB</t>
  </si>
  <si>
    <t>CCCAACC</t>
  </si>
  <si>
    <t>CCCAACD</t>
  </si>
  <si>
    <t>CCCAACE</t>
  </si>
  <si>
    <t>CCCAACF</t>
  </si>
  <si>
    <t>CCCAADA</t>
  </si>
  <si>
    <t>CCCAADB</t>
  </si>
  <si>
    <t>CCCAADC</t>
  </si>
  <si>
    <t>CCCAADD</t>
  </si>
  <si>
    <t>CCCAADE</t>
  </si>
  <si>
    <t>CCCAAEA</t>
  </si>
  <si>
    <t>CCCAAEB</t>
  </si>
  <si>
    <t>CCCAAEC</t>
  </si>
  <si>
    <t>CCCAAED</t>
  </si>
  <si>
    <t>CCCAAFA</t>
  </si>
  <si>
    <t>CCCAAFB</t>
  </si>
  <si>
    <t>CCCAAFC</t>
  </si>
  <si>
    <t>CCCABAC</t>
  </si>
  <si>
    <t>CCCABAD</t>
  </si>
  <si>
    <t>CCCABAE</t>
  </si>
  <si>
    <t>CCCABAF</t>
  </si>
  <si>
    <t>CCCABBC</t>
  </si>
  <si>
    <t>CCCABBD</t>
  </si>
  <si>
    <t>CCCABBE</t>
  </si>
  <si>
    <t>CCCABBF</t>
  </si>
  <si>
    <t>CCCABCA</t>
  </si>
  <si>
    <t>CCCABCB</t>
  </si>
  <si>
    <t>CCCABCC</t>
  </si>
  <si>
    <t>CCCABCD</t>
  </si>
  <si>
    <t>CCCABCE</t>
  </si>
  <si>
    <t>CCCABCF</t>
  </si>
  <si>
    <t>CCCABDA</t>
  </si>
  <si>
    <t>CCCABDB</t>
  </si>
  <si>
    <t>CCCABDC</t>
  </si>
  <si>
    <t>CCCABDD</t>
  </si>
  <si>
    <t>CCCABDE</t>
  </si>
  <si>
    <t>CCCABEA</t>
  </si>
  <si>
    <t>CCCABEB</t>
  </si>
  <si>
    <t>CCCABEC</t>
  </si>
  <si>
    <t>CCCABED</t>
  </si>
  <si>
    <t>CCCABFA</t>
  </si>
  <si>
    <t>CCCABFB</t>
  </si>
  <si>
    <t>CCCABFC</t>
  </si>
  <si>
    <t>CCCACAA</t>
  </si>
  <si>
    <t>CCCACAB</t>
  </si>
  <si>
    <t>CCCACAC</t>
  </si>
  <si>
    <t>CCCACAD</t>
  </si>
  <si>
    <t>CCCACAE</t>
  </si>
  <si>
    <t>CCCACAF</t>
  </si>
  <si>
    <t>CCCACBA</t>
  </si>
  <si>
    <t>CCCACBB</t>
  </si>
  <si>
    <t>CCCACBC</t>
  </si>
  <si>
    <t>CCCACBD</t>
  </si>
  <si>
    <t>CCCACBE</t>
  </si>
  <si>
    <t>CCCACBF</t>
  </si>
  <si>
    <t>CCCACCA</t>
  </si>
  <si>
    <t>CCCACCB</t>
  </si>
  <si>
    <t>CCCACCC</t>
  </si>
  <si>
    <t>CCCACCD</t>
  </si>
  <si>
    <t>CCCACCE</t>
  </si>
  <si>
    <t>CCCACDA</t>
  </si>
  <si>
    <t>CCCACDB</t>
  </si>
  <si>
    <t>CCCACDC</t>
  </si>
  <si>
    <t>CCCACDD</t>
  </si>
  <si>
    <t>CCCACDE</t>
  </si>
  <si>
    <t>CCCACEA</t>
  </si>
  <si>
    <t>CCCACEB</t>
  </si>
  <si>
    <t>CCCACEC</t>
  </si>
  <si>
    <t>CCCACED</t>
  </si>
  <si>
    <t>CCCACFA</t>
  </si>
  <si>
    <t>CCCACFB</t>
  </si>
  <si>
    <t>CCCADAA</t>
  </si>
  <si>
    <t>CCCADAB</t>
  </si>
  <si>
    <t>CCCADAC</t>
  </si>
  <si>
    <t>CCCADAD</t>
  </si>
  <si>
    <t>CCCADAE</t>
  </si>
  <si>
    <t>CCCADBA</t>
  </si>
  <si>
    <t>CCCADBB</t>
  </si>
  <si>
    <t>CCCADBC</t>
  </si>
  <si>
    <t>CCCADBD</t>
  </si>
  <si>
    <t>CCCADBE</t>
  </si>
  <si>
    <t>CCCADCA</t>
  </si>
  <si>
    <t>CCCADCB</t>
  </si>
  <si>
    <t>CCCADCC</t>
  </si>
  <si>
    <t>CCCADCD</t>
  </si>
  <si>
    <t>CCCADCE</t>
  </si>
  <si>
    <t>CCCADDA</t>
  </si>
  <si>
    <t>CCCADDB</t>
  </si>
  <si>
    <t>CCCADDC</t>
  </si>
  <si>
    <t>CCCADDD</t>
  </si>
  <si>
    <t>CCCADEA</t>
  </si>
  <si>
    <t>CCCADEB</t>
  </si>
  <si>
    <t>CCCADEC</t>
  </si>
  <si>
    <t>CCCAEAA</t>
  </si>
  <si>
    <t>CCCAEAB</t>
  </si>
  <si>
    <t>CCCAEAC</t>
  </si>
  <si>
    <t>CCCAEAD</t>
  </si>
  <si>
    <t>CCCAEBA</t>
  </si>
  <si>
    <t>CCCAEBB</t>
  </si>
  <si>
    <t>CCCAEBC</t>
  </si>
  <si>
    <t>CCCAEBD</t>
  </si>
  <si>
    <t>CCCAECA</t>
  </si>
  <si>
    <t>CCCAECB</t>
  </si>
  <si>
    <t>CCCAECC</t>
  </si>
  <si>
    <t>CCCAECD</t>
  </si>
  <si>
    <t>CCCAEDA</t>
  </si>
  <si>
    <t>CCCAEDB</t>
  </si>
  <si>
    <t>CCCAEDC</t>
  </si>
  <si>
    <t>CCCAFAA</t>
  </si>
  <si>
    <t>CCCAFAB</t>
  </si>
  <si>
    <t>CCCAFAC</t>
  </si>
  <si>
    <t>CCCAFBA</t>
  </si>
  <si>
    <t>CCCAFBB</t>
  </si>
  <si>
    <t>CCCAFBC</t>
  </si>
  <si>
    <t>CCCAFCA</t>
  </si>
  <si>
    <t>CCCAFCB</t>
  </si>
  <si>
    <t>CCCBAAC</t>
  </si>
  <si>
    <t>CCCBAAD</t>
  </si>
  <si>
    <t>CCCBAAE</t>
  </si>
  <si>
    <t>CCCBAAF</t>
  </si>
  <si>
    <t>CCCBABC</t>
  </si>
  <si>
    <t>CCCBABD</t>
  </si>
  <si>
    <t>CCCBABE</t>
  </si>
  <si>
    <t>CCCBABF</t>
  </si>
  <si>
    <t>CCCBACA</t>
  </si>
  <si>
    <t>CCCBACB</t>
  </si>
  <si>
    <t>CCCBACC</t>
  </si>
  <si>
    <t>CCCBACD</t>
  </si>
  <si>
    <t>CCCBACE</t>
  </si>
  <si>
    <t>CCCBACF</t>
  </si>
  <si>
    <t>CCCBADA</t>
  </si>
  <si>
    <t>CCCBADB</t>
  </si>
  <si>
    <t>CCCBADC</t>
  </si>
  <si>
    <t>CCCBADD</t>
  </si>
  <si>
    <t>CCCBADE</t>
  </si>
  <si>
    <t>CCCBAEA</t>
  </si>
  <si>
    <t>CCCBAEB</t>
  </si>
  <si>
    <t>CCCBAEC</t>
  </si>
  <si>
    <t>CCCBAED</t>
  </si>
  <si>
    <t>CCCBAFA</t>
  </si>
  <si>
    <t>CCCBAFB</t>
  </si>
  <si>
    <t>CCCBAFC</t>
  </si>
  <si>
    <t>CCCBBAC</t>
  </si>
  <si>
    <t>CCCBBAD</t>
  </si>
  <si>
    <t>CCCBBAE</t>
  </si>
  <si>
    <t>CCCBBAF</t>
  </si>
  <si>
    <t>CCCBBBC</t>
  </si>
  <si>
    <t>CCCBBBD</t>
  </si>
  <si>
    <t>CCCBBBE</t>
  </si>
  <si>
    <t>CCCBBBF</t>
  </si>
  <si>
    <t>CCCBBCA</t>
  </si>
  <si>
    <t>CCCBBCB</t>
  </si>
  <si>
    <t>CCCBBCC</t>
  </si>
  <si>
    <t>CCCBBCD</t>
  </si>
  <si>
    <t>CCCBBCE</t>
  </si>
  <si>
    <t>CCCBBCF</t>
  </si>
  <si>
    <t>CCCBBDA</t>
  </si>
  <si>
    <t>CCCBBDB</t>
  </si>
  <si>
    <t>CCCBBDC</t>
  </si>
  <si>
    <t>CCCBBDD</t>
  </si>
  <si>
    <t>CCCBBDE</t>
  </si>
  <si>
    <t>CCCBBEA</t>
  </si>
  <si>
    <t>CCCBBEB</t>
  </si>
  <si>
    <t>CCCBBEC</t>
  </si>
  <si>
    <t>CCCBBED</t>
  </si>
  <si>
    <t>CCCBBFA</t>
  </si>
  <si>
    <t>CCCBBFB</t>
  </si>
  <si>
    <t>CCCBBFC</t>
  </si>
  <si>
    <t>CCCBCAA</t>
  </si>
  <si>
    <t>CCCBCAB</t>
  </si>
  <si>
    <t>CCCBCAC</t>
  </si>
  <si>
    <t>CCCBCAD</t>
  </si>
  <si>
    <t>CCCBCAE</t>
  </si>
  <si>
    <t>CCCBCAF</t>
  </si>
  <si>
    <t>CCCBCBA</t>
  </si>
  <si>
    <t>CCCBCBB</t>
  </si>
  <si>
    <t>CCCBCBC</t>
  </si>
  <si>
    <t>CCCBCBD</t>
  </si>
  <si>
    <t>CCCBCBE</t>
  </si>
  <si>
    <t>CCCBCBF</t>
  </si>
  <si>
    <t>CCCBCCA</t>
  </si>
  <si>
    <t>CCCBCCB</t>
  </si>
  <si>
    <t>CCCBCCC</t>
  </si>
  <si>
    <t>CCCBCCD</t>
  </si>
  <si>
    <t>CCCBCCE</t>
  </si>
  <si>
    <t>CCCBCDA</t>
  </si>
  <si>
    <t>CCCBCDB</t>
  </si>
  <si>
    <t>CCCBCDC</t>
  </si>
  <si>
    <t>CCCBCDD</t>
  </si>
  <si>
    <t>CCCBCDE</t>
  </si>
  <si>
    <t>CCCBCEA</t>
  </si>
  <si>
    <t>CCCBCEB</t>
  </si>
  <si>
    <t>CCCBCEC</t>
  </si>
  <si>
    <t>CCCBCED</t>
  </si>
  <si>
    <t>CCCBCFA</t>
  </si>
  <si>
    <t>CCCBCFB</t>
  </si>
  <si>
    <t>CCCBDAA</t>
  </si>
  <si>
    <t>CCCBDAB</t>
  </si>
  <si>
    <t>CCCBDAC</t>
  </si>
  <si>
    <t>CCCBDAD</t>
  </si>
  <si>
    <t>CCCBDAE</t>
  </si>
  <si>
    <t>CCCBDBA</t>
  </si>
  <si>
    <t>CCCBDBB</t>
  </si>
  <si>
    <t>CCCBDBC</t>
  </si>
  <si>
    <t>CCCBDBD</t>
  </si>
  <si>
    <t>CCCBDBE</t>
  </si>
  <si>
    <t>CCCBDCA</t>
  </si>
  <si>
    <t>CCCBDCB</t>
  </si>
  <si>
    <t>CCCBDCC</t>
  </si>
  <si>
    <t>CCCBDCD</t>
  </si>
  <si>
    <t>CCCBDCE</t>
  </si>
  <si>
    <t>CCCBDDA</t>
  </si>
  <si>
    <t>CCCBDDB</t>
  </si>
  <si>
    <t>CCCBDDC</t>
  </si>
  <si>
    <t>CCCBDDD</t>
  </si>
  <si>
    <t>CCCBDEA</t>
  </si>
  <si>
    <t>CCCBDEB</t>
  </si>
  <si>
    <t>CCCBDEC</t>
  </si>
  <si>
    <t>CCCBEAA</t>
  </si>
  <si>
    <t>CCCBEAB</t>
  </si>
  <si>
    <t>CCCBEAC</t>
  </si>
  <si>
    <t>CCCBEAD</t>
  </si>
  <si>
    <t>CCCBEBA</t>
  </si>
  <si>
    <t>CCCBEBB</t>
  </si>
  <si>
    <t>CCCBEBC</t>
  </si>
  <si>
    <t>CCCBEBD</t>
  </si>
  <si>
    <t>CCCBECA</t>
  </si>
  <si>
    <t>CCCBECB</t>
  </si>
  <si>
    <t>CCCBECC</t>
  </si>
  <si>
    <t>CCCBECD</t>
  </si>
  <si>
    <t>CCCBEDA</t>
  </si>
  <si>
    <t>CCCBEDB</t>
  </si>
  <si>
    <t>CCCBEDC</t>
  </si>
  <si>
    <t>CCCBFAA</t>
  </si>
  <si>
    <t>CCCBFAB</t>
  </si>
  <si>
    <t>CCCBFAC</t>
  </si>
  <si>
    <t>CCCBFBA</t>
  </si>
  <si>
    <t>CCCBFBB</t>
  </si>
  <si>
    <t>CCCBFBC</t>
  </si>
  <si>
    <t>CCCBFCA</t>
  </si>
  <si>
    <t>CCCBFCB</t>
  </si>
  <si>
    <t>CCCCAAA</t>
  </si>
  <si>
    <t>CCCCAAB</t>
  </si>
  <si>
    <t>CCCCAAC</t>
  </si>
  <si>
    <t>CCCCAAD</t>
  </si>
  <si>
    <t>CCCCAAE</t>
  </si>
  <si>
    <t>CCCCAAF</t>
  </si>
  <si>
    <t>CCCCABA</t>
  </si>
  <si>
    <t>CCCCABB</t>
  </si>
  <si>
    <t>CCCCABC</t>
  </si>
  <si>
    <t>CCCCABD</t>
  </si>
  <si>
    <t>CCCCABE</t>
  </si>
  <si>
    <t>CCCCABF</t>
  </si>
  <si>
    <t>CCCCACA</t>
  </si>
  <si>
    <t>CCCCACB</t>
  </si>
  <si>
    <t>CCCCACC</t>
  </si>
  <si>
    <t>CCCCACD</t>
  </si>
  <si>
    <t>CCCCACE</t>
  </si>
  <si>
    <t>CCCCADA</t>
  </si>
  <si>
    <t>CCCCADB</t>
  </si>
  <si>
    <t>CCCCADC</t>
  </si>
  <si>
    <t>CCCCADD</t>
  </si>
  <si>
    <t>CCCCADE</t>
  </si>
  <si>
    <t>CCCCAEA</t>
  </si>
  <si>
    <t>CCCCAEB</t>
  </si>
  <si>
    <t>CCCCAEC</t>
  </si>
  <si>
    <t>CCCCAED</t>
  </si>
  <si>
    <t>CCCCAFA</t>
  </si>
  <si>
    <t>CCCCAFB</t>
  </si>
  <si>
    <t>CCCCBAA</t>
  </si>
  <si>
    <t>CCCCBAB</t>
  </si>
  <si>
    <t>CCCCBAC</t>
  </si>
  <si>
    <t>CCCCBAD</t>
  </si>
  <si>
    <t>CCCCBAE</t>
  </si>
  <si>
    <t>CCCCBAF</t>
  </si>
  <si>
    <t>CCCCBBA</t>
  </si>
  <si>
    <t>CCCCBBB</t>
  </si>
  <si>
    <t>CCCCBBC</t>
  </si>
  <si>
    <t>CCCCBBD</t>
  </si>
  <si>
    <t>CCCCBBE</t>
  </si>
  <si>
    <t>CCCCBBF</t>
  </si>
  <si>
    <t>CCCCBCA</t>
  </si>
  <si>
    <t>CCCCBCB</t>
  </si>
  <si>
    <t>CCCCBCC</t>
  </si>
  <si>
    <t>CCCCBCD</t>
  </si>
  <si>
    <t>CCCCBCE</t>
  </si>
  <si>
    <t>CCCCBDA</t>
  </si>
  <si>
    <t>CCCCBDB</t>
  </si>
  <si>
    <t>CCCCBDC</t>
  </si>
  <si>
    <t>CCCCBDD</t>
  </si>
  <si>
    <t>CCCCBDE</t>
  </si>
  <si>
    <t>CCCCBEA</t>
  </si>
  <si>
    <t>CCCCBEB</t>
  </si>
  <si>
    <t>CCCCBEC</t>
  </si>
  <si>
    <t>CCCCBED</t>
  </si>
  <si>
    <t>CCCCBFA</t>
  </si>
  <si>
    <t>CCCCBFB</t>
  </si>
  <si>
    <t>CCCCCAA</t>
  </si>
  <si>
    <t>CCCCCAB</t>
  </si>
  <si>
    <t>CCCCCAC</t>
  </si>
  <si>
    <t>CCCCCAD</t>
  </si>
  <si>
    <t>CCCCCAE</t>
  </si>
  <si>
    <t>CCCCCBA</t>
  </si>
  <si>
    <t>CCCCCBB</t>
  </si>
  <si>
    <t>CCCCCBC</t>
  </si>
  <si>
    <t>CCCCCBD</t>
  </si>
  <si>
    <t>CCCCCBE</t>
  </si>
  <si>
    <t>CCCCCCA</t>
  </si>
  <si>
    <t>CCCCCCB</t>
  </si>
  <si>
    <t>CCCCCCC</t>
  </si>
  <si>
    <t>CCCCCCD</t>
  </si>
  <si>
    <t>CCCCCCE</t>
  </si>
  <si>
    <t>CCCCCDA</t>
  </si>
  <si>
    <t>CCCCCDB</t>
  </si>
  <si>
    <t>CCCCCDC</t>
  </si>
  <si>
    <t>CCCCCDD</t>
  </si>
  <si>
    <t>CCCCCEA</t>
  </si>
  <si>
    <t>CCCCCEB</t>
  </si>
  <si>
    <t>CCCCCEC</t>
  </si>
  <si>
    <t>CCCCDAA</t>
  </si>
  <si>
    <t>CCCCDAB</t>
  </si>
  <si>
    <t>CCCCDAC</t>
  </si>
  <si>
    <t>CCCCDAD</t>
  </si>
  <si>
    <t>CCCCDAE</t>
  </si>
  <si>
    <t>CCCCDBA</t>
  </si>
  <si>
    <t>CCCCDBB</t>
  </si>
  <si>
    <t>CCCCDBC</t>
  </si>
  <si>
    <t>CCCCDBD</t>
  </si>
  <si>
    <t>CCCCDBE</t>
  </si>
  <si>
    <t>CCCCDCA</t>
  </si>
  <si>
    <t>CCCCDCB</t>
  </si>
  <si>
    <t>CCCCDCC</t>
  </si>
  <si>
    <t>CCCCDCD</t>
  </si>
  <si>
    <t>CCCCDDA</t>
  </si>
  <si>
    <t>CCCCDDB</t>
  </si>
  <si>
    <t>CCCCDDC</t>
  </si>
  <si>
    <t>CCCCDDD</t>
  </si>
  <si>
    <t>CCCCDEA</t>
  </si>
  <si>
    <t>CCCCDEB</t>
  </si>
  <si>
    <t>CCCCEAA</t>
  </si>
  <si>
    <t>CCCCEAB</t>
  </si>
  <si>
    <t>CCCCEAC</t>
  </si>
  <si>
    <t>CCCCEAD</t>
  </si>
  <si>
    <t>CCCCEBA</t>
  </si>
  <si>
    <t>CCCCEBB</t>
  </si>
  <si>
    <t>CCCCEBC</t>
  </si>
  <si>
    <t>CCCCEBD</t>
  </si>
  <si>
    <t>CCCCECA</t>
  </si>
  <si>
    <t>CCCCECB</t>
  </si>
  <si>
    <t>CCCCECC</t>
  </si>
  <si>
    <t>CCCCEDA</t>
  </si>
  <si>
    <t>CCCCEDB</t>
  </si>
  <si>
    <t>CCCCFAA</t>
  </si>
  <si>
    <t>CCCCFAB</t>
  </si>
  <si>
    <t>CCCCFBA</t>
  </si>
  <si>
    <t>CCCCFBB</t>
  </si>
  <si>
    <t>CCCDAAA</t>
  </si>
  <si>
    <t>CCCDAAB</t>
  </si>
  <si>
    <t>CCCDAAC</t>
  </si>
  <si>
    <t>CCCDAAD</t>
  </si>
  <si>
    <t>CCCDAAE</t>
  </si>
  <si>
    <t>CCCDABA</t>
  </si>
  <si>
    <t>CCCDABB</t>
  </si>
  <si>
    <t>CCCDABC</t>
  </si>
  <si>
    <t>CCCDABD</t>
  </si>
  <si>
    <t>CCCDABE</t>
  </si>
  <si>
    <t>CCCDACA</t>
  </si>
  <si>
    <t>CCCDACB</t>
  </si>
  <si>
    <t>CCCDACC</t>
  </si>
  <si>
    <t>CCCDACD</t>
  </si>
  <si>
    <t>CCCDACE</t>
  </si>
  <si>
    <t>CCCDADA</t>
  </si>
  <si>
    <t>CCCDADB</t>
  </si>
  <si>
    <t>CCCDADC</t>
  </si>
  <si>
    <t>CCCDADD</t>
  </si>
  <si>
    <t>CCCDAEA</t>
  </si>
  <si>
    <t>CCCDAEB</t>
  </si>
  <si>
    <t>CCCDAEC</t>
  </si>
  <si>
    <t>CCCDBAA</t>
  </si>
  <si>
    <t>CCCDBAB</t>
  </si>
  <si>
    <t>CCCDBAC</t>
  </si>
  <si>
    <t>CCCDBAD</t>
  </si>
  <si>
    <t>CCCDBAE</t>
  </si>
  <si>
    <t>CCCDBBA</t>
  </si>
  <si>
    <t>CCCDBBB</t>
  </si>
  <si>
    <t>CCCDBBC</t>
  </si>
  <si>
    <t>CCCDBBD</t>
  </si>
  <si>
    <t>CCCDBBE</t>
  </si>
  <si>
    <t>CCCDBCA</t>
  </si>
  <si>
    <t>CCCDBCB</t>
  </si>
  <si>
    <t>CCCDBCC</t>
  </si>
  <si>
    <t>CCCDBCD</t>
  </si>
  <si>
    <t>CCCDBCE</t>
  </si>
  <si>
    <t>CCCDBDA</t>
  </si>
  <si>
    <t>CCCDBDB</t>
  </si>
  <si>
    <t>CCCDBDC</t>
  </si>
  <si>
    <t>CCCDBDD</t>
  </si>
  <si>
    <t>CCCDBEA</t>
  </si>
  <si>
    <t>CCCDBEB</t>
  </si>
  <si>
    <t>CCCDBEC</t>
  </si>
  <si>
    <t>CCCDCAA</t>
  </si>
  <si>
    <t>CCCDCAB</t>
  </si>
  <si>
    <t>CCCDCAC</t>
  </si>
  <si>
    <t>CCCDCAD</t>
  </si>
  <si>
    <t>CCCDCAE</t>
  </si>
  <si>
    <t>CCCDCBA</t>
  </si>
  <si>
    <t>CCCDCBB</t>
  </si>
  <si>
    <t>CCCDCBC</t>
  </si>
  <si>
    <t>CCCDCBD</t>
  </si>
  <si>
    <t>CCCDCBE</t>
  </si>
  <si>
    <t>CCCDCCA</t>
  </si>
  <si>
    <t>CCCDCCB</t>
  </si>
  <si>
    <t>CCCDCCC</t>
  </si>
  <si>
    <t>CCCDCCD</t>
  </si>
  <si>
    <t>CCCDCDA</t>
  </si>
  <si>
    <t>CCCDCDB</t>
  </si>
  <si>
    <t>CCCDCDC</t>
  </si>
  <si>
    <t>CCCDCDD</t>
  </si>
  <si>
    <t>CCCDCEA</t>
  </si>
  <si>
    <t>CCCDCEB</t>
  </si>
  <si>
    <t>CCCDDAA</t>
  </si>
  <si>
    <t>CCCDDAB</t>
  </si>
  <si>
    <t>CCCDDAC</t>
  </si>
  <si>
    <t>CCCDDAD</t>
  </si>
  <si>
    <t>CCCDDBA</t>
  </si>
  <si>
    <t>CCCDDBB</t>
  </si>
  <si>
    <t>CCCDDBC</t>
  </si>
  <si>
    <t>CCCDDBD</t>
  </si>
  <si>
    <t>CCCDDCA</t>
  </si>
  <si>
    <t>CCCDDCB</t>
  </si>
  <si>
    <t>CCCDDCC</t>
  </si>
  <si>
    <t>CCCDDCD</t>
  </si>
  <si>
    <t>CCCDDDA</t>
  </si>
  <si>
    <t>CCCDDDB</t>
  </si>
  <si>
    <t>CCCDDDC</t>
  </si>
  <si>
    <t>CCCDEAA</t>
  </si>
  <si>
    <t>CCCDEAB</t>
  </si>
  <si>
    <t>CCCDEAC</t>
  </si>
  <si>
    <t>CCCDEBA</t>
  </si>
  <si>
    <t>CCCDEBB</t>
  </si>
  <si>
    <t>CCCDEBC</t>
  </si>
  <si>
    <t>CCCDECA</t>
  </si>
  <si>
    <t>CCCDECB</t>
  </si>
  <si>
    <t>CCCEAAA</t>
  </si>
  <si>
    <t>CCCEAAB</t>
  </si>
  <si>
    <t>CCCEAAC</t>
  </si>
  <si>
    <t>CCCEAAD</t>
  </si>
  <si>
    <t>CCCEABA</t>
  </si>
  <si>
    <t>CCCEABB</t>
  </si>
  <si>
    <t>CCCEABC</t>
  </si>
  <si>
    <t>CCCEABD</t>
  </si>
  <si>
    <t>CCCEACA</t>
  </si>
  <si>
    <t>CCCEACB</t>
  </si>
  <si>
    <t>CCCEACC</t>
  </si>
  <si>
    <t>CCCEACD</t>
  </si>
  <si>
    <t>CCCEADA</t>
  </si>
  <si>
    <t>CCCEADB</t>
  </si>
  <si>
    <t>CCCEADC</t>
  </si>
  <si>
    <t>CCCEBAA</t>
  </si>
  <si>
    <t>CCCEBAB</t>
  </si>
  <si>
    <t>CCCEBAC</t>
  </si>
  <si>
    <t>CCCEBAD</t>
  </si>
  <si>
    <t>CCCEBBA</t>
  </si>
  <si>
    <t>CCCEBBB</t>
  </si>
  <si>
    <t>CCCEBBC</t>
  </si>
  <si>
    <t>CCCEBBD</t>
  </si>
  <si>
    <t>CCCEBCA</t>
  </si>
  <si>
    <t>CCCEBCB</t>
  </si>
  <si>
    <t>CCCEBCC</t>
  </si>
  <si>
    <t>CCCEBCD</t>
  </si>
  <si>
    <t>CCCEBDA</t>
  </si>
  <si>
    <t>CCCEBDB</t>
  </si>
  <si>
    <t>CCCEBDC</t>
  </si>
  <si>
    <t>CCCECAA</t>
  </si>
  <si>
    <t>CCCECAB</t>
  </si>
  <si>
    <t>CCCECAC</t>
  </si>
  <si>
    <t>CCCECAD</t>
  </si>
  <si>
    <t>CCCECBA</t>
  </si>
  <si>
    <t>CCCECBB</t>
  </si>
  <si>
    <t>CCCECBC</t>
  </si>
  <si>
    <t>CCCECBD</t>
  </si>
  <si>
    <t>CCCECCA</t>
  </si>
  <si>
    <t>CCCECCB</t>
  </si>
  <si>
    <t>CCCECCC</t>
  </si>
  <si>
    <t>CCCECDA</t>
  </si>
  <si>
    <t>CCCECDB</t>
  </si>
  <si>
    <t>CCCEDAA</t>
  </si>
  <si>
    <t>CCCEDAB</t>
  </si>
  <si>
    <t>CCCEDAC</t>
  </si>
  <si>
    <t>CCCEDBA</t>
  </si>
  <si>
    <t>CCCEDBB</t>
  </si>
  <si>
    <t>CCCEDBC</t>
  </si>
  <si>
    <t>CCCEDCA</t>
  </si>
  <si>
    <t>CCCEDCB</t>
  </si>
  <si>
    <t>CCCFAAA</t>
  </si>
  <si>
    <t>CCCFAAB</t>
  </si>
  <si>
    <t>CCCFAAC</t>
  </si>
  <si>
    <t>CCCFABA</t>
  </si>
  <si>
    <t>CCCFABB</t>
  </si>
  <si>
    <t>CCCFABC</t>
  </si>
  <si>
    <t>CCCFACA</t>
  </si>
  <si>
    <t>CCCFACB</t>
  </si>
  <si>
    <t>CCCFBAA</t>
  </si>
  <si>
    <t>CCCFBAB</t>
  </si>
  <si>
    <t>CCCFBAC</t>
  </si>
  <si>
    <t>CCCFBBA</t>
  </si>
  <si>
    <t>CCCFBBB</t>
  </si>
  <si>
    <t>CCCFBBC</t>
  </si>
  <si>
    <t>CCCFBCA</t>
  </si>
  <si>
    <t>CCCFBCB</t>
  </si>
  <si>
    <t>CCCFCAA</t>
  </si>
  <si>
    <t>CCCFCAB</t>
  </si>
  <si>
    <t>CCCFCBA</t>
  </si>
  <si>
    <t>CCCFCBB</t>
  </si>
  <si>
    <t>CCDAAAA</t>
  </si>
  <si>
    <t>CCDAAAB</t>
  </si>
  <si>
    <t>CCDAAAC</t>
  </si>
  <si>
    <t>CCDAAAD</t>
  </si>
  <si>
    <t>CCDAAAE</t>
  </si>
  <si>
    <t>CCDAABA</t>
  </si>
  <si>
    <t>CCDAABB</t>
  </si>
  <si>
    <t>CCDAABC</t>
  </si>
  <si>
    <t>CCDAABD</t>
  </si>
  <si>
    <t>CCDAABE</t>
  </si>
  <si>
    <t>CCDAACA</t>
  </si>
  <si>
    <t>CCDAACB</t>
  </si>
  <si>
    <t>CCDAACC</t>
  </si>
  <si>
    <t>CCDAACD</t>
  </si>
  <si>
    <t>CCDAACE</t>
  </si>
  <si>
    <t>CCDAADA</t>
  </si>
  <si>
    <t>CCDAADB</t>
  </si>
  <si>
    <t>CCDAADC</t>
  </si>
  <si>
    <t>CCDAADD</t>
  </si>
  <si>
    <t>CCDAAEA</t>
  </si>
  <si>
    <t>CCDAAEB</t>
  </si>
  <si>
    <t>CCDAAEC</t>
  </si>
  <si>
    <t>CCDABAA</t>
  </si>
  <si>
    <t>CCDABAB</t>
  </si>
  <si>
    <t>CCDABAC</t>
  </si>
  <si>
    <t>CCDABAD</t>
  </si>
  <si>
    <t>CCDABAE</t>
  </si>
  <si>
    <t>CCDABBA</t>
  </si>
  <si>
    <t>CCDABBB</t>
  </si>
  <si>
    <t>CCDABBC</t>
  </si>
  <si>
    <t>CCDABBD</t>
  </si>
  <si>
    <t>CCDABBE</t>
  </si>
  <si>
    <t>CCDABCA</t>
  </si>
  <si>
    <t>CCDABCB</t>
  </si>
  <si>
    <t>CCDABCC</t>
  </si>
  <si>
    <t>CCDABCD</t>
  </si>
  <si>
    <t>CCDABCE</t>
  </si>
  <si>
    <t>CCDABDA</t>
  </si>
  <si>
    <t>CCDABDB</t>
  </si>
  <si>
    <t>CCDABDC</t>
  </si>
  <si>
    <t>CCDABDD</t>
  </si>
  <si>
    <t>CCDABEA</t>
  </si>
  <si>
    <t>CCDABEB</t>
  </si>
  <si>
    <t>CCDABEC</t>
  </si>
  <si>
    <t>CCDACAA</t>
  </si>
  <si>
    <t>CCDACAB</t>
  </si>
  <si>
    <t>CCDACAC</t>
  </si>
  <si>
    <t>CCDACAD</t>
  </si>
  <si>
    <t>CCDACAE</t>
  </si>
  <si>
    <t>CCDACBA</t>
  </si>
  <si>
    <t>CCDACBB</t>
  </si>
  <si>
    <t>CCDACBC</t>
  </si>
  <si>
    <t>CCDACBD</t>
  </si>
  <si>
    <t>CCDACBE</t>
  </si>
  <si>
    <t>CCDACCA</t>
  </si>
  <si>
    <t>CCDACCB</t>
  </si>
  <si>
    <t>CCDACCC</t>
  </si>
  <si>
    <t>CCDACCD</t>
  </si>
  <si>
    <t>CCDACCE</t>
  </si>
  <si>
    <t>CCDACDA</t>
  </si>
  <si>
    <t>CCDACDB</t>
  </si>
  <si>
    <t>CCDACDC</t>
  </si>
  <si>
    <t>CCDACDD</t>
  </si>
  <si>
    <t>CCDACEA</t>
  </si>
  <si>
    <t>CCDACEB</t>
  </si>
  <si>
    <t>CCDACEC</t>
  </si>
  <si>
    <t>CCDADAA</t>
  </si>
  <si>
    <t>CCDADAB</t>
  </si>
  <si>
    <t>CCDADAC</t>
  </si>
  <si>
    <t>CCDADAD</t>
  </si>
  <si>
    <t>CCDADBA</t>
  </si>
  <si>
    <t>CCDADBB</t>
  </si>
  <si>
    <t>CCDADBC</t>
  </si>
  <si>
    <t>CCDADBD</t>
  </si>
  <si>
    <t>CCDADCA</t>
  </si>
  <si>
    <t>CCDADCB</t>
  </si>
  <si>
    <t>CCDADCC</t>
  </si>
  <si>
    <t>CCDADCD</t>
  </si>
  <si>
    <t>CCDADDA</t>
  </si>
  <si>
    <t>CCDADDB</t>
  </si>
  <si>
    <t>CCDADDC</t>
  </si>
  <si>
    <t>CCDAEAA</t>
  </si>
  <si>
    <t>CCDAEAB</t>
  </si>
  <si>
    <t>CCDAEAC</t>
  </si>
  <si>
    <t>CCDAEBA</t>
  </si>
  <si>
    <t>CCDAEBB</t>
  </si>
  <si>
    <t>CCDAEBC</t>
  </si>
  <si>
    <t>CCDAECA</t>
  </si>
  <si>
    <t>CCDAECB</t>
  </si>
  <si>
    <t>CCDAECC</t>
  </si>
  <si>
    <t>CCDBAAA</t>
  </si>
  <si>
    <t>CCDBAAB</t>
  </si>
  <si>
    <t>CCDBAAC</t>
  </si>
  <si>
    <t>CCDBAAD</t>
  </si>
  <si>
    <t>CCDBAAE</t>
  </si>
  <si>
    <t>CCDBABA</t>
  </si>
  <si>
    <t>CCDBABB</t>
  </si>
  <si>
    <t>CCDBABC</t>
  </si>
  <si>
    <t>CCDBABD</t>
  </si>
  <si>
    <t>CCDBABE</t>
  </si>
  <si>
    <t>CCDBACA</t>
  </si>
  <si>
    <t>CCDBACB</t>
  </si>
  <si>
    <t>CCDBACC</t>
  </si>
  <si>
    <t>CCDBACD</t>
  </si>
  <si>
    <t>CCDBACE</t>
  </si>
  <si>
    <t>CCDBADA</t>
  </si>
  <si>
    <t>CCDBADB</t>
  </si>
  <si>
    <t>CCDBADC</t>
  </si>
  <si>
    <t>CCDBADD</t>
  </si>
  <si>
    <t>CCDBAEA</t>
  </si>
  <si>
    <t>CCDBAEB</t>
  </si>
  <si>
    <t>CCDBAEC</t>
  </si>
  <si>
    <t>CCDBBAA</t>
  </si>
  <si>
    <t>CCDBBAB</t>
  </si>
  <si>
    <t>CCDBBAC</t>
  </si>
  <si>
    <t>CCDBBAD</t>
  </si>
  <si>
    <t>CCDBBAE</t>
  </si>
  <si>
    <t>CCDBBBA</t>
  </si>
  <si>
    <t>CCDBBBB</t>
  </si>
  <si>
    <t>CCDBBBC</t>
  </si>
  <si>
    <t>CCDBBBD</t>
  </si>
  <si>
    <t>CCDBBBE</t>
  </si>
  <si>
    <t>CCDBBCA</t>
  </si>
  <si>
    <t>CCDBBCB</t>
  </si>
  <si>
    <t>CCDBBCC</t>
  </si>
  <si>
    <t>CCDBBCD</t>
  </si>
  <si>
    <t>CCDBBCE</t>
  </si>
  <si>
    <t>CCDBBDA</t>
  </si>
  <si>
    <t>CCDBBDB</t>
  </si>
  <si>
    <t>CCDBBDC</t>
  </si>
  <si>
    <t>CCDBBDD</t>
  </si>
  <si>
    <t>CCDBBEA</t>
  </si>
  <si>
    <t>CCDBBEB</t>
  </si>
  <si>
    <t>CCDBBEC</t>
  </si>
  <si>
    <t>CCDBCAA</t>
  </si>
  <si>
    <t>CCDBCAB</t>
  </si>
  <si>
    <t>CCDBCAC</t>
  </si>
  <si>
    <t>CCDBCAD</t>
  </si>
  <si>
    <t>CCDBCAE</t>
  </si>
  <si>
    <t>CCDBCBA</t>
  </si>
  <si>
    <t>CCDBCBB</t>
  </si>
  <si>
    <t>CCDBCBC</t>
  </si>
  <si>
    <t>CCDBCBD</t>
  </si>
  <si>
    <t>CCDBCBE</t>
  </si>
  <si>
    <t>CCDBCCA</t>
  </si>
  <si>
    <t>CCDBCCB</t>
  </si>
  <si>
    <t>CCDBCCC</t>
  </si>
  <si>
    <t>CCDBCCD</t>
  </si>
  <si>
    <t>CCDBCCE</t>
  </si>
  <si>
    <t>CCDBCDA</t>
  </si>
  <si>
    <t>CCDBCDB</t>
  </si>
  <si>
    <t>CCDBCDC</t>
  </si>
  <si>
    <t>CCDBCDD</t>
  </si>
  <si>
    <t>CCDBCEA</t>
  </si>
  <si>
    <t>CCDBCEB</t>
  </si>
  <si>
    <t>CCDBCEC</t>
  </si>
  <si>
    <t>CCDBDAA</t>
  </si>
  <si>
    <t>CCDBDAB</t>
  </si>
  <si>
    <t>CCDBDAC</t>
  </si>
  <si>
    <t>CCDBDAD</t>
  </si>
  <si>
    <t>CCDBDBA</t>
  </si>
  <si>
    <t>CCDBDBB</t>
  </si>
  <si>
    <t>CCDBDBC</t>
  </si>
  <si>
    <t>CCDBDBD</t>
  </si>
  <si>
    <t>CCDBDCA</t>
  </si>
  <si>
    <t>CCDBDCB</t>
  </si>
  <si>
    <t>CCDBDCC</t>
  </si>
  <si>
    <t>CCDBDCD</t>
  </si>
  <si>
    <t>CCDBDDA</t>
  </si>
  <si>
    <t>CCDBDDB</t>
  </si>
  <si>
    <t>CCDBDDC</t>
  </si>
  <si>
    <t>CCDBEAA</t>
  </si>
  <si>
    <t>CCDBEAB</t>
  </si>
  <si>
    <t>CCDBEAC</t>
  </si>
  <si>
    <t>CCDBEBA</t>
  </si>
  <si>
    <t>CCDBEBB</t>
  </si>
  <si>
    <t>CCDBEBC</t>
  </si>
  <si>
    <t>CCDBECA</t>
  </si>
  <si>
    <t>CCDBECB</t>
  </si>
  <si>
    <t>CCDBECC</t>
  </si>
  <si>
    <t>CCDCAAA</t>
  </si>
  <si>
    <t>CCDCAAB</t>
  </si>
  <si>
    <t>CCDCAAC</t>
  </si>
  <si>
    <t>CCDCAAD</t>
  </si>
  <si>
    <t>CCDCAAE</t>
  </si>
  <si>
    <t>CCDCABA</t>
  </si>
  <si>
    <t>CCDCABB</t>
  </si>
  <si>
    <t>CCDCABC</t>
  </si>
  <si>
    <t>CCDCABD</t>
  </si>
  <si>
    <t>CCDCABE</t>
  </si>
  <si>
    <t>CCDCACA</t>
  </si>
  <si>
    <t>CCDCACB</t>
  </si>
  <si>
    <t>CCDCACC</t>
  </si>
  <si>
    <t>CCDCACD</t>
  </si>
  <si>
    <t>CCDCACE</t>
  </si>
  <si>
    <t>CCDCADA</t>
  </si>
  <si>
    <t>CCDCADB</t>
  </si>
  <si>
    <t>CCDCADC</t>
  </si>
  <si>
    <t>CCDCADD</t>
  </si>
  <si>
    <t>CCDCAEA</t>
  </si>
  <si>
    <t>CCDCAEB</t>
  </si>
  <si>
    <t>CCDCAEC</t>
  </si>
  <si>
    <t>CCDCBAA</t>
  </si>
  <si>
    <t>CCDCBAB</t>
  </si>
  <si>
    <t>CCDCBAC</t>
  </si>
  <si>
    <t>CCDCBAD</t>
  </si>
  <si>
    <t>CCDCBAE</t>
  </si>
  <si>
    <t>CCDCBBA</t>
  </si>
  <si>
    <t>CCDCBBB</t>
  </si>
  <si>
    <t>CCDCBBC</t>
  </si>
  <si>
    <t>CCDCBBD</t>
  </si>
  <si>
    <t>CCDCBBE</t>
  </si>
  <si>
    <t>CCDCBCA</t>
  </si>
  <si>
    <t>CCDCBCB</t>
  </si>
  <si>
    <t>CCDCBCC</t>
  </si>
  <si>
    <t>CCDCBCD</t>
  </si>
  <si>
    <t>CCDCBCE</t>
  </si>
  <si>
    <t>CCDCBDA</t>
  </si>
  <si>
    <t>CCDCBDB</t>
  </si>
  <si>
    <t>CCDCBDC</t>
  </si>
  <si>
    <t>CCDCBDD</t>
  </si>
  <si>
    <t>CCDCBEA</t>
  </si>
  <si>
    <t>CCDCBEB</t>
  </si>
  <si>
    <t>CCDCBEC</t>
  </si>
  <si>
    <t>CCDCCAA</t>
  </si>
  <si>
    <t>CCDCCAB</t>
  </si>
  <si>
    <t>CCDCCAC</t>
  </si>
  <si>
    <t>CCDCCAD</t>
  </si>
  <si>
    <t>CCDCCAE</t>
  </si>
  <si>
    <t>CCDCCBA</t>
  </si>
  <si>
    <t>CCDCCBB</t>
  </si>
  <si>
    <t>CCDCCBC</t>
  </si>
  <si>
    <t>CCDCCBD</t>
  </si>
  <si>
    <t>CCDCCBE</t>
  </si>
  <si>
    <t>CCDCCCA</t>
  </si>
  <si>
    <t>CCDCCCB</t>
  </si>
  <si>
    <t>CCDCCCC</t>
  </si>
  <si>
    <t>CCDCCCD</t>
  </si>
  <si>
    <t>CCDCCDA</t>
  </si>
  <si>
    <t>CCDCCDB</t>
  </si>
  <si>
    <t>CCDCCDC</t>
  </si>
  <si>
    <t>CCDCCDD</t>
  </si>
  <si>
    <t>CCDCCEA</t>
  </si>
  <si>
    <t>CCDCCEB</t>
  </si>
  <si>
    <t>CCDCDAA</t>
  </si>
  <si>
    <t>CCDCDAB</t>
  </si>
  <si>
    <t>CCDCDAC</t>
  </si>
  <si>
    <t>CCDCDAD</t>
  </si>
  <si>
    <t>CCDCDBA</t>
  </si>
  <si>
    <t>CCDCDBB</t>
  </si>
  <si>
    <t>CCDCDBC</t>
  </si>
  <si>
    <t>CCDCDBD</t>
  </si>
  <si>
    <t>CCDCDCA</t>
  </si>
  <si>
    <t>CCDCDCB</t>
  </si>
  <si>
    <t>CCDCDCC</t>
  </si>
  <si>
    <t>CCDCDCD</t>
  </si>
  <si>
    <t>CCDCDDA</t>
  </si>
  <si>
    <t>CCDCDDB</t>
  </si>
  <si>
    <t>CCDCDDC</t>
  </si>
  <si>
    <t>CCDCEAA</t>
  </si>
  <si>
    <t>CCDCEAB</t>
  </si>
  <si>
    <t>CCDCEAC</t>
  </si>
  <si>
    <t>CCDCEBA</t>
  </si>
  <si>
    <t>CCDCEBB</t>
  </si>
  <si>
    <t>CCDCEBC</t>
  </si>
  <si>
    <t>CCDCECA</t>
  </si>
  <si>
    <t>CCDCECB</t>
  </si>
  <si>
    <t>CCDDAAA</t>
  </si>
  <si>
    <t>CCDDAAB</t>
  </si>
  <si>
    <t>CCDDAAC</t>
  </si>
  <si>
    <t>CCDDAAD</t>
  </si>
  <si>
    <t>CCDDABA</t>
  </si>
  <si>
    <t>CCDDABB</t>
  </si>
  <si>
    <t>CCDDABC</t>
  </si>
  <si>
    <t>CCDDABD</t>
  </si>
  <si>
    <t>CCDDACA</t>
  </si>
  <si>
    <t>CCDDACB</t>
  </si>
  <si>
    <t>CCDDACC</t>
  </si>
  <si>
    <t>CCDDACD</t>
  </si>
  <si>
    <t>CCDDADA</t>
  </si>
  <si>
    <t>CCDDADB</t>
  </si>
  <si>
    <t>CCDDADC</t>
  </si>
  <si>
    <t>CCDDBAA</t>
  </si>
  <si>
    <t>CCDDBAB</t>
  </si>
  <si>
    <t>CCDDBAC</t>
  </si>
  <si>
    <t>CCDDBAD</t>
  </si>
  <si>
    <t>CCDDBBA</t>
  </si>
  <si>
    <t>CCDDBBB</t>
  </si>
  <si>
    <t>CCDDBBC</t>
  </si>
  <si>
    <t>CCDDBBD</t>
  </si>
  <si>
    <t>CCDDBCA</t>
  </si>
  <si>
    <t>CCDDBCB</t>
  </si>
  <si>
    <t>CCDDBCC</t>
  </si>
  <si>
    <t>CCDDBCD</t>
  </si>
  <si>
    <t>CCDDBDA</t>
  </si>
  <si>
    <t>CCDDBDB</t>
  </si>
  <si>
    <t>CCDDBDC</t>
  </si>
  <si>
    <t>CCDDCAA</t>
  </si>
  <si>
    <t>CCDDCAB</t>
  </si>
  <si>
    <t>CCDDCAC</t>
  </si>
  <si>
    <t>CCDDCAD</t>
  </si>
  <si>
    <t>CCDDCBA</t>
  </si>
  <si>
    <t>CCDDCBB</t>
  </si>
  <si>
    <t>CCDDCBC</t>
  </si>
  <si>
    <t>CCDDCBD</t>
  </si>
  <si>
    <t>CCDDCCA</t>
  </si>
  <si>
    <t>CCDDCCB</t>
  </si>
  <si>
    <t>CCDDCCC</t>
  </si>
  <si>
    <t>CCDDCCD</t>
  </si>
  <si>
    <t>CCDDCDA</t>
  </si>
  <si>
    <t>CCDDCDB</t>
  </si>
  <si>
    <t>CCDDCDC</t>
  </si>
  <si>
    <t>CCDDDAA</t>
  </si>
  <si>
    <t>CCDDDAB</t>
  </si>
  <si>
    <t>CCDDDAC</t>
  </si>
  <si>
    <t>CCDDDBA</t>
  </si>
  <si>
    <t>CCDDDBB</t>
  </si>
  <si>
    <t>CCDDDBC</t>
  </si>
  <si>
    <t>CCDDDCA</t>
  </si>
  <si>
    <t>CCDDDCB</t>
  </si>
  <si>
    <t>CCDDDCC</t>
  </si>
  <si>
    <t>CCDEAAA</t>
  </si>
  <si>
    <t>CCDEAAB</t>
  </si>
  <si>
    <t>CCDEAAC</t>
  </si>
  <si>
    <t>CCDEABA</t>
  </si>
  <si>
    <t>CCDEABB</t>
  </si>
  <si>
    <t>CCDEABC</t>
  </si>
  <si>
    <t>CCDEACA</t>
  </si>
  <si>
    <t>CCDEACB</t>
  </si>
  <si>
    <t>CCDEACC</t>
  </si>
  <si>
    <t>CCDEBAA</t>
  </si>
  <si>
    <t>CCDEBAB</t>
  </si>
  <si>
    <t>CCDEBAC</t>
  </si>
  <si>
    <t>CCDEBBA</t>
  </si>
  <si>
    <t>CCDEBBB</t>
  </si>
  <si>
    <t>CCDEBBC</t>
  </si>
  <si>
    <t>CCDEBCA</t>
  </si>
  <si>
    <t>CCDEBCB</t>
  </si>
  <si>
    <t>CCDEBCC</t>
  </si>
  <si>
    <t>CCDECAA</t>
  </si>
  <si>
    <t>CCDECAB</t>
  </si>
  <si>
    <t>CCDECAC</t>
  </si>
  <si>
    <t>CCDECBA</t>
  </si>
  <si>
    <t>CCDECBB</t>
  </si>
  <si>
    <t>CCDECBC</t>
  </si>
  <si>
    <t>CCDECCA</t>
  </si>
  <si>
    <t>CCDECCB</t>
  </si>
  <si>
    <t>CCEAAAA</t>
  </si>
  <si>
    <t>CCEAAAB</t>
  </si>
  <si>
    <t>CCEAAAC</t>
  </si>
  <si>
    <t>CCEAAAD</t>
  </si>
  <si>
    <t>CCEAABA</t>
  </si>
  <si>
    <t>CCEAABB</t>
  </si>
  <si>
    <t>CCEAABC</t>
  </si>
  <si>
    <t>CCEAABD</t>
  </si>
  <si>
    <t>CCEAACA</t>
  </si>
  <si>
    <t>CCEAACB</t>
  </si>
  <si>
    <t>CCEAACC</t>
  </si>
  <si>
    <t>CCEAACD</t>
  </si>
  <si>
    <t>CCEAADA</t>
  </si>
  <si>
    <t>CCEAADB</t>
  </si>
  <si>
    <t>CCEAADC</t>
  </si>
  <si>
    <t>CCEABAA</t>
  </si>
  <si>
    <t>CCEABAB</t>
  </si>
  <si>
    <t>CCEABAC</t>
  </si>
  <si>
    <t>CCEABAD</t>
  </si>
  <si>
    <t>CCEABBA</t>
  </si>
  <si>
    <t>CCEABBB</t>
  </si>
  <si>
    <t>CCEABBC</t>
  </si>
  <si>
    <t>CCEABBD</t>
  </si>
  <si>
    <t>CCEABCA</t>
  </si>
  <si>
    <t>CCEABCB</t>
  </si>
  <si>
    <t>CCEABCC</t>
  </si>
  <si>
    <t>CCEABCD</t>
  </si>
  <si>
    <t>CCEABDA</t>
  </si>
  <si>
    <t>CCEABDB</t>
  </si>
  <si>
    <t>CCEABDC</t>
  </si>
  <si>
    <t>CCEACAA</t>
  </si>
  <si>
    <t>CCEACAB</t>
  </si>
  <si>
    <t>CCEACAC</t>
  </si>
  <si>
    <t>CCEACAD</t>
  </si>
  <si>
    <t>CCEACBA</t>
  </si>
  <si>
    <t>CCEACBB</t>
  </si>
  <si>
    <t>CCEACBC</t>
  </si>
  <si>
    <t>CCEACBD</t>
  </si>
  <si>
    <t>CCEACCA</t>
  </si>
  <si>
    <t>CCEACCB</t>
  </si>
  <si>
    <t>CCEACCC</t>
  </si>
  <si>
    <t>CCEACCD</t>
  </si>
  <si>
    <t>CCEACDA</t>
  </si>
  <si>
    <t>CCEACDB</t>
  </si>
  <si>
    <t>CCEACDC</t>
  </si>
  <si>
    <t>CCEADAA</t>
  </si>
  <si>
    <t>CCEADAB</t>
  </si>
  <si>
    <t>CCEADAC</t>
  </si>
  <si>
    <t>CCEADBA</t>
  </si>
  <si>
    <t>CCEADBB</t>
  </si>
  <si>
    <t>CCEADBC</t>
  </si>
  <si>
    <t>CCEADCA</t>
  </si>
  <si>
    <t>CCEADCB</t>
  </si>
  <si>
    <t>CCEADCC</t>
  </si>
  <si>
    <t>CCEBAAA</t>
  </si>
  <si>
    <t>CCEBAAB</t>
  </si>
  <si>
    <t>CCEBAAC</t>
  </si>
  <si>
    <t>CCEBAAD</t>
  </si>
  <si>
    <t>CCEBABA</t>
  </si>
  <si>
    <t>CCEBABB</t>
  </si>
  <si>
    <t>CCEBABC</t>
  </si>
  <si>
    <t>CCEBABD</t>
  </si>
  <si>
    <t>CCEBACA</t>
  </si>
  <si>
    <t>CCEBACB</t>
  </si>
  <si>
    <t>CCEBACC</t>
  </si>
  <si>
    <t>CCEBACD</t>
  </si>
  <si>
    <t>CCEBADA</t>
  </si>
  <si>
    <t>CCEBADB</t>
  </si>
  <si>
    <t>CCEBADC</t>
  </si>
  <si>
    <t>CCEBBAA</t>
  </si>
  <si>
    <t>CCEBBAB</t>
  </si>
  <si>
    <t>CCEBBAC</t>
  </si>
  <si>
    <t>CCEBBAD</t>
  </si>
  <si>
    <t>CCEBBBA</t>
  </si>
  <si>
    <t>CCEBBBB</t>
  </si>
  <si>
    <t>CCEBBBC</t>
  </si>
  <si>
    <t>CCEBBBD</t>
  </si>
  <si>
    <t>CCEBBCA</t>
  </si>
  <si>
    <t>CCEBBCB</t>
  </si>
  <si>
    <t>CCEBBCC</t>
  </si>
  <si>
    <t>CCEBBCD</t>
  </si>
  <si>
    <t>CCEBBDA</t>
  </si>
  <si>
    <t>CCEBBDB</t>
  </si>
  <si>
    <t>CCEBBDC</t>
  </si>
  <si>
    <t>CCEBCAA</t>
  </si>
  <si>
    <t>CCEBCAB</t>
  </si>
  <si>
    <t>CCEBCAC</t>
  </si>
  <si>
    <t>CCEBCAD</t>
  </si>
  <si>
    <t>CCEBCBA</t>
  </si>
  <si>
    <t>CCEBCBB</t>
  </si>
  <si>
    <t>CCEBCBC</t>
  </si>
  <si>
    <t>CCEBCBD</t>
  </si>
  <si>
    <t>CCEBCCA</t>
  </si>
  <si>
    <t>CCEBCCB</t>
  </si>
  <si>
    <t>CCEBCCC</t>
  </si>
  <si>
    <t>CCEBCCD</t>
  </si>
  <si>
    <t>CCEBCDA</t>
  </si>
  <si>
    <t>CCEBCDB</t>
  </si>
  <si>
    <t>CCEBCDC</t>
  </si>
  <si>
    <t>CCEBDAA</t>
  </si>
  <si>
    <t>CCEBDAB</t>
  </si>
  <si>
    <t>CCEBDAC</t>
  </si>
  <si>
    <t>CCEBDBA</t>
  </si>
  <si>
    <t>CCEBDBB</t>
  </si>
  <si>
    <t>CCEBDBC</t>
  </si>
  <si>
    <t>CCEBDCA</t>
  </si>
  <si>
    <t>CCEBDCB</t>
  </si>
  <si>
    <t>CCEBDCC</t>
  </si>
  <si>
    <t>CCECAAA</t>
  </si>
  <si>
    <t>CCECAAB</t>
  </si>
  <si>
    <t>CCECAAC</t>
  </si>
  <si>
    <t>CCECAAD</t>
  </si>
  <si>
    <t>CCECABA</t>
  </si>
  <si>
    <t>CCECABB</t>
  </si>
  <si>
    <t>CCECABC</t>
  </si>
  <si>
    <t>CCECABD</t>
  </si>
  <si>
    <t>CCECACA</t>
  </si>
  <si>
    <t>CCECACB</t>
  </si>
  <si>
    <t>CCECACC</t>
  </si>
  <si>
    <t>CCECACD</t>
  </si>
  <si>
    <t>CCECADA</t>
  </si>
  <si>
    <t>CCECADB</t>
  </si>
  <si>
    <t>CCECADC</t>
  </si>
  <si>
    <t>CCECBAA</t>
  </si>
  <si>
    <t>CCECBAB</t>
  </si>
  <si>
    <t>CCECBAC</t>
  </si>
  <si>
    <t>CCECBAD</t>
  </si>
  <si>
    <t>CCECBBA</t>
  </si>
  <si>
    <t>CCECBBB</t>
  </si>
  <si>
    <t>CCECBBC</t>
  </si>
  <si>
    <t>CCECBBD</t>
  </si>
  <si>
    <t>CCECBCA</t>
  </si>
  <si>
    <t>CCECBCB</t>
  </si>
  <si>
    <t>CCECBCC</t>
  </si>
  <si>
    <t>CCECBCD</t>
  </si>
  <si>
    <t>CCECBDA</t>
  </si>
  <si>
    <t>CCECBDB</t>
  </si>
  <si>
    <t>CCECBDC</t>
  </si>
  <si>
    <t>CCECCAA</t>
  </si>
  <si>
    <t>CCECCAB</t>
  </si>
  <si>
    <t>CCECCAC</t>
  </si>
  <si>
    <t>CCECCAD</t>
  </si>
  <si>
    <t>CCECCBA</t>
  </si>
  <si>
    <t>CCECCBB</t>
  </si>
  <si>
    <t>CCECCBC</t>
  </si>
  <si>
    <t>CCECCBD</t>
  </si>
  <si>
    <t>CCECCCA</t>
  </si>
  <si>
    <t>CCECCCB</t>
  </si>
  <si>
    <t>CCECCCC</t>
  </si>
  <si>
    <t>CCECCDA</t>
  </si>
  <si>
    <t>CCECCDB</t>
  </si>
  <si>
    <t>CCECDAA</t>
  </si>
  <si>
    <t>CCECDAB</t>
  </si>
  <si>
    <t>CCECDAC</t>
  </si>
  <si>
    <t>CCECDBA</t>
  </si>
  <si>
    <t>CCECDBB</t>
  </si>
  <si>
    <t>CCECDBC</t>
  </si>
  <si>
    <t>CCECDCA</t>
  </si>
  <si>
    <t>CCECDCB</t>
  </si>
  <si>
    <t>CCEDAAA</t>
  </si>
  <si>
    <t>CCEDAAB</t>
  </si>
  <si>
    <t>CCEDAAC</t>
  </si>
  <si>
    <t>CCEDABA</t>
  </si>
  <si>
    <t>CCEDABB</t>
  </si>
  <si>
    <t>CCEDABC</t>
  </si>
  <si>
    <t>CCEDACA</t>
  </si>
  <si>
    <t>CCEDACB</t>
  </si>
  <si>
    <t>CCEDACC</t>
  </si>
  <si>
    <t>CCEDBAA</t>
  </si>
  <si>
    <t>CCEDBAB</t>
  </si>
  <si>
    <t>CCEDBAC</t>
  </si>
  <si>
    <t>CCEDBBA</t>
  </si>
  <si>
    <t>CCEDBBB</t>
  </si>
  <si>
    <t>CCEDBBC</t>
  </si>
  <si>
    <t>CCEDBCA</t>
  </si>
  <si>
    <t>CCEDBCB</t>
  </si>
  <si>
    <t>CCEDBCC</t>
  </si>
  <si>
    <t>CCEDCAA</t>
  </si>
  <si>
    <t>CCEDCAB</t>
  </si>
  <si>
    <t>CCEDCAC</t>
  </si>
  <si>
    <t>CCEDCBA</t>
  </si>
  <si>
    <t>CCEDCBB</t>
  </si>
  <si>
    <t>CCEDCBC</t>
  </si>
  <si>
    <t>CCEDCCA</t>
  </si>
  <si>
    <t>CCEDCCB</t>
  </si>
  <si>
    <t>CCFAAAA</t>
  </si>
  <si>
    <t>CCFAAAB</t>
  </si>
  <si>
    <t>CCFAAAC</t>
  </si>
  <si>
    <t>CCFAABA</t>
  </si>
  <si>
    <t>CCFAABB</t>
  </si>
  <si>
    <t>CCFAABC</t>
  </si>
  <si>
    <t>CCFAACA</t>
  </si>
  <si>
    <t>CCFAACB</t>
  </si>
  <si>
    <t>CCFAACC</t>
  </si>
  <si>
    <t>CCFABAA</t>
  </si>
  <si>
    <t>CCFABAB</t>
  </si>
  <si>
    <t>CCFABAC</t>
  </si>
  <si>
    <t>CCFABBA</t>
  </si>
  <si>
    <t>CCFABBB</t>
  </si>
  <si>
    <t>CCFABBC</t>
  </si>
  <si>
    <t>CCFABCA</t>
  </si>
  <si>
    <t>CCFABCB</t>
  </si>
  <si>
    <t>CCFABCC</t>
  </si>
  <si>
    <t>CCFACAA</t>
  </si>
  <si>
    <t>CCFACAB</t>
  </si>
  <si>
    <t>CCFACAC</t>
  </si>
  <si>
    <t>CCFACBA</t>
  </si>
  <si>
    <t>CCFACBB</t>
  </si>
  <si>
    <t>CCFACBC</t>
  </si>
  <si>
    <t>CCFACCA</t>
  </si>
  <si>
    <t>CCFACCB</t>
  </si>
  <si>
    <t>CCFBAAA</t>
  </si>
  <si>
    <t>CCFBAAB</t>
  </si>
  <si>
    <t>CCFBAAC</t>
  </si>
  <si>
    <t>CCFBABA</t>
  </si>
  <si>
    <t>CCFBABB</t>
  </si>
  <si>
    <t>CCFBABC</t>
  </si>
  <si>
    <t>CCFBACA</t>
  </si>
  <si>
    <t>CCFBACB</t>
  </si>
  <si>
    <t>CCFBACC</t>
  </si>
  <si>
    <t>CCFBBAA</t>
  </si>
  <si>
    <t>CCFBBAB</t>
  </si>
  <si>
    <t>CCFBBAC</t>
  </si>
  <si>
    <t>CCFBBBA</t>
  </si>
  <si>
    <t>CCFBBBB</t>
  </si>
  <si>
    <t>CCFBBBC</t>
  </si>
  <si>
    <t>CCFBBCA</t>
  </si>
  <si>
    <t>CCFBBCB</t>
  </si>
  <si>
    <t>CCFBBCC</t>
  </si>
  <si>
    <t>CCFBCAA</t>
  </si>
  <si>
    <t>CCFBCAB</t>
  </si>
  <si>
    <t>CCFBCAC</t>
  </si>
  <si>
    <t>CCFBCBA</t>
  </si>
  <si>
    <t>CCFBCBB</t>
  </si>
  <si>
    <t>CCFBCBC</t>
  </si>
  <si>
    <t>CCFBCCA</t>
  </si>
  <si>
    <t>CCFBCCB</t>
  </si>
  <si>
    <t>CCFCAAA</t>
  </si>
  <si>
    <t>CCFCAAB</t>
  </si>
  <si>
    <t>CCFCAAC</t>
  </si>
  <si>
    <t>CCFCABA</t>
  </si>
  <si>
    <t>CCFCABB</t>
  </si>
  <si>
    <t>CCFCABC</t>
  </si>
  <si>
    <t>CCFCACA</t>
  </si>
  <si>
    <t>CCFCACB</t>
  </si>
  <si>
    <t>CCFCBAA</t>
  </si>
  <si>
    <t>CCFCBAB</t>
  </si>
  <si>
    <t>CCFCBAC</t>
  </si>
  <si>
    <t>CCFCBBA</t>
  </si>
  <si>
    <t>CCFCBBB</t>
  </si>
  <si>
    <t>CCFCBBC</t>
  </si>
  <si>
    <t>CCFCBCA</t>
  </si>
  <si>
    <t>CCFCBCB</t>
  </si>
  <si>
    <t>CCFCCAA</t>
  </si>
  <si>
    <t>CCFCCAB</t>
  </si>
  <si>
    <t>CCFCCBA</t>
  </si>
  <si>
    <t>CCFCCBB</t>
  </si>
  <si>
    <t>CDAAAAC</t>
  </si>
  <si>
    <t>CDAAAAD</t>
  </si>
  <si>
    <t>CDAAAAE</t>
  </si>
  <si>
    <t>CDAAABC</t>
  </si>
  <si>
    <t>CDAAABD</t>
  </si>
  <si>
    <t>CDAAABE</t>
  </si>
  <si>
    <t>CDAAACA</t>
  </si>
  <si>
    <t>CDAAACB</t>
  </si>
  <si>
    <t>CDAAACC</t>
  </si>
  <si>
    <t>CDAAACD</t>
  </si>
  <si>
    <t>CDAAACE</t>
  </si>
  <si>
    <t>CDAAADA</t>
  </si>
  <si>
    <t>CDAAADB</t>
  </si>
  <si>
    <t>CDAAADC</t>
  </si>
  <si>
    <t>CDAAADD</t>
  </si>
  <si>
    <t>CDAAAEA</t>
  </si>
  <si>
    <t>CDAAAEB</t>
  </si>
  <si>
    <t>CDAAAEC</t>
  </si>
  <si>
    <t>CDAABAC</t>
  </si>
  <si>
    <t>CDAABAD</t>
  </si>
  <si>
    <t>CDAABAE</t>
  </si>
  <si>
    <t>CDAABBC</t>
  </si>
  <si>
    <t>CDAABBD</t>
  </si>
  <si>
    <t>CDAABBE</t>
  </si>
  <si>
    <t>CDAABCA</t>
  </si>
  <si>
    <t>CDAABCB</t>
  </si>
  <si>
    <t>CDAABCC</t>
  </si>
  <si>
    <t>CDAABCD</t>
  </si>
  <si>
    <t>CDAABCE</t>
  </si>
  <si>
    <t>CDAABDA</t>
  </si>
  <si>
    <t>CDAABDB</t>
  </si>
  <si>
    <t>CDAABDC</t>
  </si>
  <si>
    <t>CDAABDD</t>
  </si>
  <si>
    <t>CDAABEA</t>
  </si>
  <si>
    <t>CDAABEB</t>
  </si>
  <si>
    <t>CDAABEC</t>
  </si>
  <si>
    <t>CDAACAA</t>
  </si>
  <si>
    <t>CDAACAB</t>
  </si>
  <si>
    <t>CDAACAC</t>
  </si>
  <si>
    <t>CDAACAD</t>
  </si>
  <si>
    <t>CDAACAE</t>
  </si>
  <si>
    <t>CDAACBA</t>
  </si>
  <si>
    <t>CDAACBB</t>
  </si>
  <si>
    <t>CDAACBC</t>
  </si>
  <si>
    <t>CDAACBD</t>
  </si>
  <si>
    <t>CDAACBE</t>
  </si>
  <si>
    <t>CDAACCA</t>
  </si>
  <si>
    <t>CDAACCB</t>
  </si>
  <si>
    <t>CDAACCC</t>
  </si>
  <si>
    <t>CDAACCD</t>
  </si>
  <si>
    <t>CDAACCE</t>
  </si>
  <si>
    <t>CDAACDA</t>
  </si>
  <si>
    <t>CDAACDB</t>
  </si>
  <si>
    <t>CDAACDC</t>
  </si>
  <si>
    <t>CDAACDD</t>
  </si>
  <si>
    <t>CDAACEA</t>
  </si>
  <si>
    <t>CDAACEB</t>
  </si>
  <si>
    <t>CDAACEC</t>
  </si>
  <si>
    <t>CDAADAA</t>
  </si>
  <si>
    <t>CDAADAB</t>
  </si>
  <si>
    <t>CDAADAC</t>
  </si>
  <si>
    <t>CDAADAD</t>
  </si>
  <si>
    <t>CDAADBA</t>
  </si>
  <si>
    <t>CDAADBB</t>
  </si>
  <si>
    <t>CDAADBC</t>
  </si>
  <si>
    <t>CDAADBD</t>
  </si>
  <si>
    <t>CDAADCA</t>
  </si>
  <si>
    <t>CDAADCB</t>
  </si>
  <si>
    <t>CDAADCC</t>
  </si>
  <si>
    <t>CDAADCD</t>
  </si>
  <si>
    <t>CDAADDA</t>
  </si>
  <si>
    <t>CDAADDB</t>
  </si>
  <si>
    <t>CDAADDC</t>
  </si>
  <si>
    <t>CDAAEAA</t>
  </si>
  <si>
    <t>CDAAEAB</t>
  </si>
  <si>
    <t>CDAAEAC</t>
  </si>
  <si>
    <t>CDAAEBA</t>
  </si>
  <si>
    <t>CDAAEBB</t>
  </si>
  <si>
    <t>CDAAEBC</t>
  </si>
  <si>
    <t>CDAAECA</t>
  </si>
  <si>
    <t>CDAAECB</t>
  </si>
  <si>
    <t>CDAAECC</t>
  </si>
  <si>
    <t>CDABAAC</t>
  </si>
  <si>
    <t>CDABAAD</t>
  </si>
  <si>
    <t>CDABAAE</t>
  </si>
  <si>
    <t>CDABABC</t>
  </si>
  <si>
    <t>CDABABD</t>
  </si>
  <si>
    <t>CDABABE</t>
  </si>
  <si>
    <t>CDABACA</t>
  </si>
  <si>
    <t>CDABACB</t>
  </si>
  <si>
    <t>CDABACC</t>
  </si>
  <si>
    <t>CDABACD</t>
  </si>
  <si>
    <t>CDABACE</t>
  </si>
  <si>
    <t>CDABADA</t>
  </si>
  <si>
    <t>CDABADB</t>
  </si>
  <si>
    <t>CDABADC</t>
  </si>
  <si>
    <t>CDABADD</t>
  </si>
  <si>
    <t>CDABAEA</t>
  </si>
  <si>
    <t>CDABAEB</t>
  </si>
  <si>
    <t>CDABAEC</t>
  </si>
  <si>
    <t>CDABBAC</t>
  </si>
  <si>
    <t>CDABBAD</t>
  </si>
  <si>
    <t>CDABBAE</t>
  </si>
  <si>
    <t>CDABBBC</t>
  </si>
  <si>
    <t>CDABBBD</t>
  </si>
  <si>
    <t>CDABBBE</t>
  </si>
  <si>
    <t>CDABBCA</t>
  </si>
  <si>
    <t>CDABBCB</t>
  </si>
  <si>
    <t>CDABBCC</t>
  </si>
  <si>
    <t>CDABBCD</t>
  </si>
  <si>
    <t>CDABBCE</t>
  </si>
  <si>
    <t>CDABBDA</t>
  </si>
  <si>
    <t>CDABBDB</t>
  </si>
  <si>
    <t>CDABBDC</t>
  </si>
  <si>
    <t>CDABBDD</t>
  </si>
  <si>
    <t>CDABBEA</t>
  </si>
  <si>
    <t>CDABBEB</t>
  </si>
  <si>
    <t>CDABBEC</t>
  </si>
  <si>
    <t>CDABCAA</t>
  </si>
  <si>
    <t>CDABCAB</t>
  </si>
  <si>
    <t>CDABCAC</t>
  </si>
  <si>
    <t>CDABCAD</t>
  </si>
  <si>
    <t>CDABCAE</t>
  </si>
  <si>
    <t>CDABCBA</t>
  </si>
  <si>
    <t>CDABCBB</t>
  </si>
  <si>
    <t>CDABCBC</t>
  </si>
  <si>
    <t>CDABCBD</t>
  </si>
  <si>
    <t>CDABCBE</t>
  </si>
  <si>
    <t>CDABCCA</t>
  </si>
  <si>
    <t>CDABCCB</t>
  </si>
  <si>
    <t>CDABCCC</t>
  </si>
  <si>
    <t>CDABCCD</t>
  </si>
  <si>
    <t>CDABCCE</t>
  </si>
  <si>
    <t>CDABCDA</t>
  </si>
  <si>
    <t>CDABCDB</t>
  </si>
  <si>
    <t>CDABCDC</t>
  </si>
  <si>
    <t>CDABCDD</t>
  </si>
  <si>
    <t>CDABCEA</t>
  </si>
  <si>
    <t>CDABCEB</t>
  </si>
  <si>
    <t>CDABCEC</t>
  </si>
  <si>
    <t>CDABDAA</t>
  </si>
  <si>
    <t>CDABDAB</t>
  </si>
  <si>
    <t>CDABDAC</t>
  </si>
  <si>
    <t>CDABDAD</t>
  </si>
  <si>
    <t>CDABDBA</t>
  </si>
  <si>
    <t>CDABDBB</t>
  </si>
  <si>
    <t>CDABDBC</t>
  </si>
  <si>
    <t>CDABDBD</t>
  </si>
  <si>
    <t>CDABDCA</t>
  </si>
  <si>
    <t>CDABDCB</t>
  </si>
  <si>
    <t>CDABDCC</t>
  </si>
  <si>
    <t>CDABDCD</t>
  </si>
  <si>
    <t>CDABDDA</t>
  </si>
  <si>
    <t>CDABDDB</t>
  </si>
  <si>
    <t>CDABDDC</t>
  </si>
  <si>
    <t>CDABEAA</t>
  </si>
  <si>
    <t>CDABEAB</t>
  </si>
  <si>
    <t>CDABEAC</t>
  </si>
  <si>
    <t>CDABEBA</t>
  </si>
  <si>
    <t>CDABEBB</t>
  </si>
  <si>
    <t>CDABEBC</t>
  </si>
  <si>
    <t>CDABECA</t>
  </si>
  <si>
    <t>CDABECB</t>
  </si>
  <si>
    <t>CDABECC</t>
  </si>
  <si>
    <t>CDACAAA</t>
  </si>
  <si>
    <t>CDACAAB</t>
  </si>
  <si>
    <t>CDACAAC</t>
  </si>
  <si>
    <t>CDACAAD</t>
  </si>
  <si>
    <t>CDACAAE</t>
  </si>
  <si>
    <t>CDACABA</t>
  </si>
  <si>
    <t>CDACABB</t>
  </si>
  <si>
    <t>CDACABC</t>
  </si>
  <si>
    <t>CDACABD</t>
  </si>
  <si>
    <t>CDACABE</t>
  </si>
  <si>
    <t>CDACACA</t>
  </si>
  <si>
    <t>CDACACB</t>
  </si>
  <si>
    <t>CDACACC</t>
  </si>
  <si>
    <t>CDACACD</t>
  </si>
  <si>
    <t>CDACACE</t>
  </si>
  <si>
    <t>CDACADA</t>
  </si>
  <si>
    <t>CDACADB</t>
  </si>
  <si>
    <t>CDACADC</t>
  </si>
  <si>
    <t>CDACADD</t>
  </si>
  <si>
    <t>CDACAEA</t>
  </si>
  <si>
    <t>CDACAEB</t>
  </si>
  <si>
    <t>CDACAEC</t>
  </si>
  <si>
    <t>CDACBAA</t>
  </si>
  <si>
    <t>CDACBAB</t>
  </si>
  <si>
    <t>CDACBAC</t>
  </si>
  <si>
    <t>CDACBAD</t>
  </si>
  <si>
    <t>CDACBAE</t>
  </si>
  <si>
    <t>CDACBBA</t>
  </si>
  <si>
    <t>CDACBBB</t>
  </si>
  <si>
    <t>CDACBBC</t>
  </si>
  <si>
    <t>CDACBBD</t>
  </si>
  <si>
    <t>CDACBBE</t>
  </si>
  <si>
    <t>CDACBCA</t>
  </si>
  <si>
    <t>CDACBCB</t>
  </si>
  <si>
    <t>CDACBCC</t>
  </si>
  <si>
    <t>CDACBCD</t>
  </si>
  <si>
    <t>CDACBCE</t>
  </si>
  <si>
    <t>CDACBDA</t>
  </si>
  <si>
    <t>CDACBDB</t>
  </si>
  <si>
    <t>CDACBDC</t>
  </si>
  <si>
    <t>CDACBDD</t>
  </si>
  <si>
    <t>CDACBEA</t>
  </si>
  <si>
    <t>CDACBEB</t>
  </si>
  <si>
    <t>CDACBEC</t>
  </si>
  <si>
    <t>CDACCAA</t>
  </si>
  <si>
    <t>CDACCAB</t>
  </si>
  <si>
    <t>CDACCAC</t>
  </si>
  <si>
    <t>CDACCAD</t>
  </si>
  <si>
    <t>CDACCAE</t>
  </si>
  <si>
    <t>CDACCBA</t>
  </si>
  <si>
    <t>CDACCBB</t>
  </si>
  <si>
    <t>CDACCBC</t>
  </si>
  <si>
    <t>CDACCBD</t>
  </si>
  <si>
    <t>CDACCBE</t>
  </si>
  <si>
    <t>CDACCCA</t>
  </si>
  <si>
    <t>CDACCCB</t>
  </si>
  <si>
    <t>CDACCCC</t>
  </si>
  <si>
    <t>CDACCCD</t>
  </si>
  <si>
    <t>CDACCCE</t>
  </si>
  <si>
    <t>CDACCDA</t>
  </si>
  <si>
    <t>CDACCDB</t>
  </si>
  <si>
    <t>CDACCDC</t>
  </si>
  <si>
    <t>CDACCDD</t>
  </si>
  <si>
    <t>CDACCEA</t>
  </si>
  <si>
    <t>CDACCEB</t>
  </si>
  <si>
    <t>CDACCEC</t>
  </si>
  <si>
    <t>CDACDAA</t>
  </si>
  <si>
    <t>CDACDAB</t>
  </si>
  <si>
    <t>CDACDAC</t>
  </si>
  <si>
    <t>CDACDAD</t>
  </si>
  <si>
    <t>CDACDBA</t>
  </si>
  <si>
    <t>CDACDBB</t>
  </si>
  <si>
    <t>CDACDBC</t>
  </si>
  <si>
    <t>CDACDBD</t>
  </si>
  <si>
    <t>CDACDCA</t>
  </si>
  <si>
    <t>CDACDCB</t>
  </si>
  <si>
    <t>CDACDCC</t>
  </si>
  <si>
    <t>CDACDCD</t>
  </si>
  <si>
    <t>CDACDDA</t>
  </si>
  <si>
    <t>CDACDDB</t>
  </si>
  <si>
    <t>CDACDDC</t>
  </si>
  <si>
    <t>CDACEAA</t>
  </si>
  <si>
    <t>CDACEAB</t>
  </si>
  <si>
    <t>CDACEAC</t>
  </si>
  <si>
    <t>CDACEBA</t>
  </si>
  <si>
    <t>CDACEBB</t>
  </si>
  <si>
    <t>CDACEBC</t>
  </si>
  <si>
    <t>CDACECA</t>
  </si>
  <si>
    <t>CDACECB</t>
  </si>
  <si>
    <t>CDACECC</t>
  </si>
  <si>
    <t>CDADAAA</t>
  </si>
  <si>
    <t>CDADAAB</t>
  </si>
  <si>
    <t>CDADAAC</t>
  </si>
  <si>
    <t>CDADAAD</t>
  </si>
  <si>
    <t>CDADABA</t>
  </si>
  <si>
    <t>CDADABB</t>
  </si>
  <si>
    <t>CDADABC</t>
  </si>
  <si>
    <t>CDADABD</t>
  </si>
  <si>
    <t>CDADACA</t>
  </si>
  <si>
    <t>CDADACB</t>
  </si>
  <si>
    <t>CDADACC</t>
  </si>
  <si>
    <t>CDADACD</t>
  </si>
  <si>
    <t>CDADADA</t>
  </si>
  <si>
    <t>CDADADB</t>
  </si>
  <si>
    <t>CDADADC</t>
  </si>
  <si>
    <t>CDADBAA</t>
  </si>
  <si>
    <t>CDADBAB</t>
  </si>
  <si>
    <t>CDADBAC</t>
  </si>
  <si>
    <t>CDADBAD</t>
  </si>
  <si>
    <t>CDADBBA</t>
  </si>
  <si>
    <t>CDADBBB</t>
  </si>
  <si>
    <t>CDADBBC</t>
  </si>
  <si>
    <t>CDADBBD</t>
  </si>
  <si>
    <t>CDADBCA</t>
  </si>
  <si>
    <t>CDADBCB</t>
  </si>
  <si>
    <t>CDADBCC</t>
  </si>
  <si>
    <t>CDADBCD</t>
  </si>
  <si>
    <t>CDADBDA</t>
  </si>
  <si>
    <t>CDADBDB</t>
  </si>
  <si>
    <t>CDADBDC</t>
  </si>
  <si>
    <t>CDADCAA</t>
  </si>
  <si>
    <t>CDADCAB</t>
  </si>
  <si>
    <t>CDADCAC</t>
  </si>
  <si>
    <t>CDADCAD</t>
  </si>
  <si>
    <t>CDADCBA</t>
  </si>
  <si>
    <t>CDADCBB</t>
  </si>
  <si>
    <t>CDADCBC</t>
  </si>
  <si>
    <t>CDADCBD</t>
  </si>
  <si>
    <t>CDADCCA</t>
  </si>
  <si>
    <t>CDADCCB</t>
  </si>
  <si>
    <t>CDADCCC</t>
  </si>
  <si>
    <t>CDADCCD</t>
  </si>
  <si>
    <t>CDADCDA</t>
  </si>
  <si>
    <t>CDADCDB</t>
  </si>
  <si>
    <t>CDADCDC</t>
  </si>
  <si>
    <t>CDADDAA</t>
  </si>
  <si>
    <t>CDADDAB</t>
  </si>
  <si>
    <t>CDADDAC</t>
  </si>
  <si>
    <t>CDADDBA</t>
  </si>
  <si>
    <t>CDADDBB</t>
  </si>
  <si>
    <t>CDADDBC</t>
  </si>
  <si>
    <t>CDADDCA</t>
  </si>
  <si>
    <t>CDADDCB</t>
  </si>
  <si>
    <t>CDADDCC</t>
  </si>
  <si>
    <t>CDAEAAA</t>
  </si>
  <si>
    <t>CDAEAAB</t>
  </si>
  <si>
    <t>CDAEAAC</t>
  </si>
  <si>
    <t>CDAEABA</t>
  </si>
  <si>
    <t>CDAEABB</t>
  </si>
  <si>
    <t>CDAEABC</t>
  </si>
  <si>
    <t>CDAEACA</t>
  </si>
  <si>
    <t>CDAEACB</t>
  </si>
  <si>
    <t>CDAEACC</t>
  </si>
  <si>
    <t>CDAEBAA</t>
  </si>
  <si>
    <t>CDAEBAB</t>
  </si>
  <si>
    <t>CDAEBAC</t>
  </si>
  <si>
    <t>CDAEBBA</t>
  </si>
  <si>
    <t>CDAEBBB</t>
  </si>
  <si>
    <t>CDAEBBC</t>
  </si>
  <si>
    <t>CDAEBCA</t>
  </si>
  <si>
    <t>CDAEBCB</t>
  </si>
  <si>
    <t>CDAEBCC</t>
  </si>
  <si>
    <t>CDAECAA</t>
  </si>
  <si>
    <t>CDAECAB</t>
  </si>
  <si>
    <t>CDAECAC</t>
  </si>
  <si>
    <t>CDAECBA</t>
  </si>
  <si>
    <t>CDAECBB</t>
  </si>
  <si>
    <t>CDAECBC</t>
  </si>
  <si>
    <t>CDAECCA</t>
  </si>
  <si>
    <t>CDAECCB</t>
  </si>
  <si>
    <t>CDAECCC</t>
  </si>
  <si>
    <t>CDBAAAC</t>
  </si>
  <si>
    <t>CDBAAAD</t>
  </si>
  <si>
    <t>CDBAAAE</t>
  </si>
  <si>
    <t>CDBAABC</t>
  </si>
  <si>
    <t>CDBAABD</t>
  </si>
  <si>
    <t>CDBAABE</t>
  </si>
  <si>
    <t>CDBAACA</t>
  </si>
  <si>
    <t>CDBAACB</t>
  </si>
  <si>
    <t>CDBAACC</t>
  </si>
  <si>
    <t>CDBAACD</t>
  </si>
  <si>
    <t>CDBAACE</t>
  </si>
  <si>
    <t>CDBAADA</t>
  </si>
  <si>
    <t>CDBAADB</t>
  </si>
  <si>
    <t>CDBAADC</t>
  </si>
  <si>
    <t>CDBAADD</t>
  </si>
  <si>
    <t>CDBAAEA</t>
  </si>
  <si>
    <t>CDBAAEB</t>
  </si>
  <si>
    <t>CDBAAEC</t>
  </si>
  <si>
    <t>CDBABAC</t>
  </si>
  <si>
    <t>CDBABAD</t>
  </si>
  <si>
    <t>CDBABAE</t>
  </si>
  <si>
    <t>CDBABBC</t>
  </si>
  <si>
    <t>CDBABBD</t>
  </si>
  <si>
    <t>CDBABBE</t>
  </si>
  <si>
    <t>CDBABCA</t>
  </si>
  <si>
    <t>CDBABCB</t>
  </si>
  <si>
    <t>CDBABCC</t>
  </si>
  <si>
    <t>CDBABCD</t>
  </si>
  <si>
    <t>CDBABCE</t>
  </si>
  <si>
    <t>CDBABDA</t>
  </si>
  <si>
    <t>CDBABDB</t>
  </si>
  <si>
    <t>CDBABDC</t>
  </si>
  <si>
    <t>CDBABDD</t>
  </si>
  <si>
    <t>CDBABEA</t>
  </si>
  <si>
    <t>CDBABEB</t>
  </si>
  <si>
    <t>CDBABEC</t>
  </si>
  <si>
    <t>CDBACAA</t>
  </si>
  <si>
    <t>CDBACAB</t>
  </si>
  <si>
    <t>CDBACAC</t>
  </si>
  <si>
    <t>CDBACAD</t>
  </si>
  <si>
    <t>CDBACAE</t>
  </si>
  <si>
    <t>CDBACBA</t>
  </si>
  <si>
    <t>CDBACBB</t>
  </si>
  <si>
    <t>CDBACBC</t>
  </si>
  <si>
    <t>CDBACBD</t>
  </si>
  <si>
    <t>CDBACBE</t>
  </si>
  <si>
    <t>CDBACCA</t>
  </si>
  <si>
    <t>CDBACCB</t>
  </si>
  <si>
    <t>CDBACCC</t>
  </si>
  <si>
    <t>CDBACCD</t>
  </si>
  <si>
    <t>CDBACCE</t>
  </si>
  <si>
    <t>CDBACDA</t>
  </si>
  <si>
    <t>CDBACDB</t>
  </si>
  <si>
    <t>CDBACDC</t>
  </si>
  <si>
    <t>CDBACDD</t>
  </si>
  <si>
    <t>CDBACEA</t>
  </si>
  <si>
    <t>CDBACEB</t>
  </si>
  <si>
    <t>CDBACEC</t>
  </si>
  <si>
    <t>CDBADAA</t>
  </si>
  <si>
    <t>CDBADAB</t>
  </si>
  <si>
    <t>CDBADAC</t>
  </si>
  <si>
    <t>CDBADAD</t>
  </si>
  <si>
    <t>CDBADBA</t>
  </si>
  <si>
    <t>CDBADBB</t>
  </si>
  <si>
    <t>CDBADBC</t>
  </si>
  <si>
    <t>CDBADBD</t>
  </si>
  <si>
    <t>CDBADCA</t>
  </si>
  <si>
    <t>CDBADCB</t>
  </si>
  <si>
    <t>CDBADCC</t>
  </si>
  <si>
    <t>CDBADCD</t>
  </si>
  <si>
    <t>CDBADDA</t>
  </si>
  <si>
    <t>CDBADDB</t>
  </si>
  <si>
    <t>CDBADDC</t>
  </si>
  <si>
    <t>CDBAEAA</t>
  </si>
  <si>
    <t>CDBAEAB</t>
  </si>
  <si>
    <t>CDBAEAC</t>
  </si>
  <si>
    <t>CDBAEBA</t>
  </si>
  <si>
    <t>CDBAEBB</t>
  </si>
  <si>
    <t>CDBAEBC</t>
  </si>
  <si>
    <t>CDBAECA</t>
  </si>
  <si>
    <t>CDBAECB</t>
  </si>
  <si>
    <t>CDBAECC</t>
  </si>
  <si>
    <t>CDBBAAC</t>
  </si>
  <si>
    <t>CDBBAAD</t>
  </si>
  <si>
    <t>CDBBAAE</t>
  </si>
  <si>
    <t>CDBBABC</t>
  </si>
  <si>
    <t>CDBBABD</t>
  </si>
  <si>
    <t>CDBBABE</t>
  </si>
  <si>
    <t>CDBBACA</t>
  </si>
  <si>
    <t>CDBBACB</t>
  </si>
  <si>
    <t>CDBBACC</t>
  </si>
  <si>
    <t>CDBBACD</t>
  </si>
  <si>
    <t>CDBBACE</t>
  </si>
  <si>
    <t>CDBBADA</t>
  </si>
  <si>
    <t>CDBBADB</t>
  </si>
  <si>
    <t>CDBBADC</t>
  </si>
  <si>
    <t>CDBBADD</t>
  </si>
  <si>
    <t>CDBBAEA</t>
  </si>
  <si>
    <t>CDBBAEB</t>
  </si>
  <si>
    <t>CDBBAEC</t>
  </si>
  <si>
    <t>CDBBBAC</t>
  </si>
  <si>
    <t>CDBBBAD</t>
  </si>
  <si>
    <t>CDBBBAE</t>
  </si>
  <si>
    <t>CDBBBBB</t>
  </si>
  <si>
    <t>CDBBBBC</t>
  </si>
  <si>
    <t>CDBBBBD</t>
  </si>
  <si>
    <t>CDBBBBE</t>
  </si>
  <si>
    <t>CDBBBCA</t>
  </si>
  <si>
    <t>CDBBBCB</t>
  </si>
  <si>
    <t>CDBBBCC</t>
  </si>
  <si>
    <t>CDBBBCD</t>
  </si>
  <si>
    <t>CDBBBCE</t>
  </si>
  <si>
    <t>CDBBBDA</t>
  </si>
  <si>
    <t>CDBBBDB</t>
  </si>
  <si>
    <t>CDBBBDC</t>
  </si>
  <si>
    <t>CDBBBDD</t>
  </si>
  <si>
    <t>CDBBBEA</t>
  </si>
  <si>
    <t>CDBBBEB</t>
  </si>
  <si>
    <t>CDBBBEC</t>
  </si>
  <si>
    <t>CDBBCAA</t>
  </si>
  <si>
    <t>CDBBCAB</t>
  </si>
  <si>
    <t>CDBBCAC</t>
  </si>
  <si>
    <t>CDBBCAD</t>
  </si>
  <si>
    <t>CDBBCAE</t>
  </si>
  <si>
    <t>CDBBCBA</t>
  </si>
  <si>
    <t>CDBBCBB</t>
  </si>
  <si>
    <t>CDBBCBC</t>
  </si>
  <si>
    <t>CDBBCBD</t>
  </si>
  <si>
    <t>CDBBCBE</t>
  </si>
  <si>
    <t>CDBBCCA</t>
  </si>
  <si>
    <t>CDBBCCB</t>
  </si>
  <si>
    <t>CDBBCCC</t>
  </si>
  <si>
    <t>CDBBCCD</t>
  </si>
  <si>
    <t>CDBBCCE</t>
  </si>
  <si>
    <t>CDBBCDA</t>
  </si>
  <si>
    <t>CDBBCDB</t>
  </si>
  <si>
    <t>CDBBCDC</t>
  </si>
  <si>
    <t>CDBBCDD</t>
  </si>
  <si>
    <t>CDBBCEA</t>
  </si>
  <si>
    <t>CDBBCEB</t>
  </si>
  <si>
    <t>CDBBCEC</t>
  </si>
  <si>
    <t>CDBBDAA</t>
  </si>
  <si>
    <t>CDBBDAB</t>
  </si>
  <si>
    <t>CDBBDAC</t>
  </si>
  <si>
    <t>CDBBDAD</t>
  </si>
  <si>
    <t>CDBBDBA</t>
  </si>
  <si>
    <t>CDBBDBB</t>
  </si>
  <si>
    <t>CDBBDBC</t>
  </si>
  <si>
    <t>CDBBDBD</t>
  </si>
  <si>
    <t>CDBBDCA</t>
  </si>
  <si>
    <t>CDBBDCB</t>
  </si>
  <si>
    <t>CDBBDCC</t>
  </si>
  <si>
    <t>CDBBDCD</t>
  </si>
  <si>
    <t>CDBBDDA</t>
  </si>
  <si>
    <t>CDBBDDB</t>
  </si>
  <si>
    <t>CDBBDDC</t>
  </si>
  <si>
    <t>CDBBEAA</t>
  </si>
  <si>
    <t>CDBBEAB</t>
  </si>
  <si>
    <t>CDBBEAC</t>
  </si>
  <si>
    <t>CDBBEBA</t>
  </si>
  <si>
    <t>CDBBEBB</t>
  </si>
  <si>
    <t>CDBBEBC</t>
  </si>
  <si>
    <t>CDBBECA</t>
  </si>
  <si>
    <t>CDBBECB</t>
  </si>
  <si>
    <t>CDBBECC</t>
  </si>
  <si>
    <t>CDBCAAA</t>
  </si>
  <si>
    <t>CDBCAAB</t>
  </si>
  <si>
    <t>CDBCAAC</t>
  </si>
  <si>
    <t>CDBCAAD</t>
  </si>
  <si>
    <t>CDBCAAE</t>
  </si>
  <si>
    <t>CDBCABA</t>
  </si>
  <si>
    <t>CDBCABB</t>
  </si>
  <si>
    <t>CDBCABC</t>
  </si>
  <si>
    <t>CDBCABD</t>
  </si>
  <si>
    <t>CDBCABE</t>
  </si>
  <si>
    <t>CDBCACA</t>
  </si>
  <si>
    <t>CDBCACB</t>
  </si>
  <si>
    <t>CDBCACC</t>
  </si>
  <si>
    <t>CDBCACD</t>
  </si>
  <si>
    <t>CDBCACE</t>
  </si>
  <si>
    <t>CDBCADA</t>
  </si>
  <si>
    <t>CDBCADB</t>
  </si>
  <si>
    <t>CDBCADC</t>
  </si>
  <si>
    <t>CDBCADD</t>
  </si>
  <si>
    <t>CDBCAEA</t>
  </si>
  <si>
    <t>CDBCAEB</t>
  </si>
  <si>
    <t>CDBCAEC</t>
  </si>
  <si>
    <t>CDBCBAA</t>
  </si>
  <si>
    <t>CDBCBAB</t>
  </si>
  <si>
    <t>CDBCBAC</t>
  </si>
  <si>
    <t>CDBCBAD</t>
  </si>
  <si>
    <t>CDBCBAE</t>
  </si>
  <si>
    <t>CDBCBBA</t>
  </si>
  <si>
    <t>CDBCBBB</t>
  </si>
  <si>
    <t>CDBCBBC</t>
  </si>
  <si>
    <t>CDBCBBD</t>
  </si>
  <si>
    <t>CDBCBBE</t>
  </si>
  <si>
    <t>CDBCBCA</t>
  </si>
  <si>
    <t>CDBCBCB</t>
  </si>
  <si>
    <t>CDBCBCC</t>
  </si>
  <si>
    <t>CDBCBCD</t>
  </si>
  <si>
    <t>CDBCBCE</t>
  </si>
  <si>
    <t>CDBCBDA</t>
  </si>
  <si>
    <t>CDBCBDB</t>
  </si>
  <si>
    <t>CDBCBDC</t>
  </si>
  <si>
    <t>CDBCBDD</t>
  </si>
  <si>
    <t>CDBCBEA</t>
  </si>
  <si>
    <t>CDBCBEB</t>
  </si>
  <si>
    <t>CDBCBEC</t>
  </si>
  <si>
    <t>CDBCCAA</t>
  </si>
  <si>
    <t>CDBCCAB</t>
  </si>
  <si>
    <t>CDBCCAC</t>
  </si>
  <si>
    <t>CDBCCAD</t>
  </si>
  <si>
    <t>CDBCCAE</t>
  </si>
  <si>
    <t>CDBCCBA</t>
  </si>
  <si>
    <t>CDBCCBB</t>
  </si>
  <si>
    <t>CDBCCBC</t>
  </si>
  <si>
    <t>CDBCCBD</t>
  </si>
  <si>
    <t>CDBCCBE</t>
  </si>
  <si>
    <t>CDBCCCA</t>
  </si>
  <si>
    <t>CDBCCCB</t>
  </si>
  <si>
    <t>CDBCCCC</t>
  </si>
  <si>
    <t>CDBCCCD</t>
  </si>
  <si>
    <t>CDBCCCE</t>
  </si>
  <si>
    <t>CDBCCDA</t>
  </si>
  <si>
    <t>CDBCCDB</t>
  </si>
  <si>
    <t>CDBCCDC</t>
  </si>
  <si>
    <t>CDBCCDD</t>
  </si>
  <si>
    <t>CDBCCEA</t>
  </si>
  <si>
    <t>CDBCCEB</t>
  </si>
  <si>
    <t>CDBCCEC</t>
  </si>
  <si>
    <t>CDBCDAA</t>
  </si>
  <si>
    <t>CDBCDAB</t>
  </si>
  <si>
    <t>CDBCDAC</t>
  </si>
  <si>
    <t>CDBCDAD</t>
  </si>
  <si>
    <t>CDBCDBA</t>
  </si>
  <si>
    <t>CDBCDBB</t>
  </si>
  <si>
    <t>CDBCDBC</t>
  </si>
  <si>
    <t>CDBCDBD</t>
  </si>
  <si>
    <t>CDBCDCA</t>
  </si>
  <si>
    <t>CDBCDCB</t>
  </si>
  <si>
    <t>CDBCDCC</t>
  </si>
  <si>
    <t>CDBCDCD</t>
  </si>
  <si>
    <t>CDBCDDA</t>
  </si>
  <si>
    <t>CDBCDDB</t>
  </si>
  <si>
    <t>CDBCDDC</t>
  </si>
  <si>
    <t>CDBCEAA</t>
  </si>
  <si>
    <t>CDBCEAB</t>
  </si>
  <si>
    <t>CDBCEAC</t>
  </si>
  <si>
    <t>CDBCEBA</t>
  </si>
  <si>
    <t>CDBCEBB</t>
  </si>
  <si>
    <t>CDBCEBC</t>
  </si>
  <si>
    <t>CDBCECA</t>
  </si>
  <si>
    <t>CDBCECB</t>
  </si>
  <si>
    <t>CDBCECC</t>
  </si>
  <si>
    <t>CDBDAAA</t>
  </si>
  <si>
    <t>CDBDAAB</t>
  </si>
  <si>
    <t>CDBDAAC</t>
  </si>
  <si>
    <t>CDBDAAD</t>
  </si>
  <si>
    <t>CDBDABA</t>
  </si>
  <si>
    <t>CDBDABB</t>
  </si>
  <si>
    <t>CDBDABC</t>
  </si>
  <si>
    <t>CDBDABD</t>
  </si>
  <si>
    <t>CDBDACA</t>
  </si>
  <si>
    <t>CDBDACB</t>
  </si>
  <si>
    <t>CDBDACC</t>
  </si>
  <si>
    <t>CDBDACD</t>
  </si>
  <si>
    <t>CDBDADA</t>
  </si>
  <si>
    <t>CDBDADB</t>
  </si>
  <si>
    <t>CDBDADC</t>
  </si>
  <si>
    <t>CDBDBAA</t>
  </si>
  <si>
    <t>CDBDBAB</t>
  </si>
  <si>
    <t>CDBDBAC</t>
  </si>
  <si>
    <t>CDBDBAD</t>
  </si>
  <si>
    <t>CDBDBBA</t>
  </si>
  <si>
    <t>CDBDBBB</t>
  </si>
  <si>
    <t>CDBDBBC</t>
  </si>
  <si>
    <t>CDBDBBD</t>
  </si>
  <si>
    <t>CDBDBCA</t>
  </si>
  <si>
    <t>CDBDBCB</t>
  </si>
  <si>
    <t>CDBDBCC</t>
  </si>
  <si>
    <t>CDBDBCD</t>
  </si>
  <si>
    <t>CDBDBDA</t>
  </si>
  <si>
    <t>CDBDBDB</t>
  </si>
  <si>
    <t>CDBDBDC</t>
  </si>
  <si>
    <t>CDBDCAA</t>
  </si>
  <si>
    <t>CDBDCAB</t>
  </si>
  <si>
    <t>CDBDCAC</t>
  </si>
  <si>
    <t>CDBDCAD</t>
  </si>
  <si>
    <t>CDBDCBA</t>
  </si>
  <si>
    <t>CDBDCBB</t>
  </si>
  <si>
    <t>CDBDCBC</t>
  </si>
  <si>
    <t>CDBDCBD</t>
  </si>
  <si>
    <t>CDBDCCA</t>
  </si>
  <si>
    <t>CDBDCCB</t>
  </si>
  <si>
    <t>CDBDCCC</t>
  </si>
  <si>
    <t>CDBDCCD</t>
  </si>
  <si>
    <t>CDBDCDA</t>
  </si>
  <si>
    <t>CDBDCDB</t>
  </si>
  <si>
    <t>CDBDCDC</t>
  </si>
  <si>
    <t>CDBDDAA</t>
  </si>
  <si>
    <t>CDBDDAB</t>
  </si>
  <si>
    <t>CDBDDAC</t>
  </si>
  <si>
    <t>CDBDDBA</t>
  </si>
  <si>
    <t>CDBDDBB</t>
  </si>
  <si>
    <t>CDBDDBC</t>
  </si>
  <si>
    <t>CDBDDCA</t>
  </si>
  <si>
    <t>CDBDDCB</t>
  </si>
  <si>
    <t>CDBDDCC</t>
  </si>
  <si>
    <t>CDBEAAA</t>
  </si>
  <si>
    <t>CDBEAAB</t>
  </si>
  <si>
    <t>CDBEAAC</t>
  </si>
  <si>
    <t>CDBEABA</t>
  </si>
  <si>
    <t>CDBEABB</t>
  </si>
  <si>
    <t>CDBEABC</t>
  </si>
  <si>
    <t>CDBEACA</t>
  </si>
  <si>
    <t>CDBEACB</t>
  </si>
  <si>
    <t>CDBEACC</t>
  </si>
  <si>
    <t>CDBEBAA</t>
  </si>
  <si>
    <t>CDBEBAB</t>
  </si>
  <si>
    <t>CDBEBAC</t>
  </si>
  <si>
    <t>CDBEBBA</t>
  </si>
  <si>
    <t>CDBEBBB</t>
  </si>
  <si>
    <t>CDBEBBC</t>
  </si>
  <si>
    <t>CDBEBCA</t>
  </si>
  <si>
    <t>CDBEBCB</t>
  </si>
  <si>
    <t>CDBEBCC</t>
  </si>
  <si>
    <t>CDBECAA</t>
  </si>
  <si>
    <t>CDBECAB</t>
  </si>
  <si>
    <t>CDBECAC</t>
  </si>
  <si>
    <t>CDBECBA</t>
  </si>
  <si>
    <t>CDBECBB</t>
  </si>
  <si>
    <t>CDBECBC</t>
  </si>
  <si>
    <t>CDBECCA</t>
  </si>
  <si>
    <t>CDBECCB</t>
  </si>
  <si>
    <t>CDBECCC</t>
  </si>
  <si>
    <t>CDCAAAA</t>
  </si>
  <si>
    <t>CDCAAAB</t>
  </si>
  <si>
    <t>CDCAAAC</t>
  </si>
  <si>
    <t>CDCAAAD</t>
  </si>
  <si>
    <t>CDCAAAE</t>
  </si>
  <si>
    <t>CDCAABA</t>
  </si>
  <si>
    <t>CDCAABB</t>
  </si>
  <si>
    <t>CDCAABC</t>
  </si>
  <si>
    <t>CDCAABD</t>
  </si>
  <si>
    <t>CDCAABE</t>
  </si>
  <si>
    <t>CDCAACA</t>
  </si>
  <si>
    <t>CDCAACB</t>
  </si>
  <si>
    <t>CDCAACC</t>
  </si>
  <si>
    <t>CDCAACD</t>
  </si>
  <si>
    <t>CDCAACE</t>
  </si>
  <si>
    <t>CDCAADA</t>
  </si>
  <si>
    <t>CDCAADB</t>
  </si>
  <si>
    <t>CDCAADC</t>
  </si>
  <si>
    <t>CDCAADD</t>
  </si>
  <si>
    <t>CDCAAEA</t>
  </si>
  <si>
    <t>CDCAAEB</t>
  </si>
  <si>
    <t>CDCAAEC</t>
  </si>
  <si>
    <t>CDCABAA</t>
  </si>
  <si>
    <t>CDCABAB</t>
  </si>
  <si>
    <t>CDCABAC</t>
  </si>
  <si>
    <t>CDCABAD</t>
  </si>
  <si>
    <t>CDCABAE</t>
  </si>
  <si>
    <t>CDCABBA</t>
  </si>
  <si>
    <t>CDCABBB</t>
  </si>
  <si>
    <t>CDCABBC</t>
  </si>
  <si>
    <t>CDCABBD</t>
  </si>
  <si>
    <t>CDCABBE</t>
  </si>
  <si>
    <t>CDCABCA</t>
  </si>
  <si>
    <t>CDCABCB</t>
  </si>
  <si>
    <t>CDCABCC</t>
  </si>
  <si>
    <t>CDCABCD</t>
  </si>
  <si>
    <t>CDCABCE</t>
  </si>
  <si>
    <t>CDCABDA</t>
  </si>
  <si>
    <t>CDCABDB</t>
  </si>
  <si>
    <t>CDCABDC</t>
  </si>
  <si>
    <t>CDCABDD</t>
  </si>
  <si>
    <t>CDCABEA</t>
  </si>
  <si>
    <t>CDCABEB</t>
  </si>
  <si>
    <t>CDCABEC</t>
  </si>
  <si>
    <t>CDCACAA</t>
  </si>
  <si>
    <t>CDCACAB</t>
  </si>
  <si>
    <t>CDCACAC</t>
  </si>
  <si>
    <t>CDCACAD</t>
  </si>
  <si>
    <t>CDCACAE</t>
  </si>
  <si>
    <t>CDCACBA</t>
  </si>
  <si>
    <t>CDCACBB</t>
  </si>
  <si>
    <t>CDCACBC</t>
  </si>
  <si>
    <t>CDCACBD</t>
  </si>
  <si>
    <t>CDCACBE</t>
  </si>
  <si>
    <t>CDCACCA</t>
  </si>
  <si>
    <t>CDCACCB</t>
  </si>
  <si>
    <t>CDCACCC</t>
  </si>
  <si>
    <t>CDCACCD</t>
  </si>
  <si>
    <t>CDCACCE</t>
  </si>
  <si>
    <t>CDCACDA</t>
  </si>
  <si>
    <t>CDCACDB</t>
  </si>
  <si>
    <t>CDCACDC</t>
  </si>
  <si>
    <t>CDCACDD</t>
  </si>
  <si>
    <t>CDCACEA</t>
  </si>
  <si>
    <t>CDCACEB</t>
  </si>
  <si>
    <t>CDCACEC</t>
  </si>
  <si>
    <t>CDCADAA</t>
  </si>
  <si>
    <t>CDCADAB</t>
  </si>
  <si>
    <t>CDCADAC</t>
  </si>
  <si>
    <t>CDCADAD</t>
  </si>
  <si>
    <t>CDCADBA</t>
  </si>
  <si>
    <t>CDCADBB</t>
  </si>
  <si>
    <t>CDCADBC</t>
  </si>
  <si>
    <t>CDCADBD</t>
  </si>
  <si>
    <t>CDCADCA</t>
  </si>
  <si>
    <t>CDCADCB</t>
  </si>
  <si>
    <t>CDCADCC</t>
  </si>
  <si>
    <t>CDCADCD</t>
  </si>
  <si>
    <t>CDCADDA</t>
  </si>
  <si>
    <t>CDCADDB</t>
  </si>
  <si>
    <t>CDCADDC</t>
  </si>
  <si>
    <t>CDCAEAA</t>
  </si>
  <si>
    <t>CDCAEAB</t>
  </si>
  <si>
    <t>CDCAEAC</t>
  </si>
  <si>
    <t>CDCAEBA</t>
  </si>
  <si>
    <t>CDCAEBB</t>
  </si>
  <si>
    <t>CDCAEBC</t>
  </si>
  <si>
    <t>CDCAECA</t>
  </si>
  <si>
    <t>CDCAECB</t>
  </si>
  <si>
    <t>CDCAECC</t>
  </si>
  <si>
    <t>CDCBAAA</t>
  </si>
  <si>
    <t>CDCBAAB</t>
  </si>
  <si>
    <t>CDCBAAC</t>
  </si>
  <si>
    <t>CDCBAAD</t>
  </si>
  <si>
    <t>CDCBAAE</t>
  </si>
  <si>
    <t>CDCBABA</t>
  </si>
  <si>
    <t>CDCBABB</t>
  </si>
  <si>
    <t>CDCBABC</t>
  </si>
  <si>
    <t>CDCBABD</t>
  </si>
  <si>
    <t>CDCBABE</t>
  </si>
  <si>
    <t>CDCBACA</t>
  </si>
  <si>
    <t>CDCBACB</t>
  </si>
  <si>
    <t>CDCBACC</t>
  </si>
  <si>
    <t>CDCBACD</t>
  </si>
  <si>
    <t>CDCBACE</t>
  </si>
  <si>
    <t>CDCBADA</t>
  </si>
  <si>
    <t>CDCBADB</t>
  </si>
  <si>
    <t>CDCBADC</t>
  </si>
  <si>
    <t>CDCBADD</t>
  </si>
  <si>
    <t>CDCBAEA</t>
  </si>
  <si>
    <t>CDCBAEB</t>
  </si>
  <si>
    <t>CDCBAEC</t>
  </si>
  <si>
    <t>CDCBBAA</t>
  </si>
  <si>
    <t>CDCBBAB</t>
  </si>
  <si>
    <t>CDCBBAC</t>
  </si>
  <si>
    <t>CDCBBAD</t>
  </si>
  <si>
    <t>CDCBBAE</t>
  </si>
  <si>
    <t>CDCBBBA</t>
  </si>
  <si>
    <t>CDCBBBB</t>
  </si>
  <si>
    <t>CDCBBBC</t>
  </si>
  <si>
    <t>CDCBBBD</t>
  </si>
  <si>
    <t>CDCBBBE</t>
  </si>
  <si>
    <t>CDCBBCA</t>
  </si>
  <si>
    <t>CDCBBCB</t>
  </si>
  <si>
    <t>CDCBBCC</t>
  </si>
  <si>
    <t>CDCBBCD</t>
  </si>
  <si>
    <t>CDCBBCE</t>
  </si>
  <si>
    <t>CDCBBDA</t>
  </si>
  <si>
    <t>CDCBBDB</t>
  </si>
  <si>
    <t>CDCBBDC</t>
  </si>
  <si>
    <t>CDCBBDD</t>
  </si>
  <si>
    <t>CDCBBEA</t>
  </si>
  <si>
    <t>CDCBBEB</t>
  </si>
  <si>
    <t>CDCBBEC</t>
  </si>
  <si>
    <t>CDCBCAA</t>
  </si>
  <si>
    <t>CDCBCAB</t>
  </si>
  <si>
    <t>CDCBCAC</t>
  </si>
  <si>
    <t>CDCBCAD</t>
  </si>
  <si>
    <t>CDCBCAE</t>
  </si>
  <si>
    <t>CDCBCBA</t>
  </si>
  <si>
    <t>CDCBCBB</t>
  </si>
  <si>
    <t>CDCBCBC</t>
  </si>
  <si>
    <t>CDCBCBD</t>
  </si>
  <si>
    <t>CDCBCBE</t>
  </si>
  <si>
    <t>CDCBCCA</t>
  </si>
  <si>
    <t>CDCBCCB</t>
  </si>
  <si>
    <t>CDCBCCC</t>
  </si>
  <si>
    <t>CDCBCCD</t>
  </si>
  <si>
    <t>CDCBCCE</t>
  </si>
  <si>
    <t>CDCBCDA</t>
  </si>
  <si>
    <t>CDCBCDB</t>
  </si>
  <si>
    <t>CDCBCDC</t>
  </si>
  <si>
    <t>CDCBCDD</t>
  </si>
  <si>
    <t>CDCBCEA</t>
  </si>
  <si>
    <t>CDCBCEB</t>
  </si>
  <si>
    <t>CDCBCEC</t>
  </si>
  <si>
    <t>CDCBDAA</t>
  </si>
  <si>
    <t>CDCBDAB</t>
  </si>
  <si>
    <t>CDCBDAC</t>
  </si>
  <si>
    <t>CDCBDAD</t>
  </si>
  <si>
    <t>CDCBDBA</t>
  </si>
  <si>
    <t>CDCBDBB</t>
  </si>
  <si>
    <t>CDCBDBC</t>
  </si>
  <si>
    <t>CDCBDBD</t>
  </si>
  <si>
    <t>CDCBDCA</t>
  </si>
  <si>
    <t>CDCBDCB</t>
  </si>
  <si>
    <t>CDCBDCC</t>
  </si>
  <si>
    <t>CDCBDCD</t>
  </si>
  <si>
    <t>CDCBDDA</t>
  </si>
  <si>
    <t>CDCBDDB</t>
  </si>
  <si>
    <t>CDCBDDC</t>
  </si>
  <si>
    <t>CDCBEAA</t>
  </si>
  <si>
    <t>CDCBEAB</t>
  </si>
  <si>
    <t>CDCBEAC</t>
  </si>
  <si>
    <t>CDCBEBA</t>
  </si>
  <si>
    <t>CDCBEBB</t>
  </si>
  <si>
    <t>CDCBEBC</t>
  </si>
  <si>
    <t>CDCBECA</t>
  </si>
  <si>
    <t>CDCBECB</t>
  </si>
  <si>
    <t>CDCBECC</t>
  </si>
  <si>
    <t>CDCCAAA</t>
  </si>
  <si>
    <t>CDCCAAB</t>
  </si>
  <si>
    <t>CDCCAAC</t>
  </si>
  <si>
    <t>CDCCAAD</t>
  </si>
  <si>
    <t>CDCCAAE</t>
  </si>
  <si>
    <t>CDCCABA</t>
  </si>
  <si>
    <t>CDCCABB</t>
  </si>
  <si>
    <t>CDCCABC</t>
  </si>
  <si>
    <t>CDCCABD</t>
  </si>
  <si>
    <t>CDCCABE</t>
  </si>
  <si>
    <t>CDCCACA</t>
  </si>
  <si>
    <t>CDCCACB</t>
  </si>
  <si>
    <t>CDCCACC</t>
  </si>
  <si>
    <t>CDCCACD</t>
  </si>
  <si>
    <t>CDCCACE</t>
  </si>
  <si>
    <t>CDCCADA</t>
  </si>
  <si>
    <t>CDCCADB</t>
  </si>
  <si>
    <t>CDCCADC</t>
  </si>
  <si>
    <t>CDCCADD</t>
  </si>
  <si>
    <t>CDCCAEA</t>
  </si>
  <si>
    <t>CDCCAEB</t>
  </si>
  <si>
    <t>CDCCAEC</t>
  </si>
  <si>
    <t>CDCCBAA</t>
  </si>
  <si>
    <t>CDCCBAB</t>
  </si>
  <si>
    <t>CDCCBAC</t>
  </si>
  <si>
    <t>CDCCBAD</t>
  </si>
  <si>
    <t>CDCCBAE</t>
  </si>
  <si>
    <t>CDCCBBA</t>
  </si>
  <si>
    <t>CDCCBBB</t>
  </si>
  <si>
    <t>CDCCBBC</t>
  </si>
  <si>
    <t>CDCCBBD</t>
  </si>
  <si>
    <t>CDCCBBE</t>
  </si>
  <si>
    <t>CDCCBCA</t>
  </si>
  <si>
    <t>CDCCBCB</t>
  </si>
  <si>
    <t>CDCCBCC</t>
  </si>
  <si>
    <t>CDCCBCD</t>
  </si>
  <si>
    <t>CDCCBCE</t>
  </si>
  <si>
    <t>CDCCBDA</t>
  </si>
  <si>
    <t>CDCCBDB</t>
  </si>
  <si>
    <t>CDCCBDC</t>
  </si>
  <si>
    <t>CDCCBDD</t>
  </si>
  <si>
    <t>CDCCBEA</t>
  </si>
  <si>
    <t>CDCCBEB</t>
  </si>
  <si>
    <t>CDCCBEC</t>
  </si>
  <si>
    <t>CDCCCAA</t>
  </si>
  <si>
    <t>CDCCCAB</t>
  </si>
  <si>
    <t>CDCCCAC</t>
  </si>
  <si>
    <t>CDCCCAD</t>
  </si>
  <si>
    <t>CDCCCAE</t>
  </si>
  <si>
    <t>CDCCCBA</t>
  </si>
  <si>
    <t>CDCCCBB</t>
  </si>
  <si>
    <t>CDCCCBC</t>
  </si>
  <si>
    <t>CDCCCBD</t>
  </si>
  <si>
    <t>CDCCCBE</t>
  </si>
  <si>
    <t>CDCCCCA</t>
  </si>
  <si>
    <t>CDCCCCB</t>
  </si>
  <si>
    <t>CDCCCCC</t>
  </si>
  <si>
    <t>CDCCCCD</t>
  </si>
  <si>
    <t>CDCCCDA</t>
  </si>
  <si>
    <t>CDCCCDB</t>
  </si>
  <si>
    <t>CDCCCDC</t>
  </si>
  <si>
    <t>CDCCCDD</t>
  </si>
  <si>
    <t>CDCCCEA</t>
  </si>
  <si>
    <t>CDCCCEB</t>
  </si>
  <si>
    <t>CDCCDAA</t>
  </si>
  <si>
    <t>CDCCDAB</t>
  </si>
  <si>
    <t>CDCCDAC</t>
  </si>
  <si>
    <t>CDCCDAD</t>
  </si>
  <si>
    <t>CDCCDBA</t>
  </si>
  <si>
    <t>CDCCDBB</t>
  </si>
  <si>
    <t>CDCCDBC</t>
  </si>
  <si>
    <t>CDCCDBD</t>
  </si>
  <si>
    <t>CDCCDCA</t>
  </si>
  <si>
    <t>CDCCDCB</t>
  </si>
  <si>
    <t>CDCCDCC</t>
  </si>
  <si>
    <t>CDCCDCD</t>
  </si>
  <si>
    <t>CDCCDDA</t>
  </si>
  <si>
    <t>CDCCDDB</t>
  </si>
  <si>
    <t>CDCCDDC</t>
  </si>
  <si>
    <t>CDCCEAA</t>
  </si>
  <si>
    <t>CDCCEAB</t>
  </si>
  <si>
    <t>CDCCEAC</t>
  </si>
  <si>
    <t>CDCCEBA</t>
  </si>
  <si>
    <t>CDCCEBB</t>
  </si>
  <si>
    <t>CDCCEBC</t>
  </si>
  <si>
    <t>CDCCECA</t>
  </si>
  <si>
    <t>CDCCECB</t>
  </si>
  <si>
    <t>CDCDAAA</t>
  </si>
  <si>
    <t>CDCDAAB</t>
  </si>
  <si>
    <t>CDCDAAC</t>
  </si>
  <si>
    <t>CDCDAAD</t>
  </si>
  <si>
    <t>CDCDABA</t>
  </si>
  <si>
    <t>CDCDABB</t>
  </si>
  <si>
    <t>CDCDABC</t>
  </si>
  <si>
    <t>CDCDABD</t>
  </si>
  <si>
    <t>CDCDACA</t>
  </si>
  <si>
    <t>CDCDACB</t>
  </si>
  <si>
    <t>CDCDACC</t>
  </si>
  <si>
    <t>CDCDACD</t>
  </si>
  <si>
    <t>CDCDADA</t>
  </si>
  <si>
    <t>CDCDADB</t>
  </si>
  <si>
    <t>CDCDADC</t>
  </si>
  <si>
    <t>CDCDBAA</t>
  </si>
  <si>
    <t>CDCDBAB</t>
  </si>
  <si>
    <t>CDCDBAC</t>
  </si>
  <si>
    <t>CDCDBAD</t>
  </si>
  <si>
    <t>CDCDBBA</t>
  </si>
  <si>
    <t>CDCDBBB</t>
  </si>
  <si>
    <t>CDCDBBC</t>
  </si>
  <si>
    <t>CDCDBBD</t>
  </si>
  <si>
    <t>CDCDBCA</t>
  </si>
  <si>
    <t>CDCDBCB</t>
  </si>
  <si>
    <t>CDCDBCC</t>
  </si>
  <si>
    <t>CDCDBCD</t>
  </si>
  <si>
    <t>CDCDBDA</t>
  </si>
  <si>
    <t>CDCDBDB</t>
  </si>
  <si>
    <t>CDCDBDC</t>
  </si>
  <si>
    <t>CDCDCAA</t>
  </si>
  <si>
    <t>CDCDCAB</t>
  </si>
  <si>
    <t>CDCDCAC</t>
  </si>
  <si>
    <t>CDCDCAD</t>
  </si>
  <si>
    <t>CDCDCBA</t>
  </si>
  <si>
    <t>CDCDCBB</t>
  </si>
  <si>
    <t>CDCDCBC</t>
  </si>
  <si>
    <t>CDCDCBD</t>
  </si>
  <si>
    <t>CDCDCCA</t>
  </si>
  <si>
    <t>CDCDCCB</t>
  </si>
  <si>
    <t>CDCDCCC</t>
  </si>
  <si>
    <t>CDCDCCD</t>
  </si>
  <si>
    <t>CDCDCDA</t>
  </si>
  <si>
    <t>CDCDCDB</t>
  </si>
  <si>
    <t>CDCDCDC</t>
  </si>
  <si>
    <t>CDCDDAA</t>
  </si>
  <si>
    <t>CDCDDAB</t>
  </si>
  <si>
    <t>CDCDDAC</t>
  </si>
  <si>
    <t>CDCDDBA</t>
  </si>
  <si>
    <t>CDCDDBB</t>
  </si>
  <si>
    <t>CDCDDBC</t>
  </si>
  <si>
    <t>CDCDDCA</t>
  </si>
  <si>
    <t>CDCDDCB</t>
  </si>
  <si>
    <t>CDCDDCC</t>
  </si>
  <si>
    <t>CDCEAAA</t>
  </si>
  <si>
    <t>CDCEAAB</t>
  </si>
  <si>
    <t>CDCEAAC</t>
  </si>
  <si>
    <t>CDCEABA</t>
  </si>
  <si>
    <t>CDCEABB</t>
  </si>
  <si>
    <t>CDCEABC</t>
  </si>
  <si>
    <t>CDCEACA</t>
  </si>
  <si>
    <t>CDCEACB</t>
  </si>
  <si>
    <t>CDCEACC</t>
  </si>
  <si>
    <t>CDCEBAA</t>
  </si>
  <si>
    <t>CDCEBAB</t>
  </si>
  <si>
    <t>CDCEBAC</t>
  </si>
  <si>
    <t>CDCEBBA</t>
  </si>
  <si>
    <t>CDCEBBB</t>
  </si>
  <si>
    <t>CDCEBBC</t>
  </si>
  <si>
    <t>CDCEBCA</t>
  </si>
  <si>
    <t>CDCEBCB</t>
  </si>
  <si>
    <t>CDCEBCC</t>
  </si>
  <si>
    <t>CDCECAA</t>
  </si>
  <si>
    <t>CDCECAB</t>
  </si>
  <si>
    <t>CDCECAC</t>
  </si>
  <si>
    <t>CDCECBA</t>
  </si>
  <si>
    <t>CDCECBB</t>
  </si>
  <si>
    <t>CDCECBC</t>
  </si>
  <si>
    <t>CDCECCA</t>
  </si>
  <si>
    <t>CDCECCB</t>
  </si>
  <si>
    <t>CDDAAAA</t>
  </si>
  <si>
    <t>CDDAAAB</t>
  </si>
  <si>
    <t>CDDAAAC</t>
  </si>
  <si>
    <t>CDDAAAD</t>
  </si>
  <si>
    <t>CDDAABA</t>
  </si>
  <si>
    <t>CDDAABB</t>
  </si>
  <si>
    <t>CDDAABC</t>
  </si>
  <si>
    <t>CDDAABD</t>
  </si>
  <si>
    <t>CDDAACA</t>
  </si>
  <si>
    <t>CDDAACB</t>
  </si>
  <si>
    <t>CDDAACC</t>
  </si>
  <si>
    <t>CDDAACD</t>
  </si>
  <si>
    <t>CDDAADA</t>
  </si>
  <si>
    <t>CDDAADB</t>
  </si>
  <si>
    <t>CDDAADC</t>
  </si>
  <si>
    <t>CDDABAA</t>
  </si>
  <si>
    <t>CDDABAB</t>
  </si>
  <si>
    <t>CDDABAC</t>
  </si>
  <si>
    <t>CDDABAD</t>
  </si>
  <si>
    <t>CDDABBA</t>
  </si>
  <si>
    <t>CDDABBB</t>
  </si>
  <si>
    <t>CDDABBC</t>
  </si>
  <si>
    <t>CDDABBD</t>
  </si>
  <si>
    <t>CDDABCA</t>
  </si>
  <si>
    <t>CDDABCB</t>
  </si>
  <si>
    <t>CDDABCC</t>
  </si>
  <si>
    <t>CDDABCD</t>
  </si>
  <si>
    <t>CDDABDA</t>
  </si>
  <si>
    <t>CDDABDB</t>
  </si>
  <si>
    <t>CDDABDC</t>
  </si>
  <si>
    <t>CDDACAA</t>
  </si>
  <si>
    <t>CDDACAB</t>
  </si>
  <si>
    <t>CDDACAC</t>
  </si>
  <si>
    <t>CDDACAD</t>
  </si>
  <si>
    <t>CDDACBA</t>
  </si>
  <si>
    <t>CDDACBB</t>
  </si>
  <si>
    <t>CDDACBC</t>
  </si>
  <si>
    <t>CDDACBD</t>
  </si>
  <si>
    <t>CDDACCA</t>
  </si>
  <si>
    <t>CDDACCB</t>
  </si>
  <si>
    <t>CDDACCC</t>
  </si>
  <si>
    <t>CDDACCD</t>
  </si>
  <si>
    <t>CDDACDA</t>
  </si>
  <si>
    <t>CDDACDB</t>
  </si>
  <si>
    <t>CDDACDC</t>
  </si>
  <si>
    <t>CDDADAA</t>
  </si>
  <si>
    <t>CDDADAB</t>
  </si>
  <si>
    <t>CDDADAC</t>
  </si>
  <si>
    <t>CDDADBA</t>
  </si>
  <si>
    <t>CDDADBB</t>
  </si>
  <si>
    <t>CDDADBC</t>
  </si>
  <si>
    <t>CDDADCA</t>
  </si>
  <si>
    <t>CDDADCB</t>
  </si>
  <si>
    <t>CDDADCC</t>
  </si>
  <si>
    <t>CDDBAAA</t>
  </si>
  <si>
    <t>CDDBAAB</t>
  </si>
  <si>
    <t>CDDBAAC</t>
  </si>
  <si>
    <t>CDDBAAD</t>
  </si>
  <si>
    <t>CDDBABA</t>
  </si>
  <si>
    <t>CDDBABB</t>
  </si>
  <si>
    <t>CDDBABC</t>
  </si>
  <si>
    <t>CDDBABD</t>
  </si>
  <si>
    <t>CDDBACA</t>
  </si>
  <si>
    <t>CDDBACB</t>
  </si>
  <si>
    <t>CDDBACC</t>
  </si>
  <si>
    <t>CDDBACD</t>
  </si>
  <si>
    <t>CDDBADA</t>
  </si>
  <si>
    <t>CDDBADB</t>
  </si>
  <si>
    <t>CDDBADC</t>
  </si>
  <si>
    <t>CDDBBAA</t>
  </si>
  <si>
    <t>CDDBBAB</t>
  </si>
  <si>
    <t>CDDBBAC</t>
  </si>
  <si>
    <t>CDDBBAD</t>
  </si>
  <si>
    <t>CDDBBBA</t>
  </si>
  <si>
    <t>CDDBBBB</t>
  </si>
  <si>
    <t>CDDBBBC</t>
  </si>
  <si>
    <t>CDDBBBD</t>
  </si>
  <si>
    <t>CDDBBCA</t>
  </si>
  <si>
    <t>CDDBBCB</t>
  </si>
  <si>
    <t>CDDBBCC</t>
  </si>
  <si>
    <t>CDDBBCD</t>
  </si>
  <si>
    <t>CDDBBDA</t>
  </si>
  <si>
    <t>CDDBBDB</t>
  </si>
  <si>
    <t>CDDBBDC</t>
  </si>
  <si>
    <t>CDDBCAA</t>
  </si>
  <si>
    <t>CDDBCAB</t>
  </si>
  <si>
    <t>CDDBCAC</t>
  </si>
  <si>
    <t>CDDBCAD</t>
  </si>
  <si>
    <t>CDDBCBA</t>
  </si>
  <si>
    <t>CDDBCBB</t>
  </si>
  <si>
    <t>CDDBCBC</t>
  </si>
  <si>
    <t>CDDBCBD</t>
  </si>
  <si>
    <t>CDDBCCA</t>
  </si>
  <si>
    <t>CDDBCCB</t>
  </si>
  <si>
    <t>CDDBCCC</t>
  </si>
  <si>
    <t>CDDBCCD</t>
  </si>
  <si>
    <t>CDDBCDA</t>
  </si>
  <si>
    <t>CDDBCDB</t>
  </si>
  <si>
    <t>CDDBCDC</t>
  </si>
  <si>
    <t>CDDBDAA</t>
  </si>
  <si>
    <t>CDDBDAB</t>
  </si>
  <si>
    <t>CDDBDAC</t>
  </si>
  <si>
    <t>CDDBDBA</t>
  </si>
  <si>
    <t>CDDBDBB</t>
  </si>
  <si>
    <t>CDDBDBC</t>
  </si>
  <si>
    <t>CDDBDCA</t>
  </si>
  <si>
    <t>CDDBDCB</t>
  </si>
  <si>
    <t>CDDBDCC</t>
  </si>
  <si>
    <t>CDDCAAA</t>
  </si>
  <si>
    <t>CDDCAAB</t>
  </si>
  <si>
    <t>CDDCAAC</t>
  </si>
  <si>
    <t>CDDCAAD</t>
  </si>
  <si>
    <t>CDDCABA</t>
  </si>
  <si>
    <t>CDDCABB</t>
  </si>
  <si>
    <t>CDDCABC</t>
  </si>
  <si>
    <t>CDDCABD</t>
  </si>
  <si>
    <t>CDDCACA</t>
  </si>
  <si>
    <t>CDDCACB</t>
  </si>
  <si>
    <t>CDDCACC</t>
  </si>
  <si>
    <t>CDDCACD</t>
  </si>
  <si>
    <t>CDDCADA</t>
  </si>
  <si>
    <t>CDDCADB</t>
  </si>
  <si>
    <t>CDDCADC</t>
  </si>
  <si>
    <t>CDDCBAA</t>
  </si>
  <si>
    <t>CDDCBAB</t>
  </si>
  <si>
    <t>CDDCBAC</t>
  </si>
  <si>
    <t>CDDCBAD</t>
  </si>
  <si>
    <t>CDDCBBA</t>
  </si>
  <si>
    <t>CDDCBBB</t>
  </si>
  <si>
    <t>CDDCBBC</t>
  </si>
  <si>
    <t>CDDCBBD</t>
  </si>
  <si>
    <t>CDDCBCA</t>
  </si>
  <si>
    <t>CDDCBCB</t>
  </si>
  <si>
    <t>CDDCBCC</t>
  </si>
  <si>
    <t>CDDCBCD</t>
  </si>
  <si>
    <t>CDDCBDA</t>
  </si>
  <si>
    <t>CDDCBDB</t>
  </si>
  <si>
    <t>CDDCBDC</t>
  </si>
  <si>
    <t>CDDCCAA</t>
  </si>
  <si>
    <t>CDDCCAB</t>
  </si>
  <si>
    <t>CDDCCAC</t>
  </si>
  <si>
    <t>CDDCCAD</t>
  </si>
  <si>
    <t>CDDCCBA</t>
  </si>
  <si>
    <t>CDDCCBB</t>
  </si>
  <si>
    <t>CDDCCBC</t>
  </si>
  <si>
    <t>CDDCCBD</t>
  </si>
  <si>
    <t>CDDCCCA</t>
  </si>
  <si>
    <t>CDDCCCB</t>
  </si>
  <si>
    <t>CDDCCCC</t>
  </si>
  <si>
    <t>CDDCCCD</t>
  </si>
  <si>
    <t>CDDCCDA</t>
  </si>
  <si>
    <t>CDDCCDB</t>
  </si>
  <si>
    <t>CDDCCDC</t>
  </si>
  <si>
    <t>CDDCDAA</t>
  </si>
  <si>
    <t>CDDCDAB</t>
  </si>
  <si>
    <t>CDDCDAC</t>
  </si>
  <si>
    <t>CDDCDBA</t>
  </si>
  <si>
    <t>CDDCDBB</t>
  </si>
  <si>
    <t>CDDCDBC</t>
  </si>
  <si>
    <t>CDDCDCA</t>
  </si>
  <si>
    <t>CDDCDCB</t>
  </si>
  <si>
    <t>CDDCDCC</t>
  </si>
  <si>
    <t>CDDDAAA</t>
  </si>
  <si>
    <t>CDDDAAB</t>
  </si>
  <si>
    <t>CDDDAAC</t>
  </si>
  <si>
    <t>CDDDABA</t>
  </si>
  <si>
    <t>CDDDABB</t>
  </si>
  <si>
    <t>CDDDABC</t>
  </si>
  <si>
    <t>CDDDACA</t>
  </si>
  <si>
    <t>CDDDACB</t>
  </si>
  <si>
    <t>CDDDACC</t>
  </si>
  <si>
    <t>CDDDBAA</t>
  </si>
  <si>
    <t>CDDDBAB</t>
  </si>
  <si>
    <t>CDDDBAC</t>
  </si>
  <si>
    <t>CDDDBBA</t>
  </si>
  <si>
    <t>CDDDBBB</t>
  </si>
  <si>
    <t>CDDDBBC</t>
  </si>
  <si>
    <t>CDDDBCA</t>
  </si>
  <si>
    <t>CDDDBCB</t>
  </si>
  <si>
    <t>CDDDBCC</t>
  </si>
  <si>
    <t>CDDDCAA</t>
  </si>
  <si>
    <t>CDDDCAB</t>
  </si>
  <si>
    <t>CDDDCAC</t>
  </si>
  <si>
    <t>CDDDCBA</t>
  </si>
  <si>
    <t>CDDDCBB</t>
  </si>
  <si>
    <t>CDDDCBC</t>
  </si>
  <si>
    <t>CDDDCCA</t>
  </si>
  <si>
    <t>CDDDCCB</t>
  </si>
  <si>
    <t>CDDDCCC</t>
  </si>
  <si>
    <t>CDEAAAA</t>
  </si>
  <si>
    <t>CDEAAAB</t>
  </si>
  <si>
    <t>CDEAAAC</t>
  </si>
  <si>
    <t>CDEAABA</t>
  </si>
  <si>
    <t>CDEAABB</t>
  </si>
  <si>
    <t>CDEAABC</t>
  </si>
  <si>
    <t>CDEAACA</t>
  </si>
  <si>
    <t>CDEAACB</t>
  </si>
  <si>
    <t>CDEAACC</t>
  </si>
  <si>
    <t>CDEABAA</t>
  </si>
  <si>
    <t>CDEABAB</t>
  </si>
  <si>
    <t>CDEABAC</t>
  </si>
  <si>
    <t>CDEABBA</t>
  </si>
  <si>
    <t>CDEABBB</t>
  </si>
  <si>
    <t>CDEABBC</t>
  </si>
  <si>
    <t>CDEABCA</t>
  </si>
  <si>
    <t>CDEABCB</t>
  </si>
  <si>
    <t>CDEABCC</t>
  </si>
  <si>
    <t>CDEACAA</t>
  </si>
  <si>
    <t>CDEACAB</t>
  </si>
  <si>
    <t>CDEACAC</t>
  </si>
  <si>
    <t>CDEACBA</t>
  </si>
  <si>
    <t>CDEACBB</t>
  </si>
  <si>
    <t>CDEACBC</t>
  </si>
  <si>
    <t>CDEACCA</t>
  </si>
  <si>
    <t>CDEACCB</t>
  </si>
  <si>
    <t>CDEACCC</t>
  </si>
  <si>
    <t>CDEBAAA</t>
  </si>
  <si>
    <t>CDEBAAB</t>
  </si>
  <si>
    <t>CDEBAAC</t>
  </si>
  <si>
    <t>CDEBABA</t>
  </si>
  <si>
    <t>CDEBABB</t>
  </si>
  <si>
    <t>CDEBABC</t>
  </si>
  <si>
    <t>CDEBACA</t>
  </si>
  <si>
    <t>CDEBACB</t>
  </si>
  <si>
    <t>CDEBACC</t>
  </si>
  <si>
    <t>CDEBBAA</t>
  </si>
  <si>
    <t>CDEBBAB</t>
  </si>
  <si>
    <t>CDEBBAC</t>
  </si>
  <si>
    <t>CDEBBBA</t>
  </si>
  <si>
    <t>CDEBBBB</t>
  </si>
  <si>
    <t>CDEBBBC</t>
  </si>
  <si>
    <t>CDEBBCA</t>
  </si>
  <si>
    <t>CDEBBCB</t>
  </si>
  <si>
    <t>CDEBBCC</t>
  </si>
  <si>
    <t>CDEBCAA</t>
  </si>
  <si>
    <t>CDEBCAB</t>
  </si>
  <si>
    <t>CDEBCAC</t>
  </si>
  <si>
    <t>CDEBCBA</t>
  </si>
  <si>
    <t>CDEBCBB</t>
  </si>
  <si>
    <t>CDEBCBC</t>
  </si>
  <si>
    <t>CDEBCCA</t>
  </si>
  <si>
    <t>CDEBCCB</t>
  </si>
  <si>
    <t>CDEBCCC</t>
  </si>
  <si>
    <t>CDECAAA</t>
  </si>
  <si>
    <t>CDECAAB</t>
  </si>
  <si>
    <t>CDECAAC</t>
  </si>
  <si>
    <t>CDECABA</t>
  </si>
  <si>
    <t>CDECABB</t>
  </si>
  <si>
    <t>CDECABC</t>
  </si>
  <si>
    <t>CDECACA</t>
  </si>
  <si>
    <t>CDECACB</t>
  </si>
  <si>
    <t>CDECACC</t>
  </si>
  <si>
    <t>CDECBAA</t>
  </si>
  <si>
    <t>CDECBAB</t>
  </si>
  <si>
    <t>CDECBAC</t>
  </si>
  <si>
    <t>CDECBBA</t>
  </si>
  <si>
    <t>CDECBBB</t>
  </si>
  <si>
    <t>CDECBBC</t>
  </si>
  <si>
    <t>CDECBCA</t>
  </si>
  <si>
    <t>CDECBCB</t>
  </si>
  <si>
    <t>CDECBCC</t>
  </si>
  <si>
    <t>CDECCAA</t>
  </si>
  <si>
    <t>CDECCAB</t>
  </si>
  <si>
    <t>CDECCAC</t>
  </si>
  <si>
    <t>CDECCBA</t>
  </si>
  <si>
    <t>CDECCBB</t>
  </si>
  <si>
    <t>CDECCBC</t>
  </si>
  <si>
    <t>CDECCCA</t>
  </si>
  <si>
    <t>CDECCCB</t>
  </si>
  <si>
    <t>CEAAAAA</t>
  </si>
  <si>
    <t>CEAAAAB</t>
  </si>
  <si>
    <t>CEAAAAC</t>
  </si>
  <si>
    <t>CEAAAAD</t>
  </si>
  <si>
    <t>CEAAABA</t>
  </si>
  <si>
    <t>CEAAABB</t>
  </si>
  <si>
    <t>CEAAABC</t>
  </si>
  <si>
    <t>CEAAABD</t>
  </si>
  <si>
    <t>CEAAACA</t>
  </si>
  <si>
    <t>CEAAACB</t>
  </si>
  <si>
    <t>CEAAACC</t>
  </si>
  <si>
    <t>CEAAACD</t>
  </si>
  <si>
    <t>CEAAADA</t>
  </si>
  <si>
    <t>CEAAADB</t>
  </si>
  <si>
    <t>CEAAADC</t>
  </si>
  <si>
    <t>CEAABAA</t>
  </si>
  <si>
    <t>CEAABAB</t>
  </si>
  <si>
    <t>CEAABAC</t>
  </si>
  <si>
    <t>CEAABAD</t>
  </si>
  <si>
    <t>CEAABBA</t>
  </si>
  <si>
    <t>CEAABBB</t>
  </si>
  <si>
    <t>CEAABBC</t>
  </si>
  <si>
    <t>CEAABBD</t>
  </si>
  <si>
    <t>CEAABCA</t>
  </si>
  <si>
    <t>CEAABCB</t>
  </si>
  <si>
    <t>CEAABCC</t>
  </si>
  <si>
    <t>CEAABCD</t>
  </si>
  <si>
    <t>CEAABDA</t>
  </si>
  <si>
    <t>CEAABDB</t>
  </si>
  <si>
    <t>CEAABDC</t>
  </si>
  <si>
    <t>CEAACAA</t>
  </si>
  <si>
    <t>CEAACAB</t>
  </si>
  <si>
    <t>CEAACAC</t>
  </si>
  <si>
    <t>CEAACAD</t>
  </si>
  <si>
    <t>CEAACBA</t>
  </si>
  <si>
    <t>CEAACBB</t>
  </si>
  <si>
    <t>CEAACBC</t>
  </si>
  <si>
    <t>CEAACBD</t>
  </si>
  <si>
    <t>CEAACCA</t>
  </si>
  <si>
    <t>CEAACCB</t>
  </si>
  <si>
    <t>CEAACCC</t>
  </si>
  <si>
    <t>CEAACCD</t>
  </si>
  <si>
    <t>CEAACDA</t>
  </si>
  <si>
    <t>CEAACDB</t>
  </si>
  <si>
    <t>CEAACDC</t>
  </si>
  <si>
    <t>CEAADAA</t>
  </si>
  <si>
    <t>CEAADAB</t>
  </si>
  <si>
    <t>CEAADAC</t>
  </si>
  <si>
    <t>CEAADBA</t>
  </si>
  <si>
    <t>CEAADBB</t>
  </si>
  <si>
    <t>CEAADBC</t>
  </si>
  <si>
    <t>CEAADCA</t>
  </si>
  <si>
    <t>CEAADCB</t>
  </si>
  <si>
    <t>CEAADCC</t>
  </si>
  <si>
    <t>CEABAAA</t>
  </si>
  <si>
    <t>CEABAAB</t>
  </si>
  <si>
    <t>CEABAAC</t>
  </si>
  <si>
    <t>CEABAAD</t>
  </si>
  <si>
    <t>CEABABA</t>
  </si>
  <si>
    <t>CEABABB</t>
  </si>
  <si>
    <t>CEABABC</t>
  </si>
  <si>
    <t>CEABABD</t>
  </si>
  <si>
    <t>CEABACA</t>
  </si>
  <si>
    <t>CEABACB</t>
  </si>
  <si>
    <t>CEABACC</t>
  </si>
  <si>
    <t>CEABACD</t>
  </si>
  <si>
    <t>CEABADA</t>
  </si>
  <si>
    <t>CEABADB</t>
  </si>
  <si>
    <t>CEABADC</t>
  </si>
  <si>
    <t>CEABBAA</t>
  </si>
  <si>
    <t>CEABBAB</t>
  </si>
  <si>
    <t>CEABBAC</t>
  </si>
  <si>
    <t>CEABBAD</t>
  </si>
  <si>
    <t>CEABBBA</t>
  </si>
  <si>
    <t>CEABBBB</t>
  </si>
  <si>
    <t>CEABBBC</t>
  </si>
  <si>
    <t>CEABBBD</t>
  </si>
  <si>
    <t>CEABBCA</t>
  </si>
  <si>
    <t>CEABBCB</t>
  </si>
  <si>
    <t>CEABBCC</t>
  </si>
  <si>
    <t>CEABBCD</t>
  </si>
  <si>
    <t>CEABBDA</t>
  </si>
  <si>
    <t>CEABBDB</t>
  </si>
  <si>
    <t>CEABBDC</t>
  </si>
  <si>
    <t>CEABCAA</t>
  </si>
  <si>
    <t>CEABCAB</t>
  </si>
  <si>
    <t>CEABCAC</t>
  </si>
  <si>
    <t>CEABCAD</t>
  </si>
  <si>
    <t>CEABCBA</t>
  </si>
  <si>
    <t>CEABCBB</t>
  </si>
  <si>
    <t>CEABCBC</t>
  </si>
  <si>
    <t>CEABCBD</t>
  </si>
  <si>
    <t>CEABCCA</t>
  </si>
  <si>
    <t>CEABCCB</t>
  </si>
  <si>
    <t>CEABCCC</t>
  </si>
  <si>
    <t>CEABCCD</t>
  </si>
  <si>
    <t>CEABCDA</t>
  </si>
  <si>
    <t>CEABCDB</t>
  </si>
  <si>
    <t>CEABCDC</t>
  </si>
  <si>
    <t>CEABDAA</t>
  </si>
  <si>
    <t>CEABDAB</t>
  </si>
  <si>
    <t>CEABDAC</t>
  </si>
  <si>
    <t>CEABDBA</t>
  </si>
  <si>
    <t>CEABDBB</t>
  </si>
  <si>
    <t>CEABDBC</t>
  </si>
  <si>
    <t>CEABDCA</t>
  </si>
  <si>
    <t>CEABDCB</t>
  </si>
  <si>
    <t>CEABDCC</t>
  </si>
  <si>
    <t>CEACAAA</t>
  </si>
  <si>
    <t>CEACAAB</t>
  </si>
  <si>
    <t>CEACAAC</t>
  </si>
  <si>
    <t>CEACAAD</t>
  </si>
  <si>
    <t>CEACABA</t>
  </si>
  <si>
    <t>CEACABB</t>
  </si>
  <si>
    <t>CEACABC</t>
  </si>
  <si>
    <t>CEACABD</t>
  </si>
  <si>
    <t>CEACACA</t>
  </si>
  <si>
    <t>CEACACB</t>
  </si>
  <si>
    <t>CEACACC</t>
  </si>
  <si>
    <t>CEACACD</t>
  </si>
  <si>
    <t>CEACADA</t>
  </si>
  <si>
    <t>CEACADB</t>
  </si>
  <si>
    <t>CEACADC</t>
  </si>
  <si>
    <t>CEACBAA</t>
  </si>
  <si>
    <t>CEACBAB</t>
  </si>
  <si>
    <t>CEACBAC</t>
  </si>
  <si>
    <t>CEACBAD</t>
  </si>
  <si>
    <t>CEACBBA</t>
  </si>
  <si>
    <t>CEACBBB</t>
  </si>
  <si>
    <t>CEACBBC</t>
  </si>
  <si>
    <t>CEACBBD</t>
  </si>
  <si>
    <t>CEACBCA</t>
  </si>
  <si>
    <t>CEACBCB</t>
  </si>
  <si>
    <t>CEACBCC</t>
  </si>
  <si>
    <t>CEACBCD</t>
  </si>
  <si>
    <t>CEACBDA</t>
  </si>
  <si>
    <t>CEACBDB</t>
  </si>
  <si>
    <t>CEACBDC</t>
  </si>
  <si>
    <t>CEACCAA</t>
  </si>
  <si>
    <t>CEACCAB</t>
  </si>
  <si>
    <t>CEACCAC</t>
  </si>
  <si>
    <t>CEACCAD</t>
  </si>
  <si>
    <t>CEACCBA</t>
  </si>
  <si>
    <t>CEACCBB</t>
  </si>
  <si>
    <t>CEACCBC</t>
  </si>
  <si>
    <t>CEACCBD</t>
  </si>
  <si>
    <t>CEACCCA</t>
  </si>
  <si>
    <t>CEACCCB</t>
  </si>
  <si>
    <t>CEACCCC</t>
  </si>
  <si>
    <t>CEACCCD</t>
  </si>
  <si>
    <t>CEACCDA</t>
  </si>
  <si>
    <t>CEACCDB</t>
  </si>
  <si>
    <t>CEACCDC</t>
  </si>
  <si>
    <t>CEACDAA</t>
  </si>
  <si>
    <t>CEACDAB</t>
  </si>
  <si>
    <t>CEACDAC</t>
  </si>
  <si>
    <t>CEACDBA</t>
  </si>
  <si>
    <t>CEACDBB</t>
  </si>
  <si>
    <t>CEACDBC</t>
  </si>
  <si>
    <t>CEACDCA</t>
  </si>
  <si>
    <t>CEACDCB</t>
  </si>
  <si>
    <t>CEACDCC</t>
  </si>
  <si>
    <t>CEADAAA</t>
  </si>
  <si>
    <t>CEADAAB</t>
  </si>
  <si>
    <t>CEADAAC</t>
  </si>
  <si>
    <t>CEADABA</t>
  </si>
  <si>
    <t>CEADABB</t>
  </si>
  <si>
    <t>CEADABC</t>
  </si>
  <si>
    <t>CEADACA</t>
  </si>
  <si>
    <t>CEADACB</t>
  </si>
  <si>
    <t>CEADACC</t>
  </si>
  <si>
    <t>CEADBAA</t>
  </si>
  <si>
    <t>CEADBAB</t>
  </si>
  <si>
    <t>CEADBAC</t>
  </si>
  <si>
    <t>CEADBBA</t>
  </si>
  <si>
    <t>CEADBBB</t>
  </si>
  <si>
    <t>CEADBBC</t>
  </si>
  <si>
    <t>CEADBCA</t>
  </si>
  <si>
    <t>CEADBCB</t>
  </si>
  <si>
    <t>CEADBCC</t>
  </si>
  <si>
    <t>CEADCAA</t>
  </si>
  <si>
    <t>CEADCAB</t>
  </si>
  <si>
    <t>CEADCAC</t>
  </si>
  <si>
    <t>CEADCBA</t>
  </si>
  <si>
    <t>CEADCBB</t>
  </si>
  <si>
    <t>CEADCBC</t>
  </si>
  <si>
    <t>CEADCCA</t>
  </si>
  <si>
    <t>CEADCCB</t>
  </si>
  <si>
    <t>CEADCCC</t>
  </si>
  <si>
    <t>CEBAAAA</t>
  </si>
  <si>
    <t>CEBAAAB</t>
  </si>
  <si>
    <t>CEBAAAC</t>
  </si>
  <si>
    <t>CEBAAAD</t>
  </si>
  <si>
    <t>CEBAABA</t>
  </si>
  <si>
    <t>CEBAABB</t>
  </si>
  <si>
    <t>CEBAABC</t>
  </si>
  <si>
    <t>CEBAABD</t>
  </si>
  <si>
    <t>CEBAACA</t>
  </si>
  <si>
    <t>CEBAACB</t>
  </si>
  <si>
    <t>CEBAACC</t>
  </si>
  <si>
    <t>CEBAACD</t>
  </si>
  <si>
    <t>CEBAADA</t>
  </si>
  <si>
    <t>CEBAADB</t>
  </si>
  <si>
    <t>CEBAADC</t>
  </si>
  <si>
    <t>CEBABAA</t>
  </si>
  <si>
    <t>CEBABAB</t>
  </si>
  <si>
    <t>CEBABAC</t>
  </si>
  <si>
    <t>CEBABAD</t>
  </si>
  <si>
    <t>CEBABBA</t>
  </si>
  <si>
    <t>CEBABBB</t>
  </si>
  <si>
    <t>CEBABBC</t>
  </si>
  <si>
    <t>CEBABBD</t>
  </si>
  <si>
    <t>CEBABCA</t>
  </si>
  <si>
    <t>CEBABCB</t>
  </si>
  <si>
    <t>CEBABCC</t>
  </si>
  <si>
    <t>CEBABCD</t>
  </si>
  <si>
    <t>CEBABDA</t>
  </si>
  <si>
    <t>CEBABDB</t>
  </si>
  <si>
    <t>CEBABDC</t>
  </si>
  <si>
    <t>CEBACAA</t>
  </si>
  <si>
    <t>CEBACAB</t>
  </si>
  <si>
    <t>CEBACAC</t>
  </si>
  <si>
    <t>CEBACAD</t>
  </si>
  <si>
    <t>CEBACBA</t>
  </si>
  <si>
    <t>CEBACBB</t>
  </si>
  <si>
    <t>CEBACBC</t>
  </si>
  <si>
    <t>CEBACBD</t>
  </si>
  <si>
    <t>CEBACCA</t>
  </si>
  <si>
    <t>CEBACCB</t>
  </si>
  <si>
    <t>CEBACCC</t>
  </si>
  <si>
    <t>CEBACCD</t>
  </si>
  <si>
    <t>CEBACDA</t>
  </si>
  <si>
    <t>CEBACDB</t>
  </si>
  <si>
    <t>CEBACDC</t>
  </si>
  <si>
    <t>CEBADAA</t>
  </si>
  <si>
    <t>CEBADAB</t>
  </si>
  <si>
    <t>CEBADAC</t>
  </si>
  <si>
    <t>CEBADBA</t>
  </si>
  <si>
    <t>CEBADBB</t>
  </si>
  <si>
    <t>CEBADBC</t>
  </si>
  <si>
    <t>CEBADCA</t>
  </si>
  <si>
    <t>CEBADCB</t>
  </si>
  <si>
    <t>CEBADCC</t>
  </si>
  <si>
    <t>CEBBAAA</t>
  </si>
  <si>
    <t>CEBBAAB</t>
  </si>
  <si>
    <t>CEBBAAC</t>
  </si>
  <si>
    <t>CEBBAAD</t>
  </si>
  <si>
    <t>CEBBABA</t>
  </si>
  <si>
    <t>CEBBABB</t>
  </si>
  <si>
    <t>CEBBABC</t>
  </si>
  <si>
    <t>CEBBABD</t>
  </si>
  <si>
    <t>CEBBACA</t>
  </si>
  <si>
    <t>CEBBACB</t>
  </si>
  <si>
    <t>CEBBACC</t>
  </si>
  <si>
    <t>CEBBACD</t>
  </si>
  <si>
    <t>CEBBADA</t>
  </si>
  <si>
    <t>CEBBADB</t>
  </si>
  <si>
    <t>CEBBADC</t>
  </si>
  <si>
    <t>CEBBBAA</t>
  </si>
  <si>
    <t>CEBBBAB</t>
  </si>
  <si>
    <t>CEBBBAC</t>
  </si>
  <si>
    <t>CEBBBAD</t>
  </si>
  <si>
    <t>CEBBBBA</t>
  </si>
  <si>
    <t>CEBBBBB</t>
  </si>
  <si>
    <t>CEBBBBC</t>
  </si>
  <si>
    <t>CEBBBBD</t>
  </si>
  <si>
    <t>CEBBBCA</t>
  </si>
  <si>
    <t>CEBBBCB</t>
  </si>
  <si>
    <t>CEBBBCC</t>
  </si>
  <si>
    <t>CEBBBCD</t>
  </si>
  <si>
    <t>CEBBBDA</t>
  </si>
  <si>
    <t>CEBBBDB</t>
  </si>
  <si>
    <t>CEBBBDC</t>
  </si>
  <si>
    <t>CEBBCAA</t>
  </si>
  <si>
    <t>CEBBCAB</t>
  </si>
  <si>
    <t>CEBBCAC</t>
  </si>
  <si>
    <t>CEBBCAD</t>
  </si>
  <si>
    <t>CEBBCBA</t>
  </si>
  <si>
    <t>CEBBCBB</t>
  </si>
  <si>
    <t>CEBBCBC</t>
  </si>
  <si>
    <t>CEBBCBD</t>
  </si>
  <si>
    <t>CEBBCCA</t>
  </si>
  <si>
    <t>CEBBCCB</t>
  </si>
  <si>
    <t>CEBBCCC</t>
  </si>
  <si>
    <t>CEBBCCD</t>
  </si>
  <si>
    <t>CEBBCDA</t>
  </si>
  <si>
    <t>CEBBCDB</t>
  </si>
  <si>
    <t>CEBBCDC</t>
  </si>
  <si>
    <t>CEBBDAA</t>
  </si>
  <si>
    <t>CEBBDAB</t>
  </si>
  <si>
    <t>CEBBDAC</t>
  </si>
  <si>
    <t>CEBBDBA</t>
  </si>
  <si>
    <t>CEBBDBB</t>
  </si>
  <si>
    <t>CEBBDBC</t>
  </si>
  <si>
    <t>CEBBDCA</t>
  </si>
  <si>
    <t>CEBBDCB</t>
  </si>
  <si>
    <t>CEBBDCC</t>
  </si>
  <si>
    <t>CEBCAAA</t>
  </si>
  <si>
    <t>CEBCAAB</t>
  </si>
  <si>
    <t>CEBCAAC</t>
  </si>
  <si>
    <t>CEBCAAD</t>
  </si>
  <si>
    <t>CEBCABA</t>
  </si>
  <si>
    <t>CEBCABB</t>
  </si>
  <si>
    <t>CEBCABC</t>
  </si>
  <si>
    <t>CEBCABD</t>
  </si>
  <si>
    <t>CEBCACA</t>
  </si>
  <si>
    <t>CEBCACB</t>
  </si>
  <si>
    <t>CEBCACC</t>
  </si>
  <si>
    <t>CEBCACD</t>
  </si>
  <si>
    <t>CEBCADA</t>
  </si>
  <si>
    <t>CEBCADB</t>
  </si>
  <si>
    <t>CEBCADC</t>
  </si>
  <si>
    <t>CEBCBAA</t>
  </si>
  <si>
    <t>CEBCBAB</t>
  </si>
  <si>
    <t>CEBCBAC</t>
  </si>
  <si>
    <t>CEBCBAD</t>
  </si>
  <si>
    <t>CEBCBBA</t>
  </si>
  <si>
    <t>CEBCBBB</t>
  </si>
  <si>
    <t>CEBCBBC</t>
  </si>
  <si>
    <t>CEBCBBD</t>
  </si>
  <si>
    <t>CEBCBCA</t>
  </si>
  <si>
    <t>CEBCBCB</t>
  </si>
  <si>
    <t>CEBCBCC</t>
  </si>
  <si>
    <t>CEBCBCD</t>
  </si>
  <si>
    <t>CEBCBDA</t>
  </si>
  <si>
    <t>CEBCBDB</t>
  </si>
  <si>
    <t>CEBCBDC</t>
  </si>
  <si>
    <t>CEBCCAA</t>
  </si>
  <si>
    <t>CEBCCAB</t>
  </si>
  <si>
    <t>CEBCCAC</t>
  </si>
  <si>
    <t>CEBCCAD</t>
  </si>
  <si>
    <t>CEBCCBA</t>
  </si>
  <si>
    <t>CEBCCBB</t>
  </si>
  <si>
    <t>CEBCCBC</t>
  </si>
  <si>
    <t>CEBCCBD</t>
  </si>
  <si>
    <t>CEBCCCA</t>
  </si>
  <si>
    <t>CEBCCCB</t>
  </si>
  <si>
    <t>CEBCCCC</t>
  </si>
  <si>
    <t>CEBCCCD</t>
  </si>
  <si>
    <t>CEBCCDA</t>
  </si>
  <si>
    <t>CEBCCDB</t>
  </si>
  <si>
    <t>CEBCCDC</t>
  </si>
  <si>
    <t>CEBCDAA</t>
  </si>
  <si>
    <t>CEBCDAB</t>
  </si>
  <si>
    <t>CEBCDAC</t>
  </si>
  <si>
    <t>CEBCDBA</t>
  </si>
  <si>
    <t>CEBCDBB</t>
  </si>
  <si>
    <t>CEBCDBC</t>
  </si>
  <si>
    <t>CEBCDCA</t>
  </si>
  <si>
    <t>CEBCDCB</t>
  </si>
  <si>
    <t>CEBCDCC</t>
  </si>
  <si>
    <t>CEBDAAA</t>
  </si>
  <si>
    <t>CEBDAAB</t>
  </si>
  <si>
    <t>CEBDAAC</t>
  </si>
  <si>
    <t>CEBDABA</t>
  </si>
  <si>
    <t>CEBDABB</t>
  </si>
  <si>
    <t>CEBDABC</t>
  </si>
  <si>
    <t>CEBDACA</t>
  </si>
  <si>
    <t>CEBDACB</t>
  </si>
  <si>
    <t>CEBDACC</t>
  </si>
  <si>
    <t>CEBDBAA</t>
  </si>
  <si>
    <t>CEBDBAB</t>
  </si>
  <si>
    <t>CEBDBAC</t>
  </si>
  <si>
    <t>CEBDBBA</t>
  </si>
  <si>
    <t>CEBDBBB</t>
  </si>
  <si>
    <t>CEBDBBC</t>
  </si>
  <si>
    <t>CEBDBCA</t>
  </si>
  <si>
    <t>CEBDBCB</t>
  </si>
  <si>
    <t>CEBDBCC</t>
  </si>
  <si>
    <t>CEBDCAA</t>
  </si>
  <si>
    <t>CEBDCAB</t>
  </si>
  <si>
    <t>CEBDCAC</t>
  </si>
  <si>
    <t>CEBDCBA</t>
  </si>
  <si>
    <t>CEBDCBB</t>
  </si>
  <si>
    <t>CEBDCBC</t>
  </si>
  <si>
    <t>CEBDCCA</t>
  </si>
  <si>
    <t>CEBDCCB</t>
  </si>
  <si>
    <t>CEBDCCC</t>
  </si>
  <si>
    <t>CECAAAA</t>
  </si>
  <si>
    <t>CECAAAB</t>
  </si>
  <si>
    <t>CECAAAC</t>
  </si>
  <si>
    <t>CECAAAD</t>
  </si>
  <si>
    <t>CECAABA</t>
  </si>
  <si>
    <t>CECAABB</t>
  </si>
  <si>
    <t>CECAABC</t>
  </si>
  <si>
    <t>CECAABD</t>
  </si>
  <si>
    <t>CECAACA</t>
  </si>
  <si>
    <t>CECAACB</t>
  </si>
  <si>
    <t>CECAACC</t>
  </si>
  <si>
    <t>CECAACD</t>
  </si>
  <si>
    <t>CECAADA</t>
  </si>
  <si>
    <t>CECAADB</t>
  </si>
  <si>
    <t>CECAADC</t>
  </si>
  <si>
    <t>CECABAA</t>
  </si>
  <si>
    <t>CECABAB</t>
  </si>
  <si>
    <t>CECABAC</t>
  </si>
  <si>
    <t>CECABAD</t>
  </si>
  <si>
    <t>CECABBA</t>
  </si>
  <si>
    <t>CECABBB</t>
  </si>
  <si>
    <t>CECABBC</t>
  </si>
  <si>
    <t>CECABBD</t>
  </si>
  <si>
    <t>CECABCA</t>
  </si>
  <si>
    <t>CECABCB</t>
  </si>
  <si>
    <t>CECABCC</t>
  </si>
  <si>
    <t>CECABCD</t>
  </si>
  <si>
    <t>CECABDA</t>
  </si>
  <si>
    <t>CECABDB</t>
  </si>
  <si>
    <t>CECABDC</t>
  </si>
  <si>
    <t>CECACAA</t>
  </si>
  <si>
    <t>CECACAB</t>
  </si>
  <si>
    <t>CECACAC</t>
  </si>
  <si>
    <t>CECACAD</t>
  </si>
  <si>
    <t>CECACBA</t>
  </si>
  <si>
    <t>CECACBB</t>
  </si>
  <si>
    <t>CECACBC</t>
  </si>
  <si>
    <t>CECACBD</t>
  </si>
  <si>
    <t>CECACCA</t>
  </si>
  <si>
    <t>CECACCB</t>
  </si>
  <si>
    <t>CECACCC</t>
  </si>
  <si>
    <t>CECACCD</t>
  </si>
  <si>
    <t>CECACDA</t>
  </si>
  <si>
    <t>CECACDB</t>
  </si>
  <si>
    <t>CECACDC</t>
  </si>
  <si>
    <t>CECADAA</t>
  </si>
  <si>
    <t>CECADAB</t>
  </si>
  <si>
    <t>CECADAC</t>
  </si>
  <si>
    <t>CECADBA</t>
  </si>
  <si>
    <t>CECADBB</t>
  </si>
  <si>
    <t>CECADBC</t>
  </si>
  <si>
    <t>CECADCA</t>
  </si>
  <si>
    <t>CECADCB</t>
  </si>
  <si>
    <t>CECADCC</t>
  </si>
  <si>
    <t>CECBAAA</t>
  </si>
  <si>
    <t>CECBAAB</t>
  </si>
  <si>
    <t>CECBAAC</t>
  </si>
  <si>
    <t>CECBAAD</t>
  </si>
  <si>
    <t>CECBABA</t>
  </si>
  <si>
    <t>CECBABB</t>
  </si>
  <si>
    <t>CECBABC</t>
  </si>
  <si>
    <t>CECBABD</t>
  </si>
  <si>
    <t>CECBACA</t>
  </si>
  <si>
    <t>CECBACB</t>
  </si>
  <si>
    <t>CECBACC</t>
  </si>
  <si>
    <t>CECBACD</t>
  </si>
  <si>
    <t>CECBADA</t>
  </si>
  <si>
    <t>CECBADB</t>
  </si>
  <si>
    <t>CECBADC</t>
  </si>
  <si>
    <t>CECBBAA</t>
  </si>
  <si>
    <t>CECBBAB</t>
  </si>
  <si>
    <t>CECBBAC</t>
  </si>
  <si>
    <t>CECBBAD</t>
  </si>
  <si>
    <t>CECBBBA</t>
  </si>
  <si>
    <t>CECBBBB</t>
  </si>
  <si>
    <t>CECBBBC</t>
  </si>
  <si>
    <t>CECBBBD</t>
  </si>
  <si>
    <t>CECBBCA</t>
  </si>
  <si>
    <t>CECBBCB</t>
  </si>
  <si>
    <t>CECBBCC</t>
  </si>
  <si>
    <t>CECBBCD</t>
  </si>
  <si>
    <t>CECBBDA</t>
  </si>
  <si>
    <t>CECBBDB</t>
  </si>
  <si>
    <t>CECBBDC</t>
  </si>
  <si>
    <t>CECBCAA</t>
  </si>
  <si>
    <t>CECBCAB</t>
  </si>
  <si>
    <t>CECBCAC</t>
  </si>
  <si>
    <t>CECBCAD</t>
  </si>
  <si>
    <t>CECBCBA</t>
  </si>
  <si>
    <t>CECBCBB</t>
  </si>
  <si>
    <t>CECBCBC</t>
  </si>
  <si>
    <t>CECBCBD</t>
  </si>
  <si>
    <t>CECBCCA</t>
  </si>
  <si>
    <t>CECBCCB</t>
  </si>
  <si>
    <t>CECBCCC</t>
  </si>
  <si>
    <t>CECBCCD</t>
  </si>
  <si>
    <t>CECBCDA</t>
  </si>
  <si>
    <t>CECBCDB</t>
  </si>
  <si>
    <t>CECBCDC</t>
  </si>
  <si>
    <t>CECBDAA</t>
  </si>
  <si>
    <t>CECBDAB</t>
  </si>
  <si>
    <t>CECBDAC</t>
  </si>
  <si>
    <t>CECBDBA</t>
  </si>
  <si>
    <t>CECBDBB</t>
  </si>
  <si>
    <t>CECBDBC</t>
  </si>
  <si>
    <t>CECBDCA</t>
  </si>
  <si>
    <t>CECBDCB</t>
  </si>
  <si>
    <t>CECBDCC</t>
  </si>
  <si>
    <t>CECCAAA</t>
  </si>
  <si>
    <t>CECCAAB</t>
  </si>
  <si>
    <t>CECCAAC</t>
  </si>
  <si>
    <t>CECCAAD</t>
  </si>
  <si>
    <t>CECCABA</t>
  </si>
  <si>
    <t>CECCABB</t>
  </si>
  <si>
    <t>CECCABC</t>
  </si>
  <si>
    <t>CECCABD</t>
  </si>
  <si>
    <t>CECCACA</t>
  </si>
  <si>
    <t>CECCACB</t>
  </si>
  <si>
    <t>CECCACC</t>
  </si>
  <si>
    <t>CECCACD</t>
  </si>
  <si>
    <t>CECCADA</t>
  </si>
  <si>
    <t>CECCADB</t>
  </si>
  <si>
    <t>CECCADC</t>
  </si>
  <si>
    <t>CECCBAA</t>
  </si>
  <si>
    <t>CECCBAB</t>
  </si>
  <si>
    <t>CECCBAC</t>
  </si>
  <si>
    <t>CECCBAD</t>
  </si>
  <si>
    <t>CECCBBA</t>
  </si>
  <si>
    <t>CECCBBB</t>
  </si>
  <si>
    <t>CECCBBC</t>
  </si>
  <si>
    <t>CECCBBD</t>
  </si>
  <si>
    <t>CECCBCA</t>
  </si>
  <si>
    <t>CECCBCB</t>
  </si>
  <si>
    <t>CECCBCC</t>
  </si>
  <si>
    <t>CECCBCD</t>
  </si>
  <si>
    <t>CECCBDA</t>
  </si>
  <si>
    <t>CECCBDB</t>
  </si>
  <si>
    <t>CECCBDC</t>
  </si>
  <si>
    <t>CECCCAA</t>
  </si>
  <si>
    <t>CECCCAB</t>
  </si>
  <si>
    <t>CECCCAC</t>
  </si>
  <si>
    <t>CECCCAD</t>
  </si>
  <si>
    <t>CECCCBA</t>
  </si>
  <si>
    <t>CECCCBB</t>
  </si>
  <si>
    <t>CECCCBC</t>
  </si>
  <si>
    <t>CECCCBD</t>
  </si>
  <si>
    <t>CECCCCA</t>
  </si>
  <si>
    <t>CECCCCB</t>
  </si>
  <si>
    <t>CECCCCC</t>
  </si>
  <si>
    <t>CECCCDA</t>
  </si>
  <si>
    <t>CECCCDB</t>
  </si>
  <si>
    <t>CECCDAA</t>
  </si>
  <si>
    <t>CECCDAB</t>
  </si>
  <si>
    <t>CECCDAC</t>
  </si>
  <si>
    <t>CECCDBA</t>
  </si>
  <si>
    <t>CECCDBB</t>
  </si>
  <si>
    <t>CECCDBC</t>
  </si>
  <si>
    <t>CECCDCA</t>
  </si>
  <si>
    <t>CECCDCB</t>
  </si>
  <si>
    <t>CECDAAA</t>
  </si>
  <si>
    <t>CECDAAB</t>
  </si>
  <si>
    <t>CECDAAC</t>
  </si>
  <si>
    <t>CECDABA</t>
  </si>
  <si>
    <t>CECDABB</t>
  </si>
  <si>
    <t>CECDABC</t>
  </si>
  <si>
    <t>CECDACA</t>
  </si>
  <si>
    <t>CECDACB</t>
  </si>
  <si>
    <t>CECDACC</t>
  </si>
  <si>
    <t>CECDBAA</t>
  </si>
  <si>
    <t>CECDBAB</t>
  </si>
  <si>
    <t>CECDBAC</t>
  </si>
  <si>
    <t>CECDBBA</t>
  </si>
  <si>
    <t>CECDBBB</t>
  </si>
  <si>
    <t>CECDBBC</t>
  </si>
  <si>
    <t>CECDBCA</t>
  </si>
  <si>
    <t>CECDBCB</t>
  </si>
  <si>
    <t>CECDBCC</t>
  </si>
  <si>
    <t>CECDCAA</t>
  </si>
  <si>
    <t>CECDCAB</t>
  </si>
  <si>
    <t>CECDCAC</t>
  </si>
  <si>
    <t>CECDCBA</t>
  </si>
  <si>
    <t>CECDCBB</t>
  </si>
  <si>
    <t>CECDCBC</t>
  </si>
  <si>
    <t>CECDCCA</t>
  </si>
  <si>
    <t>CECDCCB</t>
  </si>
  <si>
    <t>CEDAAAA</t>
  </si>
  <si>
    <t>CEDAAAB</t>
  </si>
  <si>
    <t>CEDAAAC</t>
  </si>
  <si>
    <t>CEDAABA</t>
  </si>
  <si>
    <t>CEDAABB</t>
  </si>
  <si>
    <t>CEDAABC</t>
  </si>
  <si>
    <t>CEDAACA</t>
  </si>
  <si>
    <t>CEDAACB</t>
  </si>
  <si>
    <t>CEDAACC</t>
  </si>
  <si>
    <t>CEDABAA</t>
  </si>
  <si>
    <t>CEDABAB</t>
  </si>
  <si>
    <t>CEDABAC</t>
  </si>
  <si>
    <t>CEDABBA</t>
  </si>
  <si>
    <t>CEDABBB</t>
  </si>
  <si>
    <t>CEDABBC</t>
  </si>
  <si>
    <t>CEDABCA</t>
  </si>
  <si>
    <t>CEDABCB</t>
  </si>
  <si>
    <t>CEDABCC</t>
  </si>
  <si>
    <t>CEDACAA</t>
  </si>
  <si>
    <t>CEDACAB</t>
  </si>
  <si>
    <t>CEDACAC</t>
  </si>
  <si>
    <t>CEDACBA</t>
  </si>
  <si>
    <t>CEDACBB</t>
  </si>
  <si>
    <t>CEDACBC</t>
  </si>
  <si>
    <t>CEDACCA</t>
  </si>
  <si>
    <t>CEDACCB</t>
  </si>
  <si>
    <t>CEDACCC</t>
  </si>
  <si>
    <t>CEDBAAA</t>
  </si>
  <si>
    <t>CEDBAAB</t>
  </si>
  <si>
    <t>CEDBAAC</t>
  </si>
  <si>
    <t>CEDBABA</t>
  </si>
  <si>
    <t>CEDBABB</t>
  </si>
  <si>
    <t>CEDBABC</t>
  </si>
  <si>
    <t>CEDBACA</t>
  </si>
  <si>
    <t>CEDBACB</t>
  </si>
  <si>
    <t>CEDBACC</t>
  </si>
  <si>
    <t>CEDBBAA</t>
  </si>
  <si>
    <t>CEDBBAB</t>
  </si>
  <si>
    <t>CEDBBAC</t>
  </si>
  <si>
    <t>CEDBBBA</t>
  </si>
  <si>
    <t>CEDBBBB</t>
  </si>
  <si>
    <t>CEDBBBC</t>
  </si>
  <si>
    <t>CEDBBCA</t>
  </si>
  <si>
    <t>CEDBBCB</t>
  </si>
  <si>
    <t>CEDBBCC</t>
  </si>
  <si>
    <t>CEDBCAA</t>
  </si>
  <si>
    <t>CEDBCAB</t>
  </si>
  <si>
    <t>CEDBCAC</t>
  </si>
  <si>
    <t>CEDBCBA</t>
  </si>
  <si>
    <t>CEDBCBB</t>
  </si>
  <si>
    <t>CEDBCBC</t>
  </si>
  <si>
    <t>CEDBCCA</t>
  </si>
  <si>
    <t>CEDBCCB</t>
  </si>
  <si>
    <t>CEDBCCC</t>
  </si>
  <si>
    <t>CEDCAAA</t>
  </si>
  <si>
    <t>CEDCAAB</t>
  </si>
  <si>
    <t>CEDCAAC</t>
  </si>
  <si>
    <t>CEDCABA</t>
  </si>
  <si>
    <t>CEDCABB</t>
  </si>
  <si>
    <t>CEDCABC</t>
  </si>
  <si>
    <t>CEDCACA</t>
  </si>
  <si>
    <t>CEDCACB</t>
  </si>
  <si>
    <t>CEDCACC</t>
  </si>
  <si>
    <t>CEDCBAA</t>
  </si>
  <si>
    <t>CEDCBAB</t>
  </si>
  <si>
    <t>CEDCBAC</t>
  </si>
  <si>
    <t>CEDCBBA</t>
  </si>
  <si>
    <t>CEDCBBB</t>
  </si>
  <si>
    <t>CEDCBBC</t>
  </si>
  <si>
    <t>CEDCBCA</t>
  </si>
  <si>
    <t>CEDCBCB</t>
  </si>
  <si>
    <t>CEDCBCC</t>
  </si>
  <si>
    <t>CEDCCAA</t>
  </si>
  <si>
    <t>CEDCCAB</t>
  </si>
  <si>
    <t>CEDCCAC</t>
  </si>
  <si>
    <t>CEDCCBA</t>
  </si>
  <si>
    <t>CEDCCBB</t>
  </si>
  <si>
    <t>CEDCCBC</t>
  </si>
  <si>
    <t>CEDCCCA</t>
  </si>
  <si>
    <t>CEDCCCB</t>
  </si>
  <si>
    <t>CFAAAAA</t>
  </si>
  <si>
    <t>CFAAAAB</t>
  </si>
  <si>
    <t>CFAAAAC</t>
  </si>
  <si>
    <t>CFAAABA</t>
  </si>
  <si>
    <t>CFAAABB</t>
  </si>
  <si>
    <t>CFAAABC</t>
  </si>
  <si>
    <t>CFAAACA</t>
  </si>
  <si>
    <t>CFAAACB</t>
  </si>
  <si>
    <t>CFAAACC</t>
  </si>
  <si>
    <t>CFAABAA</t>
  </si>
  <si>
    <t>CFAABAB</t>
  </si>
  <si>
    <t>CFAABAC</t>
  </si>
  <si>
    <t>CFAABBA</t>
  </si>
  <si>
    <t>CFAABBB</t>
  </si>
  <si>
    <t>CFAABBC</t>
  </si>
  <si>
    <t>CFAABCA</t>
  </si>
  <si>
    <t>CFAABCB</t>
  </si>
  <si>
    <t>CFAABCC</t>
  </si>
  <si>
    <t>CFAACAA</t>
  </si>
  <si>
    <t>CFAACAB</t>
  </si>
  <si>
    <t>CFAACAC</t>
  </si>
  <si>
    <t>CFAACBA</t>
  </si>
  <si>
    <t>CFAACBB</t>
  </si>
  <si>
    <t>CFAACBC</t>
  </si>
  <si>
    <t>CFAACCA</t>
  </si>
  <si>
    <t>CFAACCB</t>
  </si>
  <si>
    <t>CFAACCC</t>
  </si>
  <si>
    <t>CFABAAA</t>
  </si>
  <si>
    <t>CFABAAB</t>
  </si>
  <si>
    <t>CFABAAC</t>
  </si>
  <si>
    <t>CFABABA</t>
  </si>
  <si>
    <t>CFABABB</t>
  </si>
  <si>
    <t>CFABABC</t>
  </si>
  <si>
    <t>CFABACA</t>
  </si>
  <si>
    <t>CFABACB</t>
  </si>
  <si>
    <t>CFABACC</t>
  </si>
  <si>
    <t>CFABBAA</t>
  </si>
  <si>
    <t>CFABBAB</t>
  </si>
  <si>
    <t>CFABBAC</t>
  </si>
  <si>
    <t>CFABBBA</t>
  </si>
  <si>
    <t>CFABBBB</t>
  </si>
  <si>
    <t>CFABBBC</t>
  </si>
  <si>
    <t>CFABBCA</t>
  </si>
  <si>
    <t>CFABBCB</t>
  </si>
  <si>
    <t>CFABBCC</t>
  </si>
  <si>
    <t>CFABCAA</t>
  </si>
  <si>
    <t>CFABCAB</t>
  </si>
  <si>
    <t>CFABCAC</t>
  </si>
  <si>
    <t>CFABCBA</t>
  </si>
  <si>
    <t>CFABCBB</t>
  </si>
  <si>
    <t>CFABCBC</t>
  </si>
  <si>
    <t>CFABCCA</t>
  </si>
  <si>
    <t>CFABCCB</t>
  </si>
  <si>
    <t>CFABCCC</t>
  </si>
  <si>
    <t>CFACAAA</t>
  </si>
  <si>
    <t>CFACAAB</t>
  </si>
  <si>
    <t>CFACAAC</t>
  </si>
  <si>
    <t>CFACABA</t>
  </si>
  <si>
    <t>CFACABB</t>
  </si>
  <si>
    <t>CFACABC</t>
  </si>
  <si>
    <t>CFACACA</t>
  </si>
  <si>
    <t>CFACACB</t>
  </si>
  <si>
    <t>CFACACC</t>
  </si>
  <si>
    <t>CFACBAA</t>
  </si>
  <si>
    <t>CFACBAB</t>
  </si>
  <si>
    <t>CFACBAC</t>
  </si>
  <si>
    <t>CFACBBA</t>
  </si>
  <si>
    <t>CFACBBB</t>
  </si>
  <si>
    <t>CFACBBC</t>
  </si>
  <si>
    <t>CFACBCA</t>
  </si>
  <si>
    <t>CFACBCB</t>
  </si>
  <si>
    <t>CFACBCC</t>
  </si>
  <si>
    <t>CFACCAA</t>
  </si>
  <si>
    <t>CFACCAB</t>
  </si>
  <si>
    <t>CFACCAC</t>
  </si>
  <si>
    <t>CFACCBA</t>
  </si>
  <si>
    <t>CFACCBB</t>
  </si>
  <si>
    <t>CFACCBC</t>
  </si>
  <si>
    <t>CFACCCA</t>
  </si>
  <si>
    <t>CFACCCB</t>
  </si>
  <si>
    <t>CFBAAAA</t>
  </si>
  <si>
    <t>CFBAAAB</t>
  </si>
  <si>
    <t>CFBAAAC</t>
  </si>
  <si>
    <t>CFBAABA</t>
  </si>
  <si>
    <t>CFBAABB</t>
  </si>
  <si>
    <t>CFBAABC</t>
  </si>
  <si>
    <t>CFBAACA</t>
  </si>
  <si>
    <t>CFBAACB</t>
  </si>
  <si>
    <t>CFBAACC</t>
  </si>
  <si>
    <t>CFBABAA</t>
  </si>
  <si>
    <t>CFBABAB</t>
  </si>
  <si>
    <t>CFBABAC</t>
  </si>
  <si>
    <t>CFBABBA</t>
  </si>
  <si>
    <t>CFBABBB</t>
  </si>
  <si>
    <t>CFBABBC</t>
  </si>
  <si>
    <t>CFBABCA</t>
  </si>
  <si>
    <t>CFBABCB</t>
  </si>
  <si>
    <t>CFBABCC</t>
  </si>
  <si>
    <t>CFBACAA</t>
  </si>
  <si>
    <t>CFBACAB</t>
  </si>
  <si>
    <t>CFBACAC</t>
  </si>
  <si>
    <t>CFBACBA</t>
  </si>
  <si>
    <t>CFBACBB</t>
  </si>
  <si>
    <t>CFBACBC</t>
  </si>
  <si>
    <t>CFBACCA</t>
  </si>
  <si>
    <t>CFBACCB</t>
  </si>
  <si>
    <t>CFBACCC</t>
  </si>
  <si>
    <t>CFBBAAA</t>
  </si>
  <si>
    <t>CFBBAAB</t>
  </si>
  <si>
    <t>CFBBAAC</t>
  </si>
  <si>
    <t>CFBBABA</t>
  </si>
  <si>
    <t>CFBBABB</t>
  </si>
  <si>
    <t>CFBBABC</t>
  </si>
  <si>
    <t>CFBBACA</t>
  </si>
  <si>
    <t>CFBBACB</t>
  </si>
  <si>
    <t>CFBBACC</t>
  </si>
  <si>
    <t>CFBBBAA</t>
  </si>
  <si>
    <t>CFBBBAB</t>
  </si>
  <si>
    <t>CFBBBAC</t>
  </si>
  <si>
    <t>CFBBBBA</t>
  </si>
  <si>
    <t>CFBBBBB</t>
  </si>
  <si>
    <t>CFBBBBC</t>
  </si>
  <si>
    <t>CFBBBCA</t>
  </si>
  <si>
    <t>CFBBBCB</t>
  </si>
  <si>
    <t>CFBBBCC</t>
  </si>
  <si>
    <t>CFBBCAA</t>
  </si>
  <si>
    <t>CFBBCAB</t>
  </si>
  <si>
    <t>CFBBCAC</t>
  </si>
  <si>
    <t>CFBBCBA</t>
  </si>
  <si>
    <t>CFBBCBB</t>
  </si>
  <si>
    <t>CFBBCBC</t>
  </si>
  <si>
    <t>CFBBCCA</t>
  </si>
  <si>
    <t>CFBBCCB</t>
  </si>
  <si>
    <t>CFBBCCC</t>
  </si>
  <si>
    <t>CFBCAAA</t>
  </si>
  <si>
    <t>CFBCAAB</t>
  </si>
  <si>
    <t>CFBCAAC</t>
  </si>
  <si>
    <t>CFBCABA</t>
  </si>
  <si>
    <t>CFBCABB</t>
  </si>
  <si>
    <t>CFBCABC</t>
  </si>
  <si>
    <t>CFBCACA</t>
  </si>
  <si>
    <t>CFBCACB</t>
  </si>
  <si>
    <t>CFBCACC</t>
  </si>
  <si>
    <t>CFBCBAA</t>
  </si>
  <si>
    <t>CFBCBAB</t>
  </si>
  <si>
    <t>CFBCBAC</t>
  </si>
  <si>
    <t>CFBCBBA</t>
  </si>
  <si>
    <t>CFBCBBB</t>
  </si>
  <si>
    <t>CFBCBBC</t>
  </si>
  <si>
    <t>CFBCBCA</t>
  </si>
  <si>
    <t>CFBCBCB</t>
  </si>
  <si>
    <t>CFBCBCC</t>
  </si>
  <si>
    <t>CFBCCAA</t>
  </si>
  <si>
    <t>CFBCCAB</t>
  </si>
  <si>
    <t>CFBCCAC</t>
  </si>
  <si>
    <t>CFBCCBA</t>
  </si>
  <si>
    <t>CFBCCBB</t>
  </si>
  <si>
    <t>CFBCCBC</t>
  </si>
  <si>
    <t>CFBCCCA</t>
  </si>
  <si>
    <t>CFBCCCB</t>
  </si>
  <si>
    <t>CFCAAAA</t>
  </si>
  <si>
    <t>CFCAAAB</t>
  </si>
  <si>
    <t>CFCAAAC</t>
  </si>
  <si>
    <t>CFCAABA</t>
  </si>
  <si>
    <t>CFCAABB</t>
  </si>
  <si>
    <t>CFCAABC</t>
  </si>
  <si>
    <t>CFCAACA</t>
  </si>
  <si>
    <t>CFCAACB</t>
  </si>
  <si>
    <t>CFCAACC</t>
  </si>
  <si>
    <t>CFCABAA</t>
  </si>
  <si>
    <t>CFCABAB</t>
  </si>
  <si>
    <t>CFCABAC</t>
  </si>
  <si>
    <t>CFCABBA</t>
  </si>
  <si>
    <t>CFCABBB</t>
  </si>
  <si>
    <t>CFCABBC</t>
  </si>
  <si>
    <t>CFCABCA</t>
  </si>
  <si>
    <t>CFCABCB</t>
  </si>
  <si>
    <t>CFCABCC</t>
  </si>
  <si>
    <t>CFCACAA</t>
  </si>
  <si>
    <t>CFCACAB</t>
  </si>
  <si>
    <t>CFCACAC</t>
  </si>
  <si>
    <t>CFCACBA</t>
  </si>
  <si>
    <t>CFCACBB</t>
  </si>
  <si>
    <t>CFCACBC</t>
  </si>
  <si>
    <t>CFCACCA</t>
  </si>
  <si>
    <t>CFCACCB</t>
  </si>
  <si>
    <t>CFCBAAA</t>
  </si>
  <si>
    <t>CFCBAAB</t>
  </si>
  <si>
    <t>CFCBAAC</t>
  </si>
  <si>
    <t>CFCBABA</t>
  </si>
  <si>
    <t>CFCBABB</t>
  </si>
  <si>
    <t>CFCBABC</t>
  </si>
  <si>
    <t>CFCBACA</t>
  </si>
  <si>
    <t>CFCBACB</t>
  </si>
  <si>
    <t>CFCBACC</t>
  </si>
  <si>
    <t>CFCBBAA</t>
  </si>
  <si>
    <t>CFCBBAB</t>
  </si>
  <si>
    <t>CFCBBAC</t>
  </si>
  <si>
    <t>CFCBBBA</t>
  </si>
  <si>
    <t>CFCBBBB</t>
  </si>
  <si>
    <t>CFCBBBC</t>
  </si>
  <si>
    <t>CFCBBCA</t>
  </si>
  <si>
    <t>CFCBBCB</t>
  </si>
  <si>
    <t>CFCBBCC</t>
  </si>
  <si>
    <t>CFCBCAA</t>
  </si>
  <si>
    <t>CFCBCAB</t>
  </si>
  <si>
    <t>CFCBCAC</t>
  </si>
  <si>
    <t>CFCBCBA</t>
  </si>
  <si>
    <t>CFCBCBB</t>
  </si>
  <si>
    <t>CFCBCBC</t>
  </si>
  <si>
    <t>CFCBCCA</t>
  </si>
  <si>
    <t>CFCBCCB</t>
  </si>
  <si>
    <t>CFCCAAA</t>
  </si>
  <si>
    <t>CFCCAAB</t>
  </si>
  <si>
    <t>CFCCAAC</t>
  </si>
  <si>
    <t>CFCCABA</t>
  </si>
  <si>
    <t>CFCCABB</t>
  </si>
  <si>
    <t>CFCCABC</t>
  </si>
  <si>
    <t>CFCCACA</t>
  </si>
  <si>
    <t>CFCCACB</t>
  </si>
  <si>
    <t>CFCCBAA</t>
  </si>
  <si>
    <t>CFCCBAB</t>
  </si>
  <si>
    <t>CFCCBAC</t>
  </si>
  <si>
    <t>CFCCBBA</t>
  </si>
  <si>
    <t>CFCCBBB</t>
  </si>
  <si>
    <t>CFCCBBC</t>
  </si>
  <si>
    <t>CFCCBCA</t>
  </si>
  <si>
    <t>CFCCBCB</t>
  </si>
  <si>
    <t>CFCCCAA</t>
  </si>
  <si>
    <t>CFCCCAB</t>
  </si>
  <si>
    <t>CFCCCBA</t>
  </si>
  <si>
    <t>CFCCCBB</t>
  </si>
  <si>
    <t>DAAAAAD</t>
  </si>
  <si>
    <t>DAAAAAE</t>
  </si>
  <si>
    <t>DAAAABD</t>
  </si>
  <si>
    <t>DAAAABE</t>
  </si>
  <si>
    <t>DAAAACC</t>
  </si>
  <si>
    <t>DAAAACD</t>
  </si>
  <si>
    <t>DAAAACE</t>
  </si>
  <si>
    <t>DAAAADA</t>
  </si>
  <si>
    <t>DAAAADB</t>
  </si>
  <si>
    <t>DAAAADC</t>
  </si>
  <si>
    <t>DAAAADD</t>
  </si>
  <si>
    <t>DAAAAEA</t>
  </si>
  <si>
    <t>DAAAAEB</t>
  </si>
  <si>
    <t>DAAAAEC</t>
  </si>
  <si>
    <t>DAAABAD</t>
  </si>
  <si>
    <t>DAAABAE</t>
  </si>
  <si>
    <t>DAAABBD</t>
  </si>
  <si>
    <t>DAAABBE</t>
  </si>
  <si>
    <t>DAAABCC</t>
  </si>
  <si>
    <t>DAAABCD</t>
  </si>
  <si>
    <t>DAAABCE</t>
  </si>
  <si>
    <t>DAAABDA</t>
  </si>
  <si>
    <t>DAAABDB</t>
  </si>
  <si>
    <t>DAAABDC</t>
  </si>
  <si>
    <t>DAAABDD</t>
  </si>
  <si>
    <t>DAAABEA</t>
  </si>
  <si>
    <t>DAAABEB</t>
  </si>
  <si>
    <t>DAAABEC</t>
  </si>
  <si>
    <t>DAAACAC</t>
  </si>
  <si>
    <t>DAAACAD</t>
  </si>
  <si>
    <t>DAAACAE</t>
  </si>
  <si>
    <t>DAAACBC</t>
  </si>
  <si>
    <t>DAAACBD</t>
  </si>
  <si>
    <t>DAAACBE</t>
  </si>
  <si>
    <t>DAAACCA</t>
  </si>
  <si>
    <t>DAAACCB</t>
  </si>
  <si>
    <t>DAAACCC</t>
  </si>
  <si>
    <t>DAAACCD</t>
  </si>
  <si>
    <t>DAAACCE</t>
  </si>
  <si>
    <t>DAAACDA</t>
  </si>
  <si>
    <t>DAAACDB</t>
  </si>
  <si>
    <t>DAAACDC</t>
  </si>
  <si>
    <t>DAAACDD</t>
  </si>
  <si>
    <t>DAAACEA</t>
  </si>
  <si>
    <t>DAAACEB</t>
  </si>
  <si>
    <t>DAAACEC</t>
  </si>
  <si>
    <t>DAAADAA</t>
  </si>
  <si>
    <t>DAAADAB</t>
  </si>
  <si>
    <t>DAAADAC</t>
  </si>
  <si>
    <t>DAAADAD</t>
  </si>
  <si>
    <t>DAAADBA</t>
  </si>
  <si>
    <t>DAAADBB</t>
  </si>
  <si>
    <t>DAAADBC</t>
  </si>
  <si>
    <t>DAAADBD</t>
  </si>
  <si>
    <t>DAAADCA</t>
  </si>
  <si>
    <t>DAAADCB</t>
  </si>
  <si>
    <t>DAAADCC</t>
  </si>
  <si>
    <t>DAAADCD</t>
  </si>
  <si>
    <t>DAAADDA</t>
  </si>
  <si>
    <t>DAAADDB</t>
  </si>
  <si>
    <t>DAAADDC</t>
  </si>
  <si>
    <t>DAAAEAA</t>
  </si>
  <si>
    <t>DAAAEAB</t>
  </si>
  <si>
    <t>DAAAEAC</t>
  </si>
  <si>
    <t>DAAAEBA</t>
  </si>
  <si>
    <t>DAAAEBB</t>
  </si>
  <si>
    <t>DAAAEBC</t>
  </si>
  <si>
    <t>DAAAECA</t>
  </si>
  <si>
    <t>DAAAECB</t>
  </si>
  <si>
    <t>DAAAECC</t>
  </si>
  <si>
    <t>DAABAAD</t>
  </si>
  <si>
    <t>DAABAAE</t>
  </si>
  <si>
    <t>DAABABD</t>
  </si>
  <si>
    <t>DAABABE</t>
  </si>
  <si>
    <t>DAABACC</t>
  </si>
  <si>
    <t>DAABACD</t>
  </si>
  <si>
    <t>DAABACE</t>
  </si>
  <si>
    <t>DAABADA</t>
  </si>
  <si>
    <t>DAABADB</t>
  </si>
  <si>
    <t>DAABADC</t>
  </si>
  <si>
    <t>DAABADD</t>
  </si>
  <si>
    <t>DAABAEA</t>
  </si>
  <si>
    <t>DAABAEB</t>
  </si>
  <si>
    <t>DAABAEC</t>
  </si>
  <si>
    <t>DAABBAD</t>
  </si>
  <si>
    <t>DAABBAE</t>
  </si>
  <si>
    <t>DAABBBD</t>
  </si>
  <si>
    <t>DAABBBE</t>
  </si>
  <si>
    <t>DAABBCC</t>
  </si>
  <si>
    <t>DAABBCD</t>
  </si>
  <si>
    <t>DAABBCE</t>
  </si>
  <si>
    <t>DAABBDA</t>
  </si>
  <si>
    <t>DAABBDB</t>
  </si>
  <si>
    <t>DAABBDC</t>
  </si>
  <si>
    <t>DAABBDD</t>
  </si>
  <si>
    <t>DAABBEA</t>
  </si>
  <si>
    <t>DAABBEB</t>
  </si>
  <si>
    <t>DAABBEC</t>
  </si>
  <si>
    <t>DAABCAC</t>
  </si>
  <si>
    <t>DAABCAD</t>
  </si>
  <si>
    <t>DAABCAE</t>
  </si>
  <si>
    <t>DAABCBC</t>
  </si>
  <si>
    <t>DAABCBD</t>
  </si>
  <si>
    <t>DAABCBE</t>
  </si>
  <si>
    <t>DAABCCA</t>
  </si>
  <si>
    <t>DAABCCB</t>
  </si>
  <si>
    <t>DAABCCC</t>
  </si>
  <si>
    <t>DAABCCD</t>
  </si>
  <si>
    <t>DAABCCE</t>
  </si>
  <si>
    <t>DAABCDA</t>
  </si>
  <si>
    <t>DAABCDB</t>
  </si>
  <si>
    <t>DAABCDC</t>
  </si>
  <si>
    <t>DAABCDD</t>
  </si>
  <si>
    <t>DAABCEA</t>
  </si>
  <si>
    <t>DAABCEB</t>
  </si>
  <si>
    <t>DAABCEC</t>
  </si>
  <si>
    <t>DAABDAA</t>
  </si>
  <si>
    <t>DAABDAB</t>
  </si>
  <si>
    <t>DAABDAC</t>
  </si>
  <si>
    <t>DAABDAD</t>
  </si>
  <si>
    <t>DAABDBA</t>
  </si>
  <si>
    <t>DAABDBB</t>
  </si>
  <si>
    <t>DAABDBC</t>
  </si>
  <si>
    <t>DAABDBD</t>
  </si>
  <si>
    <t>DAABDCA</t>
  </si>
  <si>
    <t>DAABDCB</t>
  </si>
  <si>
    <t>DAABDCC</t>
  </si>
  <si>
    <t>DAABDCD</t>
  </si>
  <si>
    <t>DAABDDA</t>
  </si>
  <si>
    <t>DAABDDB</t>
  </si>
  <si>
    <t>DAABDDC</t>
  </si>
  <si>
    <t>DAABEAA</t>
  </si>
  <si>
    <t>DAABEAB</t>
  </si>
  <si>
    <t>DAABEAC</t>
  </si>
  <si>
    <t>DAABEBA</t>
  </si>
  <si>
    <t>DAABEBB</t>
  </si>
  <si>
    <t>DAABEBC</t>
  </si>
  <si>
    <t>DAABECA</t>
  </si>
  <si>
    <t>DAABECB</t>
  </si>
  <si>
    <t>DAABECC</t>
  </si>
  <si>
    <t>DAACAAC</t>
  </si>
  <si>
    <t>DAACAAD</t>
  </si>
  <si>
    <t>DAACAAE</t>
  </si>
  <si>
    <t>DAACABC</t>
  </si>
  <si>
    <t>DAACABD</t>
  </si>
  <si>
    <t>DAACABE</t>
  </si>
  <si>
    <t>DAACACA</t>
  </si>
  <si>
    <t>DAACACB</t>
  </si>
  <si>
    <t>DAACACC</t>
  </si>
  <si>
    <t>DAACACD</t>
  </si>
  <si>
    <t>DAACACE</t>
  </si>
  <si>
    <t>DAACADA</t>
  </si>
  <si>
    <t>DAACADB</t>
  </si>
  <si>
    <t>DAACADC</t>
  </si>
  <si>
    <t>DAACADD</t>
  </si>
  <si>
    <t>DAACAEA</t>
  </si>
  <si>
    <t>DAACAEB</t>
  </si>
  <si>
    <t>DAACAEC</t>
  </si>
  <si>
    <t>DAACBAC</t>
  </si>
  <si>
    <t>DAACBAD</t>
  </si>
  <si>
    <t>DAACBAE</t>
  </si>
  <si>
    <t>DAACBBC</t>
  </si>
  <si>
    <t>DAACBBD</t>
  </si>
  <si>
    <t>DAACBBE</t>
  </si>
  <si>
    <t>DAACBCA</t>
  </si>
  <si>
    <t>DAACBCB</t>
  </si>
  <si>
    <t>DAACBCC</t>
  </si>
  <si>
    <t>DAACBCD</t>
  </si>
  <si>
    <t>DAACBCE</t>
  </si>
  <si>
    <t>DAACBDA</t>
  </si>
  <si>
    <t>DAACBDB</t>
  </si>
  <si>
    <t>DAACBDC</t>
  </si>
  <si>
    <t>DAACBDD</t>
  </si>
  <si>
    <t>DAACBEA</t>
  </si>
  <si>
    <t>DAACBEB</t>
  </si>
  <si>
    <t>DAACBEC</t>
  </si>
  <si>
    <t>DAACCAA</t>
  </si>
  <si>
    <t>DAACCAB</t>
  </si>
  <si>
    <t>DAACCAC</t>
  </si>
  <si>
    <t>DAACCAD</t>
  </si>
  <si>
    <t>DAACCAE</t>
  </si>
  <si>
    <t>DAACCBA</t>
  </si>
  <si>
    <t>DAACCBB</t>
  </si>
  <si>
    <t>DAACCBC</t>
  </si>
  <si>
    <t>DAACCBD</t>
  </si>
  <si>
    <t>DAACCBE</t>
  </si>
  <si>
    <t>DAACCCA</t>
  </si>
  <si>
    <t>DAACCCB</t>
  </si>
  <si>
    <t>DAACCCC</t>
  </si>
  <si>
    <t>DAACCCD</t>
  </si>
  <si>
    <t>DAACCCE</t>
  </si>
  <si>
    <t>DAACCDA</t>
  </si>
  <si>
    <t>DAACCDB</t>
  </si>
  <si>
    <t>DAACCDC</t>
  </si>
  <si>
    <t>DAACCDD</t>
  </si>
  <si>
    <t>DAACCEA</t>
  </si>
  <si>
    <t>DAACCEB</t>
  </si>
  <si>
    <t>DAACCEC</t>
  </si>
  <si>
    <t>DAACDAA</t>
  </si>
  <si>
    <t>DAACDAB</t>
  </si>
  <si>
    <t>DAACDAC</t>
  </si>
  <si>
    <t>DAACDAD</t>
  </si>
  <si>
    <t>DAACDBA</t>
  </si>
  <si>
    <t>DAACDBB</t>
  </si>
  <si>
    <t>DAACDBC</t>
  </si>
  <si>
    <t>DAACDBD</t>
  </si>
  <si>
    <t>DAACDCA</t>
  </si>
  <si>
    <t>DAACDCB</t>
  </si>
  <si>
    <t>DAACDCC</t>
  </si>
  <si>
    <t>DAACDCD</t>
  </si>
  <si>
    <t>DAACDDA</t>
  </si>
  <si>
    <t>DAACDDB</t>
  </si>
  <si>
    <t>DAACDDC</t>
  </si>
  <si>
    <t>DAACEAA</t>
  </si>
  <si>
    <t>DAACEAB</t>
  </si>
  <si>
    <t>DAACEAC</t>
  </si>
  <si>
    <t>DAACEBA</t>
  </si>
  <si>
    <t>DAACEBB</t>
  </si>
  <si>
    <t>DAACEBC</t>
  </si>
  <si>
    <t>DAACECA</t>
  </si>
  <si>
    <t>DAACECB</t>
  </si>
  <si>
    <t>DAACECC</t>
  </si>
  <si>
    <t>DAADAAA</t>
  </si>
  <si>
    <t>DAADAAB</t>
  </si>
  <si>
    <t>DAADAAC</t>
  </si>
  <si>
    <t>DAADAAD</t>
  </si>
  <si>
    <t>DAADABA</t>
  </si>
  <si>
    <t>DAADABB</t>
  </si>
  <si>
    <t>DAADABC</t>
  </si>
  <si>
    <t>DAADABD</t>
  </si>
  <si>
    <t>DAADACA</t>
  </si>
  <si>
    <t>DAADACB</t>
  </si>
  <si>
    <t>DAADACC</t>
  </si>
  <si>
    <t>DAADACD</t>
  </si>
  <si>
    <t>DAADADA</t>
  </si>
  <si>
    <t>DAADADB</t>
  </si>
  <si>
    <t>DAADADC</t>
  </si>
  <si>
    <t>DAADBAA</t>
  </si>
  <si>
    <t>DAADBAB</t>
  </si>
  <si>
    <t>DAADBAC</t>
  </si>
  <si>
    <t>DAADBAD</t>
  </si>
  <si>
    <t>DAADBBA</t>
  </si>
  <si>
    <t>DAADBBB</t>
  </si>
  <si>
    <t>DAADBBC</t>
  </si>
  <si>
    <t>DAADBBD</t>
  </si>
  <si>
    <t>DAADBCA</t>
  </si>
  <si>
    <t>DAADBCB</t>
  </si>
  <si>
    <t>DAADBCC</t>
  </si>
  <si>
    <t>DAADBCD</t>
  </si>
  <si>
    <t>DAADBDA</t>
  </si>
  <si>
    <t>DAADBDB</t>
  </si>
  <si>
    <t>DAADBDC</t>
  </si>
  <si>
    <t>DAADCAA</t>
  </si>
  <si>
    <t>DAADCAB</t>
  </si>
  <si>
    <t>DAADCAC</t>
  </si>
  <si>
    <t>DAADCAD</t>
  </si>
  <si>
    <t>DAADCBA</t>
  </si>
  <si>
    <t>DAADCBB</t>
  </si>
  <si>
    <t>DAADCBC</t>
  </si>
  <si>
    <t>DAADCBD</t>
  </si>
  <si>
    <t>DAADCCA</t>
  </si>
  <si>
    <t>DAADCCB</t>
  </si>
  <si>
    <t>DAADCCC</t>
  </si>
  <si>
    <t>DAADCCD</t>
  </si>
  <si>
    <t>DAADCDA</t>
  </si>
  <si>
    <t>DAADCDB</t>
  </si>
  <si>
    <t>DAADCDC</t>
  </si>
  <si>
    <t>DAADDAA</t>
  </si>
  <si>
    <t>DAADDAB</t>
  </si>
  <si>
    <t>DAADDAC</t>
  </si>
  <si>
    <t>DAADDBA</t>
  </si>
  <si>
    <t>DAADDBB</t>
  </si>
  <si>
    <t>DAADDBC</t>
  </si>
  <si>
    <t>DAADDCA</t>
  </si>
  <si>
    <t>DAADDCB</t>
  </si>
  <si>
    <t>DAADDCC</t>
  </si>
  <si>
    <t>DAAEAAA</t>
  </si>
  <si>
    <t>DAAEAAB</t>
  </si>
  <si>
    <t>DAAEAAC</t>
  </si>
  <si>
    <t>DAAEABA</t>
  </si>
  <si>
    <t>DAAEABB</t>
  </si>
  <si>
    <t>DAAEABC</t>
  </si>
  <si>
    <t>DAAEACA</t>
  </si>
  <si>
    <t>DAAEACB</t>
  </si>
  <si>
    <t>DAAEACC</t>
  </si>
  <si>
    <t>DAAEBAA</t>
  </si>
  <si>
    <t>DAAEBAB</t>
  </si>
  <si>
    <t>DAAEBAC</t>
  </si>
  <si>
    <t>DAAEBBA</t>
  </si>
  <si>
    <t>DAAEBBB</t>
  </si>
  <si>
    <t>DAAEBBC</t>
  </si>
  <si>
    <t>DAAEBCA</t>
  </si>
  <si>
    <t>DAAEBCB</t>
  </si>
  <si>
    <t>DAAEBCC</t>
  </si>
  <si>
    <t>DAAECAA</t>
  </si>
  <si>
    <t>DAAECAB</t>
  </si>
  <si>
    <t>DAAECAC</t>
  </si>
  <si>
    <t>DAAECBA</t>
  </si>
  <si>
    <t>DAAECBB</t>
  </si>
  <si>
    <t>DAAECBC</t>
  </si>
  <si>
    <t>DAAECCA</t>
  </si>
  <si>
    <t>DAAECCB</t>
  </si>
  <si>
    <t>DAAECCC</t>
  </si>
  <si>
    <t>DABAAAD</t>
  </si>
  <si>
    <t>DABAAAE</t>
  </si>
  <si>
    <t>DABAABD</t>
  </si>
  <si>
    <t>DABAABE</t>
  </si>
  <si>
    <t>DABAACC</t>
  </si>
  <si>
    <t>DABAACD</t>
  </si>
  <si>
    <t>DABAACE</t>
  </si>
  <si>
    <t>DABAADA</t>
  </si>
  <si>
    <t>DABAADB</t>
  </si>
  <si>
    <t>DABAADC</t>
  </si>
  <si>
    <t>DABAADD</t>
  </si>
  <si>
    <t>DABAAEA</t>
  </si>
  <si>
    <t>DABAAEB</t>
  </si>
  <si>
    <t>DABAAEC</t>
  </si>
  <si>
    <t>DABABAD</t>
  </si>
  <si>
    <t>DABABAE</t>
  </si>
  <si>
    <t>DABABBD</t>
  </si>
  <si>
    <t>DABABBE</t>
  </si>
  <si>
    <t>DABABCC</t>
  </si>
  <si>
    <t>DABABCD</t>
  </si>
  <si>
    <t>DABABCE</t>
  </si>
  <si>
    <t>DABABDA</t>
  </si>
  <si>
    <t>DABABDB</t>
  </si>
  <si>
    <t>DABABDC</t>
  </si>
  <si>
    <t>DABABDD</t>
  </si>
  <si>
    <t>DABABEA</t>
  </si>
  <si>
    <t>DABABEB</t>
  </si>
  <si>
    <t>DABABEC</t>
  </si>
  <si>
    <t>DABACAC</t>
  </si>
  <si>
    <t>DABACAD</t>
  </si>
  <si>
    <t>DABACAE</t>
  </si>
  <si>
    <t>DABACBC</t>
  </si>
  <si>
    <t>DABACBD</t>
  </si>
  <si>
    <t>DABACBE</t>
  </si>
  <si>
    <t>DABACCA</t>
  </si>
  <si>
    <t>DABACCB</t>
  </si>
  <si>
    <t>DABACCC</t>
  </si>
  <si>
    <t>DABACCD</t>
  </si>
  <si>
    <t>DABACCE</t>
  </si>
  <si>
    <t>DABACDA</t>
  </si>
  <si>
    <t>DABACDB</t>
  </si>
  <si>
    <t>DABACDC</t>
  </si>
  <si>
    <t>DABACDD</t>
  </si>
  <si>
    <t>DABACEA</t>
  </si>
  <si>
    <t>DABACEB</t>
  </si>
  <si>
    <t>DABACEC</t>
  </si>
  <si>
    <t>DABADAA</t>
  </si>
  <si>
    <t>DABADAB</t>
  </si>
  <si>
    <t>DABADAC</t>
  </si>
  <si>
    <t>DABADAD</t>
  </si>
  <si>
    <t>DABADBA</t>
  </si>
  <si>
    <t>DABADBB</t>
  </si>
  <si>
    <t>DABADBC</t>
  </si>
  <si>
    <t>DABADBD</t>
  </si>
  <si>
    <t>DABADCA</t>
  </si>
  <si>
    <t>DABADCB</t>
  </si>
  <si>
    <t>DABADCC</t>
  </si>
  <si>
    <t>DABADCD</t>
  </si>
  <si>
    <t>DABADDA</t>
  </si>
  <si>
    <t>DABADDB</t>
  </si>
  <si>
    <t>DABADDC</t>
  </si>
  <si>
    <t>DABAEAA</t>
  </si>
  <si>
    <t>DABAEAB</t>
  </si>
  <si>
    <t>DABAEAC</t>
  </si>
  <si>
    <t>DABAEBA</t>
  </si>
  <si>
    <t>DABAEBB</t>
  </si>
  <si>
    <t>DABAEBC</t>
  </si>
  <si>
    <t>DABAECA</t>
  </si>
  <si>
    <t>DABAECB</t>
  </si>
  <si>
    <t>DABAECC</t>
  </si>
  <si>
    <t>DABBAAD</t>
  </si>
  <si>
    <t>DABBAAE</t>
  </si>
  <si>
    <t>DABBABD</t>
  </si>
  <si>
    <t>DABBABE</t>
  </si>
  <si>
    <t>DABBACC</t>
  </si>
  <si>
    <t>DABBACD</t>
  </si>
  <si>
    <t>DABBACE</t>
  </si>
  <si>
    <t>DABBADA</t>
  </si>
  <si>
    <t>DABBADB</t>
  </si>
  <si>
    <t>DABBADC</t>
  </si>
  <si>
    <t>DABBADD</t>
  </si>
  <si>
    <t>DABBAEA</t>
  </si>
  <si>
    <t>DABBAEB</t>
  </si>
  <si>
    <t>DABBAEC</t>
  </si>
  <si>
    <t>DABBBAD</t>
  </si>
  <si>
    <t>DABBBAE</t>
  </si>
  <si>
    <t>DABBBBD</t>
  </si>
  <si>
    <t>DABBBBE</t>
  </si>
  <si>
    <t>DABBBCC</t>
  </si>
  <si>
    <t>DABBBCD</t>
  </si>
  <si>
    <t>DABBBCE</t>
  </si>
  <si>
    <t>DABBBDA</t>
  </si>
  <si>
    <t>DABBBDB</t>
  </si>
  <si>
    <t>DABBBDC</t>
  </si>
  <si>
    <t>DABBBDD</t>
  </si>
  <si>
    <t>DABBBEA</t>
  </si>
  <si>
    <t>DABBBEB</t>
  </si>
  <si>
    <t>DABBBEC</t>
  </si>
  <si>
    <t>DABBCAC</t>
  </si>
  <si>
    <t>DABBCAD</t>
  </si>
  <si>
    <t>DABBCAE</t>
  </si>
  <si>
    <t>DABBCBC</t>
  </si>
  <si>
    <t>DABBCBD</t>
  </si>
  <si>
    <t>DABBCBE</t>
  </si>
  <si>
    <t>DABBCCA</t>
  </si>
  <si>
    <t>DABBCCB</t>
  </si>
  <si>
    <t>DABBCCC</t>
  </si>
  <si>
    <t>DABBCCD</t>
  </si>
  <si>
    <t>DABBCCE</t>
  </si>
  <si>
    <t>DABBCDA</t>
  </si>
  <si>
    <t>DABBCDB</t>
  </si>
  <si>
    <t>DABBCDC</t>
  </si>
  <si>
    <t>DABBCDD</t>
  </si>
  <si>
    <t>DABBCEA</t>
  </si>
  <si>
    <t>DABBCEB</t>
  </si>
  <si>
    <t>DABBCEC</t>
  </si>
  <si>
    <t>DABBDAA</t>
  </si>
  <si>
    <t>DABBDAB</t>
  </si>
  <si>
    <t>DABBDAC</t>
  </si>
  <si>
    <t>DABBDAD</t>
  </si>
  <si>
    <t>DABBDBA</t>
  </si>
  <si>
    <t>DABBDBB</t>
  </si>
  <si>
    <t>DABBDBC</t>
  </si>
  <si>
    <t>DABBDBD</t>
  </si>
  <si>
    <t>DABBDCA</t>
  </si>
  <si>
    <t>DABBDCB</t>
  </si>
  <si>
    <t>DABBDCC</t>
  </si>
  <si>
    <t>DABBDCD</t>
  </si>
  <si>
    <t>DABBDDA</t>
  </si>
  <si>
    <t>DABBDDB</t>
  </si>
  <si>
    <t>DABBDDC</t>
  </si>
  <si>
    <t>DABBEAA</t>
  </si>
  <si>
    <t>DABBEAB</t>
  </si>
  <si>
    <t>DABBEAC</t>
  </si>
  <si>
    <t>DABBEBA</t>
  </si>
  <si>
    <t>DABBEBB</t>
  </si>
  <si>
    <t>DABBEBC</t>
  </si>
  <si>
    <t>DABBECA</t>
  </si>
  <si>
    <t>DABBECB</t>
  </si>
  <si>
    <t>DABBECC</t>
  </si>
  <si>
    <t>DABCAAC</t>
  </si>
  <si>
    <t>DABCAAD</t>
  </si>
  <si>
    <t>DABCAAE</t>
  </si>
  <si>
    <t>DABCABC</t>
  </si>
  <si>
    <t>DABCABD</t>
  </si>
  <si>
    <t>DABCABE</t>
  </si>
  <si>
    <t>DABCACA</t>
  </si>
  <si>
    <t>DABCACB</t>
  </si>
  <si>
    <t>DABCACC</t>
  </si>
  <si>
    <t>DABCACD</t>
  </si>
  <si>
    <t>DABCACE</t>
  </si>
  <si>
    <t>DABCADA</t>
  </si>
  <si>
    <t>DABCADB</t>
  </si>
  <si>
    <t>DABCADC</t>
  </si>
  <si>
    <t>DABCADD</t>
  </si>
  <si>
    <t>DABCAEA</t>
  </si>
  <si>
    <t>DABCAEB</t>
  </si>
  <si>
    <t>DABCAEC</t>
  </si>
  <si>
    <t>DABCBAC</t>
  </si>
  <si>
    <t>DABCBAD</t>
  </si>
  <si>
    <t>DABCBAE</t>
  </si>
  <si>
    <t>DABCBBC</t>
  </si>
  <si>
    <t>DABCBBD</t>
  </si>
  <si>
    <t>DABCBBE</t>
  </si>
  <si>
    <t>DABCBCA</t>
  </si>
  <si>
    <t>DABCBCB</t>
  </si>
  <si>
    <t>DABCBCC</t>
  </si>
  <si>
    <t>DABCBCD</t>
  </si>
  <si>
    <t>DABCBCE</t>
  </si>
  <si>
    <t>DABCBDA</t>
  </si>
  <si>
    <t>DABCBDB</t>
  </si>
  <si>
    <t>DABCBDC</t>
  </si>
  <si>
    <t>DABCBDD</t>
  </si>
  <si>
    <t>DABCBEA</t>
  </si>
  <si>
    <t>DABCBEB</t>
  </si>
  <si>
    <t>DABCBEC</t>
  </si>
  <si>
    <t>DABCCAA</t>
  </si>
  <si>
    <t>DABCCAB</t>
  </si>
  <si>
    <t>DABCCAC</t>
  </si>
  <si>
    <t>DABCCAD</t>
  </si>
  <si>
    <t>DABCCAE</t>
  </si>
  <si>
    <t>DABCCBA</t>
  </si>
  <si>
    <t>DABCCBB</t>
  </si>
  <si>
    <t>DABCCBC</t>
  </si>
  <si>
    <t>DABCCBD</t>
  </si>
  <si>
    <t>DABCCBE</t>
  </si>
  <si>
    <t>DABCCCA</t>
  </si>
  <si>
    <t>DABCCCB</t>
  </si>
  <si>
    <t>DABCCCC</t>
  </si>
  <si>
    <t>DABCCCD</t>
  </si>
  <si>
    <t>DABCCCE</t>
  </si>
  <si>
    <t>DABCCDA</t>
  </si>
  <si>
    <t>DABCCDB</t>
  </si>
  <si>
    <t>DABCCDC</t>
  </si>
  <si>
    <t>DABCCDD</t>
  </si>
  <si>
    <t>DABCCEA</t>
  </si>
  <si>
    <t>DABCCEB</t>
  </si>
  <si>
    <t>DABCCEC</t>
  </si>
  <si>
    <t>DABCDAA</t>
  </si>
  <si>
    <t>DABCDAB</t>
  </si>
  <si>
    <t>DABCDAC</t>
  </si>
  <si>
    <t>DABCDAD</t>
  </si>
  <si>
    <t>DABCDBA</t>
  </si>
  <si>
    <t>DABCDBB</t>
  </si>
  <si>
    <t>DABCDBC</t>
  </si>
  <si>
    <t>DABCDBD</t>
  </si>
  <si>
    <t>DABCDCA</t>
  </si>
  <si>
    <t>DABCDCB</t>
  </si>
  <si>
    <t>DABCDCC</t>
  </si>
  <si>
    <t>DABCDCD</t>
  </si>
  <si>
    <t>DABCDDA</t>
  </si>
  <si>
    <t>DABCDDB</t>
  </si>
  <si>
    <t>DABCDDC</t>
  </si>
  <si>
    <t>DABCEAA</t>
  </si>
  <si>
    <t>DABCEAB</t>
  </si>
  <si>
    <t>DABCEAC</t>
  </si>
  <si>
    <t>DABCEBA</t>
  </si>
  <si>
    <t>DABCEBB</t>
  </si>
  <si>
    <t>DABCEBC</t>
  </si>
  <si>
    <t>DABCECA</t>
  </si>
  <si>
    <t>DABCECB</t>
  </si>
  <si>
    <t>DABCECC</t>
  </si>
  <si>
    <t>DABDAAA</t>
  </si>
  <si>
    <t>DABDAAB</t>
  </si>
  <si>
    <t>DABDAAC</t>
  </si>
  <si>
    <t>DABDAAD</t>
  </si>
  <si>
    <t>DABDABA</t>
  </si>
  <si>
    <t>DABDABB</t>
  </si>
  <si>
    <t>DABDABC</t>
  </si>
  <si>
    <t>DABDABD</t>
  </si>
  <si>
    <t>DABDACA</t>
  </si>
  <si>
    <t>DABDACB</t>
  </si>
  <si>
    <t>DABDACC</t>
  </si>
  <si>
    <t>DABDACD</t>
  </si>
  <si>
    <t>DABDADA</t>
  </si>
  <si>
    <t>DABDADB</t>
  </si>
  <si>
    <t>DABDADC</t>
  </si>
  <si>
    <t>DABDBAA</t>
  </si>
  <si>
    <t>DABDBAB</t>
  </si>
  <si>
    <t>DABDBAC</t>
  </si>
  <si>
    <t>DABDBAD</t>
  </si>
  <si>
    <t>DABDBBA</t>
  </si>
  <si>
    <t>DABDBBB</t>
  </si>
  <si>
    <t>DABDBBC</t>
  </si>
  <si>
    <t>DABDBBD</t>
  </si>
  <si>
    <t>DABDBCA</t>
  </si>
  <si>
    <t>DABDBCB</t>
  </si>
  <si>
    <t>DABDBCC</t>
  </si>
  <si>
    <t>DABDBCD</t>
  </si>
  <si>
    <t>DABDBDA</t>
  </si>
  <si>
    <t>DABDBDB</t>
  </si>
  <si>
    <t>DABDBDC</t>
  </si>
  <si>
    <t>DABDCAA</t>
  </si>
  <si>
    <t>DABDCAB</t>
  </si>
  <si>
    <t>DABDCAC</t>
  </si>
  <si>
    <t>DABDCAD</t>
  </si>
  <si>
    <t>DABDCBA</t>
  </si>
  <si>
    <t>DABDCBB</t>
  </si>
  <si>
    <t>DABDCBC</t>
  </si>
  <si>
    <t>DABDCBD</t>
  </si>
  <si>
    <t>DABDCCA</t>
  </si>
  <si>
    <t>DABDCCB</t>
  </si>
  <si>
    <t>DABDCCC</t>
  </si>
  <si>
    <t>DABDCCD</t>
  </si>
  <si>
    <t>DABDCDA</t>
  </si>
  <si>
    <t>DABDCDB</t>
  </si>
  <si>
    <t>DABDCDC</t>
  </si>
  <si>
    <t>DABDDAA</t>
  </si>
  <si>
    <t>DABDDAB</t>
  </si>
  <si>
    <t>DABDDAC</t>
  </si>
  <si>
    <t>DABDDBA</t>
  </si>
  <si>
    <t>DABDDBB</t>
  </si>
  <si>
    <t>DABDDBC</t>
  </si>
  <si>
    <t>DABDDCA</t>
  </si>
  <si>
    <t>DABDDCB</t>
  </si>
  <si>
    <t>DABDDCC</t>
  </si>
  <si>
    <t>DABEAAA</t>
  </si>
  <si>
    <t>DABEAAB</t>
  </si>
  <si>
    <t>DABEAAC</t>
  </si>
  <si>
    <t>DABEABA</t>
  </si>
  <si>
    <t>DABEABB</t>
  </si>
  <si>
    <t>DABEABC</t>
  </si>
  <si>
    <t>DABEACA</t>
  </si>
  <si>
    <t>DABEACB</t>
  </si>
  <si>
    <t>DABEACC</t>
  </si>
  <si>
    <t>DABEBAA</t>
  </si>
  <si>
    <t>DABEBAB</t>
  </si>
  <si>
    <t>DABEBAC</t>
  </si>
  <si>
    <t>DABEBBA</t>
  </si>
  <si>
    <t>DABEBBB</t>
  </si>
  <si>
    <t>DABEBBC</t>
  </si>
  <si>
    <t>DABEBCA</t>
  </si>
  <si>
    <t>DABEBCB</t>
  </si>
  <si>
    <t>DABEBCC</t>
  </si>
  <si>
    <t>DABECAA</t>
  </si>
  <si>
    <t>DABECAB</t>
  </si>
  <si>
    <t>DABECAC</t>
  </si>
  <si>
    <t>DABECBA</t>
  </si>
  <si>
    <t>DABECBB</t>
  </si>
  <si>
    <t>DABECBC</t>
  </si>
  <si>
    <t>DABECCA</t>
  </si>
  <si>
    <t>DABECCB</t>
  </si>
  <si>
    <t>DABECCC</t>
  </si>
  <si>
    <t>DACAAAC</t>
  </si>
  <si>
    <t>DACAAAD</t>
  </si>
  <si>
    <t>DACAAAE</t>
  </si>
  <si>
    <t>DACAABC</t>
  </si>
  <si>
    <t>DACAABD</t>
  </si>
  <si>
    <t>DACAABE</t>
  </si>
  <si>
    <t>DACAACA</t>
  </si>
  <si>
    <t>DACAACB</t>
  </si>
  <si>
    <t>DACAACC</t>
  </si>
  <si>
    <t>DACAACD</t>
  </si>
  <si>
    <t>DACAACE</t>
  </si>
  <si>
    <t>DACAADA</t>
  </si>
  <si>
    <t>DACAADB</t>
  </si>
  <si>
    <t>DACAADC</t>
  </si>
  <si>
    <t>DACAADD</t>
  </si>
  <si>
    <t>DACAAEA</t>
  </si>
  <si>
    <t>DACAAEB</t>
  </si>
  <si>
    <t>DACAAEC</t>
  </si>
  <si>
    <t>DACABAC</t>
  </si>
  <si>
    <t>DACABAD</t>
  </si>
  <si>
    <t>DACABAE</t>
  </si>
  <si>
    <t>DACABBC</t>
  </si>
  <si>
    <t>DACABBD</t>
  </si>
  <si>
    <t>DACABBE</t>
  </si>
  <si>
    <t>DACABCA</t>
  </si>
  <si>
    <t>DACABCB</t>
  </si>
  <si>
    <t>DACABCC</t>
  </si>
  <si>
    <t>DACABCD</t>
  </si>
  <si>
    <t>DACABCE</t>
  </si>
  <si>
    <t>DACABDA</t>
  </si>
  <si>
    <t>DACABDB</t>
  </si>
  <si>
    <t>DACABDC</t>
  </si>
  <si>
    <t>DACABDD</t>
  </si>
  <si>
    <t>DACABEA</t>
  </si>
  <si>
    <t>DACABEB</t>
  </si>
  <si>
    <t>DACABEC</t>
  </si>
  <si>
    <t>DACACAA</t>
  </si>
  <si>
    <t>DACACAB</t>
  </si>
  <si>
    <t>DACACAC</t>
  </si>
  <si>
    <t>DACACAD</t>
  </si>
  <si>
    <t>DACACAE</t>
  </si>
  <si>
    <t>DACACBA</t>
  </si>
  <si>
    <t>DACACBB</t>
  </si>
  <si>
    <t>DACACBC</t>
  </si>
  <si>
    <t>DACACBD</t>
  </si>
  <si>
    <t>DACACBE</t>
  </si>
  <si>
    <t>DACACCA</t>
  </si>
  <si>
    <t>DACACCB</t>
  </si>
  <si>
    <t>DACACCC</t>
  </si>
  <si>
    <t>DACACCD</t>
  </si>
  <si>
    <t>DACACCE</t>
  </si>
  <si>
    <t>DACACDA</t>
  </si>
  <si>
    <t>DACACDB</t>
  </si>
  <si>
    <t>DACACDC</t>
  </si>
  <si>
    <t>DACACDD</t>
  </si>
  <si>
    <t>DACACEA</t>
  </si>
  <si>
    <t>DACACEB</t>
  </si>
  <si>
    <t>DACACEC</t>
  </si>
  <si>
    <t>DACADAA</t>
  </si>
  <si>
    <t>DACADAB</t>
  </si>
  <si>
    <t>DACADAC</t>
  </si>
  <si>
    <t>DACADAD</t>
  </si>
  <si>
    <t>DACADBA</t>
  </si>
  <si>
    <t>DACADBB</t>
  </si>
  <si>
    <t>DACADBC</t>
  </si>
  <si>
    <t>DACADBD</t>
  </si>
  <si>
    <t>DACADCA</t>
  </si>
  <si>
    <t>DACADCB</t>
  </si>
  <si>
    <t>DACADCC</t>
  </si>
  <si>
    <t>DACADCD</t>
  </si>
  <si>
    <t>DACADDA</t>
  </si>
  <si>
    <t>DACADDB</t>
  </si>
  <si>
    <t>DACADDC</t>
  </si>
  <si>
    <t>DACAEAA</t>
  </si>
  <si>
    <t>DACAEAB</t>
  </si>
  <si>
    <t>DACAEAC</t>
  </si>
  <si>
    <t>DACAEBA</t>
  </si>
  <si>
    <t>DACAEBB</t>
  </si>
  <si>
    <t>DACAEBC</t>
  </si>
  <si>
    <t>DACAECA</t>
  </si>
  <si>
    <t>DACAECB</t>
  </si>
  <si>
    <t>DACAECC</t>
  </si>
  <si>
    <t>DACBAAC</t>
  </si>
  <si>
    <t>DACBAAD</t>
  </si>
  <si>
    <t>DACBAAE</t>
  </si>
  <si>
    <t>DACBABC</t>
  </si>
  <si>
    <t>DACBABD</t>
  </si>
  <si>
    <t>DACBABE</t>
  </si>
  <si>
    <t>DACBACA</t>
  </si>
  <si>
    <t>DACBACB</t>
  </si>
  <si>
    <t>DACBACC</t>
  </si>
  <si>
    <t>DACBACD</t>
  </si>
  <si>
    <t>DACBACE</t>
  </si>
  <si>
    <t>DACBADA</t>
  </si>
  <si>
    <t>DACBADB</t>
  </si>
  <si>
    <t>DACBADC</t>
  </si>
  <si>
    <t>DACBADD</t>
  </si>
  <si>
    <t>DACBAEA</t>
  </si>
  <si>
    <t>DACBAEB</t>
  </si>
  <si>
    <t>DACBAEC</t>
  </si>
  <si>
    <t>DACBBAC</t>
  </si>
  <si>
    <t>DACBBAD</t>
  </si>
  <si>
    <t>DACBBAE</t>
  </si>
  <si>
    <t>DACBBBC</t>
  </si>
  <si>
    <t>DACBBBD</t>
  </si>
  <si>
    <t>DACBBBE</t>
  </si>
  <si>
    <t>DACBBCA</t>
  </si>
  <si>
    <t>DACBBCB</t>
  </si>
  <si>
    <t>DACBBCC</t>
  </si>
  <si>
    <t>DACBBCD</t>
  </si>
  <si>
    <t>DACBBCE</t>
  </si>
  <si>
    <t>DACBBDA</t>
  </si>
  <si>
    <t>DACBBDB</t>
  </si>
  <si>
    <t>DACBBDC</t>
  </si>
  <si>
    <t>DACBBDD</t>
  </si>
  <si>
    <t>DACBBEA</t>
  </si>
  <si>
    <t>DACBBEB</t>
  </si>
  <si>
    <t>DACBBEC</t>
  </si>
  <si>
    <t>DACBCAA</t>
  </si>
  <si>
    <t>DACBCAB</t>
  </si>
  <si>
    <t>DACBCAC</t>
  </si>
  <si>
    <t>DACBCAD</t>
  </si>
  <si>
    <t>DACBCAE</t>
  </si>
  <si>
    <t>DACBCBA</t>
  </si>
  <si>
    <t>DACBCBB</t>
  </si>
  <si>
    <t>DACBCBC</t>
  </si>
  <si>
    <t>DACBCBD</t>
  </si>
  <si>
    <t>DACBCBE</t>
  </si>
  <si>
    <t>DACBCCA</t>
  </si>
  <si>
    <t>DACBCCB</t>
  </si>
  <si>
    <t>DACBCCC</t>
  </si>
  <si>
    <t>DACBCCD</t>
  </si>
  <si>
    <t>DACBCCE</t>
  </si>
  <si>
    <t>DACBCDA</t>
  </si>
  <si>
    <t>DACBCDB</t>
  </si>
  <si>
    <t>DACBCDC</t>
  </si>
  <si>
    <t>DACBCDD</t>
  </si>
  <si>
    <t>DACBCEA</t>
  </si>
  <si>
    <t>DACBCEB</t>
  </si>
  <si>
    <t>DACBCEC</t>
  </si>
  <si>
    <t>DACBDAA</t>
  </si>
  <si>
    <t>DACBDAB</t>
  </si>
  <si>
    <t>DACBDAC</t>
  </si>
  <si>
    <t>DACBDAD</t>
  </si>
  <si>
    <t>DACBDBA</t>
  </si>
  <si>
    <t>DACBDBB</t>
  </si>
  <si>
    <t>DACBDBC</t>
  </si>
  <si>
    <t>DACBDBD</t>
  </si>
  <si>
    <t>DACBDCA</t>
  </si>
  <si>
    <t>DACBDCB</t>
  </si>
  <si>
    <t>DACBDCC</t>
  </si>
  <si>
    <t>DACBDCD</t>
  </si>
  <si>
    <t>DACBDDA</t>
  </si>
  <si>
    <t>DACBDDB</t>
  </si>
  <si>
    <t>DACBDDC</t>
  </si>
  <si>
    <t>DACBEAA</t>
  </si>
  <si>
    <t>DACBEAB</t>
  </si>
  <si>
    <t>DACBEAC</t>
  </si>
  <si>
    <t>DACBEBA</t>
  </si>
  <si>
    <t>DACBEBB</t>
  </si>
  <si>
    <t>DACBEBC</t>
  </si>
  <si>
    <t>DACBECA</t>
  </si>
  <si>
    <t>DACBECB</t>
  </si>
  <si>
    <t>DACBECC</t>
  </si>
  <si>
    <t>DACCAAA</t>
  </si>
  <si>
    <t>DACCAAB</t>
  </si>
  <si>
    <t>DACCAAC</t>
  </si>
  <si>
    <t>DACCAAD</t>
  </si>
  <si>
    <t>DACCAAE</t>
  </si>
  <si>
    <t>DACCABA</t>
  </si>
  <si>
    <t>DACCABB</t>
  </si>
  <si>
    <t>DACCABC</t>
  </si>
  <si>
    <t>DACCABD</t>
  </si>
  <si>
    <t>DACCABE</t>
  </si>
  <si>
    <t>DACCACA</t>
  </si>
  <si>
    <t>DACCACB</t>
  </si>
  <si>
    <t>DACCACC</t>
  </si>
  <si>
    <t>DACCACD</t>
  </si>
  <si>
    <t>DACCACE</t>
  </si>
  <si>
    <t>DACCADA</t>
  </si>
  <si>
    <t>DACCADB</t>
  </si>
  <si>
    <t>DACCADC</t>
  </si>
  <si>
    <t>DACCADD</t>
  </si>
  <si>
    <t>DACCAEA</t>
  </si>
  <si>
    <t>DACCAEB</t>
  </si>
  <si>
    <t>DACCAEC</t>
  </si>
  <si>
    <t>DACCBAA</t>
  </si>
  <si>
    <t>DACCBAB</t>
  </si>
  <si>
    <t>DACCBAC</t>
  </si>
  <si>
    <t>DACCBAD</t>
  </si>
  <si>
    <t>DACCBAE</t>
  </si>
  <si>
    <t>DACCBBA</t>
  </si>
  <si>
    <t>DACCBBB</t>
  </si>
  <si>
    <t>DACCBBC</t>
  </si>
  <si>
    <t>DACCBBD</t>
  </si>
  <si>
    <t>DACCBBE</t>
  </si>
  <si>
    <t>DACCBCA</t>
  </si>
  <si>
    <t>DACCBCB</t>
  </si>
  <si>
    <t>DACCBCC</t>
  </si>
  <si>
    <t>DACCBCD</t>
  </si>
  <si>
    <t>DACCBCE</t>
  </si>
  <si>
    <t>DACCBDA</t>
  </si>
  <si>
    <t>DACCBDB</t>
  </si>
  <si>
    <t>DACCBDC</t>
  </si>
  <si>
    <t>DACCBDD</t>
  </si>
  <si>
    <t>DACCBEA</t>
  </si>
  <si>
    <t>DACCBEB</t>
  </si>
  <si>
    <t>DACCBEC</t>
  </si>
  <si>
    <t>DACCCAA</t>
  </si>
  <si>
    <t>DACCCAB</t>
  </si>
  <si>
    <t>DACCCAC</t>
  </si>
  <si>
    <t>DACCCAD</t>
  </si>
  <si>
    <t>DACCCAE</t>
  </si>
  <si>
    <t>DACCCBA</t>
  </si>
  <si>
    <t>DACCCBB</t>
  </si>
  <si>
    <t>DACCCBC</t>
  </si>
  <si>
    <t>DACCCBD</t>
  </si>
  <si>
    <t>DACCCBE</t>
  </si>
  <si>
    <t>DACCCCA</t>
  </si>
  <si>
    <t>DACCCCB</t>
  </si>
  <si>
    <t>DACCCCC</t>
  </si>
  <si>
    <t>DACCCCD</t>
  </si>
  <si>
    <t>DACCCCE</t>
  </si>
  <si>
    <t>DACCCDA</t>
  </si>
  <si>
    <t>DACCCDB</t>
  </si>
  <si>
    <t>DACCCDC</t>
  </si>
  <si>
    <t>DACCCDD</t>
  </si>
  <si>
    <t>DACCCEA</t>
  </si>
  <si>
    <t>DACCCEB</t>
  </si>
  <si>
    <t>DACCCEC</t>
  </si>
  <si>
    <t>DACCDAA</t>
  </si>
  <si>
    <t>DACCDAB</t>
  </si>
  <si>
    <t>DACCDAC</t>
  </si>
  <si>
    <t>DACCDAD</t>
  </si>
  <si>
    <t>DACCDBA</t>
  </si>
  <si>
    <t>DACCDBB</t>
  </si>
  <si>
    <t>DACCDBC</t>
  </si>
  <si>
    <t>DACCDBD</t>
  </si>
  <si>
    <t>DACCDCA</t>
  </si>
  <si>
    <t>DACCDCB</t>
  </si>
  <si>
    <t>DACCDCC</t>
  </si>
  <si>
    <t>DACCDCD</t>
  </si>
  <si>
    <t>DACCDDA</t>
  </si>
  <si>
    <t>DACCDDB</t>
  </si>
  <si>
    <t>DACCDDC</t>
  </si>
  <si>
    <t>DACCEAA</t>
  </si>
  <si>
    <t>DACCEAB</t>
  </si>
  <si>
    <t>DACCEAC</t>
  </si>
  <si>
    <t>DACCEBA</t>
  </si>
  <si>
    <t>DACCEBB</t>
  </si>
  <si>
    <t>DACCEBC</t>
  </si>
  <si>
    <t>DACCECA</t>
  </si>
  <si>
    <t>DACCECB</t>
  </si>
  <si>
    <t>DACCECC</t>
  </si>
  <si>
    <t>DACDAAA</t>
  </si>
  <si>
    <t>DACDAAB</t>
  </si>
  <si>
    <t>DACDAAC</t>
  </si>
  <si>
    <t>DACDAAD</t>
  </si>
  <si>
    <t>DACDABA</t>
  </si>
  <si>
    <t>DACDABB</t>
  </si>
  <si>
    <t>DACDABC</t>
  </si>
  <si>
    <t>DACDABD</t>
  </si>
  <si>
    <t>DACDACA</t>
  </si>
  <si>
    <t>DACDACB</t>
  </si>
  <si>
    <t>DACDACC</t>
  </si>
  <si>
    <t>DACDACD</t>
  </si>
  <si>
    <t>DACDADA</t>
  </si>
  <si>
    <t>DACDADB</t>
  </si>
  <si>
    <t>DACDADC</t>
  </si>
  <si>
    <t>DACDBAA</t>
  </si>
  <si>
    <t>DACDBAB</t>
  </si>
  <si>
    <t>DACDBAC</t>
  </si>
  <si>
    <t>DACDBAD</t>
  </si>
  <si>
    <t>DACDBBA</t>
  </si>
  <si>
    <t>DACDBBB</t>
  </si>
  <si>
    <t>DACDBBC</t>
  </si>
  <si>
    <t>DACDBBD</t>
  </si>
  <si>
    <t>DACDBCA</t>
  </si>
  <si>
    <t>DACDBCB</t>
  </si>
  <si>
    <t>DACDBCC</t>
  </si>
  <si>
    <t>DACDBCD</t>
  </si>
  <si>
    <t>DACDBDA</t>
  </si>
  <si>
    <t>DACDBDB</t>
  </si>
  <si>
    <t>DACDBDC</t>
  </si>
  <si>
    <t>DACDCAA</t>
  </si>
  <si>
    <t>DACDCAB</t>
  </si>
  <si>
    <t>DACDCAC</t>
  </si>
  <si>
    <t>DACDCAD</t>
  </si>
  <si>
    <t>DACDCBA</t>
  </si>
  <si>
    <t>DACDCBB</t>
  </si>
  <si>
    <t>DACDCBC</t>
  </si>
  <si>
    <t>DACDCBD</t>
  </si>
  <si>
    <t>DACDCCA</t>
  </si>
  <si>
    <t>DACDCCB</t>
  </si>
  <si>
    <t>DACDCCC</t>
  </si>
  <si>
    <t>DACDCCD</t>
  </si>
  <si>
    <t>DACDCDA</t>
  </si>
  <si>
    <t>DACDCDB</t>
  </si>
  <si>
    <t>DACDCDC</t>
  </si>
  <si>
    <t>DACDDAA</t>
  </si>
  <si>
    <t>DACDDAB</t>
  </si>
  <si>
    <t>DACDDAC</t>
  </si>
  <si>
    <t>DACDDBA</t>
  </si>
  <si>
    <t>DACDDBB</t>
  </si>
  <si>
    <t>DACDDBC</t>
  </si>
  <si>
    <t>DACDDCA</t>
  </si>
  <si>
    <t>DACDDCB</t>
  </si>
  <si>
    <t>DACDDCC</t>
  </si>
  <si>
    <t>DACEAAA</t>
  </si>
  <si>
    <t>DACEAAB</t>
  </si>
  <si>
    <t>DACEAAC</t>
  </si>
  <si>
    <t>DACEABA</t>
  </si>
  <si>
    <t>DACEABB</t>
  </si>
  <si>
    <t>DACEABC</t>
  </si>
  <si>
    <t>DACEACA</t>
  </si>
  <si>
    <t>DACEACB</t>
  </si>
  <si>
    <t>DACEACC</t>
  </si>
  <si>
    <t>DACEBAA</t>
  </si>
  <si>
    <t>DACEBAB</t>
  </si>
  <si>
    <t>DACEBAC</t>
  </si>
  <si>
    <t>DACEBBA</t>
  </si>
  <si>
    <t>DACEBBB</t>
  </si>
  <si>
    <t>DACEBBC</t>
  </si>
  <si>
    <t>DACEBCA</t>
  </si>
  <si>
    <t>DACEBCB</t>
  </si>
  <si>
    <t>DACEBCC</t>
  </si>
  <si>
    <t>DACECAA</t>
  </si>
  <si>
    <t>DACECAB</t>
  </si>
  <si>
    <t>DACECAC</t>
  </si>
  <si>
    <t>DACECBA</t>
  </si>
  <si>
    <t>DACECBB</t>
  </si>
  <si>
    <t>DACECBC</t>
  </si>
  <si>
    <t>DACECCA</t>
  </si>
  <si>
    <t>DACECCB</t>
  </si>
  <si>
    <t>DACECCC</t>
  </si>
  <si>
    <t>DADAAAA</t>
  </si>
  <si>
    <t>DADAAAB</t>
  </si>
  <si>
    <t>DADAAAC</t>
  </si>
  <si>
    <t>DADAAAD</t>
  </si>
  <si>
    <t>DADAABA</t>
  </si>
  <si>
    <t>DADAABB</t>
  </si>
  <si>
    <t>DADAABC</t>
  </si>
  <si>
    <t>DADAABD</t>
  </si>
  <si>
    <t>DADAACA</t>
  </si>
  <si>
    <t>DADAACB</t>
  </si>
  <si>
    <t>DADAACC</t>
  </si>
  <si>
    <t>DADAACD</t>
  </si>
  <si>
    <t>DADAADA</t>
  </si>
  <si>
    <t>DADAADB</t>
  </si>
  <si>
    <t>DADAADC</t>
  </si>
  <si>
    <t>DADABAA</t>
  </si>
  <si>
    <t>DADABAB</t>
  </si>
  <si>
    <t>DADABAC</t>
  </si>
  <si>
    <t>DADABAD</t>
  </si>
  <si>
    <t>DADABBA</t>
  </si>
  <si>
    <t>DADABBB</t>
  </si>
  <si>
    <t>DADABBC</t>
  </si>
  <si>
    <t>DADABBD</t>
  </si>
  <si>
    <t>DADABCA</t>
  </si>
  <si>
    <t>DADABCB</t>
  </si>
  <si>
    <t>DADABCC</t>
  </si>
  <si>
    <t>DADABCD</t>
  </si>
  <si>
    <t>DADABDA</t>
  </si>
  <si>
    <t>DADABDB</t>
  </si>
  <si>
    <t>DADABDC</t>
  </si>
  <si>
    <t>DADACAA</t>
  </si>
  <si>
    <t>DADACAB</t>
  </si>
  <si>
    <t>DADACAC</t>
  </si>
  <si>
    <t>DADACAD</t>
  </si>
  <si>
    <t>DADACBA</t>
  </si>
  <si>
    <t>DADACBB</t>
  </si>
  <si>
    <t>DADACBC</t>
  </si>
  <si>
    <t>DADACBD</t>
  </si>
  <si>
    <t>DADACCA</t>
  </si>
  <si>
    <t>DADACCB</t>
  </si>
  <si>
    <t>DADACCC</t>
  </si>
  <si>
    <t>DADACCD</t>
  </si>
  <si>
    <t>DADACDA</t>
  </si>
  <si>
    <t>DADACDB</t>
  </si>
  <si>
    <t>DADACDC</t>
  </si>
  <si>
    <t>DADADAA</t>
  </si>
  <si>
    <t>DADADAB</t>
  </si>
  <si>
    <t>DADADAC</t>
  </si>
  <si>
    <t>DADADBA</t>
  </si>
  <si>
    <t>DADADBB</t>
  </si>
  <si>
    <t>DADADBC</t>
  </si>
  <si>
    <t>DADADCA</t>
  </si>
  <si>
    <t>DADADCB</t>
  </si>
  <si>
    <t>DADADCC</t>
  </si>
  <si>
    <t>DADBAAA</t>
  </si>
  <si>
    <t>DADBAAB</t>
  </si>
  <si>
    <t>DADBAAC</t>
  </si>
  <si>
    <t>DADBAAD</t>
  </si>
  <si>
    <t>DADBABA</t>
  </si>
  <si>
    <t>DADBABB</t>
  </si>
  <si>
    <t>DADBABC</t>
  </si>
  <si>
    <t>DADBABD</t>
  </si>
  <si>
    <t>DADBACA</t>
  </si>
  <si>
    <t>DADBACB</t>
  </si>
  <si>
    <t>DADBACC</t>
  </si>
  <si>
    <t>DADBACD</t>
  </si>
  <si>
    <t>DADBADA</t>
  </si>
  <si>
    <t>DADBADB</t>
  </si>
  <si>
    <t>DADBADC</t>
  </si>
  <si>
    <t>DADBBAA</t>
  </si>
  <si>
    <t>DADBBAB</t>
  </si>
  <si>
    <t>DADBBAC</t>
  </si>
  <si>
    <t>DADBBAD</t>
  </si>
  <si>
    <t>DADBBBA</t>
  </si>
  <si>
    <t>DADBBBB</t>
  </si>
  <si>
    <t>DADBBBC</t>
  </si>
  <si>
    <t>DADBBBD</t>
  </si>
  <si>
    <t>DADBBCA</t>
  </si>
  <si>
    <t>DADBBCB</t>
  </si>
  <si>
    <t>DADBBCC</t>
  </si>
  <si>
    <t>DADBBCD</t>
  </si>
  <si>
    <t>DADBBDA</t>
  </si>
  <si>
    <t>DADBBDB</t>
  </si>
  <si>
    <t>DADBBDC</t>
  </si>
  <si>
    <t>DADBCAA</t>
  </si>
  <si>
    <t>DADBCAB</t>
  </si>
  <si>
    <t>DADBCAC</t>
  </si>
  <si>
    <t>DADBCAD</t>
  </si>
  <si>
    <t>DADBCBA</t>
  </si>
  <si>
    <t>DADBCBB</t>
  </si>
  <si>
    <t>DADBCBC</t>
  </si>
  <si>
    <t>DADBCBD</t>
  </si>
  <si>
    <t>DADBCCA</t>
  </si>
  <si>
    <t>DADBCCB</t>
  </si>
  <si>
    <t>DADBCCC</t>
  </si>
  <si>
    <t>DADBCCD</t>
  </si>
  <si>
    <t>DADBCDA</t>
  </si>
  <si>
    <t>DADBCDB</t>
  </si>
  <si>
    <t>DADBCDC</t>
  </si>
  <si>
    <t>DADBDAA</t>
  </si>
  <si>
    <t>DADBDAB</t>
  </si>
  <si>
    <t>DADBDAC</t>
  </si>
  <si>
    <t>DADBDBA</t>
  </si>
  <si>
    <t>DADBDBB</t>
  </si>
  <si>
    <t>DADBDBC</t>
  </si>
  <si>
    <t>DADBDCA</t>
  </si>
  <si>
    <t>DADBDCB</t>
  </si>
  <si>
    <t>DADBDCC</t>
  </si>
  <si>
    <t>DADCAAA</t>
  </si>
  <si>
    <t>DADCAAB</t>
  </si>
  <si>
    <t>DADCAAC</t>
  </si>
  <si>
    <t>DADCAAD</t>
  </si>
  <si>
    <t>DADCABA</t>
  </si>
  <si>
    <t>DADCABB</t>
  </si>
  <si>
    <t>DADCABC</t>
  </si>
  <si>
    <t>DADCABD</t>
  </si>
  <si>
    <t>DADCACA</t>
  </si>
  <si>
    <t>DADCACB</t>
  </si>
  <si>
    <t>DADCACC</t>
  </si>
  <si>
    <t>DADCACD</t>
  </si>
  <si>
    <t>DADCADA</t>
  </si>
  <si>
    <t>DADCADB</t>
  </si>
  <si>
    <t>DADCADC</t>
  </si>
  <si>
    <t>DADCBAA</t>
  </si>
  <si>
    <t>DADCBAB</t>
  </si>
  <si>
    <t>DADCBAC</t>
  </si>
  <si>
    <t>DADCBAD</t>
  </si>
  <si>
    <t>DADCBBA</t>
  </si>
  <si>
    <t>DADCBBB</t>
  </si>
  <si>
    <t>DADCBBC</t>
  </si>
  <si>
    <t>DADCBBD</t>
  </si>
  <si>
    <t>DADCBCA</t>
  </si>
  <si>
    <t>DADCBCB</t>
  </si>
  <si>
    <t>DADCBCC</t>
  </si>
  <si>
    <t>DADCBCD</t>
  </si>
  <si>
    <t>DADCBDA</t>
  </si>
  <si>
    <t>DADCBDB</t>
  </si>
  <si>
    <t>DADCBDC</t>
  </si>
  <si>
    <t>DADCCAA</t>
  </si>
  <si>
    <t>DADCCAB</t>
  </si>
  <si>
    <t>DADCCAC</t>
  </si>
  <si>
    <t>DADCCAD</t>
  </si>
  <si>
    <t>DADCCBA</t>
  </si>
  <si>
    <t>DADCCBB</t>
  </si>
  <si>
    <t>DADCCBC</t>
  </si>
  <si>
    <t>DADCCBD</t>
  </si>
  <si>
    <t>DADCCCA</t>
  </si>
  <si>
    <t>DADCCCB</t>
  </si>
  <si>
    <t>DADCCCC</t>
  </si>
  <si>
    <t>DADCCCD</t>
  </si>
  <si>
    <t>DADCCDA</t>
  </si>
  <si>
    <t>DADCCDB</t>
  </si>
  <si>
    <t>DADCCDC</t>
  </si>
  <si>
    <t>DADCDAA</t>
  </si>
  <si>
    <t>DADCDAB</t>
  </si>
  <si>
    <t>DADCDAC</t>
  </si>
  <si>
    <t>DADCDBA</t>
  </si>
  <si>
    <t>DADCDBB</t>
  </si>
  <si>
    <t>DADCDBC</t>
  </si>
  <si>
    <t>DADCDCA</t>
  </si>
  <si>
    <t>DADCDCB</t>
  </si>
  <si>
    <t>DADCDCC</t>
  </si>
  <si>
    <t>DADDAAA</t>
  </si>
  <si>
    <t>DADDAAB</t>
  </si>
  <si>
    <t>DADDAAC</t>
  </si>
  <si>
    <t>DADDABA</t>
  </si>
  <si>
    <t>DADDABB</t>
  </si>
  <si>
    <t>DADDABC</t>
  </si>
  <si>
    <t>DADDACA</t>
  </si>
  <si>
    <t>DADDACB</t>
  </si>
  <si>
    <t>DADDACC</t>
  </si>
  <si>
    <t>DADDBAA</t>
  </si>
  <si>
    <t>DADDBAB</t>
  </si>
  <si>
    <t>DADDBAC</t>
  </si>
  <si>
    <t>DADDBBA</t>
  </si>
  <si>
    <t>DADDBBB</t>
  </si>
  <si>
    <t>DADDBBC</t>
  </si>
  <si>
    <t>DADDBCA</t>
  </si>
  <si>
    <t>DADDBCB</t>
  </si>
  <si>
    <t>DADDBCC</t>
  </si>
  <si>
    <t>DADDCAA</t>
  </si>
  <si>
    <t>DADDCAB</t>
  </si>
  <si>
    <t>DADDCAC</t>
  </si>
  <si>
    <t>DADDCBA</t>
  </si>
  <si>
    <t>DADDCBB</t>
  </si>
  <si>
    <t>DADDCBC</t>
  </si>
  <si>
    <t>DADDCCA</t>
  </si>
  <si>
    <t>DADDCCB</t>
  </si>
  <si>
    <t>DADDCCC</t>
  </si>
  <si>
    <t>DAEAAAA</t>
  </si>
  <si>
    <t>DAEAAAB</t>
  </si>
  <si>
    <t>DAEAAAC</t>
  </si>
  <si>
    <t>DAEAABA</t>
  </si>
  <si>
    <t>DAEAABB</t>
  </si>
  <si>
    <t>DAEAABC</t>
  </si>
  <si>
    <t>DAEAACA</t>
  </si>
  <si>
    <t>DAEAACB</t>
  </si>
  <si>
    <t>DAEAACC</t>
  </si>
  <si>
    <t>DAEABAA</t>
  </si>
  <si>
    <t>DAEABAB</t>
  </si>
  <si>
    <t>DAEABAC</t>
  </si>
  <si>
    <t>DAEABBA</t>
  </si>
  <si>
    <t>DAEABBB</t>
  </si>
  <si>
    <t>DAEABBC</t>
  </si>
  <si>
    <t>DAEABCA</t>
  </si>
  <si>
    <t>DAEABCB</t>
  </si>
  <si>
    <t>DAEABCC</t>
  </si>
  <si>
    <t>DAEACAA</t>
  </si>
  <si>
    <t>DAEACAB</t>
  </si>
  <si>
    <t>DAEACAC</t>
  </si>
  <si>
    <t>DAEACBA</t>
  </si>
  <si>
    <t>DAEACBB</t>
  </si>
  <si>
    <t>DAEACBC</t>
  </si>
  <si>
    <t>DAEACCA</t>
  </si>
  <si>
    <t>DAEACCB</t>
  </si>
  <si>
    <t>DAEACCC</t>
  </si>
  <si>
    <t>DAEBAAA</t>
  </si>
  <si>
    <t>DAEBAAB</t>
  </si>
  <si>
    <t>DAEBAAC</t>
  </si>
  <si>
    <t>DAEBABA</t>
  </si>
  <si>
    <t>DAEBABB</t>
  </si>
  <si>
    <t>DAEBABC</t>
  </si>
  <si>
    <t>DAEBACA</t>
  </si>
  <si>
    <t>DAEBACB</t>
  </si>
  <si>
    <t>DAEBACC</t>
  </si>
  <si>
    <t>DAEBBAA</t>
  </si>
  <si>
    <t>DAEBBAB</t>
  </si>
  <si>
    <t>DAEBBAC</t>
  </si>
  <si>
    <t>DAEBBBA</t>
  </si>
  <si>
    <t>DAEBBBB</t>
  </si>
  <si>
    <t>DAEBBBC</t>
  </si>
  <si>
    <t>DAEBBCA</t>
  </si>
  <si>
    <t>DAEBBCB</t>
  </si>
  <si>
    <t>DAEBBCC</t>
  </si>
  <si>
    <t>DAEBCAA</t>
  </si>
  <si>
    <t>DAEBCAB</t>
  </si>
  <si>
    <t>DAEBCAC</t>
  </si>
  <si>
    <t>DAEBCBA</t>
  </si>
  <si>
    <t>DAEBCBB</t>
  </si>
  <si>
    <t>DAEBCBC</t>
  </si>
  <si>
    <t>DAEBCCA</t>
  </si>
  <si>
    <t>DAEBCCB</t>
  </si>
  <si>
    <t>DAEBCCC</t>
  </si>
  <si>
    <t>DAECAAA</t>
  </si>
  <si>
    <t>DAECAAB</t>
  </si>
  <si>
    <t>DAECAAC</t>
  </si>
  <si>
    <t>DAECABA</t>
  </si>
  <si>
    <t>DAECABB</t>
  </si>
  <si>
    <t>DAECABC</t>
  </si>
  <si>
    <t>DAECACA</t>
  </si>
  <si>
    <t>DAECACB</t>
  </si>
  <si>
    <t>DAECACC</t>
  </si>
  <si>
    <t>DAECBAA</t>
  </si>
  <si>
    <t>DAECBAB</t>
  </si>
  <si>
    <t>DAECBAC</t>
  </si>
  <si>
    <t>DAECBBA</t>
  </si>
  <si>
    <t>DAECBBB</t>
  </si>
  <si>
    <t>DAECBBC</t>
  </si>
  <si>
    <t>DAECBCA</t>
  </si>
  <si>
    <t>DAECBCB</t>
  </si>
  <si>
    <t>DAECBCC</t>
  </si>
  <si>
    <t>DAECCAA</t>
  </si>
  <si>
    <t>DAECCAB</t>
  </si>
  <si>
    <t>DAECCAC</t>
  </si>
  <si>
    <t>DAECCBA</t>
  </si>
  <si>
    <t>DAECCBB</t>
  </si>
  <si>
    <t>DAECCBC</t>
  </si>
  <si>
    <t>DAECCCA</t>
  </si>
  <si>
    <t>DAECCCB</t>
  </si>
  <si>
    <t>DAECCCC</t>
  </si>
  <si>
    <t>DBAAAAD</t>
  </si>
  <si>
    <t>DBAAAAE</t>
  </si>
  <si>
    <t>DBAAABD</t>
  </si>
  <si>
    <t>DBAAABE</t>
  </si>
  <si>
    <t>DBAAACC</t>
  </si>
  <si>
    <t>DBAAACD</t>
  </si>
  <si>
    <t>DBAAACE</t>
  </si>
  <si>
    <t>DBAAADA</t>
  </si>
  <si>
    <t>DBAAADB</t>
  </si>
  <si>
    <t>DBAAADC</t>
  </si>
  <si>
    <t>DBAAADD</t>
  </si>
  <si>
    <t>DBAAAEA</t>
  </si>
  <si>
    <t>DBAAAEB</t>
  </si>
  <si>
    <t>DBAAAEC</t>
  </si>
  <si>
    <t>DBAABAD</t>
  </si>
  <si>
    <t>DBAABAE</t>
  </si>
  <si>
    <t>DBAABBD</t>
  </si>
  <si>
    <t>DBAABBE</t>
  </si>
  <si>
    <t>DBAABCC</t>
  </si>
  <si>
    <t>DBAABCD</t>
  </si>
  <si>
    <t>DBAABCE</t>
  </si>
  <si>
    <t>DBAABDA</t>
  </si>
  <si>
    <t>DBAABDB</t>
  </si>
  <si>
    <t>DBAABDC</t>
  </si>
  <si>
    <t>DBAABDD</t>
  </si>
  <si>
    <t>DBAABEA</t>
  </si>
  <si>
    <t>DBAABEB</t>
  </si>
  <si>
    <t>DBAABEC</t>
  </si>
  <si>
    <t>DBAACAC</t>
  </si>
  <si>
    <t>DBAACAD</t>
  </si>
  <si>
    <t>DBAACAE</t>
  </si>
  <si>
    <t>DBAACBC</t>
  </si>
  <si>
    <t>DBAACBD</t>
  </si>
  <si>
    <t>DBAACBE</t>
  </si>
  <si>
    <t>DBAACCA</t>
  </si>
  <si>
    <t>DBAACCB</t>
  </si>
  <si>
    <t>DBAACCC</t>
  </si>
  <si>
    <t>DBAACCD</t>
  </si>
  <si>
    <t>DBAACCE</t>
  </si>
  <si>
    <t>DBAACDA</t>
  </si>
  <si>
    <t>DBAACDB</t>
  </si>
  <si>
    <t>DBAACDC</t>
  </si>
  <si>
    <t>DBAACDD</t>
  </si>
  <si>
    <t>DBAACEA</t>
  </si>
  <si>
    <t>DBAACEB</t>
  </si>
  <si>
    <t>DBAACEC</t>
  </si>
  <si>
    <t>DBAADAA</t>
  </si>
  <si>
    <t>DBAADAB</t>
  </si>
  <si>
    <t>DBAADAC</t>
  </si>
  <si>
    <t>DBAADAD</t>
  </si>
  <si>
    <t>DBAADBA</t>
  </si>
  <si>
    <t>DBAADBB</t>
  </si>
  <si>
    <t>DBAADBC</t>
  </si>
  <si>
    <t>DBAADBD</t>
  </si>
  <si>
    <t>DBAADCA</t>
  </si>
  <si>
    <t>DBAADCB</t>
  </si>
  <si>
    <t>DBAADCC</t>
  </si>
  <si>
    <t>DBAADCD</t>
  </si>
  <si>
    <t>DBAADDA</t>
  </si>
  <si>
    <t>DBAADDB</t>
  </si>
  <si>
    <t>DBAADDC</t>
  </si>
  <si>
    <t>DBAAEAA</t>
  </si>
  <si>
    <t>DBAAEAB</t>
  </si>
  <si>
    <t>DBAAEAC</t>
  </si>
  <si>
    <t>DBAAEBA</t>
  </si>
  <si>
    <t>DBAAEBB</t>
  </si>
  <si>
    <t>DBAAEBC</t>
  </si>
  <si>
    <t>DBAAECA</t>
  </si>
  <si>
    <t>DBAAECB</t>
  </si>
  <si>
    <t>DBAAECC</t>
  </si>
  <si>
    <t>DBABAAD</t>
  </si>
  <si>
    <t>DBABAAE</t>
  </si>
  <si>
    <t>DBABABD</t>
  </si>
  <si>
    <t>DBABABE</t>
  </si>
  <si>
    <t>DBABACC</t>
  </si>
  <si>
    <t>DBABACD</t>
  </si>
  <si>
    <t>DBABACE</t>
  </si>
  <si>
    <t>DBABADA</t>
  </si>
  <si>
    <t>DBABADB</t>
  </si>
  <si>
    <t>DBABADC</t>
  </si>
  <si>
    <t>DBABADD</t>
  </si>
  <si>
    <t>DBABAEA</t>
  </si>
  <si>
    <t>DBABAEB</t>
  </si>
  <si>
    <t>DBABAEC</t>
  </si>
  <si>
    <t>DBABBAD</t>
  </si>
  <si>
    <t>DBABBAE</t>
  </si>
  <si>
    <t>DBABBBD</t>
  </si>
  <si>
    <t>DBABBBE</t>
  </si>
  <si>
    <t>DBABBCC</t>
  </si>
  <si>
    <t>DBABBCD</t>
  </si>
  <si>
    <t>DBABBCE</t>
  </si>
  <si>
    <t>DBABBDA</t>
  </si>
  <si>
    <t>DBABBDB</t>
  </si>
  <si>
    <t>DBABBDC</t>
  </si>
  <si>
    <t>DBABBDD</t>
  </si>
  <si>
    <t>DBABBEA</t>
  </si>
  <si>
    <t>DBABBEB</t>
  </si>
  <si>
    <t>DBABBEC</t>
  </si>
  <si>
    <t>DBABCAC</t>
  </si>
  <si>
    <t>DBABCAD</t>
  </si>
  <si>
    <t>DBABCAE</t>
  </si>
  <si>
    <t>DBABCBC</t>
  </si>
  <si>
    <t>DBABCBD</t>
  </si>
  <si>
    <t>DBABCBE</t>
  </si>
  <si>
    <t>DBABCCA</t>
  </si>
  <si>
    <t>DBABCCB</t>
  </si>
  <si>
    <t>DBABCCC</t>
  </si>
  <si>
    <t>DBABCCD</t>
  </si>
  <si>
    <t>DBABCCE</t>
  </si>
  <si>
    <t>DBABCDA</t>
  </si>
  <si>
    <t>DBABCDB</t>
  </si>
  <si>
    <t>DBABCDC</t>
  </si>
  <si>
    <t>DBABCDD</t>
  </si>
  <si>
    <t>DBABCEA</t>
  </si>
  <si>
    <t>DBABCEB</t>
  </si>
  <si>
    <t>DBABCEC</t>
  </si>
  <si>
    <t>DBABDAA</t>
  </si>
  <si>
    <t>DBABDAB</t>
  </si>
  <si>
    <t>DBABDAC</t>
  </si>
  <si>
    <t>DBABDAD</t>
  </si>
  <si>
    <t>DBABDBA</t>
  </si>
  <si>
    <t>DBABDBB</t>
  </si>
  <si>
    <t>DBABDBC</t>
  </si>
  <si>
    <t>DBABDBD</t>
  </si>
  <si>
    <t>DBABDCA</t>
  </si>
  <si>
    <t>DBABDCB</t>
  </si>
  <si>
    <t>DBABDCC</t>
  </si>
  <si>
    <t>DBABDCD</t>
  </si>
  <si>
    <t>DBABDDA</t>
  </si>
  <si>
    <t>DBABDDB</t>
  </si>
  <si>
    <t>DBABDDC</t>
  </si>
  <si>
    <t>DBABEAA</t>
  </si>
  <si>
    <t>DBABEAB</t>
  </si>
  <si>
    <t>DBABEAC</t>
  </si>
  <si>
    <t>DBABEBA</t>
  </si>
  <si>
    <t>DBABEBB</t>
  </si>
  <si>
    <t>DBABEBC</t>
  </si>
  <si>
    <t>DBABECA</t>
  </si>
  <si>
    <t>DBABECB</t>
  </si>
  <si>
    <t>DBABECC</t>
  </si>
  <si>
    <t>DBACAAC</t>
  </si>
  <si>
    <t>DBACAAD</t>
  </si>
  <si>
    <t>DBACAAE</t>
  </si>
  <si>
    <t>DBACABC</t>
  </si>
  <si>
    <t>DBACABD</t>
  </si>
  <si>
    <t>DBACABE</t>
  </si>
  <si>
    <t>DBACACA</t>
  </si>
  <si>
    <t>DBACACB</t>
  </si>
  <si>
    <t>DBACACC</t>
  </si>
  <si>
    <t>DBACACD</t>
  </si>
  <si>
    <t>DBACACE</t>
  </si>
  <si>
    <t>DBACADA</t>
  </si>
  <si>
    <t>DBACADB</t>
  </si>
  <si>
    <t>DBACADC</t>
  </si>
  <si>
    <t>DBACADD</t>
  </si>
  <si>
    <t>DBACAEA</t>
  </si>
  <si>
    <t>DBACAEB</t>
  </si>
  <si>
    <t>DBACAEC</t>
  </si>
  <si>
    <t>DBACBAC</t>
  </si>
  <si>
    <t>DBACBAD</t>
  </si>
  <si>
    <t>DBACBAE</t>
  </si>
  <si>
    <t>DBACBBC</t>
  </si>
  <si>
    <t>DBACBBD</t>
  </si>
  <si>
    <t>DBACBBE</t>
  </si>
  <si>
    <t>DBACBCA</t>
  </si>
  <si>
    <t>DBACBCB</t>
  </si>
  <si>
    <t>DBACBCC</t>
  </si>
  <si>
    <t>DBACBCD</t>
  </si>
  <si>
    <t>DBACBCE</t>
  </si>
  <si>
    <t>DBACBDA</t>
  </si>
  <si>
    <t>DBACBDB</t>
  </si>
  <si>
    <t>DBACBDC</t>
  </si>
  <si>
    <t>DBACBDD</t>
  </si>
  <si>
    <t>DBACBEA</t>
  </si>
  <si>
    <t>DBACBEB</t>
  </si>
  <si>
    <t>DBACBEC</t>
  </si>
  <si>
    <t>DBACCAA</t>
  </si>
  <si>
    <t>DBACCAB</t>
  </si>
  <si>
    <t>DBACCAC</t>
  </si>
  <si>
    <t>DBACCAD</t>
  </si>
  <si>
    <t>DBACCAE</t>
  </si>
  <si>
    <t>DBACCBA</t>
  </si>
  <si>
    <t>DBACCBB</t>
  </si>
  <si>
    <t>DBACCBC</t>
  </si>
  <si>
    <t>DBACCBD</t>
  </si>
  <si>
    <t>DBACCBE</t>
  </si>
  <si>
    <t>DBACCCA</t>
  </si>
  <si>
    <t>DBACCCB</t>
  </si>
  <si>
    <t>DBACCCC</t>
  </si>
  <si>
    <t>DBACCCD</t>
  </si>
  <si>
    <t>DBACCCE</t>
  </si>
  <si>
    <t>DBACCDA</t>
  </si>
  <si>
    <t>DBACCDB</t>
  </si>
  <si>
    <t>DBACCDC</t>
  </si>
  <si>
    <t>DBACCDD</t>
  </si>
  <si>
    <t>DBACCEA</t>
  </si>
  <si>
    <t>DBACCEB</t>
  </si>
  <si>
    <t>DBACCEC</t>
  </si>
  <si>
    <t>DBACDAA</t>
  </si>
  <si>
    <t>DBACDAB</t>
  </si>
  <si>
    <t>DBACDAC</t>
  </si>
  <si>
    <t>DBACDAD</t>
  </si>
  <si>
    <t>DBACDBA</t>
  </si>
  <si>
    <t>DBACDBB</t>
  </si>
  <si>
    <t>DBACDBC</t>
  </si>
  <si>
    <t>DBACDBD</t>
  </si>
  <si>
    <t>DBACDCA</t>
  </si>
  <si>
    <t>DBACDCB</t>
  </si>
  <si>
    <t>DBACDCC</t>
  </si>
  <si>
    <t>DBACDCD</t>
  </si>
  <si>
    <t>DBACDDA</t>
  </si>
  <si>
    <t>DBACDDB</t>
  </si>
  <si>
    <t>DBACDDC</t>
  </si>
  <si>
    <t>DBACEAA</t>
  </si>
  <si>
    <t>DBACEAB</t>
  </si>
  <si>
    <t>DBACEAC</t>
  </si>
  <si>
    <t>DBACEBA</t>
  </si>
  <si>
    <t>DBACEBB</t>
  </si>
  <si>
    <t>DBACEBC</t>
  </si>
  <si>
    <t>DBACECA</t>
  </si>
  <si>
    <t>DBACECB</t>
  </si>
  <si>
    <t>DBACECC</t>
  </si>
  <si>
    <t>DBADAAA</t>
  </si>
  <si>
    <t>DBADAAB</t>
  </si>
  <si>
    <t>DBADAAC</t>
  </si>
  <si>
    <t>DBADAAD</t>
  </si>
  <si>
    <t>DBADABA</t>
  </si>
  <si>
    <t>DBADABB</t>
  </si>
  <si>
    <t>DBADABC</t>
  </si>
  <si>
    <t>DBADABD</t>
  </si>
  <si>
    <t>DBADACA</t>
  </si>
  <si>
    <t>DBADACB</t>
  </si>
  <si>
    <t>DBADACC</t>
  </si>
  <si>
    <t>DBADACD</t>
  </si>
  <si>
    <t>DBADADA</t>
  </si>
  <si>
    <t>DBADADB</t>
  </si>
  <si>
    <t>DBADADC</t>
  </si>
  <si>
    <t>DBADBAA</t>
  </si>
  <si>
    <t>DBADBAB</t>
  </si>
  <si>
    <t>DBADBAC</t>
  </si>
  <si>
    <t>DBADBAD</t>
  </si>
  <si>
    <t>DBADBBA</t>
  </si>
  <si>
    <t>DBADBBB</t>
  </si>
  <si>
    <t>DBADBBC</t>
  </si>
  <si>
    <t>DBADBBD</t>
  </si>
  <si>
    <t>DBADBCA</t>
  </si>
  <si>
    <t>DBADBCB</t>
  </si>
  <si>
    <t>DBADBCC</t>
  </si>
  <si>
    <t>DBADBCD</t>
  </si>
  <si>
    <t>DBADBDA</t>
  </si>
  <si>
    <t>DBADBDB</t>
  </si>
  <si>
    <t>DBADBDC</t>
  </si>
  <si>
    <t>DBADCAA</t>
  </si>
  <si>
    <t>DBADCAB</t>
  </si>
  <si>
    <t>DBADCAC</t>
  </si>
  <si>
    <t>DBADCAD</t>
  </si>
  <si>
    <t>DBADCBA</t>
  </si>
  <si>
    <t>DBADCBB</t>
  </si>
  <si>
    <t>DBADCBC</t>
  </si>
  <si>
    <t>DBADCBD</t>
  </si>
  <si>
    <t>DBADCCA</t>
  </si>
  <si>
    <t>DBADCCB</t>
  </si>
  <si>
    <t>DBADCCC</t>
  </si>
  <si>
    <t>DBADCCD</t>
  </si>
  <si>
    <t>DBADCDA</t>
  </si>
  <si>
    <t>DBADCDB</t>
  </si>
  <si>
    <t>DBADCDC</t>
  </si>
  <si>
    <t>DBADDAA</t>
  </si>
  <si>
    <t>DBADDAB</t>
  </si>
  <si>
    <t>DBADDAC</t>
  </si>
  <si>
    <t>DBADDBA</t>
  </si>
  <si>
    <t>DBADDBB</t>
  </si>
  <si>
    <t>DBADDBC</t>
  </si>
  <si>
    <t>DBADDCA</t>
  </si>
  <si>
    <t>DBADDCB</t>
  </si>
  <si>
    <t>DBADDCC</t>
  </si>
  <si>
    <t>DBAEAAA</t>
  </si>
  <si>
    <t>DBAEAAB</t>
  </si>
  <si>
    <t>DBAEAAC</t>
  </si>
  <si>
    <t>DBAEABA</t>
  </si>
  <si>
    <t>DBAEABB</t>
  </si>
  <si>
    <t>DBAEABC</t>
  </si>
  <si>
    <t>DBAEACA</t>
  </si>
  <si>
    <t>DBAEACB</t>
  </si>
  <si>
    <t>DBAEACC</t>
  </si>
  <si>
    <t>DBAEBAA</t>
  </si>
  <si>
    <t>DBAEBAB</t>
  </si>
  <si>
    <t>DBAEBAC</t>
  </si>
  <si>
    <t>DBAEBBA</t>
  </si>
  <si>
    <t>DBAEBBB</t>
  </si>
  <si>
    <t>DBAEBBC</t>
  </si>
  <si>
    <t>DBAEBCA</t>
  </si>
  <si>
    <t>DBAEBCB</t>
  </si>
  <si>
    <t>DBAEBCC</t>
  </si>
  <si>
    <t>DBAECAA</t>
  </si>
  <si>
    <t>DBAECAB</t>
  </si>
  <si>
    <t>DBAECAC</t>
  </si>
  <si>
    <t>DBAECBA</t>
  </si>
  <si>
    <t>DBAECBB</t>
  </si>
  <si>
    <t>DBAECBC</t>
  </si>
  <si>
    <t>DBAECCA</t>
  </si>
  <si>
    <t>DBAECCB</t>
  </si>
  <si>
    <t>DBAECCC</t>
  </si>
  <si>
    <t>DBBAAAD</t>
  </si>
  <si>
    <t>DBBAAAE</t>
  </si>
  <si>
    <t>DBBAABD</t>
  </si>
  <si>
    <t>DBBAABE</t>
  </si>
  <si>
    <t>DBBAACC</t>
  </si>
  <si>
    <t>DBBAACD</t>
  </si>
  <si>
    <t>DBBAACE</t>
  </si>
  <si>
    <t>DBBAADA</t>
  </si>
  <si>
    <t>DBBAADB</t>
  </si>
  <si>
    <t>DBBAADC</t>
  </si>
  <si>
    <t>DBBAADD</t>
  </si>
  <si>
    <t>DBBAAEA</t>
  </si>
  <si>
    <t>DBBAAEB</t>
  </si>
  <si>
    <t>DBBAAEC</t>
  </si>
  <si>
    <t>DBBABAD</t>
  </si>
  <si>
    <t>DBBABAE</t>
  </si>
  <si>
    <t>DBBABBD</t>
  </si>
  <si>
    <t>DBBABBE</t>
  </si>
  <si>
    <t>DBBABCC</t>
  </si>
  <si>
    <t>DBBABCD</t>
  </si>
  <si>
    <t>DBBABCE</t>
  </si>
  <si>
    <t>DBBABDA</t>
  </si>
  <si>
    <t>DBBABDB</t>
  </si>
  <si>
    <t>DBBABDC</t>
  </si>
  <si>
    <t>DBBABDD</t>
  </si>
  <si>
    <t>DBBABEA</t>
  </si>
  <si>
    <t>DBBABEB</t>
  </si>
  <si>
    <t>DBBABEC</t>
  </si>
  <si>
    <t>DBBACAC</t>
  </si>
  <si>
    <t>DBBACAD</t>
  </si>
  <si>
    <t>DBBACAE</t>
  </si>
  <si>
    <t>DBBACBC</t>
  </si>
  <si>
    <t>DBBACBD</t>
  </si>
  <si>
    <t>DBBACBE</t>
  </si>
  <si>
    <t>DBBACCA</t>
  </si>
  <si>
    <t>DBBACCB</t>
  </si>
  <si>
    <t>DBBACCC</t>
  </si>
  <si>
    <t>DBBACCD</t>
  </si>
  <si>
    <t>DBBACCE</t>
  </si>
  <si>
    <t>DBBACDA</t>
  </si>
  <si>
    <t>DBBACDB</t>
  </si>
  <si>
    <t>DBBACDC</t>
  </si>
  <si>
    <t>DBBACDD</t>
  </si>
  <si>
    <t>DBBACEA</t>
  </si>
  <si>
    <t>DBBACEB</t>
  </si>
  <si>
    <t>DBBACEC</t>
  </si>
  <si>
    <t>DBBADAA</t>
  </si>
  <si>
    <t>DBBADAB</t>
  </si>
  <si>
    <t>DBBADAC</t>
  </si>
  <si>
    <t>DBBADAD</t>
  </si>
  <si>
    <t>DBBADBA</t>
  </si>
  <si>
    <t>DBBADBB</t>
  </si>
  <si>
    <t>DBBADBC</t>
  </si>
  <si>
    <t>DBBADBD</t>
  </si>
  <si>
    <t>DBBADCA</t>
  </si>
  <si>
    <t>DBBADCB</t>
  </si>
  <si>
    <t>DBBADCC</t>
  </si>
  <si>
    <t>DBBADCD</t>
  </si>
  <si>
    <t>DBBADDA</t>
  </si>
  <si>
    <t>DBBADDB</t>
  </si>
  <si>
    <t>DBBADDC</t>
  </si>
  <si>
    <t>DBBAEAA</t>
  </si>
  <si>
    <t>DBBAEAB</t>
  </si>
  <si>
    <t>DBBAEAC</t>
  </si>
  <si>
    <t>DBBAEBA</t>
  </si>
  <si>
    <t>DBBAEBB</t>
  </si>
  <si>
    <t>DBBAEBC</t>
  </si>
  <si>
    <t>DBBAECA</t>
  </si>
  <si>
    <t>DBBAECB</t>
  </si>
  <si>
    <t>DBBAECC</t>
  </si>
  <si>
    <t>DBBBAAD</t>
  </si>
  <si>
    <t>DBBBAAE</t>
  </si>
  <si>
    <t>DBBBABD</t>
  </si>
  <si>
    <t>DBBBABE</t>
  </si>
  <si>
    <t>DBBBACC</t>
  </si>
  <si>
    <t>DBBBACD</t>
  </si>
  <si>
    <t>DBBBACE</t>
  </si>
  <si>
    <t>DBBBADA</t>
  </si>
  <si>
    <t>DBBBADB</t>
  </si>
  <si>
    <t>DBBBADC</t>
  </si>
  <si>
    <t>DBBBADD</t>
  </si>
  <si>
    <t>DBBBAEA</t>
  </si>
  <si>
    <t>DBBBAEB</t>
  </si>
  <si>
    <t>DBBBAEC</t>
  </si>
  <si>
    <t>DBBBBAD</t>
  </si>
  <si>
    <t>DBBBBAE</t>
  </si>
  <si>
    <t>DBBBBBC</t>
  </si>
  <si>
    <t>DBBBBBD</t>
  </si>
  <si>
    <t>DBBBBBE</t>
  </si>
  <si>
    <t>DBBBBCB</t>
  </si>
  <si>
    <t>DBBBBCC</t>
  </si>
  <si>
    <t>DBBBBCD</t>
  </si>
  <si>
    <t>DBBBBCE</t>
  </si>
  <si>
    <t>DBBBBDA</t>
  </si>
  <si>
    <t>DBBBBDB</t>
  </si>
  <si>
    <t>DBBBBDC</t>
  </si>
  <si>
    <t>DBBBBDD</t>
  </si>
  <si>
    <t>DBBBBEA</t>
  </si>
  <si>
    <t>DBBBBEB</t>
  </si>
  <si>
    <t>DBBBBEC</t>
  </si>
  <si>
    <t>DBBBCAC</t>
  </si>
  <si>
    <t>DBBBCAD</t>
  </si>
  <si>
    <t>DBBBCAE</t>
  </si>
  <si>
    <t>DBBBCBB</t>
  </si>
  <si>
    <t>DBBBCBC</t>
  </si>
  <si>
    <t>DBBBCBD</t>
  </si>
  <si>
    <t>DBBBCBE</t>
  </si>
  <si>
    <t>DBBBCCA</t>
  </si>
  <si>
    <t>DBBBCCB</t>
  </si>
  <si>
    <t>DBBBCCC</t>
  </si>
  <si>
    <t>DBBBCCD</t>
  </si>
  <si>
    <t>DBBBCCE</t>
  </si>
  <si>
    <t>DBBBCDA</t>
  </si>
  <si>
    <t>DBBBCDB</t>
  </si>
  <si>
    <t>DBBBCDC</t>
  </si>
  <si>
    <t>DBBBCDD</t>
  </si>
  <si>
    <t>DBBBCEA</t>
  </si>
  <si>
    <t>DBBBCEB</t>
  </si>
  <si>
    <t>DBBBCEC</t>
  </si>
  <si>
    <t>DBBBDAA</t>
  </si>
  <si>
    <t>DBBBDAB</t>
  </si>
  <si>
    <t>DBBBDAC</t>
  </si>
  <si>
    <t>DBBBDAD</t>
  </si>
  <si>
    <t>DBBBDBA</t>
  </si>
  <si>
    <t>DBBBDBB</t>
  </si>
  <si>
    <t>DBBBDBC</t>
  </si>
  <si>
    <t>DBBBDBD</t>
  </si>
  <si>
    <t>DBBBDCA</t>
  </si>
  <si>
    <t>DBBBDCB</t>
  </si>
  <si>
    <t>DBBBDCC</t>
  </si>
  <si>
    <t>DBBBDCD</t>
  </si>
  <si>
    <t>DBBBDDA</t>
  </si>
  <si>
    <t>DBBBDDB</t>
  </si>
  <si>
    <t>DBBBDDC</t>
  </si>
  <si>
    <t>DBBBEAA</t>
  </si>
  <si>
    <t>DBBBEAB</t>
  </si>
  <si>
    <t>DBBBEAC</t>
  </si>
  <si>
    <t>DBBBEBA</t>
  </si>
  <si>
    <t>DBBBEBB</t>
  </si>
  <si>
    <t>DBBBEBC</t>
  </si>
  <si>
    <t>DBBBECA</t>
  </si>
  <si>
    <t>DBBBECB</t>
  </si>
  <si>
    <t>DBBBECC</t>
  </si>
  <si>
    <t>DBBCAAC</t>
  </si>
  <si>
    <t>DBBCAAD</t>
  </si>
  <si>
    <t>DBBCAAE</t>
  </si>
  <si>
    <t>DBBCABC</t>
  </si>
  <si>
    <t>DBBCABD</t>
  </si>
  <si>
    <t>DBBCABE</t>
  </si>
  <si>
    <t>DBBCACA</t>
  </si>
  <si>
    <t>DBBCACB</t>
  </si>
  <si>
    <t>DBBCACC</t>
  </si>
  <si>
    <t>DBBCACD</t>
  </si>
  <si>
    <t>DBBCACE</t>
  </si>
  <si>
    <t>DBBCADA</t>
  </si>
  <si>
    <t>DBBCADB</t>
  </si>
  <si>
    <t>DBBCADC</t>
  </si>
  <si>
    <t>DBBCADD</t>
  </si>
  <si>
    <t>DBBCAEA</t>
  </si>
  <si>
    <t>DBBCAEB</t>
  </si>
  <si>
    <t>DBBCAEC</t>
  </si>
  <si>
    <t>DBBCBAC</t>
  </si>
  <si>
    <t>DBBCBAD</t>
  </si>
  <si>
    <t>DBBCBAE</t>
  </si>
  <si>
    <t>DBBCBBB</t>
  </si>
  <si>
    <t>DBBCBBC</t>
  </si>
  <si>
    <t>DBBCBBD</t>
  </si>
  <si>
    <t>DBBCBBE</t>
  </si>
  <si>
    <t>DBBCBCA</t>
  </si>
  <si>
    <t>DBBCBCB</t>
  </si>
  <si>
    <t>DBBCBCC</t>
  </si>
  <si>
    <t>DBBCBCD</t>
  </si>
  <si>
    <t>DBBCBCE</t>
  </si>
  <si>
    <t>DBBCBDA</t>
  </si>
  <si>
    <t>DBBCBDB</t>
  </si>
  <si>
    <t>DBBCBDC</t>
  </si>
  <si>
    <t>DBBCBDD</t>
  </si>
  <si>
    <t>DBBCBEA</t>
  </si>
  <si>
    <t>DBBCBEB</t>
  </si>
  <si>
    <t>DBBCBEC</t>
  </si>
  <si>
    <t>DBBCCAA</t>
  </si>
  <si>
    <t>DBBCCAB</t>
  </si>
  <si>
    <t>DBBCCAC</t>
  </si>
  <si>
    <t>DBBCCAD</t>
  </si>
  <si>
    <t>DBBCCAE</t>
  </si>
  <si>
    <t>DBBCCBA</t>
  </si>
  <si>
    <t>DBBCCBB</t>
  </si>
  <si>
    <t>DBBCCBC</t>
  </si>
  <si>
    <t>DBBCCBD</t>
  </si>
  <si>
    <t>DBBCCBE</t>
  </si>
  <si>
    <t>DBBCCCA</t>
  </si>
  <si>
    <t>DBBCCCB</t>
  </si>
  <si>
    <t>DBBCCCC</t>
  </si>
  <si>
    <t>DBBCCCD</t>
  </si>
  <si>
    <t>DBBCCCE</t>
  </si>
  <si>
    <t>DBBCCDA</t>
  </si>
  <si>
    <t>DBBCCDB</t>
  </si>
  <si>
    <t>DBBCCDC</t>
  </si>
  <si>
    <t>DBBCCDD</t>
  </si>
  <si>
    <t>DBBCCEA</t>
  </si>
  <si>
    <t>DBBCCEB</t>
  </si>
  <si>
    <t>DBBCCEC</t>
  </si>
  <si>
    <t>DBBCDAA</t>
  </si>
  <si>
    <t>DBBCDAB</t>
  </si>
  <si>
    <t>DBBCDAC</t>
  </si>
  <si>
    <t>DBBCDAD</t>
  </si>
  <si>
    <t>DBBCDBA</t>
  </si>
  <si>
    <t>DBBCDBB</t>
  </si>
  <si>
    <t>DBBCDBC</t>
  </si>
  <si>
    <t>DBBCDBD</t>
  </si>
  <si>
    <t>DBBCDCA</t>
  </si>
  <si>
    <t>DBBCDCB</t>
  </si>
  <si>
    <t>DBBCDCC</t>
  </si>
  <si>
    <t>DBBCDCD</t>
  </si>
  <si>
    <t>DBBCDDA</t>
  </si>
  <si>
    <t>DBBCDDB</t>
  </si>
  <si>
    <t>DBBCDDC</t>
  </si>
  <si>
    <t>DBBCEAA</t>
  </si>
  <si>
    <t>DBBCEAB</t>
  </si>
  <si>
    <t>DBBCEAC</t>
  </si>
  <si>
    <t>DBBCEBA</t>
  </si>
  <si>
    <t>DBBCEBB</t>
  </si>
  <si>
    <t>DBBCEBC</t>
  </si>
  <si>
    <t>DBBCECA</t>
  </si>
  <si>
    <t>DBBCECB</t>
  </si>
  <si>
    <t>DBBCECC</t>
  </si>
  <si>
    <t>DBBDAAA</t>
  </si>
  <si>
    <t>DBBDAAB</t>
  </si>
  <si>
    <t>DBBDAAC</t>
  </si>
  <si>
    <t>DBBDAAD</t>
  </si>
  <si>
    <t>DBBDABA</t>
  </si>
  <si>
    <t>DBBDABB</t>
  </si>
  <si>
    <t>DBBDABC</t>
  </si>
  <si>
    <t>DBBDABD</t>
  </si>
  <si>
    <t>DBBDACA</t>
  </si>
  <si>
    <t>DBBDACB</t>
  </si>
  <si>
    <t>DBBDACC</t>
  </si>
  <si>
    <t>DBBDACD</t>
  </si>
  <si>
    <t>DBBDADA</t>
  </si>
  <si>
    <t>DBBDADB</t>
  </si>
  <si>
    <t>DBBDADC</t>
  </si>
  <si>
    <t>DBBDBAA</t>
  </si>
  <si>
    <t>DBBDBAB</t>
  </si>
  <si>
    <t>DBBDBAC</t>
  </si>
  <si>
    <t>DBBDBAD</t>
  </si>
  <si>
    <t>DBBDBBA</t>
  </si>
  <si>
    <t>DBBDBBB</t>
  </si>
  <si>
    <t>DBBDBBC</t>
  </si>
  <si>
    <t>DBBDBBD</t>
  </si>
  <si>
    <t>DBBDBCA</t>
  </si>
  <si>
    <t>DBBDBCB</t>
  </si>
  <si>
    <t>DBBDBCC</t>
  </si>
  <si>
    <t>DBBDBCD</t>
  </si>
  <si>
    <t>DBBDBDA</t>
  </si>
  <si>
    <t>DBBDBDB</t>
  </si>
  <si>
    <t>DBBDBDC</t>
  </si>
  <si>
    <t>DBBDCAA</t>
  </si>
  <si>
    <t>DBBDCAB</t>
  </si>
  <si>
    <t>DBBDCAC</t>
  </si>
  <si>
    <t>DBBDCAD</t>
  </si>
  <si>
    <t>DBBDCBA</t>
  </si>
  <si>
    <t>DBBDCBB</t>
  </si>
  <si>
    <t>DBBDCBC</t>
  </si>
  <si>
    <t>DBBDCBD</t>
  </si>
  <si>
    <t>DBBDCCA</t>
  </si>
  <si>
    <t>DBBDCCB</t>
  </si>
  <si>
    <t>DBBDCCC</t>
  </si>
  <si>
    <t>DBBDCCD</t>
  </si>
  <si>
    <t>DBBDCDA</t>
  </si>
  <si>
    <t>DBBDCDB</t>
  </si>
  <si>
    <t>DBBDCDC</t>
  </si>
  <si>
    <t>DBBDDAA</t>
  </si>
  <si>
    <t>DBBDDAB</t>
  </si>
  <si>
    <t>DBBDDAC</t>
  </si>
  <si>
    <t>DBBDDBA</t>
  </si>
  <si>
    <t>DBBDDBB</t>
  </si>
  <si>
    <t>DBBDDBC</t>
  </si>
  <si>
    <t>DBBDDCA</t>
  </si>
  <si>
    <t>DBBDDCB</t>
  </si>
  <si>
    <t>DBBDDCC</t>
  </si>
  <si>
    <t>DBBEAAA</t>
  </si>
  <si>
    <t>DBBEAAB</t>
  </si>
  <si>
    <t>DBBEAAC</t>
  </si>
  <si>
    <t>DBBEABA</t>
  </si>
  <si>
    <t>DBBEABB</t>
  </si>
  <si>
    <t>DBBEABC</t>
  </si>
  <si>
    <t>DBBEACA</t>
  </si>
  <si>
    <t>DBBEACB</t>
  </si>
  <si>
    <t>DBBEACC</t>
  </si>
  <si>
    <t>DBBEBAA</t>
  </si>
  <si>
    <t>DBBEBAB</t>
  </si>
  <si>
    <t>DBBEBAC</t>
  </si>
  <si>
    <t>DBBEBBA</t>
  </si>
  <si>
    <t>DBBEBBB</t>
  </si>
  <si>
    <t>DBBEBBC</t>
  </si>
  <si>
    <t>DBBEBCA</t>
  </si>
  <si>
    <t>DBBEBCB</t>
  </si>
  <si>
    <t>DBBEBCC</t>
  </si>
  <si>
    <t>DBBECAA</t>
  </si>
  <si>
    <t>DBBECAB</t>
  </si>
  <si>
    <t>DBBECAC</t>
  </si>
  <si>
    <t>DBBECBA</t>
  </si>
  <si>
    <t>DBBECBB</t>
  </si>
  <si>
    <t>DBBECBC</t>
  </si>
  <si>
    <t>DBBECCA</t>
  </si>
  <si>
    <t>DBBECCB</t>
  </si>
  <si>
    <t>DBBECCC</t>
  </si>
  <si>
    <t>DBCAAAC</t>
  </si>
  <si>
    <t>DBCAAAD</t>
  </si>
  <si>
    <t>DBCAAAE</t>
  </si>
  <si>
    <t>DBCAABC</t>
  </si>
  <si>
    <t>DBCAABD</t>
  </si>
  <si>
    <t>DBCAABE</t>
  </si>
  <si>
    <t>DBCAACA</t>
  </si>
  <si>
    <t>DBCAACB</t>
  </si>
  <si>
    <t>DBCAACC</t>
  </si>
  <si>
    <t>DBCAACD</t>
  </si>
  <si>
    <t>DBCAACE</t>
  </si>
  <si>
    <t>DBCAADA</t>
  </si>
  <si>
    <t>DBCAADB</t>
  </si>
  <si>
    <t>DBCAADC</t>
  </si>
  <si>
    <t>DBCAADD</t>
  </si>
  <si>
    <t>DBCAAEA</t>
  </si>
  <si>
    <t>DBCAAEB</t>
  </si>
  <si>
    <t>DBCAAEC</t>
  </si>
  <si>
    <t>DBCABAC</t>
  </si>
  <si>
    <t>DBCABAD</t>
  </si>
  <si>
    <t>DBCABAE</t>
  </si>
  <si>
    <t>DBCABBC</t>
  </si>
  <si>
    <t>DBCABBD</t>
  </si>
  <si>
    <t>DBCABBE</t>
  </si>
  <si>
    <t>DBCABCA</t>
  </si>
  <si>
    <t>DBCABCB</t>
  </si>
  <si>
    <t>DBCABCC</t>
  </si>
  <si>
    <t>DBCABCD</t>
  </si>
  <si>
    <t>DBCABCE</t>
  </si>
  <si>
    <t>DBCABDA</t>
  </si>
  <si>
    <t>DBCABDB</t>
  </si>
  <si>
    <t>DBCABDC</t>
  </si>
  <si>
    <t>DBCABDD</t>
  </si>
  <si>
    <t>DBCABEA</t>
  </si>
  <si>
    <t>DBCABEB</t>
  </si>
  <si>
    <t>DBCABEC</t>
  </si>
  <si>
    <t>DBCACAA</t>
  </si>
  <si>
    <t>DBCACAB</t>
  </si>
  <si>
    <t>DBCACAC</t>
  </si>
  <si>
    <t>DBCACAD</t>
  </si>
  <si>
    <t>DBCACAE</t>
  </si>
  <si>
    <t>DBCACBA</t>
  </si>
  <si>
    <t>DBCACBB</t>
  </si>
  <si>
    <t>DBCACBC</t>
  </si>
  <si>
    <t>DBCACBD</t>
  </si>
  <si>
    <t>DBCACBE</t>
  </si>
  <si>
    <t>DBCACCA</t>
  </si>
  <si>
    <t>DBCACCB</t>
  </si>
  <si>
    <t>DBCACCC</t>
  </si>
  <si>
    <t>DBCACCD</t>
  </si>
  <si>
    <t>DBCACCE</t>
  </si>
  <si>
    <t>DBCACDA</t>
  </si>
  <si>
    <t>DBCACDB</t>
  </si>
  <si>
    <t>DBCACDC</t>
  </si>
  <si>
    <t>DBCACDD</t>
  </si>
  <si>
    <t>DBCACEA</t>
  </si>
  <si>
    <t>DBCACEB</t>
  </si>
  <si>
    <t>DBCACEC</t>
  </si>
  <si>
    <t>DBCADAA</t>
  </si>
  <si>
    <t>DBCADAB</t>
  </si>
  <si>
    <t>DBCADAC</t>
  </si>
  <si>
    <t>DBCADAD</t>
  </si>
  <si>
    <t>DBCADBA</t>
  </si>
  <si>
    <t>DBCADBB</t>
  </si>
  <si>
    <t>DBCADBC</t>
  </si>
  <si>
    <t>DBCADBD</t>
  </si>
  <si>
    <t>DBCADCA</t>
  </si>
  <si>
    <t>DBCADCB</t>
  </si>
  <si>
    <t>DBCADCC</t>
  </si>
  <si>
    <t>DBCADCD</t>
  </si>
  <si>
    <t>DBCADDA</t>
  </si>
  <si>
    <t>DBCADDB</t>
  </si>
  <si>
    <t>DBCADDC</t>
  </si>
  <si>
    <t>DBCAEAA</t>
  </si>
  <si>
    <t>DBCAEAB</t>
  </si>
  <si>
    <t>DBCAEAC</t>
  </si>
  <si>
    <t>DBCAEBA</t>
  </si>
  <si>
    <t>DBCAEBB</t>
  </si>
  <si>
    <t>DBCAEBC</t>
  </si>
  <si>
    <t>DBCAECA</t>
  </si>
  <si>
    <t>DBCAECB</t>
  </si>
  <si>
    <t>DBCAECC</t>
  </si>
  <si>
    <t>DBCBAAC</t>
  </si>
  <si>
    <t>DBCBAAD</t>
  </si>
  <si>
    <t>DBCBAAE</t>
  </si>
  <si>
    <t>DBCBABC</t>
  </si>
  <si>
    <t>DBCBABD</t>
  </si>
  <si>
    <t>DBCBABE</t>
  </si>
  <si>
    <t>DBCBACA</t>
  </si>
  <si>
    <t>DBCBACB</t>
  </si>
  <si>
    <t>DBCBACC</t>
  </si>
  <si>
    <t>DBCBACD</t>
  </si>
  <si>
    <t>DBCBACE</t>
  </si>
  <si>
    <t>DBCBADA</t>
  </si>
  <si>
    <t>DBCBADB</t>
  </si>
  <si>
    <t>DBCBADC</t>
  </si>
  <si>
    <t>DBCBADD</t>
  </si>
  <si>
    <t>DBCBAEA</t>
  </si>
  <si>
    <t>DBCBAEB</t>
  </si>
  <si>
    <t>DBCBAEC</t>
  </si>
  <si>
    <t>DBCBBAC</t>
  </si>
  <si>
    <t>DBCBBAD</t>
  </si>
  <si>
    <t>DBCBBAE</t>
  </si>
  <si>
    <t>DBCBBBB</t>
  </si>
  <si>
    <t>DBCBBBC</t>
  </si>
  <si>
    <t>DBCBBBD</t>
  </si>
  <si>
    <t>DBCBBBE</t>
  </si>
  <si>
    <t>DBCBBCA</t>
  </si>
  <si>
    <t>DBCBBCB</t>
  </si>
  <si>
    <t>DBCBBCC</t>
  </si>
  <si>
    <t>DBCBBCD</t>
  </si>
  <si>
    <t>DBCBBCE</t>
  </si>
  <si>
    <t>DBCBBDA</t>
  </si>
  <si>
    <t>DBCBBDB</t>
  </si>
  <si>
    <t>DBCBBDC</t>
  </si>
  <si>
    <t>DBCBBDD</t>
  </si>
  <si>
    <t>DBCBBEA</t>
  </si>
  <si>
    <t>DBCBBEB</t>
  </si>
  <si>
    <t>DBCBBEC</t>
  </si>
  <si>
    <t>DBCBCAA</t>
  </si>
  <si>
    <t>DBCBCAB</t>
  </si>
  <si>
    <t>DBCBCAC</t>
  </si>
  <si>
    <t>DBCBCAD</t>
  </si>
  <si>
    <t>DBCBCAE</t>
  </si>
  <si>
    <t>DBCBCBA</t>
  </si>
  <si>
    <t>DBCBCBB</t>
  </si>
  <si>
    <t>DBCBCBC</t>
  </si>
  <si>
    <t>DBCBCBD</t>
  </si>
  <si>
    <t>DBCBCBE</t>
  </si>
  <si>
    <t>DBCBCCA</t>
  </si>
  <si>
    <t>DBCBCCB</t>
  </si>
  <si>
    <t>DBCBCCC</t>
  </si>
  <si>
    <t>DBCBCCD</t>
  </si>
  <si>
    <t>DBCBCCE</t>
  </si>
  <si>
    <t>DBCBCDA</t>
  </si>
  <si>
    <t>DBCBCDB</t>
  </si>
  <si>
    <t>DBCBCDC</t>
  </si>
  <si>
    <t>DBCBCDD</t>
  </si>
  <si>
    <t>DBCBCEA</t>
  </si>
  <si>
    <t>DBCBCEB</t>
  </si>
  <si>
    <t>DBCBCEC</t>
  </si>
  <si>
    <t>DBCBDAA</t>
  </si>
  <si>
    <t>DBCBDAB</t>
  </si>
  <si>
    <t>DBCBDAC</t>
  </si>
  <si>
    <t>DBCBDAD</t>
  </si>
  <si>
    <t>DBCBDBA</t>
  </si>
  <si>
    <t>DBCBDBB</t>
  </si>
  <si>
    <t>DBCBDBC</t>
  </si>
  <si>
    <t>DBCBDBD</t>
  </si>
  <si>
    <t>DBCBDCA</t>
  </si>
  <si>
    <t>DBCBDCB</t>
  </si>
  <si>
    <t>DBCBDCC</t>
  </si>
  <si>
    <t>DBCBDCD</t>
  </si>
  <si>
    <t>DBCBDDA</t>
  </si>
  <si>
    <t>DBCBDDB</t>
  </si>
  <si>
    <t>DBCBDDC</t>
  </si>
  <si>
    <t>DBCBEAA</t>
  </si>
  <si>
    <t>DBCBEAB</t>
  </si>
  <si>
    <t>DBCBEAC</t>
  </si>
  <si>
    <t>DBCBEBA</t>
  </si>
  <si>
    <t>DBCBEBB</t>
  </si>
  <si>
    <t>DBCBEBC</t>
  </si>
  <si>
    <t>DBCBECA</t>
  </si>
  <si>
    <t>DBCBECB</t>
  </si>
  <si>
    <t>DBCBECC</t>
  </si>
  <si>
    <t>DBCCAAA</t>
  </si>
  <si>
    <t>DBCCAAB</t>
  </si>
  <si>
    <t>DBCCAAC</t>
  </si>
  <si>
    <t>DBCCAAD</t>
  </si>
  <si>
    <t>DBCCAAE</t>
  </si>
  <si>
    <t>DBCCABA</t>
  </si>
  <si>
    <t>DBCCABB</t>
  </si>
  <si>
    <t>DBCCABC</t>
  </si>
  <si>
    <t>DBCCABD</t>
  </si>
  <si>
    <t>DBCCABE</t>
  </si>
  <si>
    <t>DBCCACA</t>
  </si>
  <si>
    <t>DBCCACB</t>
  </si>
  <si>
    <t>DBCCACC</t>
  </si>
  <si>
    <t>DBCCACD</t>
  </si>
  <si>
    <t>DBCCACE</t>
  </si>
  <si>
    <t>DBCCADA</t>
  </si>
  <si>
    <t>DBCCADB</t>
  </si>
  <si>
    <t>DBCCADC</t>
  </si>
  <si>
    <t>DBCCADD</t>
  </si>
  <si>
    <t>DBCCAEA</t>
  </si>
  <si>
    <t>DBCCAEB</t>
  </si>
  <si>
    <t>DBCCAEC</t>
  </si>
  <si>
    <t>DBCCBAA</t>
  </si>
  <si>
    <t>DBCCBAB</t>
  </si>
  <si>
    <t>DBCCBAC</t>
  </si>
  <si>
    <t>DBCCBAD</t>
  </si>
  <si>
    <t>DBCCBAE</t>
  </si>
  <si>
    <t>DBCCBBA</t>
  </si>
  <si>
    <t>DBCCBBB</t>
  </si>
  <si>
    <t>DBCCBBC</t>
  </si>
  <si>
    <t>DBCCBBD</t>
  </si>
  <si>
    <t>DBCCBBE</t>
  </si>
  <si>
    <t>DBCCBCA</t>
  </si>
  <si>
    <t>DBCCBCB</t>
  </si>
  <si>
    <t>DBCCBCC</t>
  </si>
  <si>
    <t>DBCCBCD</t>
  </si>
  <si>
    <t>DBCCBCE</t>
  </si>
  <si>
    <t>DBCCBDA</t>
  </si>
  <si>
    <t>DBCCBDB</t>
  </si>
  <si>
    <t>DBCCBDC</t>
  </si>
  <si>
    <t>DBCCBDD</t>
  </si>
  <si>
    <t>DBCCBEA</t>
  </si>
  <si>
    <t>DBCCBEB</t>
  </si>
  <si>
    <t>DBCCBEC</t>
  </si>
  <si>
    <t>DBCCCAA</t>
  </si>
  <si>
    <t>DBCCCAB</t>
  </si>
  <si>
    <t>DBCCCAC</t>
  </si>
  <si>
    <t>DBCCCAD</t>
  </si>
  <si>
    <t>DBCCCAE</t>
  </si>
  <si>
    <t>DBCCCBA</t>
  </si>
  <si>
    <t>DBCCCBB</t>
  </si>
  <si>
    <t>DBCCCBC</t>
  </si>
  <si>
    <t>DBCCCBD</t>
  </si>
  <si>
    <t>DBCCCBE</t>
  </si>
  <si>
    <t>DBCCCCA</t>
  </si>
  <si>
    <t>DBCCCCB</t>
  </si>
  <si>
    <t>DBCCCCC</t>
  </si>
  <si>
    <t>DBCCCCD</t>
  </si>
  <si>
    <t>DBCCCCE</t>
  </si>
  <si>
    <t>DBCCCDA</t>
  </si>
  <si>
    <t>DBCCCDB</t>
  </si>
  <si>
    <t>DBCCCDC</t>
  </si>
  <si>
    <t>DBCCCDD</t>
  </si>
  <si>
    <t>DBCCCEA</t>
  </si>
  <si>
    <t>DBCCCEB</t>
  </si>
  <si>
    <t>DBCCCEC</t>
  </si>
  <si>
    <t>DBCCDAA</t>
  </si>
  <si>
    <t>DBCCDAB</t>
  </si>
  <si>
    <t>DBCCDAC</t>
  </si>
  <si>
    <t>DBCCDAD</t>
  </si>
  <si>
    <t>DBCCDBA</t>
  </si>
  <si>
    <t>DBCCDBB</t>
  </si>
  <si>
    <t>DBCCDBC</t>
  </si>
  <si>
    <t>DBCCDBD</t>
  </si>
  <si>
    <t>DBCCDCA</t>
  </si>
  <si>
    <t>DBCCDCB</t>
  </si>
  <si>
    <t>DBCCDCC</t>
  </si>
  <si>
    <t>DBCCDCD</t>
  </si>
  <si>
    <t>DBCCDDA</t>
  </si>
  <si>
    <t>DBCCDDB</t>
  </si>
  <si>
    <t>DBCCDDC</t>
  </si>
  <si>
    <t>DBCCEAA</t>
  </si>
  <si>
    <t>DBCCEAB</t>
  </si>
  <si>
    <t>DBCCEAC</t>
  </si>
  <si>
    <t>DBCCEBA</t>
  </si>
  <si>
    <t>DBCCEBB</t>
  </si>
  <si>
    <t>DBCCEBC</t>
  </si>
  <si>
    <t>DBCCECA</t>
  </si>
  <si>
    <t>DBCCECB</t>
  </si>
  <si>
    <t>DBCCECC</t>
  </si>
  <si>
    <t>DBCDAAA</t>
  </si>
  <si>
    <t>DBCDAAB</t>
  </si>
  <si>
    <t>DBCDAAC</t>
  </si>
  <si>
    <t>DBCDAAD</t>
  </si>
  <si>
    <t>DBCDABA</t>
  </si>
  <si>
    <t>DBCDABB</t>
  </si>
  <si>
    <t>DBCDABC</t>
  </si>
  <si>
    <t>DBCDABD</t>
  </si>
  <si>
    <t>DBCDACA</t>
  </si>
  <si>
    <t>DBCDACB</t>
  </si>
  <si>
    <t>DBCDACC</t>
  </si>
  <si>
    <t>DBCDACD</t>
  </si>
  <si>
    <t>DBCDADA</t>
  </si>
  <si>
    <t>DBCDADB</t>
  </si>
  <si>
    <t>DBCDADC</t>
  </si>
  <si>
    <t>DBCDBAA</t>
  </si>
  <si>
    <t>DBCDBAB</t>
  </si>
  <si>
    <t>DBCDBAC</t>
  </si>
  <si>
    <t>DBCDBAD</t>
  </si>
  <si>
    <t>DBCDBBA</t>
  </si>
  <si>
    <t>DBCDBBB</t>
  </si>
  <si>
    <t>DBCDBBC</t>
  </si>
  <si>
    <t>DBCDBBD</t>
  </si>
  <si>
    <t>DBCDBCA</t>
  </si>
  <si>
    <t>DBCDBCB</t>
  </si>
  <si>
    <t>DBCDBCC</t>
  </si>
  <si>
    <t>DBCDBCD</t>
  </si>
  <si>
    <t>DBCDBDA</t>
  </si>
  <si>
    <t>DBCDBDB</t>
  </si>
  <si>
    <t>DBCDBDC</t>
  </si>
  <si>
    <t>DBCDCAA</t>
  </si>
  <si>
    <t>DBCDCAB</t>
  </si>
  <si>
    <t>DBCDCAC</t>
  </si>
  <si>
    <t>DBCDCAD</t>
  </si>
  <si>
    <t>DBCDCBA</t>
  </si>
  <si>
    <t>DBCDCBB</t>
  </si>
  <si>
    <t>DBCDCBC</t>
  </si>
  <si>
    <t>DBCDCBD</t>
  </si>
  <si>
    <t>DBCDCCA</t>
  </si>
  <si>
    <t>DBCDCCB</t>
  </si>
  <si>
    <t>DBCDCCC</t>
  </si>
  <si>
    <t>DBCDCCD</t>
  </si>
  <si>
    <t>DBCDCDA</t>
  </si>
  <si>
    <t>DBCDCDB</t>
  </si>
  <si>
    <t>DBCDCDC</t>
  </si>
  <si>
    <t>DBCDDAA</t>
  </si>
  <si>
    <t>DBCDDAB</t>
  </si>
  <si>
    <t>DBCDDAC</t>
  </si>
  <si>
    <t>DBCDDBA</t>
  </si>
  <si>
    <t>DBCDDBB</t>
  </si>
  <si>
    <t>DBCDDBC</t>
  </si>
  <si>
    <t>DBCDDCA</t>
  </si>
  <si>
    <t>DBCDDCB</t>
  </si>
  <si>
    <t>DBCDDCC</t>
  </si>
  <si>
    <t>DBCEAAA</t>
  </si>
  <si>
    <t>DBCEAAB</t>
  </si>
  <si>
    <t>DBCEAAC</t>
  </si>
  <si>
    <t>DBCEABA</t>
  </si>
  <si>
    <t>DBCEABB</t>
  </si>
  <si>
    <t>DBCEABC</t>
  </si>
  <si>
    <t>DBCEACA</t>
  </si>
  <si>
    <t>DBCEACB</t>
  </si>
  <si>
    <t>DBCEACC</t>
  </si>
  <si>
    <t>DBCEBAA</t>
  </si>
  <si>
    <t>DBCEBAB</t>
  </si>
  <si>
    <t>DBCEBAC</t>
  </si>
  <si>
    <t>DBCEBBA</t>
  </si>
  <si>
    <t>DBCEBBB</t>
  </si>
  <si>
    <t>DBCEBBC</t>
  </si>
  <si>
    <t>DBCEBCA</t>
  </si>
  <si>
    <t>DBCEBCB</t>
  </si>
  <si>
    <t>DBCEBCC</t>
  </si>
  <si>
    <t>DBCECAA</t>
  </si>
  <si>
    <t>DBCECAB</t>
  </si>
  <si>
    <t>DBCECAC</t>
  </si>
  <si>
    <t>DBCECBA</t>
  </si>
  <si>
    <t>DBCECBB</t>
  </si>
  <si>
    <t>DBCECBC</t>
  </si>
  <si>
    <t>DBCECCA</t>
  </si>
  <si>
    <t>DBCECCB</t>
  </si>
  <si>
    <t>DBCECCC</t>
  </si>
  <si>
    <t>DBDAAAA</t>
  </si>
  <si>
    <t>DBDAAAB</t>
  </si>
  <si>
    <t>DBDAAAC</t>
  </si>
  <si>
    <t>DBDAAAD</t>
  </si>
  <si>
    <t>DBDAABA</t>
  </si>
  <si>
    <t>DBDAABB</t>
  </si>
  <si>
    <t>DBDAABC</t>
  </si>
  <si>
    <t>DBDAABD</t>
  </si>
  <si>
    <t>DBDAACA</t>
  </si>
  <si>
    <t>DBDAACB</t>
  </si>
  <si>
    <t>DBDAACC</t>
  </si>
  <si>
    <t>DBDAACD</t>
  </si>
  <si>
    <t>DBDAADA</t>
  </si>
  <si>
    <t>DBDAADB</t>
  </si>
  <si>
    <t>DBDAADC</t>
  </si>
  <si>
    <t>DBDABAA</t>
  </si>
  <si>
    <t>DBDABAB</t>
  </si>
  <si>
    <t>DBDABAC</t>
  </si>
  <si>
    <t>DBDABAD</t>
  </si>
  <si>
    <t>DBDABBA</t>
  </si>
  <si>
    <t>DBDABBB</t>
  </si>
  <si>
    <t>DBDABBC</t>
  </si>
  <si>
    <t>DBDABBD</t>
  </si>
  <si>
    <t>DBDABCA</t>
  </si>
  <si>
    <t>DBDABCB</t>
  </si>
  <si>
    <t>DBDABCC</t>
  </si>
  <si>
    <t>DBDABCD</t>
  </si>
  <si>
    <t>DBDABDA</t>
  </si>
  <si>
    <t>DBDABDB</t>
  </si>
  <si>
    <t>DBDABDC</t>
  </si>
  <si>
    <t>DBDACAA</t>
  </si>
  <si>
    <t>DBDACAB</t>
  </si>
  <si>
    <t>DBDACAC</t>
  </si>
  <si>
    <t>DBDACAD</t>
  </si>
  <si>
    <t>DBDACBA</t>
  </si>
  <si>
    <t>DBDACBB</t>
  </si>
  <si>
    <t>DBDACBC</t>
  </si>
  <si>
    <t>DBDACBD</t>
  </si>
  <si>
    <t>DBDACCA</t>
  </si>
  <si>
    <t>DBDACCB</t>
  </si>
  <si>
    <t>DBDACCC</t>
  </si>
  <si>
    <t>DBDACCD</t>
  </si>
  <si>
    <t>DBDACDA</t>
  </si>
  <si>
    <t>DBDACDB</t>
  </si>
  <si>
    <t>DBDACDC</t>
  </si>
  <si>
    <t>DBDADAA</t>
  </si>
  <si>
    <t>DBDADAB</t>
  </si>
  <si>
    <t>DBDADAC</t>
  </si>
  <si>
    <t>DBDADBA</t>
  </si>
  <si>
    <t>DBDADBB</t>
  </si>
  <si>
    <t>DBDADBC</t>
  </si>
  <si>
    <t>DBDADCA</t>
  </si>
  <si>
    <t>DBDADCB</t>
  </si>
  <si>
    <t>DBDADCC</t>
  </si>
  <si>
    <t>DBDBAAA</t>
  </si>
  <si>
    <t>DBDBAAB</t>
  </si>
  <si>
    <t>DBDBAAC</t>
  </si>
  <si>
    <t>DBDBAAD</t>
  </si>
  <si>
    <t>DBDBABA</t>
  </si>
  <si>
    <t>DBDBABB</t>
  </si>
  <si>
    <t>DBDBABC</t>
  </si>
  <si>
    <t>DBDBABD</t>
  </si>
  <si>
    <t>DBDBACA</t>
  </si>
  <si>
    <t>DBDBACB</t>
  </si>
  <si>
    <t>DBDBACC</t>
  </si>
  <si>
    <t>DBDBACD</t>
  </si>
  <si>
    <t>DBDBADA</t>
  </si>
  <si>
    <t>DBDBADB</t>
  </si>
  <si>
    <t>DBDBADC</t>
  </si>
  <si>
    <t>DBDBBAA</t>
  </si>
  <si>
    <t>DBDBBAB</t>
  </si>
  <si>
    <t>DBDBBAC</t>
  </si>
  <si>
    <t>DBDBBAD</t>
  </si>
  <si>
    <t>DBDBBBA</t>
  </si>
  <si>
    <t>DBDBBBB</t>
  </si>
  <si>
    <t>DBDBBBC</t>
  </si>
  <si>
    <t>DBDBBBD</t>
  </si>
  <si>
    <t>DBDBBCA</t>
  </si>
  <si>
    <t>DBDBBCB</t>
  </si>
  <si>
    <t>DBDBBCC</t>
  </si>
  <si>
    <t>DBDBBCD</t>
  </si>
  <si>
    <t>DBDBBDA</t>
  </si>
  <si>
    <t>DBDBBDB</t>
  </si>
  <si>
    <t>DBDBBDC</t>
  </si>
  <si>
    <t>DBDBCAA</t>
  </si>
  <si>
    <t>DBDBCAB</t>
  </si>
  <si>
    <t>DBDBCAC</t>
  </si>
  <si>
    <t>DBDBCAD</t>
  </si>
  <si>
    <t>DBDBCBA</t>
  </si>
  <si>
    <t>DBDBCBB</t>
  </si>
  <si>
    <t>DBDBCBC</t>
  </si>
  <si>
    <t>DBDBCBD</t>
  </si>
  <si>
    <t>DBDBCCA</t>
  </si>
  <si>
    <t>DBDBCCB</t>
  </si>
  <si>
    <t>DBDBCCC</t>
  </si>
  <si>
    <t>DBDBCCD</t>
  </si>
  <si>
    <t>DBDBCDA</t>
  </si>
  <si>
    <t>DBDBCDB</t>
  </si>
  <si>
    <t>DBDBCDC</t>
  </si>
  <si>
    <t>DBDBDAA</t>
  </si>
  <si>
    <t>DBDBDAB</t>
  </si>
  <si>
    <t>DBDBDAC</t>
  </si>
  <si>
    <t>DBDBDBA</t>
  </si>
  <si>
    <t>DBDBDBB</t>
  </si>
  <si>
    <t>DBDBDBC</t>
  </si>
  <si>
    <t>DBDBDCA</t>
  </si>
  <si>
    <t>DBDBDCB</t>
  </si>
  <si>
    <t>DBDBDCC</t>
  </si>
  <si>
    <t>DBDCAAA</t>
  </si>
  <si>
    <t>DBDCAAB</t>
  </si>
  <si>
    <t>DBDCAAC</t>
  </si>
  <si>
    <t>DBDCAAD</t>
  </si>
  <si>
    <t>DBDCABA</t>
  </si>
  <si>
    <t>DBDCABB</t>
  </si>
  <si>
    <t>DBDCABC</t>
  </si>
  <si>
    <t>DBDCABD</t>
  </si>
  <si>
    <t>DBDCACA</t>
  </si>
  <si>
    <t>DBDCACB</t>
  </si>
  <si>
    <t>DBDCACC</t>
  </si>
  <si>
    <t>DBDCACD</t>
  </si>
  <si>
    <t>DBDCADA</t>
  </si>
  <si>
    <t>DBDCADB</t>
  </si>
  <si>
    <t>DBDCADC</t>
  </si>
  <si>
    <t>DBDCBAA</t>
  </si>
  <si>
    <t>DBDCBAB</t>
  </si>
  <si>
    <t>DBDCBAC</t>
  </si>
  <si>
    <t>DBDCBAD</t>
  </si>
  <si>
    <t>DBDCBBA</t>
  </si>
  <si>
    <t>DBDCBBB</t>
  </si>
  <si>
    <t>DBDCBBC</t>
  </si>
  <si>
    <t>DBDCBBD</t>
  </si>
  <si>
    <t>DBDCBCA</t>
  </si>
  <si>
    <t>DBDCBCB</t>
  </si>
  <si>
    <t>DBDCBCC</t>
  </si>
  <si>
    <t>DBDCBCD</t>
  </si>
  <si>
    <t>DBDCBDA</t>
  </si>
  <si>
    <t>DBDCBDB</t>
  </si>
  <si>
    <t>DBDCBDC</t>
  </si>
  <si>
    <t>DBDCCAA</t>
  </si>
  <si>
    <t>DBDCCAB</t>
  </si>
  <si>
    <t>DBDCCAC</t>
  </si>
  <si>
    <t>DBDCCAD</t>
  </si>
  <si>
    <t>DBDCCBA</t>
  </si>
  <si>
    <t>DBDCCBB</t>
  </si>
  <si>
    <t>DBDCCBC</t>
  </si>
  <si>
    <t>DBDCCBD</t>
  </si>
  <si>
    <t>DBDCCCA</t>
  </si>
  <si>
    <t>DBDCCCB</t>
  </si>
  <si>
    <t>DBDCCCC</t>
  </si>
  <si>
    <t>DBDCCCD</t>
  </si>
  <si>
    <t>DBDCCDA</t>
  </si>
  <si>
    <t>DBDCCDB</t>
  </si>
  <si>
    <t>DBDCCDC</t>
  </si>
  <si>
    <t>DBDCDAA</t>
  </si>
  <si>
    <t>DBDCDAB</t>
  </si>
  <si>
    <t>DBDCDAC</t>
  </si>
  <si>
    <t>DBDCDBA</t>
  </si>
  <si>
    <t>DBDCDBB</t>
  </si>
  <si>
    <t>DBDCDBC</t>
  </si>
  <si>
    <t>DBDCDCA</t>
  </si>
  <si>
    <t>DBDCDCB</t>
  </si>
  <si>
    <t>DBDCDCC</t>
  </si>
  <si>
    <t>DBDDAAA</t>
  </si>
  <si>
    <t>DBDDAAB</t>
  </si>
  <si>
    <t>DBDDAAC</t>
  </si>
  <si>
    <t>DBDDABA</t>
  </si>
  <si>
    <t>DBDDABB</t>
  </si>
  <si>
    <t>DBDDABC</t>
  </si>
  <si>
    <t>DBDDACA</t>
  </si>
  <si>
    <t>DBDDACB</t>
  </si>
  <si>
    <t>DBDDACC</t>
  </si>
  <si>
    <t>DBDDBAA</t>
  </si>
  <si>
    <t>DBDDBAB</t>
  </si>
  <si>
    <t>DBDDBAC</t>
  </si>
  <si>
    <t>DBDDBBA</t>
  </si>
  <si>
    <t>DBDDBBB</t>
  </si>
  <si>
    <t>DBDDBBC</t>
  </si>
  <si>
    <t>DBDDBCA</t>
  </si>
  <si>
    <t>DBDDBCB</t>
  </si>
  <si>
    <t>DBDDBCC</t>
  </si>
  <si>
    <t>DBDDCAA</t>
  </si>
  <si>
    <t>DBDDCAB</t>
  </si>
  <si>
    <t>DBDDCAC</t>
  </si>
  <si>
    <t>DBDDCBA</t>
  </si>
  <si>
    <t>DBDDCBB</t>
  </si>
  <si>
    <t>DBDDCBC</t>
  </si>
  <si>
    <t>DBDDCCA</t>
  </si>
  <si>
    <t>DBDDCCB</t>
  </si>
  <si>
    <t>DBDDCCC</t>
  </si>
  <si>
    <t>DBEAAAA</t>
  </si>
  <si>
    <t>DBEAAAB</t>
  </si>
  <si>
    <t>DBEAAAC</t>
  </si>
  <si>
    <t>DBEAABA</t>
  </si>
  <si>
    <t>DBEAABB</t>
  </si>
  <si>
    <t>DBEAABC</t>
  </si>
  <si>
    <t>DBEAACA</t>
  </si>
  <si>
    <t>DBEAACB</t>
  </si>
  <si>
    <t>DBEAACC</t>
  </si>
  <si>
    <t>DBEABAA</t>
  </si>
  <si>
    <t>DBEABAB</t>
  </si>
  <si>
    <t>DBEABAC</t>
  </si>
  <si>
    <t>DBEABBA</t>
  </si>
  <si>
    <t>DBEABBB</t>
  </si>
  <si>
    <t>DBEABBC</t>
  </si>
  <si>
    <t>DBEABCA</t>
  </si>
  <si>
    <t>DBEABCB</t>
  </si>
  <si>
    <t>DBEABCC</t>
  </si>
  <si>
    <t>DBEACAA</t>
  </si>
  <si>
    <t>DBEACAB</t>
  </si>
  <si>
    <t>DBEACAC</t>
  </si>
  <si>
    <t>DBEACBA</t>
  </si>
  <si>
    <t>DBEACBB</t>
  </si>
  <si>
    <t>DBEACBC</t>
  </si>
  <si>
    <t>DBEACCA</t>
  </si>
  <si>
    <t>DBEACCB</t>
  </si>
  <si>
    <t>DBEACCC</t>
  </si>
  <si>
    <t>DBEBAAA</t>
  </si>
  <si>
    <t>DBEBAAB</t>
  </si>
  <si>
    <t>DBEBAAC</t>
  </si>
  <si>
    <t>DBEBABA</t>
  </si>
  <si>
    <t>DBEBABB</t>
  </si>
  <si>
    <t>DBEBABC</t>
  </si>
  <si>
    <t>DBEBACA</t>
  </si>
  <si>
    <t>DBEBACB</t>
  </si>
  <si>
    <t>DBEBACC</t>
  </si>
  <si>
    <t>DBEBBAA</t>
  </si>
  <si>
    <t>DBEBBAB</t>
  </si>
  <si>
    <t>DBEBBAC</t>
  </si>
  <si>
    <t>DBEBBBA</t>
  </si>
  <si>
    <t>DBEBBBB</t>
  </si>
  <si>
    <t>DBEBBBC</t>
  </si>
  <si>
    <t>DBEBBCA</t>
  </si>
  <si>
    <t>DBEBBCB</t>
  </si>
  <si>
    <t>DBEBBCC</t>
  </si>
  <si>
    <t>DBEBCAA</t>
  </si>
  <si>
    <t>DBEBCAB</t>
  </si>
  <si>
    <t>DBEBCAC</t>
  </si>
  <si>
    <t>DBEBCBA</t>
  </si>
  <si>
    <t>DBEBCBB</t>
  </si>
  <si>
    <t>DBEBCBC</t>
  </si>
  <si>
    <t>DBEBCCA</t>
  </si>
  <si>
    <t>DBEBCCB</t>
  </si>
  <si>
    <t>DBEBCCC</t>
  </si>
  <si>
    <t>DBECAAA</t>
  </si>
  <si>
    <t>DBECAAB</t>
  </si>
  <si>
    <t>DBECAAC</t>
  </si>
  <si>
    <t>DBECABA</t>
  </si>
  <si>
    <t>DBECABB</t>
  </si>
  <si>
    <t>DBECABC</t>
  </si>
  <si>
    <t>DBECACA</t>
  </si>
  <si>
    <t>DBECACB</t>
  </si>
  <si>
    <t>DBECACC</t>
  </si>
  <si>
    <t>DBECBAA</t>
  </si>
  <si>
    <t>DBECBAB</t>
  </si>
  <si>
    <t>DBECBAC</t>
  </si>
  <si>
    <t>DBECBBA</t>
  </si>
  <si>
    <t>DBECBBB</t>
  </si>
  <si>
    <t>DBECBBC</t>
  </si>
  <si>
    <t>DBECBCA</t>
  </si>
  <si>
    <t>DBECBCB</t>
  </si>
  <si>
    <t>DBECBCC</t>
  </si>
  <si>
    <t>DBECCAA</t>
  </si>
  <si>
    <t>DBECCAB</t>
  </si>
  <si>
    <t>DBECCAC</t>
  </si>
  <si>
    <t>DBECCBA</t>
  </si>
  <si>
    <t>DBECCBB</t>
  </si>
  <si>
    <t>DBECCBC</t>
  </si>
  <si>
    <t>DBECCCA</t>
  </si>
  <si>
    <t>DBECCCB</t>
  </si>
  <si>
    <t>DBECCCC</t>
  </si>
  <si>
    <t>DCAAAAC</t>
  </si>
  <si>
    <t>DCAAAAD</t>
  </si>
  <si>
    <t>DCAAAAE</t>
  </si>
  <si>
    <t>DCAAABC</t>
  </si>
  <si>
    <t>DCAAABD</t>
  </si>
  <si>
    <t>DCAAABE</t>
  </si>
  <si>
    <t>DCAAACA</t>
  </si>
  <si>
    <t>DCAAACB</t>
  </si>
  <si>
    <t>DCAAACC</t>
  </si>
  <si>
    <t>DCAAACD</t>
  </si>
  <si>
    <t>DCAAACE</t>
  </si>
  <si>
    <t>DCAAADA</t>
  </si>
  <si>
    <t>DCAAADB</t>
  </si>
  <si>
    <t>DCAAADC</t>
  </si>
  <si>
    <t>DCAAADD</t>
  </si>
  <si>
    <t>DCAAAEA</t>
  </si>
  <si>
    <t>DCAAAEB</t>
  </si>
  <si>
    <t>DCAAAEC</t>
  </si>
  <si>
    <t>DCAABAC</t>
  </si>
  <si>
    <t>DCAABAD</t>
  </si>
  <si>
    <t>DCAABAE</t>
  </si>
  <si>
    <t>DCAABBC</t>
  </si>
  <si>
    <t>DCAABBD</t>
  </si>
  <si>
    <t>DCAABBE</t>
  </si>
  <si>
    <t>DCAABCA</t>
  </si>
  <si>
    <t>DCAABCB</t>
  </si>
  <si>
    <t>DCAABCC</t>
  </si>
  <si>
    <t>DCAABCD</t>
  </si>
  <si>
    <t>DCAABCE</t>
  </si>
  <si>
    <t>DCAABDA</t>
  </si>
  <si>
    <t>DCAABDB</t>
  </si>
  <si>
    <t>DCAABDC</t>
  </si>
  <si>
    <t>DCAABDD</t>
  </si>
  <si>
    <t>DCAABEA</t>
  </si>
  <si>
    <t>DCAABEB</t>
  </si>
  <si>
    <t>DCAABEC</t>
  </si>
  <si>
    <t>DCAACAA</t>
  </si>
  <si>
    <t>DCAACAB</t>
  </si>
  <si>
    <t>DCAACAC</t>
  </si>
  <si>
    <t>DCAACAD</t>
  </si>
  <si>
    <t>DCAACAE</t>
  </si>
  <si>
    <t>DCAACBA</t>
  </si>
  <si>
    <t>DCAACBB</t>
  </si>
  <si>
    <t>DCAACBC</t>
  </si>
  <si>
    <t>DCAACBD</t>
  </si>
  <si>
    <t>DCAACBE</t>
  </si>
  <si>
    <t>DCAACCA</t>
  </si>
  <si>
    <t>DCAACCB</t>
  </si>
  <si>
    <t>DCAACCC</t>
  </si>
  <si>
    <t>DCAACCD</t>
  </si>
  <si>
    <t>DCAACCE</t>
  </si>
  <si>
    <t>DCAACDA</t>
  </si>
  <si>
    <t>DCAACDB</t>
  </si>
  <si>
    <t>DCAACDC</t>
  </si>
  <si>
    <t>DCAACDD</t>
  </si>
  <si>
    <t>DCAACEA</t>
  </si>
  <si>
    <t>DCAACEB</t>
  </si>
  <si>
    <t>DCAACEC</t>
  </si>
  <si>
    <t>DCAADAA</t>
  </si>
  <si>
    <t>DCAADAB</t>
  </si>
  <si>
    <t>DCAADAC</t>
  </si>
  <si>
    <t>DCAADAD</t>
  </si>
  <si>
    <t>DCAADBA</t>
  </si>
  <si>
    <t>DCAADBB</t>
  </si>
  <si>
    <t>DCAADBC</t>
  </si>
  <si>
    <t>DCAADBD</t>
  </si>
  <si>
    <t>DCAADCA</t>
  </si>
  <si>
    <t>DCAADCB</t>
  </si>
  <si>
    <t>DCAADCC</t>
  </si>
  <si>
    <t>DCAADCD</t>
  </si>
  <si>
    <t>DCAADDA</t>
  </si>
  <si>
    <t>DCAADDB</t>
  </si>
  <si>
    <t>DCAADDC</t>
  </si>
  <si>
    <t>DCAAEAA</t>
  </si>
  <si>
    <t>DCAAEAB</t>
  </si>
  <si>
    <t>DCAAEAC</t>
  </si>
  <si>
    <t>DCAAEBA</t>
  </si>
  <si>
    <t>DCAAEBB</t>
  </si>
  <si>
    <t>DCAAEBC</t>
  </si>
  <si>
    <t>DCAAECA</t>
  </si>
  <si>
    <t>DCAAECB</t>
  </si>
  <si>
    <t>DCAAECC</t>
  </si>
  <si>
    <t>DCABAAC</t>
  </si>
  <si>
    <t>DCABAAD</t>
  </si>
  <si>
    <t>DCABAAE</t>
  </si>
  <si>
    <t>DCABABC</t>
  </si>
  <si>
    <t>DCABABD</t>
  </si>
  <si>
    <t>DCABABE</t>
  </si>
  <si>
    <t>DCABACA</t>
  </si>
  <si>
    <t>DCABACB</t>
  </si>
  <si>
    <t>DCABACC</t>
  </si>
  <si>
    <t>DCABACD</t>
  </si>
  <si>
    <t>DCABACE</t>
  </si>
  <si>
    <t>DCABADA</t>
  </si>
  <si>
    <t>DCABADB</t>
  </si>
  <si>
    <t>DCABADC</t>
  </si>
  <si>
    <t>DCABADD</t>
  </si>
  <si>
    <t>DCABAEA</t>
  </si>
  <si>
    <t>DCABAEB</t>
  </si>
  <si>
    <t>DCABAEC</t>
  </si>
  <si>
    <t>DCABBAC</t>
  </si>
  <si>
    <t>DCABBAD</t>
  </si>
  <si>
    <t>DCABBAE</t>
  </si>
  <si>
    <t>DCABBBC</t>
  </si>
  <si>
    <t>DCABBBD</t>
  </si>
  <si>
    <t>DCABBBE</t>
  </si>
  <si>
    <t>DCABBCA</t>
  </si>
  <si>
    <t>DCABBCB</t>
  </si>
  <si>
    <t>DCABBCC</t>
  </si>
  <si>
    <t>DCABBCD</t>
  </si>
  <si>
    <t>DCABBCE</t>
  </si>
  <si>
    <t>DCABBDA</t>
  </si>
  <si>
    <t>DCABBDB</t>
  </si>
  <si>
    <t>DCABBDC</t>
  </si>
  <si>
    <t>DCABBDD</t>
  </si>
  <si>
    <t>DCABBEA</t>
  </si>
  <si>
    <t>DCABBEB</t>
  </si>
  <si>
    <t>DCABBEC</t>
  </si>
  <si>
    <t>DCABCAA</t>
  </si>
  <si>
    <t>DCABCAB</t>
  </si>
  <si>
    <t>DCABCAC</t>
  </si>
  <si>
    <t>DCABCAD</t>
  </si>
  <si>
    <t>DCABCAE</t>
  </si>
  <si>
    <t>DCABCBA</t>
  </si>
  <si>
    <t>DCABCBB</t>
  </si>
  <si>
    <t>DCABCBC</t>
  </si>
  <si>
    <t>DCABCBD</t>
  </si>
  <si>
    <t>DCABCBE</t>
  </si>
  <si>
    <t>DCABCCA</t>
  </si>
  <si>
    <t>DCABCCB</t>
  </si>
  <si>
    <t>DCABCCC</t>
  </si>
  <si>
    <t>DCABCCD</t>
  </si>
  <si>
    <t>DCABCCE</t>
  </si>
  <si>
    <t>DCABCDA</t>
  </si>
  <si>
    <t>DCABCDB</t>
  </si>
  <si>
    <t>DCABCDC</t>
  </si>
  <si>
    <t>DCABCDD</t>
  </si>
  <si>
    <t>DCABCEA</t>
  </si>
  <si>
    <t>DCABCEB</t>
  </si>
  <si>
    <t>DCABCEC</t>
  </si>
  <si>
    <t>DCABDAA</t>
  </si>
  <si>
    <t>DCABDAB</t>
  </si>
  <si>
    <t>DCABDAC</t>
  </si>
  <si>
    <t>DCABDAD</t>
  </si>
  <si>
    <t>DCABDBA</t>
  </si>
  <si>
    <t>DCABDBB</t>
  </si>
  <si>
    <t>DCABDBC</t>
  </si>
  <si>
    <t>DCABDBD</t>
  </si>
  <si>
    <t>DCABDCA</t>
  </si>
  <si>
    <t>DCABDCB</t>
  </si>
  <si>
    <t>DCABDCC</t>
  </si>
  <si>
    <t>DCABDCD</t>
  </si>
  <si>
    <t>DCABDDA</t>
  </si>
  <si>
    <t>DCABDDB</t>
  </si>
  <si>
    <t>DCABDDC</t>
  </si>
  <si>
    <t>DCABEAA</t>
  </si>
  <si>
    <t>DCABEAB</t>
  </si>
  <si>
    <t>DCABEAC</t>
  </si>
  <si>
    <t>DCABEBA</t>
  </si>
  <si>
    <t>DCABEBB</t>
  </si>
  <si>
    <t>DCABEBC</t>
  </si>
  <si>
    <t>DCABECA</t>
  </si>
  <si>
    <t>DCABECB</t>
  </si>
  <si>
    <t>DCABECC</t>
  </si>
  <si>
    <t>DCACAAA</t>
  </si>
  <si>
    <t>DCACAAB</t>
  </si>
  <si>
    <t>DCACAAC</t>
  </si>
  <si>
    <t>DCACAAD</t>
  </si>
  <si>
    <t>DCACAAE</t>
  </si>
  <si>
    <t>DCACABA</t>
  </si>
  <si>
    <t>DCACABB</t>
  </si>
  <si>
    <t>DCACABC</t>
  </si>
  <si>
    <t>DCACABD</t>
  </si>
  <si>
    <t>DCACABE</t>
  </si>
  <si>
    <t>DCACACA</t>
  </si>
  <si>
    <t>DCACACB</t>
  </si>
  <si>
    <t>DCACACC</t>
  </si>
  <si>
    <t>DCACACD</t>
  </si>
  <si>
    <t>DCACACE</t>
  </si>
  <si>
    <t>DCACADA</t>
  </si>
  <si>
    <t>DCACADB</t>
  </si>
  <si>
    <t>DCACADC</t>
  </si>
  <si>
    <t>DCACADD</t>
  </si>
  <si>
    <t>DCACAEA</t>
  </si>
  <si>
    <t>DCACAEB</t>
  </si>
  <si>
    <t>DCACAEC</t>
  </si>
  <si>
    <t>DCACBAA</t>
  </si>
  <si>
    <t>DCACBAB</t>
  </si>
  <si>
    <t>DCACBAC</t>
  </si>
  <si>
    <t>DCACBAD</t>
  </si>
  <si>
    <t>DCACBAE</t>
  </si>
  <si>
    <t>DCACBBA</t>
  </si>
  <si>
    <t>DCACBBB</t>
  </si>
  <si>
    <t>DCACBBC</t>
  </si>
  <si>
    <t>DCACBBD</t>
  </si>
  <si>
    <t>DCACBBE</t>
  </si>
  <si>
    <t>DCACBCA</t>
  </si>
  <si>
    <t>DCACBCB</t>
  </si>
  <si>
    <t>DCACBCC</t>
  </si>
  <si>
    <t>DCACBCD</t>
  </si>
  <si>
    <t>DCACBCE</t>
  </si>
  <si>
    <t>DCACBDA</t>
  </si>
  <si>
    <t>DCACBDB</t>
  </si>
  <si>
    <t>DCACBDC</t>
  </si>
  <si>
    <t>DCACBDD</t>
  </si>
  <si>
    <t>DCACBEA</t>
  </si>
  <si>
    <t>DCACBEB</t>
  </si>
  <si>
    <t>DCACBEC</t>
  </si>
  <si>
    <t>DCACCAA</t>
  </si>
  <si>
    <t>DCACCAB</t>
  </si>
  <si>
    <t>DCACCAC</t>
  </si>
  <si>
    <t>DCACCAD</t>
  </si>
  <si>
    <t>DCACCAE</t>
  </si>
  <si>
    <t>DCACCBA</t>
  </si>
  <si>
    <t>DCACCBB</t>
  </si>
  <si>
    <t>DCACCBC</t>
  </si>
  <si>
    <t>DCACCBD</t>
  </si>
  <si>
    <t>DCACCBE</t>
  </si>
  <si>
    <t>DCACCCA</t>
  </si>
  <si>
    <t>DCACCCB</t>
  </si>
  <si>
    <t>DCACCCC</t>
  </si>
  <si>
    <t>DCACCCD</t>
  </si>
  <si>
    <t>DCACCCE</t>
  </si>
  <si>
    <t>DCACCDA</t>
  </si>
  <si>
    <t>DCACCDB</t>
  </si>
  <si>
    <t>DCACCDC</t>
  </si>
  <si>
    <t>DCACCDD</t>
  </si>
  <si>
    <t>DCACCEA</t>
  </si>
  <si>
    <t>DCACCEB</t>
  </si>
  <si>
    <t>DCACCEC</t>
  </si>
  <si>
    <t>DCACDAA</t>
  </si>
  <si>
    <t>DCACDAB</t>
  </si>
  <si>
    <t>DCACDAC</t>
  </si>
  <si>
    <t>DCACDAD</t>
  </si>
  <si>
    <t>DCACDBA</t>
  </si>
  <si>
    <t>DCACDBB</t>
  </si>
  <si>
    <t>DCACDBC</t>
  </si>
  <si>
    <t>DCACDBD</t>
  </si>
  <si>
    <t>DCACDCA</t>
  </si>
  <si>
    <t>DCACDCB</t>
  </si>
  <si>
    <t>DCACDCC</t>
  </si>
  <si>
    <t>DCACDCD</t>
  </si>
  <si>
    <t>DCACDDA</t>
  </si>
  <si>
    <t>DCACDDB</t>
  </si>
  <si>
    <t>DCACDDC</t>
  </si>
  <si>
    <t>DCACEAA</t>
  </si>
  <si>
    <t>DCACEAB</t>
  </si>
  <si>
    <t>DCACEAC</t>
  </si>
  <si>
    <t>DCACEBA</t>
  </si>
  <si>
    <t>DCACEBB</t>
  </si>
  <si>
    <t>DCACEBC</t>
  </si>
  <si>
    <t>DCACECA</t>
  </si>
  <si>
    <t>DCACECB</t>
  </si>
  <si>
    <t>DCACECC</t>
  </si>
  <si>
    <t>DCADAAA</t>
  </si>
  <si>
    <t>DCADAAB</t>
  </si>
  <si>
    <t>DCADAAC</t>
  </si>
  <si>
    <t>DCADAAD</t>
  </si>
  <si>
    <t>DCADABA</t>
  </si>
  <si>
    <t>DCADABB</t>
  </si>
  <si>
    <t>DCADABC</t>
  </si>
  <si>
    <t>DCADABD</t>
  </si>
  <si>
    <t>DCADACA</t>
  </si>
  <si>
    <t>DCADACB</t>
  </si>
  <si>
    <t>DCADACC</t>
  </si>
  <si>
    <t>DCADACD</t>
  </si>
  <si>
    <t>DCADADA</t>
  </si>
  <si>
    <t>DCADADB</t>
  </si>
  <si>
    <t>DCADADC</t>
  </si>
  <si>
    <t>DCADBAA</t>
  </si>
  <si>
    <t>DCADBAB</t>
  </si>
  <si>
    <t>DCADBAC</t>
  </si>
  <si>
    <t>DCADBAD</t>
  </si>
  <si>
    <t>DCADBBA</t>
  </si>
  <si>
    <t>DCADBBB</t>
  </si>
  <si>
    <t>DCADBBC</t>
  </si>
  <si>
    <t>DCADBBD</t>
  </si>
  <si>
    <t>DCADBCA</t>
  </si>
  <si>
    <t>DCADBCB</t>
  </si>
  <si>
    <t>DCADBCC</t>
  </si>
  <si>
    <t>DCADBCD</t>
  </si>
  <si>
    <t>DCADBDA</t>
  </si>
  <si>
    <t>DCADBDB</t>
  </si>
  <si>
    <t>DCADBDC</t>
  </si>
  <si>
    <t>DCADCAA</t>
  </si>
  <si>
    <t>DCADCAB</t>
  </si>
  <si>
    <t>DCADCAC</t>
  </si>
  <si>
    <t>DCADCAD</t>
  </si>
  <si>
    <t>DCADCBA</t>
  </si>
  <si>
    <t>DCADCBB</t>
  </si>
  <si>
    <t>DCADCBC</t>
  </si>
  <si>
    <t>DCADCBD</t>
  </si>
  <si>
    <t>DCADCCA</t>
  </si>
  <si>
    <t>DCADCCB</t>
  </si>
  <si>
    <t>DCADCCC</t>
  </si>
  <si>
    <t>DCADCCD</t>
  </si>
  <si>
    <t>DCADCDA</t>
  </si>
  <si>
    <t>DCADCDB</t>
  </si>
  <si>
    <t>DCADCDC</t>
  </si>
  <si>
    <t>DCADDAA</t>
  </si>
  <si>
    <t>DCADDAB</t>
  </si>
  <si>
    <t>DCADDAC</t>
  </si>
  <si>
    <t>DCADDBA</t>
  </si>
  <si>
    <t>DCADDBB</t>
  </si>
  <si>
    <t>DCADDBC</t>
  </si>
  <si>
    <t>DCADDCA</t>
  </si>
  <si>
    <t>DCADDCB</t>
  </si>
  <si>
    <t>DCADDCC</t>
  </si>
  <si>
    <t>DCAEAAA</t>
  </si>
  <si>
    <t>DCAEAAB</t>
  </si>
  <si>
    <t>DCAEAAC</t>
  </si>
  <si>
    <t>DCAEABA</t>
  </si>
  <si>
    <t>DCAEABB</t>
  </si>
  <si>
    <t>DCAEABC</t>
  </si>
  <si>
    <t>DCAEACA</t>
  </si>
  <si>
    <t>DCAEACB</t>
  </si>
  <si>
    <t>DCAEACC</t>
  </si>
  <si>
    <t>DCAEBAA</t>
  </si>
  <si>
    <t>DCAEBAB</t>
  </si>
  <si>
    <t>DCAEBAC</t>
  </si>
  <si>
    <t>DCAEBBA</t>
  </si>
  <si>
    <t>DCAEBBB</t>
  </si>
  <si>
    <t>DCAEBBC</t>
  </si>
  <si>
    <t>DCAEBCA</t>
  </si>
  <si>
    <t>DCAEBCB</t>
  </si>
  <si>
    <t>DCAEBCC</t>
  </si>
  <si>
    <t>DCAECAA</t>
  </si>
  <si>
    <t>DCAECAB</t>
  </si>
  <si>
    <t>DCAECAC</t>
  </si>
  <si>
    <t>DCAECBA</t>
  </si>
  <si>
    <t>DCAECBB</t>
  </si>
  <si>
    <t>DCAECBC</t>
  </si>
  <si>
    <t>DCAECCA</t>
  </si>
  <si>
    <t>DCAECCB</t>
  </si>
  <si>
    <t>DCAECCC</t>
  </si>
  <si>
    <t>DCBAAAC</t>
  </si>
  <si>
    <t>DCBAAAD</t>
  </si>
  <si>
    <t>DCBAAAE</t>
  </si>
  <si>
    <t>DCBAABC</t>
  </si>
  <si>
    <t>DCBAABD</t>
  </si>
  <si>
    <t>DCBAABE</t>
  </si>
  <si>
    <t>DCBAACA</t>
  </si>
  <si>
    <t>DCBAACB</t>
  </si>
  <si>
    <t>DCBAACC</t>
  </si>
  <si>
    <t>DCBAACD</t>
  </si>
  <si>
    <t>DCBAACE</t>
  </si>
  <si>
    <t>DCBAADA</t>
  </si>
  <si>
    <t>DCBAADB</t>
  </si>
  <si>
    <t>DCBAADC</t>
  </si>
  <si>
    <t>DCBAADD</t>
  </si>
  <si>
    <t>DCBAAEA</t>
  </si>
  <si>
    <t>DCBAAEB</t>
  </si>
  <si>
    <t>DCBAAEC</t>
  </si>
  <si>
    <t>DCBABAC</t>
  </si>
  <si>
    <t>DCBABAD</t>
  </si>
  <si>
    <t>DCBABAE</t>
  </si>
  <si>
    <t>DCBABBC</t>
  </si>
  <si>
    <t>DCBABBD</t>
  </si>
  <si>
    <t>DCBABBE</t>
  </si>
  <si>
    <t>DCBABCA</t>
  </si>
  <si>
    <t>DCBABCB</t>
  </si>
  <si>
    <t>DCBABCC</t>
  </si>
  <si>
    <t>DCBABCD</t>
  </si>
  <si>
    <t>DCBABCE</t>
  </si>
  <si>
    <t>DCBABDA</t>
  </si>
  <si>
    <t>DCBABDB</t>
  </si>
  <si>
    <t>DCBABDC</t>
  </si>
  <si>
    <t>DCBABDD</t>
  </si>
  <si>
    <t>DCBABEA</t>
  </si>
  <si>
    <t>DCBABEB</t>
  </si>
  <si>
    <t>DCBABEC</t>
  </si>
  <si>
    <t>DCBACAA</t>
  </si>
  <si>
    <t>DCBACAB</t>
  </si>
  <si>
    <t>DCBACAC</t>
  </si>
  <si>
    <t>DCBACAD</t>
  </si>
  <si>
    <t>DCBACAE</t>
  </si>
  <si>
    <t>DCBACBA</t>
  </si>
  <si>
    <t>DCBACBB</t>
  </si>
  <si>
    <t>DCBACBC</t>
  </si>
  <si>
    <t>DCBACBD</t>
  </si>
  <si>
    <t>DCBACBE</t>
  </si>
  <si>
    <t>DCBACCA</t>
  </si>
  <si>
    <t>DCBACCB</t>
  </si>
  <si>
    <t>DCBACCC</t>
  </si>
  <si>
    <t>DCBACCD</t>
  </si>
  <si>
    <t>DCBACCE</t>
  </si>
  <si>
    <t>DCBACDA</t>
  </si>
  <si>
    <t>DCBACDB</t>
  </si>
  <si>
    <t>DCBACDC</t>
  </si>
  <si>
    <t>DCBACDD</t>
  </si>
  <si>
    <t>DCBACEA</t>
  </si>
  <si>
    <t>DCBACEB</t>
  </si>
  <si>
    <t>DCBACEC</t>
  </si>
  <si>
    <t>DCBADAA</t>
  </si>
  <si>
    <t>DCBADAB</t>
  </si>
  <si>
    <t>DCBADAC</t>
  </si>
  <si>
    <t>DCBADAD</t>
  </si>
  <si>
    <t>DCBADBA</t>
  </si>
  <si>
    <t>DCBADBB</t>
  </si>
  <si>
    <t>DCBADBC</t>
  </si>
  <si>
    <t>DCBADBD</t>
  </si>
  <si>
    <t>DCBADCA</t>
  </si>
  <si>
    <t>DCBADCB</t>
  </si>
  <si>
    <t>DCBADCC</t>
  </si>
  <si>
    <t>DCBADCD</t>
  </si>
  <si>
    <t>DCBADDA</t>
  </si>
  <si>
    <t>DCBADDB</t>
  </si>
  <si>
    <t>DCBADDC</t>
  </si>
  <si>
    <t>DCBAEAA</t>
  </si>
  <si>
    <t>DCBAEAB</t>
  </si>
  <si>
    <t>DCBAEAC</t>
  </si>
  <si>
    <t>DCBAEBA</t>
  </si>
  <si>
    <t>DCBAEBB</t>
  </si>
  <si>
    <t>DCBAEBC</t>
  </si>
  <si>
    <t>DCBAECA</t>
  </si>
  <si>
    <t>DCBAECB</t>
  </si>
  <si>
    <t>DCBAECC</t>
  </si>
  <si>
    <t>DCBBAAC</t>
  </si>
  <si>
    <t>DCBBAAD</t>
  </si>
  <si>
    <t>DCBBAAE</t>
  </si>
  <si>
    <t>DCBBABC</t>
  </si>
  <si>
    <t>DCBBABD</t>
  </si>
  <si>
    <t>DCBBABE</t>
  </si>
  <si>
    <t>DCBBACA</t>
  </si>
  <si>
    <t>DCBBACB</t>
  </si>
  <si>
    <t>DCBBACC</t>
  </si>
  <si>
    <t>DCBBACD</t>
  </si>
  <si>
    <t>DCBBACE</t>
  </si>
  <si>
    <t>DCBBADA</t>
  </si>
  <si>
    <t>DCBBADB</t>
  </si>
  <si>
    <t>DCBBADC</t>
  </si>
  <si>
    <t>DCBBADD</t>
  </si>
  <si>
    <t>DCBBAEA</t>
  </si>
  <si>
    <t>DCBBAEB</t>
  </si>
  <si>
    <t>DCBBAEC</t>
  </si>
  <si>
    <t>DCBBBAC</t>
  </si>
  <si>
    <t>DCBBBAD</t>
  </si>
  <si>
    <t>DCBBBAE</t>
  </si>
  <si>
    <t>DCBBBBB</t>
  </si>
  <si>
    <t>DCBBBBC</t>
  </si>
  <si>
    <t>DCBBBBD</t>
  </si>
  <si>
    <t>DCBBBBE</t>
  </si>
  <si>
    <t>DCBBBCA</t>
  </si>
  <si>
    <t>DCBBBCB</t>
  </si>
  <si>
    <t>DCBBBCC</t>
  </si>
  <si>
    <t>DCBBBCD</t>
  </si>
  <si>
    <t>DCBBBCE</t>
  </si>
  <si>
    <t>DCBBBDA</t>
  </si>
  <si>
    <t>DCBBBDB</t>
  </si>
  <si>
    <t>DCBBBDC</t>
  </si>
  <si>
    <t>DCBBBDD</t>
  </si>
  <si>
    <t>DCBBBEA</t>
  </si>
  <si>
    <t>DCBBBEB</t>
  </si>
  <si>
    <t>DCBBBEC</t>
  </si>
  <si>
    <t>DCBBCAA</t>
  </si>
  <si>
    <t>DCBBCAB</t>
  </si>
  <si>
    <t>DCBBCAC</t>
  </si>
  <si>
    <t>DCBBCAD</t>
  </si>
  <si>
    <t>DCBBCAE</t>
  </si>
  <si>
    <t>DCBBCBA</t>
  </si>
  <si>
    <t>DCBBCBB</t>
  </si>
  <si>
    <t>DCBBCBC</t>
  </si>
  <si>
    <t>DCBBCBD</t>
  </si>
  <si>
    <t>DCBBCBE</t>
  </si>
  <si>
    <t>DCBBCCA</t>
  </si>
  <si>
    <t>DCBBCCB</t>
  </si>
  <si>
    <t>DCBBCCC</t>
  </si>
  <si>
    <t>DCBBCCD</t>
  </si>
  <si>
    <t>DCBBCCE</t>
  </si>
  <si>
    <t>DCBBCDA</t>
  </si>
  <si>
    <t>DCBBCDB</t>
  </si>
  <si>
    <t>DCBBCDC</t>
  </si>
  <si>
    <t>DCBBCDD</t>
  </si>
  <si>
    <t>DCBBCEA</t>
  </si>
  <si>
    <t>DCBBCEB</t>
  </si>
  <si>
    <t>DCBBCEC</t>
  </si>
  <si>
    <t>DCBBDAA</t>
  </si>
  <si>
    <t>DCBBDAB</t>
  </si>
  <si>
    <t>DCBBDAC</t>
  </si>
  <si>
    <t>DCBBDAD</t>
  </si>
  <si>
    <t>DCBBDBA</t>
  </si>
  <si>
    <t>DCBBDBB</t>
  </si>
  <si>
    <t>DCBBDBC</t>
  </si>
  <si>
    <t>DCBBDBD</t>
  </si>
  <si>
    <t>DCBBDCA</t>
  </si>
  <si>
    <t>DCBBDCB</t>
  </si>
  <si>
    <t>DCBBDCC</t>
  </si>
  <si>
    <t>DCBBDCD</t>
  </si>
  <si>
    <t>DCBBDDA</t>
  </si>
  <si>
    <t>DCBBDDB</t>
  </si>
  <si>
    <t>DCBBDDC</t>
  </si>
  <si>
    <t>DCBBEAA</t>
  </si>
  <si>
    <t>DCBBEAB</t>
  </si>
  <si>
    <t>DCBBEAC</t>
  </si>
  <si>
    <t>DCBBEBA</t>
  </si>
  <si>
    <t>DCBBEBB</t>
  </si>
  <si>
    <t>DCBBEBC</t>
  </si>
  <si>
    <t>DCBBECA</t>
  </si>
  <si>
    <t>DCBBECB</t>
  </si>
  <si>
    <t>DCBBECC</t>
  </si>
  <si>
    <t>DCBCAAA</t>
  </si>
  <si>
    <t>DCBCAAB</t>
  </si>
  <si>
    <t>DCBCAAC</t>
  </si>
  <si>
    <t>DCBCAAD</t>
  </si>
  <si>
    <t>DCBCAAE</t>
  </si>
  <si>
    <t>DCBCABA</t>
  </si>
  <si>
    <t>DCBCABB</t>
  </si>
  <si>
    <t>DCBCABC</t>
  </si>
  <si>
    <t>DCBCABD</t>
  </si>
  <si>
    <t>DCBCABE</t>
  </si>
  <si>
    <t>DCBCACA</t>
  </si>
  <si>
    <t>DCBCACB</t>
  </si>
  <si>
    <t>DCBCACC</t>
  </si>
  <si>
    <t>DCBCACD</t>
  </si>
  <si>
    <t>DCBCACE</t>
  </si>
  <si>
    <t>DCBCADA</t>
  </si>
  <si>
    <t>DCBCADB</t>
  </si>
  <si>
    <t>DCBCADC</t>
  </si>
  <si>
    <t>DCBCADD</t>
  </si>
  <si>
    <t>DCBCAEA</t>
  </si>
  <si>
    <t>DCBCAEB</t>
  </si>
  <si>
    <t>DCBCAEC</t>
  </si>
  <si>
    <t>DCBCBAA</t>
  </si>
  <si>
    <t>DCBCBAB</t>
  </si>
  <si>
    <t>DCBCBAC</t>
  </si>
  <si>
    <t>DCBCBAD</t>
  </si>
  <si>
    <t>DCBCBAE</t>
  </si>
  <si>
    <t>DCBCBBA</t>
  </si>
  <si>
    <t>DCBCBBB</t>
  </si>
  <si>
    <t>DCBCBBC</t>
  </si>
  <si>
    <t>DCBCBBD</t>
  </si>
  <si>
    <t>DCBCBBE</t>
  </si>
  <si>
    <t>DCBCBCA</t>
  </si>
  <si>
    <t>DCBCBCB</t>
  </si>
  <si>
    <t>DCBCBCC</t>
  </si>
  <si>
    <t>DCBCBCD</t>
  </si>
  <si>
    <t>DCBCBCE</t>
  </si>
  <si>
    <t>DCBCBDA</t>
  </si>
  <si>
    <t>DCBCBDB</t>
  </si>
  <si>
    <t>DCBCBDC</t>
  </si>
  <si>
    <t>DCBCBDD</t>
  </si>
  <si>
    <t>DCBCBEA</t>
  </si>
  <si>
    <t>DCBCBEB</t>
  </si>
  <si>
    <t>DCBCBEC</t>
  </si>
  <si>
    <t>DCBCCAA</t>
  </si>
  <si>
    <t>DCBCCAB</t>
  </si>
  <si>
    <t>DCBCCAC</t>
  </si>
  <si>
    <t>DCBCCAD</t>
  </si>
  <si>
    <t>DCBCCAE</t>
  </si>
  <si>
    <t>DCBCCBA</t>
  </si>
  <si>
    <t>DCBCCBB</t>
  </si>
  <si>
    <t>DCBCCBC</t>
  </si>
  <si>
    <t>DCBCCBD</t>
  </si>
  <si>
    <t>DCBCCBE</t>
  </si>
  <si>
    <t>DCBCCCA</t>
  </si>
  <si>
    <t>DCBCCCB</t>
  </si>
  <si>
    <t>DCBCCCC</t>
  </si>
  <si>
    <t>DCBCCCD</t>
  </si>
  <si>
    <t>DCBCCCE</t>
  </si>
  <si>
    <t>DCBCCDA</t>
  </si>
  <si>
    <t>DCBCCDB</t>
  </si>
  <si>
    <t>DCBCCDC</t>
  </si>
  <si>
    <t>DCBCCDD</t>
  </si>
  <si>
    <t>DCBCCEA</t>
  </si>
  <si>
    <t>DCBCCEB</t>
  </si>
  <si>
    <t>DCBCCEC</t>
  </si>
  <si>
    <t>DCBCDAA</t>
  </si>
  <si>
    <t>DCBCDAB</t>
  </si>
  <si>
    <t>DCBCDAC</t>
  </si>
  <si>
    <t>DCBCDAD</t>
  </si>
  <si>
    <t>DCBCDBA</t>
  </si>
  <si>
    <t>DCBCDBB</t>
  </si>
  <si>
    <t>DCBCDBC</t>
  </si>
  <si>
    <t>DCBCDBD</t>
  </si>
  <si>
    <t>DCBCDCA</t>
  </si>
  <si>
    <t>DCBCDCB</t>
  </si>
  <si>
    <t>DCBCDCC</t>
  </si>
  <si>
    <t>DCBCDCD</t>
  </si>
  <si>
    <t>DCBCDDA</t>
  </si>
  <si>
    <t>DCBCDDB</t>
  </si>
  <si>
    <t>DCBCDDC</t>
  </si>
  <si>
    <t>DCBCEAA</t>
  </si>
  <si>
    <t>DCBCEAB</t>
  </si>
  <si>
    <t>DCBCEAC</t>
  </si>
  <si>
    <t>DCBCEBA</t>
  </si>
  <si>
    <t>DCBCEBB</t>
  </si>
  <si>
    <t>DCBCEBC</t>
  </si>
  <si>
    <t>DCBCECA</t>
  </si>
  <si>
    <t>DCBCECB</t>
  </si>
  <si>
    <t>DCBCECC</t>
  </si>
  <si>
    <t>DCBDAAA</t>
  </si>
  <si>
    <t>DCBDAAB</t>
  </si>
  <si>
    <t>DCBDAAC</t>
  </si>
  <si>
    <t>DCBDAAD</t>
  </si>
  <si>
    <t>DCBDABA</t>
  </si>
  <si>
    <t>DCBDABB</t>
  </si>
  <si>
    <t>DCBDABC</t>
  </si>
  <si>
    <t>DCBDABD</t>
  </si>
  <si>
    <t>DCBDACA</t>
  </si>
  <si>
    <t>DCBDACB</t>
  </si>
  <si>
    <t>DCBDACC</t>
  </si>
  <si>
    <t>DCBDACD</t>
  </si>
  <si>
    <t>DCBDADA</t>
  </si>
  <si>
    <t>DCBDADB</t>
  </si>
  <si>
    <t>DCBDADC</t>
  </si>
  <si>
    <t>DCBDBAA</t>
  </si>
  <si>
    <t>DCBDBAB</t>
  </si>
  <si>
    <t>DCBDBAC</t>
  </si>
  <si>
    <t>DCBDBAD</t>
  </si>
  <si>
    <t>DCBDBBA</t>
  </si>
  <si>
    <t>DCBDBBB</t>
  </si>
  <si>
    <t>DCBDBBC</t>
  </si>
  <si>
    <t>DCBDBBD</t>
  </si>
  <si>
    <t>DCBDBCA</t>
  </si>
  <si>
    <t>DCBDBCB</t>
  </si>
  <si>
    <t>DCBDBCC</t>
  </si>
  <si>
    <t>DCBDBCD</t>
  </si>
  <si>
    <t>DCBDBDA</t>
  </si>
  <si>
    <t>DCBDBDB</t>
  </si>
  <si>
    <t>DCBDBDC</t>
  </si>
  <si>
    <t>DCBDCAA</t>
  </si>
  <si>
    <t>DCBDCAB</t>
  </si>
  <si>
    <t>DCBDCAC</t>
  </si>
  <si>
    <t>DCBDCAD</t>
  </si>
  <si>
    <t>DCBDCBA</t>
  </si>
  <si>
    <t>DCBDCBB</t>
  </si>
  <si>
    <t>DCBDCBC</t>
  </si>
  <si>
    <t>DCBDCBD</t>
  </si>
  <si>
    <t>DCBDCCA</t>
  </si>
  <si>
    <t>DCBDCCB</t>
  </si>
  <si>
    <t>DCBDCCC</t>
  </si>
  <si>
    <t>DCBDCCD</t>
  </si>
  <si>
    <t>DCBDCDA</t>
  </si>
  <si>
    <t>DCBDCDB</t>
  </si>
  <si>
    <t>DCBDCDC</t>
  </si>
  <si>
    <t>DCBDDAA</t>
  </si>
  <si>
    <t>DCBDDAB</t>
  </si>
  <si>
    <t>DCBDDAC</t>
  </si>
  <si>
    <t>DCBDDBA</t>
  </si>
  <si>
    <t>DCBDDBB</t>
  </si>
  <si>
    <t>DCBDDBC</t>
  </si>
  <si>
    <t>DCBDDCA</t>
  </si>
  <si>
    <t>DCBDDCB</t>
  </si>
  <si>
    <t>DCBDDCC</t>
  </si>
  <si>
    <t>DCBEAAA</t>
  </si>
  <si>
    <t>DCBEAAB</t>
  </si>
  <si>
    <t>DCBEAAC</t>
  </si>
  <si>
    <t>DCBEABA</t>
  </si>
  <si>
    <t>DCBEABB</t>
  </si>
  <si>
    <t>DCBEABC</t>
  </si>
  <si>
    <t>DCBEACA</t>
  </si>
  <si>
    <t>DCBEACB</t>
  </si>
  <si>
    <t>DCBEACC</t>
  </si>
  <si>
    <t>DCBEBAA</t>
  </si>
  <si>
    <t>DCBEBAB</t>
  </si>
  <si>
    <t>DCBEBAC</t>
  </si>
  <si>
    <t>DCBEBBA</t>
  </si>
  <si>
    <t>DCBEBBB</t>
  </si>
  <si>
    <t>DCBEBBC</t>
  </si>
  <si>
    <t>DCBEBCA</t>
  </si>
  <si>
    <t>DCBEBCB</t>
  </si>
  <si>
    <t>DCBEBCC</t>
  </si>
  <si>
    <t>DCBECAA</t>
  </si>
  <si>
    <t>DCBECAB</t>
  </si>
  <si>
    <t>DCBECAC</t>
  </si>
  <si>
    <t>DCBECBA</t>
  </si>
  <si>
    <t>DCBECBB</t>
  </si>
  <si>
    <t>DCBECBC</t>
  </si>
  <si>
    <t>DCBECCA</t>
  </si>
  <si>
    <t>DCBECCB</t>
  </si>
  <si>
    <t>DCBECCC</t>
  </si>
  <si>
    <t>DCCAAAA</t>
  </si>
  <si>
    <t>DCCAAAB</t>
  </si>
  <si>
    <t>DCCAAAC</t>
  </si>
  <si>
    <t>DCCAAAD</t>
  </si>
  <si>
    <t>DCCAAAE</t>
  </si>
  <si>
    <t>DCCAABA</t>
  </si>
  <si>
    <t>DCCAABB</t>
  </si>
  <si>
    <t>DCCAABC</t>
  </si>
  <si>
    <t>DCCAABD</t>
  </si>
  <si>
    <t>DCCAABE</t>
  </si>
  <si>
    <t>DCCAACA</t>
  </si>
  <si>
    <t>DCCAACB</t>
  </si>
  <si>
    <t>DCCAACC</t>
  </si>
  <si>
    <t>DCCAACD</t>
  </si>
  <si>
    <t>DCCAACE</t>
  </si>
  <si>
    <t>DCCAADA</t>
  </si>
  <si>
    <t>DCCAADB</t>
  </si>
  <si>
    <t>DCCAADC</t>
  </si>
  <si>
    <t>DCCAADD</t>
  </si>
  <si>
    <t>DCCAAEA</t>
  </si>
  <si>
    <t>DCCAAEB</t>
  </si>
  <si>
    <t>DCCAAEC</t>
  </si>
  <si>
    <t>DCCABAA</t>
  </si>
  <si>
    <t>DCCABAB</t>
  </si>
  <si>
    <t>DCCABAC</t>
  </si>
  <si>
    <t>DCCABAD</t>
  </si>
  <si>
    <t>DCCABAE</t>
  </si>
  <si>
    <t>DCCABBA</t>
  </si>
  <si>
    <t>DCCABBB</t>
  </si>
  <si>
    <t>DCCABBC</t>
  </si>
  <si>
    <t>DCCABBD</t>
  </si>
  <si>
    <t>DCCABBE</t>
  </si>
  <si>
    <t>DCCABCA</t>
  </si>
  <si>
    <t>DCCABCB</t>
  </si>
  <si>
    <t>DCCABCC</t>
  </si>
  <si>
    <t>DCCABCD</t>
  </si>
  <si>
    <t>DCCABCE</t>
  </si>
  <si>
    <t>DCCABDA</t>
  </si>
  <si>
    <t>DCCABDB</t>
  </si>
  <si>
    <t>DCCABDC</t>
  </si>
  <si>
    <t>DCCABDD</t>
  </si>
  <si>
    <t>DCCABEA</t>
  </si>
  <si>
    <t>DCCABEB</t>
  </si>
  <si>
    <t>DCCABEC</t>
  </si>
  <si>
    <t>DCCACAA</t>
  </si>
  <si>
    <t>DCCACAB</t>
  </si>
  <si>
    <t>DCCACAC</t>
  </si>
  <si>
    <t>DCCACAD</t>
  </si>
  <si>
    <t>DCCACAE</t>
  </si>
  <si>
    <t>DCCACBA</t>
  </si>
  <si>
    <t>DCCACBB</t>
  </si>
  <si>
    <t>DCCACBC</t>
  </si>
  <si>
    <t>DCCACBD</t>
  </si>
  <si>
    <t>DCCACBE</t>
  </si>
  <si>
    <t>DCCACCA</t>
  </si>
  <si>
    <t>DCCACCB</t>
  </si>
  <si>
    <t>DCCACCC</t>
  </si>
  <si>
    <t>DCCACCD</t>
  </si>
  <si>
    <t>DCCACCE</t>
  </si>
  <si>
    <t>DCCACDA</t>
  </si>
  <si>
    <t>DCCACDB</t>
  </si>
  <si>
    <t>DCCACDC</t>
  </si>
  <si>
    <t>DCCACDD</t>
  </si>
  <si>
    <t>DCCACEA</t>
  </si>
  <si>
    <t>DCCACEB</t>
  </si>
  <si>
    <t>DCCACEC</t>
  </si>
  <si>
    <t>DCCADAA</t>
  </si>
  <si>
    <t>DCCADAB</t>
  </si>
  <si>
    <t>DCCADAC</t>
  </si>
  <si>
    <t>DCCADAD</t>
  </si>
  <si>
    <t>DCCADBA</t>
  </si>
  <si>
    <t>DCCADBB</t>
  </si>
  <si>
    <t>DCCADBC</t>
  </si>
  <si>
    <t>DCCADBD</t>
  </si>
  <si>
    <t>DCCADCA</t>
  </si>
  <si>
    <t>DCCADCB</t>
  </si>
  <si>
    <t>DCCADCC</t>
  </si>
  <si>
    <t>DCCADCD</t>
  </si>
  <si>
    <t>DCCADDA</t>
  </si>
  <si>
    <t>DCCADDB</t>
  </si>
  <si>
    <t>DCCADDC</t>
  </si>
  <si>
    <t>DCCAEAA</t>
  </si>
  <si>
    <t>DCCAEAB</t>
  </si>
  <si>
    <t>DCCAEAC</t>
  </si>
  <si>
    <t>DCCAEBA</t>
  </si>
  <si>
    <t>DCCAEBB</t>
  </si>
  <si>
    <t>DCCAEBC</t>
  </si>
  <si>
    <t>DCCAECA</t>
  </si>
  <si>
    <t>DCCAECB</t>
  </si>
  <si>
    <t>DCCAECC</t>
  </si>
  <si>
    <t>DCCBAAA</t>
  </si>
  <si>
    <t>DCCBAAB</t>
  </si>
  <si>
    <t>DCCBAAC</t>
  </si>
  <si>
    <t>DCCBAAD</t>
  </si>
  <si>
    <t>DCCBAAE</t>
  </si>
  <si>
    <t>DCCBABA</t>
  </si>
  <si>
    <t>DCCBABB</t>
  </si>
  <si>
    <t>DCCBABC</t>
  </si>
  <si>
    <t>DCCBABD</t>
  </si>
  <si>
    <t>DCCBABE</t>
  </si>
  <si>
    <t>DCCBACA</t>
  </si>
  <si>
    <t>DCCBACB</t>
  </si>
  <si>
    <t>DCCBACC</t>
  </si>
  <si>
    <t>DCCBACD</t>
  </si>
  <si>
    <t>DCCBACE</t>
  </si>
  <si>
    <t>DCCBADA</t>
  </si>
  <si>
    <t>DCCBADB</t>
  </si>
  <si>
    <t>DCCBADC</t>
  </si>
  <si>
    <t>DCCBADD</t>
  </si>
  <si>
    <t>DCCBAEA</t>
  </si>
  <si>
    <t>DCCBAEB</t>
  </si>
  <si>
    <t>DCCBAEC</t>
  </si>
  <si>
    <t>DCCBBAA</t>
  </si>
  <si>
    <t>DCCBBAB</t>
  </si>
  <si>
    <t>DCCBBAC</t>
  </si>
  <si>
    <t>DCCBBAD</t>
  </si>
  <si>
    <t>DCCBBAE</t>
  </si>
  <si>
    <t>DCCBBBA</t>
  </si>
  <si>
    <t>DCCBBBB</t>
  </si>
  <si>
    <t>DCCBBBC</t>
  </si>
  <si>
    <t>DCCBBBD</t>
  </si>
  <si>
    <t>DCCBBBE</t>
  </si>
  <si>
    <t>DCCBBCA</t>
  </si>
  <si>
    <t>DCCBBCB</t>
  </si>
  <si>
    <t>DCCBBCC</t>
  </si>
  <si>
    <t>DCCBBCD</t>
  </si>
  <si>
    <t>DCCBBCE</t>
  </si>
  <si>
    <t>DCCBBDA</t>
  </si>
  <si>
    <t>DCCBBDB</t>
  </si>
  <si>
    <t>DCCBBDC</t>
  </si>
  <si>
    <t>DCCBBDD</t>
  </si>
  <si>
    <t>DCCBBEA</t>
  </si>
  <si>
    <t>DCCBBEB</t>
  </si>
  <si>
    <t>DCCBBEC</t>
  </si>
  <si>
    <t>DCCBCAA</t>
  </si>
  <si>
    <t>DCCBCAB</t>
  </si>
  <si>
    <t>DCCBCAC</t>
  </si>
  <si>
    <t>DCCBCAD</t>
  </si>
  <si>
    <t>DCCBCAE</t>
  </si>
  <si>
    <t>DCCBCBA</t>
  </si>
  <si>
    <t>DCCBCBB</t>
  </si>
  <si>
    <t>DCCBCBC</t>
  </si>
  <si>
    <t>DCCBCBD</t>
  </si>
  <si>
    <t>DCCBCBE</t>
  </si>
  <si>
    <t>DCCBCCA</t>
  </si>
  <si>
    <t>DCCBCCB</t>
  </si>
  <si>
    <t>DCCBCCC</t>
  </si>
  <si>
    <t>DCCBCCD</t>
  </si>
  <si>
    <t>DCCBCCE</t>
  </si>
  <si>
    <t>DCCBCDA</t>
  </si>
  <si>
    <t>DCCBCDB</t>
  </si>
  <si>
    <t>DCCBCDC</t>
  </si>
  <si>
    <t>DCCBCDD</t>
  </si>
  <si>
    <t>DCCBCEA</t>
  </si>
  <si>
    <t>DCCBCEB</t>
  </si>
  <si>
    <t>DCCBCEC</t>
  </si>
  <si>
    <t>DCCBDAA</t>
  </si>
  <si>
    <t>DCCBDAB</t>
  </si>
  <si>
    <t>DCCBDAC</t>
  </si>
  <si>
    <t>DCCBDAD</t>
  </si>
  <si>
    <t>DCCBDBA</t>
  </si>
  <si>
    <t>DCCBDBB</t>
  </si>
  <si>
    <t>DCCBDBC</t>
  </si>
  <si>
    <t>DCCBDBD</t>
  </si>
  <si>
    <t>DCCBDCA</t>
  </si>
  <si>
    <t>DCCBDCB</t>
  </si>
  <si>
    <t>DCCBDCC</t>
  </si>
  <si>
    <t>DCCBDCD</t>
  </si>
  <si>
    <t>DCCBDDA</t>
  </si>
  <si>
    <t>DCCBDDB</t>
  </si>
  <si>
    <t>DCCBDDC</t>
  </si>
  <si>
    <t>DCCBEAA</t>
  </si>
  <si>
    <t>DCCBEAB</t>
  </si>
  <si>
    <t>DCCBEAC</t>
  </si>
  <si>
    <t>DCCBEBA</t>
  </si>
  <si>
    <t>DCCBEBB</t>
  </si>
  <si>
    <t>DCCBEBC</t>
  </si>
  <si>
    <t>DCCBECA</t>
  </si>
  <si>
    <t>DCCBECB</t>
  </si>
  <si>
    <t>DCCBECC</t>
  </si>
  <si>
    <t>DCCCAAA</t>
  </si>
  <si>
    <t>DCCCAAB</t>
  </si>
  <si>
    <t>DCCCAAC</t>
  </si>
  <si>
    <t>DCCCAAD</t>
  </si>
  <si>
    <t>DCCCAAE</t>
  </si>
  <si>
    <t>DCCCABA</t>
  </si>
  <si>
    <t>DCCCABB</t>
  </si>
  <si>
    <t>DCCCABC</t>
  </si>
  <si>
    <t>DCCCABD</t>
  </si>
  <si>
    <t>DCCCABE</t>
  </si>
  <si>
    <t>DCCCACA</t>
  </si>
  <si>
    <t>DCCCACB</t>
  </si>
  <si>
    <t>DCCCACC</t>
  </si>
  <si>
    <t>DCCCACD</t>
  </si>
  <si>
    <t>DCCCACE</t>
  </si>
  <si>
    <t>DCCCADA</t>
  </si>
  <si>
    <t>DCCCADB</t>
  </si>
  <si>
    <t>DCCCADC</t>
  </si>
  <si>
    <t>DCCCADD</t>
  </si>
  <si>
    <t>DCCCAEA</t>
  </si>
  <si>
    <t>DCCCAEB</t>
  </si>
  <si>
    <t>DCCCAEC</t>
  </si>
  <si>
    <t>DCCCBAA</t>
  </si>
  <si>
    <t>DCCCBAB</t>
  </si>
  <si>
    <t>DCCCBAC</t>
  </si>
  <si>
    <t>DCCCBAD</t>
  </si>
  <si>
    <t>DCCCBAE</t>
  </si>
  <si>
    <t>DCCCBBA</t>
  </si>
  <si>
    <t>DCCCBBB</t>
  </si>
  <si>
    <t>DCCCBBC</t>
  </si>
  <si>
    <t>DCCCBBD</t>
  </si>
  <si>
    <t>DCCCBBE</t>
  </si>
  <si>
    <t>DCCCBCA</t>
  </si>
  <si>
    <t>DCCCBCB</t>
  </si>
  <si>
    <t>DCCCBCC</t>
  </si>
  <si>
    <t>DCCCBCD</t>
  </si>
  <si>
    <t>DCCCBCE</t>
  </si>
  <si>
    <t>DCCCBDA</t>
  </si>
  <si>
    <t>DCCCBDB</t>
  </si>
  <si>
    <t>DCCCBDC</t>
  </si>
  <si>
    <t>DCCCBDD</t>
  </si>
  <si>
    <t>DCCCBEA</t>
  </si>
  <si>
    <t>DCCCBEB</t>
  </si>
  <si>
    <t>DCCCBEC</t>
  </si>
  <si>
    <t>DCCCCAA</t>
  </si>
  <si>
    <t>DCCCCAB</t>
  </si>
  <si>
    <t>DCCCCAC</t>
  </si>
  <si>
    <t>DCCCCAD</t>
  </si>
  <si>
    <t>DCCCCAE</t>
  </si>
  <si>
    <t>DCCCCBA</t>
  </si>
  <si>
    <t>DCCCCBB</t>
  </si>
  <si>
    <t>DCCCCBC</t>
  </si>
  <si>
    <t>DCCCCBD</t>
  </si>
  <si>
    <t>DCCCCBE</t>
  </si>
  <si>
    <t>DCCCCCA</t>
  </si>
  <si>
    <t>DCCCCCB</t>
  </si>
  <si>
    <t>DCCCCCC</t>
  </si>
  <si>
    <t>DCCCCCD</t>
  </si>
  <si>
    <t>DCCCCDA</t>
  </si>
  <si>
    <t>DCCCCDB</t>
  </si>
  <si>
    <t>DCCCCDC</t>
  </si>
  <si>
    <t>DCCCCDD</t>
  </si>
  <si>
    <t>DCCCCEA</t>
  </si>
  <si>
    <t>DCCCCEB</t>
  </si>
  <si>
    <t>DCCCDAA</t>
  </si>
  <si>
    <t>DCCCDAB</t>
  </si>
  <si>
    <t>DCCCDAC</t>
  </si>
  <si>
    <t>DCCCDAD</t>
  </si>
  <si>
    <t>DCCCDBA</t>
  </si>
  <si>
    <t>DCCCDBB</t>
  </si>
  <si>
    <t>DCCCDBC</t>
  </si>
  <si>
    <t>DCCCDBD</t>
  </si>
  <si>
    <t>DCCCDCA</t>
  </si>
  <si>
    <t>DCCCDCB</t>
  </si>
  <si>
    <t>DCCCDCC</t>
  </si>
  <si>
    <t>DCCCDCD</t>
  </si>
  <si>
    <t>DCCCDDA</t>
  </si>
  <si>
    <t>DCCCDDB</t>
  </si>
  <si>
    <t>DCCCDDC</t>
  </si>
  <si>
    <t>DCCCEAA</t>
  </si>
  <si>
    <t>DCCCEAB</t>
  </si>
  <si>
    <t>DCCCEAC</t>
  </si>
  <si>
    <t>DCCCEBA</t>
  </si>
  <si>
    <t>DCCCEBB</t>
  </si>
  <si>
    <t>DCCCEBC</t>
  </si>
  <si>
    <t>DCCCECA</t>
  </si>
  <si>
    <t>DCCCECB</t>
  </si>
  <si>
    <t>DCCDAAA</t>
  </si>
  <si>
    <t>DCCDAAB</t>
  </si>
  <si>
    <t>DCCDAAC</t>
  </si>
  <si>
    <t>DCCDAAD</t>
  </si>
  <si>
    <t>DCCDABA</t>
  </si>
  <si>
    <t>DCCDABB</t>
  </si>
  <si>
    <t>DCCDABC</t>
  </si>
  <si>
    <t>DCCDABD</t>
  </si>
  <si>
    <t>DCCDACA</t>
  </si>
  <si>
    <t>DCCDACB</t>
  </si>
  <si>
    <t>DCCDACC</t>
  </si>
  <si>
    <t>DCCDACD</t>
  </si>
  <si>
    <t>DCCDADA</t>
  </si>
  <si>
    <t>DCCDADB</t>
  </si>
  <si>
    <t>DCCDADC</t>
  </si>
  <si>
    <t>DCCDBAA</t>
  </si>
  <si>
    <t>DCCDBAB</t>
  </si>
  <si>
    <t>DCCDBAC</t>
  </si>
  <si>
    <t>DCCDBAD</t>
  </si>
  <si>
    <t>DCCDBBA</t>
  </si>
  <si>
    <t>DCCDBBB</t>
  </si>
  <si>
    <t>DCCDBBC</t>
  </si>
  <si>
    <t>DCCDBBD</t>
  </si>
  <si>
    <t>DCCDBCA</t>
  </si>
  <si>
    <t>DCCDBCB</t>
  </si>
  <si>
    <t>DCCDBCC</t>
  </si>
  <si>
    <t>DCCDBCD</t>
  </si>
  <si>
    <t>DCCDBDA</t>
  </si>
  <si>
    <t>DCCDBDB</t>
  </si>
  <si>
    <t>DCCDBDC</t>
  </si>
  <si>
    <t>DCCDCAA</t>
  </si>
  <si>
    <t>DCCDCAB</t>
  </si>
  <si>
    <t>DCCDCAC</t>
  </si>
  <si>
    <t>DCCDCAD</t>
  </si>
  <si>
    <t>DCCDCBA</t>
  </si>
  <si>
    <t>DCCDCBB</t>
  </si>
  <si>
    <t>DCCDCBC</t>
  </si>
  <si>
    <t>DCCDCBD</t>
  </si>
  <si>
    <t>DCCDCCA</t>
  </si>
  <si>
    <t>DCCDCCB</t>
  </si>
  <si>
    <t>DCCDCCC</t>
  </si>
  <si>
    <t>DCCDCCD</t>
  </si>
  <si>
    <t>DCCDCDA</t>
  </si>
  <si>
    <t>DCCDCDB</t>
  </si>
  <si>
    <t>DCCDCDC</t>
  </si>
  <si>
    <t>DCCDDAA</t>
  </si>
  <si>
    <t>DCCDDAB</t>
  </si>
  <si>
    <t>DCCDDAC</t>
  </si>
  <si>
    <t>DCCDDBA</t>
  </si>
  <si>
    <t>DCCDDBB</t>
  </si>
  <si>
    <t>DCCDDBC</t>
  </si>
  <si>
    <t>DCCDDCA</t>
  </si>
  <si>
    <t>DCCDDCB</t>
  </si>
  <si>
    <t>DCCDDCC</t>
  </si>
  <si>
    <t>DCCEAAA</t>
  </si>
  <si>
    <t>DCCEAAB</t>
  </si>
  <si>
    <t>DCCEAAC</t>
  </si>
  <si>
    <t>DCCEABA</t>
  </si>
  <si>
    <t>DCCEABB</t>
  </si>
  <si>
    <t>DCCEABC</t>
  </si>
  <si>
    <t>DCCEACA</t>
  </si>
  <si>
    <t>DCCEACB</t>
  </si>
  <si>
    <t>DCCEACC</t>
  </si>
  <si>
    <t>DCCEBAA</t>
  </si>
  <si>
    <t>DCCEBAB</t>
  </si>
  <si>
    <t>DCCEBAC</t>
  </si>
  <si>
    <t>DCCEBBA</t>
  </si>
  <si>
    <t>DCCEBBB</t>
  </si>
  <si>
    <t>DCCEBBC</t>
  </si>
  <si>
    <t>DCCEBCA</t>
  </si>
  <si>
    <t>DCCEBCB</t>
  </si>
  <si>
    <t>DCCEBCC</t>
  </si>
  <si>
    <t>DCCECAA</t>
  </si>
  <si>
    <t>DCCECAB</t>
  </si>
  <si>
    <t>DCCECAC</t>
  </si>
  <si>
    <t>DCCECBA</t>
  </si>
  <si>
    <t>DCCECBB</t>
  </si>
  <si>
    <t>DCCECBC</t>
  </si>
  <si>
    <t>DCCECCA</t>
  </si>
  <si>
    <t>DCCECCB</t>
  </si>
  <si>
    <t>DCDAAAA</t>
  </si>
  <si>
    <t>DCDAAAB</t>
  </si>
  <si>
    <t>DCDAAAC</t>
  </si>
  <si>
    <t>DCDAAAD</t>
  </si>
  <si>
    <t>DCDAABA</t>
  </si>
  <si>
    <t>DCDAABB</t>
  </si>
  <si>
    <t>DCDAABC</t>
  </si>
  <si>
    <t>DCDAABD</t>
  </si>
  <si>
    <t>DCDAACA</t>
  </si>
  <si>
    <t>DCDAACB</t>
  </si>
  <si>
    <t>DCDAACC</t>
  </si>
  <si>
    <t>DCDAACD</t>
  </si>
  <si>
    <t>DCDAADA</t>
  </si>
  <si>
    <t>DCDAADB</t>
  </si>
  <si>
    <t>DCDAADC</t>
  </si>
  <si>
    <t>DCDABAA</t>
  </si>
  <si>
    <t>DCDABAB</t>
  </si>
  <si>
    <t>DCDABAC</t>
  </si>
  <si>
    <t>DCDABAD</t>
  </si>
  <si>
    <t>DCDABBA</t>
  </si>
  <si>
    <t>DCDABBB</t>
  </si>
  <si>
    <t>DCDABBC</t>
  </si>
  <si>
    <t>DCDABBD</t>
  </si>
  <si>
    <t>DCDABCA</t>
  </si>
  <si>
    <t>DCDABCB</t>
  </si>
  <si>
    <t>DCDABCC</t>
  </si>
  <si>
    <t>DCDABCD</t>
  </si>
  <si>
    <t>DCDABDA</t>
  </si>
  <si>
    <t>DCDABDB</t>
  </si>
  <si>
    <t>DCDABDC</t>
  </si>
  <si>
    <t>DCDACAA</t>
  </si>
  <si>
    <t>DCDACAB</t>
  </si>
  <si>
    <t>DCDACAC</t>
  </si>
  <si>
    <t>DCDACAD</t>
  </si>
  <si>
    <t>DCDACBA</t>
  </si>
  <si>
    <t>DCDACBB</t>
  </si>
  <si>
    <t>DCDACBC</t>
  </si>
  <si>
    <t>DCDACBD</t>
  </si>
  <si>
    <t>DCDACCA</t>
  </si>
  <si>
    <t>DCDACCB</t>
  </si>
  <si>
    <t>DCDACCC</t>
  </si>
  <si>
    <t>DCDACCD</t>
  </si>
  <si>
    <t>DCDACDA</t>
  </si>
  <si>
    <t>DCDACDB</t>
  </si>
  <si>
    <t>DCDACDC</t>
  </si>
  <si>
    <t>DCDADAA</t>
  </si>
  <si>
    <t>DCDADAB</t>
  </si>
  <si>
    <t>DCDADAC</t>
  </si>
  <si>
    <t>DCDADBA</t>
  </si>
  <si>
    <t>DCDADBB</t>
  </si>
  <si>
    <t>DCDADBC</t>
  </si>
  <si>
    <t>DCDADCA</t>
  </si>
  <si>
    <t>DCDADCB</t>
  </si>
  <si>
    <t>DCDADCC</t>
  </si>
  <si>
    <t>DCDBAAA</t>
  </si>
  <si>
    <t>DCDBAAB</t>
  </si>
  <si>
    <t>DCDBAAC</t>
  </si>
  <si>
    <t>DCDBAAD</t>
  </si>
  <si>
    <t>DCDBABA</t>
  </si>
  <si>
    <t>DCDBABB</t>
  </si>
  <si>
    <t>DCDBABC</t>
  </si>
  <si>
    <t>DCDBABD</t>
  </si>
  <si>
    <t>DCDBACA</t>
  </si>
  <si>
    <t>DCDBACB</t>
  </si>
  <si>
    <t>DCDBACC</t>
  </si>
  <si>
    <t>DCDBACD</t>
  </si>
  <si>
    <t>DCDBADA</t>
  </si>
  <si>
    <t>DCDBADB</t>
  </si>
  <si>
    <t>DCDBADC</t>
  </si>
  <si>
    <t>DCDBBAA</t>
  </si>
  <si>
    <t>DCDBBAB</t>
  </si>
  <si>
    <t>DCDBBAC</t>
  </si>
  <si>
    <t>DCDBBAD</t>
  </si>
  <si>
    <t>DCDBBBA</t>
  </si>
  <si>
    <t>DCDBBBB</t>
  </si>
  <si>
    <t>DCDBBBC</t>
  </si>
  <si>
    <t>DCDBBBD</t>
  </si>
  <si>
    <t>DCDBBCA</t>
  </si>
  <si>
    <t>DCDBBCB</t>
  </si>
  <si>
    <t>DCDBBCC</t>
  </si>
  <si>
    <t>DCDBBCD</t>
  </si>
  <si>
    <t>DCDBBDA</t>
  </si>
  <si>
    <t>DCDBBDB</t>
  </si>
  <si>
    <t>DCDBBDC</t>
  </si>
  <si>
    <t>DCDBCAA</t>
  </si>
  <si>
    <t>DCDBCAB</t>
  </si>
  <si>
    <t>DCDBCAC</t>
  </si>
  <si>
    <t>DCDBCAD</t>
  </si>
  <si>
    <t>DCDBCBA</t>
  </si>
  <si>
    <t>DCDBCBB</t>
  </si>
  <si>
    <t>DCDBCBC</t>
  </si>
  <si>
    <t>DCDBCBD</t>
  </si>
  <si>
    <t>DCDBCCA</t>
  </si>
  <si>
    <t>DCDBCCB</t>
  </si>
  <si>
    <t>DCDBCCC</t>
  </si>
  <si>
    <t>DCDBCCD</t>
  </si>
  <si>
    <t>DCDBCDA</t>
  </si>
  <si>
    <t>DCDBCDB</t>
  </si>
  <si>
    <t>DCDBCDC</t>
  </si>
  <si>
    <t>DCDBDAA</t>
  </si>
  <si>
    <t>DCDBDAB</t>
  </si>
  <si>
    <t>DCDBDAC</t>
  </si>
  <si>
    <t>DCDBDBA</t>
  </si>
  <si>
    <t>DCDBDBB</t>
  </si>
  <si>
    <t>DCDBDBC</t>
  </si>
  <si>
    <t>DCDBDCA</t>
  </si>
  <si>
    <t>DCDBDCB</t>
  </si>
  <si>
    <t>DCDBDCC</t>
  </si>
  <si>
    <t>DCDCAAA</t>
  </si>
  <si>
    <t>DCDCAAB</t>
  </si>
  <si>
    <t>DCDCAAC</t>
  </si>
  <si>
    <t>DCDCAAD</t>
  </si>
  <si>
    <t>DCDCABA</t>
  </si>
  <si>
    <t>DCDCABB</t>
  </si>
  <si>
    <t>DCDCABC</t>
  </si>
  <si>
    <t>DCDCABD</t>
  </si>
  <si>
    <t>DCDCACA</t>
  </si>
  <si>
    <t>DCDCACB</t>
  </si>
  <si>
    <t>DCDCACC</t>
  </si>
  <si>
    <t>DCDCACD</t>
  </si>
  <si>
    <t>DCDCADA</t>
  </si>
  <si>
    <t>DCDCADB</t>
  </si>
  <si>
    <t>DCDCADC</t>
  </si>
  <si>
    <t>DCDCBAA</t>
  </si>
  <si>
    <t>DCDCBAB</t>
  </si>
  <si>
    <t>DCDCBAC</t>
  </si>
  <si>
    <t>DCDCBAD</t>
  </si>
  <si>
    <t>DCDCBBA</t>
  </si>
  <si>
    <t>DCDCBBB</t>
  </si>
  <si>
    <t>DCDCBBC</t>
  </si>
  <si>
    <t>DCDCBBD</t>
  </si>
  <si>
    <t>DCDCBCA</t>
  </si>
  <si>
    <t>DCDCBCB</t>
  </si>
  <si>
    <t>DCDCBCC</t>
  </si>
  <si>
    <t>DCDCBCD</t>
  </si>
  <si>
    <t>DCDCBDA</t>
  </si>
  <si>
    <t>DCDCBDB</t>
  </si>
  <si>
    <t>DCDCBDC</t>
  </si>
  <si>
    <t>DCDCCAA</t>
  </si>
  <si>
    <t>DCDCCAB</t>
  </si>
  <si>
    <t>DCDCCAC</t>
  </si>
  <si>
    <t>DCDCCAD</t>
  </si>
  <si>
    <t>DCDCCBA</t>
  </si>
  <si>
    <t>DCDCCBB</t>
  </si>
  <si>
    <t>DCDCCBC</t>
  </si>
  <si>
    <t>DCDCCBD</t>
  </si>
  <si>
    <t>DCDCCCA</t>
  </si>
  <si>
    <t>DCDCCCB</t>
  </si>
  <si>
    <t>DCDCCCC</t>
  </si>
  <si>
    <t>DCDCCCD</t>
  </si>
  <si>
    <t>DCDCCDA</t>
  </si>
  <si>
    <t>DCDCCDB</t>
  </si>
  <si>
    <t>DCDCCDC</t>
  </si>
  <si>
    <t>DCDCDAA</t>
  </si>
  <si>
    <t>DCDCDAB</t>
  </si>
  <si>
    <t>DCDCDAC</t>
  </si>
  <si>
    <t>DCDCDBA</t>
  </si>
  <si>
    <t>DCDCDBB</t>
  </si>
  <si>
    <t>DCDCDBC</t>
  </si>
  <si>
    <t>DCDCDCA</t>
  </si>
  <si>
    <t>DCDCDCB</t>
  </si>
  <si>
    <t>DCDCDCC</t>
  </si>
  <si>
    <t>DCDDAAA</t>
  </si>
  <si>
    <t>DCDDAAB</t>
  </si>
  <si>
    <t>DCDDAAC</t>
  </si>
  <si>
    <t>DCDDABA</t>
  </si>
  <si>
    <t>DCDDABB</t>
  </si>
  <si>
    <t>DCDDABC</t>
  </si>
  <si>
    <t>DCDDACA</t>
  </si>
  <si>
    <t>DCDDACB</t>
  </si>
  <si>
    <t>DCDDACC</t>
  </si>
  <si>
    <t>DCDDBAA</t>
  </si>
  <si>
    <t>DCDDBAB</t>
  </si>
  <si>
    <t>DCDDBAC</t>
  </si>
  <si>
    <t>DCDDBBA</t>
  </si>
  <si>
    <t>DCDDBBB</t>
  </si>
  <si>
    <t>DCDDBBC</t>
  </si>
  <si>
    <t>DCDDBCA</t>
  </si>
  <si>
    <t>DCDDBCB</t>
  </si>
  <si>
    <t>DCDDBCC</t>
  </si>
  <si>
    <t>DCDDCAA</t>
  </si>
  <si>
    <t>DCDDCAB</t>
  </si>
  <si>
    <t>DCDDCAC</t>
  </si>
  <si>
    <t>DCDDCBA</t>
  </si>
  <si>
    <t>DCDDCBB</t>
  </si>
  <si>
    <t>DCDDCBC</t>
  </si>
  <si>
    <t>DCDDCCA</t>
  </si>
  <si>
    <t>DCDDCCB</t>
  </si>
  <si>
    <t>DCDDCCC</t>
  </si>
  <si>
    <t>DCEAAAA</t>
  </si>
  <si>
    <t>DCEAAAB</t>
  </si>
  <si>
    <t>DCEAAAC</t>
  </si>
  <si>
    <t>DCEAABA</t>
  </si>
  <si>
    <t>DCEAABB</t>
  </si>
  <si>
    <t>DCEAABC</t>
  </si>
  <si>
    <t>DCEAACA</t>
  </si>
  <si>
    <t>DCEAACB</t>
  </si>
  <si>
    <t>DCEAACC</t>
  </si>
  <si>
    <t>DCEABAA</t>
  </si>
  <si>
    <t>DCEABAB</t>
  </si>
  <si>
    <t>DCEABAC</t>
  </si>
  <si>
    <t>DCEABBA</t>
  </si>
  <si>
    <t>DCEABBB</t>
  </si>
  <si>
    <t>DCEABBC</t>
  </si>
  <si>
    <t>DCEABCA</t>
  </si>
  <si>
    <t>DCEABCB</t>
  </si>
  <si>
    <t>DCEABCC</t>
  </si>
  <si>
    <t>DCEACAA</t>
  </si>
  <si>
    <t>DCEACAB</t>
  </si>
  <si>
    <t>DCEACAC</t>
  </si>
  <si>
    <t>DCEACBA</t>
  </si>
  <si>
    <t>DCEACBB</t>
  </si>
  <si>
    <t>DCEACBC</t>
  </si>
  <si>
    <t>DCEACCA</t>
  </si>
  <si>
    <t>DCEACCB</t>
  </si>
  <si>
    <t>DCEACCC</t>
  </si>
  <si>
    <t>DCEBAAA</t>
  </si>
  <si>
    <t>DCEBAAB</t>
  </si>
  <si>
    <t>DCEBAAC</t>
  </si>
  <si>
    <t>DCEBABA</t>
  </si>
  <si>
    <t>DCEBABB</t>
  </si>
  <si>
    <t>DCEBABC</t>
  </si>
  <si>
    <t>DCEBACA</t>
  </si>
  <si>
    <t>DCEBACB</t>
  </si>
  <si>
    <t>DCEBACC</t>
  </si>
  <si>
    <t>DCEBBAA</t>
  </si>
  <si>
    <t>DCEBBAB</t>
  </si>
  <si>
    <t>DCEBBAC</t>
  </si>
  <si>
    <t>DCEBBBA</t>
  </si>
  <si>
    <t>DCEBBBB</t>
  </si>
  <si>
    <t>DCEBBBC</t>
  </si>
  <si>
    <t>DCEBBCA</t>
  </si>
  <si>
    <t>DCEBBCB</t>
  </si>
  <si>
    <t>DCEBBCC</t>
  </si>
  <si>
    <t>DCEBCAA</t>
  </si>
  <si>
    <t>DCEBCAB</t>
  </si>
  <si>
    <t>DCEBCAC</t>
  </si>
  <si>
    <t>DCEBCBA</t>
  </si>
  <si>
    <t>DCEBCBB</t>
  </si>
  <si>
    <t>DCEBCBC</t>
  </si>
  <si>
    <t>DCEBCCA</t>
  </si>
  <si>
    <t>DCEBCCB</t>
  </si>
  <si>
    <t>DCEBCCC</t>
  </si>
  <si>
    <t>DCECAAA</t>
  </si>
  <si>
    <t>DCECAAB</t>
  </si>
  <si>
    <t>DCECAAC</t>
  </si>
  <si>
    <t>DCECABA</t>
  </si>
  <si>
    <t>DCECABB</t>
  </si>
  <si>
    <t>DCECABC</t>
  </si>
  <si>
    <t>DCECACA</t>
  </si>
  <si>
    <t>DCECACB</t>
  </si>
  <si>
    <t>DCECACC</t>
  </si>
  <si>
    <t>DCECBAA</t>
  </si>
  <si>
    <t>DCECBAB</t>
  </si>
  <si>
    <t>DCECBAC</t>
  </si>
  <si>
    <t>DCECBBA</t>
  </si>
  <si>
    <t>DCECBBB</t>
  </si>
  <si>
    <t>DCECBBC</t>
  </si>
  <si>
    <t>DCECBCA</t>
  </si>
  <si>
    <t>DCECBCB</t>
  </si>
  <si>
    <t>DCECBCC</t>
  </si>
  <si>
    <t>DCECCAA</t>
  </si>
  <si>
    <t>DCECCAB</t>
  </si>
  <si>
    <t>DCECCAC</t>
  </si>
  <si>
    <t>DCECCBA</t>
  </si>
  <si>
    <t>DCECCBB</t>
  </si>
  <si>
    <t>DCECCBC</t>
  </si>
  <si>
    <t>DCECCCA</t>
  </si>
  <si>
    <t>DCECCCB</t>
  </si>
  <si>
    <t>DDAAAAA</t>
  </si>
  <si>
    <t>DDAAAAB</t>
  </si>
  <si>
    <t>DDAAAAC</t>
  </si>
  <si>
    <t>DDAAAAD</t>
  </si>
  <si>
    <t>DDAAABA</t>
  </si>
  <si>
    <t>DDAAABB</t>
  </si>
  <si>
    <t>DDAAABC</t>
  </si>
  <si>
    <t>DDAAABD</t>
  </si>
  <si>
    <t>DDAAACA</t>
  </si>
  <si>
    <t>DDAAACB</t>
  </si>
  <si>
    <t>DDAAACC</t>
  </si>
  <si>
    <t>DDAAACD</t>
  </si>
  <si>
    <t>DDAAADA</t>
  </si>
  <si>
    <t>DDAAADB</t>
  </si>
  <si>
    <t>DDAAADC</t>
  </si>
  <si>
    <t>DDAABAA</t>
  </si>
  <si>
    <t>DDAABAB</t>
  </si>
  <si>
    <t>DDAABAC</t>
  </si>
  <si>
    <t>DDAABAD</t>
  </si>
  <si>
    <t>DDAABBA</t>
  </si>
  <si>
    <t>DDAABBB</t>
  </si>
  <si>
    <t>DDAABBC</t>
  </si>
  <si>
    <t>DDAABBD</t>
  </si>
  <si>
    <t>DDAABCA</t>
  </si>
  <si>
    <t>DDAABCB</t>
  </si>
  <si>
    <t>DDAABCC</t>
  </si>
  <si>
    <t>DDAABCD</t>
  </si>
  <si>
    <t>DDAABDA</t>
  </si>
  <si>
    <t>DDAABDB</t>
  </si>
  <si>
    <t>DDAABDC</t>
  </si>
  <si>
    <t>DDAACAA</t>
  </si>
  <si>
    <t>DDAACAB</t>
  </si>
  <si>
    <t>DDAACAC</t>
  </si>
  <si>
    <t>DDAACAD</t>
  </si>
  <si>
    <t>DDAACBA</t>
  </si>
  <si>
    <t>DDAACBB</t>
  </si>
  <si>
    <t>DDAACBC</t>
  </si>
  <si>
    <t>DDAACBD</t>
  </si>
  <si>
    <t>DDAACCA</t>
  </si>
  <si>
    <t>DDAACCB</t>
  </si>
  <si>
    <t>DDAACCC</t>
  </si>
  <si>
    <t>DDAACCD</t>
  </si>
  <si>
    <t>DDAACDA</t>
  </si>
  <si>
    <t>DDAACDB</t>
  </si>
  <si>
    <t>DDAACDC</t>
  </si>
  <si>
    <t>DDAADAA</t>
  </si>
  <si>
    <t>DDAADAB</t>
  </si>
  <si>
    <t>DDAADAC</t>
  </si>
  <si>
    <t>DDAADBA</t>
  </si>
  <si>
    <t>DDAADBB</t>
  </si>
  <si>
    <t>DDAADBC</t>
  </si>
  <si>
    <t>DDAADCA</t>
  </si>
  <si>
    <t>DDAADCB</t>
  </si>
  <si>
    <t>DDAADCC</t>
  </si>
  <si>
    <t>DDABAAA</t>
  </si>
  <si>
    <t>DDABAAB</t>
  </si>
  <si>
    <t>DDABAAC</t>
  </si>
  <si>
    <t>DDABAAD</t>
  </si>
  <si>
    <t>DDABABA</t>
  </si>
  <si>
    <t>DDABABB</t>
  </si>
  <si>
    <t>DDABABC</t>
  </si>
  <si>
    <t>DDABABD</t>
  </si>
  <si>
    <t>DDABACA</t>
  </si>
  <si>
    <t>DDABACB</t>
  </si>
  <si>
    <t>DDABACC</t>
  </si>
  <si>
    <t>DDABACD</t>
  </si>
  <si>
    <t>DDABADA</t>
  </si>
  <si>
    <t>DDABADB</t>
  </si>
  <si>
    <t>DDABADC</t>
  </si>
  <si>
    <t>DDABBAA</t>
  </si>
  <si>
    <t>DDABBAB</t>
  </si>
  <si>
    <t>DDABBAC</t>
  </si>
  <si>
    <t>DDABBAD</t>
  </si>
  <si>
    <t>DDABBBA</t>
  </si>
  <si>
    <t>DDABBBB</t>
  </si>
  <si>
    <t>DDABBBC</t>
  </si>
  <si>
    <t>DDABBBD</t>
  </si>
  <si>
    <t>DDABBCA</t>
  </si>
  <si>
    <t>DDABBCB</t>
  </si>
  <si>
    <t>DDABBCC</t>
  </si>
  <si>
    <t>DDABBCD</t>
  </si>
  <si>
    <t>DDABBDA</t>
  </si>
  <si>
    <t>DDABBDB</t>
  </si>
  <si>
    <t>DDABBDC</t>
  </si>
  <si>
    <t>DDABCAA</t>
  </si>
  <si>
    <t>DDABCAB</t>
  </si>
  <si>
    <t>DDABCAC</t>
  </si>
  <si>
    <t>DDABCAD</t>
  </si>
  <si>
    <t>DDABCBA</t>
  </si>
  <si>
    <t>DDABCBB</t>
  </si>
  <si>
    <t>DDABCBC</t>
  </si>
  <si>
    <t>DDABCBD</t>
  </si>
  <si>
    <t>DDABCCA</t>
  </si>
  <si>
    <t>DDABCCB</t>
  </si>
  <si>
    <t>DDABCCC</t>
  </si>
  <si>
    <t>DDABCCD</t>
  </si>
  <si>
    <t>DDABCDA</t>
  </si>
  <si>
    <t>DDABCDB</t>
  </si>
  <si>
    <t>DDABCDC</t>
  </si>
  <si>
    <t>DDABDAA</t>
  </si>
  <si>
    <t>DDABDAB</t>
  </si>
  <si>
    <t>DDABDAC</t>
  </si>
  <si>
    <t>DDABDBA</t>
  </si>
  <si>
    <t>DDABDBB</t>
  </si>
  <si>
    <t>DDABDBC</t>
  </si>
  <si>
    <t>DDABDCA</t>
  </si>
  <si>
    <t>DDABDCB</t>
  </si>
  <si>
    <t>DDABDCC</t>
  </si>
  <si>
    <t>DDACAAA</t>
  </si>
  <si>
    <t>DDACAAB</t>
  </si>
  <si>
    <t>DDACAAC</t>
  </si>
  <si>
    <t>DDACAAD</t>
  </si>
  <si>
    <t>DDACABA</t>
  </si>
  <si>
    <t>DDACABB</t>
  </si>
  <si>
    <t>DDACABC</t>
  </si>
  <si>
    <t>DDACABD</t>
  </si>
  <si>
    <t>DDACACA</t>
  </si>
  <si>
    <t>DDACACB</t>
  </si>
  <si>
    <t>DDACACC</t>
  </si>
  <si>
    <t>DDACACD</t>
  </si>
  <si>
    <t>DDACADA</t>
  </si>
  <si>
    <t>DDACADB</t>
  </si>
  <si>
    <t>DDACADC</t>
  </si>
  <si>
    <t>DDACBAA</t>
  </si>
  <si>
    <t>DDACBAB</t>
  </si>
  <si>
    <t>DDACBAC</t>
  </si>
  <si>
    <t>DDACBAD</t>
  </si>
  <si>
    <t>DDACBBA</t>
  </si>
  <si>
    <t>DDACBBB</t>
  </si>
  <si>
    <t>DDACBBC</t>
  </si>
  <si>
    <t>DDACBBD</t>
  </si>
  <si>
    <t>DDACBCA</t>
  </si>
  <si>
    <t>DDACBCB</t>
  </si>
  <si>
    <t>DDACBCC</t>
  </si>
  <si>
    <t>DDACBCD</t>
  </si>
  <si>
    <t>DDACBDA</t>
  </si>
  <si>
    <t>DDACBDB</t>
  </si>
  <si>
    <t>DDACBDC</t>
  </si>
  <si>
    <t>DDACCAA</t>
  </si>
  <si>
    <t>DDACCAB</t>
  </si>
  <si>
    <t>DDACCAC</t>
  </si>
  <si>
    <t>DDACCAD</t>
  </si>
  <si>
    <t>DDACCBA</t>
  </si>
  <si>
    <t>DDACCBB</t>
  </si>
  <si>
    <t>DDACCBC</t>
  </si>
  <si>
    <t>DDACCBD</t>
  </si>
  <si>
    <t>DDACCCA</t>
  </si>
  <si>
    <t>DDACCCB</t>
  </si>
  <si>
    <t>DDACCCC</t>
  </si>
  <si>
    <t>DDACCCD</t>
  </si>
  <si>
    <t>DDACCDA</t>
  </si>
  <si>
    <t>DDACCDB</t>
  </si>
  <si>
    <t>DDACCDC</t>
  </si>
  <si>
    <t>DDACDAA</t>
  </si>
  <si>
    <t>DDACDAB</t>
  </si>
  <si>
    <t>DDACDAC</t>
  </si>
  <si>
    <t>DDACDBA</t>
  </si>
  <si>
    <t>DDACDBB</t>
  </si>
  <si>
    <t>DDACDBC</t>
  </si>
  <si>
    <t>DDACDCA</t>
  </si>
  <si>
    <t>DDACDCB</t>
  </si>
  <si>
    <t>DDACDCC</t>
  </si>
  <si>
    <t>DDADAAA</t>
  </si>
  <si>
    <t>DDADAAB</t>
  </si>
  <si>
    <t>DDADAAC</t>
  </si>
  <si>
    <t>DDADABA</t>
  </si>
  <si>
    <t>DDADABB</t>
  </si>
  <si>
    <t>DDADABC</t>
  </si>
  <si>
    <t>DDADACA</t>
  </si>
  <si>
    <t>DDADACB</t>
  </si>
  <si>
    <t>DDADACC</t>
  </si>
  <si>
    <t>DDADBAA</t>
  </si>
  <si>
    <t>DDADBAB</t>
  </si>
  <si>
    <t>DDADBAC</t>
  </si>
  <si>
    <t>DDADBBA</t>
  </si>
  <si>
    <t>DDADBBB</t>
  </si>
  <si>
    <t>DDADBBC</t>
  </si>
  <si>
    <t>DDADBCA</t>
  </si>
  <si>
    <t>DDADBCB</t>
  </si>
  <si>
    <t>DDADBCC</t>
  </si>
  <si>
    <t>DDADCAA</t>
  </si>
  <si>
    <t>DDADCAB</t>
  </si>
  <si>
    <t>DDADCAC</t>
  </si>
  <si>
    <t>DDADCBA</t>
  </si>
  <si>
    <t>DDADCBB</t>
  </si>
  <si>
    <t>DDADCBC</t>
  </si>
  <si>
    <t>DDADCCA</t>
  </si>
  <si>
    <t>DDADCCB</t>
  </si>
  <si>
    <t>DDADCCC</t>
  </si>
  <si>
    <t>DDBAAAA</t>
  </si>
  <si>
    <t>DDBAAAB</t>
  </si>
  <si>
    <t>DDBAAAC</t>
  </si>
  <si>
    <t>DDBAAAD</t>
  </si>
  <si>
    <t>DDBAABA</t>
  </si>
  <si>
    <t>DDBAABB</t>
  </si>
  <si>
    <t>DDBAABC</t>
  </si>
  <si>
    <t>DDBAABD</t>
  </si>
  <si>
    <t>DDBAACA</t>
  </si>
  <si>
    <t>DDBAACB</t>
  </si>
  <si>
    <t>DDBAACC</t>
  </si>
  <si>
    <t>DDBAACD</t>
  </si>
  <si>
    <t>DDBAADA</t>
  </si>
  <si>
    <t>DDBAADB</t>
  </si>
  <si>
    <t>DDBAADC</t>
  </si>
  <si>
    <t>DDBABAA</t>
  </si>
  <si>
    <t>DDBABAB</t>
  </si>
  <si>
    <t>DDBABAC</t>
  </si>
  <si>
    <t>DDBABAD</t>
  </si>
  <si>
    <t>DDBABBA</t>
  </si>
  <si>
    <t>DDBABBB</t>
  </si>
  <si>
    <t>DDBABBC</t>
  </si>
  <si>
    <t>DDBABBD</t>
  </si>
  <si>
    <t>DDBABCA</t>
  </si>
  <si>
    <t>DDBABCB</t>
  </si>
  <si>
    <t>DDBABCC</t>
  </si>
  <si>
    <t>DDBABCD</t>
  </si>
  <si>
    <t>DDBABDA</t>
  </si>
  <si>
    <t>DDBABDB</t>
  </si>
  <si>
    <t>DDBABDC</t>
  </si>
  <si>
    <t>DDBACAA</t>
  </si>
  <si>
    <t>DDBACAB</t>
  </si>
  <si>
    <t>DDBACAC</t>
  </si>
  <si>
    <t>DDBACAD</t>
  </si>
  <si>
    <t>DDBACBA</t>
  </si>
  <si>
    <t>DDBACBB</t>
  </si>
  <si>
    <t>DDBACBC</t>
  </si>
  <si>
    <t>DDBACBD</t>
  </si>
  <si>
    <t>DDBACCA</t>
  </si>
  <si>
    <t>DDBACCB</t>
  </si>
  <si>
    <t>DDBACCC</t>
  </si>
  <si>
    <t>DDBACCD</t>
  </si>
  <si>
    <t>DDBACDA</t>
  </si>
  <si>
    <t>DDBACDB</t>
  </si>
  <si>
    <t>DDBACDC</t>
  </si>
  <si>
    <t>DDBADAA</t>
  </si>
  <si>
    <t>DDBADAB</t>
  </si>
  <si>
    <t>DDBADAC</t>
  </si>
  <si>
    <t>DDBADBA</t>
  </si>
  <si>
    <t>DDBADBB</t>
  </si>
  <si>
    <t>DDBADBC</t>
  </si>
  <si>
    <t>DDBADCA</t>
  </si>
  <si>
    <t>DDBADCB</t>
  </si>
  <si>
    <t>DDBADCC</t>
  </si>
  <si>
    <t>DDBBAAA</t>
  </si>
  <si>
    <t>DDBBAAB</t>
  </si>
  <si>
    <t>DDBBAAC</t>
  </si>
  <si>
    <t>DDBBAAD</t>
  </si>
  <si>
    <t>DDBBABA</t>
  </si>
  <si>
    <t>DDBBABB</t>
  </si>
  <si>
    <t>DDBBABC</t>
  </si>
  <si>
    <t>DDBBABD</t>
  </si>
  <si>
    <t>DDBBACA</t>
  </si>
  <si>
    <t>DDBBACB</t>
  </si>
  <si>
    <t>DDBBACC</t>
  </si>
  <si>
    <t>DDBBACD</t>
  </si>
  <si>
    <t>DDBBADA</t>
  </si>
  <si>
    <t>DDBBADB</t>
  </si>
  <si>
    <t>DDBBADC</t>
  </si>
  <si>
    <t>DDBBBAA</t>
  </si>
  <si>
    <t>DDBBBAB</t>
  </si>
  <si>
    <t>DDBBBAC</t>
  </si>
  <si>
    <t>DDBBBAD</t>
  </si>
  <si>
    <t>DDBBBBA</t>
  </si>
  <si>
    <t>DDBBBBB</t>
  </si>
  <si>
    <t>DDBBBBC</t>
  </si>
  <si>
    <t>DDBBBBD</t>
  </si>
  <si>
    <t>DDBBBCA</t>
  </si>
  <si>
    <t>DDBBBCB</t>
  </si>
  <si>
    <t>DDBBBCC</t>
  </si>
  <si>
    <t>DDBBBCD</t>
  </si>
  <si>
    <t>DDBBBDA</t>
  </si>
  <si>
    <t>DDBBBDB</t>
  </si>
  <si>
    <t>DDBBBDC</t>
  </si>
  <si>
    <t>DDBBCAA</t>
  </si>
  <si>
    <t>DDBBCAB</t>
  </si>
  <si>
    <t>DDBBCAC</t>
  </si>
  <si>
    <t>DDBBCAD</t>
  </si>
  <si>
    <t>DDBBCBA</t>
  </si>
  <si>
    <t>DDBBCBB</t>
  </si>
  <si>
    <t>DDBBCBC</t>
  </si>
  <si>
    <t>DDBBCBD</t>
  </si>
  <si>
    <t>DDBBCCA</t>
  </si>
  <si>
    <t>DDBBCCB</t>
  </si>
  <si>
    <t>DDBBCCC</t>
  </si>
  <si>
    <t>DDBBCCD</t>
  </si>
  <si>
    <t>DDBBCDA</t>
  </si>
  <si>
    <t>DDBBCDB</t>
  </si>
  <si>
    <t>DDBBCDC</t>
  </si>
  <si>
    <t>DDBBDAA</t>
  </si>
  <si>
    <t>DDBBDAB</t>
  </si>
  <si>
    <t>DDBBDAC</t>
  </si>
  <si>
    <t>DDBBDBA</t>
  </si>
  <si>
    <t>DDBBDBB</t>
  </si>
  <si>
    <t>DDBBDBC</t>
  </si>
  <si>
    <t>DDBBDCA</t>
  </si>
  <si>
    <t>DDBBDCB</t>
  </si>
  <si>
    <t>DDBBDCC</t>
  </si>
  <si>
    <t>DDBCAAA</t>
  </si>
  <si>
    <t>DDBCAAB</t>
  </si>
  <si>
    <t>DDBCAAC</t>
  </si>
  <si>
    <t>DDBCAAD</t>
  </si>
  <si>
    <t>DDBCABA</t>
  </si>
  <si>
    <t>DDBCABB</t>
  </si>
  <si>
    <t>DDBCABC</t>
  </si>
  <si>
    <t>DDBCABD</t>
  </si>
  <si>
    <t>DDBCACA</t>
  </si>
  <si>
    <t>DDBCACB</t>
  </si>
  <si>
    <t>DDBCACC</t>
  </si>
  <si>
    <t>DDBCACD</t>
  </si>
  <si>
    <t>DDBCADA</t>
  </si>
  <si>
    <t>DDBCADB</t>
  </si>
  <si>
    <t>DDBCADC</t>
  </si>
  <si>
    <t>DDBCBAA</t>
  </si>
  <si>
    <t>DDBCBAB</t>
  </si>
  <si>
    <t>DDBCBAC</t>
  </si>
  <si>
    <t>DDBCBAD</t>
  </si>
  <si>
    <t>DDBCBBA</t>
  </si>
  <si>
    <t>DDBCBBB</t>
  </si>
  <si>
    <t>DDBCBBC</t>
  </si>
  <si>
    <t>DDBCBBD</t>
  </si>
  <si>
    <t>DDBCBCA</t>
  </si>
  <si>
    <t>DDBCBCB</t>
  </si>
  <si>
    <t>DDBCBCC</t>
  </si>
  <si>
    <t>DDBCBCD</t>
  </si>
  <si>
    <t>DDBCBDA</t>
  </si>
  <si>
    <t>DDBCBDB</t>
  </si>
  <si>
    <t>DDBCBDC</t>
  </si>
  <si>
    <t>DDBCCAA</t>
  </si>
  <si>
    <t>DDBCCAB</t>
  </si>
  <si>
    <t>DDBCCAC</t>
  </si>
  <si>
    <t>DDBCCAD</t>
  </si>
  <si>
    <t>DDBCCBA</t>
  </si>
  <si>
    <t>DDBCCBB</t>
  </si>
  <si>
    <t>DDBCCBC</t>
  </si>
  <si>
    <t>DDBCCBD</t>
  </si>
  <si>
    <t>DDBCCCA</t>
  </si>
  <si>
    <t>DDBCCCB</t>
  </si>
  <si>
    <t>DDBCCCC</t>
  </si>
  <si>
    <t>DDBCCCD</t>
  </si>
  <si>
    <t>DDBCCDA</t>
  </si>
  <si>
    <t>DDBCCDB</t>
  </si>
  <si>
    <t>DDBCCDC</t>
  </si>
  <si>
    <t>DDBCDAA</t>
  </si>
  <si>
    <t>DDBCDAB</t>
  </si>
  <si>
    <t>DDBCDAC</t>
  </si>
  <si>
    <t>DDBCDBA</t>
  </si>
  <si>
    <t>DDBCDBB</t>
  </si>
  <si>
    <t>DDBCDBC</t>
  </si>
  <si>
    <t>DDBCDCA</t>
  </si>
  <si>
    <t>DDBCDCB</t>
  </si>
  <si>
    <t>DDBCDCC</t>
  </si>
  <si>
    <t>DDBDAAA</t>
  </si>
  <si>
    <t>DDBDAAB</t>
  </si>
  <si>
    <t>DDBDAAC</t>
  </si>
  <si>
    <t>DDBDABA</t>
  </si>
  <si>
    <t>DDBDABB</t>
  </si>
  <si>
    <t>DDBDABC</t>
  </si>
  <si>
    <t>DDBDACA</t>
  </si>
  <si>
    <t>DDBDACB</t>
  </si>
  <si>
    <t>DDBDACC</t>
  </si>
  <si>
    <t>DDBDBAA</t>
  </si>
  <si>
    <t>DDBDBAB</t>
  </si>
  <si>
    <t>DDBDBAC</t>
  </si>
  <si>
    <t>DDBDBBA</t>
  </si>
  <si>
    <t>DDBDBBB</t>
  </si>
  <si>
    <t>DDBDBBC</t>
  </si>
  <si>
    <t>DDBDBCA</t>
  </si>
  <si>
    <t>DDBDBCB</t>
  </si>
  <si>
    <t>DDBDBCC</t>
  </si>
  <si>
    <t>DDBDCAA</t>
  </si>
  <si>
    <t>DDBDCAB</t>
  </si>
  <si>
    <t>DDBDCAC</t>
  </si>
  <si>
    <t>DDBDCBA</t>
  </si>
  <si>
    <t>DDBDCBB</t>
  </si>
  <si>
    <t>DDBDCBC</t>
  </si>
  <si>
    <t>DDBDCCA</t>
  </si>
  <si>
    <t>DDBDCCB</t>
  </si>
  <si>
    <t>DDBDCCC</t>
  </si>
  <si>
    <t>DDCAAAA</t>
  </si>
  <si>
    <t>DDCAAAB</t>
  </si>
  <si>
    <t>DDCAAAC</t>
  </si>
  <si>
    <t>DDCAAAD</t>
  </si>
  <si>
    <t>DDCAABA</t>
  </si>
  <si>
    <t>DDCAABB</t>
  </si>
  <si>
    <t>DDCAABC</t>
  </si>
  <si>
    <t>DDCAABD</t>
  </si>
  <si>
    <t>DDCAACA</t>
  </si>
  <si>
    <t>DDCAACB</t>
  </si>
  <si>
    <t>DDCAACC</t>
  </si>
  <si>
    <t>DDCAACD</t>
  </si>
  <si>
    <t>DDCAADA</t>
  </si>
  <si>
    <t>DDCAADB</t>
  </si>
  <si>
    <t>DDCAADC</t>
  </si>
  <si>
    <t>DDCABAA</t>
  </si>
  <si>
    <t>DDCABAB</t>
  </si>
  <si>
    <t>DDCABAC</t>
  </si>
  <si>
    <t>DDCABAD</t>
  </si>
  <si>
    <t>DDCABBA</t>
  </si>
  <si>
    <t>DDCABBB</t>
  </si>
  <si>
    <t>DDCABBC</t>
  </si>
  <si>
    <t>DDCABBD</t>
  </si>
  <si>
    <t>DDCABCA</t>
  </si>
  <si>
    <t>DDCABCB</t>
  </si>
  <si>
    <t>DDCABCC</t>
  </si>
  <si>
    <t>DDCABCD</t>
  </si>
  <si>
    <t>DDCABDA</t>
  </si>
  <si>
    <t>DDCABDB</t>
  </si>
  <si>
    <t>DDCABDC</t>
  </si>
  <si>
    <t>DDCACAA</t>
  </si>
  <si>
    <t>DDCACAB</t>
  </si>
  <si>
    <t>DDCACAC</t>
  </si>
  <si>
    <t>DDCACAD</t>
  </si>
  <si>
    <t>DDCACBA</t>
  </si>
  <si>
    <t>DDCACBB</t>
  </si>
  <si>
    <t>DDCACBC</t>
  </si>
  <si>
    <t>DDCACBD</t>
  </si>
  <si>
    <t>DDCACCA</t>
  </si>
  <si>
    <t>DDCACCB</t>
  </si>
  <si>
    <t>DDCACCC</t>
  </si>
  <si>
    <t>DDCACCD</t>
  </si>
  <si>
    <t>DDCACDA</t>
  </si>
  <si>
    <t>DDCACDB</t>
  </si>
  <si>
    <t>DDCACDC</t>
  </si>
  <si>
    <t>DDCADAA</t>
  </si>
  <si>
    <t>DDCADAB</t>
  </si>
  <si>
    <t>DDCADAC</t>
  </si>
  <si>
    <t>DDCADBA</t>
  </si>
  <si>
    <t>DDCADBB</t>
  </si>
  <si>
    <t>DDCADBC</t>
  </si>
  <si>
    <t>DDCADCA</t>
  </si>
  <si>
    <t>DDCADCB</t>
  </si>
  <si>
    <t>DDCADCC</t>
  </si>
  <si>
    <t>DDCBAAA</t>
  </si>
  <si>
    <t>DDCBAAB</t>
  </si>
  <si>
    <t>DDCBAAC</t>
  </si>
  <si>
    <t>DDCBAAD</t>
  </si>
  <si>
    <t>DDCBABA</t>
  </si>
  <si>
    <t>DDCBABB</t>
  </si>
  <si>
    <t>DDCBABC</t>
  </si>
  <si>
    <t>DDCBABD</t>
  </si>
  <si>
    <t>DDCBACA</t>
  </si>
  <si>
    <t>DDCBACB</t>
  </si>
  <si>
    <t>DDCBACC</t>
  </si>
  <si>
    <t>DDCBACD</t>
  </si>
  <si>
    <t>DDCBADA</t>
  </si>
  <si>
    <t>DDCBADB</t>
  </si>
  <si>
    <t>DDCBADC</t>
  </si>
  <si>
    <t>DDCBBAA</t>
  </si>
  <si>
    <t>DDCBBAB</t>
  </si>
  <si>
    <t>DDCBBAC</t>
  </si>
  <si>
    <t>DDCBBAD</t>
  </si>
  <si>
    <t>DDCBBBA</t>
  </si>
  <si>
    <t>DDCBBBB</t>
  </si>
  <si>
    <t>DDCBBBC</t>
  </si>
  <si>
    <t>DDCBBBD</t>
  </si>
  <si>
    <t>DDCBBCA</t>
  </si>
  <si>
    <t>DDCBBCB</t>
  </si>
  <si>
    <t>DDCBBCC</t>
  </si>
  <si>
    <t>DDCBBCD</t>
  </si>
  <si>
    <t>DDCBBDA</t>
  </si>
  <si>
    <t>DDCBBDB</t>
  </si>
  <si>
    <t>DDCBBDC</t>
  </si>
  <si>
    <t>DDCBCAA</t>
  </si>
  <si>
    <t>DDCBCAB</t>
  </si>
  <si>
    <t>DDCBCAC</t>
  </si>
  <si>
    <t>DDCBCAD</t>
  </si>
  <si>
    <t>DDCBCBA</t>
  </si>
  <si>
    <t>DDCBCBB</t>
  </si>
  <si>
    <t>DDCBCBC</t>
  </si>
  <si>
    <t>DDCBCBD</t>
  </si>
  <si>
    <t>DDCBCCA</t>
  </si>
  <si>
    <t>DDCBCCB</t>
  </si>
  <si>
    <t>DDCBCCC</t>
  </si>
  <si>
    <t>DDCBCCD</t>
  </si>
  <si>
    <t>DDCBCDA</t>
  </si>
  <si>
    <t>DDCBCDB</t>
  </si>
  <si>
    <t>DDCBCDC</t>
  </si>
  <si>
    <t>DDCBDAA</t>
  </si>
  <si>
    <t>DDCBDAB</t>
  </si>
  <si>
    <t>DDCBDAC</t>
  </si>
  <si>
    <t>DDCBDBA</t>
  </si>
  <si>
    <t>DDCBDBB</t>
  </si>
  <si>
    <t>DDCBDBC</t>
  </si>
  <si>
    <t>DDCBDCA</t>
  </si>
  <si>
    <t>DDCBDCB</t>
  </si>
  <si>
    <t>DDCBDCC</t>
  </si>
  <si>
    <t>DDCCAAA</t>
  </si>
  <si>
    <t>DDCCAAB</t>
  </si>
  <si>
    <t>DDCCAAC</t>
  </si>
  <si>
    <t>DDCCAAD</t>
  </si>
  <si>
    <t>DDCCABA</t>
  </si>
  <si>
    <t>DDCCABB</t>
  </si>
  <si>
    <t>DDCCABC</t>
  </si>
  <si>
    <t>DDCCABD</t>
  </si>
  <si>
    <t>DDCCACA</t>
  </si>
  <si>
    <t>DDCCACB</t>
  </si>
  <si>
    <t>DDCCACC</t>
  </si>
  <si>
    <t>DDCCACD</t>
  </si>
  <si>
    <t>DDCCADA</t>
  </si>
  <si>
    <t>DDCCADB</t>
  </si>
  <si>
    <t>DDCCADC</t>
  </si>
  <si>
    <t>DDCCBAA</t>
  </si>
  <si>
    <t>DDCCBAB</t>
  </si>
  <si>
    <t>DDCCBAC</t>
  </si>
  <si>
    <t>DDCCBAD</t>
  </si>
  <si>
    <t>DDCCBBA</t>
  </si>
  <si>
    <t>DDCCBBB</t>
  </si>
  <si>
    <t>DDCCBBC</t>
  </si>
  <si>
    <t>DDCCBBD</t>
  </si>
  <si>
    <t>DDCCBCA</t>
  </si>
  <si>
    <t>DDCCBCB</t>
  </si>
  <si>
    <t>DDCCBCC</t>
  </si>
  <si>
    <t>DDCCBCD</t>
  </si>
  <si>
    <t>DDCCBDA</t>
  </si>
  <si>
    <t>DDCCBDB</t>
  </si>
  <si>
    <t>DDCCBDC</t>
  </si>
  <si>
    <t>DDCCCAA</t>
  </si>
  <si>
    <t>DDCCCAB</t>
  </si>
  <si>
    <t>DDCCCAC</t>
  </si>
  <si>
    <t>DDCCCAD</t>
  </si>
  <si>
    <t>DDCCCBA</t>
  </si>
  <si>
    <t>DDCCCBB</t>
  </si>
  <si>
    <t>DDCCCBC</t>
  </si>
  <si>
    <t>DDCCCBD</t>
  </si>
  <si>
    <t>DDCCCCA</t>
  </si>
  <si>
    <t>DDCCCCB</t>
  </si>
  <si>
    <t>DDCCCCC</t>
  </si>
  <si>
    <t>DDCCCCD</t>
  </si>
  <si>
    <t>DDCCCDA</t>
  </si>
  <si>
    <t>DDCCCDB</t>
  </si>
  <si>
    <t>DDCCCDC</t>
  </si>
  <si>
    <t>DDCCDAA</t>
  </si>
  <si>
    <t>DDCCDAB</t>
  </si>
  <si>
    <t>DDCCDAC</t>
  </si>
  <si>
    <t>DDCCDBA</t>
  </si>
  <si>
    <t>DDCCDBB</t>
  </si>
  <si>
    <t>DDCCDBC</t>
  </si>
  <si>
    <t>DDCCDCA</t>
  </si>
  <si>
    <t>DDCCDCB</t>
  </si>
  <si>
    <t>DDCCDCC</t>
  </si>
  <si>
    <t>DDCDAAA</t>
  </si>
  <si>
    <t>DDCDAAB</t>
  </si>
  <si>
    <t>DDCDAAC</t>
  </si>
  <si>
    <t>DDCDABA</t>
  </si>
  <si>
    <t>DDCDABB</t>
  </si>
  <si>
    <t>DDCDABC</t>
  </si>
  <si>
    <t>DDCDACA</t>
  </si>
  <si>
    <t>DDCDACB</t>
  </si>
  <si>
    <t>DDCDACC</t>
  </si>
  <si>
    <t>DDCDBAA</t>
  </si>
  <si>
    <t>DDCDBAB</t>
  </si>
  <si>
    <t>DDCDBAC</t>
  </si>
  <si>
    <t>DDCDBBA</t>
  </si>
  <si>
    <t>DDCDBBB</t>
  </si>
  <si>
    <t>DDCDBBC</t>
  </si>
  <si>
    <t>DDCDBCA</t>
  </si>
  <si>
    <t>DDCDBCB</t>
  </si>
  <si>
    <t>DDCDBCC</t>
  </si>
  <si>
    <t>DDCDCAA</t>
  </si>
  <si>
    <t>DDCDCAB</t>
  </si>
  <si>
    <t>DDCDCAC</t>
  </si>
  <si>
    <t>DDCDCBA</t>
  </si>
  <si>
    <t>DDCDCBB</t>
  </si>
  <si>
    <t>DDCDCBC</t>
  </si>
  <si>
    <t>DDCDCCA</t>
  </si>
  <si>
    <t>DDCDCCB</t>
  </si>
  <si>
    <t>DDCDCCC</t>
  </si>
  <si>
    <t>DDDAAAA</t>
  </si>
  <si>
    <t>DDDAAAB</t>
  </si>
  <si>
    <t>DDDAAAC</t>
  </si>
  <si>
    <t>DDDAABA</t>
  </si>
  <si>
    <t>DDDAABB</t>
  </si>
  <si>
    <t>DDDAABC</t>
  </si>
  <si>
    <t>DDDAACA</t>
  </si>
  <si>
    <t>DDDAACB</t>
  </si>
  <si>
    <t>DDDAACC</t>
  </si>
  <si>
    <t>DDDABAA</t>
  </si>
  <si>
    <t>DDDABAB</t>
  </si>
  <si>
    <t>DDDABAC</t>
  </si>
  <si>
    <t>DDDABBA</t>
  </si>
  <si>
    <t>DDDABBB</t>
  </si>
  <si>
    <t>DDDABBC</t>
  </si>
  <si>
    <t>DDDABCA</t>
  </si>
  <si>
    <t>DDDABCB</t>
  </si>
  <si>
    <t>DDDABCC</t>
  </si>
  <si>
    <t>DDDACAA</t>
  </si>
  <si>
    <t>DDDACAB</t>
  </si>
  <si>
    <t>DDDACAC</t>
  </si>
  <si>
    <t>DDDACBA</t>
  </si>
  <si>
    <t>DDDACBB</t>
  </si>
  <si>
    <t>DDDACBC</t>
  </si>
  <si>
    <t>DDDACCA</t>
  </si>
  <si>
    <t>DDDACCB</t>
  </si>
  <si>
    <t>DDDACCC</t>
  </si>
  <si>
    <t>DDDBAAA</t>
  </si>
  <si>
    <t>DDDBAAB</t>
  </si>
  <si>
    <t>DDDBAAC</t>
  </si>
  <si>
    <t>DDDBABA</t>
  </si>
  <si>
    <t>DDDBABB</t>
  </si>
  <si>
    <t>DDDBABC</t>
  </si>
  <si>
    <t>DDDBACA</t>
  </si>
  <si>
    <t>DDDBACB</t>
  </si>
  <si>
    <t>DDDBACC</t>
  </si>
  <si>
    <t>DDDBBAA</t>
  </si>
  <si>
    <t>DDDBBAB</t>
  </si>
  <si>
    <t>DDDBBAC</t>
  </si>
  <si>
    <t>DDDBBBA</t>
  </si>
  <si>
    <t>DDDBBBB</t>
  </si>
  <si>
    <t>DDDBBBC</t>
  </si>
  <si>
    <t>DDDBBCA</t>
  </si>
  <si>
    <t>DDDBBCB</t>
  </si>
  <si>
    <t>DDDBBCC</t>
  </si>
  <si>
    <t>DDDBCAA</t>
  </si>
  <si>
    <t>DDDBCAB</t>
  </si>
  <si>
    <t>DDDBCAC</t>
  </si>
  <si>
    <t>DDDBCBA</t>
  </si>
  <si>
    <t>DDDBCBB</t>
  </si>
  <si>
    <t>DDDBCBC</t>
  </si>
  <si>
    <t>DDDBCCA</t>
  </si>
  <si>
    <t>DDDBCCB</t>
  </si>
  <si>
    <t>DDDBCCC</t>
  </si>
  <si>
    <t>DDDCAAA</t>
  </si>
  <si>
    <t>DDDCAAB</t>
  </si>
  <si>
    <t>DDDCAAC</t>
  </si>
  <si>
    <t>DDDCABA</t>
  </si>
  <si>
    <t>DDDCABB</t>
  </si>
  <si>
    <t>DDDCABC</t>
  </si>
  <si>
    <t>DDDCACA</t>
  </si>
  <si>
    <t>DDDCACB</t>
  </si>
  <si>
    <t>DDDCACC</t>
  </si>
  <si>
    <t>DDDCBAA</t>
  </si>
  <si>
    <t>DDDCBAB</t>
  </si>
  <si>
    <t>DDDCBAC</t>
  </si>
  <si>
    <t>DDDCBBA</t>
  </si>
  <si>
    <t>DDDCBBB</t>
  </si>
  <si>
    <t>DDDCBBC</t>
  </si>
  <si>
    <t>DDDCBCA</t>
  </si>
  <si>
    <t>DDDCBCB</t>
  </si>
  <si>
    <t>DDDCBCC</t>
  </si>
  <si>
    <t>DDDCCAA</t>
  </si>
  <si>
    <t>DDDCCAB</t>
  </si>
  <si>
    <t>DDDCCAC</t>
  </si>
  <si>
    <t>DDDCCBA</t>
  </si>
  <si>
    <t>DDDCCBB</t>
  </si>
  <si>
    <t>DDDCCBC</t>
  </si>
  <si>
    <t>DDDCCCA</t>
  </si>
  <si>
    <t>DDDCCCB</t>
  </si>
  <si>
    <t>DDDCCCC</t>
  </si>
  <si>
    <t>DEAAAAA</t>
  </si>
  <si>
    <t>DEAAAAB</t>
  </si>
  <si>
    <t>DEAAAAC</t>
  </si>
  <si>
    <t>DEAAABA</t>
  </si>
  <si>
    <t>DEAAABB</t>
  </si>
  <si>
    <t>DEAAABC</t>
  </si>
  <si>
    <t>DEAAACA</t>
  </si>
  <si>
    <t>DEAAACB</t>
  </si>
  <si>
    <t>DEAAACC</t>
  </si>
  <si>
    <t>DEAABAA</t>
  </si>
  <si>
    <t>DEAABAB</t>
  </si>
  <si>
    <t>DEAABAC</t>
  </si>
  <si>
    <t>DEAABBA</t>
  </si>
  <si>
    <t>DEAABBB</t>
  </si>
  <si>
    <t>DEAABBC</t>
  </si>
  <si>
    <t>DEAABCA</t>
  </si>
  <si>
    <t>DEAABCB</t>
  </si>
  <si>
    <t>DEAABCC</t>
  </si>
  <si>
    <t>DEAACAA</t>
  </si>
  <si>
    <t>DEAACAB</t>
  </si>
  <si>
    <t>DEAACAC</t>
  </si>
  <si>
    <t>DEAACBA</t>
  </si>
  <si>
    <t>DEAACBB</t>
  </si>
  <si>
    <t>DEAACBC</t>
  </si>
  <si>
    <t>DEAACCA</t>
  </si>
  <si>
    <t>DEAACCB</t>
  </si>
  <si>
    <t>DEAACCC</t>
  </si>
  <si>
    <t>DEABAAA</t>
  </si>
  <si>
    <t>DEABAAB</t>
  </si>
  <si>
    <t>DEABAAC</t>
  </si>
  <si>
    <t>DEABABA</t>
  </si>
  <si>
    <t>DEABABB</t>
  </si>
  <si>
    <t>DEABABC</t>
  </si>
  <si>
    <t>DEABACA</t>
  </si>
  <si>
    <t>DEABACB</t>
  </si>
  <si>
    <t>DEABACC</t>
  </si>
  <si>
    <t>DEABBAA</t>
  </si>
  <si>
    <t>DEABBAB</t>
  </si>
  <si>
    <t>DEABBAC</t>
  </si>
  <si>
    <t>DEABBBA</t>
  </si>
  <si>
    <t>DEABBBB</t>
  </si>
  <si>
    <t>DEABBBC</t>
  </si>
  <si>
    <t>DEABBCA</t>
  </si>
  <si>
    <t>DEABBCB</t>
  </si>
  <si>
    <t>DEABBCC</t>
  </si>
  <si>
    <t>DEABCAA</t>
  </si>
  <si>
    <t>DEABCAB</t>
  </si>
  <si>
    <t>DEABCAC</t>
  </si>
  <si>
    <t>DEABCBA</t>
  </si>
  <si>
    <t>DEABCBB</t>
  </si>
  <si>
    <t>DEABCBC</t>
  </si>
  <si>
    <t>DEABCCA</t>
  </si>
  <si>
    <t>DEABCCB</t>
  </si>
  <si>
    <t>DEABCCC</t>
  </si>
  <si>
    <t>DEACAAA</t>
  </si>
  <si>
    <t>DEACAAB</t>
  </si>
  <si>
    <t>DEACAAC</t>
  </si>
  <si>
    <t>DEACABA</t>
  </si>
  <si>
    <t>DEACABB</t>
  </si>
  <si>
    <t>DEACABC</t>
  </si>
  <si>
    <t>DEACACA</t>
  </si>
  <si>
    <t>DEACACB</t>
  </si>
  <si>
    <t>DEACACC</t>
  </si>
  <si>
    <t>DEACBAA</t>
  </si>
  <si>
    <t>DEACBAB</t>
  </si>
  <si>
    <t>DEACBAC</t>
  </si>
  <si>
    <t>DEACBBA</t>
  </si>
  <si>
    <t>DEACBBB</t>
  </si>
  <si>
    <t>DEACBBC</t>
  </si>
  <si>
    <t>DEACBCA</t>
  </si>
  <si>
    <t>DEACBCB</t>
  </si>
  <si>
    <t>DEACBCC</t>
  </si>
  <si>
    <t>DEACCAA</t>
  </si>
  <si>
    <t>DEACCAB</t>
  </si>
  <si>
    <t>DEACCAC</t>
  </si>
  <si>
    <t>DEACCBA</t>
  </si>
  <si>
    <t>DEACCBB</t>
  </si>
  <si>
    <t>DEACCBC</t>
  </si>
  <si>
    <t>DEACCCA</t>
  </si>
  <si>
    <t>DEACCCB</t>
  </si>
  <si>
    <t>DEACCCC</t>
  </si>
  <si>
    <t>DEBAAAA</t>
  </si>
  <si>
    <t>DEBAAAB</t>
  </si>
  <si>
    <t>DEBAAAC</t>
  </si>
  <si>
    <t>DEBAABA</t>
  </si>
  <si>
    <t>DEBAABB</t>
  </si>
  <si>
    <t>DEBAABC</t>
  </si>
  <si>
    <t>DEBAACA</t>
  </si>
  <si>
    <t>DEBAACB</t>
  </si>
  <si>
    <t>DEBAACC</t>
  </si>
  <si>
    <t>DEBABAA</t>
  </si>
  <si>
    <t>DEBABAB</t>
  </si>
  <si>
    <t>DEBABAC</t>
  </si>
  <si>
    <t>DEBABBA</t>
  </si>
  <si>
    <t>DEBABBB</t>
  </si>
  <si>
    <t>DEBABBC</t>
  </si>
  <si>
    <t>DEBABCA</t>
  </si>
  <si>
    <t>DEBABCB</t>
  </si>
  <si>
    <t>DEBABCC</t>
  </si>
  <si>
    <t>DEBACAA</t>
  </si>
  <si>
    <t>DEBACAB</t>
  </si>
  <si>
    <t>DEBACAC</t>
  </si>
  <si>
    <t>DEBACBA</t>
  </si>
  <si>
    <t>DEBACBB</t>
  </si>
  <si>
    <t>DEBACBC</t>
  </si>
  <si>
    <t>DEBACCA</t>
  </si>
  <si>
    <t>DEBACCB</t>
  </si>
  <si>
    <t>DEBACCC</t>
  </si>
  <si>
    <t>DEBBAAA</t>
  </si>
  <si>
    <t>DEBBAAB</t>
  </si>
  <si>
    <t>DEBBAAC</t>
  </si>
  <si>
    <t>DEBBABA</t>
  </si>
  <si>
    <t>DEBBABB</t>
  </si>
  <si>
    <t>DEBBABC</t>
  </si>
  <si>
    <t>DEBBACA</t>
  </si>
  <si>
    <t>DEBBACB</t>
  </si>
  <si>
    <t>DEBBACC</t>
  </si>
  <si>
    <t>DEBBBAA</t>
  </si>
  <si>
    <t>DEBBBAB</t>
  </si>
  <si>
    <t>DEBBBAC</t>
  </si>
  <si>
    <t>DEBBBBA</t>
  </si>
  <si>
    <t>DEBBBBB</t>
  </si>
  <si>
    <t>DEBBBBC</t>
  </si>
  <si>
    <t>DEBBBCA</t>
  </si>
  <si>
    <t>DEBBBCB</t>
  </si>
  <si>
    <t>DEBBBCC</t>
  </si>
  <si>
    <t>DEBBCAA</t>
  </si>
  <si>
    <t>DEBBCAB</t>
  </si>
  <si>
    <t>DEBBCAC</t>
  </si>
  <si>
    <t>DEBBCBA</t>
  </si>
  <si>
    <t>DEBBCBB</t>
  </si>
  <si>
    <t>DEBBCBC</t>
  </si>
  <si>
    <t>DEBBCCA</t>
  </si>
  <si>
    <t>DEBBCCB</t>
  </si>
  <si>
    <t>DEBBCCC</t>
  </si>
  <si>
    <t>DEBCAAA</t>
  </si>
  <si>
    <t>DEBCAAB</t>
  </si>
  <si>
    <t>DEBCAAC</t>
  </si>
  <si>
    <t>DEBCABA</t>
  </si>
  <si>
    <t>DEBCABB</t>
  </si>
  <si>
    <t>DEBCABC</t>
  </si>
  <si>
    <t>DEBCACA</t>
  </si>
  <si>
    <t>DEBCACB</t>
  </si>
  <si>
    <t>DEBCACC</t>
  </si>
  <si>
    <t>DEBCBAA</t>
  </si>
  <si>
    <t>DEBCBAB</t>
  </si>
  <si>
    <t>DEBCBAC</t>
  </si>
  <si>
    <t>DEBCBBA</t>
  </si>
  <si>
    <t>DEBCBBB</t>
  </si>
  <si>
    <t>DEBCBBC</t>
  </si>
  <si>
    <t>DEBCBCA</t>
  </si>
  <si>
    <t>DEBCBCB</t>
  </si>
  <si>
    <t>DEBCBCC</t>
  </si>
  <si>
    <t>DEBCCAA</t>
  </si>
  <si>
    <t>DEBCCAB</t>
  </si>
  <si>
    <t>DEBCCAC</t>
  </si>
  <si>
    <t>DEBCCBA</t>
  </si>
  <si>
    <t>DEBCCBB</t>
  </si>
  <si>
    <t>DEBCCBC</t>
  </si>
  <si>
    <t>DEBCCCA</t>
  </si>
  <si>
    <t>DEBCCCB</t>
  </si>
  <si>
    <t>DEBCCCC</t>
  </si>
  <si>
    <t>DECAAAA</t>
  </si>
  <si>
    <t>DECAAAB</t>
  </si>
  <si>
    <t>DECAAAC</t>
  </si>
  <si>
    <t>DECAABA</t>
  </si>
  <si>
    <t>DECAABB</t>
  </si>
  <si>
    <t>DECAABC</t>
  </si>
  <si>
    <t>DECAACA</t>
  </si>
  <si>
    <t>DECAACB</t>
  </si>
  <si>
    <t>DECAACC</t>
  </si>
  <si>
    <t>DECABAA</t>
  </si>
  <si>
    <t>DECABAB</t>
  </si>
  <si>
    <t>DECABAC</t>
  </si>
  <si>
    <t>DECABBA</t>
  </si>
  <si>
    <t>DECABBB</t>
  </si>
  <si>
    <t>DECABBC</t>
  </si>
  <si>
    <t>DECABCA</t>
  </si>
  <si>
    <t>DECABCB</t>
  </si>
  <si>
    <t>DECABCC</t>
  </si>
  <si>
    <t>DECACAA</t>
  </si>
  <si>
    <t>DECACAB</t>
  </si>
  <si>
    <t>DECACAC</t>
  </si>
  <si>
    <t>DECACBA</t>
  </si>
  <si>
    <t>DECACBB</t>
  </si>
  <si>
    <t>DECACBC</t>
  </si>
  <si>
    <t>DECACCA</t>
  </si>
  <si>
    <t>DECACCB</t>
  </si>
  <si>
    <t>DECACCC</t>
  </si>
  <si>
    <t>DECBAAA</t>
  </si>
  <si>
    <t>DECBAAB</t>
  </si>
  <si>
    <t>DECBAAC</t>
  </si>
  <si>
    <t>DECBABA</t>
  </si>
  <si>
    <t>DECBABB</t>
  </si>
  <si>
    <t>DECBABC</t>
  </si>
  <si>
    <t>DECBACA</t>
  </si>
  <si>
    <t>DECBACB</t>
  </si>
  <si>
    <t>DECBACC</t>
  </si>
  <si>
    <t>DECBBAA</t>
  </si>
  <si>
    <t>DECBBAB</t>
  </si>
  <si>
    <t>DECBBAC</t>
  </si>
  <si>
    <t>DECBBBA</t>
  </si>
  <si>
    <t>DECBBBB</t>
  </si>
  <si>
    <t>DECBBBC</t>
  </si>
  <si>
    <t>DECBBCA</t>
  </si>
  <si>
    <t>DECBBCB</t>
  </si>
  <si>
    <t>DECBBCC</t>
  </si>
  <si>
    <t>DECBCAA</t>
  </si>
  <si>
    <t>DECBCAB</t>
  </si>
  <si>
    <t>DECBCAC</t>
  </si>
  <si>
    <t>DECBCBA</t>
  </si>
  <si>
    <t>DECBCBB</t>
  </si>
  <si>
    <t>DECBCBC</t>
  </si>
  <si>
    <t>DECBCCA</t>
  </si>
  <si>
    <t>DECBCCB</t>
  </si>
  <si>
    <t>DECBCCC</t>
  </si>
  <si>
    <t>DECCAAA</t>
  </si>
  <si>
    <t>DECCAAB</t>
  </si>
  <si>
    <t>DECCAAC</t>
  </si>
  <si>
    <t>DECCABA</t>
  </si>
  <si>
    <t>DECCABB</t>
  </si>
  <si>
    <t>DECCABC</t>
  </si>
  <si>
    <t>DECCACA</t>
  </si>
  <si>
    <t>DECCACB</t>
  </si>
  <si>
    <t>DECCACC</t>
  </si>
  <si>
    <t>DECCBAA</t>
  </si>
  <si>
    <t>DECCBAB</t>
  </si>
  <si>
    <t>DECCBAC</t>
  </si>
  <si>
    <t>DECCBBA</t>
  </si>
  <si>
    <t>DECCBBB</t>
  </si>
  <si>
    <t>DECCBBC</t>
  </si>
  <si>
    <t>DECCBCA</t>
  </si>
  <si>
    <t>DECCBCB</t>
  </si>
  <si>
    <t>DECCBCC</t>
  </si>
  <si>
    <t>DECCCAA</t>
  </si>
  <si>
    <t>DECCCAB</t>
  </si>
  <si>
    <t>DECCCAC</t>
  </si>
  <si>
    <t>DECCCBA</t>
  </si>
  <si>
    <t>DECCCBB</t>
  </si>
  <si>
    <t>DECCCBC</t>
  </si>
  <si>
    <t>DECCCCA</t>
  </si>
  <si>
    <t>DECCCCB</t>
  </si>
  <si>
    <t>EAAAAAC</t>
  </si>
  <si>
    <t>EAAAAAD</t>
  </si>
  <si>
    <t>EAAAABC</t>
  </si>
  <si>
    <t>EAAAABD</t>
  </si>
  <si>
    <t>EAAAACA</t>
  </si>
  <si>
    <t>EAAAACB</t>
  </si>
  <si>
    <t>EAAAACC</t>
  </si>
  <si>
    <t>EAAAACD</t>
  </si>
  <si>
    <t>EAAAADA</t>
  </si>
  <si>
    <t>EAAAADB</t>
  </si>
  <si>
    <t>EAAAADC</t>
  </si>
  <si>
    <t>EAAABAC</t>
  </si>
  <si>
    <t>EAAABAD</t>
  </si>
  <si>
    <t>EAAABBC</t>
  </si>
  <si>
    <t>EAAABBD</t>
  </si>
  <si>
    <t>EAAABCA</t>
  </si>
  <si>
    <t>EAAABCB</t>
  </si>
  <si>
    <t>EAAABCC</t>
  </si>
  <si>
    <t>EAAABCD</t>
  </si>
  <si>
    <t>EAAABDA</t>
  </si>
  <si>
    <t>EAAABDB</t>
  </si>
  <si>
    <t>EAAABDC</t>
  </si>
  <si>
    <t>EAAACAA</t>
  </si>
  <si>
    <t>EAAACAB</t>
  </si>
  <si>
    <t>EAAACAC</t>
  </si>
  <si>
    <t>EAAACAD</t>
  </si>
  <si>
    <t>EAAACBA</t>
  </si>
  <si>
    <t>EAAACBB</t>
  </si>
  <si>
    <t>EAAACBC</t>
  </si>
  <si>
    <t>EAAACBD</t>
  </si>
  <si>
    <t>EAAACCA</t>
  </si>
  <si>
    <t>EAAACCB</t>
  </si>
  <si>
    <t>EAAACCC</t>
  </si>
  <si>
    <t>EAAACCD</t>
  </si>
  <si>
    <t>EAAACDA</t>
  </si>
  <si>
    <t>EAAACDB</t>
  </si>
  <si>
    <t>EAAACDC</t>
  </si>
  <si>
    <t>EAAADAA</t>
  </si>
  <si>
    <t>EAAADAB</t>
  </si>
  <si>
    <t>EAAADAC</t>
  </si>
  <si>
    <t>EAAADBA</t>
  </si>
  <si>
    <t>EAAADBB</t>
  </si>
  <si>
    <t>EAAADBC</t>
  </si>
  <si>
    <t>EAAADCA</t>
  </si>
  <si>
    <t>EAAADCB</t>
  </si>
  <si>
    <t>EAAADCC</t>
  </si>
  <si>
    <t>EAABAAC</t>
  </si>
  <si>
    <t>EAABAAD</t>
  </si>
  <si>
    <t>EAABABC</t>
  </si>
  <si>
    <t>EAABABD</t>
  </si>
  <si>
    <t>EAABACA</t>
  </si>
  <si>
    <t>EAABACB</t>
  </si>
  <si>
    <t>EAABACC</t>
  </si>
  <si>
    <t>EAABACD</t>
  </si>
  <si>
    <t>EAABADA</t>
  </si>
  <si>
    <t>EAABADB</t>
  </si>
  <si>
    <t>EAABADC</t>
  </si>
  <si>
    <t>EAABBAC</t>
  </si>
  <si>
    <t>EAABBAD</t>
  </si>
  <si>
    <t>EAABBBC</t>
  </si>
  <si>
    <t>EAABBBD</t>
  </si>
  <si>
    <t>EAABBCA</t>
  </si>
  <si>
    <t>EAABBCB</t>
  </si>
  <si>
    <t>EAABBCC</t>
  </si>
  <si>
    <t>EAABBCD</t>
  </si>
  <si>
    <t>EAABBDA</t>
  </si>
  <si>
    <t>EAABBDB</t>
  </si>
  <si>
    <t>EAABBDC</t>
  </si>
  <si>
    <t>EAABCAA</t>
  </si>
  <si>
    <t>EAABCAB</t>
  </si>
  <si>
    <t>EAABCAC</t>
  </si>
  <si>
    <t>EAABCAD</t>
  </si>
  <si>
    <t>EAABCBA</t>
  </si>
  <si>
    <t>EAABCBB</t>
  </si>
  <si>
    <t>EAABCBC</t>
  </si>
  <si>
    <t>EAABCBD</t>
  </si>
  <si>
    <t>EAABCCA</t>
  </si>
  <si>
    <t>EAABCCB</t>
  </si>
  <si>
    <t>EAABCCC</t>
  </si>
  <si>
    <t>EAABCCD</t>
  </si>
  <si>
    <t>EAABCDA</t>
  </si>
  <si>
    <t>EAABCDB</t>
  </si>
  <si>
    <t>EAABCDC</t>
  </si>
  <si>
    <t>EAABDAA</t>
  </si>
  <si>
    <t>EAABDAB</t>
  </si>
  <si>
    <t>EAABDAC</t>
  </si>
  <si>
    <t>EAABDBA</t>
  </si>
  <si>
    <t>EAABDBB</t>
  </si>
  <si>
    <t>EAABDBC</t>
  </si>
  <si>
    <t>EAABDCA</t>
  </si>
  <si>
    <t>EAABDCB</t>
  </si>
  <si>
    <t>EAABDCC</t>
  </si>
  <si>
    <t>EAACAAA</t>
  </si>
  <si>
    <t>EAACAAB</t>
  </si>
  <si>
    <t>EAACAAC</t>
  </si>
  <si>
    <t>EAACAAD</t>
  </si>
  <si>
    <t>EAACABA</t>
  </si>
  <si>
    <t>EAACABB</t>
  </si>
  <si>
    <t>EAACABC</t>
  </si>
  <si>
    <t>EAACABD</t>
  </si>
  <si>
    <t>EAACACA</t>
  </si>
  <si>
    <t>EAACACB</t>
  </si>
  <si>
    <t>EAACACC</t>
  </si>
  <si>
    <t>EAACACD</t>
  </si>
  <si>
    <t>EAACADA</t>
  </si>
  <si>
    <t>EAACADB</t>
  </si>
  <si>
    <t>EAACADC</t>
  </si>
  <si>
    <t>EAACBAA</t>
  </si>
  <si>
    <t>EAACBAB</t>
  </si>
  <si>
    <t>EAACBAC</t>
  </si>
  <si>
    <t>EAACBAD</t>
  </si>
  <si>
    <t>EAACBBA</t>
  </si>
  <si>
    <t>EAACBBB</t>
  </si>
  <si>
    <t>EAACBBC</t>
  </si>
  <si>
    <t>EAACBBD</t>
  </si>
  <si>
    <t>EAACBCA</t>
  </si>
  <si>
    <t>EAACBCB</t>
  </si>
  <si>
    <t>EAACBCC</t>
  </si>
  <si>
    <t>EAACBCD</t>
  </si>
  <si>
    <t>EAACBDA</t>
  </si>
  <si>
    <t>EAACBDB</t>
  </si>
  <si>
    <t>EAACBDC</t>
  </si>
  <si>
    <t>EAACCAA</t>
  </si>
  <si>
    <t>EAACCAB</t>
  </si>
  <si>
    <t>EAACCAC</t>
  </si>
  <si>
    <t>EAACCAD</t>
  </si>
  <si>
    <t>EAACCBA</t>
  </si>
  <si>
    <t>EAACCBB</t>
  </si>
  <si>
    <t>EAACCBC</t>
  </si>
  <si>
    <t>EAACCBD</t>
  </si>
  <si>
    <t>EAACCCA</t>
  </si>
  <si>
    <t>EAACCCB</t>
  </si>
  <si>
    <t>EAACCCC</t>
  </si>
  <si>
    <t>EAACCCD</t>
  </si>
  <si>
    <t>EAACCDA</t>
  </si>
  <si>
    <t>EAACCDB</t>
  </si>
  <si>
    <t>EAACCDC</t>
  </si>
  <si>
    <t>EAACDAA</t>
  </si>
  <si>
    <t>EAACDAB</t>
  </si>
  <si>
    <t>EAACDAC</t>
  </si>
  <si>
    <t>EAACDBA</t>
  </si>
  <si>
    <t>EAACDBB</t>
  </si>
  <si>
    <t>EAACDBC</t>
  </si>
  <si>
    <t>EAACDCA</t>
  </si>
  <si>
    <t>EAACDCB</t>
  </si>
  <si>
    <t>EAACDCC</t>
  </si>
  <si>
    <t>EAADAAA</t>
  </si>
  <si>
    <t>EAADAAB</t>
  </si>
  <si>
    <t>EAADAAC</t>
  </si>
  <si>
    <t>EAADABA</t>
  </si>
  <si>
    <t>EAADABB</t>
  </si>
  <si>
    <t>EAADABC</t>
  </si>
  <si>
    <t>EAADACA</t>
  </si>
  <si>
    <t>EAADACB</t>
  </si>
  <si>
    <t>EAADACC</t>
  </si>
  <si>
    <t>EAADBAA</t>
  </si>
  <si>
    <t>EAADBAB</t>
  </si>
  <si>
    <t>EAADBAC</t>
  </si>
  <si>
    <t>EAADBBA</t>
  </si>
  <si>
    <t>EAADBBB</t>
  </si>
  <si>
    <t>EAADBBC</t>
  </si>
  <si>
    <t>EAADBCA</t>
  </si>
  <si>
    <t>EAADBCB</t>
  </si>
  <si>
    <t>EAADBCC</t>
  </si>
  <si>
    <t>EAADCAA</t>
  </si>
  <si>
    <t>EAADCAB</t>
  </si>
  <si>
    <t>EAADCAC</t>
  </si>
  <si>
    <t>EAADCBA</t>
  </si>
  <si>
    <t>EAADCBB</t>
  </si>
  <si>
    <t>EAADCBC</t>
  </si>
  <si>
    <t>EAADCCA</t>
  </si>
  <si>
    <t>EAADCCB</t>
  </si>
  <si>
    <t>EAADCCC</t>
  </si>
  <si>
    <t>EABAAAC</t>
  </si>
  <si>
    <t>EABAAAD</t>
  </si>
  <si>
    <t>EABAABC</t>
  </si>
  <si>
    <t>EABAABD</t>
  </si>
  <si>
    <t>EABAACA</t>
  </si>
  <si>
    <t>EABAACB</t>
  </si>
  <si>
    <t>EABAACC</t>
  </si>
  <si>
    <t>EABAACD</t>
  </si>
  <si>
    <t>EABAADA</t>
  </si>
  <si>
    <t>EABAADB</t>
  </si>
  <si>
    <t>EABAADC</t>
  </si>
  <si>
    <t>EABABAC</t>
  </si>
  <si>
    <t>EABABAD</t>
  </si>
  <si>
    <t>EABABBC</t>
  </si>
  <si>
    <t>EABABBD</t>
  </si>
  <si>
    <t>EABABCA</t>
  </si>
  <si>
    <t>EABABCB</t>
  </si>
  <si>
    <t>EABABCC</t>
  </si>
  <si>
    <t>EABABCD</t>
  </si>
  <si>
    <t>EABABDA</t>
  </si>
  <si>
    <t>EABABDB</t>
  </si>
  <si>
    <t>EABABDC</t>
  </si>
  <si>
    <t>EABACAA</t>
  </si>
  <si>
    <t>EABACAB</t>
  </si>
  <si>
    <t>EABACAC</t>
  </si>
  <si>
    <t>EABACAD</t>
  </si>
  <si>
    <t>EABACBA</t>
  </si>
  <si>
    <t>EABACBB</t>
  </si>
  <si>
    <t>EABACBC</t>
  </si>
  <si>
    <t>EABACBD</t>
  </si>
  <si>
    <t>EABACCA</t>
  </si>
  <si>
    <t>EABACCB</t>
  </si>
  <si>
    <t>EABACCC</t>
  </si>
  <si>
    <t>EABACCD</t>
  </si>
  <si>
    <t>EABACDA</t>
  </si>
  <si>
    <t>EABACDB</t>
  </si>
  <si>
    <t>EABACDC</t>
  </si>
  <si>
    <t>EABADAA</t>
  </si>
  <si>
    <t>EABADAB</t>
  </si>
  <si>
    <t>EABADAC</t>
  </si>
  <si>
    <t>EABADBA</t>
  </si>
  <si>
    <t>EABADBB</t>
  </si>
  <si>
    <t>EABADBC</t>
  </si>
  <si>
    <t>EABADCA</t>
  </si>
  <si>
    <t>EABADCB</t>
  </si>
  <si>
    <t>EABADCC</t>
  </si>
  <si>
    <t>EABBAAC</t>
  </si>
  <si>
    <t>EABBAAD</t>
  </si>
  <si>
    <t>EABBABC</t>
  </si>
  <si>
    <t>EABBABD</t>
  </si>
  <si>
    <t>EABBACA</t>
  </si>
  <si>
    <t>EABBACB</t>
  </si>
  <si>
    <t>EABBACC</t>
  </si>
  <si>
    <t>EABBACD</t>
  </si>
  <si>
    <t>EABBADA</t>
  </si>
  <si>
    <t>EABBADB</t>
  </si>
  <si>
    <t>EABBADC</t>
  </si>
  <si>
    <t>EABBBAC</t>
  </si>
  <si>
    <t>EABBBAD</t>
  </si>
  <si>
    <t>EABBBBB</t>
  </si>
  <si>
    <t>EABBBBC</t>
  </si>
  <si>
    <t>EABBBBD</t>
  </si>
  <si>
    <t>EABBBCA</t>
  </si>
  <si>
    <t>EABBBCB</t>
  </si>
  <si>
    <t>EABBBCC</t>
  </si>
  <si>
    <t>EABBBCD</t>
  </si>
  <si>
    <t>EABBBDA</t>
  </si>
  <si>
    <t>EABBBDB</t>
  </si>
  <si>
    <t>EABBBDC</t>
  </si>
  <si>
    <t>EABBCAA</t>
  </si>
  <si>
    <t>EABBCAB</t>
  </si>
  <si>
    <t>EABBCAC</t>
  </si>
  <si>
    <t>EABBCAD</t>
  </si>
  <si>
    <t>EABBCBA</t>
  </si>
  <si>
    <t>EABBCBB</t>
  </si>
  <si>
    <t>EABBCBC</t>
  </si>
  <si>
    <t>EABBCBD</t>
  </si>
  <si>
    <t>EABBCCA</t>
  </si>
  <si>
    <t>EABBCCB</t>
  </si>
  <si>
    <t>EABBCCC</t>
  </si>
  <si>
    <t>EABBCCD</t>
  </si>
  <si>
    <t>EABBCDA</t>
  </si>
  <si>
    <t>EABBCDB</t>
  </si>
  <si>
    <t>EABBCDC</t>
  </si>
  <si>
    <t>EABBDAA</t>
  </si>
  <si>
    <t>EABBDAB</t>
  </si>
  <si>
    <t>EABBDAC</t>
  </si>
  <si>
    <t>EABBDBA</t>
  </si>
  <si>
    <t>EABBDBB</t>
  </si>
  <si>
    <t>EABBDBC</t>
  </si>
  <si>
    <t>EABBDCA</t>
  </si>
  <si>
    <t>EABBDCB</t>
  </si>
  <si>
    <t>EABBDCC</t>
  </si>
  <si>
    <t>EABCAAA</t>
  </si>
  <si>
    <t>EABCAAB</t>
  </si>
  <si>
    <t>EABCAAC</t>
  </si>
  <si>
    <t>EABCAAD</t>
  </si>
  <si>
    <t>EABCABA</t>
  </si>
  <si>
    <t>EABCABB</t>
  </si>
  <si>
    <t>EABCABC</t>
  </si>
  <si>
    <t>EABCABD</t>
  </si>
  <si>
    <t>EABCACA</t>
  </si>
  <si>
    <t>EABCACB</t>
  </si>
  <si>
    <t>EABCACC</t>
  </si>
  <si>
    <t>EABCACD</t>
  </si>
  <si>
    <t>EABCADA</t>
  </si>
  <si>
    <t>EABCADB</t>
  </si>
  <si>
    <t>EABCADC</t>
  </si>
  <si>
    <t>EABCBAA</t>
  </si>
  <si>
    <t>EABCBAB</t>
  </si>
  <si>
    <t>EABCBAC</t>
  </si>
  <si>
    <t>EABCBAD</t>
  </si>
  <si>
    <t>EABCBBA</t>
  </si>
  <si>
    <t>EABCBBB</t>
  </si>
  <si>
    <t>EABCBBC</t>
  </si>
  <si>
    <t>EABCBBD</t>
  </si>
  <si>
    <t>EABCBCA</t>
  </si>
  <si>
    <t>EABCBCB</t>
  </si>
  <si>
    <t>EABCBCC</t>
  </si>
  <si>
    <t>EABCBCD</t>
  </si>
  <si>
    <t>EABCBDA</t>
  </si>
  <si>
    <t>EABCBDB</t>
  </si>
  <si>
    <t>EABCBDC</t>
  </si>
  <si>
    <t>EABCCAA</t>
  </si>
  <si>
    <t>EABCCAB</t>
  </si>
  <si>
    <t>EABCCAC</t>
  </si>
  <si>
    <t>EABCCAD</t>
  </si>
  <si>
    <t>EABCCBA</t>
  </si>
  <si>
    <t>EABCCBB</t>
  </si>
  <si>
    <t>EABCCBC</t>
  </si>
  <si>
    <t>EABCCBD</t>
  </si>
  <si>
    <t>EABCCCA</t>
  </si>
  <si>
    <t>EABCCCB</t>
  </si>
  <si>
    <t>EABCCCC</t>
  </si>
  <si>
    <t>EABCCCD</t>
  </si>
  <si>
    <t>EABCCDA</t>
  </si>
  <si>
    <t>EABCCDB</t>
  </si>
  <si>
    <t>EABCCDC</t>
  </si>
  <si>
    <t>EABCDAA</t>
  </si>
  <si>
    <t>EABCDAB</t>
  </si>
  <si>
    <t>EABCDAC</t>
  </si>
  <si>
    <t>EABCDBA</t>
  </si>
  <si>
    <t>EABCDBB</t>
  </si>
  <si>
    <t>EABCDBC</t>
  </si>
  <si>
    <t>EABCDCA</t>
  </si>
  <si>
    <t>EABCDCB</t>
  </si>
  <si>
    <t>EABCDCC</t>
  </si>
  <si>
    <t>EABDAAA</t>
  </si>
  <si>
    <t>EABDAAB</t>
  </si>
  <si>
    <t>EABDAAC</t>
  </si>
  <si>
    <t>EABDABA</t>
  </si>
  <si>
    <t>EABDABB</t>
  </si>
  <si>
    <t>EABDABC</t>
  </si>
  <si>
    <t>EABDACA</t>
  </si>
  <si>
    <t>EABDACB</t>
  </si>
  <si>
    <t>EABDACC</t>
  </si>
  <si>
    <t>EABDBAA</t>
  </si>
  <si>
    <t>EABDBAB</t>
  </si>
  <si>
    <t>EABDBAC</t>
  </si>
  <si>
    <t>EABDBBA</t>
  </si>
  <si>
    <t>EABDBBB</t>
  </si>
  <si>
    <t>EABDBBC</t>
  </si>
  <si>
    <t>EABDBCA</t>
  </si>
  <si>
    <t>EABDBCB</t>
  </si>
  <si>
    <t>EABDBCC</t>
  </si>
  <si>
    <t>EABDCAA</t>
  </si>
  <si>
    <t>EABDCAB</t>
  </si>
  <si>
    <t>EABDCAC</t>
  </si>
  <si>
    <t>EABDCBA</t>
  </si>
  <si>
    <t>EABDCBB</t>
  </si>
  <si>
    <t>EABDCBC</t>
  </si>
  <si>
    <t>EABDCCA</t>
  </si>
  <si>
    <t>EABDCCB</t>
  </si>
  <si>
    <t>EABDCCC</t>
  </si>
  <si>
    <t>EACAAAA</t>
  </si>
  <si>
    <t>EACAAAB</t>
  </si>
  <si>
    <t>EACAAAC</t>
  </si>
  <si>
    <t>EACAAAD</t>
  </si>
  <si>
    <t>EACAABA</t>
  </si>
  <si>
    <t>EACAABB</t>
  </si>
  <si>
    <t>EACAABC</t>
  </si>
  <si>
    <t>EACAABD</t>
  </si>
  <si>
    <t>EACAACA</t>
  </si>
  <si>
    <t>EACAACB</t>
  </si>
  <si>
    <t>EACAACC</t>
  </si>
  <si>
    <t>EACAACD</t>
  </si>
  <si>
    <t>EACAADA</t>
  </si>
  <si>
    <t>EACAADB</t>
  </si>
  <si>
    <t>EACAADC</t>
  </si>
  <si>
    <t>EACABAA</t>
  </si>
  <si>
    <t>EACABAB</t>
  </si>
  <si>
    <t>EACABAC</t>
  </si>
  <si>
    <t>EACABAD</t>
  </si>
  <si>
    <t>EACABBA</t>
  </si>
  <si>
    <t>EACABBB</t>
  </si>
  <si>
    <t>EACABBC</t>
  </si>
  <si>
    <t>EACABBD</t>
  </si>
  <si>
    <t>EACABCA</t>
  </si>
  <si>
    <t>EACABCB</t>
  </si>
  <si>
    <t>EACABCC</t>
  </si>
  <si>
    <t>EACABCD</t>
  </si>
  <si>
    <t>EACABDA</t>
  </si>
  <si>
    <t>EACABDB</t>
  </si>
  <si>
    <t>EACABDC</t>
  </si>
  <si>
    <t>EACACAA</t>
  </si>
  <si>
    <t>EACACAB</t>
  </si>
  <si>
    <t>EACACAC</t>
  </si>
  <si>
    <t>EACACAD</t>
  </si>
  <si>
    <t>EACACBA</t>
  </si>
  <si>
    <t>EACACBB</t>
  </si>
  <si>
    <t>EACACBC</t>
  </si>
  <si>
    <t>EACACBD</t>
  </si>
  <si>
    <t>EACACCA</t>
  </si>
  <si>
    <t>EACACCB</t>
  </si>
  <si>
    <t>EACACCC</t>
  </si>
  <si>
    <t>EACACCD</t>
  </si>
  <si>
    <t>EACACDA</t>
  </si>
  <si>
    <t>EACACDB</t>
  </si>
  <si>
    <t>EACACDC</t>
  </si>
  <si>
    <t>EACADAA</t>
  </si>
  <si>
    <t>EACADAB</t>
  </si>
  <si>
    <t>EACADAC</t>
  </si>
  <si>
    <t>EACADBA</t>
  </si>
  <si>
    <t>EACADBB</t>
  </si>
  <si>
    <t>EACADBC</t>
  </si>
  <si>
    <t>EACADCA</t>
  </si>
  <si>
    <t>EACADCB</t>
  </si>
  <si>
    <t>EACADCC</t>
  </si>
  <si>
    <t>EACBAAA</t>
  </si>
  <si>
    <t>EACBAAB</t>
  </si>
  <si>
    <t>EACBAAC</t>
  </si>
  <si>
    <t>EACBAAD</t>
  </si>
  <si>
    <t>EACBABA</t>
  </si>
  <si>
    <t>EACBABB</t>
  </si>
  <si>
    <t>EACBABC</t>
  </si>
  <si>
    <t>EACBABD</t>
  </si>
  <si>
    <t>EACBACA</t>
  </si>
  <si>
    <t>EACBACB</t>
  </si>
  <si>
    <t>EACBACC</t>
  </si>
  <si>
    <t>EACBACD</t>
  </si>
  <si>
    <t>EACBADA</t>
  </si>
  <si>
    <t>EACBADB</t>
  </si>
  <si>
    <t>EACBADC</t>
  </si>
  <si>
    <t>EACBBAA</t>
  </si>
  <si>
    <t>EACBBAB</t>
  </si>
  <si>
    <t>EACBBAC</t>
  </si>
  <si>
    <t>EACBBAD</t>
  </si>
  <si>
    <t>EACBBBA</t>
  </si>
  <si>
    <t>EACBBBB</t>
  </si>
  <si>
    <t>EACBBBC</t>
  </si>
  <si>
    <t>EACBBBD</t>
  </si>
  <si>
    <t>EACBBCA</t>
  </si>
  <si>
    <t>EACBBCB</t>
  </si>
  <si>
    <t>EACBBCC</t>
  </si>
  <si>
    <t>EACBBCD</t>
  </si>
  <si>
    <t>EACBBDA</t>
  </si>
  <si>
    <t>EACBBDB</t>
  </si>
  <si>
    <t>EACBBDC</t>
  </si>
  <si>
    <t>EACBCAA</t>
  </si>
  <si>
    <t>EACBCAB</t>
  </si>
  <si>
    <t>EACBCAC</t>
  </si>
  <si>
    <t>EACBCAD</t>
  </si>
  <si>
    <t>EACBCBA</t>
  </si>
  <si>
    <t>EACBCBB</t>
  </si>
  <si>
    <t>EACBCBC</t>
  </si>
  <si>
    <t>EACBCBD</t>
  </si>
  <si>
    <t>EACBCCA</t>
  </si>
  <si>
    <t>EACBCCB</t>
  </si>
  <si>
    <t>EACBCCC</t>
  </si>
  <si>
    <t>EACBCCD</t>
  </si>
  <si>
    <t>EACBCDA</t>
  </si>
  <si>
    <t>EACBCDB</t>
  </si>
  <si>
    <t>EACBCDC</t>
  </si>
  <si>
    <t>EACBDAA</t>
  </si>
  <si>
    <t>EACBDAB</t>
  </si>
  <si>
    <t>EACBDAC</t>
  </si>
  <si>
    <t>EACBDBA</t>
  </si>
  <si>
    <t>EACBDBB</t>
  </si>
  <si>
    <t>EACBDBC</t>
  </si>
  <si>
    <t>EACBDCA</t>
  </si>
  <si>
    <t>EACBDCB</t>
  </si>
  <si>
    <t>EACBDCC</t>
  </si>
  <si>
    <t>EACCAAA</t>
  </si>
  <si>
    <t>EACCAAB</t>
  </si>
  <si>
    <t>EACCAAC</t>
  </si>
  <si>
    <t>EACCAAD</t>
  </si>
  <si>
    <t>EACCABA</t>
  </si>
  <si>
    <t>EACCABB</t>
  </si>
  <si>
    <t>EACCABC</t>
  </si>
  <si>
    <t>EACCABD</t>
  </si>
  <si>
    <t>EACCACA</t>
  </si>
  <si>
    <t>EACCACB</t>
  </si>
  <si>
    <t>EACCACC</t>
  </si>
  <si>
    <t>EACCACD</t>
  </si>
  <si>
    <t>EACCADA</t>
  </si>
  <si>
    <t>EACCADB</t>
  </si>
  <si>
    <t>EACCADC</t>
  </si>
  <si>
    <t>EACCBAA</t>
  </si>
  <si>
    <t>EACCBAB</t>
  </si>
  <si>
    <t>EACCBAC</t>
  </si>
  <si>
    <t>EACCBAD</t>
  </si>
  <si>
    <t>EACCBBA</t>
  </si>
  <si>
    <t>EACCBBB</t>
  </si>
  <si>
    <t>EACCBBC</t>
  </si>
  <si>
    <t>EACCBBD</t>
  </si>
  <si>
    <t>EACCBCA</t>
  </si>
  <si>
    <t>EACCBCB</t>
  </si>
  <si>
    <t>EACCBCC</t>
  </si>
  <si>
    <t>EACCBCD</t>
  </si>
  <si>
    <t>EACCBDA</t>
  </si>
  <si>
    <t>EACCBDB</t>
  </si>
  <si>
    <t>EACCBDC</t>
  </si>
  <si>
    <t>EACCCAA</t>
  </si>
  <si>
    <t>EACCCAB</t>
  </si>
  <si>
    <t>EACCCAC</t>
  </si>
  <si>
    <t>EACCCAD</t>
  </si>
  <si>
    <t>EACCCBA</t>
  </si>
  <si>
    <t>EACCCBB</t>
  </si>
  <si>
    <t>EACCCBC</t>
  </si>
  <si>
    <t>EACCCBD</t>
  </si>
  <si>
    <t>EACCCCA</t>
  </si>
  <si>
    <t>EACCCCB</t>
  </si>
  <si>
    <t>EACCCCC</t>
  </si>
  <si>
    <t>EACCCCD</t>
  </si>
  <si>
    <t>EACCCDA</t>
  </si>
  <si>
    <t>EACCCDB</t>
  </si>
  <si>
    <t>EACCCDC</t>
  </si>
  <si>
    <t>EACCDAA</t>
  </si>
  <si>
    <t>EACCDAB</t>
  </si>
  <si>
    <t>EACCDAC</t>
  </si>
  <si>
    <t>EACCDBA</t>
  </si>
  <si>
    <t>EACCDBB</t>
  </si>
  <si>
    <t>EACCDBC</t>
  </si>
  <si>
    <t>EACCDCA</t>
  </si>
  <si>
    <t>EACCDCB</t>
  </si>
  <si>
    <t>EACCDCC</t>
  </si>
  <si>
    <t>EACDAAA</t>
  </si>
  <si>
    <t>EACDAAB</t>
  </si>
  <si>
    <t>EACDAAC</t>
  </si>
  <si>
    <t>EACDABA</t>
  </si>
  <si>
    <t>EACDABB</t>
  </si>
  <si>
    <t>EACDABC</t>
  </si>
  <si>
    <t>EACDACA</t>
  </si>
  <si>
    <t>EACDACB</t>
  </si>
  <si>
    <t>EACDACC</t>
  </si>
  <si>
    <t>EACDBAA</t>
  </si>
  <si>
    <t>EACDBAB</t>
  </si>
  <si>
    <t>EACDBAC</t>
  </si>
  <si>
    <t>EACDBBA</t>
  </si>
  <si>
    <t>EACDBBB</t>
  </si>
  <si>
    <t>EACDBBC</t>
  </si>
  <si>
    <t>EACDBCA</t>
  </si>
  <si>
    <t>EACDBCB</t>
  </si>
  <si>
    <t>EACDBCC</t>
  </si>
  <si>
    <t>EACDCAA</t>
  </si>
  <si>
    <t>EACDCAB</t>
  </si>
  <si>
    <t>EACDCAC</t>
  </si>
  <si>
    <t>EACDCBA</t>
  </si>
  <si>
    <t>EACDCBB</t>
  </si>
  <si>
    <t>EACDCBC</t>
  </si>
  <si>
    <t>EACDCCA</t>
  </si>
  <si>
    <t>EACDCCB</t>
  </si>
  <si>
    <t>EACDCCC</t>
  </si>
  <si>
    <t>EADAAAA</t>
  </si>
  <si>
    <t>EADAAAB</t>
  </si>
  <si>
    <t>EADAAAC</t>
  </si>
  <si>
    <t>EADAABA</t>
  </si>
  <si>
    <t>EADAABB</t>
  </si>
  <si>
    <t>EADAABC</t>
  </si>
  <si>
    <t>EADAACA</t>
  </si>
  <si>
    <t>EADAACB</t>
  </si>
  <si>
    <t>EADAACC</t>
  </si>
  <si>
    <t>EADABAA</t>
  </si>
  <si>
    <t>EADABAB</t>
  </si>
  <si>
    <t>EADABAC</t>
  </si>
  <si>
    <t>EADABBA</t>
  </si>
  <si>
    <t>EADABBB</t>
  </si>
  <si>
    <t>EADABBC</t>
  </si>
  <si>
    <t>EADABCA</t>
  </si>
  <si>
    <t>EADABCB</t>
  </si>
  <si>
    <t>EADABCC</t>
  </si>
  <si>
    <t>EADACAA</t>
  </si>
  <si>
    <t>EADACAB</t>
  </si>
  <si>
    <t>EADACAC</t>
  </si>
  <si>
    <t>EADACBA</t>
  </si>
  <si>
    <t>EADACBB</t>
  </si>
  <si>
    <t>EADACBC</t>
  </si>
  <si>
    <t>EADACCA</t>
  </si>
  <si>
    <t>EADACCB</t>
  </si>
  <si>
    <t>EADACCC</t>
  </si>
  <si>
    <t>EADBAAA</t>
  </si>
  <si>
    <t>EADBAAB</t>
  </si>
  <si>
    <t>EADBAAC</t>
  </si>
  <si>
    <t>EADBABA</t>
  </si>
  <si>
    <t>EADBABB</t>
  </si>
  <si>
    <t>EADBABC</t>
  </si>
  <si>
    <t>EADBACA</t>
  </si>
  <si>
    <t>EADBACB</t>
  </si>
  <si>
    <t>EADBACC</t>
  </si>
  <si>
    <t>EADBBAA</t>
  </si>
  <si>
    <t>EADBBAB</t>
  </si>
  <si>
    <t>EADBBAC</t>
  </si>
  <si>
    <t>EADBBBA</t>
  </si>
  <si>
    <t>EADBBBB</t>
  </si>
  <si>
    <t>EADBBBC</t>
  </si>
  <si>
    <t>EADBBCA</t>
  </si>
  <si>
    <t>EADBBCB</t>
  </si>
  <si>
    <t>EADBBCC</t>
  </si>
  <si>
    <t>EADBCAA</t>
  </si>
  <si>
    <t>EADBCAB</t>
  </si>
  <si>
    <t>EADBCAC</t>
  </si>
  <si>
    <t>EADBCBA</t>
  </si>
  <si>
    <t>EADBCBB</t>
  </si>
  <si>
    <t>EADBCBC</t>
  </si>
  <si>
    <t>EADBCCA</t>
  </si>
  <si>
    <t>EADBCCB</t>
  </si>
  <si>
    <t>EADBCCC</t>
  </si>
  <si>
    <t>EADCAAA</t>
  </si>
  <si>
    <t>EADCAAB</t>
  </si>
  <si>
    <t>EADCAAC</t>
  </si>
  <si>
    <t>EADCABA</t>
  </si>
  <si>
    <t>EADCABB</t>
  </si>
  <si>
    <t>EADCABC</t>
  </si>
  <si>
    <t>EADCACA</t>
  </si>
  <si>
    <t>EADCACB</t>
  </si>
  <si>
    <t>EADCACC</t>
  </si>
  <si>
    <t>EADCBAA</t>
  </si>
  <si>
    <t>EADCBAB</t>
  </si>
  <si>
    <t>EADCBAC</t>
  </si>
  <si>
    <t>EADCBBA</t>
  </si>
  <si>
    <t>EADCBBB</t>
  </si>
  <si>
    <t>EADCBBC</t>
  </si>
  <si>
    <t>EADCBCA</t>
  </si>
  <si>
    <t>EADCBCB</t>
  </si>
  <si>
    <t>EADCBCC</t>
  </si>
  <si>
    <t>EADCCAA</t>
  </si>
  <si>
    <t>EADCCAB</t>
  </si>
  <si>
    <t>EADCCAC</t>
  </si>
  <si>
    <t>EADCCBA</t>
  </si>
  <si>
    <t>EADCCBB</t>
  </si>
  <si>
    <t>EADCCBC</t>
  </si>
  <si>
    <t>EADCCCA</t>
  </si>
  <si>
    <t>EADCCCB</t>
  </si>
  <si>
    <t>EADCCCC</t>
  </si>
  <si>
    <t>EBAAAAC</t>
  </si>
  <si>
    <t>EBAAAAD</t>
  </si>
  <si>
    <t>EBAAABC</t>
  </si>
  <si>
    <t>EBAAABD</t>
  </si>
  <si>
    <t>EBAAACA</t>
  </si>
  <si>
    <t>EBAAACB</t>
  </si>
  <si>
    <t>EBAAACC</t>
  </si>
  <si>
    <t>EBAAACD</t>
  </si>
  <si>
    <t>EBAAADA</t>
  </si>
  <si>
    <t>EBAAADB</t>
  </si>
  <si>
    <t>EBAAADC</t>
  </si>
  <si>
    <t>EBAABAC</t>
  </si>
  <si>
    <t>EBAABAD</t>
  </si>
  <si>
    <t>EBAABBC</t>
  </si>
  <si>
    <t>EBAABBD</t>
  </si>
  <si>
    <t>EBAABCA</t>
  </si>
  <si>
    <t>EBAABCB</t>
  </si>
  <si>
    <t>EBAABCC</t>
  </si>
  <si>
    <t>EBAABCD</t>
  </si>
  <si>
    <t>EBAABDA</t>
  </si>
  <si>
    <t>EBAABDB</t>
  </si>
  <si>
    <t>EBAABDC</t>
  </si>
  <si>
    <t>EBAACAA</t>
  </si>
  <si>
    <t>EBAACAB</t>
  </si>
  <si>
    <t>EBAACAC</t>
  </si>
  <si>
    <t>EBAACAD</t>
  </si>
  <si>
    <t>EBAACBA</t>
  </si>
  <si>
    <t>EBAACBB</t>
  </si>
  <si>
    <t>EBAACBC</t>
  </si>
  <si>
    <t>EBAACBD</t>
  </si>
  <si>
    <t>EBAACCA</t>
  </si>
  <si>
    <t>EBAACCB</t>
  </si>
  <si>
    <t>EBAACCC</t>
  </si>
  <si>
    <t>EBAACCD</t>
  </si>
  <si>
    <t>EBAACDA</t>
  </si>
  <si>
    <t>EBAACDB</t>
  </si>
  <si>
    <t>EBAACDC</t>
  </si>
  <si>
    <t>EBAADAA</t>
  </si>
  <si>
    <t>EBAADAB</t>
  </si>
  <si>
    <t>EBAADAC</t>
  </si>
  <si>
    <t>EBAADBA</t>
  </si>
  <si>
    <t>EBAADBB</t>
  </si>
  <si>
    <t>EBAADBC</t>
  </si>
  <si>
    <t>EBAADCA</t>
  </si>
  <si>
    <t>EBAADCB</t>
  </si>
  <si>
    <t>EBAADCC</t>
  </si>
  <si>
    <t>EBABAAC</t>
  </si>
  <si>
    <t>EBABAAD</t>
  </si>
  <si>
    <t>EBABABC</t>
  </si>
  <si>
    <t>EBABABD</t>
  </si>
  <si>
    <t>EBABACA</t>
  </si>
  <si>
    <t>EBABACB</t>
  </si>
  <si>
    <t>EBABACC</t>
  </si>
  <si>
    <t>EBABACD</t>
  </si>
  <si>
    <t>EBABADA</t>
  </si>
  <si>
    <t>EBABADB</t>
  </si>
  <si>
    <t>EBABADC</t>
  </si>
  <si>
    <t>EBABBAC</t>
  </si>
  <si>
    <t>EBABBAD</t>
  </si>
  <si>
    <t>EBABBBB</t>
  </si>
  <si>
    <t>EBABBBC</t>
  </si>
  <si>
    <t>EBABBBD</t>
  </si>
  <si>
    <t>EBABBCA</t>
  </si>
  <si>
    <t>EBABBCB</t>
  </si>
  <si>
    <t>EBABBCC</t>
  </si>
  <si>
    <t>EBABBCD</t>
  </si>
  <si>
    <t>EBABBDA</t>
  </si>
  <si>
    <t>EBABBDB</t>
  </si>
  <si>
    <t>EBABBDC</t>
  </si>
  <si>
    <t>EBABCAA</t>
  </si>
  <si>
    <t>EBABCAB</t>
  </si>
  <si>
    <t>EBABCAC</t>
  </si>
  <si>
    <t>EBABCAD</t>
  </si>
  <si>
    <t>EBABCBA</t>
  </si>
  <si>
    <t>EBABCBB</t>
  </si>
  <si>
    <t>EBABCBC</t>
  </si>
  <si>
    <t>EBABCBD</t>
  </si>
  <si>
    <t>EBABCCA</t>
  </si>
  <si>
    <t>EBABCCB</t>
  </si>
  <si>
    <t>EBABCCC</t>
  </si>
  <si>
    <t>EBABCCD</t>
  </si>
  <si>
    <t>EBABCDA</t>
  </si>
  <si>
    <t>EBABCDB</t>
  </si>
  <si>
    <t>EBABCDC</t>
  </si>
  <si>
    <t>EBABDAA</t>
  </si>
  <si>
    <t>EBABDAB</t>
  </si>
  <si>
    <t>EBABDAC</t>
  </si>
  <si>
    <t>EBABDBA</t>
  </si>
  <si>
    <t>EBABDBB</t>
  </si>
  <si>
    <t>EBABDBC</t>
  </si>
  <si>
    <t>EBABDCA</t>
  </si>
  <si>
    <t>EBABDCB</t>
  </si>
  <si>
    <t>EBABDCC</t>
  </si>
  <si>
    <t>EBACAAA</t>
  </si>
  <si>
    <t>EBACAAB</t>
  </si>
  <si>
    <t>EBACAAC</t>
  </si>
  <si>
    <t>EBACAAD</t>
  </si>
  <si>
    <t>EBACABA</t>
  </si>
  <si>
    <t>EBACABB</t>
  </si>
  <si>
    <t>EBACABC</t>
  </si>
  <si>
    <t>EBACABD</t>
  </si>
  <si>
    <t>EBACACA</t>
  </si>
  <si>
    <t>EBACACB</t>
  </si>
  <si>
    <t>EBACACC</t>
  </si>
  <si>
    <t>EBACACD</t>
  </si>
  <si>
    <t>EBACADA</t>
  </si>
  <si>
    <t>EBACADB</t>
  </si>
  <si>
    <t>EBACADC</t>
  </si>
  <si>
    <t>EBACBAA</t>
  </si>
  <si>
    <t>EBACBAB</t>
  </si>
  <si>
    <t>EBACBAC</t>
  </si>
  <si>
    <t>EBACBAD</t>
  </si>
  <si>
    <t>EBACBBA</t>
  </si>
  <si>
    <t>EBACBBB</t>
  </si>
  <si>
    <t>EBACBBC</t>
  </si>
  <si>
    <t>EBACBBD</t>
  </si>
  <si>
    <t>EBACBCA</t>
  </si>
  <si>
    <t>EBACBCB</t>
  </si>
  <si>
    <t>EBACBCC</t>
  </si>
  <si>
    <t>EBACBCD</t>
  </si>
  <si>
    <t>EBACBDA</t>
  </si>
  <si>
    <t>EBACBDB</t>
  </si>
  <si>
    <t>EBACBDC</t>
  </si>
  <si>
    <t>EBACCAA</t>
  </si>
  <si>
    <t>EBACCAB</t>
  </si>
  <si>
    <t>EBACCAC</t>
  </si>
  <si>
    <t>EBACCAD</t>
  </si>
  <si>
    <t>EBACCBA</t>
  </si>
  <si>
    <t>EBACCBB</t>
  </si>
  <si>
    <t>EBACCBC</t>
  </si>
  <si>
    <t>EBACCBD</t>
  </si>
  <si>
    <t>EBACCCA</t>
  </si>
  <si>
    <t>EBACCCB</t>
  </si>
  <si>
    <t>EBACCCC</t>
  </si>
  <si>
    <t>EBACCCD</t>
  </si>
  <si>
    <t>EBACCDA</t>
  </si>
  <si>
    <t>EBACCDB</t>
  </si>
  <si>
    <t>EBACCDC</t>
  </si>
  <si>
    <t>EBACDAA</t>
  </si>
  <si>
    <t>EBACDAB</t>
  </si>
  <si>
    <t>EBACDAC</t>
  </si>
  <si>
    <t>EBACDBA</t>
  </si>
  <si>
    <t>EBACDBB</t>
  </si>
  <si>
    <t>EBACDBC</t>
  </si>
  <si>
    <t>EBACDCA</t>
  </si>
  <si>
    <t>EBACDCB</t>
  </si>
  <si>
    <t>EBACDCC</t>
  </si>
  <si>
    <t>EBADAAA</t>
  </si>
  <si>
    <t>EBADAAB</t>
  </si>
  <si>
    <t>EBADAAC</t>
  </si>
  <si>
    <t>EBADABA</t>
  </si>
  <si>
    <t>EBADABB</t>
  </si>
  <si>
    <t>EBADABC</t>
  </si>
  <si>
    <t>EBADACA</t>
  </si>
  <si>
    <t>EBADACB</t>
  </si>
  <si>
    <t>EBADACC</t>
  </si>
  <si>
    <t>EBADBAA</t>
  </si>
  <si>
    <t>EBADBAB</t>
  </si>
  <si>
    <t>EBADBAC</t>
  </si>
  <si>
    <t>EBADBBA</t>
  </si>
  <si>
    <t>EBADBBB</t>
  </si>
  <si>
    <t>EBADBBC</t>
  </si>
  <si>
    <t>EBADBCA</t>
  </si>
  <si>
    <t>EBADBCB</t>
  </si>
  <si>
    <t>EBADBCC</t>
  </si>
  <si>
    <t>EBADCAA</t>
  </si>
  <si>
    <t>EBADCAB</t>
  </si>
  <si>
    <t>EBADCAC</t>
  </si>
  <si>
    <t>EBADCBA</t>
  </si>
  <si>
    <t>EBADCBB</t>
  </si>
  <si>
    <t>EBADCBC</t>
  </si>
  <si>
    <t>EBADCCA</t>
  </si>
  <si>
    <t>EBADCCB</t>
  </si>
  <si>
    <t>EBADCCC</t>
  </si>
  <si>
    <t>EBBAAAC</t>
  </si>
  <si>
    <t>EBBAAAD</t>
  </si>
  <si>
    <t>EBBAABC</t>
  </si>
  <si>
    <t>EBBAABD</t>
  </si>
  <si>
    <t>EBBAACA</t>
  </si>
  <si>
    <t>EBBAACB</t>
  </si>
  <si>
    <t>EBBAACC</t>
  </si>
  <si>
    <t>EBBAACD</t>
  </si>
  <si>
    <t>EBBAADA</t>
  </si>
  <si>
    <t>EBBAADB</t>
  </si>
  <si>
    <t>EBBAADC</t>
  </si>
  <si>
    <t>EBBABAC</t>
  </si>
  <si>
    <t>EBBABAD</t>
  </si>
  <si>
    <t>EBBABBB</t>
  </si>
  <si>
    <t>EBBABBC</t>
  </si>
  <si>
    <t>EBBABBD</t>
  </si>
  <si>
    <t>EBBABCA</t>
  </si>
  <si>
    <t>EBBABCB</t>
  </si>
  <si>
    <t>EBBABCC</t>
  </si>
  <si>
    <t>EBBABCD</t>
  </si>
  <si>
    <t>EBBABDA</t>
  </si>
  <si>
    <t>EBBABDB</t>
  </si>
  <si>
    <t>EBBABDC</t>
  </si>
  <si>
    <t>EBBACAA</t>
  </si>
  <si>
    <t>EBBACAB</t>
  </si>
  <si>
    <t>EBBACAC</t>
  </si>
  <si>
    <t>EBBACAD</t>
  </si>
  <si>
    <t>EBBACBA</t>
  </si>
  <si>
    <t>EBBACBB</t>
  </si>
  <si>
    <t>EBBACBC</t>
  </si>
  <si>
    <t>EBBACBD</t>
  </si>
  <si>
    <t>EBBACCA</t>
  </si>
  <si>
    <t>EBBACCB</t>
  </si>
  <si>
    <t>EBBACCC</t>
  </si>
  <si>
    <t>EBBACCD</t>
  </si>
  <si>
    <t>EBBACDA</t>
  </si>
  <si>
    <t>EBBACDB</t>
  </si>
  <si>
    <t>EBBACDC</t>
  </si>
  <si>
    <t>EBBADAA</t>
  </si>
  <si>
    <t>EBBADAB</t>
  </si>
  <si>
    <t>EBBADAC</t>
  </si>
  <si>
    <t>EBBADBA</t>
  </si>
  <si>
    <t>EBBADBB</t>
  </si>
  <si>
    <t>EBBADBC</t>
  </si>
  <si>
    <t>EBBADCA</t>
  </si>
  <si>
    <t>EBBADCB</t>
  </si>
  <si>
    <t>EBBADCC</t>
  </si>
  <si>
    <t>EBBBAAC</t>
  </si>
  <si>
    <t>EBBBAAD</t>
  </si>
  <si>
    <t>EBBBABB</t>
  </si>
  <si>
    <t>EBBBABC</t>
  </si>
  <si>
    <t>EBBBABD</t>
  </si>
  <si>
    <t>EBBBACA</t>
  </si>
  <si>
    <t>EBBBACB</t>
  </si>
  <si>
    <t>EBBBACC</t>
  </si>
  <si>
    <t>EBBBACD</t>
  </si>
  <si>
    <t>EBBBADA</t>
  </si>
  <si>
    <t>EBBBADB</t>
  </si>
  <si>
    <t>EBBBADC</t>
  </si>
  <si>
    <t>EBBBBAB</t>
  </si>
  <si>
    <t>EBBBBAC</t>
  </si>
  <si>
    <t>EBBBBAD</t>
  </si>
  <si>
    <t>EBBBBBA</t>
  </si>
  <si>
    <t>EBBBBBB</t>
  </si>
  <si>
    <t>EBBBBBC</t>
  </si>
  <si>
    <t>EBBBBBD</t>
  </si>
  <si>
    <t>EBBBBCA</t>
  </si>
  <si>
    <t>EBBBBCB</t>
  </si>
  <si>
    <t>EBBBBCC</t>
  </si>
  <si>
    <t>EBBBBCD</t>
  </si>
  <si>
    <t>EBBBBDA</t>
  </si>
  <si>
    <t>EBBBBDB</t>
  </si>
  <si>
    <t>EBBBBDC</t>
  </si>
  <si>
    <t>EBBBCAA</t>
  </si>
  <si>
    <t>EBBBCAB</t>
  </si>
  <si>
    <t>EBBBCAC</t>
  </si>
  <si>
    <t>EBBBCAD</t>
  </si>
  <si>
    <t>EBBBCBA</t>
  </si>
  <si>
    <t>EBBBCBB</t>
  </si>
  <si>
    <t>EBBBCBC</t>
  </si>
  <si>
    <t>EBBBCBD</t>
  </si>
  <si>
    <t>EBBBCCA</t>
  </si>
  <si>
    <t>EBBBCCB</t>
  </si>
  <si>
    <t>EBBBCCC</t>
  </si>
  <si>
    <t>EBBBCCD</t>
  </si>
  <si>
    <t>EBBBCDA</t>
  </si>
  <si>
    <t>EBBBCDB</t>
  </si>
  <si>
    <t>EBBBCDC</t>
  </si>
  <si>
    <t>EBBBDAA</t>
  </si>
  <si>
    <t>EBBBDAB</t>
  </si>
  <si>
    <t>EBBBDAC</t>
  </si>
  <si>
    <t>EBBBDBA</t>
  </si>
  <si>
    <t>EBBBDBB</t>
  </si>
  <si>
    <t>EBBBDBC</t>
  </si>
  <si>
    <t>EBBBDCA</t>
  </si>
  <si>
    <t>EBBBDCB</t>
  </si>
  <si>
    <t>EBBBDCC</t>
  </si>
  <si>
    <t>EBBCAAA</t>
  </si>
  <si>
    <t>EBBCAAB</t>
  </si>
  <si>
    <t>EBBCAAC</t>
  </si>
  <si>
    <t>EBBCAAD</t>
  </si>
  <si>
    <t>EBBCABA</t>
  </si>
  <si>
    <t>EBBCABB</t>
  </si>
  <si>
    <t>EBBCABC</t>
  </si>
  <si>
    <t>EBBCABD</t>
  </si>
  <si>
    <t>EBBCACA</t>
  </si>
  <si>
    <t>EBBCACB</t>
  </si>
  <si>
    <t>EBBCACC</t>
  </si>
  <si>
    <t>EBBCACD</t>
  </si>
  <si>
    <t>EBBCADA</t>
  </si>
  <si>
    <t>EBBCADB</t>
  </si>
  <si>
    <t>EBBCADC</t>
  </si>
  <si>
    <t>EBBCBAA</t>
  </si>
  <si>
    <t>EBBCBAB</t>
  </si>
  <si>
    <t>EBBCBAC</t>
  </si>
  <si>
    <t>EBBCBAD</t>
  </si>
  <si>
    <t>EBBCBBA</t>
  </si>
  <si>
    <t>EBBCBBB</t>
  </si>
  <si>
    <t>EBBCBBC</t>
  </si>
  <si>
    <t>EBBCBBD</t>
  </si>
  <si>
    <t>EBBCBCA</t>
  </si>
  <si>
    <t>EBBCBCB</t>
  </si>
  <si>
    <t>EBBCBCC</t>
  </si>
  <si>
    <t>EBBCBCD</t>
  </si>
  <si>
    <t>EBBCBDA</t>
  </si>
  <si>
    <t>EBBCBDB</t>
  </si>
  <si>
    <t>EBBCBDC</t>
  </si>
  <si>
    <t>EBBCCAA</t>
  </si>
  <si>
    <t>EBBCCAB</t>
  </si>
  <si>
    <t>EBBCCAC</t>
  </si>
  <si>
    <t>EBBCCAD</t>
  </si>
  <si>
    <t>EBBCCBA</t>
  </si>
  <si>
    <t>EBBCCBB</t>
  </si>
  <si>
    <t>EBBCCBC</t>
  </si>
  <si>
    <t>EBBCCBD</t>
  </si>
  <si>
    <t>EBBCCCA</t>
  </si>
  <si>
    <t>EBBCCCB</t>
  </si>
  <si>
    <t>EBBCCCC</t>
  </si>
  <si>
    <t>EBBCCCD</t>
  </si>
  <si>
    <t>EBBCCDA</t>
  </si>
  <si>
    <t>EBBCCDB</t>
  </si>
  <si>
    <t>EBBCCDC</t>
  </si>
  <si>
    <t>EBBCDAA</t>
  </si>
  <si>
    <t>EBBCDAB</t>
  </si>
  <si>
    <t>EBBCDAC</t>
  </si>
  <si>
    <t>EBBCDBA</t>
  </si>
  <si>
    <t>EBBCDBB</t>
  </si>
  <si>
    <t>EBBCDBC</t>
  </si>
  <si>
    <t>EBBCDCA</t>
  </si>
  <si>
    <t>EBBCDCB</t>
  </si>
  <si>
    <t>EBBCDCC</t>
  </si>
  <si>
    <t>EBBDAAA</t>
  </si>
  <si>
    <t>EBBDAAB</t>
  </si>
  <si>
    <t>EBBDAAC</t>
  </si>
  <si>
    <t>EBBDABA</t>
  </si>
  <si>
    <t>EBBDABB</t>
  </si>
  <si>
    <t>EBBDABC</t>
  </si>
  <si>
    <t>EBBDACA</t>
  </si>
  <si>
    <t>EBBDACB</t>
  </si>
  <si>
    <t>EBBDACC</t>
  </si>
  <si>
    <t>EBBDBAA</t>
  </si>
  <si>
    <t>EBBDBAB</t>
  </si>
  <si>
    <t>EBBDBAC</t>
  </si>
  <si>
    <t>EBBDBBA</t>
  </si>
  <si>
    <t>EBBDBBB</t>
  </si>
  <si>
    <t>EBBDBBC</t>
  </si>
  <si>
    <t>EBBDBCA</t>
  </si>
  <si>
    <t>EBBDBCB</t>
  </si>
  <si>
    <t>EBBDBCC</t>
  </si>
  <si>
    <t>EBBDCAA</t>
  </si>
  <si>
    <t>EBBDCAB</t>
  </si>
  <si>
    <t>EBBDCAC</t>
  </si>
  <si>
    <t>EBBDCBA</t>
  </si>
  <si>
    <t>EBBDCBB</t>
  </si>
  <si>
    <t>EBBDCBC</t>
  </si>
  <si>
    <t>EBBDCCA</t>
  </si>
  <si>
    <t>EBBDCCB</t>
  </si>
  <si>
    <t>EBBDCCC</t>
  </si>
  <si>
    <t>EBCAAAA</t>
  </si>
  <si>
    <t>EBCAAAB</t>
  </si>
  <si>
    <t>EBCAAAC</t>
  </si>
  <si>
    <t>EBCAAAD</t>
  </si>
  <si>
    <t>EBCAABA</t>
  </si>
  <si>
    <t>EBCAABB</t>
  </si>
  <si>
    <t>EBCAABC</t>
  </si>
  <si>
    <t>EBCAABD</t>
  </si>
  <si>
    <t>EBCAACA</t>
  </si>
  <si>
    <t>EBCAACB</t>
  </si>
  <si>
    <t>EBCAACC</t>
  </si>
  <si>
    <t>EBCAACD</t>
  </si>
  <si>
    <t>EBCAADA</t>
  </si>
  <si>
    <t>EBCAADB</t>
  </si>
  <si>
    <t>EBCAADC</t>
  </si>
  <si>
    <t>EBCABAA</t>
  </si>
  <si>
    <t>EBCABAB</t>
  </si>
  <si>
    <t>EBCABAC</t>
  </si>
  <si>
    <t>EBCABAD</t>
  </si>
  <si>
    <t>EBCABBA</t>
  </si>
  <si>
    <t>EBCABBB</t>
  </si>
  <si>
    <t>EBCABBC</t>
  </si>
  <si>
    <t>EBCABBD</t>
  </si>
  <si>
    <t>EBCABCA</t>
  </si>
  <si>
    <t>EBCABCB</t>
  </si>
  <si>
    <t>EBCABCC</t>
  </si>
  <si>
    <t>EBCABCD</t>
  </si>
  <si>
    <t>EBCABDA</t>
  </si>
  <si>
    <t>EBCABDB</t>
  </si>
  <si>
    <t>EBCABDC</t>
  </si>
  <si>
    <t>EBCACAA</t>
  </si>
  <si>
    <t>EBCACAB</t>
  </si>
  <si>
    <t>EBCACAC</t>
  </si>
  <si>
    <t>EBCACAD</t>
  </si>
  <si>
    <t>EBCACBA</t>
  </si>
  <si>
    <t>EBCACBB</t>
  </si>
  <si>
    <t>EBCACBC</t>
  </si>
  <si>
    <t>EBCACBD</t>
  </si>
  <si>
    <t>EBCACCA</t>
  </si>
  <si>
    <t>EBCACCB</t>
  </si>
  <si>
    <t>EBCACCC</t>
  </si>
  <si>
    <t>EBCACCD</t>
  </si>
  <si>
    <t>EBCACDA</t>
  </si>
  <si>
    <t>EBCACDB</t>
  </si>
  <si>
    <t>EBCACDC</t>
  </si>
  <si>
    <t>EBCADAA</t>
  </si>
  <si>
    <t>EBCADAB</t>
  </si>
  <si>
    <t>EBCADAC</t>
  </si>
  <si>
    <t>EBCADBA</t>
  </si>
  <si>
    <t>EBCADBB</t>
  </si>
  <si>
    <t>EBCADBC</t>
  </si>
  <si>
    <t>EBCADCA</t>
  </si>
  <si>
    <t>EBCADCB</t>
  </si>
  <si>
    <t>EBCADCC</t>
  </si>
  <si>
    <t>EBCBAAA</t>
  </si>
  <si>
    <t>EBCBAAB</t>
  </si>
  <si>
    <t>EBCBAAC</t>
  </si>
  <si>
    <t>EBCBAAD</t>
  </si>
  <si>
    <t>EBCBABA</t>
  </si>
  <si>
    <t>EBCBABB</t>
  </si>
  <si>
    <t>EBCBABC</t>
  </si>
  <si>
    <t>EBCBABD</t>
  </si>
  <si>
    <t>EBCBACA</t>
  </si>
  <si>
    <t>EBCBACB</t>
  </si>
  <si>
    <t>EBCBACC</t>
  </si>
  <si>
    <t>EBCBACD</t>
  </si>
  <si>
    <t>EBCBADA</t>
  </si>
  <si>
    <t>EBCBADB</t>
  </si>
  <si>
    <t>EBCBADC</t>
  </si>
  <si>
    <t>EBCBBAA</t>
  </si>
  <si>
    <t>EBCBBAB</t>
  </si>
  <si>
    <t>EBCBBAC</t>
  </si>
  <si>
    <t>EBCBBAD</t>
  </si>
  <si>
    <t>EBCBBBA</t>
  </si>
  <si>
    <t>EBCBBBB</t>
  </si>
  <si>
    <t>EBCBBBC</t>
  </si>
  <si>
    <t>EBCBBBD</t>
  </si>
  <si>
    <t>EBCBBCA</t>
  </si>
  <si>
    <t>EBCBBCB</t>
  </si>
  <si>
    <t>EBCBBCC</t>
  </si>
  <si>
    <t>EBCBBCD</t>
  </si>
  <si>
    <t>EBCBBDA</t>
  </si>
  <si>
    <t>EBCBBDB</t>
  </si>
  <si>
    <t>EBCBBDC</t>
  </si>
  <si>
    <t>EBCBCAA</t>
  </si>
  <si>
    <t>EBCBCAB</t>
  </si>
  <si>
    <t>EBCBCAC</t>
  </si>
  <si>
    <t>EBCBCAD</t>
  </si>
  <si>
    <t>EBCBCBA</t>
  </si>
  <si>
    <t>EBCBCBB</t>
  </si>
  <si>
    <t>EBCBCBC</t>
  </si>
  <si>
    <t>EBCBCBD</t>
  </si>
  <si>
    <t>EBCBCCA</t>
  </si>
  <si>
    <t>EBCBCCB</t>
  </si>
  <si>
    <t>EBCBCCC</t>
  </si>
  <si>
    <t>EBCBCCD</t>
  </si>
  <si>
    <t>EBCBCDA</t>
  </si>
  <si>
    <t>EBCBCDB</t>
  </si>
  <si>
    <t>EBCBCDC</t>
  </si>
  <si>
    <t>EBCBDAA</t>
  </si>
  <si>
    <t>EBCBDAB</t>
  </si>
  <si>
    <t>EBCBDAC</t>
  </si>
  <si>
    <t>EBCBDBA</t>
  </si>
  <si>
    <t>EBCBDBB</t>
  </si>
  <si>
    <t>EBCBDBC</t>
  </si>
  <si>
    <t>EBCBDCA</t>
  </si>
  <si>
    <t>EBCBDCB</t>
  </si>
  <si>
    <t>EBCBDCC</t>
  </si>
  <si>
    <t>EBCCAAA</t>
  </si>
  <si>
    <t>EBCCAAB</t>
  </si>
  <si>
    <t>EBCCAAC</t>
  </si>
  <si>
    <t>EBCCAAD</t>
  </si>
  <si>
    <t>EBCCABA</t>
  </si>
  <si>
    <t>EBCCABB</t>
  </si>
  <si>
    <t>EBCCABC</t>
  </si>
  <si>
    <t>EBCCABD</t>
  </si>
  <si>
    <t>EBCCACA</t>
  </si>
  <si>
    <t>EBCCACB</t>
  </si>
  <si>
    <t>EBCCACC</t>
  </si>
  <si>
    <t>EBCCACD</t>
  </si>
  <si>
    <t>EBCCADA</t>
  </si>
  <si>
    <t>EBCCADB</t>
  </si>
  <si>
    <t>EBCCADC</t>
  </si>
  <si>
    <t>EBCCBAA</t>
  </si>
  <si>
    <t>EBCCBAB</t>
  </si>
  <si>
    <t>EBCCBAC</t>
  </si>
  <si>
    <t>EBCCBAD</t>
  </si>
  <si>
    <t>EBCCBBA</t>
  </si>
  <si>
    <t>EBCCBBB</t>
  </si>
  <si>
    <t>EBCCBBC</t>
  </si>
  <si>
    <t>EBCCBBD</t>
  </si>
  <si>
    <t>EBCCBCA</t>
  </si>
  <si>
    <t>EBCCBCB</t>
  </si>
  <si>
    <t>EBCCBCC</t>
  </si>
  <si>
    <t>EBCCBCD</t>
  </si>
  <si>
    <t>EBCCBDA</t>
  </si>
  <si>
    <t>EBCCBDB</t>
  </si>
  <si>
    <t>EBCCBDC</t>
  </si>
  <si>
    <t>EBCCCAA</t>
  </si>
  <si>
    <t>EBCCCAB</t>
  </si>
  <si>
    <t>EBCCCAC</t>
  </si>
  <si>
    <t>EBCCCAD</t>
  </si>
  <si>
    <t>EBCCCBA</t>
  </si>
  <si>
    <t>EBCCCBB</t>
  </si>
  <si>
    <t>EBCCCBC</t>
  </si>
  <si>
    <t>EBCCCBD</t>
  </si>
  <si>
    <t>EBCCCCA</t>
  </si>
  <si>
    <t>EBCCCCB</t>
  </si>
  <si>
    <t>EBCCCCC</t>
  </si>
  <si>
    <t>EBCCCCD</t>
  </si>
  <si>
    <t>EBCCCDA</t>
  </si>
  <si>
    <t>EBCCCDB</t>
  </si>
  <si>
    <t>EBCCCDC</t>
  </si>
  <si>
    <t>EBCCDAA</t>
  </si>
  <si>
    <t>EBCCDAB</t>
  </si>
  <si>
    <t>EBCCDAC</t>
  </si>
  <si>
    <t>EBCCDBA</t>
  </si>
  <si>
    <t>EBCCDBB</t>
  </si>
  <si>
    <t>EBCCDBC</t>
  </si>
  <si>
    <t>EBCCDCA</t>
  </si>
  <si>
    <t>EBCCDCB</t>
  </si>
  <si>
    <t>EBCCDCC</t>
  </si>
  <si>
    <t>EBCDAAA</t>
  </si>
  <si>
    <t>EBCDAAB</t>
  </si>
  <si>
    <t>EBCDAAC</t>
  </si>
  <si>
    <t>EBCDABA</t>
  </si>
  <si>
    <t>EBCDABB</t>
  </si>
  <si>
    <t>EBCDABC</t>
  </si>
  <si>
    <t>EBCDACA</t>
  </si>
  <si>
    <t>EBCDACB</t>
  </si>
  <si>
    <t>EBCDACC</t>
  </si>
  <si>
    <t>EBCDBAA</t>
  </si>
  <si>
    <t>EBCDBAB</t>
  </si>
  <si>
    <t>EBCDBAC</t>
  </si>
  <si>
    <t>EBCDBBA</t>
  </si>
  <si>
    <t>EBCDBBB</t>
  </si>
  <si>
    <t>EBCDBBC</t>
  </si>
  <si>
    <t>EBCDBCA</t>
  </si>
  <si>
    <t>EBCDBCB</t>
  </si>
  <si>
    <t>EBCDBCC</t>
  </si>
  <si>
    <t>EBCDCAA</t>
  </si>
  <si>
    <t>EBCDCAB</t>
  </si>
  <si>
    <t>EBCDCAC</t>
  </si>
  <si>
    <t>EBCDCBA</t>
  </si>
  <si>
    <t>EBCDCBB</t>
  </si>
  <si>
    <t>EBCDCBC</t>
  </si>
  <si>
    <t>EBCDCCA</t>
  </si>
  <si>
    <t>EBCDCCB</t>
  </si>
  <si>
    <t>EBCDCCC</t>
  </si>
  <si>
    <t>EBDAAAA</t>
  </si>
  <si>
    <t>EBDAAAB</t>
  </si>
  <si>
    <t>EBDAAAC</t>
  </si>
  <si>
    <t>EBDAABA</t>
  </si>
  <si>
    <t>EBDAABB</t>
  </si>
  <si>
    <t>EBDAABC</t>
  </si>
  <si>
    <t>EBDAACA</t>
  </si>
  <si>
    <t>EBDAACB</t>
  </si>
  <si>
    <t>EBDAACC</t>
  </si>
  <si>
    <t>EBDABAA</t>
  </si>
  <si>
    <t>EBDABAB</t>
  </si>
  <si>
    <t>EBDABAC</t>
  </si>
  <si>
    <t>EBDABBA</t>
  </si>
  <si>
    <t>EBDABBB</t>
  </si>
  <si>
    <t>EBDABBC</t>
  </si>
  <si>
    <t>EBDABCA</t>
  </si>
  <si>
    <t>EBDABCB</t>
  </si>
  <si>
    <t>EBDABCC</t>
  </si>
  <si>
    <t>EBDACAA</t>
  </si>
  <si>
    <t>EBDACAB</t>
  </si>
  <si>
    <t>EBDACAC</t>
  </si>
  <si>
    <t>EBDACBA</t>
  </si>
  <si>
    <t>EBDACBB</t>
  </si>
  <si>
    <t>EBDACBC</t>
  </si>
  <si>
    <t>EBDACCA</t>
  </si>
  <si>
    <t>EBDACCB</t>
  </si>
  <si>
    <t>EBDACCC</t>
  </si>
  <si>
    <t>EBDBAAA</t>
  </si>
  <si>
    <t>EBDBAAB</t>
  </si>
  <si>
    <t>EBDBAAC</t>
  </si>
  <si>
    <t>EBDBABA</t>
  </si>
  <si>
    <t>EBDBABB</t>
  </si>
  <si>
    <t>EBDBABC</t>
  </si>
  <si>
    <t>EBDBACA</t>
  </si>
  <si>
    <t>EBDBACB</t>
  </si>
  <si>
    <t>EBDBACC</t>
  </si>
  <si>
    <t>EBDBBAA</t>
  </si>
  <si>
    <t>EBDBBAB</t>
  </si>
  <si>
    <t>EBDBBAC</t>
  </si>
  <si>
    <t>EBDBBBA</t>
  </si>
  <si>
    <t>EBDBBBB</t>
  </si>
  <si>
    <t>EBDBBBC</t>
  </si>
  <si>
    <t>EBDBBCA</t>
  </si>
  <si>
    <t>EBDBBCB</t>
  </si>
  <si>
    <t>EBDBBCC</t>
  </si>
  <si>
    <t>EBDBCAA</t>
  </si>
  <si>
    <t>EBDBCAB</t>
  </si>
  <si>
    <t>EBDBCAC</t>
  </si>
  <si>
    <t>EBDBCBA</t>
  </si>
  <si>
    <t>EBDBCBB</t>
  </si>
  <si>
    <t>EBDBCBC</t>
  </si>
  <si>
    <t>EBDBCCA</t>
  </si>
  <si>
    <t>EBDBCCB</t>
  </si>
  <si>
    <t>EBDBCCC</t>
  </si>
  <si>
    <t>EBDCAAA</t>
  </si>
  <si>
    <t>EBDCAAB</t>
  </si>
  <si>
    <t>EBDCAAC</t>
  </si>
  <si>
    <t>EBDCABA</t>
  </si>
  <si>
    <t>EBDCABB</t>
  </si>
  <si>
    <t>EBDCABC</t>
  </si>
  <si>
    <t>EBDCACA</t>
  </si>
  <si>
    <t>EBDCACB</t>
  </si>
  <si>
    <t>EBDCACC</t>
  </si>
  <si>
    <t>EBDCBAA</t>
  </si>
  <si>
    <t>EBDCBAB</t>
  </si>
  <si>
    <t>EBDCBAC</t>
  </si>
  <si>
    <t>EBDCBBA</t>
  </si>
  <si>
    <t>EBDCBBB</t>
  </si>
  <si>
    <t>EBDCBBC</t>
  </si>
  <si>
    <t>EBDCBCA</t>
  </si>
  <si>
    <t>EBDCBCB</t>
  </si>
  <si>
    <t>EBDCBCC</t>
  </si>
  <si>
    <t>EBDCCAA</t>
  </si>
  <si>
    <t>EBDCCAB</t>
  </si>
  <si>
    <t>EBDCCAC</t>
  </si>
  <si>
    <t>EBDCCBA</t>
  </si>
  <si>
    <t>EBDCCBB</t>
  </si>
  <si>
    <t>EBDCCBC</t>
  </si>
  <si>
    <t>EBDCCCA</t>
  </si>
  <si>
    <t>EBDCCCB</t>
  </si>
  <si>
    <t>EBDCCCC</t>
  </si>
  <si>
    <t>ECAAAAA</t>
  </si>
  <si>
    <t>ECAAAAB</t>
  </si>
  <si>
    <t>ECAAAAC</t>
  </si>
  <si>
    <t>ECAAAAD</t>
  </si>
  <si>
    <t>ECAAABA</t>
  </si>
  <si>
    <t>ECAAABB</t>
  </si>
  <si>
    <t>ECAAABC</t>
  </si>
  <si>
    <t>ECAAABD</t>
  </si>
  <si>
    <t>ECAAACA</t>
  </si>
  <si>
    <t>ECAAACB</t>
  </si>
  <si>
    <t>ECAAACC</t>
  </si>
  <si>
    <t>ECAAACD</t>
  </si>
  <si>
    <t>ECAAADA</t>
  </si>
  <si>
    <t>ECAAADB</t>
  </si>
  <si>
    <t>ECAAADC</t>
  </si>
  <si>
    <t>ECAABAA</t>
  </si>
  <si>
    <t>ECAABAB</t>
  </si>
  <si>
    <t>ECAABAC</t>
  </si>
  <si>
    <t>ECAABAD</t>
  </si>
  <si>
    <t>ECAABBA</t>
  </si>
  <si>
    <t>ECAABBB</t>
  </si>
  <si>
    <t>ECAABBC</t>
  </si>
  <si>
    <t>ECAABBD</t>
  </si>
  <si>
    <t>ECAABCA</t>
  </si>
  <si>
    <t>ECAABCB</t>
  </si>
  <si>
    <t>ECAABCC</t>
  </si>
  <si>
    <t>ECAABCD</t>
  </si>
  <si>
    <t>ECAABDA</t>
  </si>
  <si>
    <t>ECAABDB</t>
  </si>
  <si>
    <t>ECAABDC</t>
  </si>
  <si>
    <t>ECAACAA</t>
  </si>
  <si>
    <t>ECAACAB</t>
  </si>
  <si>
    <t>ECAACAC</t>
  </si>
  <si>
    <t>ECAACAD</t>
  </si>
  <si>
    <t>ECAACBA</t>
  </si>
  <si>
    <t>ECAACBB</t>
  </si>
  <si>
    <t>ECAACBC</t>
  </si>
  <si>
    <t>ECAACBD</t>
  </si>
  <si>
    <t>ECAACCA</t>
  </si>
  <si>
    <t>ECAACCB</t>
  </si>
  <si>
    <t>ECAACCC</t>
  </si>
  <si>
    <t>ECAACCD</t>
  </si>
  <si>
    <t>ECAACDA</t>
  </si>
  <si>
    <t>ECAACDB</t>
  </si>
  <si>
    <t>ECAACDC</t>
  </si>
  <si>
    <t>ECAADAA</t>
  </si>
  <si>
    <t>ECAADAB</t>
  </si>
  <si>
    <t>ECAADAC</t>
  </si>
  <si>
    <t>ECAADBA</t>
  </si>
  <si>
    <t>ECAADBB</t>
  </si>
  <si>
    <t>ECAADBC</t>
  </si>
  <si>
    <t>ECAADCA</t>
  </si>
  <si>
    <t>ECAADCB</t>
  </si>
  <si>
    <t>ECAADCC</t>
  </si>
  <si>
    <t>ECABAAA</t>
  </si>
  <si>
    <t>ECABAAB</t>
  </si>
  <si>
    <t>ECABAAC</t>
  </si>
  <si>
    <t>ECABAAD</t>
  </si>
  <si>
    <t>ECABABA</t>
  </si>
  <si>
    <t>ECABABB</t>
  </si>
  <si>
    <t>ECABABC</t>
  </si>
  <si>
    <t>ECABABD</t>
  </si>
  <si>
    <t>ECABACA</t>
  </si>
  <si>
    <t>ECABACB</t>
  </si>
  <si>
    <t>ECABACC</t>
  </si>
  <si>
    <t>ECABACD</t>
  </si>
  <si>
    <t>ECABADA</t>
  </si>
  <si>
    <t>ECABADB</t>
  </si>
  <si>
    <t>ECABADC</t>
  </si>
  <si>
    <t>ECABBAA</t>
  </si>
  <si>
    <t>ECABBAB</t>
  </si>
  <si>
    <t>ECABBAC</t>
  </si>
  <si>
    <t>ECABBAD</t>
  </si>
  <si>
    <t>ECABBBA</t>
  </si>
  <si>
    <t>ECABBBB</t>
  </si>
  <si>
    <t>ECABBBC</t>
  </si>
  <si>
    <t>ECABBBD</t>
  </si>
  <si>
    <t>ECABBCA</t>
  </si>
  <si>
    <t>ECABBCB</t>
  </si>
  <si>
    <t>ECABBCC</t>
  </si>
  <si>
    <t>ECABBCD</t>
  </si>
  <si>
    <t>ECABBDA</t>
  </si>
  <si>
    <t>ECABBDB</t>
  </si>
  <si>
    <t>ECABBDC</t>
  </si>
  <si>
    <t>ECABCAA</t>
  </si>
  <si>
    <t>ECABCAB</t>
  </si>
  <si>
    <t>ECABCAC</t>
  </si>
  <si>
    <t>ECABCAD</t>
  </si>
  <si>
    <t>ECABCBA</t>
  </si>
  <si>
    <t>ECABCBB</t>
  </si>
  <si>
    <t>ECABCBC</t>
  </si>
  <si>
    <t>ECABCBD</t>
  </si>
  <si>
    <t>ECABCCA</t>
  </si>
  <si>
    <t>ECABCCB</t>
  </si>
  <si>
    <t>ECABCCC</t>
  </si>
  <si>
    <t>ECABCCD</t>
  </si>
  <si>
    <t>ECABCDA</t>
  </si>
  <si>
    <t>ECABCDB</t>
  </si>
  <si>
    <t>ECABCDC</t>
  </si>
  <si>
    <t>ECABDAA</t>
  </si>
  <si>
    <t>ECABDAB</t>
  </si>
  <si>
    <t>ECABDAC</t>
  </si>
  <si>
    <t>ECABDBA</t>
  </si>
  <si>
    <t>ECABDBB</t>
  </si>
  <si>
    <t>ECABDBC</t>
  </si>
  <si>
    <t>ECABDCA</t>
  </si>
  <si>
    <t>ECABDCB</t>
  </si>
  <si>
    <t>ECABDCC</t>
  </si>
  <si>
    <t>ECACAAA</t>
  </si>
  <si>
    <t>ECACAAB</t>
  </si>
  <si>
    <t>ECACAAC</t>
  </si>
  <si>
    <t>ECACAAD</t>
  </si>
  <si>
    <t>ECACABA</t>
  </si>
  <si>
    <t>ECACABB</t>
  </si>
  <si>
    <t>ECACABC</t>
  </si>
  <si>
    <t>ECACABD</t>
  </si>
  <si>
    <t>ECACACA</t>
  </si>
  <si>
    <t>ECACACB</t>
  </si>
  <si>
    <t>ECACACC</t>
  </si>
  <si>
    <t>ECACACD</t>
  </si>
  <si>
    <t>ECACADA</t>
  </si>
  <si>
    <t>ECACADB</t>
  </si>
  <si>
    <t>ECACADC</t>
  </si>
  <si>
    <t>ECACBAA</t>
  </si>
  <si>
    <t>ECACBAB</t>
  </si>
  <si>
    <t>ECACBAC</t>
  </si>
  <si>
    <t>ECACBAD</t>
  </si>
  <si>
    <t>ECACBBA</t>
  </si>
  <si>
    <t>ECACBBB</t>
  </si>
  <si>
    <t>ECACBBC</t>
  </si>
  <si>
    <t>ECACBBD</t>
  </si>
  <si>
    <t>ECACBCA</t>
  </si>
  <si>
    <t>ECACBCB</t>
  </si>
  <si>
    <t>ECACBCC</t>
  </si>
  <si>
    <t>ECACBCD</t>
  </si>
  <si>
    <t>ECACBDA</t>
  </si>
  <si>
    <t>ECACBDB</t>
  </si>
  <si>
    <t>ECACBDC</t>
  </si>
  <si>
    <t>ECACCAA</t>
  </si>
  <si>
    <t>ECACCAB</t>
  </si>
  <si>
    <t>ECACCAC</t>
  </si>
  <si>
    <t>ECACCAD</t>
  </si>
  <si>
    <t>ECACCBA</t>
  </si>
  <si>
    <t>ECACCBB</t>
  </si>
  <si>
    <t>ECACCBC</t>
  </si>
  <si>
    <t>ECACCBD</t>
  </si>
  <si>
    <t>ECACCCA</t>
  </si>
  <si>
    <t>ECACCCB</t>
  </si>
  <si>
    <t>ECACCCC</t>
  </si>
  <si>
    <t>ECACCCD</t>
  </si>
  <si>
    <t>ECACCDA</t>
  </si>
  <si>
    <t>ECACCDB</t>
  </si>
  <si>
    <t>ECACCDC</t>
  </si>
  <si>
    <t>ECACDAA</t>
  </si>
  <si>
    <t>ECACDAB</t>
  </si>
  <si>
    <t>ECACDAC</t>
  </si>
  <si>
    <t>ECACDBA</t>
  </si>
  <si>
    <t>ECACDBB</t>
  </si>
  <si>
    <t>ECACDBC</t>
  </si>
  <si>
    <t>ECACDCA</t>
  </si>
  <si>
    <t>ECACDCB</t>
  </si>
  <si>
    <t>ECACDCC</t>
  </si>
  <si>
    <t>ECADAAA</t>
  </si>
  <si>
    <t>ECADAAB</t>
  </si>
  <si>
    <t>ECADAAC</t>
  </si>
  <si>
    <t>ECADABA</t>
  </si>
  <si>
    <t>ECADABB</t>
  </si>
  <si>
    <t>ECADABC</t>
  </si>
  <si>
    <t>ECADACA</t>
  </si>
  <si>
    <t>ECADACB</t>
  </si>
  <si>
    <t>ECADACC</t>
  </si>
  <si>
    <t>ECADBAA</t>
  </si>
  <si>
    <t>ECADBAB</t>
  </si>
  <si>
    <t>ECADBAC</t>
  </si>
  <si>
    <t>ECADBBA</t>
  </si>
  <si>
    <t>ECADBBB</t>
  </si>
  <si>
    <t>ECADBBC</t>
  </si>
  <si>
    <t>ECADBCA</t>
  </si>
  <si>
    <t>ECADBCB</t>
  </si>
  <si>
    <t>ECADBCC</t>
  </si>
  <si>
    <t>ECADCAA</t>
  </si>
  <si>
    <t>ECADCAB</t>
  </si>
  <si>
    <t>ECADCAC</t>
  </si>
  <si>
    <t>ECADCBA</t>
  </si>
  <si>
    <t>ECADCBB</t>
  </si>
  <si>
    <t>ECADCBC</t>
  </si>
  <si>
    <t>ECADCCA</t>
  </si>
  <si>
    <t>ECADCCB</t>
  </si>
  <si>
    <t>ECADCCC</t>
  </si>
  <si>
    <t>ECBAAAA</t>
  </si>
  <si>
    <t>ECBAAAB</t>
  </si>
  <si>
    <t>ECBAAAC</t>
  </si>
  <si>
    <t>ECBAAAD</t>
  </si>
  <si>
    <t>ECBAABA</t>
  </si>
  <si>
    <t>ECBAABB</t>
  </si>
  <si>
    <t>ECBAABC</t>
  </si>
  <si>
    <t>ECBAABD</t>
  </si>
  <si>
    <t>ECBAACA</t>
  </si>
  <si>
    <t>ECBAACB</t>
  </si>
  <si>
    <t>ECBAACC</t>
  </si>
  <si>
    <t>ECBAACD</t>
  </si>
  <si>
    <t>ECBAADA</t>
  </si>
  <si>
    <t>ECBAADB</t>
  </si>
  <si>
    <t>ECBAADC</t>
  </si>
  <si>
    <t>ECBABAA</t>
  </si>
  <si>
    <t>ECBABAB</t>
  </si>
  <si>
    <t>ECBABAC</t>
  </si>
  <si>
    <t>ECBABAD</t>
  </si>
  <si>
    <t>ECBABBA</t>
  </si>
  <si>
    <t>ECBABBB</t>
  </si>
  <si>
    <t>ECBABBC</t>
  </si>
  <si>
    <t>ECBABBD</t>
  </si>
  <si>
    <t>ECBABCA</t>
  </si>
  <si>
    <t>ECBABCB</t>
  </si>
  <si>
    <t>ECBABCC</t>
  </si>
  <si>
    <t>ECBABCD</t>
  </si>
  <si>
    <t>ECBABDA</t>
  </si>
  <si>
    <t>ECBABDB</t>
  </si>
  <si>
    <t>ECBABDC</t>
  </si>
  <si>
    <t>ECBACAA</t>
  </si>
  <si>
    <t>ECBACAB</t>
  </si>
  <si>
    <t>ECBACAC</t>
  </si>
  <si>
    <t>ECBACAD</t>
  </si>
  <si>
    <t>ECBACBA</t>
  </si>
  <si>
    <t>ECBACBB</t>
  </si>
  <si>
    <t>ECBACBC</t>
  </si>
  <si>
    <t>ECBACBD</t>
  </si>
  <si>
    <t>ECBACCA</t>
  </si>
  <si>
    <t>ECBACCB</t>
  </si>
  <si>
    <t>ECBACCC</t>
  </si>
  <si>
    <t>ECBACCD</t>
  </si>
  <si>
    <t>ECBACDA</t>
  </si>
  <si>
    <t>ECBACDB</t>
  </si>
  <si>
    <t>ECBACDC</t>
  </si>
  <si>
    <t>ECBADAA</t>
  </si>
  <si>
    <t>ECBADAB</t>
  </si>
  <si>
    <t>ECBADAC</t>
  </si>
  <si>
    <t>ECBADBA</t>
  </si>
  <si>
    <t>ECBADBB</t>
  </si>
  <si>
    <t>ECBADBC</t>
  </si>
  <si>
    <t>ECBADCA</t>
  </si>
  <si>
    <t>ECBADCB</t>
  </si>
  <si>
    <t>ECBADCC</t>
  </si>
  <si>
    <t>ECBBAAA</t>
  </si>
  <si>
    <t>ECBBAAB</t>
  </si>
  <si>
    <t>ECBBAAC</t>
  </si>
  <si>
    <t>ECBBAAD</t>
  </si>
  <si>
    <t>ECBBABA</t>
  </si>
  <si>
    <t>ECBBABB</t>
  </si>
  <si>
    <t>ECBBABC</t>
  </si>
  <si>
    <t>ECBBABD</t>
  </si>
  <si>
    <t>ECBBACA</t>
  </si>
  <si>
    <t>ECBBACB</t>
  </si>
  <si>
    <t>ECBBACC</t>
  </si>
  <si>
    <t>ECBBACD</t>
  </si>
  <si>
    <t>ECBBADA</t>
  </si>
  <si>
    <t>ECBBADB</t>
  </si>
  <si>
    <t>ECBBADC</t>
  </si>
  <si>
    <t>ECBBBAA</t>
  </si>
  <si>
    <t>ECBBBAB</t>
  </si>
  <si>
    <t>ECBBBAC</t>
  </si>
  <si>
    <t>ECBBBAD</t>
  </si>
  <si>
    <t>ECBBBBA</t>
  </si>
  <si>
    <t>ECBBBBB</t>
  </si>
  <si>
    <t>ECBBBBC</t>
  </si>
  <si>
    <t>ECBBBBD</t>
  </si>
  <si>
    <t>ECBBBCA</t>
  </si>
  <si>
    <t>ECBBBCB</t>
  </si>
  <si>
    <t>ECBBBCC</t>
  </si>
  <si>
    <t>ECBBBCD</t>
  </si>
  <si>
    <t>ECBBBDA</t>
  </si>
  <si>
    <t>ECBBBDB</t>
  </si>
  <si>
    <t>ECBBBDC</t>
  </si>
  <si>
    <t>ECBBCAA</t>
  </si>
  <si>
    <t>ECBBCAB</t>
  </si>
  <si>
    <t>ECBBCAC</t>
  </si>
  <si>
    <t>ECBBCAD</t>
  </si>
  <si>
    <t>ECBBCBA</t>
  </si>
  <si>
    <t>ECBBCBB</t>
  </si>
  <si>
    <t>ECBBCBC</t>
  </si>
  <si>
    <t>ECBBCBD</t>
  </si>
  <si>
    <t>ECBBCCA</t>
  </si>
  <si>
    <t>ECBBCCB</t>
  </si>
  <si>
    <t>ECBBCCC</t>
  </si>
  <si>
    <t>ECBBCCD</t>
  </si>
  <si>
    <t>ECBBCDA</t>
  </si>
  <si>
    <t>ECBBCDB</t>
  </si>
  <si>
    <t>ECBBCDC</t>
  </si>
  <si>
    <t>ECBBDAA</t>
  </si>
  <si>
    <t>ECBBDAB</t>
  </si>
  <si>
    <t>ECBBDAC</t>
  </si>
  <si>
    <t>ECBBDBA</t>
  </si>
  <si>
    <t>ECBBDBB</t>
  </si>
  <si>
    <t>ECBBDBC</t>
  </si>
  <si>
    <t>ECBBDCA</t>
  </si>
  <si>
    <t>ECBBDCB</t>
  </si>
  <si>
    <t>ECBBDCC</t>
  </si>
  <si>
    <t>ECBCAAA</t>
  </si>
  <si>
    <t>ECBCAAB</t>
  </si>
  <si>
    <t>ECBCAAC</t>
  </si>
  <si>
    <t>ECBCAAD</t>
  </si>
  <si>
    <t>ECBCABA</t>
  </si>
  <si>
    <t>ECBCABB</t>
  </si>
  <si>
    <t>ECBCABC</t>
  </si>
  <si>
    <t>ECBCABD</t>
  </si>
  <si>
    <t>ECBCACA</t>
  </si>
  <si>
    <t>ECBCACB</t>
  </si>
  <si>
    <t>ECBCACC</t>
  </si>
  <si>
    <t>ECBCACD</t>
  </si>
  <si>
    <t>ECBCADA</t>
  </si>
  <si>
    <t>ECBCADB</t>
  </si>
  <si>
    <t>ECBCADC</t>
  </si>
  <si>
    <t>ECBCBAA</t>
  </si>
  <si>
    <t>ECBCBAB</t>
  </si>
  <si>
    <t>ECBCBAC</t>
  </si>
  <si>
    <t>ECBCBAD</t>
  </si>
  <si>
    <t>ECBCBBA</t>
  </si>
  <si>
    <t>ECBCBBB</t>
  </si>
  <si>
    <t>ECBCBBC</t>
  </si>
  <si>
    <t>ECBCBBD</t>
  </si>
  <si>
    <t>ECBCBCA</t>
  </si>
  <si>
    <t>ECBCBCB</t>
  </si>
  <si>
    <t>ECBCBCC</t>
  </si>
  <si>
    <t>ECBCBCD</t>
  </si>
  <si>
    <t>ECBCBDA</t>
  </si>
  <si>
    <t>ECBCBDB</t>
  </si>
  <si>
    <t>ECBCBDC</t>
  </si>
  <si>
    <t>ECBCCAA</t>
  </si>
  <si>
    <t>ECBCCAB</t>
  </si>
  <si>
    <t>ECBCCAC</t>
  </si>
  <si>
    <t>ECBCCAD</t>
  </si>
  <si>
    <t>ECBCCBA</t>
  </si>
  <si>
    <t>ECBCCBB</t>
  </si>
  <si>
    <t>ECBCCBC</t>
  </si>
  <si>
    <t>ECBCCBD</t>
  </si>
  <si>
    <t>ECBCCCA</t>
  </si>
  <si>
    <t>ECBCCCB</t>
  </si>
  <si>
    <t>ECBCCCC</t>
  </si>
  <si>
    <t>ECBCCCD</t>
  </si>
  <si>
    <t>ECBCCDA</t>
  </si>
  <si>
    <t>ECBCCDB</t>
  </si>
  <si>
    <t>ECBCCDC</t>
  </si>
  <si>
    <t>ECBCDAA</t>
  </si>
  <si>
    <t>ECBCDAB</t>
  </si>
  <si>
    <t>ECBCDAC</t>
  </si>
  <si>
    <t>ECBCDBA</t>
  </si>
  <si>
    <t>ECBCDBB</t>
  </si>
  <si>
    <t>ECBCDBC</t>
  </si>
  <si>
    <t>ECBCDCA</t>
  </si>
  <si>
    <t>ECBCDCB</t>
  </si>
  <si>
    <t>ECBCDCC</t>
  </si>
  <si>
    <t>ECBDAAA</t>
  </si>
  <si>
    <t>ECBDAAB</t>
  </si>
  <si>
    <t>ECBDAAC</t>
  </si>
  <si>
    <t>ECBDABA</t>
  </si>
  <si>
    <t>ECBDABB</t>
  </si>
  <si>
    <t>ECBDABC</t>
  </si>
  <si>
    <t>ECBDACA</t>
  </si>
  <si>
    <t>ECBDACB</t>
  </si>
  <si>
    <t>ECBDACC</t>
  </si>
  <si>
    <t>ECBDBAA</t>
  </si>
  <si>
    <t>ECBDBAB</t>
  </si>
  <si>
    <t>ECBDBAC</t>
  </si>
  <si>
    <t>ECBDBBA</t>
  </si>
  <si>
    <t>ECBDBBB</t>
  </si>
  <si>
    <t>ECBDBBC</t>
  </si>
  <si>
    <t>ECBDBCA</t>
  </si>
  <si>
    <t>ECBDBCB</t>
  </si>
  <si>
    <t>ECBDBCC</t>
  </si>
  <si>
    <t>ECBDCAA</t>
  </si>
  <si>
    <t>ECBDCAB</t>
  </si>
  <si>
    <t>ECBDCAC</t>
  </si>
  <si>
    <t>ECBDCBA</t>
  </si>
  <si>
    <t>ECBDCBB</t>
  </si>
  <si>
    <t>ECBDCBC</t>
  </si>
  <si>
    <t>ECBDCCA</t>
  </si>
  <si>
    <t>ECBDCCB</t>
  </si>
  <si>
    <t>ECBDCCC</t>
  </si>
  <si>
    <t>ECCAAAA</t>
  </si>
  <si>
    <t>ECCAAAB</t>
  </si>
  <si>
    <t>ECCAAAC</t>
  </si>
  <si>
    <t>ECCAAAD</t>
  </si>
  <si>
    <t>ECCAABA</t>
  </si>
  <si>
    <t>ECCAABB</t>
  </si>
  <si>
    <t>ECCAABC</t>
  </si>
  <si>
    <t>ECCAABD</t>
  </si>
  <si>
    <t>ECCAACA</t>
  </si>
  <si>
    <t>ECCAACB</t>
  </si>
  <si>
    <t>ECCAACC</t>
  </si>
  <si>
    <t>ECCAACD</t>
  </si>
  <si>
    <t>ECCAADA</t>
  </si>
  <si>
    <t>ECCAADB</t>
  </si>
  <si>
    <t>ECCAADC</t>
  </si>
  <si>
    <t>ECCABAA</t>
  </si>
  <si>
    <t>ECCABAB</t>
  </si>
  <si>
    <t>ECCABAC</t>
  </si>
  <si>
    <t>ECCABAD</t>
  </si>
  <si>
    <t>ECCABBA</t>
  </si>
  <si>
    <t>ECCABBB</t>
  </si>
  <si>
    <t>ECCABBC</t>
  </si>
  <si>
    <t>ECCABBD</t>
  </si>
  <si>
    <t>ECCABCA</t>
  </si>
  <si>
    <t>ECCABCB</t>
  </si>
  <si>
    <t>ECCABCC</t>
  </si>
  <si>
    <t>ECCABCD</t>
  </si>
  <si>
    <t>ECCABDA</t>
  </si>
  <si>
    <t>ECCABDB</t>
  </si>
  <si>
    <t>ECCABDC</t>
  </si>
  <si>
    <t>ECCACAA</t>
  </si>
  <si>
    <t>ECCACAB</t>
  </si>
  <si>
    <t>ECCACAC</t>
  </si>
  <si>
    <t>ECCACAD</t>
  </si>
  <si>
    <t>ECCACBA</t>
  </si>
  <si>
    <t>ECCACBB</t>
  </si>
  <si>
    <t>ECCACBC</t>
  </si>
  <si>
    <t>ECCACBD</t>
  </si>
  <si>
    <t>ECCACCA</t>
  </si>
  <si>
    <t>ECCACCB</t>
  </si>
  <si>
    <t>ECCACCC</t>
  </si>
  <si>
    <t>ECCACCD</t>
  </si>
  <si>
    <t>ECCACDA</t>
  </si>
  <si>
    <t>ECCACDB</t>
  </si>
  <si>
    <t>ECCACDC</t>
  </si>
  <si>
    <t>ECCADAA</t>
  </si>
  <si>
    <t>ECCADAB</t>
  </si>
  <si>
    <t>ECCADAC</t>
  </si>
  <si>
    <t>ECCADBA</t>
  </si>
  <si>
    <t>ECCADBB</t>
  </si>
  <si>
    <t>ECCADBC</t>
  </si>
  <si>
    <t>ECCADCA</t>
  </si>
  <si>
    <t>ECCADCB</t>
  </si>
  <si>
    <t>ECCADCC</t>
  </si>
  <si>
    <t>ECCBAAA</t>
  </si>
  <si>
    <t>ECCBAAB</t>
  </si>
  <si>
    <t>ECCBAAC</t>
  </si>
  <si>
    <t>ECCBAAD</t>
  </si>
  <si>
    <t>ECCBABA</t>
  </si>
  <si>
    <t>ECCBABB</t>
  </si>
  <si>
    <t>ECCBABC</t>
  </si>
  <si>
    <t>ECCBABD</t>
  </si>
  <si>
    <t>ECCBACA</t>
  </si>
  <si>
    <t>ECCBACB</t>
  </si>
  <si>
    <t>ECCBACC</t>
  </si>
  <si>
    <t>ECCBACD</t>
  </si>
  <si>
    <t>ECCBADA</t>
  </si>
  <si>
    <t>ECCBADB</t>
  </si>
  <si>
    <t>ECCBADC</t>
  </si>
  <si>
    <t>ECCBBAA</t>
  </si>
  <si>
    <t>ECCBBAB</t>
  </si>
  <si>
    <t>ECCBBAC</t>
  </si>
  <si>
    <t>ECCBBAD</t>
  </si>
  <si>
    <t>ECCBBBA</t>
  </si>
  <si>
    <t>ECCBBBB</t>
  </si>
  <si>
    <t>ECCBBBC</t>
  </si>
  <si>
    <t>ECCBBBD</t>
  </si>
  <si>
    <t>ECCBBCA</t>
  </si>
  <si>
    <t>ECCBBCB</t>
  </si>
  <si>
    <t>ECCBBCC</t>
  </si>
  <si>
    <t>ECCBBCD</t>
  </si>
  <si>
    <t>ECCBBDA</t>
  </si>
  <si>
    <t>ECCBBDB</t>
  </si>
  <si>
    <t>ECCBBDC</t>
  </si>
  <si>
    <t>ECCBCAA</t>
  </si>
  <si>
    <t>ECCBCAB</t>
  </si>
  <si>
    <t>ECCBCAC</t>
  </si>
  <si>
    <t>ECCBCAD</t>
  </si>
  <si>
    <t>ECCBCBA</t>
  </si>
  <si>
    <t>ECCBCBB</t>
  </si>
  <si>
    <t>ECCBCBC</t>
  </si>
  <si>
    <t>ECCBCBD</t>
  </si>
  <si>
    <t>ECCBCCA</t>
  </si>
  <si>
    <t>ECCBCCB</t>
  </si>
  <si>
    <t>ECCBCCC</t>
  </si>
  <si>
    <t>ECCBCCD</t>
  </si>
  <si>
    <t>ECCBCDA</t>
  </si>
  <si>
    <t>ECCBCDB</t>
  </si>
  <si>
    <t>ECCBCDC</t>
  </si>
  <si>
    <t>ECCBDAA</t>
  </si>
  <si>
    <t>ECCBDAB</t>
  </si>
  <si>
    <t>ECCBDAC</t>
  </si>
  <si>
    <t>ECCBDBA</t>
  </si>
  <si>
    <t>ECCBDBB</t>
  </si>
  <si>
    <t>ECCBDBC</t>
  </si>
  <si>
    <t>ECCBDCA</t>
  </si>
  <si>
    <t>ECCBDCB</t>
  </si>
  <si>
    <t>ECCBDCC</t>
  </si>
  <si>
    <t>ECCCAAA</t>
  </si>
  <si>
    <t>ECCCAAB</t>
  </si>
  <si>
    <t>ECCCAAC</t>
  </si>
  <si>
    <t>ECCCAAD</t>
  </si>
  <si>
    <t>ECCCABA</t>
  </si>
  <si>
    <t>ECCCABB</t>
  </si>
  <si>
    <t>ECCCABC</t>
  </si>
  <si>
    <t>ECCCABD</t>
  </si>
  <si>
    <t>ECCCACA</t>
  </si>
  <si>
    <t>ECCCACB</t>
  </si>
  <si>
    <t>ECCCACC</t>
  </si>
  <si>
    <t>ECCCACD</t>
  </si>
  <si>
    <t>ECCCADA</t>
  </si>
  <si>
    <t>ECCCADB</t>
  </si>
  <si>
    <t>ECCCADC</t>
  </si>
  <si>
    <t>ECCCBAA</t>
  </si>
  <si>
    <t>ECCCBAB</t>
  </si>
  <si>
    <t>ECCCBAC</t>
  </si>
  <si>
    <t>ECCCBAD</t>
  </si>
  <si>
    <t>ECCCBBA</t>
  </si>
  <si>
    <t>ECCCBBB</t>
  </si>
  <si>
    <t>ECCCBBC</t>
  </si>
  <si>
    <t>ECCCBBD</t>
  </si>
  <si>
    <t>ECCCBCA</t>
  </si>
  <si>
    <t>ECCCBCB</t>
  </si>
  <si>
    <t>ECCCBCC</t>
  </si>
  <si>
    <t>ECCCBCD</t>
  </si>
  <si>
    <t>ECCCBDA</t>
  </si>
  <si>
    <t>ECCCBDB</t>
  </si>
  <si>
    <t>ECCCBDC</t>
  </si>
  <si>
    <t>ECCCCAA</t>
  </si>
  <si>
    <t>ECCCCAB</t>
  </si>
  <si>
    <t>ECCCCAC</t>
  </si>
  <si>
    <t>ECCCCAD</t>
  </si>
  <si>
    <t>ECCCCBA</t>
  </si>
  <si>
    <t>ECCCCBB</t>
  </si>
  <si>
    <t>ECCCCBC</t>
  </si>
  <si>
    <t>ECCCCBD</t>
  </si>
  <si>
    <t>ECCCCCA</t>
  </si>
  <si>
    <t>ECCCCCB</t>
  </si>
  <si>
    <t>ECCCCCC</t>
  </si>
  <si>
    <t>ECCCCDA</t>
  </si>
  <si>
    <t>ECCCCDB</t>
  </si>
  <si>
    <t>ECCCDAA</t>
  </si>
  <si>
    <t>ECCCDAB</t>
  </si>
  <si>
    <t>ECCCDAC</t>
  </si>
  <si>
    <t>ECCCDBA</t>
  </si>
  <si>
    <t>ECCCDBB</t>
  </si>
  <si>
    <t>ECCCDBC</t>
  </si>
  <si>
    <t>ECCCDCA</t>
  </si>
  <si>
    <t>ECCCDCB</t>
  </si>
  <si>
    <t>ECCDAAA</t>
  </si>
  <si>
    <t>ECCDAAB</t>
  </si>
  <si>
    <t>ECCDAAC</t>
  </si>
  <si>
    <t>ECCDABA</t>
  </si>
  <si>
    <t>ECCDABB</t>
  </si>
  <si>
    <t>ECCDABC</t>
  </si>
  <si>
    <t>ECCDACA</t>
  </si>
  <si>
    <t>ECCDACB</t>
  </si>
  <si>
    <t>ECCDACC</t>
  </si>
  <si>
    <t>ECCDBAA</t>
  </si>
  <si>
    <t>ECCDBAB</t>
  </si>
  <si>
    <t>ECCDBAC</t>
  </si>
  <si>
    <t>ECCDBBA</t>
  </si>
  <si>
    <t>ECCDBBB</t>
  </si>
  <si>
    <t>ECCDBBC</t>
  </si>
  <si>
    <t>ECCDBCA</t>
  </si>
  <si>
    <t>ECCDBCB</t>
  </si>
  <si>
    <t>ECCDBCC</t>
  </si>
  <si>
    <t>ECCDCAA</t>
  </si>
  <si>
    <t>ECCDCAB</t>
  </si>
  <si>
    <t>ECCDCAC</t>
  </si>
  <si>
    <t>ECCDCBA</t>
  </si>
  <si>
    <t>ECCDCBB</t>
  </si>
  <si>
    <t>ECCDCBC</t>
  </si>
  <si>
    <t>ECCDCCA</t>
  </si>
  <si>
    <t>ECCDCCB</t>
  </si>
  <si>
    <t>ECDAAAA</t>
  </si>
  <si>
    <t>ECDAAAB</t>
  </si>
  <si>
    <t>ECDAAAC</t>
  </si>
  <si>
    <t>ECDAABA</t>
  </si>
  <si>
    <t>ECDAABB</t>
  </si>
  <si>
    <t>ECDAABC</t>
  </si>
  <si>
    <t>ECDAACA</t>
  </si>
  <si>
    <t>ECDAACB</t>
  </si>
  <si>
    <t>ECDAACC</t>
  </si>
  <si>
    <t>ECDABAA</t>
  </si>
  <si>
    <t>ECDABAB</t>
  </si>
  <si>
    <t>ECDABAC</t>
  </si>
  <si>
    <t>ECDABBA</t>
  </si>
  <si>
    <t>ECDABBB</t>
  </si>
  <si>
    <t>ECDABBC</t>
  </si>
  <si>
    <t>ECDABCA</t>
  </si>
  <si>
    <t>ECDABCB</t>
  </si>
  <si>
    <t>ECDABCC</t>
  </si>
  <si>
    <t>ECDACAA</t>
  </si>
  <si>
    <t>ECDACAB</t>
  </si>
  <si>
    <t>ECDACAC</t>
  </si>
  <si>
    <t>ECDACBA</t>
  </si>
  <si>
    <t>ECDACBB</t>
  </si>
  <si>
    <t>ECDACBC</t>
  </si>
  <si>
    <t>ECDACCA</t>
  </si>
  <si>
    <t>ECDACCB</t>
  </si>
  <si>
    <t>ECDACCC</t>
  </si>
  <si>
    <t>ECDBAAA</t>
  </si>
  <si>
    <t>ECDBAAB</t>
  </si>
  <si>
    <t>ECDBAAC</t>
  </si>
  <si>
    <t>ECDBABA</t>
  </si>
  <si>
    <t>ECDBABB</t>
  </si>
  <si>
    <t>ECDBABC</t>
  </si>
  <si>
    <t>ECDBACA</t>
  </si>
  <si>
    <t>ECDBACB</t>
  </si>
  <si>
    <t>ECDBACC</t>
  </si>
  <si>
    <t>ECDBBAA</t>
  </si>
  <si>
    <t>ECDBBAB</t>
  </si>
  <si>
    <t>ECDBBAC</t>
  </si>
  <si>
    <t>ECDBBBA</t>
  </si>
  <si>
    <t>ECDBBBB</t>
  </si>
  <si>
    <t>ECDBBBC</t>
  </si>
  <si>
    <t>ECDBBCA</t>
  </si>
  <si>
    <t>ECDBBCB</t>
  </si>
  <si>
    <t>ECDBBCC</t>
  </si>
  <si>
    <t>ECDBCAA</t>
  </si>
  <si>
    <t>ECDBCAB</t>
  </si>
  <si>
    <t>ECDBCAC</t>
  </si>
  <si>
    <t>ECDBCBA</t>
  </si>
  <si>
    <t>ECDBCBB</t>
  </si>
  <si>
    <t>ECDBCBC</t>
  </si>
  <si>
    <t>ECDBCCA</t>
  </si>
  <si>
    <t>ECDBCCB</t>
  </si>
  <si>
    <t>ECDBCCC</t>
  </si>
  <si>
    <t>ECDCAAA</t>
  </si>
  <si>
    <t>ECDCAAB</t>
  </si>
  <si>
    <t>ECDCAAC</t>
  </si>
  <si>
    <t>ECDCABA</t>
  </si>
  <si>
    <t>ECDCABB</t>
  </si>
  <si>
    <t>ECDCABC</t>
  </si>
  <si>
    <t>ECDCACA</t>
  </si>
  <si>
    <t>ECDCACB</t>
  </si>
  <si>
    <t>ECDCACC</t>
  </si>
  <si>
    <t>ECDCBAA</t>
  </si>
  <si>
    <t>ECDCBAB</t>
  </si>
  <si>
    <t>ECDCBAC</t>
  </si>
  <si>
    <t>ECDCBBA</t>
  </si>
  <si>
    <t>ECDCBBB</t>
  </si>
  <si>
    <t>ECDCBBC</t>
  </si>
  <si>
    <t>ECDCBCA</t>
  </si>
  <si>
    <t>ECDCBCB</t>
  </si>
  <si>
    <t>ECDCBCC</t>
  </si>
  <si>
    <t>ECDCCAA</t>
  </si>
  <si>
    <t>ECDCCAB</t>
  </si>
  <si>
    <t>ECDCCAC</t>
  </si>
  <si>
    <t>ECDCCBA</t>
  </si>
  <si>
    <t>ECDCCBB</t>
  </si>
  <si>
    <t>ECDCCBC</t>
  </si>
  <si>
    <t>ECDCCCA</t>
  </si>
  <si>
    <t>ECDCCCB</t>
  </si>
  <si>
    <t>EDAAAAA</t>
  </si>
  <si>
    <t>EDAAAAB</t>
  </si>
  <si>
    <t>EDAAAAC</t>
  </si>
  <si>
    <t>EDAAABA</t>
  </si>
  <si>
    <t>EDAAABB</t>
  </si>
  <si>
    <t>EDAAABC</t>
  </si>
  <si>
    <t>EDAAACA</t>
  </si>
  <si>
    <t>EDAAACB</t>
  </si>
  <si>
    <t>EDAAACC</t>
  </si>
  <si>
    <t>EDAABAA</t>
  </si>
  <si>
    <t>EDAABAB</t>
  </si>
  <si>
    <t>EDAABAC</t>
  </si>
  <si>
    <t>EDAABBA</t>
  </si>
  <si>
    <t>EDAABBB</t>
  </si>
  <si>
    <t>EDAABBC</t>
  </si>
  <si>
    <t>EDAABCA</t>
  </si>
  <si>
    <t>EDAABCB</t>
  </si>
  <si>
    <t>EDAABCC</t>
  </si>
  <si>
    <t>EDAACAA</t>
  </si>
  <si>
    <t>EDAACAB</t>
  </si>
  <si>
    <t>EDAACAC</t>
  </si>
  <si>
    <t>EDAACBA</t>
  </si>
  <si>
    <t>EDAACBB</t>
  </si>
  <si>
    <t>EDAACBC</t>
  </si>
  <si>
    <t>EDAACCA</t>
  </si>
  <si>
    <t>EDAACCB</t>
  </si>
  <si>
    <t>EDAACCC</t>
  </si>
  <si>
    <t>EDABAAA</t>
  </si>
  <si>
    <t>EDABAAB</t>
  </si>
  <si>
    <t>EDABAAC</t>
  </si>
  <si>
    <t>EDABABA</t>
  </si>
  <si>
    <t>EDABABB</t>
  </si>
  <si>
    <t>EDABABC</t>
  </si>
  <si>
    <t>EDABACA</t>
  </si>
  <si>
    <t>EDABACB</t>
  </si>
  <si>
    <t>EDABACC</t>
  </si>
  <si>
    <t>EDABBAA</t>
  </si>
  <si>
    <t>EDABBAB</t>
  </si>
  <si>
    <t>EDABBAC</t>
  </si>
  <si>
    <t>EDABBBA</t>
  </si>
  <si>
    <t>EDABBBB</t>
  </si>
  <si>
    <t>EDABBBC</t>
  </si>
  <si>
    <t>EDABBCA</t>
  </si>
  <si>
    <t>EDABBCB</t>
  </si>
  <si>
    <t>EDABBCC</t>
  </si>
  <si>
    <t>EDABCAA</t>
  </si>
  <si>
    <t>EDABCAB</t>
  </si>
  <si>
    <t>EDABCAC</t>
  </si>
  <si>
    <t>EDABCBA</t>
  </si>
  <si>
    <t>EDABCBB</t>
  </si>
  <si>
    <t>EDABCBC</t>
  </si>
  <si>
    <t>EDABCCA</t>
  </si>
  <si>
    <t>EDABCCB</t>
  </si>
  <si>
    <t>EDABCCC</t>
  </si>
  <si>
    <t>EDACAAA</t>
  </si>
  <si>
    <t>EDACAAB</t>
  </si>
  <si>
    <t>EDACAAC</t>
  </si>
  <si>
    <t>EDACABA</t>
  </si>
  <si>
    <t>EDACABB</t>
  </si>
  <si>
    <t>EDACABC</t>
  </si>
  <si>
    <t>EDACACA</t>
  </si>
  <si>
    <t>EDACACB</t>
  </si>
  <si>
    <t>EDACACC</t>
  </si>
  <si>
    <t>EDACBAA</t>
  </si>
  <si>
    <t>EDACBAB</t>
  </si>
  <si>
    <t>EDACBAC</t>
  </si>
  <si>
    <t>EDACBBA</t>
  </si>
  <si>
    <t>EDACBBB</t>
  </si>
  <si>
    <t>EDACBBC</t>
  </si>
  <si>
    <t>EDACBCA</t>
  </si>
  <si>
    <t>EDACBCB</t>
  </si>
  <si>
    <t>EDACBCC</t>
  </si>
  <si>
    <t>EDACCAA</t>
  </si>
  <si>
    <t>EDACCAB</t>
  </si>
  <si>
    <t>EDACCAC</t>
  </si>
  <si>
    <t>EDACCBA</t>
  </si>
  <si>
    <t>EDACCBB</t>
  </si>
  <si>
    <t>EDACCBC</t>
  </si>
  <si>
    <t>EDACCCA</t>
  </si>
  <si>
    <t>EDACCCB</t>
  </si>
  <si>
    <t>EDACCCC</t>
  </si>
  <si>
    <t>EDBAAAA</t>
  </si>
  <si>
    <t>EDBAAAB</t>
  </si>
  <si>
    <t>EDBAAAC</t>
  </si>
  <si>
    <t>EDBAABA</t>
  </si>
  <si>
    <t>EDBAABB</t>
  </si>
  <si>
    <t>EDBAABC</t>
  </si>
  <si>
    <t>EDBAACA</t>
  </si>
  <si>
    <t>EDBAACB</t>
  </si>
  <si>
    <t>EDBAACC</t>
  </si>
  <si>
    <t>EDBABAA</t>
  </si>
  <si>
    <t>EDBABAB</t>
  </si>
  <si>
    <t>EDBABAC</t>
  </si>
  <si>
    <t>EDBABBA</t>
  </si>
  <si>
    <t>EDBABBB</t>
  </si>
  <si>
    <t>EDBABBC</t>
  </si>
  <si>
    <t>EDBABCA</t>
  </si>
  <si>
    <t>EDBABCB</t>
  </si>
  <si>
    <t>EDBABCC</t>
  </si>
  <si>
    <t>EDBACAA</t>
  </si>
  <si>
    <t>EDBACAB</t>
  </si>
  <si>
    <t>EDBACAC</t>
  </si>
  <si>
    <t>EDBACBA</t>
  </si>
  <si>
    <t>EDBACBB</t>
  </si>
  <si>
    <t>EDBACBC</t>
  </si>
  <si>
    <t>EDBACCA</t>
  </si>
  <si>
    <t>EDBACCB</t>
  </si>
  <si>
    <t>EDBACCC</t>
  </si>
  <si>
    <t>EDBBAAA</t>
  </si>
  <si>
    <t>EDBBAAB</t>
  </si>
  <si>
    <t>EDBBAAC</t>
  </si>
  <si>
    <t>EDBBABA</t>
  </si>
  <si>
    <t>EDBBABB</t>
  </si>
  <si>
    <t>EDBBABC</t>
  </si>
  <si>
    <t>EDBBACA</t>
  </si>
  <si>
    <t>EDBBACB</t>
  </si>
  <si>
    <t>EDBBACC</t>
  </si>
  <si>
    <t>EDBBBAA</t>
  </si>
  <si>
    <t>EDBBBAB</t>
  </si>
  <si>
    <t>EDBBBAC</t>
  </si>
  <si>
    <t>EDBBBBA</t>
  </si>
  <si>
    <t>EDBBBBB</t>
  </si>
  <si>
    <t>EDBBBBC</t>
  </si>
  <si>
    <t>EDBBBCA</t>
  </si>
  <si>
    <t>EDBBBCB</t>
  </si>
  <si>
    <t>EDBBBCC</t>
  </si>
  <si>
    <t>EDBBCAA</t>
  </si>
  <si>
    <t>EDBBCAB</t>
  </si>
  <si>
    <t>EDBBCAC</t>
  </si>
  <si>
    <t>EDBBCBA</t>
  </si>
  <si>
    <t>EDBBCBB</t>
  </si>
  <si>
    <t>EDBBCBC</t>
  </si>
  <si>
    <t>EDBBCCA</t>
  </si>
  <si>
    <t>EDBBCCB</t>
  </si>
  <si>
    <t>EDBBCCC</t>
  </si>
  <si>
    <t>EDBCAAA</t>
  </si>
  <si>
    <t>EDBCAAB</t>
  </si>
  <si>
    <t>EDBCAAC</t>
  </si>
  <si>
    <t>EDBCABA</t>
  </si>
  <si>
    <t>EDBCABB</t>
  </si>
  <si>
    <t>EDBCABC</t>
  </si>
  <si>
    <t>EDBCACA</t>
  </si>
  <si>
    <t>EDBCACB</t>
  </si>
  <si>
    <t>EDBCACC</t>
  </si>
  <si>
    <t>EDBCBAA</t>
  </si>
  <si>
    <t>EDBCBAB</t>
  </si>
  <si>
    <t>EDBCBAC</t>
  </si>
  <si>
    <t>EDBCBBA</t>
  </si>
  <si>
    <t>EDBCBBB</t>
  </si>
  <si>
    <t>EDBCBBC</t>
  </si>
  <si>
    <t>EDBCBCA</t>
  </si>
  <si>
    <t>EDBCBCB</t>
  </si>
  <si>
    <t>EDBCBCC</t>
  </si>
  <si>
    <t>EDBCCAA</t>
  </si>
  <si>
    <t>EDBCCAB</t>
  </si>
  <si>
    <t>EDBCCAC</t>
  </si>
  <si>
    <t>EDBCCBA</t>
  </si>
  <si>
    <t>EDBCCBB</t>
  </si>
  <si>
    <t>EDBCCBC</t>
  </si>
  <si>
    <t>EDBCCCA</t>
  </si>
  <si>
    <t>EDBCCCB</t>
  </si>
  <si>
    <t>EDBCCCC</t>
  </si>
  <si>
    <t>EDCAAAA</t>
  </si>
  <si>
    <t>EDCAAAB</t>
  </si>
  <si>
    <t>EDCAAAC</t>
  </si>
  <si>
    <t>EDCAABA</t>
  </si>
  <si>
    <t>EDCAABB</t>
  </si>
  <si>
    <t>EDCAABC</t>
  </si>
  <si>
    <t>EDCAACA</t>
  </si>
  <si>
    <t>EDCAACB</t>
  </si>
  <si>
    <t>EDCAACC</t>
  </si>
  <si>
    <t>EDCABAA</t>
  </si>
  <si>
    <t>EDCABAB</t>
  </si>
  <si>
    <t>EDCABAC</t>
  </si>
  <si>
    <t>EDCABBA</t>
  </si>
  <si>
    <t>EDCABBB</t>
  </si>
  <si>
    <t>EDCABBC</t>
  </si>
  <si>
    <t>EDCABCA</t>
  </si>
  <si>
    <t>EDCABCB</t>
  </si>
  <si>
    <t>EDCABCC</t>
  </si>
  <si>
    <t>EDCACAA</t>
  </si>
  <si>
    <t>EDCACAB</t>
  </si>
  <si>
    <t>EDCACAC</t>
  </si>
  <si>
    <t>EDCACBA</t>
  </si>
  <si>
    <t>EDCACBB</t>
  </si>
  <si>
    <t>EDCACBC</t>
  </si>
  <si>
    <t>EDCACCA</t>
  </si>
  <si>
    <t>EDCACCB</t>
  </si>
  <si>
    <t>EDCACCC</t>
  </si>
  <si>
    <t>EDCBAAA</t>
  </si>
  <si>
    <t>EDCBAAB</t>
  </si>
  <si>
    <t>EDCBAAC</t>
  </si>
  <si>
    <t>EDCBABA</t>
  </si>
  <si>
    <t>EDCBABB</t>
  </si>
  <si>
    <t>EDCBABC</t>
  </si>
  <si>
    <t>EDCBACA</t>
  </si>
  <si>
    <t>EDCBACB</t>
  </si>
  <si>
    <t>EDCBACC</t>
  </si>
  <si>
    <t>EDCBBAA</t>
  </si>
  <si>
    <t>EDCBBAB</t>
  </si>
  <si>
    <t>EDCBBAC</t>
  </si>
  <si>
    <t>EDCBBBA</t>
  </si>
  <si>
    <t>EDCBBBB</t>
  </si>
  <si>
    <t>EDCBBBC</t>
  </si>
  <si>
    <t>EDCBBCA</t>
  </si>
  <si>
    <t>EDCBBCB</t>
  </si>
  <si>
    <t>EDCBBCC</t>
  </si>
  <si>
    <t>EDCBCAA</t>
  </si>
  <si>
    <t>EDCBCAB</t>
  </si>
  <si>
    <t>EDCBCAC</t>
  </si>
  <si>
    <t>EDCBCBA</t>
  </si>
  <si>
    <t>EDCBCBB</t>
  </si>
  <si>
    <t>EDCBCBC</t>
  </si>
  <si>
    <t>EDCBCCA</t>
  </si>
  <si>
    <t>EDCBCCB</t>
  </si>
  <si>
    <t>EDCBCCC</t>
  </si>
  <si>
    <t>EDCCAAA</t>
  </si>
  <si>
    <t>EDCCAAB</t>
  </si>
  <si>
    <t>EDCCAAC</t>
  </si>
  <si>
    <t>EDCCABA</t>
  </si>
  <si>
    <t>EDCCABB</t>
  </si>
  <si>
    <t>EDCCABC</t>
  </si>
  <si>
    <t>EDCCACA</t>
  </si>
  <si>
    <t>EDCCACB</t>
  </si>
  <si>
    <t>EDCCACC</t>
  </si>
  <si>
    <t>EDCCBAA</t>
  </si>
  <si>
    <t>EDCCBAB</t>
  </si>
  <si>
    <t>EDCCBAC</t>
  </si>
  <si>
    <t>EDCCBBA</t>
  </si>
  <si>
    <t>EDCCBBB</t>
  </si>
  <si>
    <t>EDCCBBC</t>
  </si>
  <si>
    <t>EDCCBCA</t>
  </si>
  <si>
    <t>EDCCBCB</t>
  </si>
  <si>
    <t>EDCCBCC</t>
  </si>
  <si>
    <t>EDCCCAA</t>
  </si>
  <si>
    <t>EDCCCAB</t>
  </si>
  <si>
    <t>EDCCCAC</t>
  </si>
  <si>
    <t>EDCCCBA</t>
  </si>
  <si>
    <t>EDCCCBB</t>
  </si>
  <si>
    <t>EDCCCBC</t>
  </si>
  <si>
    <t>EDCCCCA</t>
  </si>
  <si>
    <t>EDCCCCB</t>
  </si>
  <si>
    <t>FAAAAAA</t>
  </si>
  <si>
    <t>FAAAAAB</t>
  </si>
  <si>
    <t>FAAAAAC</t>
  </si>
  <si>
    <t>FAAAABA</t>
  </si>
  <si>
    <t>FAAAABB</t>
  </si>
  <si>
    <t>FAAAABC</t>
  </si>
  <si>
    <t>FAAAACA</t>
  </si>
  <si>
    <t>FAAAACB</t>
  </si>
  <si>
    <t>FAAAACC</t>
  </si>
  <si>
    <t>FAAABAA</t>
  </si>
  <si>
    <t>FAAABAB</t>
  </si>
  <si>
    <t>FAAABAC</t>
  </si>
  <si>
    <t>FAAABBA</t>
  </si>
  <si>
    <t>FAAABBB</t>
  </si>
  <si>
    <t>FAAABBC</t>
  </si>
  <si>
    <t>FAAABCA</t>
  </si>
  <si>
    <t>FAAABCB</t>
  </si>
  <si>
    <t>FAAABCC</t>
  </si>
  <si>
    <t>FAAACAA</t>
  </si>
  <si>
    <t>FAAACAB</t>
  </si>
  <si>
    <t>FAAACAC</t>
  </si>
  <si>
    <t>FAAACBA</t>
  </si>
  <si>
    <t>FAAACBB</t>
  </si>
  <si>
    <t>FAAACBC</t>
  </si>
  <si>
    <t>FAAACCA</t>
  </si>
  <si>
    <t>FAAACCB</t>
  </si>
  <si>
    <t>FAAACCC</t>
  </si>
  <si>
    <t>FAABAAA</t>
  </si>
  <si>
    <t>FAABAAB</t>
  </si>
  <si>
    <t>FAABAAC</t>
  </si>
  <si>
    <t>FAABABA</t>
  </si>
  <si>
    <t>FAABABB</t>
  </si>
  <si>
    <t>FAABABC</t>
  </si>
  <si>
    <t>FAABACA</t>
  </si>
  <si>
    <t>FAABACB</t>
  </si>
  <si>
    <t>FAABACC</t>
  </si>
  <si>
    <t>FAABBAA</t>
  </si>
  <si>
    <t>FAABBAB</t>
  </si>
  <si>
    <t>FAABBAC</t>
  </si>
  <si>
    <t>FAABBBA</t>
  </si>
  <si>
    <t>FAABBBB</t>
  </si>
  <si>
    <t>FAABBBC</t>
  </si>
  <si>
    <t>FAABBCA</t>
  </si>
  <si>
    <t>FAABBCB</t>
  </si>
  <si>
    <t>wilMix</t>
  </si>
  <si>
    <t>FAABBCC</t>
  </si>
  <si>
    <t>FAABCAA</t>
  </si>
  <si>
    <t>FAABCAB</t>
  </si>
  <si>
    <t>FAABCAC</t>
  </si>
  <si>
    <t>FAABCBA</t>
  </si>
  <si>
    <t>FAABCBB</t>
  </si>
  <si>
    <t>FAABCBC</t>
  </si>
  <si>
    <t>FAABCCA</t>
  </si>
  <si>
    <t>FAABCCB</t>
  </si>
  <si>
    <t>FAABCCC</t>
  </si>
  <si>
    <t>FAACAAA</t>
  </si>
  <si>
    <t>FAACAAB</t>
  </si>
  <si>
    <t>FAACAAC</t>
  </si>
  <si>
    <t>FAACABA</t>
  </si>
  <si>
    <t>FAACABB</t>
  </si>
  <si>
    <t>FAACABC</t>
  </si>
  <si>
    <t>FAACACA</t>
  </si>
  <si>
    <t>FAACACB</t>
  </si>
  <si>
    <t>FAACACC</t>
  </si>
  <si>
    <t>FAACBAA</t>
  </si>
  <si>
    <t>FAACBAB</t>
  </si>
  <si>
    <t>FAACBAC</t>
  </si>
  <si>
    <t>FAACBBA</t>
  </si>
  <si>
    <t>FAACBBB</t>
  </si>
  <si>
    <t>FAACBBC</t>
  </si>
  <si>
    <t>FAACBCA</t>
  </si>
  <si>
    <t>FAACBCB</t>
  </si>
  <si>
    <t>FAACBCC</t>
  </si>
  <si>
    <t>FAACCAA</t>
  </si>
  <si>
    <t>FAACCAB</t>
  </si>
  <si>
    <t>FAACCAC</t>
  </si>
  <si>
    <t>FAACCBA</t>
  </si>
  <si>
    <t>FAACCBB</t>
  </si>
  <si>
    <t>FAACCBC</t>
  </si>
  <si>
    <t>FAACCCA</t>
  </si>
  <si>
    <t>FAACCCB</t>
  </si>
  <si>
    <t>FAACCCC</t>
  </si>
  <si>
    <t>FABAAAA</t>
  </si>
  <si>
    <t>FABAAAB</t>
  </si>
  <si>
    <t>FABAAAC</t>
  </si>
  <si>
    <t>FABAABA</t>
  </si>
  <si>
    <t>FABAABB</t>
  </si>
  <si>
    <t>FABAABC</t>
  </si>
  <si>
    <t>FABAACA</t>
  </si>
  <si>
    <t>FABAACB</t>
  </si>
  <si>
    <t>FABAACC</t>
  </si>
  <si>
    <t>FABABAA</t>
  </si>
  <si>
    <t>FABABAB</t>
  </si>
  <si>
    <t>FABABAC</t>
  </si>
  <si>
    <t>FABABBA</t>
  </si>
  <si>
    <t>FABABBB</t>
  </si>
  <si>
    <t>FABABBC</t>
  </si>
  <si>
    <t>FABABCA</t>
  </si>
  <si>
    <t>FABABCB</t>
  </si>
  <si>
    <t>FABABCC</t>
  </si>
  <si>
    <t>FABACAA</t>
  </si>
  <si>
    <t>FABACAB</t>
  </si>
  <si>
    <t>FABACAC</t>
  </si>
  <si>
    <t>FABACBA</t>
  </si>
  <si>
    <t>FABACBB</t>
  </si>
  <si>
    <t>FABACBC</t>
  </si>
  <si>
    <t>FABACCA</t>
  </si>
  <si>
    <t>FABACCB</t>
  </si>
  <si>
    <t>FABACCC</t>
  </si>
  <si>
    <t>FABBAAA</t>
  </si>
  <si>
    <t>FABBAAB</t>
  </si>
  <si>
    <t>FABBAAC</t>
  </si>
  <si>
    <t>FABBABA</t>
  </si>
  <si>
    <t>FABBABB</t>
  </si>
  <si>
    <t>FABBABC</t>
  </si>
  <si>
    <t>FABBACA</t>
  </si>
  <si>
    <t>FABBACB</t>
  </si>
  <si>
    <t>FABBACC</t>
  </si>
  <si>
    <t>FABBBAA</t>
  </si>
  <si>
    <t>FABBBAB</t>
  </si>
  <si>
    <t>FABBBAC</t>
  </si>
  <si>
    <t>FABBBBA</t>
  </si>
  <si>
    <t>FABBBBB</t>
  </si>
  <si>
    <t>FABBBBC</t>
  </si>
  <si>
    <t>FABBBCA</t>
  </si>
  <si>
    <t>FABBBCB</t>
  </si>
  <si>
    <t>FABBBCC</t>
  </si>
  <si>
    <t>FABBCAA</t>
  </si>
  <si>
    <t>FABBCAB</t>
  </si>
  <si>
    <t>FABBCAC</t>
  </si>
  <si>
    <t>FABBCBA</t>
  </si>
  <si>
    <t>FABBCBB</t>
  </si>
  <si>
    <t>FABBCBC</t>
  </si>
  <si>
    <t>FABBCCA</t>
  </si>
  <si>
    <t>FABBCCB</t>
  </si>
  <si>
    <t>FABBCCC</t>
  </si>
  <si>
    <t>FABCAAA</t>
  </si>
  <si>
    <t>FABCAAB</t>
  </si>
  <si>
    <t>FABCAAC</t>
  </si>
  <si>
    <t>FABCABA</t>
  </si>
  <si>
    <t>FABCABB</t>
  </si>
  <si>
    <t>FABCABC</t>
  </si>
  <si>
    <t>FABCACA</t>
  </si>
  <si>
    <t>FABCACB</t>
  </si>
  <si>
    <t>FABCACC</t>
  </si>
  <si>
    <t>FABCBAA</t>
  </si>
  <si>
    <t>FABCBAB</t>
  </si>
  <si>
    <t>FABCBAC</t>
  </si>
  <si>
    <t>FABCBBA</t>
  </si>
  <si>
    <t>FABCBBB</t>
  </si>
  <si>
    <t>FABCBBC</t>
  </si>
  <si>
    <t>FABCBCA</t>
  </si>
  <si>
    <t>FABCBCB</t>
  </si>
  <si>
    <t>FABCBCC</t>
  </si>
  <si>
    <t>FABCCAA</t>
  </si>
  <si>
    <t>FABCCAB</t>
  </si>
  <si>
    <t>FABCCAC</t>
  </si>
  <si>
    <t>FABCCBA</t>
  </si>
  <si>
    <t>FABCCBB</t>
  </si>
  <si>
    <t>FABCCBC</t>
  </si>
  <si>
    <t>FABCCCA</t>
  </si>
  <si>
    <t>FABCCCB</t>
  </si>
  <si>
    <t>FABCCCC</t>
  </si>
  <si>
    <t>FACAAAA</t>
  </si>
  <si>
    <t>FACAAAB</t>
  </si>
  <si>
    <t>FACAAAC</t>
  </si>
  <si>
    <t>FACAABA</t>
  </si>
  <si>
    <t>FACAABB</t>
  </si>
  <si>
    <t>FACAABC</t>
  </si>
  <si>
    <t>FACAACA</t>
  </si>
  <si>
    <t>FACAACB</t>
  </si>
  <si>
    <t>FACAACC</t>
  </si>
  <si>
    <t>FACABAA</t>
  </si>
  <si>
    <t>FACABAB</t>
  </si>
  <si>
    <t>FACABAC</t>
  </si>
  <si>
    <t>FACABBA</t>
  </si>
  <si>
    <t>FACABBB</t>
  </si>
  <si>
    <t>FACABBC</t>
  </si>
  <si>
    <t>FACABCA</t>
  </si>
  <si>
    <t>FACABCB</t>
  </si>
  <si>
    <t>FACABCC</t>
  </si>
  <si>
    <t>FACACAA</t>
  </si>
  <si>
    <t>FACACAB</t>
  </si>
  <si>
    <t>FACACAC</t>
  </si>
  <si>
    <t>FACACBA</t>
  </si>
  <si>
    <t>FACACBB</t>
  </si>
  <si>
    <t>FACACBC</t>
  </si>
  <si>
    <t>FACACCA</t>
  </si>
  <si>
    <t>FACACCB</t>
  </si>
  <si>
    <t>FACACCC</t>
  </si>
  <si>
    <t>FACBAAA</t>
  </si>
  <si>
    <t>FACBAAB</t>
  </si>
  <si>
    <t>FACBAAC</t>
  </si>
  <si>
    <t>FACBABA</t>
  </si>
  <si>
    <t>FACBABB</t>
  </si>
  <si>
    <t>FACBABC</t>
  </si>
  <si>
    <t>FACBACA</t>
  </si>
  <si>
    <t>FACBACB</t>
  </si>
  <si>
    <t>FACBACC</t>
  </si>
  <si>
    <t>FACBBAA</t>
  </si>
  <si>
    <t>FACBBAB</t>
  </si>
  <si>
    <t>FACBBAC</t>
  </si>
  <si>
    <t>FACBBBA</t>
  </si>
  <si>
    <t>FACBBBB</t>
  </si>
  <si>
    <t>FACBBBC</t>
  </si>
  <si>
    <t>FACBBCA</t>
  </si>
  <si>
    <t>FACBBCB</t>
  </si>
  <si>
    <t>FACBBCC</t>
  </si>
  <si>
    <t>FACBCAA</t>
  </si>
  <si>
    <t>FACBCAB</t>
  </si>
  <si>
    <t>FACBCAC</t>
  </si>
  <si>
    <t>FACBCBA</t>
  </si>
  <si>
    <t>FACBCBB</t>
  </si>
  <si>
    <t>FACBCBC</t>
  </si>
  <si>
    <t>FACBCCA</t>
  </si>
  <si>
    <t>FACBCCB</t>
  </si>
  <si>
    <t>FACBCCC</t>
  </si>
  <si>
    <t>FACCAAA</t>
  </si>
  <si>
    <t>FACCAAB</t>
  </si>
  <si>
    <t>FACCAAC</t>
  </si>
  <si>
    <t>FACCABA</t>
  </si>
  <si>
    <t>FACCABB</t>
  </si>
  <si>
    <t>FACCABC</t>
  </si>
  <si>
    <t>FACCACA</t>
  </si>
  <si>
    <t>FACCACB</t>
  </si>
  <si>
    <t>FACCACC</t>
  </si>
  <si>
    <t>FACCBAA</t>
  </si>
  <si>
    <t>FACCBAB</t>
  </si>
  <si>
    <t>FACCBAC</t>
  </si>
  <si>
    <t>FACCBBA</t>
  </si>
  <si>
    <t>FACCBBB</t>
  </si>
  <si>
    <t>FACCBBC</t>
  </si>
  <si>
    <t>FACCBCA</t>
  </si>
  <si>
    <t>FACCBCB</t>
  </si>
  <si>
    <t>FACCBCC</t>
  </si>
  <si>
    <t>FACCCAA</t>
  </si>
  <si>
    <t>FACCCAB</t>
  </si>
  <si>
    <t>FACCCAC</t>
  </si>
  <si>
    <t>FACCCBA</t>
  </si>
  <si>
    <t>FACCCBB</t>
  </si>
  <si>
    <t>FACCCBC</t>
  </si>
  <si>
    <t>FACCCCA</t>
  </si>
  <si>
    <t>FACCCCB</t>
  </si>
  <si>
    <t>FBAAAAA</t>
  </si>
  <si>
    <t>FBAAAAB</t>
  </si>
  <si>
    <t>FBAAAAC</t>
  </si>
  <si>
    <t>FBAAABA</t>
  </si>
  <si>
    <t>FBAAABB</t>
  </si>
  <si>
    <t>FBAAABC</t>
  </si>
  <si>
    <t>FBAAACA</t>
  </si>
  <si>
    <t>FBAAACB</t>
  </si>
  <si>
    <t>FBAAACC</t>
  </si>
  <si>
    <t>FBAABAA</t>
  </si>
  <si>
    <t>FBAABAB</t>
  </si>
  <si>
    <t>FBAABAC</t>
  </si>
  <si>
    <t>FBAABBA</t>
  </si>
  <si>
    <t>FBAABBB</t>
  </si>
  <si>
    <t>FBAABBC</t>
  </si>
  <si>
    <t>FBAABCA</t>
  </si>
  <si>
    <t>FBAABCB</t>
  </si>
  <si>
    <t>FBAABCC</t>
  </si>
  <si>
    <t>FBAACAA</t>
  </si>
  <si>
    <t>FBAACAB</t>
  </si>
  <si>
    <t>FBAACAC</t>
  </si>
  <si>
    <t>FBAACBA</t>
  </si>
  <si>
    <t>FBAACBB</t>
  </si>
  <si>
    <t>FBAACBC</t>
  </si>
  <si>
    <t>FBAACCA</t>
  </si>
  <si>
    <t>FBAACCB</t>
  </si>
  <si>
    <t>FBAACCC</t>
  </si>
  <si>
    <t>FBABAAA</t>
  </si>
  <si>
    <t>FBABAAB</t>
  </si>
  <si>
    <t>FBABAAC</t>
  </si>
  <si>
    <t>FBABABA</t>
  </si>
  <si>
    <t>FBABABB</t>
  </si>
  <si>
    <t>FBABABC</t>
  </si>
  <si>
    <t>FBABACA</t>
  </si>
  <si>
    <t>FBABACB</t>
  </si>
  <si>
    <t>FBABACC</t>
  </si>
  <si>
    <t>FBABBAA</t>
  </si>
  <si>
    <t>FBABBAB</t>
  </si>
  <si>
    <t>FBABBAC</t>
  </si>
  <si>
    <t>FBABBBA</t>
  </si>
  <si>
    <t>FBABBBB</t>
  </si>
  <si>
    <t>FBABBBC</t>
  </si>
  <si>
    <t>FBABBCA</t>
  </si>
  <si>
    <t>FBABBCB</t>
  </si>
  <si>
    <t>FBABBCC</t>
  </si>
  <si>
    <t>FBABCAA</t>
  </si>
  <si>
    <t>FBABCAB</t>
  </si>
  <si>
    <t>FBABCAC</t>
  </si>
  <si>
    <t>FBABCBA</t>
  </si>
  <si>
    <t>FBABCBB</t>
  </si>
  <si>
    <t>FBABCBC</t>
  </si>
  <si>
    <t>FBABCCA</t>
  </si>
  <si>
    <t>FBABCCB</t>
  </si>
  <si>
    <t>FBABCCC</t>
  </si>
  <si>
    <t>FBACAAA</t>
  </si>
  <si>
    <t>FBACAAB</t>
  </si>
  <si>
    <t>FBACAAC</t>
  </si>
  <si>
    <t>FBACABA</t>
  </si>
  <si>
    <t>FBACABB</t>
  </si>
  <si>
    <t>FBACABC</t>
  </si>
  <si>
    <t>FBACACA</t>
  </si>
  <si>
    <t>FBACACB</t>
  </si>
  <si>
    <t>FBACACC</t>
  </si>
  <si>
    <t>FBACBAA</t>
  </si>
  <si>
    <t>FBACBAB</t>
  </si>
  <si>
    <t>FBACBAC</t>
  </si>
  <si>
    <t>FBACBBA</t>
  </si>
  <si>
    <t>FBACBBB</t>
  </si>
  <si>
    <t>FBACBBC</t>
  </si>
  <si>
    <t>FBACBCA</t>
  </si>
  <si>
    <t>FBACBCB</t>
  </si>
  <si>
    <t>FBACBCC</t>
  </si>
  <si>
    <t>FBACCAA</t>
  </si>
  <si>
    <t>FBACCAB</t>
  </si>
  <si>
    <t>FBACCAC</t>
  </si>
  <si>
    <t>FBACCBA</t>
  </si>
  <si>
    <t>FBACCBB</t>
  </si>
  <si>
    <t>FBACCBC</t>
  </si>
  <si>
    <t>FBACCCA</t>
  </si>
  <si>
    <t>FBACCCB</t>
  </si>
  <si>
    <t>FBACCCC</t>
  </si>
  <si>
    <t>FBBAAAA</t>
  </si>
  <si>
    <t>FBBAAAB</t>
  </si>
  <si>
    <t>FBBAAAC</t>
  </si>
  <si>
    <t>FBBAABA</t>
  </si>
  <si>
    <t>FBBAABB</t>
  </si>
  <si>
    <t>FBBAABC</t>
  </si>
  <si>
    <t>FBBAACA</t>
  </si>
  <si>
    <t>FBBAACB</t>
  </si>
  <si>
    <t>FBBAACC</t>
  </si>
  <si>
    <t>FBBABAA</t>
  </si>
  <si>
    <t>FBBABAB</t>
  </si>
  <si>
    <t>FBBABAC</t>
  </si>
  <si>
    <t>FBBABBA</t>
  </si>
  <si>
    <t>FBBABBB</t>
  </si>
  <si>
    <t>FBBABBC</t>
  </si>
  <si>
    <t>FBBABCA</t>
  </si>
  <si>
    <t>FBBABCB</t>
  </si>
  <si>
    <t>FBBABCC</t>
  </si>
  <si>
    <t>FBBACAA</t>
  </si>
  <si>
    <t>FBBACAB</t>
  </si>
  <si>
    <t>FBBACAC</t>
  </si>
  <si>
    <t>FBBACBA</t>
  </si>
  <si>
    <t>FBBACBB</t>
  </si>
  <si>
    <t>FBBACBC</t>
  </si>
  <si>
    <t>FBBACCA</t>
  </si>
  <si>
    <t>FBBACCB</t>
  </si>
  <si>
    <t>FBBACCC</t>
  </si>
  <si>
    <t>FBBBAAA</t>
  </si>
  <si>
    <t>FBBBAAB</t>
  </si>
  <si>
    <t>FBBBAAC</t>
  </si>
  <si>
    <t>FBBBABA</t>
  </si>
  <si>
    <t>FBBBABB</t>
  </si>
  <si>
    <t>FBBBABC</t>
  </si>
  <si>
    <t>FBBBACA</t>
  </si>
  <si>
    <t>FBBBACB</t>
  </si>
  <si>
    <t>FBBBACC</t>
  </si>
  <si>
    <t>FBBBBAA</t>
  </si>
  <si>
    <t>FBBBBAB</t>
  </si>
  <si>
    <t>FBBBBAC</t>
  </si>
  <si>
    <t>FBBBBBA</t>
  </si>
  <si>
    <t>FBBBBBB</t>
  </si>
  <si>
    <t>FBBBBBC</t>
  </si>
  <si>
    <t>FBBBBCA</t>
  </si>
  <si>
    <t>FBBBBCB</t>
  </si>
  <si>
    <t>FBBBBCC</t>
  </si>
  <si>
    <t>FBBBCAA</t>
  </si>
  <si>
    <t>FBBBCAB</t>
  </si>
  <si>
    <t>FBBBCAC</t>
  </si>
  <si>
    <t>FBBBCBA</t>
  </si>
  <si>
    <t>FBBBCBB</t>
  </si>
  <si>
    <t>FBBBCBC</t>
  </si>
  <si>
    <t>FBBBCCA</t>
  </si>
  <si>
    <t>FBBBCCB</t>
  </si>
  <si>
    <t>FBBBCCC</t>
  </si>
  <si>
    <t>FBBCAAA</t>
  </si>
  <si>
    <t>FBBCAAB</t>
  </si>
  <si>
    <t>FBBCAAC</t>
  </si>
  <si>
    <t>FBBCABA</t>
  </si>
  <si>
    <t>FBBCABB</t>
  </si>
  <si>
    <t>FBBCABC</t>
  </si>
  <si>
    <t>FBBCACA</t>
  </si>
  <si>
    <t>FBBCACB</t>
  </si>
  <si>
    <t>FBBCACC</t>
  </si>
  <si>
    <t>FBBCBAA</t>
  </si>
  <si>
    <t>FBBCBAB</t>
  </si>
  <si>
    <t>FBBCBAC</t>
  </si>
  <si>
    <t>FBBCBBA</t>
  </si>
  <si>
    <t>FBBCBBB</t>
  </si>
  <si>
    <t>FBBCBBC</t>
  </si>
  <si>
    <t>FBBCBCA</t>
  </si>
  <si>
    <t>FBBCBCB</t>
  </si>
  <si>
    <t>FBBCBCC</t>
  </si>
  <si>
    <t>FBBCCAA</t>
  </si>
  <si>
    <t>FBBCCAB</t>
  </si>
  <si>
    <t>FBBCCAC</t>
  </si>
  <si>
    <t>FBBCCBA</t>
  </si>
  <si>
    <t>FBBCCBB</t>
  </si>
  <si>
    <t>FBBCCBC</t>
  </si>
  <si>
    <t>FBBCCCA</t>
  </si>
  <si>
    <t>FBBCCCB</t>
  </si>
  <si>
    <t>FBBCCCC</t>
  </si>
  <si>
    <t>FBCAAAA</t>
  </si>
  <si>
    <t>FBCAAAB</t>
  </si>
  <si>
    <t>FBCAAAC</t>
  </si>
  <si>
    <t>FBCAABA</t>
  </si>
  <si>
    <t>FBCAABB</t>
  </si>
  <si>
    <t>FBCAABC</t>
  </si>
  <si>
    <t>FBCAACA</t>
  </si>
  <si>
    <t>FBCAACB</t>
  </si>
  <si>
    <t>FBCAACC</t>
  </si>
  <si>
    <t>FBCABAA</t>
  </si>
  <si>
    <t>FBCABAB</t>
  </si>
  <si>
    <t>FBCABAC</t>
  </si>
  <si>
    <t>FBCABBA</t>
  </si>
  <si>
    <t>FBCABBB</t>
  </si>
  <si>
    <t>FBCABBC</t>
  </si>
  <si>
    <t>FBCABCA</t>
  </si>
  <si>
    <t>FBCABCB</t>
  </si>
  <si>
    <t>FBCABCC</t>
  </si>
  <si>
    <t>FBCACAA</t>
  </si>
  <si>
    <t>FBCACAB</t>
  </si>
  <si>
    <t>FBCACAC</t>
  </si>
  <si>
    <t>FBCACBA</t>
  </si>
  <si>
    <t>FBCACBB</t>
  </si>
  <si>
    <t>FBCACBC</t>
  </si>
  <si>
    <t>FBCACCA</t>
  </si>
  <si>
    <t>FBCACCB</t>
  </si>
  <si>
    <t>FBCACCC</t>
  </si>
  <si>
    <t>FBCBAAA</t>
  </si>
  <si>
    <t>FBCBAAB</t>
  </si>
  <si>
    <t>FBCBAAC</t>
  </si>
  <si>
    <t>FBCBABA</t>
  </si>
  <si>
    <t>FBCBABB</t>
  </si>
  <si>
    <t>FBCBABC</t>
  </si>
  <si>
    <t>FBCBACA</t>
  </si>
  <si>
    <t>FBCBACB</t>
  </si>
  <si>
    <t>FBCBACC</t>
  </si>
  <si>
    <t>FBCBBAA</t>
  </si>
  <si>
    <t>FBCBBAB</t>
  </si>
  <si>
    <t>FBCBBAC</t>
  </si>
  <si>
    <t>FBCBBBA</t>
  </si>
  <si>
    <t>FBCBBBB</t>
  </si>
  <si>
    <t>FBCBBBC</t>
  </si>
  <si>
    <t>FBCBBCA</t>
  </si>
  <si>
    <t>FBCBBCB</t>
  </si>
  <si>
    <t>FBCBBCC</t>
  </si>
  <si>
    <t>FBCBCAA</t>
  </si>
  <si>
    <t>FBCBCAB</t>
  </si>
  <si>
    <t>FBCBCAC</t>
  </si>
  <si>
    <t>FBCBCBA</t>
  </si>
  <si>
    <t>FBCBCBB</t>
  </si>
  <si>
    <t>FBCBCBC</t>
  </si>
  <si>
    <t>FBCBCCA</t>
  </si>
  <si>
    <t>FBCBCCB</t>
  </si>
  <si>
    <t>FBCBCCC</t>
  </si>
  <si>
    <t>FBCCAAA</t>
  </si>
  <si>
    <t>FBCCAAB</t>
  </si>
  <si>
    <t>FBCCAAC</t>
  </si>
  <si>
    <t>FBCCABA</t>
  </si>
  <si>
    <t>FBCCABB</t>
  </si>
  <si>
    <t>FBCCABC</t>
  </si>
  <si>
    <t>FBCCACA</t>
  </si>
  <si>
    <t>FBCCACB</t>
  </si>
  <si>
    <t>FBCCACC</t>
  </si>
  <si>
    <t>FBCCBAA</t>
  </si>
  <si>
    <t>FBCCBAB</t>
  </si>
  <si>
    <t>FBCCBAC</t>
  </si>
  <si>
    <t>FBCCBBA</t>
  </si>
  <si>
    <t>FBCCBBB</t>
  </si>
  <si>
    <t>FBCCBBC</t>
  </si>
  <si>
    <t>FBCCBCA</t>
  </si>
  <si>
    <t>FBCCBCB</t>
  </si>
  <si>
    <t>FBCCBCC</t>
  </si>
  <si>
    <t>FBCCCAA</t>
  </si>
  <si>
    <t>FBCCCAB</t>
  </si>
  <si>
    <t>FBCCCAC</t>
  </si>
  <si>
    <t>FBCCCBA</t>
  </si>
  <si>
    <t>FBCCCBB</t>
  </si>
  <si>
    <t>FBCCCBC</t>
  </si>
  <si>
    <t>FBCCCCA</t>
  </si>
  <si>
    <t>FBCCCCB</t>
  </si>
  <si>
    <t>FCAAAAA</t>
  </si>
  <si>
    <t>FCAAAAB</t>
  </si>
  <si>
    <t>FCAAAAC</t>
  </si>
  <si>
    <t>FCAAABA</t>
  </si>
  <si>
    <t>FCAAABB</t>
  </si>
  <si>
    <t>FCAAABC</t>
  </si>
  <si>
    <t>FCAAACA</t>
  </si>
  <si>
    <t>FCAAACB</t>
  </si>
  <si>
    <t>FCAAACC</t>
  </si>
  <si>
    <t>FCAABAA</t>
  </si>
  <si>
    <t>FCAABAB</t>
  </si>
  <si>
    <t>FCAABAC</t>
  </si>
  <si>
    <t>FCAABBA</t>
  </si>
  <si>
    <t>FCAABBB</t>
  </si>
  <si>
    <t>FCAABBC</t>
  </si>
  <si>
    <t>FCAABCA</t>
  </si>
  <si>
    <t>FCAABCB</t>
  </si>
  <si>
    <t>FCAABCC</t>
  </si>
  <si>
    <t>FCAACAA</t>
  </si>
  <si>
    <t>FCAACAB</t>
  </si>
  <si>
    <t>FCAACAC</t>
  </si>
  <si>
    <t>FCAACBA</t>
  </si>
  <si>
    <t>FCAACBB</t>
  </si>
  <si>
    <t>FCAACBC</t>
  </si>
  <si>
    <t>FCAACCA</t>
  </si>
  <si>
    <t>FCAACCB</t>
  </si>
  <si>
    <t>FCAACCC</t>
  </si>
  <si>
    <t>FCABAAA</t>
  </si>
  <si>
    <t>FCABAAB</t>
  </si>
  <si>
    <t>FCABAAC</t>
  </si>
  <si>
    <t>FCABABA</t>
  </si>
  <si>
    <t>FCABABB</t>
  </si>
  <si>
    <t>FCABABC</t>
  </si>
  <si>
    <t>FCABACA</t>
  </si>
  <si>
    <t>FCABACB</t>
  </si>
  <si>
    <t>FCABACC</t>
  </si>
  <si>
    <t>FCABBAA</t>
  </si>
  <si>
    <t>FCABBAB</t>
  </si>
  <si>
    <t>FCABBAC</t>
  </si>
  <si>
    <t>FCABBBA</t>
  </si>
  <si>
    <t>FCABBBB</t>
  </si>
  <si>
    <t>FCABBBC</t>
  </si>
  <si>
    <t>FCABBCA</t>
  </si>
  <si>
    <t>FCABBCB</t>
  </si>
  <si>
    <t>FCABBCC</t>
  </si>
  <si>
    <t>FCABCAA</t>
  </si>
  <si>
    <t>FCABCAB</t>
  </si>
  <si>
    <t>FCABCAC</t>
  </si>
  <si>
    <t>FCABCBA</t>
  </si>
  <si>
    <t>FCABCBB</t>
  </si>
  <si>
    <t>FCABCBC</t>
  </si>
  <si>
    <t>FCABCCA</t>
  </si>
  <si>
    <t>FCABCCB</t>
  </si>
  <si>
    <t>FCABCCC</t>
  </si>
  <si>
    <t>FCACAAA</t>
  </si>
  <si>
    <t>FCACAAB</t>
  </si>
  <si>
    <t>FCACAAC</t>
  </si>
  <si>
    <t>FCACABA</t>
  </si>
  <si>
    <t>FCACABB</t>
  </si>
  <si>
    <t>FCACABC</t>
  </si>
  <si>
    <t>FCACACA</t>
  </si>
  <si>
    <t>FCACACB</t>
  </si>
  <si>
    <t>FCACACC</t>
  </si>
  <si>
    <t>FCACBAA</t>
  </si>
  <si>
    <t>FCACBAB</t>
  </si>
  <si>
    <t>FCACBAC</t>
  </si>
  <si>
    <t>FCACBBA</t>
  </si>
  <si>
    <t>FCACBBB</t>
  </si>
  <si>
    <t>FCACBBC</t>
  </si>
  <si>
    <t>FCACBCA</t>
  </si>
  <si>
    <t>FCACBCB</t>
  </si>
  <si>
    <t>FCACBCC</t>
  </si>
  <si>
    <t>FCACCAA</t>
  </si>
  <si>
    <t>FCACCAB</t>
  </si>
  <si>
    <t>FCACCAC</t>
  </si>
  <si>
    <t>FCACCBA</t>
  </si>
  <si>
    <t>FCACCBB</t>
  </si>
  <si>
    <t>FCACCBC</t>
  </si>
  <si>
    <t>FCACCCA</t>
  </si>
  <si>
    <t>FCACCCB</t>
  </si>
  <si>
    <t>FCBAAAA</t>
  </si>
  <si>
    <t>FCBAAAB</t>
  </si>
  <si>
    <t>FCBAAAC</t>
  </si>
  <si>
    <t>FCBAABA</t>
  </si>
  <si>
    <t>FCBAABB</t>
  </si>
  <si>
    <t>FCBAABC</t>
  </si>
  <si>
    <t>FCBAACA</t>
  </si>
  <si>
    <t>FCBAACB</t>
  </si>
  <si>
    <t>FCBAACC</t>
  </si>
  <si>
    <t>FCBABAA</t>
  </si>
  <si>
    <t>FCBABAB</t>
  </si>
  <si>
    <t>FCBABAC</t>
  </si>
  <si>
    <t>FCBABBA</t>
  </si>
  <si>
    <t>FCBABBB</t>
  </si>
  <si>
    <t>FCBABBC</t>
  </si>
  <si>
    <t>FCBABCA</t>
  </si>
  <si>
    <t>FCBABCB</t>
  </si>
  <si>
    <t>FCBABCC</t>
  </si>
  <si>
    <t>FCBACAA</t>
  </si>
  <si>
    <t>FCBACAB</t>
  </si>
  <si>
    <t>FCBACAC</t>
  </si>
  <si>
    <t>FCBACBA</t>
  </si>
  <si>
    <t>FCBACBB</t>
  </si>
  <si>
    <t>FCBACBC</t>
  </si>
  <si>
    <t>FCBACCA</t>
  </si>
  <si>
    <t>FCBACCB</t>
  </si>
  <si>
    <t>FCBACCC</t>
  </si>
  <si>
    <t>FCBBAAA</t>
  </si>
  <si>
    <t>FCBBAAB</t>
  </si>
  <si>
    <t>FCBBAAC</t>
  </si>
  <si>
    <t>FCBBABA</t>
  </si>
  <si>
    <t>FCBBABB</t>
  </si>
  <si>
    <t>FCBBABC</t>
  </si>
  <si>
    <t>FCBBACA</t>
  </si>
  <si>
    <t>FCBBACB</t>
  </si>
  <si>
    <t>FCBBACC</t>
  </si>
  <si>
    <t>FCBBBAA</t>
  </si>
  <si>
    <t>FCBBBAB</t>
  </si>
  <si>
    <t>FCBBBAC</t>
  </si>
  <si>
    <t>FCBBBBA</t>
  </si>
  <si>
    <t>FCBBBBB</t>
  </si>
  <si>
    <t>FCBBBBC</t>
  </si>
  <si>
    <t>FCBBBCA</t>
  </si>
  <si>
    <t>FCBBBCB</t>
  </si>
  <si>
    <t>FCBBBCC</t>
  </si>
  <si>
    <t>FCBBCAA</t>
  </si>
  <si>
    <t>FCBBCAB</t>
  </si>
  <si>
    <t>FCBBCAC</t>
  </si>
  <si>
    <t>FCBBCBA</t>
  </si>
  <si>
    <t>FCBBCBB</t>
  </si>
  <si>
    <t>FCBBCBC</t>
  </si>
  <si>
    <t>FCBBCCA</t>
  </si>
  <si>
    <t>FCBBCCB</t>
  </si>
  <si>
    <t>FCBBCCC</t>
  </si>
  <si>
    <t>FCBCAAA</t>
  </si>
  <si>
    <t>FCBCAAB</t>
  </si>
  <si>
    <t>FCBCAAC</t>
  </si>
  <si>
    <t>FCBCABA</t>
  </si>
  <si>
    <t>FCBCABB</t>
  </si>
  <si>
    <t>FCBCABC</t>
  </si>
  <si>
    <t>FCBCACA</t>
  </si>
  <si>
    <t>FCBCACB</t>
  </si>
  <si>
    <t>FCBCACC</t>
  </si>
  <si>
    <t>FCBCBAA</t>
  </si>
  <si>
    <t>FCBCBAB</t>
  </si>
  <si>
    <t>FCBCBAC</t>
  </si>
  <si>
    <t>FCBCBBA</t>
  </si>
  <si>
    <t>FCBCBBB</t>
  </si>
  <si>
    <t>FCBCBBC</t>
  </si>
  <si>
    <t>FCBCBCA</t>
  </si>
  <si>
    <t>FCBCBCB</t>
  </si>
  <si>
    <t>FCBCBCC</t>
  </si>
  <si>
    <t>FCBCCAA</t>
  </si>
  <si>
    <t>FCBCCAB</t>
  </si>
  <si>
    <t>FCBCCAC</t>
  </si>
  <si>
    <t>FCBCCBA</t>
  </si>
  <si>
    <t>FCBCCBB</t>
  </si>
  <si>
    <t>FCBCCBC</t>
  </si>
  <si>
    <t>FCBCCCA</t>
  </si>
  <si>
    <t>FCBCCCB</t>
  </si>
  <si>
    <t>FCCAAAA</t>
  </si>
  <si>
    <t>FCCAAAB</t>
  </si>
  <si>
    <t>FCCAAAC</t>
  </si>
  <si>
    <t>FCCAABA</t>
  </si>
  <si>
    <t>FCCAABB</t>
  </si>
  <si>
    <t>FCCAABC</t>
  </si>
  <si>
    <t>FCCAACA</t>
  </si>
  <si>
    <t>FCCAACB</t>
  </si>
  <si>
    <t>FCCAACC</t>
  </si>
  <si>
    <t>FCCABAA</t>
  </si>
  <si>
    <t>FCCABAB</t>
  </si>
  <si>
    <t>FCCABAC</t>
  </si>
  <si>
    <t>FCCABBA</t>
  </si>
  <si>
    <t>FCCABBB</t>
  </si>
  <si>
    <t>FCCABBC</t>
  </si>
  <si>
    <t>FCCABCA</t>
  </si>
  <si>
    <t>FCCABCB</t>
  </si>
  <si>
    <t>FCCABCC</t>
  </si>
  <si>
    <t>FCCACAA</t>
  </si>
  <si>
    <t>FCCACAB</t>
  </si>
  <si>
    <t>FCCACAC</t>
  </si>
  <si>
    <t>FCCACBA</t>
  </si>
  <si>
    <t>FCCACBB</t>
  </si>
  <si>
    <t>FCCACBC</t>
  </si>
  <si>
    <t>FCCACCA</t>
  </si>
  <si>
    <t>FCCACCB</t>
  </si>
  <si>
    <t>FCCBAAA</t>
  </si>
  <si>
    <t>FCCBAAB</t>
  </si>
  <si>
    <t>FCCBAAC</t>
  </si>
  <si>
    <t>FCCBABA</t>
  </si>
  <si>
    <t>FCCBABB</t>
  </si>
  <si>
    <t>FCCBABC</t>
  </si>
  <si>
    <t>FCCBACA</t>
  </si>
  <si>
    <t>FCCBACB</t>
  </si>
  <si>
    <t>FCCBACC</t>
  </si>
  <si>
    <t>FCCBBAA</t>
  </si>
  <si>
    <t>FCCBBAB</t>
  </si>
  <si>
    <t>FCCBBAC</t>
  </si>
  <si>
    <t>FCCBBBA</t>
  </si>
  <si>
    <t>FCCBBBB</t>
  </si>
  <si>
    <t>FCCBBBC</t>
  </si>
  <si>
    <t>FCCBBCA</t>
  </si>
  <si>
    <t>FCCBBCB</t>
  </si>
  <si>
    <t>FCCBBCC</t>
  </si>
  <si>
    <t>FCCBCAA</t>
  </si>
  <si>
    <t>FCCBCAB</t>
  </si>
  <si>
    <t>FCCBCAC</t>
  </si>
  <si>
    <t>FCCBCBA</t>
  </si>
  <si>
    <t>FCCBCBB</t>
  </si>
  <si>
    <t>FCCBCBC</t>
  </si>
  <si>
    <t>FCCBCCA</t>
  </si>
  <si>
    <t>FCCBCCB</t>
  </si>
  <si>
    <t>FCCCAAA</t>
  </si>
  <si>
    <t>FCCCAAB</t>
  </si>
  <si>
    <t>FCCCAAC</t>
  </si>
  <si>
    <t>FCCCABA</t>
  </si>
  <si>
    <t>FCCCABB</t>
  </si>
  <si>
    <t>FCCCABC</t>
  </si>
  <si>
    <t>FCCCACA</t>
  </si>
  <si>
    <t>FCCCACB</t>
  </si>
  <si>
    <t>FCCCBAA</t>
  </si>
  <si>
    <t>FCCCBAB</t>
  </si>
  <si>
    <t>FCCCBAC</t>
  </si>
  <si>
    <t>FCCCBBA</t>
  </si>
  <si>
    <t>FCCCBBB</t>
  </si>
  <si>
    <t>FCCCBBC</t>
  </si>
  <si>
    <t>FCCCBCA</t>
  </si>
  <si>
    <t>FCCCBCB</t>
  </si>
  <si>
    <t>FCCCCAA</t>
  </si>
  <si>
    <t>FCCCCAB</t>
  </si>
  <si>
    <t>FCCCCBA</t>
  </si>
  <si>
    <t>FCCCCBB</t>
  </si>
  <si>
    <t>Earth-moving activities</t>
  </si>
  <si>
    <t>Vehicle Category</t>
  </si>
  <si>
    <t>Excavator</t>
  </si>
  <si>
    <t>Skid Steer Loader</t>
  </si>
  <si>
    <t>Tractor/Loader/Backhoe</t>
  </si>
  <si>
    <t>Trimmer/Edger/Brushcutter</t>
  </si>
  <si>
    <t>Dump Truck</t>
  </si>
  <si>
    <t>Fuels (gal)</t>
  </si>
  <si>
    <t>Carbon Content (kgCO2e/unit)</t>
  </si>
  <si>
    <t>Biodiesel</t>
  </si>
  <si>
    <t>Diesel</t>
  </si>
  <si>
    <t>Gasoline</t>
  </si>
  <si>
    <t>LNG</t>
  </si>
  <si>
    <t xml:space="preserve">LPG/Propane </t>
  </si>
  <si>
    <t>Ethanol</t>
  </si>
  <si>
    <t>Renewable Diesel</t>
  </si>
  <si>
    <t>Aviation Gasoline</t>
  </si>
  <si>
    <t>Jet Fuel</t>
  </si>
  <si>
    <t>Calendar year</t>
  </si>
  <si>
    <t>Calendar Year</t>
  </si>
  <si>
    <t>YearVehicle</t>
  </si>
  <si>
    <t>Fuel</t>
  </si>
  <si>
    <t>ROG (g/hr)</t>
  </si>
  <si>
    <t>NOx (g/hr)</t>
  </si>
  <si>
    <t>PM2.5 (g/hr)</t>
  </si>
  <si>
    <t>Fuel Consumption Rate (gal/hr)</t>
  </si>
  <si>
    <t>lbs</t>
  </si>
  <si>
    <t>NOx reductions (lbs)</t>
  </si>
  <si>
    <t>PM2.5 reductions (lbs)</t>
  </si>
  <si>
    <t>Alder, European (Alnus glutinosa)</t>
  </si>
  <si>
    <t>Alder, Italian (Alnus cordata)</t>
  </si>
  <si>
    <t>Alder, Italian (Alnus cordata) at 1.0 inch DBH.</t>
  </si>
  <si>
    <t>Alder, Red (Alnus rubra)</t>
  </si>
  <si>
    <t>Alder, White (Alnus rhombifolia)</t>
  </si>
  <si>
    <t>Alder, White (Alnus rhombifolia) at 1.0 inch DBH.</t>
  </si>
  <si>
    <t>Bayberry, Pacific (Morella californica)</t>
  </si>
  <si>
    <t>Boxelder (Acer negundo)</t>
  </si>
  <si>
    <t>Boxelder (Acer negundo) at 1.0 inch DBH.</t>
  </si>
  <si>
    <t>Buckeye, California (Aesculus californica)</t>
  </si>
  <si>
    <t>Buckeye, California (Aesculus californica) at 1.0 inch DBH.</t>
  </si>
  <si>
    <t>Christmasberry (Heteromeles arbutifolia)</t>
  </si>
  <si>
    <t>Christmasberry (Heteromeles arbutifolia) at 1.0 inch DBH.</t>
  </si>
  <si>
    <t>Cottonwood (Populus species)</t>
  </si>
  <si>
    <t>Cottonwood (Populus species) at 1.0 inch DBH.</t>
  </si>
  <si>
    <t>Cottonwood, Fremont (Populus fremontii)</t>
  </si>
  <si>
    <t>Cottonwood, Fremont (Populus fremontii) at 1.0 inch DBH.</t>
  </si>
  <si>
    <t>Cottonwood, Lanceleaf (Populus x acuminata)</t>
  </si>
  <si>
    <t>Cottonwood, Lanceleaf (Populus x acuminata) at 1.0 inch DBH.</t>
  </si>
  <si>
    <t>Cottonwood, Narrowleaf (Populus angustifolia)</t>
  </si>
  <si>
    <t>Cottonwood, Narrowleaf (Populus angustifolia) at 1.0 inch DBH.</t>
  </si>
  <si>
    <t>Cottonwood, Plains (Populus sargentii)</t>
  </si>
  <si>
    <t>Cottonwood, Plains (Populus sargentii) at 1.0 inch DBH.</t>
  </si>
  <si>
    <t>Elderberry, Common (Sambucus nigra ssp. canadensis)</t>
  </si>
  <si>
    <t>Maple (Acer species)</t>
  </si>
  <si>
    <t>Maple (Acer species) at 1.0 inch DBH.</t>
  </si>
  <si>
    <t>Oak (Quercus species)</t>
  </si>
  <si>
    <t>Oak (Quercus species) at 1.0 inch DBH.</t>
  </si>
  <si>
    <t>Oak, California white (Quercus lobata)</t>
  </si>
  <si>
    <t>Oak, California white (Quercus lobata) at 1.0 inch DBH.</t>
  </si>
  <si>
    <t>Oak, Coastal live oak; California live (Quercus agrifolia)</t>
  </si>
  <si>
    <t>Oak, Coastal live oak; California live (Quercus agrifolia) at 1.0 inch DBH.</t>
  </si>
  <si>
    <t>Olor, Laurel de (Laurus nobilis)</t>
  </si>
  <si>
    <t>Olor, Laurel de (Laurus nobilis) at 1.0 inch DBH.</t>
  </si>
  <si>
    <t>Silktassel, Wavyleaf (Garrya elliptica)</t>
  </si>
  <si>
    <t>Sycamore, California (Platanus racemosa)</t>
  </si>
  <si>
    <t>Sycamore, California (Platanus racemosa) at 1.0 inch DBH.</t>
  </si>
  <si>
    <t>Walnut (Juglans species)</t>
  </si>
  <si>
    <t>Willow (Salix species)</t>
  </si>
  <si>
    <t>Willow (Salix species) at 1.0 inch DBH.</t>
  </si>
  <si>
    <t>Willow, Arroya (Salix lasiolepis)</t>
  </si>
  <si>
    <t>Willow, Shining (Salix lucida)</t>
  </si>
  <si>
    <t>O3 Removed</t>
  </si>
  <si>
    <t>NO2 Removed</t>
  </si>
  <si>
    <t>SO2 Removed</t>
  </si>
  <si>
    <t>PM2.5 Removed</t>
  </si>
  <si>
    <t>County</t>
  </si>
  <si>
    <t>Alameda</t>
  </si>
  <si>
    <t>Alpine</t>
  </si>
  <si>
    <t>Amador</t>
  </si>
  <si>
    <t>Butte</t>
  </si>
  <si>
    <t>Calaveras</t>
  </si>
  <si>
    <t>Colusa</t>
  </si>
  <si>
    <t>Contra Costa</t>
  </si>
  <si>
    <t>Del Norte</t>
  </si>
  <si>
    <t>El Dorado</t>
  </si>
  <si>
    <t>Fresno</t>
  </si>
  <si>
    <t>Glenn</t>
  </si>
  <si>
    <t>Humboldt</t>
  </si>
  <si>
    <t>Imperial</t>
  </si>
  <si>
    <t>Inyo</t>
  </si>
  <si>
    <t xml:space="preserve">Kern </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</si>
  <si>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</si>
  <si>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</si>
  <si>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</si>
  <si>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</si>
  <si>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</si>
  <si>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</si>
  <si>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</si>
  <si>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</si>
  <si>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</si>
  <si>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</si>
  <si>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</si>
  <si>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</si>
  <si>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</si>
  <si>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</si>
  <si>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</si>
  <si>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</si>
  <si>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</si>
  <si>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</si>
  <si>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</si>
  <si>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</si>
  <si>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</si>
  <si>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</si>
  <si>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</si>
  <si>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</si>
  <si>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</si>
  <si>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</si>
  <si>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</si>
  <si>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</si>
  <si>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</si>
  <si>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</si>
  <si>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</si>
  <si>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</si>
  <si>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</si>
  <si>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</si>
  <si>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</si>
  <si>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</si>
  <si>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</si>
  <si>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</si>
  <si>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</si>
  <si>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</si>
  <si>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</si>
  <si>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Yuba</t>
  </si>
  <si>
    <t>Yolo</t>
  </si>
  <si>
    <t>Species Riparian QM</t>
  </si>
  <si>
    <t xml:space="preserve">Alnus rhombifolia </t>
  </si>
  <si>
    <t xml:space="preserve">Laurus nobilis </t>
  </si>
  <si>
    <t xml:space="preserve">Juglans (sp) </t>
  </si>
  <si>
    <t xml:space="preserve">Alnus (other) </t>
  </si>
  <si>
    <t xml:space="preserve">Salix lasiolepis </t>
  </si>
  <si>
    <t>San Joaquin</t>
  </si>
  <si>
    <t>Species i-Tree Tool</t>
  </si>
  <si>
    <t>County&amp;Species</t>
  </si>
  <si>
    <t>SO2 reductions (lbs)</t>
  </si>
  <si>
    <t>NOx reductions (lbs) from trees</t>
  </si>
  <si>
    <t>O3 reductions (lbs) from trees</t>
  </si>
  <si>
    <t>SO2 reductions (lbs) from trees</t>
  </si>
  <si>
    <t>PM2.5 reductions (lbs) from trees</t>
  </si>
  <si>
    <t>PM2.5 emissions (lbs) from off-road equipment</t>
  </si>
  <si>
    <t>NOx emissions (lbs)  from off-road equipment</t>
  </si>
  <si>
    <t xml:space="preserve">ROG emissions (lbs) </t>
  </si>
  <si>
    <t>GGRF program email</t>
  </si>
  <si>
    <t>California Climate Investments resource webpage</t>
  </si>
  <si>
    <t>California Climate Investment co-benefits webpage</t>
  </si>
  <si>
    <t>California Climate Investment webpage</t>
  </si>
  <si>
    <r>
      <t>To use the Riparian Conservation and Restoration Benefit Calculator Tool, follow the steps below. Additonal project documentation may be necessary to complete the "</t>
    </r>
    <r>
      <rPr>
        <b/>
        <sz val="12"/>
        <rFont val="Avenir Next LT Pro"/>
        <family val="2"/>
      </rPr>
      <t>Project</t>
    </r>
    <r>
      <rPr>
        <sz val="12"/>
        <rFont val="Avenir Next LT Pro"/>
        <family val="2"/>
      </rPr>
      <t xml:space="preserve"> </t>
    </r>
    <r>
      <rPr>
        <b/>
        <sz val="12"/>
        <rFont val="Avenir Next LT Pro"/>
        <family val="2"/>
      </rPr>
      <t>Info</t>
    </r>
    <r>
      <rPr>
        <sz val="12"/>
        <rFont val="Avenir Next LT Pro"/>
        <family val="2"/>
      </rPr>
      <t>" tab in this file. Fields highlighted in green indicate input needed by project applicant, while fields highlighted in blue indicate optional inputs. Fields highlighted in black indicate cells are not applicable.</t>
    </r>
  </si>
  <si>
    <r>
      <t>STEP1. Enter Project Information in the "</t>
    </r>
    <r>
      <rPr>
        <b/>
        <u/>
        <sz val="12"/>
        <color theme="1"/>
        <rFont val="Avenir Next LT Pro"/>
        <family val="2"/>
      </rPr>
      <t>Project Info</t>
    </r>
    <r>
      <rPr>
        <u/>
        <sz val="12"/>
        <color theme="1"/>
        <rFont val="Avenir Next LT Pro"/>
        <family val="2"/>
      </rPr>
      <t>" tab</t>
    </r>
  </si>
  <si>
    <t>STEP 4. Review the Estimated Benefits for the Proposed Project</t>
  </si>
  <si>
    <r>
      <t>In the "</t>
    </r>
    <r>
      <rPr>
        <b/>
        <sz val="12"/>
        <rFont val="Avenir Next LT Pro"/>
        <family val="2"/>
      </rPr>
      <t>Summary</t>
    </r>
    <r>
      <rPr>
        <sz val="12"/>
        <rFont val="Avenir Next LT Pro"/>
        <family val="2"/>
      </rPr>
      <t>" tab, review the calculated GHG and air pollutant emission reductions and other co-benefit estimates for the proposed project.  If any errors are identified, verify that all information in the "Project Profile"tab has been accurately entered to the best of the applicant's ability.</t>
    </r>
  </si>
  <si>
    <t>County:</t>
  </si>
  <si>
    <t>Project Area (acres)</t>
  </si>
  <si>
    <t>Project Lifetime (years)</t>
  </si>
  <si>
    <t>ROG emissions (lbs)  from off-road equipment</t>
  </si>
  <si>
    <t>Total Project Cost ($)</t>
  </si>
  <si>
    <t>Project GGRF Funds Awarded ($)</t>
  </si>
  <si>
    <t>Project non-GGRF Funds ($)</t>
  </si>
  <si>
    <r>
      <t>This</t>
    </r>
    <r>
      <rPr>
        <sz val="12"/>
        <rFont val="Avenir Next LT Pro"/>
        <family val="2"/>
      </rPr>
      <t xml:space="preserve"> Benefits Calculator Tool estimates net GHG benefit and air pollutant emission co-benefits using methods described in the supporting Riparian Conservation and Restoration</t>
    </r>
    <r>
      <rPr>
        <b/>
        <sz val="12"/>
        <color rgb="FFC00000"/>
        <rFont val="Avenir Next LT Pro"/>
        <family val="2"/>
      </rPr>
      <t xml:space="preserve"> </t>
    </r>
    <r>
      <rPr>
        <sz val="12"/>
        <color theme="1"/>
        <rFont val="Avenir Next LT Pro"/>
        <family val="2"/>
      </rPr>
      <t>Quantification Methodology. Other co-benefits estimated in this and other benefits calculator tools use methods described in CARB's Co-benefit Assessment Methodologies. All CARB Co-benefit Assessment Methodologies are available at:</t>
    </r>
  </si>
  <si>
    <t>Input information specific to each project related to site preparation, soil disturbance, existing biomass removal, equipment usage, project lifetime and project area. Refer to the "Definitions &amp; Acronyms" tab as needed to clarify terms and acronyms used in the tool.</t>
  </si>
  <si>
    <t>STEP 2: Select the Species to be Planted in the Restoration Project</t>
  </si>
  <si>
    <t>STEP 3: Input Project Implementation Information</t>
  </si>
  <si>
    <r>
      <rPr>
        <b/>
        <sz val="12"/>
        <color theme="1"/>
        <rFont val="Avenir Next LT Pro"/>
        <family val="2"/>
      </rPr>
      <t>01/20/2025:</t>
    </r>
    <r>
      <rPr>
        <sz val="12"/>
        <color theme="1"/>
        <rFont val="Avenir Next LT Pro"/>
        <family val="2"/>
      </rPr>
      <t xml:space="preserve"> The Riparian Conservation and Restoration Benefits Calculator Tool and supporting Riparian Conservation and Restoration Quantification Methodology was released.</t>
    </r>
  </si>
  <si>
    <t>Non-mechanical</t>
  </si>
  <si>
    <t>Mechanical</t>
  </si>
  <si>
    <t>Equipment 1</t>
  </si>
  <si>
    <t>Equipment 2</t>
  </si>
  <si>
    <t>The project location is determined based on three designated regions: 
1) Central Valley/Coast Ranges/Foothills (Elevation &lt; 1000 m); 2) Sierra/Klamath/Cascades (Elevation &gt; 1000 m); 3) Southern California.</t>
  </si>
  <si>
    <t>Land-use</t>
  </si>
  <si>
    <t>This quantification methodology includes three project types: Natural regeneration, planted community, and avoided conversion. Applicants can use the decision tree in Figure 1 to identify the appropriate type for their project. A single site may combine multiple project types and benefits calculated separately for each type.</t>
  </si>
  <si>
    <t>Implementing riparian conservation or restoration projects often involves site preparation. Sites requiring minimal soil disturbance and hand-planting are categorized as non-mechanical, while those involving activities such as earth-moving, deep ripping, stump removal, or auger-planting for revegetation are classified as mechanical site preparation. Site preparation only applies to natural regeneration and planted community project types.</t>
  </si>
  <si>
    <t>Planted community</t>
  </si>
  <si>
    <r>
      <t xml:space="preserve">If project type is </t>
    </r>
    <r>
      <rPr>
        <b/>
        <sz val="12"/>
        <color theme="1"/>
        <rFont val="Avenir Next LT Pro"/>
        <family val="2"/>
      </rPr>
      <t xml:space="preserve">planted community </t>
    </r>
    <r>
      <rPr>
        <sz val="12"/>
        <color theme="1"/>
        <rFont val="Avenir Next LT Pro"/>
        <family val="2"/>
      </rPr>
      <t>or</t>
    </r>
    <r>
      <rPr>
        <b/>
        <sz val="12"/>
        <color theme="1"/>
        <rFont val="Avenir Next LT Pro"/>
        <family val="2"/>
      </rPr>
      <t xml:space="preserve"> avoided conversion</t>
    </r>
    <r>
      <rPr>
        <sz val="12"/>
        <color theme="1"/>
        <rFont val="Avenir Next LT Pro"/>
        <family val="2"/>
      </rPr>
      <t xml:space="preserve"> continue to STEP 2 and then to STEP 3.</t>
    </r>
  </si>
  <si>
    <t>Does the Project Require Site Preparation Equipment? (Y/N)</t>
  </si>
  <si>
    <t>Land use refers to the most recent use of land before implementing a riparian restoration, including crops (annual or perennial), grazing, and degraded or invaded areas, such as abandoned, urban, or wildland sites requiring restoration due to poor habitat quality. Land-use only applies to natural regeneration and planted communities project types.</t>
  </si>
  <si>
    <r>
      <rPr>
        <b/>
        <sz val="12"/>
        <rFont val="Avenir Next LT Pro"/>
        <family val="2"/>
      </rPr>
      <t>CARB</t>
    </r>
    <r>
      <rPr>
        <sz val="12"/>
        <rFont val="Avenir Next LT Pro"/>
        <family val="2"/>
      </rPr>
      <t xml:space="preserve"> staff developed this</t>
    </r>
    <r>
      <rPr>
        <b/>
        <sz val="12"/>
        <rFont val="Avenir Next LT Pro"/>
        <family val="2"/>
      </rPr>
      <t xml:space="preserve"> Riparian Conservation and Restoration Benefits Calculator Tool </t>
    </r>
    <r>
      <rPr>
        <sz val="12"/>
        <rFont val="Avenir Next LT Pro"/>
        <family val="2"/>
      </rPr>
      <t>to estimate the net greenhouse gas (GHG) benefit and selected co-benefits of each proposed project type.</t>
    </r>
    <r>
      <rPr>
        <u/>
        <sz val="12"/>
        <rFont val="Avenir Next LT Pro"/>
        <family val="2"/>
      </rPr>
      <t xml:space="preserve"> </t>
    </r>
    <r>
      <rPr>
        <b/>
        <u/>
        <sz val="12"/>
        <rFont val="Avenir Next LT Pro"/>
        <family val="2"/>
      </rPr>
      <t>In an effort to enhance the analysis, provide greater transparency, and assist in project‑level reporting, CARB has included a Summary tab in this Benefits Calculator Tool for selected co‑benefits and key variables as well as a Definition and Default tabs with variables and assumptions behind this Quantification Methodology.</t>
    </r>
    <r>
      <rPr>
        <sz val="12"/>
        <rFont val="Avenir Next LT Pro"/>
        <family val="2"/>
      </rPr>
      <t xml:space="preserve"> This Benefits Calculator Tool and supporting resources are available at:</t>
    </r>
  </si>
  <si>
    <r>
      <t xml:space="preserve">On the "Project Info" tab, under section </t>
    </r>
    <r>
      <rPr>
        <b/>
        <sz val="12"/>
        <color theme="1"/>
        <rFont val="Avenir Next LT Pro"/>
        <family val="2"/>
      </rPr>
      <t xml:space="preserve">STEP 1 </t>
    </r>
    <r>
      <rPr>
        <sz val="12"/>
        <color theme="1"/>
        <rFont val="Avenir Next LT Pro"/>
        <family val="2"/>
      </rPr>
      <t>applicants</t>
    </r>
    <r>
      <rPr>
        <b/>
        <sz val="12"/>
        <color theme="1"/>
        <rFont val="Avenir Next LT Pro"/>
        <family val="2"/>
      </rPr>
      <t xml:space="preserve"> </t>
    </r>
    <r>
      <rPr>
        <sz val="12"/>
        <color theme="1"/>
        <rFont val="Avenir Next LT Pro"/>
        <family val="2"/>
      </rPr>
      <t xml:space="preserve">input basic project details such as implementation year, project ID, applicant name. From the dropdown menu select the region and riparian project type. If the selected project type is "Planted Communities" or "Avoided Conversion", applicants will be prompted to complete </t>
    </r>
    <r>
      <rPr>
        <b/>
        <sz val="12"/>
        <color theme="1"/>
        <rFont val="Avenir Next LT Pro"/>
        <family val="2"/>
      </rPr>
      <t xml:space="preserve">STEP 2 </t>
    </r>
    <r>
      <rPr>
        <sz val="12"/>
        <color theme="1"/>
        <rFont val="Avenir Next LT Pro"/>
        <family val="2"/>
      </rPr>
      <t xml:space="preserve">to specify the species communities in the project. If project type is natural regeneration skip </t>
    </r>
    <r>
      <rPr>
        <b/>
        <sz val="12"/>
        <color theme="1"/>
        <rFont val="Avenir Next LT Pro"/>
        <family val="2"/>
      </rPr>
      <t>STEP 2</t>
    </r>
    <r>
      <rPr>
        <sz val="12"/>
        <color theme="1"/>
        <rFont val="Avenir Next LT Pro"/>
        <family val="2"/>
      </rPr>
      <t xml:space="preserve"> and continue to </t>
    </r>
    <r>
      <rPr>
        <b/>
        <sz val="12"/>
        <color theme="1"/>
        <rFont val="Avenir Next LT Pro"/>
        <family val="2"/>
      </rPr>
      <t>STEP 3</t>
    </r>
    <r>
      <rPr>
        <sz val="12"/>
        <color theme="1"/>
        <rFont val="Avenir Next LT Pro"/>
        <family val="2"/>
      </rPr>
      <t>.</t>
    </r>
  </si>
  <si>
    <t>For "Planted Communities" and "Avoided Conversion" use percentage to describe the plants community. Percentage must add up to 100%.</t>
  </si>
  <si>
    <t>STEP 4. Review the estimated benefits for the proposed projects.</t>
  </si>
  <si>
    <r>
      <t>O</t>
    </r>
    <r>
      <rPr>
        <vertAlign val="subscript"/>
        <sz val="12"/>
        <rFont val="Avenir Next LT Pro"/>
        <family val="2"/>
      </rPr>
      <t>3</t>
    </r>
    <r>
      <rPr>
        <sz val="12"/>
        <rFont val="Avenir Next LT Pro"/>
        <family val="2"/>
      </rPr>
      <t xml:space="preserve"> reductions (lbs)</t>
    </r>
  </si>
  <si>
    <t>Existing vegetation type</t>
  </si>
  <si>
    <t>Number of years that a project type could be expected to provide GHG benefits. If the project's lifetime is uncertain, a minimum duration of 15 years may be assumed, in accordance with NRCS CPS 391 recommendations.</t>
  </si>
  <si>
    <t xml:space="preserve">General description of the existing vegetation at the site before project implementation.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</si>
</sst>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quot;$&quot;* #,##0_);_(&quot;$&quot;* \(#,##0\);_(&quot;$&quot;* &quot;-&quot;_);_(@_)"/>
    <numFmt numFmtId="44" formatCode="_(&quot;$&quot;* #,##0.00_);_(&quot;$&quot;* \(#,##0.00\);_(&quot;$&quot;* &quot;-&quot;??_);_(@_)"/>
    <numFmt numFmtId="43" formatCode="_(* #,##0.00_);_(* \(#,##0.00\);_(* &quot;-&quot;??_);_(@_)"/>
    <numFmt numFmtId="164" formatCode="0.0000"/>
    <numFmt numFmtId="165" formatCode="&quot;Type of project&quot;"/>
    <numFmt numFmtId="166" formatCode="0.0"/>
  </numFmts>
  <fonts count="34">
    <font>
      <sz val="11"/>
      <color theme="1"/>
      <name val="Calibri"/>
      <family val="2"/>
      <scheme val="minor"/>
    </font>
    <font>
      <u/>
      <sz val="11"/>
      <color theme="10"/>
      <name val="Calibri"/>
      <family val="2"/>
      <scheme val="minor"/>
    </font>
    <font>
      <sz val="11"/>
      <color theme="1"/>
      <name val="Calibri"/>
      <family val="2"/>
      <scheme val="minor"/>
    </font>
    <font>
      <sz val="10"/>
      <name val="Arial"/>
      <family val="2"/>
    </font>
    <font>
      <b/>
      <sz val="14"/>
      <color theme="1"/>
      <name val="Avenir Next LT Pro"/>
      <family val="2"/>
    </font>
    <font>
      <sz val="11"/>
      <color theme="1"/>
      <name val="Avenir Next LT Pro"/>
      <family val="2"/>
    </font>
    <font>
      <sz val="12"/>
      <color theme="1"/>
      <name val="Avenir Next LT Pro"/>
      <family val="2"/>
    </font>
    <font>
      <b/>
      <sz val="12"/>
      <color theme="1"/>
      <name val="Avenir Next LT Pro"/>
      <family val="2"/>
    </font>
    <font>
      <b/>
      <sz val="12"/>
      <color rgb="FFC00000"/>
      <name val="Avenir Next LT Pro"/>
      <family val="2"/>
    </font>
    <font>
      <u/>
      <sz val="12"/>
      <color theme="10"/>
      <name val="Avenir Next LT Pro"/>
      <family val="2"/>
    </font>
    <font>
      <sz val="12"/>
      <name val="Avenir Next LT Pro"/>
      <family val="2"/>
    </font>
    <font>
      <b/>
      <sz val="12"/>
      <name val="Avenir Next LT Pro"/>
      <family val="2"/>
    </font>
    <font>
      <vertAlign val="subscript"/>
      <sz val="12"/>
      <color theme="1"/>
      <name val="Avenir Next LT Pro"/>
      <family val="2"/>
    </font>
    <font>
      <sz val="12"/>
      <color theme="0"/>
      <name val="Avenir Next LT Pro"/>
      <family val="2"/>
    </font>
    <font>
      <sz val="12"/>
      <color rgb="FF000000"/>
      <name val="Avenir Next LT Pro"/>
      <family val="2"/>
    </font>
    <font>
      <b/>
      <sz val="14"/>
      <name val="Avenir Next LT Pro"/>
      <family val="2"/>
    </font>
    <font>
      <sz val="8"/>
      <name val="Calibri"/>
      <family val="2"/>
      <scheme val="minor"/>
    </font>
    <font>
      <b/>
      <u/>
      <sz val="12"/>
      <name val="Avenir Next LT Pro"/>
      <family val="2"/>
    </font>
    <font>
      <u/>
      <sz val="12"/>
      <name val="Avenir Next LT Pro"/>
      <family val="2"/>
    </font>
    <font>
      <b/>
      <sz val="12"/>
      <color rgb="FF000000"/>
      <name val="Avenir Next LT Pro"/>
      <family val="2"/>
    </font>
    <font>
      <u/>
      <sz val="12"/>
      <color theme="10"/>
      <name val="Arial"/>
      <family val="2"/>
    </font>
    <font>
      <u/>
      <sz val="11"/>
      <color theme="10"/>
      <name val="Calibri"/>
      <family val="2"/>
    </font>
    <font>
      <u/>
      <sz val="12"/>
      <color theme="10"/>
      <name val="Avenir LT Std 55 Roman"/>
      <family val="2"/>
    </font>
    <font>
      <u/>
      <sz val="10"/>
      <color theme="10"/>
      <name val="Arial"/>
      <family val="2"/>
    </font>
    <font>
      <sz val="12"/>
      <color theme="1"/>
      <name val="Calibri"/>
      <family val="2"/>
      <charset val="134"/>
      <scheme val="minor"/>
    </font>
    <font>
      <b/>
      <u/>
      <sz val="12"/>
      <color theme="1"/>
      <name val="Avenir Next LT Pro"/>
      <family val="2"/>
    </font>
    <font>
      <sz val="12"/>
      <color theme="1"/>
      <name val="Calibri"/>
      <family val="2"/>
      <scheme val="minor"/>
    </font>
    <font>
      <u/>
      <sz val="12"/>
      <color theme="1"/>
      <name val="Avenir Next LT Pro"/>
      <family val="2"/>
    </font>
    <font>
      <b/>
      <sz val="12"/>
      <color theme="0"/>
      <name val="Avenir Next LT Pro"/>
      <family val="2"/>
    </font>
    <font>
      <sz val="12"/>
      <color theme="1"/>
      <name val="Avenir Next LT Pro"/>
      <family val="2"/>
    </font>
    <font>
      <sz val="12"/>
      <name val="Avenir Next LT Pro"/>
      <family val="2"/>
    </font>
    <font>
      <b/>
      <sz val="12"/>
      <name val="Avenir Next LT Pro"/>
      <family val="2"/>
    </font>
    <font>
      <i/>
      <sz val="12"/>
      <name val="Avenir Next LT Pro"/>
      <family val="2"/>
    </font>
    <font>
      <vertAlign val="subscript"/>
      <sz val="12"/>
      <name val="Avenir Next LT Pro"/>
      <family val="2"/>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0.249977111117893"/>
        <bgColor indexed="64"/>
      </patternFill>
    </fill>
  </fills>
  <borders count="4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top/>
      <bottom style="thin">
        <color theme="1"/>
      </bottom>
      <diagonal/>
    </border>
    <border>
      <left/>
      <right/>
      <top style="thin">
        <color theme="1"/>
      </top>
      <bottom/>
      <diagonal/>
    </border>
    <border>
      <left style="thin">
        <color theme="1"/>
      </left>
      <right style="thin">
        <color theme="1"/>
      </right>
      <top style="thin">
        <color theme="1"/>
      </top>
      <bottom style="thin">
        <color theme="1"/>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
      <left style="thin">
        <color theme="0"/>
      </left>
      <right style="thin">
        <color theme="0"/>
      </right>
      <top style="thin">
        <color theme="0"/>
      </top>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thin">
        <color theme="1"/>
      </left>
      <right style="thin">
        <color theme="1"/>
      </right>
      <top style="thin">
        <color theme="1"/>
      </top>
      <bottom/>
      <diagonal/>
    </border>
    <border>
      <left style="thin">
        <color indexed="64"/>
      </left>
      <right style="medium">
        <color indexed="64"/>
      </right>
      <top/>
      <bottom style="thin">
        <color indexed="64"/>
      </bottom>
      <diagonal/>
    </border>
  </borders>
  <cellStyleXfs count="28">
    <xf numFmtId="0" fontId="0" fillId="0" borderId="0"/>
    <xf numFmtId="0" fontId="1" fillId="0" borderId="0" applyNumberFormat="0" applyFill="0" applyBorder="0" applyAlignment="0" applyProtection="0"/>
    <xf numFmtId="0" fontId="3" fillId="0" borderId="0"/>
    <xf numFmtId="43" fontId="3" fillId="0" borderId="0" applyFont="0" applyFill="0" applyBorder="0" applyAlignment="0" applyProtection="0"/>
    <xf numFmtId="0" fontId="2" fillId="0" borderId="0"/>
    <xf numFmtId="0" fontId="22" fillId="0" borderId="0" applyNumberFormat="0" applyFill="0" applyBorder="0" applyAlignment="0" applyProtection="0"/>
    <xf numFmtId="0" fontId="2" fillId="0" borderId="0"/>
    <xf numFmtId="0" fontId="2" fillId="0" borderId="0"/>
    <xf numFmtId="0" fontId="2" fillId="0" borderId="0"/>
    <xf numFmtId="0" fontId="2" fillId="0" borderId="0"/>
    <xf numFmtId="0" fontId="3" fillId="0" borderId="0"/>
    <xf numFmtId="0" fontId="21" fillId="0" borderId="0" applyNumberFormat="0" applyFill="0" applyBorder="0" applyAlignment="0" applyProtection="0">
      <alignment vertical="top"/>
      <protection locked="0"/>
    </xf>
    <xf numFmtId="0" fontId="1" fillId="0" borderId="0" applyNumberFormat="0" applyFill="0" applyBorder="0" applyAlignment="0" applyProtection="0"/>
    <xf numFmtId="0" fontId="2" fillId="0" borderId="0"/>
    <xf numFmtId="0" fontId="20" fillId="0" borderId="0" applyNumberFormat="0" applyFill="0" applyBorder="0" applyAlignment="0" applyProtection="0"/>
    <xf numFmtId="0" fontId="20" fillId="0" borderId="0" applyNumberFormat="0" applyFill="0" applyBorder="0" applyAlignment="0" applyProtection="0"/>
    <xf numFmtId="0" fontId="1" fillId="0" borderId="0" applyNumberFormat="0" applyFill="0" applyBorder="0" applyAlignment="0" applyProtection="0"/>
    <xf numFmtId="0" fontId="21" fillId="0" borderId="0" applyNumberFormat="0" applyFill="0" applyBorder="0" applyAlignment="0" applyProtection="0">
      <alignment vertical="top"/>
      <protection locked="0"/>
    </xf>
    <xf numFmtId="0" fontId="2" fillId="0" borderId="0"/>
    <xf numFmtId="0" fontId="2" fillId="0" borderId="0"/>
    <xf numFmtId="0" fontId="23" fillId="0" borderId="0" applyNumberFormat="0" applyFill="0" applyBorder="0" applyAlignment="0" applyProtection="0"/>
    <xf numFmtId="43" fontId="3" fillId="0" borderId="0" applyFont="0" applyFill="0" applyBorder="0" applyAlignment="0" applyProtection="0"/>
    <xf numFmtId="0" fontId="22" fillId="0" borderId="0" applyNumberFormat="0" applyFill="0" applyBorder="0" applyAlignment="0" applyProtection="0"/>
    <xf numFmtId="0" fontId="3" fillId="0" borderId="0"/>
    <xf numFmtId="0" fontId="24" fillId="0" borderId="0"/>
    <xf numFmtId="0" fontId="26" fillId="0" borderId="0"/>
    <xf numFmtId="0" fontId="2" fillId="0" borderId="0"/>
    <xf numFmtId="44" fontId="2" fillId="0" borderId="0" applyFont="0" applyFill="0" applyBorder="0" applyAlignment="0" applyProtection="0"/>
  </cellStyleXfs>
  <cellXfs count="165">
    <xf numFmtId="0" fontId="0" fillId="0" borderId="0" xfId="0"/>
    <xf numFmtId="0" fontId="5" fillId="5" borderId="0" xfId="0" applyFont="1" applyFill="1"/>
    <xf numFmtId="0" fontId="6" fillId="5" borderId="0" xfId="0" applyFont="1" applyFill="1"/>
    <xf numFmtId="0" fontId="7" fillId="5" borderId="0" xfId="0" applyFont="1" applyFill="1"/>
    <xf numFmtId="0" fontId="6" fillId="5" borderId="2" xfId="0" applyFont="1" applyFill="1" applyBorder="1"/>
    <xf numFmtId="0" fontId="6" fillId="5" borderId="2" xfId="0" applyFont="1" applyFill="1" applyBorder="1" applyAlignment="1">
      <alignment wrapText="1"/>
    </xf>
    <xf numFmtId="0" fontId="9" fillId="5" borderId="2" xfId="1" applyFont="1" applyFill="1" applyBorder="1" applyAlignment="1">
      <alignment horizontal="left" indent="4"/>
    </xf>
    <xf numFmtId="0" fontId="6" fillId="0" borderId="0" xfId="0" applyFont="1"/>
    <xf numFmtId="0" fontId="9" fillId="5" borderId="3" xfId="1" applyFont="1" applyFill="1" applyBorder="1" applyAlignment="1">
      <alignment horizontal="left" indent="4"/>
    </xf>
    <xf numFmtId="0" fontId="6" fillId="0" borderId="0" xfId="0" applyFont="1" applyAlignment="1">
      <alignment horizontal="center" vertical="center"/>
    </xf>
    <xf numFmtId="0" fontId="10" fillId="0" borderId="0" xfId="0" applyFont="1"/>
    <xf numFmtId="0" fontId="11" fillId="4" borderId="9"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6" fillId="5" borderId="18" xfId="0" applyFont="1" applyFill="1" applyBorder="1"/>
    <xf numFmtId="0" fontId="6" fillId="5" borderId="20" xfId="0" applyFont="1" applyFill="1" applyBorder="1"/>
    <xf numFmtId="0" fontId="10" fillId="5" borderId="19" xfId="0" applyFont="1" applyFill="1" applyBorder="1"/>
    <xf numFmtId="0" fontId="10" fillId="5" borderId="1" xfId="0" applyFont="1" applyFill="1" applyBorder="1" applyAlignment="1">
      <alignment vertical="top" wrapText="1"/>
    </xf>
    <xf numFmtId="0" fontId="10" fillId="3" borderId="5" xfId="1" applyFont="1" applyFill="1" applyBorder="1" applyAlignment="1">
      <alignment horizontal="left" vertical="center"/>
    </xf>
    <xf numFmtId="0" fontId="10" fillId="3" borderId="22" xfId="1" applyFont="1" applyFill="1" applyBorder="1" applyAlignment="1">
      <alignment horizontal="left" vertical="center"/>
    </xf>
    <xf numFmtId="0" fontId="10" fillId="5" borderId="23" xfId="0" applyFont="1" applyFill="1" applyBorder="1"/>
    <xf numFmtId="0" fontId="10" fillId="5" borderId="6" xfId="0" applyFont="1" applyFill="1" applyBorder="1"/>
    <xf numFmtId="0" fontId="19" fillId="5" borderId="4" xfId="0" applyFont="1" applyFill="1" applyBorder="1" applyAlignment="1">
      <alignment horizontal="left" vertical="center" wrapText="1"/>
    </xf>
    <xf numFmtId="0" fontId="6" fillId="5" borderId="0" xfId="0" applyFont="1" applyFill="1" applyAlignment="1">
      <alignment horizontal="center"/>
    </xf>
    <xf numFmtId="0" fontId="6" fillId="5" borderId="15" xfId="0" applyFont="1" applyFill="1" applyBorder="1" applyAlignment="1">
      <alignment horizontal="center" vertical="center" wrapText="1"/>
    </xf>
    <xf numFmtId="0" fontId="6" fillId="5" borderId="5" xfId="0" applyFont="1" applyFill="1" applyBorder="1" applyAlignment="1">
      <alignment horizontal="center" vertical="center" wrapText="1"/>
    </xf>
    <xf numFmtId="2" fontId="6" fillId="0" borderId="0" xfId="0" applyNumberFormat="1" applyFont="1"/>
    <xf numFmtId="2" fontId="6" fillId="5" borderId="0" xfId="0" applyNumberFormat="1" applyFont="1" applyFill="1"/>
    <xf numFmtId="2" fontId="7" fillId="5" borderId="12" xfId="0" applyNumberFormat="1" applyFont="1" applyFill="1" applyBorder="1"/>
    <xf numFmtId="2" fontId="6" fillId="5" borderId="11" xfId="0" applyNumberFormat="1" applyFont="1" applyFill="1" applyBorder="1"/>
    <xf numFmtId="2" fontId="6" fillId="5" borderId="17" xfId="0" applyNumberFormat="1" applyFont="1" applyFill="1" applyBorder="1"/>
    <xf numFmtId="0" fontId="10" fillId="5" borderId="0" xfId="0" applyFont="1" applyFill="1"/>
    <xf numFmtId="0" fontId="10" fillId="5" borderId="8" xfId="0" applyFont="1" applyFill="1" applyBorder="1"/>
    <xf numFmtId="0" fontId="10" fillId="2" borderId="21" xfId="1" applyFont="1" applyFill="1" applyBorder="1" applyAlignment="1">
      <alignment horizontal="center" vertical="center"/>
    </xf>
    <xf numFmtId="0" fontId="10" fillId="2" borderId="21" xfId="0" applyFont="1" applyFill="1" applyBorder="1" applyAlignment="1">
      <alignment horizontal="center" vertical="center"/>
    </xf>
    <xf numFmtId="2" fontId="6" fillId="5" borderId="12" xfId="0" applyNumberFormat="1" applyFont="1" applyFill="1" applyBorder="1"/>
    <xf numFmtId="0" fontId="14" fillId="5" borderId="11" xfId="0" applyFont="1" applyFill="1" applyBorder="1" applyAlignment="1">
      <alignment horizontal="right"/>
    </xf>
    <xf numFmtId="0" fontId="14" fillId="5" borderId="12" xfId="0" applyFont="1" applyFill="1" applyBorder="1" applyAlignment="1">
      <alignment horizontal="right"/>
    </xf>
    <xf numFmtId="0" fontId="14" fillId="5" borderId="17" xfId="0" applyFont="1" applyFill="1" applyBorder="1" applyAlignment="1">
      <alignment horizontal="right"/>
    </xf>
    <xf numFmtId="2" fontId="7" fillId="5" borderId="12" xfId="0" applyNumberFormat="1" applyFont="1" applyFill="1" applyBorder="1" applyAlignment="1">
      <alignment horizontal="center" vertical="center"/>
    </xf>
    <xf numFmtId="2" fontId="6" fillId="5" borderId="11" xfId="0" applyNumberFormat="1" applyFont="1" applyFill="1" applyBorder="1" applyAlignment="1">
      <alignment horizontal="right"/>
    </xf>
    <xf numFmtId="2" fontId="6" fillId="5" borderId="12" xfId="0" applyNumberFormat="1" applyFont="1" applyFill="1" applyBorder="1" applyAlignment="1">
      <alignment horizontal="right"/>
    </xf>
    <xf numFmtId="2" fontId="6" fillId="5" borderId="17" xfId="0" applyNumberFormat="1" applyFont="1" applyFill="1" applyBorder="1" applyAlignment="1">
      <alignment horizontal="right"/>
    </xf>
    <xf numFmtId="0" fontId="10" fillId="0" borderId="0" xfId="1" applyFont="1" applyFill="1" applyBorder="1" applyAlignment="1">
      <alignment horizontal="center" vertical="center" wrapText="1"/>
    </xf>
    <xf numFmtId="0" fontId="10" fillId="0" borderId="0" xfId="1" applyFont="1" applyFill="1" applyBorder="1" applyAlignment="1">
      <alignment horizontal="centerContinuous" vertical="center" wrapText="1"/>
    </xf>
    <xf numFmtId="1" fontId="10" fillId="0" borderId="0" xfId="1" applyNumberFormat="1" applyFont="1" applyFill="1" applyBorder="1" applyAlignment="1">
      <alignment horizontal="center" vertical="center" wrapText="1"/>
    </xf>
    <xf numFmtId="0" fontId="10" fillId="0" borderId="0" xfId="0" applyFont="1" applyAlignment="1">
      <alignment horizontal="center" vertical="center"/>
    </xf>
    <xf numFmtId="0" fontId="11" fillId="5" borderId="0" xfId="0" applyFont="1" applyFill="1" applyAlignment="1">
      <alignment horizontal="center" vertical="center"/>
    </xf>
    <xf numFmtId="0" fontId="11" fillId="5" borderId="0" xfId="0" applyFont="1" applyFill="1"/>
    <xf numFmtId="0" fontId="10" fillId="5" borderId="0" xfId="0" applyFont="1" applyFill="1" applyAlignment="1">
      <alignment horizontal="center" vertical="center"/>
    </xf>
    <xf numFmtId="0" fontId="10" fillId="5" borderId="0" xfId="24" applyFont="1" applyFill="1"/>
    <xf numFmtId="165" fontId="10" fillId="2" borderId="11" xfId="1" applyNumberFormat="1" applyFont="1" applyFill="1" applyBorder="1" applyAlignment="1">
      <alignment horizontal="center" vertical="center"/>
    </xf>
    <xf numFmtId="0" fontId="10" fillId="2" borderId="11" xfId="1" applyFont="1" applyFill="1" applyBorder="1" applyAlignment="1">
      <alignment horizontal="center" vertical="center"/>
    </xf>
    <xf numFmtId="0" fontId="6" fillId="3" borderId="7" xfId="0" applyFont="1" applyFill="1" applyBorder="1"/>
    <xf numFmtId="0" fontId="6" fillId="3" borderId="10" xfId="0" applyFont="1" applyFill="1" applyBorder="1"/>
    <xf numFmtId="0" fontId="6" fillId="3" borderId="9" xfId="0" applyFont="1" applyFill="1" applyBorder="1"/>
    <xf numFmtId="0" fontId="10" fillId="5" borderId="0" xfId="0" applyFont="1" applyFill="1" applyAlignment="1">
      <alignment horizontal="center"/>
    </xf>
    <xf numFmtId="0" fontId="10" fillId="5" borderId="24" xfId="0" applyFont="1" applyFill="1" applyBorder="1" applyAlignment="1">
      <alignment horizontal="center"/>
    </xf>
    <xf numFmtId="0" fontId="10" fillId="5" borderId="13" xfId="0" applyFont="1" applyFill="1" applyBorder="1" applyAlignment="1">
      <alignment horizontal="center"/>
    </xf>
    <xf numFmtId="0" fontId="10" fillId="5" borderId="25" xfId="0" applyFont="1" applyFill="1" applyBorder="1"/>
    <xf numFmtId="0" fontId="10" fillId="2" borderId="14" xfId="0" applyFont="1" applyFill="1" applyBorder="1" applyAlignment="1">
      <alignment horizontal="center" vertical="center"/>
    </xf>
    <xf numFmtId="0" fontId="10" fillId="5" borderId="26" xfId="0" applyFont="1" applyFill="1" applyBorder="1"/>
    <xf numFmtId="0" fontId="10" fillId="2" borderId="27" xfId="0" applyFont="1" applyFill="1" applyBorder="1" applyAlignment="1">
      <alignment horizontal="center" vertical="center"/>
    </xf>
    <xf numFmtId="0" fontId="11" fillId="5" borderId="28" xfId="0" applyFont="1" applyFill="1" applyBorder="1"/>
    <xf numFmtId="0" fontId="11" fillId="5" borderId="29" xfId="0" applyFont="1" applyFill="1" applyBorder="1" applyAlignment="1">
      <alignment horizontal="center" vertical="center"/>
    </xf>
    <xf numFmtId="0" fontId="6" fillId="2" borderId="11" xfId="0" applyFont="1" applyFill="1" applyBorder="1" applyAlignment="1">
      <alignment horizontal="center"/>
    </xf>
    <xf numFmtId="0" fontId="14" fillId="5" borderId="0" xfId="0" applyFont="1" applyFill="1" applyAlignment="1">
      <alignment horizontal="right"/>
    </xf>
    <xf numFmtId="2" fontId="6" fillId="5" borderId="0" xfId="0" applyNumberFormat="1" applyFont="1" applyFill="1" applyAlignment="1">
      <alignment horizontal="right"/>
    </xf>
    <xf numFmtId="0" fontId="7" fillId="5" borderId="8" xfId="0" applyFont="1" applyFill="1" applyBorder="1"/>
    <xf numFmtId="0" fontId="15" fillId="5" borderId="0" xfId="0" applyFont="1" applyFill="1" applyAlignment="1">
      <alignment horizontal="center"/>
    </xf>
    <xf numFmtId="0" fontId="4" fillId="5" borderId="0" xfId="0" applyFont="1" applyFill="1" applyAlignment="1">
      <alignment horizontal="center"/>
    </xf>
    <xf numFmtId="0" fontId="6" fillId="5" borderId="0" xfId="0" applyFont="1" applyFill="1" applyAlignment="1">
      <alignment horizontal="centerContinuous"/>
    </xf>
    <xf numFmtId="0" fontId="9" fillId="5" borderId="0" xfId="1" applyFont="1" applyFill="1" applyBorder="1" applyAlignment="1">
      <alignment horizontal="left" indent="4"/>
    </xf>
    <xf numFmtId="0" fontId="6" fillId="5" borderId="2" xfId="0" applyFont="1" applyFill="1" applyBorder="1" applyAlignment="1">
      <alignment horizontal="left" vertical="top" wrapText="1"/>
    </xf>
    <xf numFmtId="0" fontId="27" fillId="5" borderId="2" xfId="0" applyFont="1" applyFill="1" applyBorder="1"/>
    <xf numFmtId="0" fontId="18" fillId="0" borderId="2" xfId="0" applyFont="1" applyBorder="1" applyAlignment="1">
      <alignment vertical="top"/>
    </xf>
    <xf numFmtId="0" fontId="6" fillId="5" borderId="2" xfId="0" applyFont="1" applyFill="1" applyBorder="1" applyAlignment="1">
      <alignment vertical="top" wrapText="1"/>
    </xf>
    <xf numFmtId="0" fontId="10" fillId="0" borderId="2" xfId="0" applyFont="1" applyBorder="1" applyAlignment="1">
      <alignment vertical="top" wrapText="1"/>
    </xf>
    <xf numFmtId="0" fontId="9" fillId="3" borderId="3" xfId="1" applyFont="1" applyFill="1" applyBorder="1" applyAlignment="1">
      <alignment horizontal="left" vertical="center"/>
    </xf>
    <xf numFmtId="0" fontId="10" fillId="3" borderId="32" xfId="1" applyFont="1" applyFill="1" applyBorder="1" applyAlignment="1">
      <alignment horizontal="left" vertical="center"/>
    </xf>
    <xf numFmtId="0" fontId="5" fillId="5" borderId="33" xfId="0" applyFont="1" applyFill="1" applyBorder="1"/>
    <xf numFmtId="0" fontId="5" fillId="5" borderId="34" xfId="0" applyFont="1" applyFill="1" applyBorder="1"/>
    <xf numFmtId="0" fontId="5" fillId="5" borderId="36" xfId="0" applyFont="1" applyFill="1" applyBorder="1"/>
    <xf numFmtId="0" fontId="5" fillId="5" borderId="37" xfId="0" applyFont="1" applyFill="1" applyBorder="1"/>
    <xf numFmtId="0" fontId="6" fillId="5" borderId="35" xfId="0" applyFont="1" applyFill="1" applyBorder="1" applyAlignment="1">
      <alignment wrapText="1"/>
    </xf>
    <xf numFmtId="0" fontId="6" fillId="5" borderId="11" xfId="0" applyFont="1" applyFill="1" applyBorder="1"/>
    <xf numFmtId="166" fontId="6" fillId="0" borderId="0" xfId="0" applyNumberFormat="1" applyFont="1" applyAlignment="1">
      <alignment horizontal="center" vertical="center"/>
    </xf>
    <xf numFmtId="0" fontId="10" fillId="2" borderId="38" xfId="1" applyFont="1" applyFill="1" applyBorder="1" applyAlignment="1">
      <alignment horizontal="center" vertical="center"/>
    </xf>
    <xf numFmtId="0" fontId="10" fillId="2" borderId="11" xfId="0" applyFont="1" applyFill="1" applyBorder="1" applyAlignment="1">
      <alignment horizontal="center" vertical="center"/>
    </xf>
    <xf numFmtId="164" fontId="10" fillId="2" borderId="11" xfId="0" applyNumberFormat="1" applyFont="1" applyFill="1" applyBorder="1" applyAlignment="1">
      <alignment horizontal="center" vertical="center"/>
    </xf>
    <xf numFmtId="0" fontId="11" fillId="5" borderId="0" xfId="1" applyFont="1" applyFill="1" applyBorder="1" applyAlignment="1" applyProtection="1">
      <alignment vertical="top"/>
    </xf>
    <xf numFmtId="0" fontId="10" fillId="5" borderId="0" xfId="1" applyFont="1" applyFill="1" applyBorder="1" applyAlignment="1" applyProtection="1">
      <alignment vertical="top"/>
    </xf>
    <xf numFmtId="0" fontId="11" fillId="5" borderId="30" xfId="0" applyFont="1" applyFill="1" applyBorder="1"/>
    <xf numFmtId="0" fontId="11" fillId="5" borderId="31" xfId="0" applyFont="1" applyFill="1" applyBorder="1" applyAlignment="1">
      <alignment horizontal="center" vertical="center"/>
    </xf>
    <xf numFmtId="0" fontId="29" fillId="5" borderId="11" xfId="0" applyFont="1" applyFill="1" applyBorder="1"/>
    <xf numFmtId="0" fontId="6" fillId="5" borderId="11" xfId="0" applyFont="1" applyFill="1" applyBorder="1" applyAlignment="1">
      <alignment wrapText="1"/>
    </xf>
    <xf numFmtId="0" fontId="29" fillId="5" borderId="11" xfId="0" applyFont="1" applyFill="1" applyBorder="1" applyAlignment="1">
      <alignment horizontal="left"/>
    </xf>
    <xf numFmtId="0" fontId="10" fillId="5" borderId="11" xfId="0" applyFont="1" applyFill="1" applyBorder="1" applyAlignment="1">
      <alignment horizontal="left" vertical="center"/>
    </xf>
    <xf numFmtId="0" fontId="10" fillId="5" borderId="0" xfId="1" applyFont="1" applyFill="1" applyBorder="1" applyAlignment="1">
      <alignment horizontal="center" vertical="center"/>
    </xf>
    <xf numFmtId="0" fontId="10" fillId="5" borderId="0" xfId="1" applyFont="1" applyFill="1" applyBorder="1" applyAlignment="1">
      <alignment horizontal="centerContinuous" vertical="center" wrapText="1"/>
    </xf>
    <xf numFmtId="0" fontId="10" fillId="5" borderId="0" xfId="1" applyFont="1" applyFill="1" applyBorder="1" applyAlignment="1">
      <alignment horizontal="center" vertical="center" wrapText="1"/>
    </xf>
    <xf numFmtId="0" fontId="6" fillId="3" borderId="6" xfId="0" applyFont="1" applyFill="1" applyBorder="1"/>
    <xf numFmtId="0" fontId="6" fillId="3" borderId="8" xfId="0" applyFont="1" applyFill="1" applyBorder="1"/>
    <xf numFmtId="0" fontId="30" fillId="5" borderId="0" xfId="1" applyFont="1" applyFill="1" applyBorder="1" applyAlignment="1" applyProtection="1">
      <alignment vertical="top"/>
    </xf>
    <xf numFmtId="0" fontId="13" fillId="8" borderId="0" xfId="0" applyFont="1" applyFill="1"/>
    <xf numFmtId="0" fontId="31" fillId="7" borderId="23" xfId="1" applyFont="1" applyFill="1" applyBorder="1" applyAlignment="1">
      <alignment horizontal="centerContinuous" vertical="center" wrapText="1"/>
    </xf>
    <xf numFmtId="0" fontId="10" fillId="9" borderId="23" xfId="1" applyFont="1" applyFill="1" applyBorder="1" applyAlignment="1">
      <alignment horizontal="centerContinuous" vertical="center" wrapText="1"/>
    </xf>
    <xf numFmtId="0" fontId="10" fillId="9" borderId="23" xfId="1" applyFont="1" applyFill="1" applyBorder="1" applyAlignment="1">
      <alignment horizontal="left" vertical="center" wrapText="1"/>
    </xf>
    <xf numFmtId="0" fontId="0" fillId="9" borderId="23" xfId="0" applyFill="1" applyBorder="1"/>
    <xf numFmtId="0" fontId="10" fillId="9" borderId="16" xfId="1" applyFont="1" applyFill="1" applyBorder="1" applyAlignment="1">
      <alignment horizontal="centerContinuous" vertical="center" wrapText="1"/>
    </xf>
    <xf numFmtId="0" fontId="10" fillId="4" borderId="23" xfId="1" applyFont="1" applyFill="1" applyBorder="1" applyAlignment="1">
      <alignment horizontal="center" vertical="center" wrapText="1"/>
    </xf>
    <xf numFmtId="0" fontId="31" fillId="4" borderId="15" xfId="1" applyFont="1" applyFill="1" applyBorder="1" applyAlignment="1">
      <alignment horizontal="left" vertical="center" indent="147"/>
    </xf>
    <xf numFmtId="0" fontId="31" fillId="7" borderId="23" xfId="1" applyFont="1" applyFill="1" applyBorder="1" applyAlignment="1">
      <alignment horizontal="left" vertical="center"/>
    </xf>
    <xf numFmtId="0" fontId="10" fillId="10" borderId="23" xfId="1" applyFont="1" applyFill="1" applyBorder="1" applyAlignment="1">
      <alignment horizontal="left" vertical="center" wrapText="1"/>
    </xf>
    <xf numFmtId="0" fontId="31" fillId="9" borderId="15" xfId="1" applyFont="1" applyFill="1" applyBorder="1" applyAlignment="1">
      <alignment horizontal="left" vertical="center" indent="71"/>
    </xf>
    <xf numFmtId="0" fontId="31" fillId="10" borderId="23" xfId="1" applyFont="1" applyFill="1" applyBorder="1" applyAlignment="1">
      <alignment horizontal="left" vertical="center" indent="6"/>
    </xf>
    <xf numFmtId="0" fontId="10" fillId="7" borderId="23" xfId="0" applyFont="1" applyFill="1" applyBorder="1"/>
    <xf numFmtId="0" fontId="10" fillId="7" borderId="16" xfId="1" applyFont="1" applyFill="1" applyBorder="1" applyAlignment="1">
      <alignment horizontal="centerContinuous" vertical="center" wrapText="1"/>
    </xf>
    <xf numFmtId="0" fontId="6" fillId="3" borderId="0" xfId="0" applyFont="1" applyFill="1"/>
    <xf numFmtId="0" fontId="10" fillId="11" borderId="12" xfId="1" applyFont="1" applyFill="1" applyBorder="1" applyAlignment="1">
      <alignment horizontal="center" vertical="center" wrapText="1"/>
    </xf>
    <xf numFmtId="0" fontId="10" fillId="11" borderId="0" xfId="1" applyFont="1" applyFill="1" applyBorder="1" applyAlignment="1">
      <alignment horizontal="center" vertical="center" wrapText="1"/>
    </xf>
    <xf numFmtId="0" fontId="10" fillId="11" borderId="11" xfId="1" applyFont="1" applyFill="1" applyBorder="1" applyAlignment="1">
      <alignment horizontal="center" vertical="center" wrapText="1"/>
    </xf>
    <xf numFmtId="0" fontId="10" fillId="11" borderId="11" xfId="0" applyFont="1" applyFill="1" applyBorder="1" applyAlignment="1">
      <alignment horizontal="center" vertical="center"/>
    </xf>
    <xf numFmtId="1" fontId="10" fillId="11" borderId="12" xfId="1" applyNumberFormat="1" applyFont="1" applyFill="1" applyBorder="1" applyAlignment="1">
      <alignment horizontal="center" vertical="center" wrapText="1"/>
    </xf>
    <xf numFmtId="2" fontId="10" fillId="11" borderId="12" xfId="1" applyNumberFormat="1" applyFont="1" applyFill="1" applyBorder="1" applyAlignment="1">
      <alignment horizontal="center" vertical="center" wrapText="1"/>
    </xf>
    <xf numFmtId="0" fontId="10" fillId="11" borderId="11" xfId="0" applyFont="1" applyFill="1" applyBorder="1" applyAlignment="1">
      <alignment horizontal="center" vertical="center" wrapText="1"/>
    </xf>
    <xf numFmtId="1" fontId="10" fillId="11" borderId="11" xfId="1" applyNumberFormat="1" applyFont="1" applyFill="1" applyBorder="1" applyAlignment="1">
      <alignment horizontal="center" vertical="center" wrapText="1"/>
    </xf>
    <xf numFmtId="0" fontId="10" fillId="11" borderId="11" xfId="1" applyNumberFormat="1" applyFont="1" applyFill="1" applyBorder="1" applyAlignment="1">
      <alignment horizontal="center" vertical="center" wrapText="1"/>
    </xf>
    <xf numFmtId="0" fontId="31" fillId="11" borderId="15" xfId="0" applyFont="1" applyFill="1" applyBorder="1" applyAlignment="1">
      <alignment horizontal="left" indent="21"/>
    </xf>
    <xf numFmtId="0" fontId="31" fillId="11" borderId="16" xfId="0" applyFont="1" applyFill="1" applyBorder="1"/>
    <xf numFmtId="0" fontId="31" fillId="11" borderId="23" xfId="0" applyFont="1" applyFill="1" applyBorder="1"/>
    <xf numFmtId="0" fontId="6" fillId="5" borderId="6" xfId="0" applyFont="1" applyFill="1" applyBorder="1"/>
    <xf numFmtId="0" fontId="9" fillId="3" borderId="39" xfId="1" applyFont="1" applyFill="1" applyBorder="1" applyAlignment="1">
      <alignment horizontal="left" indent="4"/>
    </xf>
    <xf numFmtId="0" fontId="6" fillId="5" borderId="8" xfId="0" applyFont="1" applyFill="1" applyBorder="1"/>
    <xf numFmtId="0" fontId="10" fillId="4" borderId="0" xfId="1" applyFont="1" applyFill="1" applyAlignment="1">
      <alignment horizontal="center" vertical="center" wrapText="1"/>
    </xf>
    <xf numFmtId="0" fontId="10" fillId="4" borderId="12" xfId="1" applyFont="1" applyFill="1" applyBorder="1" applyAlignment="1">
      <alignment horizontal="center" vertical="center" wrapText="1"/>
    </xf>
    <xf numFmtId="0" fontId="11" fillId="4" borderId="12" xfId="1" applyFont="1" applyFill="1" applyBorder="1" applyAlignment="1">
      <alignment horizontal="center" vertical="center" wrapText="1"/>
    </xf>
    <xf numFmtId="0" fontId="10" fillId="4" borderId="0" xfId="1"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0" fillId="4" borderId="11" xfId="1" applyFont="1" applyFill="1" applyBorder="1" applyAlignment="1">
      <alignment horizontal="center" vertical="center" wrapText="1"/>
    </xf>
    <xf numFmtId="2" fontId="10" fillId="4" borderId="12" xfId="1" applyNumberFormat="1" applyFont="1" applyFill="1" applyBorder="1" applyAlignment="1">
      <alignment horizontal="center" vertical="center"/>
    </xf>
    <xf numFmtId="2" fontId="10" fillId="4" borderId="12" xfId="1" applyNumberFormat="1" applyFont="1" applyFill="1" applyBorder="1" applyAlignment="1">
      <alignment horizontal="center" vertical="center" wrapText="1"/>
    </xf>
    <xf numFmtId="0" fontId="10" fillId="4" borderId="0" xfId="1" applyNumberFormat="1" applyFont="1" applyFill="1" applyAlignment="1">
      <alignment horizontal="center" vertical="center" wrapText="1"/>
    </xf>
    <xf numFmtId="0" fontId="10" fillId="4" borderId="11" xfId="1" applyNumberFormat="1" applyFont="1" applyFill="1" applyBorder="1" applyAlignment="1">
      <alignment horizontal="center" vertical="center" wrapText="1"/>
    </xf>
    <xf numFmtId="1" fontId="10" fillId="5" borderId="0" xfId="0" applyNumberFormat="1" applyFont="1" applyFill="1"/>
    <xf numFmtId="0" fontId="6" fillId="4" borderId="16" xfId="0" applyFont="1" applyFill="1" applyBorder="1" applyAlignment="1">
      <alignment horizontal="center" vertical="center"/>
    </xf>
    <xf numFmtId="0" fontId="6" fillId="4" borderId="15" xfId="0" applyFont="1" applyFill="1" applyBorder="1" applyAlignment="1">
      <alignment horizontal="left" vertical="center"/>
    </xf>
    <xf numFmtId="0" fontId="6" fillId="4" borderId="15" xfId="0" applyFont="1" applyFill="1" applyBorder="1" applyAlignment="1">
      <alignment horizontal="left" vertical="center" wrapText="1"/>
    </xf>
    <xf numFmtId="42" fontId="10" fillId="2" borderId="11" xfId="27" applyNumberFormat="1" applyFont="1" applyFill="1" applyBorder="1" applyAlignment="1">
      <alignment horizontal="center" vertical="center" wrapText="1"/>
    </xf>
    <xf numFmtId="42" fontId="10" fillId="6" borderId="11" xfId="27" applyNumberFormat="1" applyFont="1" applyFill="1" applyBorder="1" applyAlignment="1">
      <alignment horizontal="center" vertical="center" wrapText="1"/>
    </xf>
    <xf numFmtId="0" fontId="10" fillId="11" borderId="4" xfId="1" applyFont="1" applyFill="1" applyBorder="1" applyAlignment="1">
      <alignment horizontal="center" vertical="center" wrapText="1"/>
    </xf>
    <xf numFmtId="0" fontId="10" fillId="11" borderId="15" xfId="0" applyFont="1" applyFill="1" applyBorder="1" applyAlignment="1">
      <alignment horizontal="center" vertical="center"/>
    </xf>
    <xf numFmtId="0" fontId="31" fillId="7" borderId="15" xfId="1" applyFont="1" applyFill="1" applyBorder="1" applyAlignment="1">
      <alignment horizontal="left" vertical="center"/>
    </xf>
    <xf numFmtId="0" fontId="10" fillId="7" borderId="12" xfId="1" applyFont="1" applyFill="1" applyBorder="1" applyAlignment="1">
      <alignment horizontal="center" vertical="center" wrapText="1"/>
    </xf>
    <xf numFmtId="1" fontId="10" fillId="7" borderId="11" xfId="1" applyNumberFormat="1" applyFont="1" applyFill="1" applyBorder="1" applyAlignment="1">
      <alignment horizontal="center" vertical="center" wrapText="1"/>
    </xf>
    <xf numFmtId="3" fontId="10" fillId="4" borderId="12" xfId="1" applyNumberFormat="1" applyFont="1" applyFill="1" applyBorder="1" applyAlignment="1">
      <alignment horizontal="center" vertical="center" wrapText="1"/>
    </xf>
    <xf numFmtId="3" fontId="10" fillId="4" borderId="11" xfId="1" applyNumberFormat="1" applyFont="1" applyFill="1" applyBorder="1" applyAlignment="1">
      <alignment horizontal="center" vertical="center" wrapText="1"/>
    </xf>
    <xf numFmtId="42" fontId="10" fillId="4" borderId="11" xfId="27" applyNumberFormat="1" applyFont="1" applyFill="1" applyBorder="1" applyAlignment="1">
      <alignment horizontal="center" vertical="center"/>
    </xf>
    <xf numFmtId="0" fontId="32" fillId="5" borderId="25" xfId="0" applyFont="1" applyFill="1" applyBorder="1"/>
    <xf numFmtId="0" fontId="6" fillId="5" borderId="2" xfId="0" applyFont="1" applyFill="1" applyBorder="1" applyAlignment="1">
      <alignment vertical="top"/>
    </xf>
    <xf numFmtId="0" fontId="6" fillId="3" borderId="22" xfId="0" applyFont="1" applyFill="1" applyBorder="1"/>
    <xf numFmtId="0" fontId="6" fillId="3" borderId="4" xfId="0" applyFont="1" applyFill="1" applyBorder="1"/>
    <xf numFmtId="0" fontId="7" fillId="3" borderId="5" xfId="0" applyFont="1" applyFill="1" applyBorder="1"/>
    <xf numFmtId="4" fontId="10" fillId="4" borderId="11" xfId="1" applyNumberFormat="1" applyFont="1" applyFill="1" applyBorder="1" applyAlignment="1">
      <alignment horizontal="center" vertical="center" wrapText="1"/>
    </xf>
    <xf numFmtId="0" fontId="6" fillId="8" borderId="0" xfId="0" applyFont="1" applyFill="1"/>
    <xf numFmtId="0" fontId="28" fillId="8" borderId="0" xfId="1" applyFont="1" applyFill="1" applyBorder="1" applyAlignment="1" applyProtection="1">
      <alignment horizontal="left" vertical="top" indent="55"/>
    </xf>
  </cellXfs>
  <cellStyles count="28">
    <cellStyle name="Comma 2" xfId="21" xr:uid="{AB50B9C9-B8F5-48C5-9613-24B3C2813BDA}"/>
    <cellStyle name="Comma 3" xfId="3" xr:uid="{FDFA15AA-87E1-4116-8F24-4A1F6D5A4E12}"/>
    <cellStyle name="Currency" xfId="27" builtinId="4"/>
    <cellStyle name="Hyperlink" xfId="1" builtinId="8"/>
    <cellStyle name="Hyperlink 2" xfId="11" xr:uid="{69AA3F33-C767-4AA2-BF57-2DF666DB54BA}"/>
    <cellStyle name="Hyperlink 2 2" xfId="16" xr:uid="{99CA46A8-C43D-4D86-9220-A0AEF3E70819}"/>
    <cellStyle name="Hyperlink 2 3" xfId="22" xr:uid="{1E0792C1-4325-4B0B-AD6C-1AD5951B62B7}"/>
    <cellStyle name="Hyperlink 3" xfId="12" xr:uid="{48EB1CAE-F184-43FB-9019-18EC46FB6CD2}"/>
    <cellStyle name="Hyperlink 3 2" xfId="15" xr:uid="{E3B29FC0-2C31-4DF7-AE36-3E1B73A22EB3}"/>
    <cellStyle name="Hyperlink 3 3" xfId="17" xr:uid="{07281951-9E5A-480B-BCED-1BC7F3730E0B}"/>
    <cellStyle name="Hyperlink 4" xfId="14" xr:uid="{0C7919C9-E3E0-467B-9EF7-6CBE6FAE1226}"/>
    <cellStyle name="Hyperlink 4 2" xfId="20" xr:uid="{753E18E8-74F1-4F05-9D29-002D96DCE977}"/>
    <cellStyle name="Hyperlink 5" xfId="5" xr:uid="{60FE8CFF-10F1-41F2-9BEF-E4FE5DD21877}"/>
    <cellStyle name="Normal" xfId="0" builtinId="0"/>
    <cellStyle name="Normal 10" xfId="10" xr:uid="{A85AD9E1-FC08-418A-A51F-E76A4B8E6BFE}"/>
    <cellStyle name="Normal 11" xfId="2" xr:uid="{00000000-0005-0000-0000-000003000000}"/>
    <cellStyle name="Normal 12 4 2" xfId="13" xr:uid="{12F1B827-4813-4829-B531-C4E2B6B71198}"/>
    <cellStyle name="Normal 13" xfId="6" xr:uid="{68B7E4D3-B0E1-4138-B7EA-246CADE92409}"/>
    <cellStyle name="Normal 13 2" xfId="26" xr:uid="{71986F28-0BBC-483D-B11F-077C9583DED9}"/>
    <cellStyle name="Normal 14" xfId="8" xr:uid="{089B5FA1-29E1-4642-ACED-5BCFC9BBE177}"/>
    <cellStyle name="Normal 15" xfId="19" xr:uid="{67AF7DCA-F588-450A-8B04-FEB41EF13B23}"/>
    <cellStyle name="Normal 16" xfId="9" xr:uid="{BAF3D0A8-734A-44D0-B62D-B987177CA625}"/>
    <cellStyle name="Normal 17" xfId="18" xr:uid="{8BC9C867-7151-4DE3-81EF-0A7F038EC3AC}"/>
    <cellStyle name="Normal 2" xfId="23" xr:uid="{25979EEC-A581-4D39-B4F1-6391830B17DE}"/>
    <cellStyle name="Normal 3" xfId="7" xr:uid="{94FCEDDD-E2C2-4F37-98F5-A4D8A05475FF}"/>
    <cellStyle name="Normal 4" xfId="24" xr:uid="{C601CF1D-F2BC-45C7-8E1D-5CDC7102EBE3}"/>
    <cellStyle name="Normal 5" xfId="25" xr:uid="{5F6BE878-D50D-4080-80D7-22CBD4FB432D}"/>
    <cellStyle name="Normal 9" xfId="4" xr:uid="{BBC766B6-A510-4F7A-A190-6C36DE8D05F8}"/>
  </cellStyles>
  <dxfs count="378">
    <dxf>
      <fill>
        <patternFill patternType="darkGray">
          <bgColor theme="1"/>
        </patternFill>
      </fill>
    </dxf>
    <dxf>
      <fill>
        <patternFill patternType="darkGray">
          <bgColor theme="1"/>
        </patternFill>
      </fill>
    </dxf>
    <dxf>
      <fill>
        <patternFill patternType="darkGray">
          <fgColor auto="1"/>
        </patternFill>
      </fill>
    </dxf>
    <dxf>
      <fill>
        <patternFill>
          <bgColor rgb="FFFF0000"/>
        </patternFill>
      </fill>
    </dxf>
    <dxf>
      <fill>
        <patternFill patternType="darkGray">
          <fgColor auto="1"/>
        </patternFill>
      </fill>
    </dxf>
    <dxf>
      <fill>
        <patternFill>
          <bgColor rgb="FFFF0000"/>
        </patternFill>
      </fill>
    </dxf>
    <dxf>
      <fill>
        <patternFill patternType="darkGray">
          <fgColor auto="1"/>
        </patternFill>
      </fill>
    </dxf>
    <dxf>
      <fill>
        <patternFill>
          <bgColor rgb="FFFF0000"/>
        </patternFill>
      </fill>
    </dxf>
    <dxf>
      <fill>
        <patternFill patternType="darkGray">
          <fgColor auto="1"/>
        </patternFill>
      </fill>
    </dxf>
    <dxf>
      <fill>
        <patternFill>
          <bgColor rgb="FFFF0000"/>
        </patternFill>
      </fill>
    </dxf>
    <dxf>
      <fill>
        <patternFill patternType="darkGray">
          <fgColor auto="1"/>
        </patternFill>
      </fill>
    </dxf>
    <dxf>
      <fill>
        <patternFill>
          <bgColor rgb="FFFF0000"/>
        </patternFill>
      </fill>
    </dxf>
    <dxf>
      <fill>
        <patternFill patternType="darkGray">
          <fgColor auto="1"/>
        </patternFill>
      </fill>
    </dxf>
    <dxf>
      <fill>
        <patternFill>
          <bgColor rgb="FFFF0000"/>
        </patternFill>
      </fill>
    </dxf>
    <dxf>
      <fill>
        <patternFill patternType="darkGray">
          <fgColor auto="1"/>
        </patternFill>
      </fill>
    </dxf>
    <dxf>
      <fill>
        <patternFill>
          <bgColor rgb="FFFF0000"/>
        </patternFill>
      </fill>
    </dxf>
    <dxf>
      <fill>
        <patternFill patternType="darkGray">
          <fgColor auto="1"/>
        </patternFill>
      </fill>
    </dxf>
    <dxf>
      <fill>
        <patternFill>
          <bgColor rgb="FFFF0000"/>
        </patternFill>
      </fill>
    </dxf>
    <dxf>
      <fill>
        <patternFill patternType="darkGray">
          <fgColor auto="1"/>
        </patternFill>
      </fill>
    </dxf>
    <dxf>
      <fill>
        <patternFill>
          <bgColor rgb="FFFF0000"/>
        </patternFill>
      </fill>
    </dxf>
    <dxf>
      <fill>
        <patternFill patternType="darkGray">
          <fgColor auto="1"/>
        </patternFill>
      </fill>
    </dxf>
    <dxf>
      <fill>
        <patternFill>
          <bgColor rgb="FFFF0000"/>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border outline="0">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alignment horizontal="center" textRotation="0" indent="0" justifyLastLine="0" shrinkToFit="0" readingOrder="0"/>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alignment horizontal="center" textRotation="0" indent="0" justifyLastLine="0" shrinkToFit="0" readingOrder="0"/>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ill>
        <patternFill>
          <fgColor indexed="64"/>
          <bgColor theme="0"/>
        </patternFill>
      </fill>
    </dxf>
    <dxf>
      <fill>
        <patternFill>
          <fgColor indexed="64"/>
          <bgColor theme="0"/>
        </patternFill>
      </fill>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border outline="0">
        <right style="thin">
          <color indexed="64"/>
        </right>
      </border>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venir Next LT Pro"/>
        <family val="2"/>
        <scheme val="none"/>
      </font>
      <fill>
        <patternFill>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venir Next LT Pro"/>
        <family val="2"/>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outline="0">
        <left style="thin">
          <color indexed="64"/>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i val="0"/>
        <strike val="0"/>
        <condense val="0"/>
        <extend val="0"/>
        <outline val="0"/>
        <shadow val="0"/>
        <u val="none"/>
        <vertAlign val="baseline"/>
        <sz val="12"/>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0"/>
        </patternFill>
      </fill>
    </dxf>
    <dxf>
      <border outline="0">
        <bottom style="thin">
          <color theme="1"/>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fill>
        <patternFill patternType="solid">
          <fgColor indexed="64"/>
          <bgColor theme="0" tint="-0.14999847407452621"/>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0" tint="-0.149998474074526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Avenir Next LT Pro"/>
        <family val="2"/>
        <scheme val="none"/>
      </font>
      <fill>
        <patternFill patternType="solid">
          <fgColor indexed="64"/>
          <bgColor theme="0" tint="-0.14999847407452621"/>
        </patternFill>
      </fill>
    </dxf>
    <dxf>
      <border outline="0">
        <bottom style="thin">
          <color indexed="64"/>
        </bottom>
      </border>
    </dxf>
    <dxf>
      <font>
        <b/>
        <i val="0"/>
        <strike val="0"/>
        <condense val="0"/>
        <extend val="0"/>
        <outline val="0"/>
        <shadow val="0"/>
        <u val="none"/>
        <vertAlign val="baseline"/>
        <sz val="12"/>
        <color auto="1"/>
        <name val="Avenir Next LT Pro"/>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0" tint="-0.14999847407452621"/>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0" tint="-0.1499984740745262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Avenir Next LT Pro"/>
        <family val="2"/>
        <scheme val="none"/>
      </font>
      <fill>
        <patternFill patternType="solid">
          <fgColor indexed="64"/>
          <bgColor theme="0" tint="-0.14999847407452621"/>
        </patternFill>
      </fill>
    </dxf>
    <dxf>
      <border outline="0">
        <bottom style="thin">
          <color indexed="64"/>
        </bottom>
      </border>
    </dxf>
    <dxf>
      <font>
        <b/>
        <i val="0"/>
        <strike val="0"/>
        <condense val="0"/>
        <extend val="0"/>
        <outline val="0"/>
        <shadow val="0"/>
        <u val="none"/>
        <vertAlign val="baseline"/>
        <sz val="12"/>
        <color auto="1"/>
        <name val="Avenir Next LT Pro"/>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venir Next LT Pro"/>
        <family val="2"/>
        <scheme val="none"/>
      </font>
      <fill>
        <patternFill patternType="none">
          <fgColor indexed="64"/>
          <bgColor theme="0"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none">
          <fgColor indexed="64"/>
          <bgColor theme="0"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none">
          <fgColor indexed="64"/>
          <bgColor theme="0"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none">
          <fgColor indexed="64"/>
          <bgColor theme="0"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none">
          <fgColor indexed="64"/>
          <bgColor theme="0"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none">
          <fgColor indexed="64"/>
          <bgColor theme="0"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none">
          <fgColor indexed="64"/>
          <bgColor theme="0"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 formatCode="0"/>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66" formatCode="0.0"/>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66" formatCode="0.0"/>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66" formatCode="0.0"/>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66" formatCode="0.0"/>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66" formatCode="0.0"/>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64" formatCode="0.0000"/>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66" formatCode="0.0"/>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64" formatCode="0.0000"/>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164" formatCode="0.0000"/>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0" formatCode="General"/>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0" formatCode="General"/>
      <fill>
        <patternFill patternType="solid">
          <fgColor indexed="64"/>
          <bgColor theme="0" tint="-0.249977111117893"/>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venir Next LT Pro"/>
        <family val="2"/>
        <scheme val="none"/>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0" formatCode="General"/>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venir Next LT Pro"/>
        <family val="2"/>
        <scheme val="none"/>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2" formatCode="0.0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Avenir Next LT Pro"/>
        <family val="2"/>
        <scheme val="none"/>
      </font>
      <numFmt numFmtId="2" formatCode="0.0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Avenir Next LT Pro"/>
        <family val="2"/>
        <scheme val="none"/>
      </font>
      <numFmt numFmtId="2" formatCode="0.0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Avenir Next LT Pro"/>
        <family val="2"/>
        <scheme val="none"/>
      </font>
      <numFmt numFmtId="2" formatCode="0.0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Avenir Next LT Pro"/>
        <family val="2"/>
        <scheme val="none"/>
      </font>
      <numFmt numFmtId="2" formatCode="0.00"/>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Avenir Next LT Pro"/>
        <family val="2"/>
        <scheme val="none"/>
      </font>
      <numFmt numFmtId="4" formatCode="#,##0.0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4" formatCode="#,##0.0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3" formatCode="#,##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32" formatCode="_(&quot;$&quot;* #,##0_);_(&quot;$&quot;* \(#,##0\);_(&quot;$&quot;* &quot;-&quot;_);_(@_)"/>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32" formatCode="_(&quot;$&quot;* #,##0_);_(&quot;$&quot;* \(#,##0\);_(&quot;$&quot;* &quot;-&quot;_);_(@_)"/>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32" formatCode="_(&quot;$&quot;* #,##0_);_(&quot;$&quot;* \(#,##0\);_(&quot;$&quot;* &quot;-&quot;_);_(@_)"/>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none">
          <fgColor indexed="64"/>
          <bgColor theme="0"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none">
          <fgColor indexed="64"/>
          <bgColor theme="0"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fgColor indexed="64"/>
          <bgColor theme="0"/>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fgColor indexed="64"/>
          <bgColor theme="0"/>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fgColor indexed="64"/>
          <bgColor theme="0"/>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fgColor indexed="64"/>
          <bgColor theme="0"/>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fgColor indexed="64"/>
          <bgColor theme="0"/>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fgColor indexed="64"/>
          <bgColor theme="0"/>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fgColor indexed="64"/>
          <bgColor theme="0"/>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fgColor indexed="64"/>
          <bgColor theme="0"/>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fgColor indexed="64"/>
          <bgColor theme="0"/>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fgColor indexed="64"/>
          <bgColor theme="0"/>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venir Next LT Pro"/>
        <family val="2"/>
        <scheme val="none"/>
      </font>
      <fill>
        <patternFill patternType="solid">
          <fgColor indexed="64"/>
          <bgColor theme="0"/>
        </patternFill>
      </fill>
      <border diagonalUp="0" diagonalDown="0">
        <left style="medium">
          <color theme="1"/>
        </left>
        <right style="medium">
          <color theme="1"/>
        </right>
        <top/>
        <bottom/>
        <vertical/>
        <horizontal/>
      </border>
    </dxf>
    <dxf>
      <font>
        <b val="0"/>
        <i val="0"/>
        <strike val="0"/>
        <condense val="0"/>
        <extend val="0"/>
        <outline val="0"/>
        <shadow val="0"/>
        <u val="none"/>
        <vertAlign val="baseline"/>
        <sz val="11"/>
        <color theme="1"/>
        <name val="Avenir Next LT Pro"/>
        <family val="2"/>
        <scheme val="none"/>
      </font>
      <fill>
        <patternFill patternType="solid">
          <fgColor indexed="64"/>
          <bgColor theme="0"/>
        </patternFill>
      </fill>
    </dxf>
    <dxf>
      <font>
        <b val="0"/>
        <i val="0"/>
        <strike val="0"/>
        <condense val="0"/>
        <extend val="0"/>
        <outline val="0"/>
        <shadow val="0"/>
        <u val="none"/>
        <vertAlign val="baseline"/>
        <sz val="11"/>
        <color theme="1"/>
        <name val="Avenir Next LT Pro"/>
        <family val="2"/>
        <scheme val="none"/>
      </font>
      <fill>
        <patternFill patternType="solid">
          <fgColor indexed="64"/>
          <bgColor theme="0"/>
        </patternFill>
      </fill>
      <border diagonalUp="0" diagonalDown="0">
        <left/>
        <right/>
        <top/>
        <bottom/>
        <vertical/>
        <horizontal/>
      </border>
    </dxf>
  </dxfs>
  <tableStyles count="1" defaultTableStyle="TableStyleMedium2" defaultPivotStyle="PivotStyleLight16">
    <tableStyle name="Table Style 1" pivot="0" count="0" xr9:uid="{60C85667-2625-43BE-BF8A-80252890AB9D}"/>
  </tableStyles>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144702</xdr:colOff>
      <xdr:row>21</xdr:row>
      <xdr:rowOff>60960</xdr:rowOff>
    </xdr:from>
    <xdr:to>
      <xdr:col>1</xdr:col>
      <xdr:colOff>4613173</xdr:colOff>
      <xdr:row>29</xdr:row>
      <xdr:rowOff>1670</xdr:rowOff>
    </xdr:to>
    <xdr:pic>
      <xdr:nvPicPr>
        <xdr:cNvPr id="7" name="Picture 6">
          <a:extLst>
            <a:ext uri="{FF2B5EF4-FFF2-40B4-BE49-F238E27FC236}">
              <a16:creationId xmlns:a16="http://schemas.microsoft.com/office/drawing/2014/main" id="{3AB15B00-5D9F-F663-A6D3-EF38B04988B5}"/>
            </a:ext>
          </a:extLst>
        </xdr:cNvPr>
        <xdr:cNvPicPr>
          <a:picLocks noChangeAspect="1"/>
        </xdr:cNvPicPr>
      </xdr:nvPicPr>
      <xdr:blipFill>
        <a:blip xmlns:r="http://schemas.openxmlformats.org/officeDocument/2006/relationships" r:embed="rId1"/>
        <a:stretch>
          <a:fillRect/>
        </a:stretch>
      </xdr:blipFill>
      <xdr:spPr>
        <a:xfrm>
          <a:off x="144702" y="7277100"/>
          <a:ext cx="4666591" cy="1487570"/>
        </a:xfrm>
        <a:prstGeom prst="rect">
          <a:avLst/>
        </a:prstGeom>
      </xdr:spPr>
    </xdr:pic>
    <xdr:clientData/>
  </xdr:twoCellAnchor>
  <xdr:twoCellAnchor editAs="oneCell">
    <xdr:from>
      <xdr:col>0</xdr:col>
      <xdr:colOff>60960</xdr:colOff>
      <xdr:row>0</xdr:row>
      <xdr:rowOff>106680</xdr:rowOff>
    </xdr:from>
    <xdr:to>
      <xdr:col>4</xdr:col>
      <xdr:colOff>155267</xdr:colOff>
      <xdr:row>8</xdr:row>
      <xdr:rowOff>24670</xdr:rowOff>
    </xdr:to>
    <xdr:pic>
      <xdr:nvPicPr>
        <xdr:cNvPr id="9" name="Picture 8">
          <a:extLst>
            <a:ext uri="{FF2B5EF4-FFF2-40B4-BE49-F238E27FC236}">
              <a16:creationId xmlns:a16="http://schemas.microsoft.com/office/drawing/2014/main" id="{E31A453A-22E9-4EB3-A4EA-2858A457E363}"/>
            </a:ext>
          </a:extLst>
        </xdr:cNvPr>
        <xdr:cNvPicPr>
          <a:picLocks noChangeAspect="1"/>
        </xdr:cNvPicPr>
      </xdr:nvPicPr>
      <xdr:blipFill>
        <a:blip xmlns:r="http://schemas.openxmlformats.org/officeDocument/2006/relationships" r:embed="rId2"/>
        <a:stretch>
          <a:fillRect/>
        </a:stretch>
      </xdr:blipFill>
      <xdr:spPr>
        <a:xfrm>
          <a:off x="60960" y="106680"/>
          <a:ext cx="11143307" cy="16782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794</xdr:row>
      <xdr:rowOff>0</xdr:rowOff>
    </xdr:from>
    <xdr:ext cx="4648784" cy="1355162"/>
    <xdr:pic>
      <xdr:nvPicPr>
        <xdr:cNvPr id="10" name="Picture 9">
          <a:extLst>
            <a:ext uri="{FF2B5EF4-FFF2-40B4-BE49-F238E27FC236}">
              <a16:creationId xmlns:a16="http://schemas.microsoft.com/office/drawing/2014/main" id="{28AA3FD9-CDC1-A64C-AB60-81E3F5C8CF5E}"/>
            </a:ext>
          </a:extLst>
        </xdr:cNvPr>
        <xdr:cNvPicPr>
          <a:picLocks noChangeAspect="1"/>
        </xdr:cNvPicPr>
      </xdr:nvPicPr>
      <xdr:blipFill>
        <a:blip xmlns:r="http://schemas.openxmlformats.org/officeDocument/2006/relationships" r:embed="rId1"/>
        <a:stretch>
          <a:fillRect/>
        </a:stretch>
      </xdr:blipFill>
      <xdr:spPr>
        <a:xfrm>
          <a:off x="212934" y="137190419"/>
          <a:ext cx="4648784" cy="1355162"/>
        </a:xfrm>
        <a:prstGeom prst="rect">
          <a:avLst/>
        </a:prstGeom>
      </xdr:spPr>
    </xdr:pic>
    <xdr:clientData/>
  </xdr:oneCellAnchor>
  <xdr:twoCellAnchor editAs="oneCell">
    <xdr:from>
      <xdr:col>0</xdr:col>
      <xdr:colOff>60960</xdr:colOff>
      <xdr:row>0</xdr:row>
      <xdr:rowOff>106680</xdr:rowOff>
    </xdr:from>
    <xdr:to>
      <xdr:col>23</xdr:col>
      <xdr:colOff>109547</xdr:colOff>
      <xdr:row>8</xdr:row>
      <xdr:rowOff>34195</xdr:rowOff>
    </xdr:to>
    <xdr:pic>
      <xdr:nvPicPr>
        <xdr:cNvPr id="5" name="Picture 4">
          <a:extLst>
            <a:ext uri="{FF2B5EF4-FFF2-40B4-BE49-F238E27FC236}">
              <a16:creationId xmlns:a16="http://schemas.microsoft.com/office/drawing/2014/main" id="{11B7857F-2CB4-4E18-B783-4284C9F52D03}"/>
            </a:ext>
          </a:extLst>
        </xdr:cNvPr>
        <xdr:cNvPicPr>
          <a:picLocks noChangeAspect="1"/>
        </xdr:cNvPicPr>
      </xdr:nvPicPr>
      <xdr:blipFill>
        <a:blip xmlns:r="http://schemas.openxmlformats.org/officeDocument/2006/relationships" r:embed="rId2"/>
        <a:stretch>
          <a:fillRect/>
        </a:stretch>
      </xdr:blipFill>
      <xdr:spPr>
        <a:xfrm>
          <a:off x="60960" y="106680"/>
          <a:ext cx="11143307" cy="16782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22</xdr:row>
      <xdr:rowOff>187960</xdr:rowOff>
    </xdr:from>
    <xdr:to>
      <xdr:col>4</xdr:col>
      <xdr:colOff>871693</xdr:colOff>
      <xdr:row>30</xdr:row>
      <xdr:rowOff>34086</xdr:rowOff>
    </xdr:to>
    <xdr:pic>
      <xdr:nvPicPr>
        <xdr:cNvPr id="3" name="Picture 2">
          <a:extLst>
            <a:ext uri="{FF2B5EF4-FFF2-40B4-BE49-F238E27FC236}">
              <a16:creationId xmlns:a16="http://schemas.microsoft.com/office/drawing/2014/main" id="{B8AFD349-05DA-4463-96DE-77BABAB1F6CC}"/>
            </a:ext>
          </a:extLst>
        </xdr:cNvPr>
        <xdr:cNvPicPr>
          <a:picLocks noChangeAspect="1"/>
        </xdr:cNvPicPr>
      </xdr:nvPicPr>
      <xdr:blipFill>
        <a:blip xmlns:r="http://schemas.openxmlformats.org/officeDocument/2006/relationships" r:embed="rId1"/>
        <a:stretch>
          <a:fillRect/>
        </a:stretch>
      </xdr:blipFill>
      <xdr:spPr>
        <a:xfrm>
          <a:off x="129540" y="5232400"/>
          <a:ext cx="4590253" cy="1417751"/>
        </a:xfrm>
        <a:prstGeom prst="rect">
          <a:avLst/>
        </a:prstGeom>
      </xdr:spPr>
    </xdr:pic>
    <xdr:clientData/>
  </xdr:twoCellAnchor>
  <xdr:twoCellAnchor editAs="oneCell">
    <xdr:from>
      <xdr:col>0</xdr:col>
      <xdr:colOff>60960</xdr:colOff>
      <xdr:row>0</xdr:row>
      <xdr:rowOff>106680</xdr:rowOff>
    </xdr:from>
    <xdr:to>
      <xdr:col>9</xdr:col>
      <xdr:colOff>40967</xdr:colOff>
      <xdr:row>8</xdr:row>
      <xdr:rowOff>34195</xdr:rowOff>
    </xdr:to>
    <xdr:pic>
      <xdr:nvPicPr>
        <xdr:cNvPr id="6" name="Picture 5">
          <a:extLst>
            <a:ext uri="{FF2B5EF4-FFF2-40B4-BE49-F238E27FC236}">
              <a16:creationId xmlns:a16="http://schemas.microsoft.com/office/drawing/2014/main" id="{9EDD1249-B978-4EEC-88BE-67B4B42C01C5}"/>
            </a:ext>
          </a:extLst>
        </xdr:cNvPr>
        <xdr:cNvPicPr>
          <a:picLocks noChangeAspect="1"/>
        </xdr:cNvPicPr>
      </xdr:nvPicPr>
      <xdr:blipFill>
        <a:blip xmlns:r="http://schemas.openxmlformats.org/officeDocument/2006/relationships" r:embed="rId2"/>
        <a:stretch>
          <a:fillRect/>
        </a:stretch>
      </xdr:blipFill>
      <xdr:spPr>
        <a:xfrm>
          <a:off x="60960" y="106680"/>
          <a:ext cx="11143307" cy="16782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xdr:colOff>
      <xdr:row>0</xdr:row>
      <xdr:rowOff>106680</xdr:rowOff>
    </xdr:from>
    <xdr:to>
      <xdr:col>6</xdr:col>
      <xdr:colOff>322907</xdr:colOff>
      <xdr:row>7</xdr:row>
      <xdr:rowOff>41815</xdr:rowOff>
    </xdr:to>
    <xdr:pic>
      <xdr:nvPicPr>
        <xdr:cNvPr id="4" name="Picture 3">
          <a:extLst>
            <a:ext uri="{FF2B5EF4-FFF2-40B4-BE49-F238E27FC236}">
              <a16:creationId xmlns:a16="http://schemas.microsoft.com/office/drawing/2014/main" id="{BE2D27DE-F737-4CFE-ACB4-89F4347D8502}"/>
            </a:ext>
          </a:extLst>
        </xdr:cNvPr>
        <xdr:cNvPicPr>
          <a:picLocks noChangeAspect="1"/>
        </xdr:cNvPicPr>
      </xdr:nvPicPr>
      <xdr:blipFill>
        <a:blip xmlns:r="http://schemas.openxmlformats.org/officeDocument/2006/relationships" r:embed="rId1"/>
        <a:stretch>
          <a:fillRect/>
        </a:stretch>
      </xdr:blipFill>
      <xdr:spPr>
        <a:xfrm>
          <a:off x="60960" y="106680"/>
          <a:ext cx="11143307" cy="14572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xdr:colOff>
      <xdr:row>0</xdr:row>
      <xdr:rowOff>106680</xdr:rowOff>
    </xdr:from>
    <xdr:to>
      <xdr:col>3</xdr:col>
      <xdr:colOff>1393517</xdr:colOff>
      <xdr:row>8</xdr:row>
      <xdr:rowOff>24670</xdr:rowOff>
    </xdr:to>
    <xdr:pic>
      <xdr:nvPicPr>
        <xdr:cNvPr id="2" name="Picture 1">
          <a:extLst>
            <a:ext uri="{FF2B5EF4-FFF2-40B4-BE49-F238E27FC236}">
              <a16:creationId xmlns:a16="http://schemas.microsoft.com/office/drawing/2014/main" id="{E0C8DB03-1451-46A6-A58D-0368430CD691}"/>
            </a:ext>
          </a:extLst>
        </xdr:cNvPr>
        <xdr:cNvPicPr>
          <a:picLocks noChangeAspect="1"/>
        </xdr:cNvPicPr>
      </xdr:nvPicPr>
      <xdr:blipFill>
        <a:blip xmlns:r="http://schemas.openxmlformats.org/officeDocument/2006/relationships" r:embed="rId1"/>
        <a:stretch>
          <a:fillRect/>
        </a:stretch>
      </xdr:blipFill>
      <xdr:spPr>
        <a:xfrm>
          <a:off x="60960" y="106680"/>
          <a:ext cx="11143307" cy="167821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76334F-554B-4063-87A5-75C9796D1366}" name="UpdateLog" displayName="UpdateLog" ref="B49:B55" totalsRowShown="0" headerRowDxfId="377" dataDxfId="376">
  <tableColumns count="1">
    <tableColumn id="1" xr3:uid="{4730B97F-A1DF-4E5E-A5BF-89380BB41EF7}" name="QUANTIFICATION METHODOLOGY UPDATE LOG" dataDxfId="375"/>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65236F3-350A-42C5-B8F8-B791032BB78A}" name="SpeciesTable124" displayName="SpeciesTable124" ref="B657:Q694" totalsRowShown="0" headerRowDxfId="230" dataDxfId="229">
  <autoFilter ref="B657:Q694" xr:uid="{E65236F3-350A-42C5-B8F8-B791032BB78A}"/>
  <tableColumns count="16">
    <tableColumn id="1" xr3:uid="{8C9CDB8A-C6B1-47A1-B6CB-DB0C33EC906A}" name="Species" dataDxfId="228"/>
    <tableColumn id="2" xr3:uid="{49641CE1-5CD6-4431-908C-1307B71A5B8E}" name="Percentage" dataDxfId="227"/>
    <tableColumn id="3" xr3:uid="{2FCE3B6F-3DAE-485E-8712-E1B3750321B5}" name="Vegetation type" dataDxfId="226"/>
    <tableColumn id="4" xr3:uid="{2B5808DA-C125-4C28-9436-DB5812AE9A63}" name="Willow" dataDxfId="225"/>
    <tableColumn id="5" xr3:uid="{5874D281-6D1D-426A-B07F-3B7DDDE58FCD}" name="Cottonwood" dataDxfId="224"/>
    <tableColumn id="6" xr3:uid="{C67864D1-CB95-4B6E-9F03-2CA01AF51C35}" name="Oak" dataDxfId="223"/>
    <tableColumn id="7" xr3:uid="{91A4FA35-2759-4325-B098-1B647753F05F}" name="Shrub" dataDxfId="222"/>
    <tableColumn id="8" xr3:uid="{ED05F3F0-D9B5-47A4-A60B-FD1A45D0E80C}" name="AlWal" dataDxfId="221"/>
    <tableColumn id="9" xr3:uid="{7D5D1E7C-A733-40F2-8EF7-866E86974A12}" name="ABS" dataDxfId="220"/>
    <tableColumn id="10" xr3:uid="{A92B7F01-90F2-41E4-B89D-0155AD5D87E0}" name="Other" dataDxfId="219"/>
    <tableColumn id="11" xr3:uid="{3BDF3B72-FCBE-4615-9EF2-A1422C2F3588}" name="Category" dataDxfId="218"/>
    <tableColumn id="13" xr3:uid="{4E16E56E-E050-4185-84A8-37E866A059B7}" name="County&amp;Species" dataDxfId="217"/>
    <tableColumn id="12" xr3:uid="{51C5C65F-B524-4BB6-BE0B-2A0A869C85EF}" name="O3 Removed" dataDxfId="216"/>
    <tableColumn id="14" xr3:uid="{2C845691-FB0A-4A69-B9B9-61F3289CF5B6}" name="NO2 Removed" dataDxfId="215"/>
    <tableColumn id="15" xr3:uid="{EE9D5205-C166-410E-8802-09D11CE015D4}" name="SO2 Removed" dataDxfId="214"/>
    <tableColumn id="16" xr3:uid="{C49B7918-3F2D-4E19-A508-AB803DF7835B}" name="PM2.5 Removed" dataDxfId="213"/>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579C38D-30C2-4369-BEF3-57466F3A972A}" name="SpeciesTable126" displayName="SpeciesTable126" ref="B735:Q772" totalsRowShown="0" headerRowDxfId="212" dataDxfId="211">
  <autoFilter ref="B735:Q772" xr:uid="{3579C38D-30C2-4369-BEF3-57466F3A972A}"/>
  <tableColumns count="16">
    <tableColumn id="1" xr3:uid="{2D825FDD-AB06-423B-899F-5EB484E95ED7}" name="Species" dataDxfId="210"/>
    <tableColumn id="2" xr3:uid="{1BFC918A-2CAC-4700-BB67-D99179BE9BC2}" name="Percentage" dataDxfId="209"/>
    <tableColumn id="3" xr3:uid="{D5295F04-218E-4577-A5A7-7B2ACBF18493}" name="Vegetation type" dataDxfId="208"/>
    <tableColumn id="4" xr3:uid="{DEF4D506-FAAA-46A6-A844-0080A23518D1}" name="Willow" dataDxfId="207"/>
    <tableColumn id="5" xr3:uid="{2D015AC2-3B8D-41AC-A791-C14846654017}" name="Cottonwood" dataDxfId="206"/>
    <tableColumn id="6" xr3:uid="{E9E7A226-F949-426F-8597-CF8B990465BA}" name="Oak" dataDxfId="205"/>
    <tableColumn id="7" xr3:uid="{87FC7967-D663-46AD-9841-3EDDA6834FA0}" name="Shrub" dataDxfId="204"/>
    <tableColumn id="8" xr3:uid="{1E99B104-DF13-41D5-B514-1E70F6A41227}" name="AlWal" dataDxfId="203"/>
    <tableColumn id="9" xr3:uid="{1A4CD0EB-ED95-4E95-817E-BC75767D9E43}" name="ABS" dataDxfId="202"/>
    <tableColumn id="10" xr3:uid="{22B60510-7F07-4609-887A-AB8215F6BF81}" name="Other" dataDxfId="201"/>
    <tableColumn id="11" xr3:uid="{2353C06A-1D8B-4803-8FEE-FAE1FCB5568A}" name="Category" dataDxfId="200"/>
    <tableColumn id="13" xr3:uid="{8DD61134-CF9F-4A7E-8FD0-F95766347F41}" name="County&amp;Species" dataDxfId="199"/>
    <tableColumn id="12" xr3:uid="{C998FDDD-E769-43E1-B811-06C803F56958}" name="O3 Removed" dataDxfId="198"/>
    <tableColumn id="14" xr3:uid="{C210EE1E-AEB3-4F67-B617-9B4A8D7A8BCC}" name="NO2 Removed" dataDxfId="197"/>
    <tableColumn id="15" xr3:uid="{8ADED2C7-372C-49BB-93AC-2D84B54A585F}" name="SO2 Removed" dataDxfId="196"/>
    <tableColumn id="16" xr3:uid="{11633D0B-7460-423C-AEDF-44DC8783E7F6}" name="PM2.5 Removed" dataDxfId="195"/>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BD36BEB-24B8-4BA5-9455-34DD2417A817}" name="ProjectInformation" displayName="ProjectInformation" ref="B12:BH22" totalsRowShown="0" headerRowDxfId="194" dataDxfId="193" headerRowCellStyle="Hyperlink" dataCellStyle="Hyperlink">
  <tableColumns count="59">
    <tableColumn id="18" xr3:uid="{37742556-4305-4053-9E54-E4181B16A421}" name="Project #" dataDxfId="192" dataCellStyle="Hyperlink"/>
    <tableColumn id="33" xr3:uid="{2C9F2E15-9360-EF44-B0BA-789A2FB9BF1B}" name="Year" dataDxfId="191" dataCellStyle="Hyperlink">
      <calculatedColumnFormula>'Project Info'!C19</calculatedColumnFormula>
    </tableColumn>
    <tableColumn id="1" xr3:uid="{77121996-B9CE-46A7-90BE-C5742A4AC444}" name="Project ID" dataDxfId="190" dataCellStyle="Hyperlink"/>
    <tableColumn id="2" xr3:uid="{F59D8D5F-0EE7-4FF8-A506-6875AA9F05C2}" name="Applicant " dataDxfId="189" dataCellStyle="Hyperlink"/>
    <tableColumn id="22" xr3:uid="{43BE7FC5-A220-4CAD-A75C-E77301795094}" name="Total Project Cost ($)" dataDxfId="188" dataCellStyle="Currency"/>
    <tableColumn id="24" xr3:uid="{F2B4952E-8D66-44C7-B1D6-5094215E200F}" name="Project GGRF Funds Awarded ($)" dataDxfId="187" dataCellStyle="Currency"/>
    <tableColumn id="23" xr3:uid="{C56B5110-71E4-4F07-B524-5FB8F6D0D8B6}" name="Project non-GGRF Funds ($)" dataDxfId="186" dataCellStyle="Currency"/>
    <tableColumn id="27" xr3:uid="{646B3171-DDAA-40D2-886C-0F355AB3E113}" name="Net Project GHG Benefit (MTCO2e)" dataDxfId="185" dataCellStyle="Hyperlink">
      <calculatedColumnFormula>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calculatedColumnFormula>
    </tableColumn>
    <tableColumn id="52" xr3:uid="{F08DEC4F-D1A7-6A4A-AB7E-EE4D94A0DC54}" name="Total GHG Emission Reductions per GGRF Funds" dataDxfId="184" dataCellStyle="Hyperlink">
      <calculatedColumnFormula>IF(ProjectInformation[[#This Row],[Project GGRF Funds Awarded ($)]] = "","", ProjectInformation[[#This Row],[Net Project GHG Benefit (MTCO2e)]] / ProjectInformation[[#This Row],[Project GGRF Funds Awarded ($)]])</calculatedColumnFormula>
    </tableColumn>
    <tableColumn id="51" xr3:uid="{736A46C6-5695-A04B-AB0E-3C753B21347F}" name="Total GHG Emission Reductions per Total Project Cost" dataDxfId="183" dataCellStyle="Hyperlink">
      <calculatedColumnFormula>IF(ProjectInformation[[#This Row],[Total Project Cost ($)]] = "","", ProjectInformation[[#This Row],[Net Project GHG Benefit (MTCO2e)]] / ProjectInformation[[#This Row],[Total Project Cost ($)]])</calculatedColumnFormula>
    </tableColumn>
    <tableColumn id="49" xr3:uid="{93AB4AD9-A6B6-9E4F-A8D0-C1C4DA8BF94F}" name="NOx reductions (lbs)" dataDxfId="182" dataCellStyle="Hyperlink">
      <calculatedColumnFormula>IF(ProjectInformation[[#This Row],[NOx reductions (lbs) from trees]]+ProjectInformation[[#This Row],[NOx emissions (lbs)  from off-road equipment]]=0, "", ProjectInformation[[#This Row],[NOx reductions (lbs) from trees]]+ProjectInformation[[#This Row],[NOx emissions (lbs)  from off-road equipment]])</calculatedColumnFormula>
    </tableColumn>
    <tableColumn id="50" xr3:uid="{6AAF270A-9085-BA4D-98CE-255F1BD613C5}" name="O3 reductions (lbs)" dataDxfId="181" dataCellStyle="Hyperlink">
      <calculatedColumnFormula>IF(ProjectInformation[[#This Row],[O3 reductions (lbs) from trees]] = 0, "", ProjectInformation[[#This Row],[O3 reductions (lbs) from trees]])</calculatedColumnFormula>
    </tableColumn>
    <tableColumn id="54" xr3:uid="{0925F10E-1FFB-2442-883F-A6C4F8D2EA77}" name="SO2 reductions (lbs)" dataDxfId="180" dataCellStyle="Hyperlink">
      <calculatedColumnFormula>IF(ProjectInformation[[#This Row],[SO2 reductions (lbs) from trees]] = 0, "", ProjectInformation[[#This Row],[SO2 reductions (lbs) from trees]])</calculatedColumnFormula>
    </tableColumn>
    <tableColumn id="47" xr3:uid="{1B1B6F8F-FD30-134C-A313-E6966662F2AB}" name="PM2.5 reductions (lbs)" dataDxfId="179" dataCellStyle="Hyperlink">
      <calculatedColumnFormula>IF(ProjectInformation[[#This Row],[PM2.5 reductions (lbs) from trees]]+ProjectInformation[[#This Row],[PM2.5 emissions (lbs) from off-road equipment]]=0, "", ProjectInformation[[#This Row],[PM2.5 reductions (lbs) from trees]]+ProjectInformation[[#This Row],[PM2.5 emissions (lbs) from off-road equipment]])</calculatedColumnFormula>
    </tableColumn>
    <tableColumn id="53" xr3:uid="{2729357E-8CCE-774D-BF08-691B25B0ABBC}" name="ROG emissions (lbs) " dataDxfId="178" dataCellStyle="Hyperlink">
      <calculatedColumnFormula>IF(ProjectInformation[[#This Row],[ROG emissions (lbs)  from off-road equipment]] = 0, "", ProjectInformation[[#This Row],[ROG emissions (lbs)  from off-road equipment]])</calculatedColumnFormula>
    </tableColumn>
    <tableColumn id="3" xr3:uid="{6CBBD483-84D7-4F44-B988-FC17217E25DD}" name="Project Type" dataDxfId="177" dataCellStyle="Hyperlink"/>
    <tableColumn id="4" xr3:uid="{295AD24F-27F8-4EE3-B460-429D6D1F8F4C}" name="Project Location (Region)" dataDxfId="176" dataCellStyle="Hyperlink"/>
    <tableColumn id="20" xr3:uid="{44BBD11B-EF66-4D0E-BEFF-36A228078FB4}" name="Vegetation Type" dataDxfId="175" dataCellStyle="Hyperlink">
      <calculatedColumnFormula>IF(OR(ProjectInformation[[#This Row],[Project Type]]="Avoided conversion",
        AND(ProjectInformation[[#This Row],[Project Type]]="Planted communities",
            OR(ProjectInformation[[#This Row],[Project Location (Region)]]="Sierra/Klamath/Cascades (Elevation &gt; 1000 m)",
                ProjectInformation[[#This Row],[Project Location (Region)]]="Southern California")),
        ProjectInformation[[#This Row],[Project Type]]="Natural regeneration"),"",
    'Project Info'!$C224)</calculatedColumnFormula>
    </tableColumn>
    <tableColumn id="5" xr3:uid="{1F28EC2C-D423-4C7A-B4A0-3A9AFB0F6B08}" name="Site Preparation" dataDxfId="174" dataCellStyle="Hyperlink">
      <calculatedColumnFormula>'Project Info'!$C74</calculatedColumnFormula>
    </tableColumn>
    <tableColumn id="6" xr3:uid="{5A85164A-3F9B-409C-B419-CE30BAF04C8F}" name="Land Use" dataDxfId="173" dataCellStyle="Hyperlink"/>
    <tableColumn id="7" xr3:uid="{B2694F3A-9049-4C02-9552-418B211326D1}" name="Project Lifetime" dataDxfId="172" dataCellStyle="Hyperlink"/>
    <tableColumn id="46" xr3:uid="{29AC6340-646A-45E1-806C-19D980A5BFC3}" name="&amp;" dataDxfId="171">
      <calculatedColumnFormula>ProjectInformation[[#This Row],[Project Type]]&amp;ProjectInformation[[#This Row],[Project Location (Region)]]&amp;ProjectInformation[[#This Row],[Vegetation Type]]&amp;ProjectInformation[[#This Row],[Site Preparation]]&amp;ProjectInformation[[#This Row],[Land Use]]&amp;ProjectInformation[[#This Row],[Project Lifetime]]</calculatedColumnFormula>
    </tableColumn>
    <tableColumn id="8" xr3:uid="{70BBE691-AC27-457C-9F77-631793D28933}" name="Project Area" dataDxfId="170" dataCellStyle="Hyperlink"/>
    <tableColumn id="9" xr3:uid="{35392FE9-C2D9-4FAD-8891-F9C7ACC96720}" name="Existing Vegetation Type" dataDxfId="169"/>
    <tableColumn id="10" xr3:uid="{829A23F3-1D4A-4784-9B48-1E99DF56D9D1}" name="Is Biomass Chipped On-Site? (Y/N)" dataDxfId="168" dataCellStyle="Hyperlink"/>
    <tableColumn id="28" xr3:uid="{1046B99E-6DD2-5943-A4AD-9414E523F9E1}" name="Does the Project Require Earth-Moving Equipment? (Yes/No)" dataDxfId="167" dataCellStyle="Hyperlink"/>
    <tableColumn id="21" xr3:uid="{340D186F-2257-D748-92A8-F3150E032AA2}" name="Earth-Moving Equipment 1" dataDxfId="166" dataCellStyle="Hyperlink"/>
    <tableColumn id="30" xr3:uid="{5765BCB1-BB78-BE47-8B5A-97481E73DED4}" name="Time Usage Equipment 1 (hr)" dataDxfId="165" dataCellStyle="Hyperlink"/>
    <tableColumn id="29" xr3:uid="{1DA4721D-AF93-0046-BC0A-EA246985396A}" name="Earth-Moving Equipment 2" dataDxfId="164" dataCellStyle="Hyperlink"/>
    <tableColumn id="31" xr3:uid="{7717B338-9025-F244-88D5-BD3FBFAB80EF}" name="Time Usage Equipment 2 (hr)" dataDxfId="163" dataCellStyle="Hyperlink"/>
    <tableColumn id="38" xr3:uid="{B9F69738-61F5-F348-BA98-D6B94F3E41E6}" name="Earth-Moving Equipment 3" dataDxfId="162" dataCellStyle="Hyperlink"/>
    <tableColumn id="37" xr3:uid="{92AF935A-CF99-DF44-915E-40798862C29D}" name="Time Usage Equipment 3 (hr)" dataDxfId="161" dataCellStyle="Hyperlink"/>
    <tableColumn id="36" xr3:uid="{E77522E4-9F58-BA40-ADE9-1DD3C76A43C4}" name="Earth-Moving Equipment 4" dataDxfId="160" dataCellStyle="Hyperlink"/>
    <tableColumn id="35" xr3:uid="{5DBEC4E2-BAA0-F446-B902-26B08B55D669}" name="Time Usage Equipment 4 (hr)" dataDxfId="159" dataCellStyle="Hyperlink"/>
    <tableColumn id="11" xr3:uid="{83E492BE-8DAC-4FBD-B636-DF86FE8D0E7B}" name="Tree Carbon" dataDxfId="158" dataCellStyle="Hyperlink">
      <calculatedColumnFormula>IFERROR(VLOOKUP(ProjectInformation[[#This Row],[&amp;]],TotalCarbon[[&amp;]:[Total Carbon]],2,FALSE),0)</calculatedColumnFormula>
    </tableColumn>
    <tableColumn id="12" xr3:uid="{A620CD95-BCAE-43F4-88C7-0438A2AAB3F7}" name="Down Dead Carbon" dataDxfId="157" dataCellStyle="Hyperlink">
      <calculatedColumnFormula>IFERROR(VLOOKUP(ProjectInformation[[#This Row],[&amp;]],TotalCarbon[[&amp;]:[Total Carbon]],3,FALSE),0)</calculatedColumnFormula>
    </tableColumn>
    <tableColumn id="13" xr3:uid="{C0CDAD9A-2B8F-434C-9800-4C91F47A2E7D}" name="Forest Floor Carbon" dataDxfId="156" dataCellStyle="Hyperlink">
      <calculatedColumnFormula>IFERROR(VLOOKUP(ProjectInformation[[#This Row],[&amp;]],TotalCarbon[[&amp;]:[Total Carbon]],4,FALSE),0)</calculatedColumnFormula>
    </tableColumn>
    <tableColumn id="14" xr3:uid="{4E61599C-1AFD-437A-92FE-D3F3BC863266}" name="Understory Carbon" dataDxfId="155" dataCellStyle="Hyperlink">
      <calculatedColumnFormula>IFERROR(VLOOKUP(ProjectInformation[[#This Row],[&amp;]],TotalCarbon[[&amp;]:[Total Carbon]],5,FALSE),0)</calculatedColumnFormula>
    </tableColumn>
    <tableColumn id="15" xr3:uid="{AB9975D5-AE89-439E-8D12-1F9BE33E1CC1}" name="Soil Carbon" dataDxfId="154" dataCellStyle="Hyperlink">
      <calculatedColumnFormula>IFERROR(VLOOKUP(ProjectInformation[[#This Row],[&amp;]],TotalCarbon[[&amp;]:[Total Carbon]],6,FALSE),0)</calculatedColumnFormula>
    </tableColumn>
    <tableColumn id="16" xr3:uid="{77253347-17E0-47D6-83E1-2A7E2C20B10B}" name="Total Carbon" dataDxfId="153" dataCellStyle="Hyperlink">
      <calculatedColumnFormula>IFERROR(VLOOKUP(ProjectInformation[[#This Row],[&amp;]],TotalCarbon[[&amp;]:[Total Carbon]],7,FALSE),0)</calculatedColumnFormula>
    </tableColumn>
    <tableColumn id="17" xr3:uid="{C8A5B08C-0946-490B-8142-F10FA0C8DBE5}" name="Project Stored Carbon (MTCO2e)" dataDxfId="152" dataCellStyle="Hyperlink">
      <calculatedColumnFormula>ProjectInformation[[#This Row],[Project Area]]*ProjectInformation[[#This Row],[Total Carbon]]*1.486</calculatedColumnFormula>
    </tableColumn>
    <tableColumn id="19" xr3:uid="{84FFE87E-E7E3-4990-BD34-09DEA3394E3E}" name="Carbon Loss Vegetation Clearing (MTCO2e)" dataDxfId="151" dataCellStyle="Hyperlink">
      <calculatedColumnFormula>(ProjectInformation[[#This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calculatedColumnFormula>
    </tableColumn>
    <tableColumn id="25" xr3:uid="{848A1AFD-6ECD-4EF2-B2A8-A21E05B460FF}" name="Emissions Clearing Activities (MTCO2e)" dataDxfId="150" dataCellStyle="Hyperlink">
      <calculatedColumnFormula>ProjectInformation[[#This Row],[Project Area]]*IFERROR(VLOOKUP(ProjectInformation[[#This Row],[Existing Vegetation Type]], ExistingVegetation[#All], 3, FALSE), 0)*-1</calculatedColumnFormula>
    </tableColumn>
    <tableColumn id="32" xr3:uid="{2ECE9D0C-16F3-294F-A69C-6E3399C2AFCC}" name="Year&amp;Vehicle Equipment 1" dataDxfId="149" dataCellStyle="Hyperlink">
      <calculatedColumnFormula>ProjectInformation[[#This Row],[Year]]&amp;ProjectInformation[[#This Row],[Earth-Moving Equipment 1]]</calculatedColumnFormula>
    </tableColumn>
    <tableColumn id="42" xr3:uid="{9CA77498-F7B1-A54B-AA7D-9778BE8AD270}" name="Fuel Type Equipment 1" dataDxfId="148" dataCellStyle="Hyperlink">
      <calculatedColumnFormula>IFERROR(VLOOKUP($C13&amp;ProjectInformation[[#This Row],[Earth-Moving Equipment 1]], EquipmentDetails[[YearVehicle]:[Fuel Consumption Rate (gal/hr)]], 2, FALSE), 0)</calculatedColumnFormula>
    </tableColumn>
    <tableColumn id="41" xr3:uid="{3F0CE6F4-55D0-1B42-BE0B-108ACDC8A6EE}" name="Year&amp;Vehicle Equipment 2" dataDxfId="147" dataCellStyle="Hyperlink">
      <calculatedColumnFormula>ProjectInformation[[#This Row],[Year]]&amp;ProjectInformation[[#This Row],[Earth-Moving Equipment 2]]</calculatedColumnFormula>
    </tableColumn>
    <tableColumn id="43" xr3:uid="{5A20BACD-53AB-7C4A-91DF-06269CD0948B}" name="Fuel Type Equipment 2" dataDxfId="146" dataCellStyle="Hyperlink">
      <calculatedColumnFormula>IFERROR(VLOOKUP($C13&amp;ProjectInformation[[#This Row],[Earth-Moving Equipment 2]], EquipmentDetails[[YearVehicle]:[Fuel Consumption Rate (gal/hr)]], 2, FALSE), 0)</calculatedColumnFormula>
    </tableColumn>
    <tableColumn id="40" xr3:uid="{A9F6B955-8825-EC49-A9D3-ADFD4E0AA3C5}" name="Year&amp;Vehicle Equipment 3" dataDxfId="145" dataCellStyle="Hyperlink">
      <calculatedColumnFormula>ProjectInformation[[#This Row],[Year]]&amp;ProjectInformation[[#This Row],[Earth-Moving Equipment 3]]</calculatedColumnFormula>
    </tableColumn>
    <tableColumn id="44" xr3:uid="{B06D407C-457B-F24F-BB62-F809FE15AAEC}" name="Fuel Type Equipment 3" dataDxfId="144" dataCellStyle="Hyperlink">
      <calculatedColumnFormula>IFERROR(VLOOKUP($C13&amp;ProjectInformation[[#This Row],[Earth-Moving Equipment 3]], EquipmentDetails[[YearVehicle]:[Fuel Consumption Rate (gal/hr)]], 2, FALSE), 0)</calculatedColumnFormula>
    </tableColumn>
    <tableColumn id="39" xr3:uid="{11127F1A-AA58-F641-9AFD-093CF46F6FCA}" name="Year&amp;Vehicle Equipment 4" dataDxfId="143" dataCellStyle="Hyperlink">
      <calculatedColumnFormula>ProjectInformation[[#This Row],[Year]]&amp;ProjectInformation[[#This Row],[Earth-Moving Equipment 4]]</calculatedColumnFormula>
    </tableColumn>
    <tableColumn id="26" xr3:uid="{254B82F3-0F98-41A8-9904-B92BB68F148A}" name="Fuel Type Equipment 4" dataDxfId="142" dataCellStyle="Hyperlink">
      <calculatedColumnFormula>IFERROR(VLOOKUP($C13&amp;ProjectInformation[[#This Row],[Earth-Moving Equipment 4]], EquipmentDetails[[YearVehicle]:[Fuel Consumption Rate (gal/hr)]], 2, FALSE), 0)</calculatedColumnFormula>
    </tableColumn>
    <tableColumn id="34" xr3:uid="{13519BA3-5D36-8E4C-A6D1-A2115C31ECCB}" name="Emissions Earth-Moving Activities (MTCO2e)" dataDxfId="141" dataCellStyle="Hyperlink">
      <calculatedColumnFormula>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calculatedColumnFormula>
    </tableColumn>
    <tableColumn id="55" xr3:uid="{8521F0CE-7934-C742-AE2B-C5E8EB48F2F8}" name="O3 reductions (lbs) from trees" dataDxfId="140" dataCellStyle="Hyperlink"/>
    <tableColumn id="56" xr3:uid="{3A0712F4-265E-074C-A334-D088932716EA}" name="NOx reductions (lbs) from trees" dataDxfId="139" dataCellStyle="Hyperlink"/>
    <tableColumn id="57" xr3:uid="{9D200315-1AE0-394D-8273-8F3B70EA8B2E}" name="SO2 reductions (lbs) from trees" dataDxfId="138" dataCellStyle="Hyperlink"/>
    <tableColumn id="58" xr3:uid="{D173437C-1134-ED40-A2B5-73C2A518F857}" name="PM2.5 reductions (lbs) from trees" dataDxfId="137" dataCellStyle="Hyperlink"/>
    <tableColumn id="59" xr3:uid="{2183BDEB-3D1C-4C4D-AFFC-7EB291DBA86F}" name="ROG emissions (lbs)  from off-road equipment" dataDxfId="136" dataCellStyle="Hyperlink">
      <calculatedColumnFormula>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calculatedColumnFormula>
    </tableColumn>
    <tableColumn id="60" xr3:uid="{0C9F6615-F928-F648-BBE9-AC8B1C959347}" name="NOx emissions (lbs)  from off-road equipment" dataDxfId="135" dataCellStyle="Hyperlink">
      <calculatedColumnFormula>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calculatedColumnFormula>
    </tableColumn>
    <tableColumn id="61" xr3:uid="{39090D6E-BE7D-5B4B-960D-69EFD549A3DD}" name="PM2.5 emissions (lbs) from off-road equipment" dataDxfId="134" dataCellStyle="Hyperlink">
      <calculatedColumnFormula>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calculatedColumnFormula>
    </tableColumn>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Acronyms" displayName="Acronyms" ref="B10:C29" totalsRowShown="0" headerRowDxfId="133" dataDxfId="131" headerRowBorderDxfId="132" tableBorderDxfId="130" totalsRowBorderDxfId="129">
  <autoFilter ref="B10:C29" xr:uid="{00000000-0009-0000-0100-000004000000}"/>
  <tableColumns count="2">
    <tableColumn id="1" xr3:uid="{00000000-0010-0000-0500-000001000000}" name="Acronym" dataDxfId="128"/>
    <tableColumn id="2" xr3:uid="{00000000-0010-0000-0500-000002000000}" name="Term" dataDxfId="127"/>
  </tableColumns>
  <tableStyleInfo name="TableStyleMedium2" showFirstColumn="0" showLastColumn="0" showRowStripes="1" showColumnStripes="0"/>
  <extLst>
    <ext xmlns:x14="http://schemas.microsoft.com/office/spreadsheetml/2009/9/main" uri="{504A1905-F514-4f6f-8877-14C23A59335A}">
      <x14:table altTextSummary="Table of Acronyms"/>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6000000}" name="Definitions" displayName="Definitions" ref="B31:C41" totalsRowShown="0" headerRowDxfId="126" dataDxfId="124" headerRowBorderDxfId="125" tableBorderDxfId="123" totalsRowBorderDxfId="122">
  <autoFilter ref="B31:C41" xr:uid="{00000000-0009-0000-0100-00000B000000}"/>
  <tableColumns count="2">
    <tableColumn id="1" xr3:uid="{00000000-0010-0000-0600-000001000000}" name="Key Term" dataDxfId="121"/>
    <tableColumn id="2" xr3:uid="{00000000-0010-0000-0600-000002000000}" name="Definition" dataDxfId="120"/>
  </tableColumns>
  <tableStyleInfo name="TableStyleMedium2" showFirstColumn="0" showLastColumn="0" showRowStripes="1" showColumnStripes="0"/>
  <extLst>
    <ext xmlns:x14="http://schemas.microsoft.com/office/spreadsheetml/2009/9/main" uri="{504A1905-F514-4f6f-8877-14C23A59335A}">
      <x14:table altTextSummary="Table of Definitions"/>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AD88641-5ACF-4EA0-B049-67BDF4D28E0E}" name="SitePreparation" displayName="SitePreparation" ref="B20:B22" totalsRowShown="0" headerRowDxfId="119" dataDxfId="117" headerRowBorderDxfId="118" tableBorderDxfId="116" totalsRowBorderDxfId="115">
  <autoFilter ref="B20:B22" xr:uid="{4AD88641-5ACF-4EA0-B049-67BDF4D28E0E}"/>
  <tableColumns count="1">
    <tableColumn id="1" xr3:uid="{CF176F39-A3B9-498E-B50F-538B769B7EF0}" name="Site Preparation" dataDxfId="11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B6BA842-4045-4A2A-9EFB-C21A9705BA69}" name="LandUse" displayName="LandUse" ref="B24:B28" totalsRowShown="0" headerRowDxfId="113" dataDxfId="112">
  <autoFilter ref="B24:B28" xr:uid="{CB6BA842-4045-4A2A-9EFB-C21A9705BA69}"/>
  <tableColumns count="1">
    <tableColumn id="1" xr3:uid="{99CBCCE9-3195-4B02-B7C8-8337D10B418B}" name="Land Use" dataDxfId="111"/>
  </tableColumns>
  <tableStyleInfo name="TableStyleLight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F9B375E-1EFB-40B7-A35B-65E3F888E75F}" name="TotalCarbon" displayName="TotalCarbon" ref="B39:N2183" totalsRowShown="0" headerRowDxfId="110" dataDxfId="108" headerRowBorderDxfId="109" tableBorderDxfId="107" totalsRowBorderDxfId="106">
  <autoFilter ref="B39:N2183" xr:uid="{2F9B375E-1EFB-40B7-A35B-65E3F888E75F}">
    <filterColumn colId="1">
      <filters>
        <filter val="Southern California"/>
      </filters>
    </filterColumn>
  </autoFilter>
  <sortState xmlns:xlrd2="http://schemas.microsoft.com/office/spreadsheetml/2017/richdata2" ref="B40:N2183">
    <sortCondition ref="B39:B2183"/>
  </sortState>
  <tableColumns count="13">
    <tableColumn id="13" xr3:uid="{041339D0-00BF-415B-8DC9-471897D34D71}" name="Project type" dataDxfId="105"/>
    <tableColumn id="1" xr3:uid="{C2008DF0-DC19-4213-BF99-B1CCB159F3D4}" name="Project location" dataDxfId="104"/>
    <tableColumn id="2" xr3:uid="{23F44E54-05D8-4DB2-8E50-B42DD0B5C15E}" name="Vegetation Type" dataDxfId="103"/>
    <tableColumn id="3" xr3:uid="{76A8DFC2-C780-42D4-916D-3AE956C2E4B8}" name="Site preparation" dataDxfId="102"/>
    <tableColumn id="4" xr3:uid="{B20AA7CB-6904-42D8-98CD-24DCA5749C39}" name="Land use" dataDxfId="101"/>
    <tableColumn id="6" xr3:uid="{3114EFE8-119D-482A-A9E5-FCA674F6EF7E}" name="Project lifetime" dataDxfId="100"/>
    <tableColumn id="7" xr3:uid="{D8AEFBCE-BF4F-482A-A73E-9BFA06222A6B}" name="&amp;" dataDxfId="99">
      <calculatedColumnFormula>TotalCarbon[[#This Row],[Project type]]&amp;TotalCarbon[[#This Row],[Project location]]&amp;TotalCarbon[[#This Row],[Vegetation Type]]&amp;TotalCarbon[[#This Row],[Site preparation]]&amp;TotalCarbon[[#This Row],[Land use]]&amp;TotalCarbon[[#This Row],[Project lifetime]]</calculatedColumnFormula>
    </tableColumn>
    <tableColumn id="8" xr3:uid="{A6779FFF-D986-4682-A776-6B64DF18CC95}" name="Tree Carbon" dataDxfId="98"/>
    <tableColumn id="9" xr3:uid="{2D0D4612-475C-4AB1-8F88-550C5CC5EF52}" name="Down Dead Carbon" dataDxfId="97"/>
    <tableColumn id="10" xr3:uid="{7D32612B-2483-448D-800D-BFDAEB8F8DF0}" name="Forest Floor Carbon" dataDxfId="96"/>
    <tableColumn id="11" xr3:uid="{49A0773B-E492-4E30-8195-61FCF26668FE}" name="Understory Carbon" dataDxfId="95"/>
    <tableColumn id="12" xr3:uid="{B8CB5893-BA9B-450A-A505-1C72672BB606}" name="Soil Carbon" dataDxfId="94"/>
    <tableColumn id="14" xr3:uid="{461DCB1F-2BAF-49BE-BB85-E2422AA4D1D4}" name="Total Carbon" dataDxfId="93">
      <calculatedColumnFormula>SUM(TotalCarbon[[#This Row],[Tree Carbon]:[Soil Carbon]])</calculatedColumnFormula>
    </tableColumn>
  </tableColumns>
  <tableStyleInfo name="TableStyleLight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34E73AF-8C85-4655-927A-DD7DE2B194C4}" name="ProjectType" displayName="ProjectType" ref="B10:B13" totalsRowShown="0" headerRowDxfId="92" dataDxfId="90" headerRowBorderDxfId="91" tableBorderDxfId="89" totalsRowBorderDxfId="88">
  <autoFilter ref="B10:B13" xr:uid="{C34E73AF-8C85-4655-927A-DD7DE2B194C4}"/>
  <tableColumns count="1">
    <tableColumn id="1" xr3:uid="{8E9BD892-2CD9-4EDC-8352-2D3A84A3A93D}" name="Project Type" dataDxfId="8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E7AA05B-DCEF-493D-8512-622DC43712DF}" name="FuelGHG" displayName="FuelGHG" ref="B33752:C33761" totalsRowShown="0" headerRowDxfId="86" dataDxfId="85">
  <autoFilter ref="B33752:C33761" xr:uid="{DE7AA05B-DCEF-493D-8512-622DC43712DF}"/>
  <tableColumns count="2">
    <tableColumn id="1" xr3:uid="{A444A04B-732B-466B-AEFD-1BDAE59B0694}" name="Fuels (gal)" dataDxfId="84"/>
    <tableColumn id="2" xr3:uid="{902476AA-7D22-432D-AD5D-F29CABC6B47F}" name="Carbon Content (kgCO2e/unit)" dataDxfId="83"/>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AA567BA-6841-483D-B8C3-885281D95CC9}" name="SpeciesTable1" displayName="SpeciesTable1" ref="B33:Q70" totalsRowShown="0" headerRowDxfId="374" dataDxfId="373">
  <autoFilter ref="B33:Q70" xr:uid="{0AA567BA-6841-483D-B8C3-885281D95CC9}"/>
  <tableColumns count="16">
    <tableColumn id="1" xr3:uid="{59C5DF2C-6C2C-45CB-9831-37A5153B0F68}" name="Species" dataDxfId="372"/>
    <tableColumn id="2" xr3:uid="{E397AD13-269F-468D-9314-1F92B4F95055}" name="Percentage" dataDxfId="371"/>
    <tableColumn id="3" xr3:uid="{56081407-1B6A-48DD-9865-93DCDEDD08DE}" name="Vegetation type" dataDxfId="370"/>
    <tableColumn id="4" xr3:uid="{773196BA-52FD-4211-8109-82AA609C67E4}" name="Willow" dataDxfId="369"/>
    <tableColumn id="5" xr3:uid="{7A64139D-C4D7-47DC-B816-52183B07E88A}" name="Cottonwood" dataDxfId="368"/>
    <tableColumn id="6" xr3:uid="{81C9BA79-8DFC-49CF-9DBD-DAC312B23504}" name="Oak" dataDxfId="367"/>
    <tableColumn id="7" xr3:uid="{99E09FF6-F214-4F37-8AAB-E1917A551AC8}" name="Shrub" dataDxfId="366"/>
    <tableColumn id="8" xr3:uid="{7F5AA2C8-D03E-401D-8D92-120404BEE75F}" name="AlWal" dataDxfId="365"/>
    <tableColumn id="9" xr3:uid="{1E0A1980-0FD1-42FB-894D-7C1CF259DB64}" name="ABS" dataDxfId="364"/>
    <tableColumn id="10" xr3:uid="{96531945-16B7-44AB-842B-13F22885A716}" name="Other" dataDxfId="363"/>
    <tableColumn id="11" xr3:uid="{8C2A3ECB-CE51-4E32-99E2-7DA388CD1030}" name="Category" dataDxfId="362"/>
    <tableColumn id="13" xr3:uid="{366B9249-BE0B-5F40-BCB4-2084728B77F9}" name="County&amp;Species" dataDxfId="361"/>
    <tableColumn id="12" xr3:uid="{FA5D90D9-070F-F048-B6C7-F6AC34ED5F5E}" name="O3 Removed" dataDxfId="360"/>
    <tableColumn id="14" xr3:uid="{5D30B2DA-16E1-B84C-B0FB-3F8E52679498}" name="NO2 Removed" dataDxfId="359"/>
    <tableColumn id="15" xr3:uid="{C9C93B42-D130-3846-9E26-D2CD404FFEDC}" name="SO2 Removed" dataDxfId="358"/>
    <tableColumn id="16" xr3:uid="{DE4250E5-F802-0043-9AEE-7B1C4FD18183}" name="PM2.5 Removed" dataDxfId="357"/>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5A9411B-836C-47EE-946E-6B092B526F1E}" name="ExistingVegetation" displayName="ExistingVegetation" ref="B30:D33" totalsRowShown="0" headerRowDxfId="82" dataDxfId="81">
  <autoFilter ref="B30:D33" xr:uid="{35A9411B-836C-47EE-946E-6B092B526F1E}"/>
  <tableColumns count="3">
    <tableColumn id="1" xr3:uid="{A4DAE77C-CF2A-4997-932C-CDD28B2F157D}" name="Vegetation Type" dataDxfId="80"/>
    <tableColumn id="2" xr3:uid="{0592FD1F-5A8D-47B2-BF91-9516A6F6785F}" name="Average Estimated Carbon (MT CO2e/acre)" dataDxfId="79"/>
    <tableColumn id="3" xr3:uid="{21D5442F-F18A-417D-82FD-403B15C6E268}" name="Emission Factor Combustion Clearing" dataDxfId="78"/>
  </tableColumns>
  <tableStyleInfo name="TableStyleLight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4F757DA-741E-4060-85BB-C1F2E9A4BFA1}" name="ChippedBiomass" displayName="ChippedBiomass" ref="B35:C37" totalsRowShown="0" headerRowDxfId="77" dataDxfId="76">
  <autoFilter ref="B35:C37" xr:uid="{04F757DA-741E-4060-85BB-C1F2E9A4BFA1}"/>
  <tableColumns count="2">
    <tableColumn id="1" xr3:uid="{E5E8485E-2774-44BD-8AC6-57EB4DA089E5}" name="Biomass Chipped On-Site" dataDxfId="75"/>
    <tableColumn id="2" xr3:uid="{E7DF062F-AD41-489B-A7F3-6E406FE4A0ED}" name="Factor" dataDxfId="74"/>
  </tableColumns>
  <tableStyleInfo name="TableStyleLight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8EBD54C-B983-4891-9FB6-0E0FC5A57C61}" name="Location" displayName="Location" ref="B15:B18" totalsRowShown="0" headerRowDxfId="73" dataDxfId="71" headerRowBorderDxfId="72" tableBorderDxfId="70" totalsRowBorderDxfId="69">
  <autoFilter ref="B15:B18" xr:uid="{28EBD54C-B983-4891-9FB6-0E0FC5A57C61}"/>
  <tableColumns count="1">
    <tableColumn id="1" xr3:uid="{3E868AB4-8AA3-4B46-9827-756F567533DF}" name="Project Location" dataDxfId="68"/>
  </tableColumns>
  <tableStyleInfo name="TableStyleLight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038FF93-116D-4E63-9AD3-0FD318AD6DE3}" name="PermutationForestType" displayName="PermutationForestType" ref="B2187:C33737" totalsRowShown="0" headerRowDxfId="67" dataDxfId="66" headerRowCellStyle="Normal 4" dataCellStyle="Normal 4">
  <autoFilter ref="B2187:C33737" xr:uid="{B038FF93-116D-4E63-9AD3-0FD318AD6DE3}">
    <filterColumn colId="1">
      <filters>
        <filter val="warning"/>
      </filters>
    </filterColumn>
  </autoFilter>
  <sortState xmlns:xlrd2="http://schemas.microsoft.com/office/spreadsheetml/2017/richdata2" ref="B2188:C33737">
    <sortCondition ref="B2187:B33737"/>
  </sortState>
  <tableColumns count="2">
    <tableColumn id="1" xr3:uid="{32157EDD-E23F-4EEB-8CB1-F266FE675FB3}" name="Code Type" dataDxfId="65" dataCellStyle="Normal 4"/>
    <tableColumn id="2" xr3:uid="{4C2DFB9F-94FA-40B0-9530-F435751B5CCB}" name="forest type" dataDxfId="64" dataCellStyle="Normal 4"/>
  </tableColumns>
  <tableStyleInfo name="TableStyleLight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917452-4081-45B8-BCC5-3FD5073C0EF6}" name="ImplementationYear" displayName="ImplementationYear" ref="B33763:B33790" totalsRowShown="0" headerRowDxfId="63" dataDxfId="62">
  <autoFilter ref="B33763:B33790" xr:uid="{81917452-4081-45B8-BCC5-3FD5073C0EF6}"/>
  <tableColumns count="1">
    <tableColumn id="1" xr3:uid="{BED7BDC8-8127-4818-827D-2D99697EE22A}" name="Calendar year" dataDxfId="61"/>
  </tableColumns>
  <tableStyleInfo name="TableStyleLight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1B89275-601D-4348-9C9A-3117647D0354}" name="VehicleCategory" displayName="VehicleCategory" ref="B33743:B33750" totalsRowShown="0" headerRowDxfId="60" dataDxfId="59">
  <autoFilter ref="B33743:B33750" xr:uid="{41B89275-601D-4348-9C9A-3117647D0354}"/>
  <tableColumns count="1">
    <tableColumn id="1" xr3:uid="{6CCF876A-2D05-6B4B-9FDB-0864E546C9CB}" name="Vehicle Category" dataDxfId="58"/>
  </tableColumns>
  <tableStyleInfo name="TableStyleLight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D424570-531E-9A49-9845-79799A5D67F9}" name="EarthActivities" displayName="EarthActivities" ref="B33739:B33741" totalsRowShown="0" headerRowDxfId="57" dataDxfId="56">
  <autoFilter ref="B33739:B33741" xr:uid="{7D424570-531E-9A49-9845-79799A5D67F9}"/>
  <tableColumns count="1">
    <tableColumn id="1" xr3:uid="{028052C5-9C8D-424B-8A31-BFC83DED557E}" name="Earth-moving activities" dataDxfId="55"/>
  </tableColumns>
  <tableStyleInfo name="TableStyleLight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5FF97DE3-FD77-654A-A230-966FD194FA49}" name="EquipmentDetails" displayName="EquipmentDetails" ref="B33793:I33982" totalsRowShown="0" headerRowDxfId="54" dataDxfId="53">
  <autoFilter ref="B33793:I33982" xr:uid="{5FF97DE3-FD77-654A-A230-966FD194FA49}"/>
  <tableColumns count="8">
    <tableColumn id="1" xr3:uid="{0190A4E9-6991-0646-AD7F-5482D5766DC8}" name="Calendar Year" dataDxfId="52"/>
    <tableColumn id="2" xr3:uid="{2F8A872C-431D-ED47-9175-F70EAFAC2920}" name="Vehicle Category" dataDxfId="51"/>
    <tableColumn id="3" xr3:uid="{85C6C8D8-824E-8746-B7D3-FAD622BEE9DB}" name="YearVehicle" dataDxfId="50">
      <calculatedColumnFormula>CONCATENATE(EquipmentDetails[[#This Row],[Calendar Year]],EquipmentDetails[[#This Row],[Vehicle Category]])</calculatedColumnFormula>
    </tableColumn>
    <tableColumn id="4" xr3:uid="{626C0AA0-F604-D64E-9876-D60B6C0C9927}" name="Fuel" dataDxfId="49"/>
    <tableColumn id="5" xr3:uid="{AAA9D809-5C2F-9C40-B630-4D7359B5192D}" name="ROG (g/hr)" dataDxfId="48"/>
    <tableColumn id="6" xr3:uid="{D3E7104D-A5AB-D04F-8C26-26D15EE0ED3E}" name="NOx (g/hr)" dataDxfId="47"/>
    <tableColumn id="7" xr3:uid="{73126C9F-1E70-4546-B58E-62FF22FA716C}" name="PM2.5 (g/hr)" dataDxfId="46"/>
    <tableColumn id="8" xr3:uid="{3A31FA36-E9AA-A84B-9FB9-FCFBD446C720}" name="Fuel Consumption Rate (gal/hr)" dataDxfId="45"/>
  </tableColumns>
  <tableStyleInfo name="TableStyleLight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0860CD3-46BF-6843-A163-74050B50E554}" name="Counties" displayName="Counties" ref="B33985:B34043" totalsRowShown="0" headerRowDxfId="44" dataDxfId="43">
  <autoFilter ref="B33985:B34043" xr:uid="{70860CD3-46BF-6843-A163-74050B50E554}"/>
  <tableColumns count="1">
    <tableColumn id="1" xr3:uid="{46C77AD7-3C39-0748-9EDC-662146C8E6F7}" name="County" dataDxfId="42"/>
  </tableColumns>
  <tableStyleInfo name="TableStyleLight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49354A5-3818-7544-9D92-E77ECE4B2621}" name="SpeciesCobenefits" displayName="SpeciesCobenefits" ref="B34046:I34647" totalsRowShown="0" headerRowDxfId="41" dataDxfId="40">
  <autoFilter ref="B34046:I34647" xr:uid="{549354A5-3818-7544-9D92-E77ECE4B2621}"/>
  <tableColumns count="8">
    <tableColumn id="1" xr3:uid="{8A685AF6-FD5C-E340-9BEA-EA988BFE575C}" name="County" dataDxfId="39"/>
    <tableColumn id="2" xr3:uid="{CADC6234-1BC7-554F-9D21-2A8C36236532}" name="Species i-Tree Tool" dataDxfId="38"/>
    <tableColumn id="3" xr3:uid="{18156CB8-9C08-174D-84EB-50B8B049C0F2}" name="Species Riparian QM" dataDxfId="37"/>
    <tableColumn id="4" xr3:uid="{94701B1D-2FAA-E74D-98A9-FB2D6C8D61DF}" name="County&amp;Species" dataDxfId="36">
      <calculatedColumnFormula>SpeciesCobenefits[[#This Row],[County]]&amp;SpeciesCobenefits[[#This Row],[Species Riparian QM]]</calculatedColumnFormula>
    </tableColumn>
    <tableColumn id="5" xr3:uid="{F83105B3-9CE9-FD42-8594-C2AFF23474C4}" name="O3 Removed" dataDxfId="35"/>
    <tableColumn id="6" xr3:uid="{EEB6FBFD-885A-304D-9181-78F36A7C5C43}" name="NO2 Removed" dataDxfId="34"/>
    <tableColumn id="7" xr3:uid="{4E43CB0C-7E9A-C649-9B81-C6EFEB72D61C}" name="SO2 Removed" dataDxfId="33"/>
    <tableColumn id="8" xr3:uid="{567CA52E-852D-CB4B-8553-50DA4630CC07}" name="PM2.5 Removed" dataDxfId="32"/>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72AD5DA-CA69-476B-A850-40141182D143}" name="SpeciesTable18" displayName="SpeciesTable18" ref="B111:Q148" totalsRowShown="0" headerRowDxfId="356" dataDxfId="355">
  <autoFilter ref="B111:Q148" xr:uid="{572AD5DA-CA69-476B-A850-40141182D143}"/>
  <tableColumns count="16">
    <tableColumn id="1" xr3:uid="{0D34D309-1E05-4276-AF7E-8DC561EC5DC7}" name="Species" dataDxfId="354"/>
    <tableColumn id="2" xr3:uid="{45B96293-A784-43FE-8BFC-0E25710FCE8D}" name="Percentage" dataDxfId="353"/>
    <tableColumn id="3" xr3:uid="{8FEAE38D-FF96-4182-8D79-7C1CB7E60322}" name="Vegetation type" dataDxfId="352"/>
    <tableColumn id="4" xr3:uid="{FC1AFC23-AA98-472D-BD8D-880E9A86E859}" name="Willow" dataDxfId="351"/>
    <tableColumn id="5" xr3:uid="{E189DE3E-72D3-4AC2-9FEE-E8DDF27A999F}" name="Cottonwood" dataDxfId="350"/>
    <tableColumn id="6" xr3:uid="{8832D9B2-E176-4D25-B1B4-FE86FBAC90CE}" name="Oak" dataDxfId="349"/>
    <tableColumn id="7" xr3:uid="{99FB2653-C789-43C0-A3C8-E26A93BAD6FF}" name="Shrub" dataDxfId="348"/>
    <tableColumn id="8" xr3:uid="{B0D1E86E-4DB4-40B4-846C-9D28703E3191}" name="AlWal" dataDxfId="347"/>
    <tableColumn id="9" xr3:uid="{0B8772CD-32B1-4E8E-8377-141164E0820E}" name="ABS" dataDxfId="346"/>
    <tableColumn id="10" xr3:uid="{77050E71-5F73-4059-94A1-751878220F62}" name="Other" dataDxfId="345"/>
    <tableColumn id="11" xr3:uid="{62A179ED-D576-4114-BC5D-841925A9A496}" name="Category" dataDxfId="344"/>
    <tableColumn id="13" xr3:uid="{5825DC7E-F2E5-475D-94CB-A803B3990EE2}" name="County&amp;Species" dataDxfId="343"/>
    <tableColumn id="12" xr3:uid="{C3586B4F-ED95-4030-A151-0BE559A6C6B0}" name="O3 Removed" dataDxfId="342"/>
    <tableColumn id="14" xr3:uid="{9853C80D-59C8-44C2-AA89-52E91FB79423}" name="NO2 Removed" dataDxfId="341"/>
    <tableColumn id="15" xr3:uid="{FE78C77B-DC7A-420A-A354-B2F64E8238E1}" name="SO2 Removed" dataDxfId="340"/>
    <tableColumn id="16" xr3:uid="{32A6B651-F819-452F-83F6-D8EBD5D57EB4}" name="PM2.5 Removed" dataDxfId="339"/>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DA69AA-4932-4BF5-831B-4F9F3DCCEF93}" name="SpeciesTable19" displayName="SpeciesTable19" ref="B189:Q226" totalsRowShown="0" headerRowDxfId="338" dataDxfId="337">
  <autoFilter ref="B189:Q226" xr:uid="{40DA69AA-4932-4BF5-831B-4F9F3DCCEF93}"/>
  <tableColumns count="16">
    <tableColumn id="1" xr3:uid="{3AC82420-B705-4899-AA9E-9A06566AE268}" name="Species" dataDxfId="336"/>
    <tableColumn id="2" xr3:uid="{4202B181-03A0-4179-B854-2C97C6A9C664}" name="Percentage" dataDxfId="335"/>
    <tableColumn id="3" xr3:uid="{659994D6-5D19-4D95-B2A1-7809025C980B}" name="Vegetation type" dataDxfId="334"/>
    <tableColumn id="4" xr3:uid="{46040005-AF6C-441B-A740-F6B4B100F88C}" name="Willow" dataDxfId="333"/>
    <tableColumn id="5" xr3:uid="{CDBC8447-0976-4B02-9AF6-FD9540A86B38}" name="Cottonwood" dataDxfId="332"/>
    <tableColumn id="6" xr3:uid="{DA3A11C4-5978-4067-9B34-FC5F90C9A537}" name="Oak" dataDxfId="331"/>
    <tableColumn id="7" xr3:uid="{D57D32BD-9C3F-4AA4-9965-16FDB04C0BA0}" name="Shrub" dataDxfId="330"/>
    <tableColumn id="8" xr3:uid="{77082461-6B08-4DAE-8857-AFCB4DC69DAA}" name="AlWal" dataDxfId="329"/>
    <tableColumn id="9" xr3:uid="{E77F45F3-117C-471D-904D-19D8AE75D6B2}" name="ABS" dataDxfId="328"/>
    <tableColumn id="10" xr3:uid="{F887ED4E-5FA1-40A6-8197-66507A6B8494}" name="Other" dataDxfId="327"/>
    <tableColumn id="11" xr3:uid="{91441855-5E60-4DE1-A0DD-991FD2EBD83A}" name="Category" dataDxfId="326"/>
    <tableColumn id="13" xr3:uid="{CEFDCC8D-4579-4F10-8893-03FC58A0E65C}" name="County&amp;Species" dataDxfId="325"/>
    <tableColumn id="12" xr3:uid="{C87F6FFB-190B-4BA1-B21C-65DC293F459F}" name="O3 Removed" dataDxfId="324"/>
    <tableColumn id="14" xr3:uid="{2E925860-4C77-458C-8DC3-5A0DF27247AC}" name="NO2 Removed" dataDxfId="323"/>
    <tableColumn id="15" xr3:uid="{24B12541-3476-4D5E-A56F-DDED4A7FD96F}" name="SO2 Removed" dataDxfId="322"/>
    <tableColumn id="16" xr3:uid="{36DFE656-E1EE-4561-9742-EB5D31B17EF9}" name="PM2.5 Removed" dataDxfId="321"/>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807D8E-1390-492B-A9CD-DF08317EA13E}" name="SpeciesTable113" displayName="SpeciesTable113" ref="B267:Q304" totalsRowShown="0" headerRowDxfId="320" dataDxfId="319">
  <autoFilter ref="B267:Q304" xr:uid="{02807D8E-1390-492B-A9CD-DF08317EA13E}"/>
  <tableColumns count="16">
    <tableColumn id="1" xr3:uid="{0835778E-E0BD-4C44-B6F2-D8C0EB3077EB}" name="Species" dataDxfId="318"/>
    <tableColumn id="2" xr3:uid="{0D38B519-0A8D-41E7-80B2-7C4601AC375E}" name="Percentage" dataDxfId="317"/>
    <tableColumn id="3" xr3:uid="{4AB15166-E223-45EF-AEC8-7457044766E4}" name="Vegetation type" dataDxfId="316"/>
    <tableColumn id="4" xr3:uid="{B11C41FD-BA3A-4A07-B85D-BDE9D16A2B0F}" name="Willow" dataDxfId="315"/>
    <tableColumn id="5" xr3:uid="{5C4F3427-1A11-4217-A98B-E107E51D8D52}" name="Cottonwood" dataDxfId="314"/>
    <tableColumn id="6" xr3:uid="{FD5D12CD-E920-4D4E-B29B-428041689907}" name="Oak" dataDxfId="313"/>
    <tableColumn id="7" xr3:uid="{D3B40E3E-B32B-4840-AE18-24870CAF1D9B}" name="Shrub" dataDxfId="312"/>
    <tableColumn id="8" xr3:uid="{C256E8C2-603D-4A21-9EB1-E0D937148CDB}" name="AlWal" dataDxfId="311"/>
    <tableColumn id="9" xr3:uid="{FDDCB050-11BD-4D02-BAED-7640C73E9A0E}" name="ABS" dataDxfId="310"/>
    <tableColumn id="10" xr3:uid="{752CE404-1AD9-438B-B50B-64DD5604926F}" name="Other" dataDxfId="309"/>
    <tableColumn id="11" xr3:uid="{77AEFE2B-7665-4B99-9F7A-E2EB8A007689}" name="Category" dataDxfId="308"/>
    <tableColumn id="13" xr3:uid="{F822C836-6863-4195-B4DB-36C5911071F1}" name="County&amp;Species" dataDxfId="307"/>
    <tableColumn id="12" xr3:uid="{313B2D37-C80B-4711-A62C-F402082408CB}" name="O3 Removed" dataDxfId="306"/>
    <tableColumn id="14" xr3:uid="{E8C55A41-03B5-47D9-932B-EEEB792E51C2}" name="NO2 Removed" dataDxfId="305"/>
    <tableColumn id="15" xr3:uid="{C8724B0F-445A-4FAE-A91F-CD11AC4C0251}" name="SO2 Removed" dataDxfId="304"/>
    <tableColumn id="16" xr3:uid="{1922971A-DF1E-4FEB-A775-D0CC538BF0D0}" name="PM2.5 Removed" dataDxfId="303"/>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2A23496-DFE2-4E67-BEFB-713CF98D2B99}" name="SpeciesTable114" displayName="SpeciesTable114" ref="B345:Q382" totalsRowShown="0" headerRowDxfId="302" dataDxfId="301">
  <autoFilter ref="B345:Q382" xr:uid="{72A23496-DFE2-4E67-BEFB-713CF98D2B99}"/>
  <tableColumns count="16">
    <tableColumn id="1" xr3:uid="{400C31FD-A769-4E72-A456-1A87407D86C0}" name="Species" dataDxfId="300"/>
    <tableColumn id="2" xr3:uid="{3F562A58-7E49-49BF-B933-5B05B1BEA3A7}" name="Percentage" dataDxfId="299"/>
    <tableColumn id="3" xr3:uid="{DA2EFE7A-94B0-41CD-9A1A-8DF31393C846}" name="Vegetation type" dataDxfId="298"/>
    <tableColumn id="4" xr3:uid="{23B2F300-F981-4870-A127-A216D2E7486F}" name="Willow" dataDxfId="297"/>
    <tableColumn id="5" xr3:uid="{20B5FC4B-BCF4-4F84-939A-11D15CB9D457}" name="Cottonwood" dataDxfId="296"/>
    <tableColumn id="6" xr3:uid="{B1E45A0A-B99C-4CEB-AC7F-B98D38CCFEBB}" name="Oak" dataDxfId="295"/>
    <tableColumn id="7" xr3:uid="{284DFC3F-211A-48B4-82BB-2D95E311468E}" name="Shrub" dataDxfId="294"/>
    <tableColumn id="8" xr3:uid="{DE1977A4-9E89-4B98-BC5A-E7F567EFA122}" name="AlWal" dataDxfId="293"/>
    <tableColumn id="9" xr3:uid="{2CD10078-5333-4176-8C12-5CD053577ABB}" name="ABS" dataDxfId="292"/>
    <tableColumn id="10" xr3:uid="{7A84282C-E143-48FA-9447-BB11923D943E}" name="Other" dataDxfId="291"/>
    <tableColumn id="11" xr3:uid="{F8087139-D0D4-4C5A-8F5F-DC4189D2E71B}" name="Category" dataDxfId="290"/>
    <tableColumn id="13" xr3:uid="{E0592B76-6F1B-495D-9410-75C19AD14819}" name="County&amp;Species" dataDxfId="289"/>
    <tableColumn id="12" xr3:uid="{85A4384E-1E87-4E8F-BE47-2A55E263A82A}" name="O3 Removed" dataDxfId="288"/>
    <tableColumn id="14" xr3:uid="{CE5B2FC4-67FC-4EBC-9F8A-222E927C2C6E}" name="NO2 Removed" dataDxfId="287"/>
    <tableColumn id="15" xr3:uid="{AAE7F243-7305-4D5F-BFFB-7264630458D7}" name="SO2 Removed" dataDxfId="286"/>
    <tableColumn id="16" xr3:uid="{981AB1A4-2067-4E53-B707-724063CAAE18}" name="PM2.5 Removed" dataDxfId="285"/>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3B1B910-A502-411D-B44C-88191706A08C}" name="SpeciesTable115" displayName="SpeciesTable115" ref="B423:Q460" totalsRowShown="0" headerRowDxfId="284" dataDxfId="283">
  <autoFilter ref="B423:Q460" xr:uid="{F3B1B910-A502-411D-B44C-88191706A08C}"/>
  <tableColumns count="16">
    <tableColumn id="1" xr3:uid="{7425CD05-81EC-425C-94EA-D590F449C89D}" name="Species" dataDxfId="282"/>
    <tableColumn id="2" xr3:uid="{853FA662-744A-4380-9548-70ADF0342252}" name="Percentage" dataDxfId="281"/>
    <tableColumn id="3" xr3:uid="{83483AEE-D145-4B6E-BC5C-6C90D4CCEFF5}" name="Vegetation type" dataDxfId="280"/>
    <tableColumn id="4" xr3:uid="{1707D59A-F14C-4A99-991B-0C3C162FBEA0}" name="Willow" dataDxfId="279"/>
    <tableColumn id="5" xr3:uid="{C247D090-FDF9-44EC-8079-8B12065214FC}" name="Cottonwood" dataDxfId="278"/>
    <tableColumn id="6" xr3:uid="{A96578CD-34F2-4232-9EDA-7D399A4F696A}" name="Oak" dataDxfId="277"/>
    <tableColumn id="7" xr3:uid="{A62FA6ED-0660-498F-BDC9-1767A669581D}" name="Shrub" dataDxfId="276"/>
    <tableColumn id="8" xr3:uid="{95C7853D-397D-465C-8C0D-49C465AF24DA}" name="AlWal" dataDxfId="275"/>
    <tableColumn id="9" xr3:uid="{26615CE4-1859-4D50-BA83-519C32F819AC}" name="ABS" dataDxfId="274"/>
    <tableColumn id="10" xr3:uid="{50586198-80EC-4588-9482-6CBF183FFA37}" name="Other" dataDxfId="273"/>
    <tableColumn id="11" xr3:uid="{A178EB89-4248-46D3-AD76-AF65E8F7D1DF}" name="Category" dataDxfId="272"/>
    <tableColumn id="13" xr3:uid="{9E55245A-383A-482D-AADA-417A3ADF3DDA}" name="County&amp;Species" dataDxfId="271"/>
    <tableColumn id="12" xr3:uid="{C8E1B6FE-58B6-4FB4-81E4-20FC618C8B10}" name="O3 Removed" dataDxfId="270"/>
    <tableColumn id="14" xr3:uid="{EADEA2B6-B96B-45CD-8D1C-D77B477752A2}" name="NO2 Removed" dataDxfId="269"/>
    <tableColumn id="15" xr3:uid="{FCF07547-C617-430F-AC0C-C1C9DA4AA968}" name="SO2 Removed" dataDxfId="268"/>
    <tableColumn id="16" xr3:uid="{8588FC72-A491-4AD0-8078-2866367456C7}" name="PM2.5 Removed" dataDxfId="267"/>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D246B49-370E-4F19-A138-35B690C5D851}" name="SpeciesTable122" displayName="SpeciesTable122" ref="B501:Q538" totalsRowShown="0" headerRowDxfId="266" dataDxfId="265">
  <autoFilter ref="B501:Q538" xr:uid="{FD246B49-370E-4F19-A138-35B690C5D851}"/>
  <tableColumns count="16">
    <tableColumn id="1" xr3:uid="{676C79ED-22B0-4669-80DB-EB0F3EC97F2F}" name="Species" dataDxfId="264"/>
    <tableColumn id="2" xr3:uid="{8A741C8E-086C-4F19-877A-D170FCF0A6F2}" name="Percentage" dataDxfId="263"/>
    <tableColumn id="3" xr3:uid="{B35CF89C-F480-414B-B957-44182687C904}" name="Vegetation type" dataDxfId="262"/>
    <tableColumn id="4" xr3:uid="{4F299F45-6E5E-47CC-BB4A-4D8A93C9662F}" name="Willow" dataDxfId="261"/>
    <tableColumn id="5" xr3:uid="{EE66AA4B-6C19-4890-A291-176B686D93B0}" name="Cottonwood" dataDxfId="260"/>
    <tableColumn id="6" xr3:uid="{3E0B943B-B592-4A94-984C-4E5CB59D96DA}" name="Oak" dataDxfId="259"/>
    <tableColumn id="7" xr3:uid="{4853BBC5-23F8-4CA4-9429-D003E5A68353}" name="Shrub" dataDxfId="258"/>
    <tableColumn id="8" xr3:uid="{9B9C9C32-3C1E-46C1-B7E5-2D445DEF97D1}" name="AlWal" dataDxfId="257"/>
    <tableColumn id="9" xr3:uid="{7CB4FAED-9938-4795-BF4F-70F2D6A3D0F1}" name="ABS" dataDxfId="256"/>
    <tableColumn id="10" xr3:uid="{DEA29B22-3887-480E-8A38-E599050C87E5}" name="Other" dataDxfId="255"/>
    <tableColumn id="11" xr3:uid="{08115ED4-AA35-46C9-90D0-ADE838B78B08}" name="Category" dataDxfId="254"/>
    <tableColumn id="13" xr3:uid="{2A30B2CE-FFAB-4A67-9E8E-6F42078975BD}" name="County&amp;Species" dataDxfId="253"/>
    <tableColumn id="12" xr3:uid="{EADA1FF5-B6CE-4C73-82B7-F7D60F330F30}" name="O3 Removed" dataDxfId="252"/>
    <tableColumn id="14" xr3:uid="{493A0A2B-DD3D-4ACF-B817-10117DB66AB4}" name="NO2 Removed" dataDxfId="251"/>
    <tableColumn id="15" xr3:uid="{FC80B349-E8C9-4E06-B3C8-CF617A611006}" name="SO2 Removed" dataDxfId="250"/>
    <tableColumn id="16" xr3:uid="{736B6DA8-E26E-4CD6-BC97-C9F15258E638}" name="PM2.5 Removed" dataDxfId="249"/>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4101173-BFE0-445B-8CFA-9920D92ADB6A}" name="SpeciesTable123" displayName="SpeciesTable123" ref="B579:Q616" totalsRowShown="0" headerRowDxfId="248" dataDxfId="247">
  <autoFilter ref="B579:Q616" xr:uid="{F4101173-BFE0-445B-8CFA-9920D92ADB6A}"/>
  <tableColumns count="16">
    <tableColumn id="1" xr3:uid="{C40DEA9E-0FFF-46AD-878B-FD9F89A0256B}" name="Species" dataDxfId="246"/>
    <tableColumn id="2" xr3:uid="{78863248-CB2B-4AD6-9F65-7BE06C9A4193}" name="Percentage" dataDxfId="245"/>
    <tableColumn id="3" xr3:uid="{608849B8-AF23-4E39-A01E-69523343B442}" name="Vegetation type" dataDxfId="244"/>
    <tableColumn id="4" xr3:uid="{8812669D-24F3-47D8-A511-DE922D018382}" name="Willow" dataDxfId="243"/>
    <tableColumn id="5" xr3:uid="{37389DB0-DCBC-47AA-A5B7-55D8117E501C}" name="Cottonwood" dataDxfId="242"/>
    <tableColumn id="6" xr3:uid="{FA3D1BAF-2C64-4D1B-B9EB-87B9F05E81B0}" name="Oak" dataDxfId="241"/>
    <tableColumn id="7" xr3:uid="{C42EC38D-1025-44DE-9131-2B41CA1C620C}" name="Shrub" dataDxfId="240"/>
    <tableColumn id="8" xr3:uid="{5B2D0161-7B4F-4B9B-ACC9-F91D660A9188}" name="AlWal" dataDxfId="239"/>
    <tableColumn id="9" xr3:uid="{BB54B152-3AEB-4A5F-8829-B82670A3A642}" name="ABS" dataDxfId="238"/>
    <tableColumn id="10" xr3:uid="{D1230317-7F1D-4931-B6F4-04E7BD7CFFDE}" name="Other" dataDxfId="237"/>
    <tableColumn id="11" xr3:uid="{A16C2005-E86D-4C0C-B408-670BFC887960}" name="Category" dataDxfId="236"/>
    <tableColumn id="13" xr3:uid="{2864A8A9-C11A-47FE-BD4B-62627AB38762}" name="County&amp;Species" dataDxfId="235"/>
    <tableColumn id="12" xr3:uid="{9D00C24F-EAB0-4AC7-9800-08B374CBF469}" name="O3 Removed" dataDxfId="234"/>
    <tableColumn id="14" xr3:uid="{FD7E0B47-E1FC-4797-928C-B5772D5222E8}" name="NO2 Removed" dataDxfId="233"/>
    <tableColumn id="15" xr3:uid="{C1099D99-03F3-409D-A66E-44083CCB6760}" name="SO2 Removed" dataDxfId="232"/>
    <tableColumn id="16" xr3:uid="{CE7E9C4F-C5ED-49D3-AB2A-E3F3B77BA26D}" name="PM2.5 Removed" dataDxfId="231"/>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ww2.arb.ca.gov/resources/documents/cci-quantification-benefits-and-reporting-materials" TargetMode="External"/><Relationship Id="rId7" Type="http://schemas.openxmlformats.org/officeDocument/2006/relationships/drawing" Target="../drawings/drawing1.xml"/><Relationship Id="rId2" Type="http://schemas.openxmlformats.org/officeDocument/2006/relationships/hyperlink" Target="http://www.caclimateinvestments.ca.gov/" TargetMode="External"/><Relationship Id="rId1" Type="http://schemas.openxmlformats.org/officeDocument/2006/relationships/hyperlink" Target="http://www.arb.ca.gov/cci-cobenefits" TargetMode="External"/><Relationship Id="rId6" Type="http://schemas.openxmlformats.org/officeDocument/2006/relationships/printerSettings" Target="../printerSettings/printerSettings1.bin"/><Relationship Id="rId5" Type="http://schemas.openxmlformats.org/officeDocument/2006/relationships/hyperlink" Target="mailto:GGRFProgram@arb.ca.gov" TargetMode="External"/><Relationship Id="rId4" Type="http://schemas.openxmlformats.org/officeDocument/2006/relationships/hyperlink" Target="http://www.arb.ca.gov/cci-resources" TargetMode="External"/><Relationship Id="rId9"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drawing" Target="../drawings/drawing2.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printerSettings" Target="../printerSettings/printerSettings2.bin"/><Relationship Id="rId1" Type="http://schemas.openxmlformats.org/officeDocument/2006/relationships/hyperlink" Target="http://www.arb.ca.gov/cci-resources" TargetMode="External"/><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table" Target="../tables/table14.xml"/><Relationship Id="rId4"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9.xml"/><Relationship Id="rId13" Type="http://schemas.openxmlformats.org/officeDocument/2006/relationships/table" Target="../tables/table24.xml"/><Relationship Id="rId18" Type="http://schemas.openxmlformats.org/officeDocument/2006/relationships/table" Target="../tables/table29.xml"/><Relationship Id="rId3" Type="http://schemas.openxmlformats.org/officeDocument/2006/relationships/vmlDrawing" Target="../drawings/vmlDrawing2.vml"/><Relationship Id="rId7" Type="http://schemas.openxmlformats.org/officeDocument/2006/relationships/table" Target="../tables/table18.xml"/><Relationship Id="rId12" Type="http://schemas.openxmlformats.org/officeDocument/2006/relationships/table" Target="../tables/table23.xml"/><Relationship Id="rId17" Type="http://schemas.openxmlformats.org/officeDocument/2006/relationships/table" Target="../tables/table28.xml"/><Relationship Id="rId2" Type="http://schemas.openxmlformats.org/officeDocument/2006/relationships/drawing" Target="../drawings/drawing5.xml"/><Relationship Id="rId16" Type="http://schemas.openxmlformats.org/officeDocument/2006/relationships/table" Target="../tables/table27.xml"/><Relationship Id="rId1" Type="http://schemas.openxmlformats.org/officeDocument/2006/relationships/printerSettings" Target="../printerSettings/printerSettings5.bin"/><Relationship Id="rId6" Type="http://schemas.openxmlformats.org/officeDocument/2006/relationships/table" Target="../tables/table17.xml"/><Relationship Id="rId11" Type="http://schemas.openxmlformats.org/officeDocument/2006/relationships/table" Target="../tables/table22.xml"/><Relationship Id="rId5" Type="http://schemas.openxmlformats.org/officeDocument/2006/relationships/table" Target="../tables/table16.xml"/><Relationship Id="rId15" Type="http://schemas.openxmlformats.org/officeDocument/2006/relationships/table" Target="../tables/table26.xml"/><Relationship Id="rId10" Type="http://schemas.openxmlformats.org/officeDocument/2006/relationships/table" Target="../tables/table21.xml"/><Relationship Id="rId4" Type="http://schemas.openxmlformats.org/officeDocument/2006/relationships/table" Target="../tables/table15.xml"/><Relationship Id="rId9" Type="http://schemas.openxmlformats.org/officeDocument/2006/relationships/table" Target="../tables/table20.xml"/><Relationship Id="rId1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55"/>
  <sheetViews>
    <sheetView tabSelected="1" zoomScaleNormal="100" workbookViewId="0">
      <selection activeCell="H5" sqref="H5"/>
    </sheetView>
  </sheetViews>
  <sheetFormatPr defaultColWidth="9.140625" defaultRowHeight="15"/>
  <cols>
    <col min="1" max="1" width="2.7109375" style="1" customWidth="1"/>
    <col min="2" max="2" width="146.42578125" style="1" customWidth="1"/>
    <col min="3" max="3" width="2.7109375" style="1" customWidth="1"/>
    <col min="4" max="16384" width="9.140625" style="1"/>
  </cols>
  <sheetData>
    <row r="1" spans="2:8" s="2" customFormat="1" ht="18.75">
      <c r="B1" s="70"/>
      <c r="D1" s="69"/>
      <c r="E1" s="70"/>
      <c r="F1" s="70"/>
      <c r="G1" s="70"/>
      <c r="H1" s="70"/>
    </row>
    <row r="2" spans="2:8" s="2" customFormat="1" ht="18.75">
      <c r="B2" s="70"/>
      <c r="D2" s="69"/>
      <c r="E2" s="70"/>
      <c r="F2" s="70"/>
      <c r="G2" s="70"/>
      <c r="H2" s="70"/>
    </row>
    <row r="3" spans="2:8" s="2" customFormat="1" ht="18.75">
      <c r="B3" s="70"/>
      <c r="D3" s="69"/>
      <c r="E3" s="70"/>
      <c r="F3" s="70"/>
      <c r="G3" s="70"/>
      <c r="H3" s="70"/>
    </row>
    <row r="4" spans="2:8" s="2" customFormat="1" ht="18.75">
      <c r="B4" s="70"/>
      <c r="D4" s="68"/>
      <c r="E4" s="70"/>
      <c r="F4" s="70"/>
      <c r="G4" s="70"/>
      <c r="H4" s="70"/>
    </row>
    <row r="5" spans="2:8" s="2" customFormat="1" ht="18.75">
      <c r="B5" s="70"/>
      <c r="D5" s="69"/>
      <c r="E5" s="70"/>
      <c r="F5" s="70"/>
      <c r="G5" s="70"/>
      <c r="H5" s="70"/>
    </row>
    <row r="6" spans="2:8" s="2" customFormat="1" ht="18.75">
      <c r="B6" s="70"/>
      <c r="D6" s="69"/>
      <c r="E6" s="70"/>
      <c r="F6" s="70"/>
      <c r="G6" s="70"/>
      <c r="H6" s="70"/>
    </row>
    <row r="7" spans="2:8" s="2" customFormat="1" ht="15.75"/>
    <row r="8" spans="2:8" s="2" customFormat="1" ht="15.75"/>
    <row r="9" spans="2:8" s="2" customFormat="1" ht="15.75"/>
    <row r="10" spans="2:8" ht="16.5" thickBot="1">
      <c r="B10" s="3" t="s">
        <v>1</v>
      </c>
    </row>
    <row r="11" spans="2:8" ht="78.75">
      <c r="B11" s="16" t="s">
        <v>31958</v>
      </c>
    </row>
    <row r="12" spans="2:8" ht="15.75">
      <c r="B12" s="6" t="s">
        <v>31927</v>
      </c>
    </row>
    <row r="13" spans="2:8" ht="15.75">
      <c r="B13" s="6"/>
    </row>
    <row r="14" spans="2:8" ht="48.6" customHeight="1">
      <c r="B14" s="72" t="s">
        <v>31941</v>
      </c>
    </row>
    <row r="15" spans="2:8" ht="14.85" customHeight="1">
      <c r="B15" s="6" t="s">
        <v>31928</v>
      </c>
    </row>
    <row r="16" spans="2:8" ht="15.75">
      <c r="B16" s="4"/>
    </row>
    <row r="17" spans="2:2" ht="15.75">
      <c r="B17" s="4" t="s">
        <v>2</v>
      </c>
    </row>
    <row r="18" spans="2:2" ht="15.75">
      <c r="B18" s="4" t="s">
        <v>3</v>
      </c>
    </row>
    <row r="19" spans="2:2" ht="15.75">
      <c r="B19" s="6" t="s">
        <v>31926</v>
      </c>
    </row>
    <row r="20" spans="2:2" ht="15.75">
      <c r="B20" s="4" t="s">
        <v>4</v>
      </c>
    </row>
    <row r="21" spans="2:2" ht="16.5" thickBot="1">
      <c r="B21" s="8" t="s">
        <v>31929</v>
      </c>
    </row>
    <row r="22" spans="2:2" ht="15.75">
      <c r="B22" s="71"/>
    </row>
    <row r="23" spans="2:2" ht="15.75">
      <c r="B23" s="2"/>
    </row>
    <row r="24" spans="2:2" ht="15.75">
      <c r="B24" s="2"/>
    </row>
    <row r="25" spans="2:2" ht="15.75">
      <c r="B25" s="2"/>
    </row>
    <row r="28" spans="2:2" ht="15.75">
      <c r="B28" s="2"/>
    </row>
    <row r="29" spans="2:2" ht="15.75">
      <c r="B29" s="2"/>
    </row>
    <row r="30" spans="2:2" ht="15.75">
      <c r="B30" s="2"/>
    </row>
    <row r="31" spans="2:2" ht="16.5" thickBot="1">
      <c r="B31" s="3" t="s">
        <v>5</v>
      </c>
    </row>
    <row r="32" spans="2:2" ht="47.25">
      <c r="B32" s="16" t="s">
        <v>31930</v>
      </c>
    </row>
    <row r="33" spans="2:2" ht="15.75">
      <c r="B33" s="4"/>
    </row>
    <row r="34" spans="2:2" ht="15.75">
      <c r="B34" s="73" t="s">
        <v>31931</v>
      </c>
    </row>
    <row r="35" spans="2:2" ht="63">
      <c r="B35" s="5" t="s">
        <v>31959</v>
      </c>
    </row>
    <row r="36" spans="2:2" ht="15.75">
      <c r="B36" s="4"/>
    </row>
    <row r="37" spans="2:2" ht="15.75">
      <c r="B37" s="74" t="s">
        <v>31943</v>
      </c>
    </row>
    <row r="38" spans="2:2" ht="15.75">
      <c r="B38" s="158" t="s">
        <v>31960</v>
      </c>
    </row>
    <row r="39" spans="2:2" ht="15.75">
      <c r="B39" s="75"/>
    </row>
    <row r="40" spans="2:2" ht="15.75">
      <c r="B40" s="74" t="s">
        <v>31944</v>
      </c>
    </row>
    <row r="41" spans="2:2" ht="31.5">
      <c r="B41" s="75" t="s">
        <v>31942</v>
      </c>
    </row>
    <row r="42" spans="2:2" ht="15.75">
      <c r="B42" s="75"/>
    </row>
    <row r="43" spans="2:2" ht="15.75">
      <c r="B43" s="73" t="s">
        <v>31932</v>
      </c>
    </row>
    <row r="44" spans="2:2" ht="47.25">
      <c r="B44" s="76" t="s">
        <v>31933</v>
      </c>
    </row>
    <row r="45" spans="2:2" ht="15.75">
      <c r="B45" s="4"/>
    </row>
    <row r="46" spans="2:2" ht="15.75">
      <c r="B46" s="78" t="s">
        <v>6</v>
      </c>
    </row>
    <row r="47" spans="2:2" ht="16.5" thickBot="1">
      <c r="B47" s="77" t="s">
        <v>7</v>
      </c>
    </row>
    <row r="49" spans="1:2" ht="15.75" thickBot="1">
      <c r="A49" s="79"/>
      <c r="B49" s="80" t="s">
        <v>8</v>
      </c>
    </row>
    <row r="50" spans="1:2" ht="31.5">
      <c r="B50" s="83" t="s">
        <v>31945</v>
      </c>
    </row>
    <row r="51" spans="1:2">
      <c r="B51" s="81"/>
    </row>
    <row r="52" spans="1:2">
      <c r="B52" s="81"/>
    </row>
    <row r="53" spans="1:2">
      <c r="B53" s="81"/>
    </row>
    <row r="54" spans="1:2">
      <c r="B54" s="81"/>
    </row>
    <row r="55" spans="1:2" ht="15.75" thickBot="1">
      <c r="B55" s="82"/>
    </row>
  </sheetData>
  <sheetProtection algorithmName="SHA-512" hashValue="01WeF0s5G/cbQ6v/p8xlRZ2EqGCDeslIEEmcL22lCgpcuVLTuNRPggjcYitjg/ZSd/+9dXJtWrZ0KnhEU5ugcA==" saltValue="v/asU8ohYI8UzogRmlL9zQ==" spinCount="100000" sheet="1" objects="1" scenarios="1"/>
  <hyperlinks>
    <hyperlink ref="B15" r:id="rId1" tooltip="California Climate Investments co-benefits webpage" xr:uid="{00000000-0004-0000-0000-000000000000}"/>
    <hyperlink ref="B21" r:id="rId2" tooltip="California Climate Investments program webpage" xr:uid="{00000000-0004-0000-0000-000005000000}"/>
    <hyperlink ref="B47" r:id="rId3" xr:uid="{92B0F440-17DA-4B4F-818B-70525E2C0B8C}"/>
    <hyperlink ref="B12" r:id="rId4" tooltip="California Climate Investments resources webpage" xr:uid="{EA837909-69EB-46C9-8FFD-BF841028027D}"/>
    <hyperlink ref="B19" r:id="rId5" xr:uid="{5E44B63D-32B3-443F-AE52-610DC939DF19}"/>
  </hyperlinks>
  <pageMargins left="0.7" right="0.7" top="0.75" bottom="0.75" header="0.3" footer="0.3"/>
  <pageSetup orientation="portrait" r:id="rId6"/>
  <drawing r:id="rId7"/>
  <picture r:id="rId8"/>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sheetPr>
  <dimension ref="B1:AM793"/>
  <sheetViews>
    <sheetView zoomScaleNormal="100" workbookViewId="0">
      <selection activeCell="T26" sqref="T26"/>
    </sheetView>
  </sheetViews>
  <sheetFormatPr defaultColWidth="9.140625" defaultRowHeight="15.75"/>
  <cols>
    <col min="1" max="1" width="2.7109375" style="2" customWidth="1"/>
    <col min="2" max="2" width="37.7109375" style="2" customWidth="1"/>
    <col min="3" max="3" width="66.7109375" style="2" customWidth="1"/>
    <col min="4" max="4" width="13.7109375" style="2" hidden="1" customWidth="1"/>
    <col min="5" max="11" width="17.42578125" style="2" hidden="1" customWidth="1"/>
    <col min="12" max="12" width="15.42578125" style="2" hidden="1" customWidth="1"/>
    <col min="13" max="13" width="38.140625" style="2" hidden="1" customWidth="1"/>
    <col min="14" max="14" width="19" style="2" hidden="1" customWidth="1"/>
    <col min="15" max="15" width="22" style="2" hidden="1" customWidth="1"/>
    <col min="16" max="16" width="20.140625" style="2" hidden="1" customWidth="1"/>
    <col min="17" max="17" width="22.7109375" style="2" hidden="1" customWidth="1"/>
    <col min="18" max="16384" width="9.140625" style="2"/>
  </cols>
  <sheetData>
    <row r="1" spans="2:19" ht="18.75">
      <c r="B1" s="70"/>
      <c r="D1" s="69"/>
      <c r="E1" s="70"/>
      <c r="F1" s="70"/>
      <c r="G1" s="70"/>
      <c r="H1" s="70"/>
    </row>
    <row r="2" spans="2:19" ht="18.75">
      <c r="B2" s="70"/>
      <c r="D2" s="69"/>
      <c r="E2" s="70"/>
      <c r="F2" s="70"/>
      <c r="G2" s="70"/>
      <c r="H2" s="70"/>
    </row>
    <row r="3" spans="2:19" ht="18.75">
      <c r="B3" s="70"/>
      <c r="D3" s="69"/>
      <c r="E3" s="70"/>
      <c r="F3" s="70"/>
      <c r="G3" s="70"/>
      <c r="H3" s="70"/>
    </row>
    <row r="4" spans="2:19" ht="18.75">
      <c r="B4" s="70"/>
      <c r="D4" s="68"/>
      <c r="E4" s="70"/>
      <c r="F4" s="70"/>
      <c r="G4" s="70"/>
      <c r="H4" s="70"/>
    </row>
    <row r="5" spans="2:19" ht="18.75">
      <c r="B5" s="70"/>
      <c r="D5" s="69"/>
      <c r="E5" s="70"/>
      <c r="F5" s="70"/>
      <c r="G5" s="70"/>
      <c r="H5" s="70"/>
    </row>
    <row r="6" spans="2:19" ht="18.75">
      <c r="B6" s="70"/>
      <c r="D6" s="69"/>
      <c r="E6" s="70"/>
      <c r="F6" s="70"/>
      <c r="G6" s="70"/>
      <c r="H6" s="70"/>
    </row>
    <row r="9" spans="2:19">
      <c r="B9" s="3" t="s">
        <v>9</v>
      </c>
    </row>
    <row r="10" spans="2:19" ht="15" customHeight="1">
      <c r="B10" s="17" t="s">
        <v>10</v>
      </c>
      <c r="C10" s="100"/>
      <c r="D10" s="100"/>
      <c r="E10" s="100"/>
      <c r="F10" s="100"/>
      <c r="G10" s="100"/>
      <c r="H10" s="100"/>
      <c r="I10" s="100"/>
      <c r="J10" s="100"/>
      <c r="K10" s="100"/>
      <c r="L10" s="100"/>
      <c r="M10" s="100"/>
      <c r="N10" s="52"/>
      <c r="O10" s="130"/>
      <c r="P10" s="130"/>
      <c r="Q10" s="130"/>
      <c r="R10" s="100"/>
      <c r="S10" s="52"/>
    </row>
    <row r="11" spans="2:19" ht="15" customHeight="1">
      <c r="B11" s="18"/>
      <c r="C11" s="117"/>
      <c r="D11" s="117"/>
      <c r="E11" s="117"/>
      <c r="F11" s="117"/>
      <c r="G11" s="117"/>
      <c r="H11" s="117"/>
      <c r="I11" s="117"/>
      <c r="J11" s="117"/>
      <c r="K11" s="117"/>
      <c r="L11" s="117"/>
      <c r="M11" s="117"/>
      <c r="N11" s="53"/>
      <c r="R11" s="117"/>
      <c r="S11" s="53"/>
    </row>
    <row r="12" spans="2:19" ht="15" customHeight="1">
      <c r="B12" s="18" t="s">
        <v>6</v>
      </c>
      <c r="C12" s="117"/>
      <c r="D12" s="117"/>
      <c r="E12" s="117"/>
      <c r="F12" s="117"/>
      <c r="G12" s="117"/>
      <c r="H12" s="117"/>
      <c r="I12" s="117"/>
      <c r="J12" s="117"/>
      <c r="K12" s="117"/>
      <c r="L12" s="117"/>
      <c r="M12" s="117"/>
      <c r="N12" s="53"/>
      <c r="R12" s="117"/>
      <c r="S12" s="53"/>
    </row>
    <row r="13" spans="2:19" ht="15" customHeight="1">
      <c r="B13" s="131" t="s">
        <v>31927</v>
      </c>
      <c r="C13" s="101"/>
      <c r="D13" s="101"/>
      <c r="E13" s="101"/>
      <c r="F13" s="101"/>
      <c r="G13" s="101"/>
      <c r="H13" s="101"/>
      <c r="I13" s="101"/>
      <c r="J13" s="101"/>
      <c r="K13" s="101"/>
      <c r="L13" s="101"/>
      <c r="M13" s="101"/>
      <c r="N13" s="54"/>
      <c r="O13" s="132"/>
      <c r="P13" s="132"/>
      <c r="Q13" s="132"/>
      <c r="R13" s="101"/>
      <c r="S13" s="54"/>
    </row>
    <row r="15" spans="2:19">
      <c r="B15" s="164" t="s">
        <v>11</v>
      </c>
      <c r="C15" s="103"/>
      <c r="R15" s="163"/>
      <c r="S15" s="163"/>
    </row>
    <row r="16" spans="2:19" ht="15" customHeight="1">
      <c r="B16" s="90"/>
      <c r="C16" s="90"/>
      <c r="D16" s="90"/>
      <c r="E16" s="90"/>
      <c r="F16" s="90"/>
    </row>
    <row r="17" spans="2:21" s="3" customFormat="1">
      <c r="B17" s="89" t="s">
        <v>12</v>
      </c>
    </row>
    <row r="18" spans="2:21" s="3" customFormat="1">
      <c r="B18" s="89"/>
    </row>
    <row r="19" spans="2:21" s="3" customFormat="1">
      <c r="B19" s="2" t="s">
        <v>13</v>
      </c>
      <c r="C19" s="64"/>
    </row>
    <row r="20" spans="2:21">
      <c r="B20" s="2" t="s">
        <v>14</v>
      </c>
      <c r="C20" s="64"/>
    </row>
    <row r="21" spans="2:21">
      <c r="B21" s="2" t="s">
        <v>15</v>
      </c>
      <c r="C21" s="64"/>
    </row>
    <row r="22" spans="2:21">
      <c r="B22" s="2" t="s">
        <v>31934</v>
      </c>
      <c r="C22" s="64"/>
    </row>
    <row r="23" spans="2:21">
      <c r="B23" s="2" t="s">
        <v>16</v>
      </c>
      <c r="C23" s="51"/>
    </row>
    <row r="24" spans="2:21">
      <c r="B24" s="2" t="s">
        <v>18</v>
      </c>
      <c r="C24" s="50"/>
    </row>
    <row r="26" spans="2:21">
      <c r="B26" s="161" t="s">
        <v>19</v>
      </c>
      <c r="C26" s="100"/>
      <c r="D26" s="130"/>
      <c r="E26" s="130"/>
      <c r="F26" s="130"/>
      <c r="G26" s="130"/>
      <c r="H26" s="130"/>
      <c r="I26" s="130"/>
      <c r="J26" s="130"/>
      <c r="K26" s="130"/>
      <c r="L26" s="130"/>
      <c r="M26" s="130"/>
      <c r="N26" s="130"/>
      <c r="O26" s="130"/>
      <c r="P26" s="130"/>
      <c r="Q26" s="130"/>
      <c r="R26" s="52"/>
    </row>
    <row r="27" spans="2:21">
      <c r="B27" s="159" t="s">
        <v>31955</v>
      </c>
      <c r="C27" s="117"/>
      <c r="R27" s="53"/>
    </row>
    <row r="28" spans="2:21">
      <c r="B28" s="160" t="s">
        <v>20</v>
      </c>
      <c r="C28" s="101"/>
      <c r="D28" s="132"/>
      <c r="E28" s="132"/>
      <c r="F28" s="132"/>
      <c r="G28" s="132"/>
      <c r="H28" s="132"/>
      <c r="I28" s="132"/>
      <c r="J28" s="132"/>
      <c r="K28" s="132"/>
      <c r="L28" s="132"/>
      <c r="M28" s="132"/>
      <c r="N28" s="132"/>
      <c r="O28" s="132"/>
      <c r="P28" s="132"/>
      <c r="Q28" s="132"/>
      <c r="R28" s="54"/>
    </row>
    <row r="30" spans="2:21" s="30" customFormat="1">
      <c r="B30" s="89" t="s">
        <v>21</v>
      </c>
      <c r="C30" s="48"/>
      <c r="E30" s="48"/>
      <c r="H30" s="48"/>
      <c r="J30" s="48"/>
      <c r="L30" s="48"/>
      <c r="M30" s="48"/>
      <c r="N30" s="48"/>
      <c r="P30" s="48"/>
      <c r="Q30" s="48"/>
      <c r="R30" s="48"/>
      <c r="S30" s="48"/>
      <c r="T30" s="48"/>
      <c r="U30" s="48"/>
    </row>
    <row r="31" spans="2:21" s="30" customFormat="1">
      <c r="B31" s="89"/>
      <c r="C31" s="48"/>
      <c r="E31" s="48"/>
      <c r="H31" s="48"/>
      <c r="J31" s="48"/>
      <c r="L31" s="48"/>
      <c r="M31" s="48"/>
      <c r="N31" s="48"/>
      <c r="P31" s="48"/>
      <c r="Q31" s="48"/>
      <c r="R31" s="48"/>
      <c r="S31" s="48"/>
      <c r="T31" s="48"/>
      <c r="U31" s="48"/>
    </row>
    <row r="32" spans="2:21" s="30" customFormat="1" ht="16.5" thickBot="1">
      <c r="B32" s="102" t="s">
        <v>22</v>
      </c>
      <c r="C32" s="48"/>
      <c r="E32" s="48"/>
      <c r="H32" s="48"/>
      <c r="J32" s="48"/>
      <c r="L32" s="48"/>
      <c r="M32" s="48"/>
      <c r="N32" s="48"/>
      <c r="P32" s="48"/>
      <c r="Q32" s="48"/>
      <c r="R32" s="48"/>
      <c r="S32" s="48"/>
      <c r="T32" s="48"/>
      <c r="U32" s="48"/>
    </row>
    <row r="33" spans="2:21" s="55" customFormat="1">
      <c r="B33" s="56" t="s">
        <v>23</v>
      </c>
      <c r="C33" s="57" t="s">
        <v>24</v>
      </c>
      <c r="D33" s="55" t="s">
        <v>25</v>
      </c>
      <c r="E33" s="55" t="s">
        <v>26</v>
      </c>
      <c r="F33" s="48" t="s">
        <v>27</v>
      </c>
      <c r="G33" s="48" t="s">
        <v>28</v>
      </c>
      <c r="H33" s="55" t="s">
        <v>29</v>
      </c>
      <c r="I33" s="48" t="s">
        <v>30</v>
      </c>
      <c r="J33" s="55" t="s">
        <v>31</v>
      </c>
      <c r="K33" s="48" t="s">
        <v>32</v>
      </c>
      <c r="L33" s="48" t="s">
        <v>33</v>
      </c>
      <c r="M33" s="48" t="s">
        <v>31917</v>
      </c>
      <c r="N33" s="48" t="s">
        <v>31846</v>
      </c>
      <c r="O33" s="48" t="s">
        <v>31847</v>
      </c>
      <c r="P33" s="48" t="s">
        <v>31848</v>
      </c>
      <c r="Q33" s="48" t="s">
        <v>31849</v>
      </c>
      <c r="R33" s="48"/>
      <c r="S33" s="48"/>
      <c r="T33" s="48"/>
      <c r="U33" s="48"/>
    </row>
    <row r="34" spans="2:21" s="30" customFormat="1">
      <c r="B34" s="157" t="s">
        <v>34</v>
      </c>
      <c r="C34" s="59"/>
      <c r="D34" s="30" t="str">
        <f>IF(OR(ISBLANK(C34), L34="Remove"), " ", L34)</f>
        <v xml:space="preserve"> </v>
      </c>
      <c r="E34" s="48">
        <f>IF($D34=SpeciesTable1[[#Headers],[Willow]],$C34,0)</f>
        <v>0</v>
      </c>
      <c r="F34" s="48">
        <f>IF($D34=SpeciesTable1[[#Headers],[Cottonwood]],$C34,0)</f>
        <v>0</v>
      </c>
      <c r="G34" s="48">
        <f>IF($D34=SpeciesTable1[[#Headers],[Oak]],$C34,0)</f>
        <v>0</v>
      </c>
      <c r="H34" s="48">
        <f>IF($D34=SpeciesTable1[[#Headers],[Shrub]],$C34,0)</f>
        <v>0</v>
      </c>
      <c r="I34" s="48">
        <f>IF($D34=SpeciesTable1[[#Headers],[AlWal]],$C34,0)</f>
        <v>0</v>
      </c>
      <c r="J34" s="48">
        <f>IF($D34=SpeciesTable1[[#Headers],[ABS]],$C34,0)</f>
        <v>0</v>
      </c>
      <c r="K34" s="48">
        <f>IF($D34=SpeciesTable1[[#Headers],[Other]],$C34,0)</f>
        <v>0</v>
      </c>
      <c r="L34" s="48" t="s">
        <v>31</v>
      </c>
      <c r="M34" s="48" t="str">
        <f>$C$22&amp;SpeciesTable1[[#This Row],[Species]]</f>
        <v>Acer negundo</v>
      </c>
      <c r="N34" s="48">
        <f>IF(SpeciesTable1[[#This Row],[Percentage]]&lt;&gt;"", IFERROR(VLOOKUP(SpeciesTable1[[#This Row],[County&amp;Species]], SpeciesCobenefits[[County&amp;Species]:[PM2.5 Removed]], 2, FALSE), 0), 0)</f>
        <v>0</v>
      </c>
      <c r="O34" s="48">
        <f>IF(SpeciesTable1[[#This Row],[Percentage]]&lt;&gt;"", IFERROR(VLOOKUP(SpeciesTable1[[#This Row],[County&amp;Species]], SpeciesCobenefits[[County&amp;Species]:[PM2.5 Removed]],3, FALSE), 0), 0)</f>
        <v>0</v>
      </c>
      <c r="P34" s="48">
        <f>IF(SpeciesTable1[[#This Row],[Percentage]]&lt;&gt;"", IFERROR(VLOOKUP(SpeciesTable1[[#This Row],[County&amp;Species]], SpeciesCobenefits[[County&amp;Species]:[PM2.5 Removed]], 4, FALSE), 0), 0)</f>
        <v>0</v>
      </c>
      <c r="Q34" s="48">
        <f>IF(SpeciesTable1[[#This Row],[Percentage]]&lt;&gt;"", IFERROR(VLOOKUP(SpeciesTable1[[#This Row],[County&amp;Species]], SpeciesCobenefits[[County&amp;Species]:[PM2.5 Removed]], 5, FALSE), 0), 0)</f>
        <v>0</v>
      </c>
      <c r="R34" s="48"/>
      <c r="S34" s="48"/>
      <c r="T34" s="48"/>
      <c r="U34" s="48"/>
    </row>
    <row r="35" spans="2:21" s="30" customFormat="1">
      <c r="B35" s="157" t="s">
        <v>35</v>
      </c>
      <c r="C35" s="59"/>
      <c r="D35" s="30" t="str">
        <f t="shared" ref="D35:D68" si="0">IF(OR(ISBLANK(C35), L35="Remove"), " ", L35)</f>
        <v xml:space="preserve"> </v>
      </c>
      <c r="E35" s="48">
        <f>IF($D35=SpeciesTable1[[#Headers],[Willow]],$C35,0)</f>
        <v>0</v>
      </c>
      <c r="F35" s="48">
        <f>IF($D35=SpeciesTable1[[#Headers],[Cottonwood]],$C35,0)</f>
        <v>0</v>
      </c>
      <c r="G35" s="48">
        <f>IF($D35=SpeciesTable1[[#Headers],[Oak]],$C35,0)</f>
        <v>0</v>
      </c>
      <c r="H35" s="48">
        <f>IF($D35=SpeciesTable1[[#Headers],[Shrub]],$C35,0)</f>
        <v>0</v>
      </c>
      <c r="I35" s="48">
        <f>IF($D35=SpeciesTable1[[#Headers],[AlWal]],$C35,0)</f>
        <v>0</v>
      </c>
      <c r="J35" s="48">
        <f>IF($D35=SpeciesTable1[[#Headers],[ABS]],$C35,0)</f>
        <v>0</v>
      </c>
      <c r="K35" s="48">
        <f>IF($D35=SpeciesTable1[[#Headers],[Other]],$C35,0)</f>
        <v>0</v>
      </c>
      <c r="L35" s="48" t="s">
        <v>31</v>
      </c>
      <c r="M35" s="48" t="str">
        <f>$C$22&amp;SpeciesTable1[[#This Row],[Species]]</f>
        <v>Acer (other)</v>
      </c>
      <c r="N35" s="48">
        <f>IF(SpeciesTable1[[#This Row],[Percentage]]&lt;&gt;"", IFERROR(VLOOKUP(SpeciesTable1[[#This Row],[County&amp;Species]], SpeciesCobenefits[[County&amp;Species]:[PM2.5 Removed]], 2, FALSE), 0), 0)</f>
        <v>0</v>
      </c>
      <c r="O35" s="48">
        <f>IF(SpeciesTable1[[#This Row],[Percentage]]&lt;&gt;"", IFERROR(VLOOKUP(SpeciesTable1[[#This Row],[County&amp;Species]], SpeciesCobenefits[[County&amp;Species]:[PM2.5 Removed]],3, FALSE), 0), 0)</f>
        <v>0</v>
      </c>
      <c r="P35" s="48">
        <f>IF(SpeciesTable1[[#This Row],[Percentage]]&lt;&gt;"", IFERROR(VLOOKUP(SpeciesTable1[[#This Row],[County&amp;Species]], SpeciesCobenefits[[County&amp;Species]:[PM2.5 Removed]], 4, FALSE), 0), 0)</f>
        <v>0</v>
      </c>
      <c r="Q35" s="48">
        <f>IF(SpeciesTable1[[#This Row],[Percentage]]&lt;&gt;"", IFERROR(VLOOKUP(SpeciesTable1[[#This Row],[County&amp;Species]], SpeciesCobenefits[[County&amp;Species]:[PM2.5 Removed]], 5, FALSE), 0), 0)</f>
        <v>0</v>
      </c>
      <c r="R35" s="48"/>
      <c r="S35" s="48"/>
      <c r="T35" s="48"/>
      <c r="U35" s="48"/>
    </row>
    <row r="36" spans="2:21" s="30" customFormat="1">
      <c r="B36" s="157" t="s">
        <v>36</v>
      </c>
      <c r="C36" s="59"/>
      <c r="D36" s="30" t="str">
        <f t="shared" si="0"/>
        <v xml:space="preserve"> </v>
      </c>
      <c r="E36" s="48">
        <f>IF($D36=SpeciesTable1[[#Headers],[Willow]],$C36,0)</f>
        <v>0</v>
      </c>
      <c r="F36" s="48">
        <f>IF($D36=SpeciesTable1[[#Headers],[Cottonwood]],$C36,0)</f>
        <v>0</v>
      </c>
      <c r="G36" s="48">
        <f>IF($D36=SpeciesTable1[[#Headers],[Oak]],$C36,0)</f>
        <v>0</v>
      </c>
      <c r="H36" s="48">
        <f>IF($D36=SpeciesTable1[[#Headers],[Shrub]],$C36,0)</f>
        <v>0</v>
      </c>
      <c r="I36" s="48">
        <f>IF($D36=SpeciesTable1[[#Headers],[AlWal]],$C36,0)</f>
        <v>0</v>
      </c>
      <c r="J36" s="48">
        <f>IF($D36=SpeciesTable1[[#Headers],[ABS]],$C36,0)</f>
        <v>0</v>
      </c>
      <c r="K36" s="48">
        <f>IF($D36=SpeciesTable1[[#Headers],[Other]],$C36,0)</f>
        <v>0</v>
      </c>
      <c r="L36" s="48" t="s">
        <v>30</v>
      </c>
      <c r="M36" s="48" t="str">
        <f>$C$22&amp;SpeciesTable1[[#This Row],[Species]]</f>
        <v>Alnus rhombifolia</v>
      </c>
      <c r="N36" s="48">
        <f>IF(SpeciesTable1[[#This Row],[Percentage]]&lt;&gt;"", IFERROR(VLOOKUP(SpeciesTable1[[#This Row],[County&amp;Species]], SpeciesCobenefits[[County&amp;Species]:[PM2.5 Removed]], 2, FALSE), 0), 0)</f>
        <v>0</v>
      </c>
      <c r="O36" s="48">
        <f>IF(SpeciesTable1[[#This Row],[Percentage]]&lt;&gt;"", IFERROR(VLOOKUP(SpeciesTable1[[#This Row],[County&amp;Species]], SpeciesCobenefits[[County&amp;Species]:[PM2.5 Removed]],3, FALSE), 0), 0)</f>
        <v>0</v>
      </c>
      <c r="P36" s="48">
        <f>IF(SpeciesTable1[[#This Row],[Percentage]]&lt;&gt;"", IFERROR(VLOOKUP(SpeciesTable1[[#This Row],[County&amp;Species]], SpeciesCobenefits[[County&amp;Species]:[PM2.5 Removed]], 4, FALSE), 0), 0)</f>
        <v>0</v>
      </c>
      <c r="Q36" s="48">
        <f>IF(SpeciesTable1[[#This Row],[Percentage]]&lt;&gt;"", IFERROR(VLOOKUP(SpeciesTable1[[#This Row],[County&amp;Species]], SpeciesCobenefits[[County&amp;Species]:[PM2.5 Removed]], 5, FALSE), 0), 0)</f>
        <v>0</v>
      </c>
      <c r="R36" s="48"/>
      <c r="S36" s="48"/>
      <c r="T36" s="48"/>
      <c r="U36" s="48"/>
    </row>
    <row r="37" spans="2:21" s="30" customFormat="1">
      <c r="B37" s="157" t="s">
        <v>37</v>
      </c>
      <c r="C37" s="59"/>
      <c r="D37" s="30" t="str">
        <f t="shared" si="0"/>
        <v xml:space="preserve"> </v>
      </c>
      <c r="E37" s="48">
        <f>IF($D37=SpeciesTable1[[#Headers],[Willow]],$C37,0)</f>
        <v>0</v>
      </c>
      <c r="F37" s="48">
        <f>IF($D37=SpeciesTable1[[#Headers],[Cottonwood]],$C37,0)</f>
        <v>0</v>
      </c>
      <c r="G37" s="48">
        <f>IF($D37=SpeciesTable1[[#Headers],[Oak]],$C37,0)</f>
        <v>0</v>
      </c>
      <c r="H37" s="48">
        <f>IF($D37=SpeciesTable1[[#Headers],[Shrub]],$C37,0)</f>
        <v>0</v>
      </c>
      <c r="I37" s="48">
        <f>IF($D37=SpeciesTable1[[#Headers],[AlWal]],$C37,0)</f>
        <v>0</v>
      </c>
      <c r="J37" s="48">
        <f>IF($D37=SpeciesTable1[[#Headers],[ABS]],$C37,0)</f>
        <v>0</v>
      </c>
      <c r="K37" s="48">
        <f>IF($D37=SpeciesTable1[[#Headers],[Other]],$C37,0)</f>
        <v>0</v>
      </c>
      <c r="L37" s="48" t="s">
        <v>30</v>
      </c>
      <c r="M37" s="48" t="str">
        <f>$C$22&amp;SpeciesTable1[[#This Row],[Species]]</f>
        <v>Alnus (other)</v>
      </c>
      <c r="N37" s="48">
        <f>IF(SpeciesTable1[[#This Row],[Percentage]]&lt;&gt;"", IFERROR(VLOOKUP(SpeciesTable1[[#This Row],[County&amp;Species]], SpeciesCobenefits[[County&amp;Species]:[PM2.5 Removed]], 2, FALSE), 0), 0)</f>
        <v>0</v>
      </c>
      <c r="O37" s="48">
        <f>IF(SpeciesTable1[[#This Row],[Percentage]]&lt;&gt;"", IFERROR(VLOOKUP(SpeciesTable1[[#This Row],[County&amp;Species]], SpeciesCobenefits[[County&amp;Species]:[PM2.5 Removed]],3, FALSE), 0), 0)</f>
        <v>0</v>
      </c>
      <c r="P37" s="48">
        <f>IF(SpeciesTable1[[#This Row],[Percentage]]&lt;&gt;"", IFERROR(VLOOKUP(SpeciesTable1[[#This Row],[County&amp;Species]], SpeciesCobenefits[[County&amp;Species]:[PM2.5 Removed]], 4, FALSE), 0), 0)</f>
        <v>0</v>
      </c>
      <c r="Q37" s="48">
        <f>IF(SpeciesTable1[[#This Row],[Percentage]]&lt;&gt;"", IFERROR(VLOOKUP(SpeciesTable1[[#This Row],[County&amp;Species]], SpeciesCobenefits[[County&amp;Species]:[PM2.5 Removed]], 5, FALSE), 0), 0)</f>
        <v>0</v>
      </c>
      <c r="R37" s="48"/>
      <c r="S37" s="48"/>
      <c r="T37" s="48"/>
      <c r="U37" s="48"/>
    </row>
    <row r="38" spans="2:21" s="30" customFormat="1">
      <c r="B38" s="157" t="s">
        <v>38</v>
      </c>
      <c r="C38" s="59"/>
      <c r="D38" s="30" t="str">
        <f t="shared" si="0"/>
        <v xml:space="preserve"> </v>
      </c>
      <c r="E38" s="48">
        <f>IF($D38=SpeciesTable1[[#Headers],[Willow]],$C38,0)</f>
        <v>0</v>
      </c>
      <c r="F38" s="48">
        <f>IF($D38=SpeciesTable1[[#Headers],[Cottonwood]],$C38,0)</f>
        <v>0</v>
      </c>
      <c r="G38" s="48">
        <f>IF($D38=SpeciesTable1[[#Headers],[Oak]],$C38,0)</f>
        <v>0</v>
      </c>
      <c r="H38" s="48">
        <f>IF($D38=SpeciesTable1[[#Headers],[Shrub]],$C38,0)</f>
        <v>0</v>
      </c>
      <c r="I38" s="48">
        <f>IF($D38=SpeciesTable1[[#Headers],[AlWal]],$C38,0)</f>
        <v>0</v>
      </c>
      <c r="J38" s="48">
        <f>IF($D38=SpeciesTable1[[#Headers],[ABS]],$C38,0)</f>
        <v>0</v>
      </c>
      <c r="K38" s="48">
        <f>IF($D38=SpeciesTable1[[#Headers],[Other]],$C38,0)</f>
        <v>0</v>
      </c>
      <c r="L38" s="48" t="s">
        <v>29</v>
      </c>
      <c r="M38" s="48" t="str">
        <f>$C$22&amp;SpeciesTable1[[#This Row],[Species]]</f>
        <v>Aesculus californica</v>
      </c>
      <c r="N38" s="48">
        <f>IF(SpeciesTable1[[#This Row],[Percentage]]&lt;&gt;"", IFERROR(VLOOKUP(SpeciesTable1[[#This Row],[County&amp;Species]], SpeciesCobenefits[[County&amp;Species]:[PM2.5 Removed]], 2, FALSE), 0), 0)</f>
        <v>0</v>
      </c>
      <c r="O38" s="48">
        <f>IF(SpeciesTable1[[#This Row],[Percentage]]&lt;&gt;"", IFERROR(VLOOKUP(SpeciesTable1[[#This Row],[County&amp;Species]], SpeciesCobenefits[[County&amp;Species]:[PM2.5 Removed]],3, FALSE), 0), 0)</f>
        <v>0</v>
      </c>
      <c r="P38" s="48">
        <f>IF(SpeciesTable1[[#This Row],[Percentage]]&lt;&gt;"", IFERROR(VLOOKUP(SpeciesTable1[[#This Row],[County&amp;Species]], SpeciesCobenefits[[County&amp;Species]:[PM2.5 Removed]], 4, FALSE), 0), 0)</f>
        <v>0</v>
      </c>
      <c r="Q38" s="48">
        <f>IF(SpeciesTable1[[#This Row],[Percentage]]&lt;&gt;"", IFERROR(VLOOKUP(SpeciesTable1[[#This Row],[County&amp;Species]], SpeciesCobenefits[[County&amp;Species]:[PM2.5 Removed]], 5, FALSE), 0), 0)</f>
        <v>0</v>
      </c>
      <c r="R38" s="48"/>
      <c r="S38" s="48"/>
      <c r="T38" s="48"/>
      <c r="U38" s="48"/>
    </row>
    <row r="39" spans="2:21" s="30" customFormat="1">
      <c r="B39" s="157" t="s">
        <v>39</v>
      </c>
      <c r="C39" s="59"/>
      <c r="D39" s="30" t="str">
        <f t="shared" si="0"/>
        <v xml:space="preserve"> </v>
      </c>
      <c r="E39" s="48">
        <f>IF($D39=SpeciesTable1[[#Headers],[Willow]],$C39,0)</f>
        <v>0</v>
      </c>
      <c r="F39" s="48">
        <f>IF($D39=SpeciesTable1[[#Headers],[Cottonwood]],$C39,0)</f>
        <v>0</v>
      </c>
      <c r="G39" s="48">
        <f>IF($D39=SpeciesTable1[[#Headers],[Oak]],$C39,0)</f>
        <v>0</v>
      </c>
      <c r="H39" s="48">
        <f>IF($D39=SpeciesTable1[[#Headers],[Shrub]],$C39,0)</f>
        <v>0</v>
      </c>
      <c r="I39" s="48">
        <f>IF($D39=SpeciesTable1[[#Headers],[AlWal]],$C39,0)</f>
        <v>0</v>
      </c>
      <c r="J39" s="48">
        <f>IF($D39=SpeciesTable1[[#Headers],[ABS]],$C39,0)</f>
        <v>0</v>
      </c>
      <c r="K39" s="48">
        <f>IF($D39=SpeciesTable1[[#Headers],[Other]],$C39,0)</f>
        <v>0</v>
      </c>
      <c r="L39" s="48" t="s">
        <v>29</v>
      </c>
      <c r="M39" s="48" t="str">
        <f>$C$22&amp;SpeciesTable1[[#This Row],[Species]]</f>
        <v>Baccharis pilularis</v>
      </c>
      <c r="N39" s="48">
        <f>IF(SpeciesTable1[[#This Row],[Percentage]]&lt;&gt;"", IFERROR(VLOOKUP(SpeciesTable1[[#This Row],[County&amp;Species]], SpeciesCobenefits[[County&amp;Species]:[PM2.5 Removed]], 2, FALSE), 0), 0)</f>
        <v>0</v>
      </c>
      <c r="O39" s="48">
        <f>IF(SpeciesTable1[[#This Row],[Percentage]]&lt;&gt;"", IFERROR(VLOOKUP(SpeciesTable1[[#This Row],[County&amp;Species]], SpeciesCobenefits[[County&amp;Species]:[PM2.5 Removed]],3, FALSE), 0), 0)</f>
        <v>0</v>
      </c>
      <c r="P39" s="48">
        <f>IF(SpeciesTable1[[#This Row],[Percentage]]&lt;&gt;"", IFERROR(VLOOKUP(SpeciesTable1[[#This Row],[County&amp;Species]], SpeciesCobenefits[[County&amp;Species]:[PM2.5 Removed]], 4, FALSE), 0), 0)</f>
        <v>0</v>
      </c>
      <c r="Q39" s="48">
        <f>IF(SpeciesTable1[[#This Row],[Percentage]]&lt;&gt;"", IFERROR(VLOOKUP(SpeciesTable1[[#This Row],[County&amp;Species]], SpeciesCobenefits[[County&amp;Species]:[PM2.5 Removed]], 5, FALSE), 0), 0)</f>
        <v>0</v>
      </c>
      <c r="R39" s="48"/>
      <c r="S39" s="48"/>
      <c r="T39" s="48"/>
      <c r="U39" s="48"/>
    </row>
    <row r="40" spans="2:21" s="30" customFormat="1">
      <c r="B40" s="157" t="s">
        <v>40</v>
      </c>
      <c r="C40" s="59"/>
      <c r="D40" s="30" t="str">
        <f t="shared" si="0"/>
        <v xml:space="preserve"> </v>
      </c>
      <c r="E40" s="48">
        <f>IF($D40=SpeciesTable1[[#Headers],[Willow]],$C40,0)</f>
        <v>0</v>
      </c>
      <c r="F40" s="48">
        <f>IF($D40=SpeciesTable1[[#Headers],[Cottonwood]],$C40,0)</f>
        <v>0</v>
      </c>
      <c r="G40" s="48">
        <f>IF($D40=SpeciesTable1[[#Headers],[Oak]],$C40,0)</f>
        <v>0</v>
      </c>
      <c r="H40" s="48">
        <f>IF($D40=SpeciesTable1[[#Headers],[Shrub]],$C40,0)</f>
        <v>0</v>
      </c>
      <c r="I40" s="48">
        <f>IF($D40=SpeciesTable1[[#Headers],[AlWal]],$C40,0)</f>
        <v>0</v>
      </c>
      <c r="J40" s="48">
        <f>IF($D40=SpeciesTable1[[#Headers],[ABS]],$C40,0)</f>
        <v>0</v>
      </c>
      <c r="K40" s="48">
        <f>IF($D40=SpeciesTable1[[#Headers],[Other]],$C40,0)</f>
        <v>0</v>
      </c>
      <c r="L40" s="48" t="s">
        <v>29</v>
      </c>
      <c r="M40" s="48" t="str">
        <f>$C$22&amp;SpeciesTable1[[#This Row],[Species]]</f>
        <v>Baccharis salicifiolia</v>
      </c>
      <c r="N40" s="48">
        <f>IF(SpeciesTable1[[#This Row],[Percentage]]&lt;&gt;"", IFERROR(VLOOKUP(SpeciesTable1[[#This Row],[County&amp;Species]], SpeciesCobenefits[[County&amp;Species]:[PM2.5 Removed]], 2, FALSE), 0), 0)</f>
        <v>0</v>
      </c>
      <c r="O40" s="48">
        <f>IF(SpeciesTable1[[#This Row],[Percentage]]&lt;&gt;"", IFERROR(VLOOKUP(SpeciesTable1[[#This Row],[County&amp;Species]], SpeciesCobenefits[[County&amp;Species]:[PM2.5 Removed]],3, FALSE), 0), 0)</f>
        <v>0</v>
      </c>
      <c r="P40" s="48">
        <f>IF(SpeciesTable1[[#This Row],[Percentage]]&lt;&gt;"", IFERROR(VLOOKUP(SpeciesTable1[[#This Row],[County&amp;Species]], SpeciesCobenefits[[County&amp;Species]:[PM2.5 Removed]], 4, FALSE), 0), 0)</f>
        <v>0</v>
      </c>
      <c r="Q40" s="48">
        <f>IF(SpeciesTable1[[#This Row],[Percentage]]&lt;&gt;"", IFERROR(VLOOKUP(SpeciesTable1[[#This Row],[County&amp;Species]], SpeciesCobenefits[[County&amp;Species]:[PM2.5 Removed]], 5, FALSE), 0), 0)</f>
        <v>0</v>
      </c>
      <c r="R40" s="48"/>
      <c r="S40" s="48"/>
      <c r="T40" s="48"/>
      <c r="U40" s="48"/>
    </row>
    <row r="41" spans="2:21" s="30" customFormat="1">
      <c r="B41" s="157" t="s">
        <v>41</v>
      </c>
      <c r="C41" s="59"/>
      <c r="D41" s="30" t="str">
        <f t="shared" si="0"/>
        <v xml:space="preserve"> </v>
      </c>
      <c r="E41" s="48">
        <f>IF($D41=SpeciesTable1[[#Headers],[Willow]],$C41,0)</f>
        <v>0</v>
      </c>
      <c r="F41" s="48">
        <f>IF($D41=SpeciesTable1[[#Headers],[Cottonwood]],$C41,0)</f>
        <v>0</v>
      </c>
      <c r="G41" s="48">
        <f>IF($D41=SpeciesTable1[[#Headers],[Oak]],$C41,0)</f>
        <v>0</v>
      </c>
      <c r="H41" s="48">
        <f>IF($D41=SpeciesTable1[[#Headers],[Shrub]],$C41,0)</f>
        <v>0</v>
      </c>
      <c r="I41" s="48">
        <f>IF($D41=SpeciesTable1[[#Headers],[AlWal]],$C41,0)</f>
        <v>0</v>
      </c>
      <c r="J41" s="48">
        <f>IF($D41=SpeciesTable1[[#Headers],[ABS]],$C41,0)</f>
        <v>0</v>
      </c>
      <c r="K41" s="48">
        <f>IF($D41=SpeciesTable1[[#Headers],[Other]],$C41,0)</f>
        <v>0</v>
      </c>
      <c r="L41" s="48" t="s">
        <v>29</v>
      </c>
      <c r="M41" s="48" t="str">
        <f>$C$22&amp;SpeciesTable1[[#This Row],[Species]]</f>
        <v>Cephalanthus occidentalis</v>
      </c>
      <c r="N41" s="48">
        <f>IF(SpeciesTable1[[#This Row],[Percentage]]&lt;&gt;"", IFERROR(VLOOKUP(SpeciesTable1[[#This Row],[County&amp;Species]], SpeciesCobenefits[[County&amp;Species]:[PM2.5 Removed]], 2, FALSE), 0), 0)</f>
        <v>0</v>
      </c>
      <c r="O41" s="48">
        <f>IF(SpeciesTable1[[#This Row],[Percentage]]&lt;&gt;"", IFERROR(VLOOKUP(SpeciesTable1[[#This Row],[County&amp;Species]], SpeciesCobenefits[[County&amp;Species]:[PM2.5 Removed]],3, FALSE), 0), 0)</f>
        <v>0</v>
      </c>
      <c r="P41" s="48">
        <f>IF(SpeciesTable1[[#This Row],[Percentage]]&lt;&gt;"", IFERROR(VLOOKUP(SpeciesTable1[[#This Row],[County&amp;Species]], SpeciesCobenefits[[County&amp;Species]:[PM2.5 Removed]], 4, FALSE), 0), 0)</f>
        <v>0</v>
      </c>
      <c r="Q41" s="48">
        <f>IF(SpeciesTable1[[#This Row],[Percentage]]&lt;&gt;"", IFERROR(VLOOKUP(SpeciesTable1[[#This Row],[County&amp;Species]], SpeciesCobenefits[[County&amp;Species]:[PM2.5 Removed]], 5, FALSE), 0), 0)</f>
        <v>0</v>
      </c>
      <c r="R41" s="48"/>
      <c r="S41" s="48"/>
      <c r="T41" s="48"/>
      <c r="U41" s="48"/>
    </row>
    <row r="42" spans="2:21" s="30" customFormat="1">
      <c r="B42" s="157" t="s">
        <v>42</v>
      </c>
      <c r="C42" s="59"/>
      <c r="D42" s="30" t="str">
        <f t="shared" si="0"/>
        <v xml:space="preserve"> </v>
      </c>
      <c r="E42" s="48">
        <f>IF($D42=SpeciesTable1[[#Headers],[Willow]],$C42,0)</f>
        <v>0</v>
      </c>
      <c r="F42" s="48">
        <f>IF($D42=SpeciesTable1[[#Headers],[Cottonwood]],$C42,0)</f>
        <v>0</v>
      </c>
      <c r="G42" s="48">
        <f>IF($D42=SpeciesTable1[[#Headers],[Oak]],$C42,0)</f>
        <v>0</v>
      </c>
      <c r="H42" s="48">
        <f>IF($D42=SpeciesTable1[[#Headers],[Shrub]],$C42,0)</f>
        <v>0</v>
      </c>
      <c r="I42" s="48">
        <f>IF($D42=SpeciesTable1[[#Headers],[AlWal]],$C42,0)</f>
        <v>0</v>
      </c>
      <c r="J42" s="48">
        <f>IF($D42=SpeciesTable1[[#Headers],[ABS]],$C42,0)</f>
        <v>0</v>
      </c>
      <c r="K42" s="48">
        <f>IF($D42=SpeciesTable1[[#Headers],[Other]],$C42,0)</f>
        <v>0</v>
      </c>
      <c r="L42" s="48" t="s">
        <v>31</v>
      </c>
      <c r="M42" s="48" t="str">
        <f>$C$22&amp;SpeciesTable1[[#This Row],[Species]]</f>
        <v>Fraxinus latifolia</v>
      </c>
      <c r="N42" s="48">
        <f>IF(SpeciesTable1[[#This Row],[Percentage]]&lt;&gt;"", IFERROR(VLOOKUP(SpeciesTable1[[#This Row],[County&amp;Species]], SpeciesCobenefits[[County&amp;Species]:[PM2.5 Removed]], 2, FALSE), 0), 0)</f>
        <v>0</v>
      </c>
      <c r="O42" s="48">
        <f>IF(SpeciesTable1[[#This Row],[Percentage]]&lt;&gt;"", IFERROR(VLOOKUP(SpeciesTable1[[#This Row],[County&amp;Species]], SpeciesCobenefits[[County&amp;Species]:[PM2.5 Removed]],3, FALSE), 0), 0)</f>
        <v>0</v>
      </c>
      <c r="P42" s="48">
        <f>IF(SpeciesTable1[[#This Row],[Percentage]]&lt;&gt;"", IFERROR(VLOOKUP(SpeciesTable1[[#This Row],[County&amp;Species]], SpeciesCobenefits[[County&amp;Species]:[PM2.5 Removed]], 4, FALSE), 0), 0)</f>
        <v>0</v>
      </c>
      <c r="Q42" s="48">
        <f>IF(SpeciesTable1[[#This Row],[Percentage]]&lt;&gt;"", IFERROR(VLOOKUP(SpeciesTable1[[#This Row],[County&amp;Species]], SpeciesCobenefits[[County&amp;Species]:[PM2.5 Removed]], 5, FALSE), 0), 0)</f>
        <v>0</v>
      </c>
      <c r="R42" s="48"/>
      <c r="S42" s="48"/>
      <c r="T42" s="48"/>
      <c r="U42" s="48"/>
    </row>
    <row r="43" spans="2:21" s="30" customFormat="1">
      <c r="B43" s="157" t="s">
        <v>43</v>
      </c>
      <c r="C43" s="59"/>
      <c r="D43" s="30" t="str">
        <f t="shared" si="0"/>
        <v xml:space="preserve"> </v>
      </c>
      <c r="E43" s="48">
        <f>IF($D43=SpeciesTable1[[#Headers],[Willow]],$C43,0)</f>
        <v>0</v>
      </c>
      <c r="F43" s="48">
        <f>IF($D43=SpeciesTable1[[#Headers],[Cottonwood]],$C43,0)</f>
        <v>0</v>
      </c>
      <c r="G43" s="48">
        <f>IF($D43=SpeciesTable1[[#Headers],[Oak]],$C43,0)</f>
        <v>0</v>
      </c>
      <c r="H43" s="48">
        <f>IF($D43=SpeciesTable1[[#Headers],[Shrub]],$C43,0)</f>
        <v>0</v>
      </c>
      <c r="I43" s="48">
        <f>IF($D43=SpeciesTable1[[#Headers],[AlWal]],$C43,0)</f>
        <v>0</v>
      </c>
      <c r="J43" s="48">
        <f>IF($D43=SpeciesTable1[[#Headers],[ABS]],$C43,0)</f>
        <v>0</v>
      </c>
      <c r="K43" s="48">
        <f>IF($D43=SpeciesTable1[[#Headers],[Other]],$C43,0)</f>
        <v>0</v>
      </c>
      <c r="L43" s="48" t="s">
        <v>29</v>
      </c>
      <c r="M43" s="48" t="str">
        <f>$C$22&amp;SpeciesTable1[[#This Row],[Species]]</f>
        <v>Garrya elliptica</v>
      </c>
      <c r="N43" s="48">
        <f>IF(SpeciesTable1[[#This Row],[Percentage]]&lt;&gt;"", IFERROR(VLOOKUP(SpeciesTable1[[#This Row],[County&amp;Species]], SpeciesCobenefits[[County&amp;Species]:[PM2.5 Removed]], 2, FALSE), 0), 0)</f>
        <v>0</v>
      </c>
      <c r="O43" s="48">
        <f>IF(SpeciesTable1[[#This Row],[Percentage]]&lt;&gt;"", IFERROR(VLOOKUP(SpeciesTable1[[#This Row],[County&amp;Species]], SpeciesCobenefits[[County&amp;Species]:[PM2.5 Removed]],3, FALSE), 0), 0)</f>
        <v>0</v>
      </c>
      <c r="P43" s="48">
        <f>IF(SpeciesTable1[[#This Row],[Percentage]]&lt;&gt;"", IFERROR(VLOOKUP(SpeciesTable1[[#This Row],[County&amp;Species]], SpeciesCobenefits[[County&amp;Species]:[PM2.5 Removed]], 4, FALSE), 0), 0)</f>
        <v>0</v>
      </c>
      <c r="Q43" s="48">
        <f>IF(SpeciesTable1[[#This Row],[Percentage]]&lt;&gt;"", IFERROR(VLOOKUP(SpeciesTable1[[#This Row],[County&amp;Species]], SpeciesCobenefits[[County&amp;Species]:[PM2.5 Removed]], 5, FALSE), 0), 0)</f>
        <v>0</v>
      </c>
      <c r="R43" s="48"/>
      <c r="S43" s="48"/>
      <c r="T43" s="48"/>
      <c r="U43" s="48"/>
    </row>
    <row r="44" spans="2:21" s="30" customFormat="1">
      <c r="B44" s="157" t="s">
        <v>44</v>
      </c>
      <c r="C44" s="59"/>
      <c r="D44" s="30" t="str">
        <f t="shared" si="0"/>
        <v xml:space="preserve"> </v>
      </c>
      <c r="E44" s="48">
        <f>IF($D44=SpeciesTable1[[#Headers],[Willow]],$C44,0)</f>
        <v>0</v>
      </c>
      <c r="F44" s="48">
        <f>IF($D44=SpeciesTable1[[#Headers],[Cottonwood]],$C44,0)</f>
        <v>0</v>
      </c>
      <c r="G44" s="48">
        <f>IF($D44=SpeciesTable1[[#Headers],[Oak]],$C44,0)</f>
        <v>0</v>
      </c>
      <c r="H44" s="48">
        <f>IF($D44=SpeciesTable1[[#Headers],[Shrub]],$C44,0)</f>
        <v>0</v>
      </c>
      <c r="I44" s="48">
        <f>IF($D44=SpeciesTable1[[#Headers],[AlWal]],$C44,0)</f>
        <v>0</v>
      </c>
      <c r="J44" s="48">
        <f>IF($D44=SpeciesTable1[[#Headers],[ABS]],$C44,0)</f>
        <v>0</v>
      </c>
      <c r="K44" s="48">
        <f>IF($D44=SpeciesTable1[[#Headers],[Other]],$C44,0)</f>
        <v>0</v>
      </c>
      <c r="L44" s="48" t="s">
        <v>29</v>
      </c>
      <c r="M44" s="48" t="str">
        <f>$C$22&amp;SpeciesTable1[[#This Row],[Species]]</f>
        <v>Heteromeles arbutifolia</v>
      </c>
      <c r="N44" s="48">
        <f>IF(SpeciesTable1[[#This Row],[Percentage]]&lt;&gt;"", IFERROR(VLOOKUP(SpeciesTable1[[#This Row],[County&amp;Species]], SpeciesCobenefits[[County&amp;Species]:[PM2.5 Removed]], 2, FALSE), 0), 0)</f>
        <v>0</v>
      </c>
      <c r="O44" s="48">
        <f>IF(SpeciesTable1[[#This Row],[Percentage]]&lt;&gt;"", IFERROR(VLOOKUP(SpeciesTable1[[#This Row],[County&amp;Species]], SpeciesCobenefits[[County&amp;Species]:[PM2.5 Removed]],3, FALSE), 0), 0)</f>
        <v>0</v>
      </c>
      <c r="P44" s="48">
        <f>IF(SpeciesTable1[[#This Row],[Percentage]]&lt;&gt;"", IFERROR(VLOOKUP(SpeciesTable1[[#This Row],[County&amp;Species]], SpeciesCobenefits[[County&amp;Species]:[PM2.5 Removed]], 4, FALSE), 0), 0)</f>
        <v>0</v>
      </c>
      <c r="Q44" s="48">
        <f>IF(SpeciesTable1[[#This Row],[Percentage]]&lt;&gt;"", IFERROR(VLOOKUP(SpeciesTable1[[#This Row],[County&amp;Species]], SpeciesCobenefits[[County&amp;Species]:[PM2.5 Removed]], 5, FALSE), 0), 0)</f>
        <v>0</v>
      </c>
      <c r="R44" s="48"/>
      <c r="S44" s="48"/>
      <c r="T44" s="48"/>
      <c r="U44" s="48"/>
    </row>
    <row r="45" spans="2:21" s="30" customFormat="1">
      <c r="B45" s="157" t="s">
        <v>45</v>
      </c>
      <c r="C45" s="59"/>
      <c r="D45" s="30" t="str">
        <f t="shared" si="0"/>
        <v xml:space="preserve"> </v>
      </c>
      <c r="E45" s="48">
        <f>IF($D45=SpeciesTable1[[#Headers],[Willow]],$C45,0)</f>
        <v>0</v>
      </c>
      <c r="F45" s="48">
        <f>IF($D45=SpeciesTable1[[#Headers],[Cottonwood]],$C45,0)</f>
        <v>0</v>
      </c>
      <c r="G45" s="48">
        <f>IF($D45=SpeciesTable1[[#Headers],[Oak]],$C45,0)</f>
        <v>0</v>
      </c>
      <c r="H45" s="48">
        <f>IF($D45=SpeciesTable1[[#Headers],[Shrub]],$C45,0)</f>
        <v>0</v>
      </c>
      <c r="I45" s="48">
        <f>IF($D45=SpeciesTable1[[#Headers],[AlWal]],$C45,0)</f>
        <v>0</v>
      </c>
      <c r="J45" s="48">
        <f>IF($D45=SpeciesTable1[[#Headers],[ABS]],$C45,0)</f>
        <v>0</v>
      </c>
      <c r="K45" s="48">
        <f>IF($D45=SpeciesTable1[[#Headers],[Other]],$C45,0)</f>
        <v>0</v>
      </c>
      <c r="L45" s="48" t="s">
        <v>30</v>
      </c>
      <c r="M45" s="48" t="str">
        <f>$C$22&amp;SpeciesTable1[[#This Row],[Species]]</f>
        <v>Juglans (sp)</v>
      </c>
      <c r="N45" s="48">
        <f>IF(SpeciesTable1[[#This Row],[Percentage]]&lt;&gt;"", IFERROR(VLOOKUP(SpeciesTable1[[#This Row],[County&amp;Species]], SpeciesCobenefits[[County&amp;Species]:[PM2.5 Removed]], 2, FALSE), 0), 0)</f>
        <v>0</v>
      </c>
      <c r="O45" s="48">
        <f>IF(SpeciesTable1[[#This Row],[Percentage]]&lt;&gt;"", IFERROR(VLOOKUP(SpeciesTable1[[#This Row],[County&amp;Species]], SpeciesCobenefits[[County&amp;Species]:[PM2.5 Removed]],3, FALSE), 0), 0)</f>
        <v>0</v>
      </c>
      <c r="P45" s="48">
        <f>IF(SpeciesTable1[[#This Row],[Percentage]]&lt;&gt;"", IFERROR(VLOOKUP(SpeciesTable1[[#This Row],[County&amp;Species]], SpeciesCobenefits[[County&amp;Species]:[PM2.5 Removed]], 4, FALSE), 0), 0)</f>
        <v>0</v>
      </c>
      <c r="Q45" s="48">
        <f>IF(SpeciesTable1[[#This Row],[Percentage]]&lt;&gt;"", IFERROR(VLOOKUP(SpeciesTable1[[#This Row],[County&amp;Species]], SpeciesCobenefits[[County&amp;Species]:[PM2.5 Removed]], 5, FALSE), 0), 0)</f>
        <v>0</v>
      </c>
      <c r="R45" s="48"/>
      <c r="S45" s="48"/>
      <c r="T45" s="48"/>
      <c r="U45" s="48"/>
    </row>
    <row r="46" spans="2:21" s="30" customFormat="1">
      <c r="B46" s="157" t="s">
        <v>46</v>
      </c>
      <c r="C46" s="59"/>
      <c r="D46" s="30" t="str">
        <f t="shared" si="0"/>
        <v xml:space="preserve"> </v>
      </c>
      <c r="E46" s="48">
        <f>IF($D46=SpeciesTable1[[#Headers],[Willow]],$C46,0)</f>
        <v>0</v>
      </c>
      <c r="F46" s="48">
        <f>IF($D46=SpeciesTable1[[#Headers],[Cottonwood]],$C46,0)</f>
        <v>0</v>
      </c>
      <c r="G46" s="48">
        <f>IF($D46=SpeciesTable1[[#Headers],[Oak]],$C46,0)</f>
        <v>0</v>
      </c>
      <c r="H46" s="48">
        <f>IF($D46=SpeciesTable1[[#Headers],[Shrub]],$C46,0)</f>
        <v>0</v>
      </c>
      <c r="I46" s="48">
        <f>IF($D46=SpeciesTable1[[#Headers],[AlWal]],$C46,0)</f>
        <v>0</v>
      </c>
      <c r="J46" s="48">
        <f>IF($D46=SpeciesTable1[[#Headers],[ABS]],$C46,0)</f>
        <v>0</v>
      </c>
      <c r="K46" s="48">
        <f>IF($D46=SpeciesTable1[[#Headers],[Other]],$C46,0)</f>
        <v>0</v>
      </c>
      <c r="L46" s="48" t="s">
        <v>32</v>
      </c>
      <c r="M46" s="48" t="str">
        <f>$C$22&amp;SpeciesTable1[[#This Row],[Species]]</f>
        <v>Laurus nobilis</v>
      </c>
      <c r="N46" s="48">
        <f>IF(SpeciesTable1[[#This Row],[Percentage]]&lt;&gt;"", IFERROR(VLOOKUP(SpeciesTable1[[#This Row],[County&amp;Species]], SpeciesCobenefits[[County&amp;Species]:[PM2.5 Removed]], 2, FALSE), 0), 0)</f>
        <v>0</v>
      </c>
      <c r="O46" s="48">
        <f>IF(SpeciesTable1[[#This Row],[Percentage]]&lt;&gt;"", IFERROR(VLOOKUP(SpeciesTable1[[#This Row],[County&amp;Species]], SpeciesCobenefits[[County&amp;Species]:[PM2.5 Removed]],3, FALSE), 0), 0)</f>
        <v>0</v>
      </c>
      <c r="P46" s="48">
        <f>IF(SpeciesTable1[[#This Row],[Percentage]]&lt;&gt;"", IFERROR(VLOOKUP(SpeciesTable1[[#This Row],[County&amp;Species]], SpeciesCobenefits[[County&amp;Species]:[PM2.5 Removed]], 4, FALSE), 0), 0)</f>
        <v>0</v>
      </c>
      <c r="Q46" s="48">
        <f>IF(SpeciesTable1[[#This Row],[Percentage]]&lt;&gt;"", IFERROR(VLOOKUP(SpeciesTable1[[#This Row],[County&amp;Species]], SpeciesCobenefits[[County&amp;Species]:[PM2.5 Removed]], 5, FALSE), 0), 0)</f>
        <v>0</v>
      </c>
      <c r="R46" s="48"/>
      <c r="S46" s="48"/>
      <c r="T46" s="48"/>
      <c r="U46" s="48"/>
    </row>
    <row r="47" spans="2:21" s="30" customFormat="1">
      <c r="B47" s="157" t="s">
        <v>47</v>
      </c>
      <c r="C47" s="59"/>
      <c r="D47" s="30" t="str">
        <f t="shared" si="0"/>
        <v xml:space="preserve"> </v>
      </c>
      <c r="E47" s="48">
        <f>IF($D47=SpeciesTable1[[#Headers],[Willow]],$C47,0)</f>
        <v>0</v>
      </c>
      <c r="F47" s="48">
        <f>IF($D47=SpeciesTable1[[#Headers],[Cottonwood]],$C47,0)</f>
        <v>0</v>
      </c>
      <c r="G47" s="48">
        <f>IF($D47=SpeciesTable1[[#Headers],[Oak]],$C47,0)</f>
        <v>0</v>
      </c>
      <c r="H47" s="48">
        <f>IF($D47=SpeciesTable1[[#Headers],[Shrub]],$C47,0)</f>
        <v>0</v>
      </c>
      <c r="I47" s="48">
        <f>IF($D47=SpeciesTable1[[#Headers],[AlWal]],$C47,0)</f>
        <v>0</v>
      </c>
      <c r="J47" s="48">
        <f>IF($D47=SpeciesTable1[[#Headers],[ABS]],$C47,0)</f>
        <v>0</v>
      </c>
      <c r="K47" s="48">
        <f>IF($D47=SpeciesTable1[[#Headers],[Other]],$C47,0)</f>
        <v>0</v>
      </c>
      <c r="L47" s="48" t="s">
        <v>32</v>
      </c>
      <c r="M47" s="48" t="str">
        <f>$C$22&amp;SpeciesTable1[[#This Row],[Species]]</f>
        <v>Myrica californica</v>
      </c>
      <c r="N47" s="48">
        <f>IF(SpeciesTable1[[#This Row],[Percentage]]&lt;&gt;"", IFERROR(VLOOKUP(SpeciesTable1[[#This Row],[County&amp;Species]], SpeciesCobenefits[[County&amp;Species]:[PM2.5 Removed]], 2, FALSE), 0), 0)</f>
        <v>0</v>
      </c>
      <c r="O47" s="48">
        <f>IF(SpeciesTable1[[#This Row],[Percentage]]&lt;&gt;"", IFERROR(VLOOKUP(SpeciesTable1[[#This Row],[County&amp;Species]], SpeciesCobenefits[[County&amp;Species]:[PM2.5 Removed]],3, FALSE), 0), 0)</f>
        <v>0</v>
      </c>
      <c r="P47" s="48">
        <f>IF(SpeciesTable1[[#This Row],[Percentage]]&lt;&gt;"", IFERROR(VLOOKUP(SpeciesTable1[[#This Row],[County&amp;Species]], SpeciesCobenefits[[County&amp;Species]:[PM2.5 Removed]], 4, FALSE), 0), 0)</f>
        <v>0</v>
      </c>
      <c r="Q47" s="48">
        <f>IF(SpeciesTable1[[#This Row],[Percentage]]&lt;&gt;"", IFERROR(VLOOKUP(SpeciesTable1[[#This Row],[County&amp;Species]], SpeciesCobenefits[[County&amp;Species]:[PM2.5 Removed]], 5, FALSE), 0), 0)</f>
        <v>0</v>
      </c>
      <c r="R47" s="48"/>
      <c r="S47" s="48"/>
      <c r="T47" s="48"/>
      <c r="U47" s="48"/>
    </row>
    <row r="48" spans="2:21" s="30" customFormat="1">
      <c r="B48" s="157" t="s">
        <v>48</v>
      </c>
      <c r="C48" s="59"/>
      <c r="D48" s="30" t="str">
        <f t="shared" si="0"/>
        <v xml:space="preserve"> </v>
      </c>
      <c r="E48" s="48">
        <f>IF($D48=SpeciesTable1[[#Headers],[Willow]],$C48,0)</f>
        <v>0</v>
      </c>
      <c r="F48" s="48">
        <f>IF($D48=SpeciesTable1[[#Headers],[Cottonwood]],$C48,0)</f>
        <v>0</v>
      </c>
      <c r="G48" s="48">
        <f>IF($D48=SpeciesTable1[[#Headers],[Oak]],$C48,0)</f>
        <v>0</v>
      </c>
      <c r="H48" s="48">
        <f>IF($D48=SpeciesTable1[[#Headers],[Shrub]],$C48,0)</f>
        <v>0</v>
      </c>
      <c r="I48" s="48">
        <f>IF($D48=SpeciesTable1[[#Headers],[AlWal]],$C48,0)</f>
        <v>0</v>
      </c>
      <c r="J48" s="48">
        <f>IF($D48=SpeciesTable1[[#Headers],[ABS]],$C48,0)</f>
        <v>0</v>
      </c>
      <c r="K48" s="48">
        <f>IF($D48=SpeciesTable1[[#Headers],[Other]],$C48,0)</f>
        <v>0</v>
      </c>
      <c r="L48" s="48" t="s">
        <v>49</v>
      </c>
      <c r="M48" s="48" t="str">
        <f>$C$22&amp;SpeciesTable1[[#This Row],[Species]]</f>
        <v>Physocarpus capitatus</v>
      </c>
      <c r="N48" s="48">
        <f>IF(SpeciesTable1[[#This Row],[Percentage]]&lt;&gt;"", IFERROR(VLOOKUP(SpeciesTable1[[#This Row],[County&amp;Species]], SpeciesCobenefits[[County&amp;Species]:[PM2.5 Removed]], 2, FALSE), 0), 0)</f>
        <v>0</v>
      </c>
      <c r="O48" s="48">
        <f>IF(SpeciesTable1[[#This Row],[Percentage]]&lt;&gt;"", IFERROR(VLOOKUP(SpeciesTable1[[#This Row],[County&amp;Species]], SpeciesCobenefits[[County&amp;Species]:[PM2.5 Removed]],3, FALSE), 0), 0)</f>
        <v>0</v>
      </c>
      <c r="P48" s="48">
        <f>IF(SpeciesTable1[[#This Row],[Percentage]]&lt;&gt;"", IFERROR(VLOOKUP(SpeciesTable1[[#This Row],[County&amp;Species]], SpeciesCobenefits[[County&amp;Species]:[PM2.5 Removed]], 4, FALSE), 0), 0)</f>
        <v>0</v>
      </c>
      <c r="Q48" s="48">
        <f>IF(SpeciesTable1[[#This Row],[Percentage]]&lt;&gt;"", IFERROR(VLOOKUP(SpeciesTable1[[#This Row],[County&amp;Species]], SpeciesCobenefits[[County&amp;Species]:[PM2.5 Removed]], 5, FALSE), 0), 0)</f>
        <v>0</v>
      </c>
      <c r="R48" s="48"/>
      <c r="S48" s="48"/>
      <c r="T48" s="48"/>
      <c r="U48" s="48"/>
    </row>
    <row r="49" spans="2:21" s="30" customFormat="1">
      <c r="B49" s="157" t="s">
        <v>50</v>
      </c>
      <c r="C49" s="59"/>
      <c r="D49" s="30" t="str">
        <f t="shared" si="0"/>
        <v xml:space="preserve"> </v>
      </c>
      <c r="E49" s="48">
        <f>IF($D49=SpeciesTable1[[#Headers],[Willow]],$C49,0)</f>
        <v>0</v>
      </c>
      <c r="F49" s="48">
        <f>IF($D49=SpeciesTable1[[#Headers],[Cottonwood]],$C49,0)</f>
        <v>0</v>
      </c>
      <c r="G49" s="48">
        <f>IF($D49=SpeciesTable1[[#Headers],[Oak]],$C49,0)</f>
        <v>0</v>
      </c>
      <c r="H49" s="48">
        <f>IF($D49=SpeciesTable1[[#Headers],[Shrub]],$C49,0)</f>
        <v>0</v>
      </c>
      <c r="I49" s="48">
        <f>IF($D49=SpeciesTable1[[#Headers],[AlWal]],$C49,0)</f>
        <v>0</v>
      </c>
      <c r="J49" s="48">
        <f>IF($D49=SpeciesTable1[[#Headers],[ABS]],$C49,0)</f>
        <v>0</v>
      </c>
      <c r="K49" s="48">
        <f>IF($D49=SpeciesTable1[[#Headers],[Other]],$C49,0)</f>
        <v>0</v>
      </c>
      <c r="L49" s="48" t="s">
        <v>31</v>
      </c>
      <c r="M49" s="48" t="str">
        <f>$C$22&amp;SpeciesTable1[[#This Row],[Species]]</f>
        <v>Platanus racemosa</v>
      </c>
      <c r="N49" s="48">
        <f>IF(SpeciesTable1[[#This Row],[Percentage]]&lt;&gt;"", IFERROR(VLOOKUP(SpeciesTable1[[#This Row],[County&amp;Species]], SpeciesCobenefits[[County&amp;Species]:[PM2.5 Removed]], 2, FALSE), 0), 0)</f>
        <v>0</v>
      </c>
      <c r="O49" s="48">
        <f>IF(SpeciesTable1[[#This Row],[Percentage]]&lt;&gt;"", IFERROR(VLOOKUP(SpeciesTable1[[#This Row],[County&amp;Species]], SpeciesCobenefits[[County&amp;Species]:[PM2.5 Removed]],3, FALSE), 0), 0)</f>
        <v>0</v>
      </c>
      <c r="P49" s="48">
        <f>IF(SpeciesTable1[[#This Row],[Percentage]]&lt;&gt;"", IFERROR(VLOOKUP(SpeciesTable1[[#This Row],[County&amp;Species]], SpeciesCobenefits[[County&amp;Species]:[PM2.5 Removed]], 4, FALSE), 0), 0)</f>
        <v>0</v>
      </c>
      <c r="Q49" s="48">
        <f>IF(SpeciesTable1[[#This Row],[Percentage]]&lt;&gt;"", IFERROR(VLOOKUP(SpeciesTable1[[#This Row],[County&amp;Species]], SpeciesCobenefits[[County&amp;Species]:[PM2.5 Removed]], 5, FALSE), 0), 0)</f>
        <v>0</v>
      </c>
      <c r="R49" s="48"/>
      <c r="S49" s="48"/>
      <c r="T49" s="48"/>
      <c r="U49" s="48"/>
    </row>
    <row r="50" spans="2:21" s="30" customFormat="1">
      <c r="B50" s="157" t="s">
        <v>51</v>
      </c>
      <c r="C50" s="59"/>
      <c r="D50" s="30" t="str">
        <f t="shared" si="0"/>
        <v xml:space="preserve"> </v>
      </c>
      <c r="E50" s="48">
        <f>IF($D50=SpeciesTable1[[#Headers],[Willow]],$C50,0)</f>
        <v>0</v>
      </c>
      <c r="F50" s="48">
        <f>IF($D50=SpeciesTable1[[#Headers],[Cottonwood]],$C50,0)</f>
        <v>0</v>
      </c>
      <c r="G50" s="48">
        <f>IF($D50=SpeciesTable1[[#Headers],[Oak]],$C50,0)</f>
        <v>0</v>
      </c>
      <c r="H50" s="48">
        <f>IF($D50=SpeciesTable1[[#Headers],[Shrub]],$C50,0)</f>
        <v>0</v>
      </c>
      <c r="I50" s="48">
        <f>IF($D50=SpeciesTable1[[#Headers],[AlWal]],$C50,0)</f>
        <v>0</v>
      </c>
      <c r="J50" s="48">
        <f>IF($D50=SpeciesTable1[[#Headers],[ABS]],$C50,0)</f>
        <v>0</v>
      </c>
      <c r="K50" s="48">
        <f>IF($D50=SpeciesTable1[[#Headers],[Other]],$C50,0)</f>
        <v>0</v>
      </c>
      <c r="L50" s="48" t="s">
        <v>27</v>
      </c>
      <c r="M50" s="48" t="str">
        <f>$C$22&amp;SpeciesTable1[[#This Row],[Species]]</f>
        <v>Populus fremontii</v>
      </c>
      <c r="N50" s="48">
        <f>IF(SpeciesTable1[[#This Row],[Percentage]]&lt;&gt;"", IFERROR(VLOOKUP(SpeciesTable1[[#This Row],[County&amp;Species]], SpeciesCobenefits[[County&amp;Species]:[PM2.5 Removed]], 2, FALSE), 0), 0)</f>
        <v>0</v>
      </c>
      <c r="O50" s="48">
        <f>IF(SpeciesTable1[[#This Row],[Percentage]]&lt;&gt;"", IFERROR(VLOOKUP(SpeciesTable1[[#This Row],[County&amp;Species]], SpeciesCobenefits[[County&amp;Species]:[PM2.5 Removed]],3, FALSE), 0), 0)</f>
        <v>0</v>
      </c>
      <c r="P50" s="48">
        <f>IF(SpeciesTable1[[#This Row],[Percentage]]&lt;&gt;"", IFERROR(VLOOKUP(SpeciesTable1[[#This Row],[County&amp;Species]], SpeciesCobenefits[[County&amp;Species]:[PM2.5 Removed]], 4, FALSE), 0), 0)</f>
        <v>0</v>
      </c>
      <c r="Q50" s="48">
        <f>IF(SpeciesTable1[[#This Row],[Percentage]]&lt;&gt;"", IFERROR(VLOOKUP(SpeciesTable1[[#This Row],[County&amp;Species]], SpeciesCobenefits[[County&amp;Species]:[PM2.5 Removed]], 5, FALSE), 0), 0)</f>
        <v>0</v>
      </c>
      <c r="R50" s="48"/>
      <c r="S50" s="48"/>
      <c r="T50" s="48"/>
      <c r="U50" s="48"/>
    </row>
    <row r="51" spans="2:21" s="30" customFormat="1">
      <c r="B51" s="157" t="s">
        <v>52</v>
      </c>
      <c r="C51" s="59"/>
      <c r="D51" s="30" t="str">
        <f t="shared" si="0"/>
        <v xml:space="preserve"> </v>
      </c>
      <c r="E51" s="48">
        <f>IF($D51=SpeciesTable1[[#Headers],[Willow]],$C51,0)</f>
        <v>0</v>
      </c>
      <c r="F51" s="48">
        <f>IF($D51=SpeciesTable1[[#Headers],[Cottonwood]],$C51,0)</f>
        <v>0</v>
      </c>
      <c r="G51" s="48">
        <f>IF($D51=SpeciesTable1[[#Headers],[Oak]],$C51,0)</f>
        <v>0</v>
      </c>
      <c r="H51" s="48">
        <f>IF($D51=SpeciesTable1[[#Headers],[Shrub]],$C51,0)</f>
        <v>0</v>
      </c>
      <c r="I51" s="48">
        <f>IF($D51=SpeciesTable1[[#Headers],[AlWal]],$C51,0)</f>
        <v>0</v>
      </c>
      <c r="J51" s="48">
        <f>IF($D51=SpeciesTable1[[#Headers],[ABS]],$C51,0)</f>
        <v>0</v>
      </c>
      <c r="K51" s="48">
        <f>IF($D51=SpeciesTable1[[#Headers],[Other]],$C51,0)</f>
        <v>0</v>
      </c>
      <c r="L51" s="48" t="s">
        <v>27</v>
      </c>
      <c r="M51" s="48" t="str">
        <f>$C$22&amp;SpeciesTable1[[#This Row],[Species]]</f>
        <v>Populus (other)</v>
      </c>
      <c r="N51" s="48">
        <f>IF(SpeciesTable1[[#This Row],[Percentage]]&lt;&gt;"", IFERROR(VLOOKUP(SpeciesTable1[[#This Row],[County&amp;Species]], SpeciesCobenefits[[County&amp;Species]:[PM2.5 Removed]], 2, FALSE), 0), 0)</f>
        <v>0</v>
      </c>
      <c r="O51" s="48">
        <f>IF(SpeciesTable1[[#This Row],[Percentage]]&lt;&gt;"", IFERROR(VLOOKUP(SpeciesTable1[[#This Row],[County&amp;Species]], SpeciesCobenefits[[County&amp;Species]:[PM2.5 Removed]],3, FALSE), 0), 0)</f>
        <v>0</v>
      </c>
      <c r="P51" s="48">
        <f>IF(SpeciesTable1[[#This Row],[Percentage]]&lt;&gt;"", IFERROR(VLOOKUP(SpeciesTable1[[#This Row],[County&amp;Species]], SpeciesCobenefits[[County&amp;Species]:[PM2.5 Removed]], 4, FALSE), 0), 0)</f>
        <v>0</v>
      </c>
      <c r="Q51" s="48">
        <f>IF(SpeciesTable1[[#This Row],[Percentage]]&lt;&gt;"", IFERROR(VLOOKUP(SpeciesTable1[[#This Row],[County&amp;Species]], SpeciesCobenefits[[County&amp;Species]:[PM2.5 Removed]], 5, FALSE), 0), 0)</f>
        <v>0</v>
      </c>
      <c r="R51" s="48"/>
      <c r="S51" s="48"/>
      <c r="T51" s="48"/>
      <c r="U51" s="48"/>
    </row>
    <row r="52" spans="2:21" s="30" customFormat="1">
      <c r="B52" s="157" t="s">
        <v>53</v>
      </c>
      <c r="C52" s="59"/>
      <c r="D52" s="30" t="str">
        <f t="shared" si="0"/>
        <v xml:space="preserve"> </v>
      </c>
      <c r="E52" s="48">
        <f>IF($D52=SpeciesTable1[[#Headers],[Willow]],$C52,0)</f>
        <v>0</v>
      </c>
      <c r="F52" s="48">
        <f>IF($D52=SpeciesTable1[[#Headers],[Cottonwood]],$C52,0)</f>
        <v>0</v>
      </c>
      <c r="G52" s="48">
        <f>IF($D52=SpeciesTable1[[#Headers],[Oak]],$C52,0)</f>
        <v>0</v>
      </c>
      <c r="H52" s="48">
        <f>IF($D52=SpeciesTable1[[#Headers],[Shrub]],$C52,0)</f>
        <v>0</v>
      </c>
      <c r="I52" s="48">
        <f>IF($D52=SpeciesTable1[[#Headers],[AlWal]],$C52,0)</f>
        <v>0</v>
      </c>
      <c r="J52" s="48">
        <f>IF($D52=SpeciesTable1[[#Headers],[ABS]],$C52,0)</f>
        <v>0</v>
      </c>
      <c r="K52" s="48">
        <f>IF($D52=SpeciesTable1[[#Headers],[Other]],$C52,0)</f>
        <v>0</v>
      </c>
      <c r="L52" s="48" t="s">
        <v>28</v>
      </c>
      <c r="M52" s="48" t="str">
        <f>$C$22&amp;SpeciesTable1[[#This Row],[Species]]</f>
        <v>Quercus lobata</v>
      </c>
      <c r="N52" s="48">
        <f>IF(SpeciesTable1[[#This Row],[Percentage]]&lt;&gt;"", IFERROR(VLOOKUP(SpeciesTable1[[#This Row],[County&amp;Species]], SpeciesCobenefits[[County&amp;Species]:[PM2.5 Removed]], 2, FALSE), 0), 0)</f>
        <v>0</v>
      </c>
      <c r="O52" s="48">
        <f>IF(SpeciesTable1[[#This Row],[Percentage]]&lt;&gt;"", IFERROR(VLOOKUP(SpeciesTable1[[#This Row],[County&amp;Species]], SpeciesCobenefits[[County&amp;Species]:[PM2.5 Removed]],3, FALSE), 0), 0)</f>
        <v>0</v>
      </c>
      <c r="P52" s="48">
        <f>IF(SpeciesTable1[[#This Row],[Percentage]]&lt;&gt;"", IFERROR(VLOOKUP(SpeciesTable1[[#This Row],[County&amp;Species]], SpeciesCobenefits[[County&amp;Species]:[PM2.5 Removed]], 4, FALSE), 0), 0)</f>
        <v>0</v>
      </c>
      <c r="Q52" s="48">
        <f>IF(SpeciesTable1[[#This Row],[Percentage]]&lt;&gt;"", IFERROR(VLOOKUP(SpeciesTable1[[#This Row],[County&amp;Species]], SpeciesCobenefits[[County&amp;Species]:[PM2.5 Removed]], 5, FALSE), 0), 0)</f>
        <v>0</v>
      </c>
      <c r="R52" s="48"/>
      <c r="S52" s="48"/>
      <c r="T52" s="48"/>
      <c r="U52" s="48"/>
    </row>
    <row r="53" spans="2:21" s="30" customFormat="1">
      <c r="B53" s="157" t="s">
        <v>54</v>
      </c>
      <c r="C53" s="59"/>
      <c r="D53" s="30" t="str">
        <f t="shared" si="0"/>
        <v xml:space="preserve"> </v>
      </c>
      <c r="E53" s="48">
        <f>IF($D53=SpeciesTable1[[#Headers],[Willow]],$C53,0)</f>
        <v>0</v>
      </c>
      <c r="F53" s="48">
        <f>IF($D53=SpeciesTable1[[#Headers],[Cottonwood]],$C53,0)</f>
        <v>0</v>
      </c>
      <c r="G53" s="48">
        <f>IF($D53=SpeciesTable1[[#Headers],[Oak]],$C53,0)</f>
        <v>0</v>
      </c>
      <c r="H53" s="48">
        <f>IF($D53=SpeciesTable1[[#Headers],[Shrub]],$C53,0)</f>
        <v>0</v>
      </c>
      <c r="I53" s="48">
        <f>IF($D53=SpeciesTable1[[#Headers],[AlWal]],$C53,0)</f>
        <v>0</v>
      </c>
      <c r="J53" s="48">
        <f>IF($D53=SpeciesTable1[[#Headers],[ABS]],$C53,0)</f>
        <v>0</v>
      </c>
      <c r="K53" s="48">
        <f>IF($D53=SpeciesTable1[[#Headers],[Other]],$C53,0)</f>
        <v>0</v>
      </c>
      <c r="L53" s="48" t="s">
        <v>28</v>
      </c>
      <c r="M53" s="48" t="str">
        <f>$C$22&amp;SpeciesTable1[[#This Row],[Species]]</f>
        <v>Quercus agrifolia</v>
      </c>
      <c r="N53" s="48">
        <f>IF(SpeciesTable1[[#This Row],[Percentage]]&lt;&gt;"", IFERROR(VLOOKUP(SpeciesTable1[[#This Row],[County&amp;Species]], SpeciesCobenefits[[County&amp;Species]:[PM2.5 Removed]], 2, FALSE), 0), 0)</f>
        <v>0</v>
      </c>
      <c r="O53" s="48">
        <f>IF(SpeciesTable1[[#This Row],[Percentage]]&lt;&gt;"", IFERROR(VLOOKUP(SpeciesTable1[[#This Row],[County&amp;Species]], SpeciesCobenefits[[County&amp;Species]:[PM2.5 Removed]],3, FALSE), 0), 0)</f>
        <v>0</v>
      </c>
      <c r="P53" s="48">
        <f>IF(SpeciesTable1[[#This Row],[Percentage]]&lt;&gt;"", IFERROR(VLOOKUP(SpeciesTable1[[#This Row],[County&amp;Species]], SpeciesCobenefits[[County&amp;Species]:[PM2.5 Removed]], 4, FALSE), 0), 0)</f>
        <v>0</v>
      </c>
      <c r="Q53" s="48">
        <f>IF(SpeciesTable1[[#This Row],[Percentage]]&lt;&gt;"", IFERROR(VLOOKUP(SpeciesTable1[[#This Row],[County&amp;Species]], SpeciesCobenefits[[County&amp;Species]:[PM2.5 Removed]], 5, FALSE), 0), 0)</f>
        <v>0</v>
      </c>
      <c r="R53" s="48"/>
      <c r="S53" s="48"/>
      <c r="T53" s="48"/>
      <c r="U53" s="48"/>
    </row>
    <row r="54" spans="2:21" s="30" customFormat="1">
      <c r="B54" s="157" t="s">
        <v>55</v>
      </c>
      <c r="C54" s="59"/>
      <c r="D54" s="30" t="str">
        <f t="shared" si="0"/>
        <v xml:space="preserve"> </v>
      </c>
      <c r="E54" s="48">
        <f>IF($D54=SpeciesTable1[[#Headers],[Willow]],$C54,0)</f>
        <v>0</v>
      </c>
      <c r="F54" s="48">
        <f>IF($D54=SpeciesTable1[[#Headers],[Cottonwood]],$C54,0)</f>
        <v>0</v>
      </c>
      <c r="G54" s="48">
        <f>IF($D54=SpeciesTable1[[#Headers],[Oak]],$C54,0)</f>
        <v>0</v>
      </c>
      <c r="H54" s="48">
        <f>IF($D54=SpeciesTable1[[#Headers],[Shrub]],$C54,0)</f>
        <v>0</v>
      </c>
      <c r="I54" s="48">
        <f>IF($D54=SpeciesTable1[[#Headers],[AlWal]],$C54,0)</f>
        <v>0</v>
      </c>
      <c r="J54" s="48">
        <f>IF($D54=SpeciesTable1[[#Headers],[ABS]],$C54,0)</f>
        <v>0</v>
      </c>
      <c r="K54" s="48">
        <f>IF($D54=SpeciesTable1[[#Headers],[Other]],$C54,0)</f>
        <v>0</v>
      </c>
      <c r="L54" s="48" t="s">
        <v>28</v>
      </c>
      <c r="M54" s="48" t="str">
        <f>$C$22&amp;SpeciesTable1[[#This Row],[Species]]</f>
        <v>Quercus (other)</v>
      </c>
      <c r="N54" s="48">
        <f>IF(SpeciesTable1[[#This Row],[Percentage]]&lt;&gt;"", IFERROR(VLOOKUP(SpeciesTable1[[#This Row],[County&amp;Species]], SpeciesCobenefits[[County&amp;Species]:[PM2.5 Removed]], 2, FALSE), 0), 0)</f>
        <v>0</v>
      </c>
      <c r="O54" s="48">
        <f>IF(SpeciesTable1[[#This Row],[Percentage]]&lt;&gt;"", IFERROR(VLOOKUP(SpeciesTable1[[#This Row],[County&amp;Species]], SpeciesCobenefits[[County&amp;Species]:[PM2.5 Removed]],3, FALSE), 0), 0)</f>
        <v>0</v>
      </c>
      <c r="P54" s="48">
        <f>IF(SpeciesTable1[[#This Row],[Percentage]]&lt;&gt;"", IFERROR(VLOOKUP(SpeciesTable1[[#This Row],[County&amp;Species]], SpeciesCobenefits[[County&amp;Species]:[PM2.5 Removed]], 4, FALSE), 0), 0)</f>
        <v>0</v>
      </c>
      <c r="Q54" s="48">
        <f>IF(SpeciesTable1[[#This Row],[Percentage]]&lt;&gt;"", IFERROR(VLOOKUP(SpeciesTable1[[#This Row],[County&amp;Species]], SpeciesCobenefits[[County&amp;Species]:[PM2.5 Removed]], 5, FALSE), 0), 0)</f>
        <v>0</v>
      </c>
      <c r="R54" s="48"/>
      <c r="S54" s="48"/>
      <c r="T54" s="48"/>
      <c r="U54" s="48"/>
    </row>
    <row r="55" spans="2:21" s="30" customFormat="1">
      <c r="B55" s="157" t="s">
        <v>56</v>
      </c>
      <c r="C55" s="59"/>
      <c r="D55" s="30" t="str">
        <f t="shared" si="0"/>
        <v xml:space="preserve"> </v>
      </c>
      <c r="E55" s="48">
        <f>IF($D55=SpeciesTable1[[#Headers],[Willow]],$C55,0)</f>
        <v>0</v>
      </c>
      <c r="F55" s="48">
        <f>IF($D55=SpeciesTable1[[#Headers],[Cottonwood]],$C55,0)</f>
        <v>0</v>
      </c>
      <c r="G55" s="48">
        <f>IF($D55=SpeciesTable1[[#Headers],[Oak]],$C55,0)</f>
        <v>0</v>
      </c>
      <c r="H55" s="48">
        <f>IF($D55=SpeciesTable1[[#Headers],[Shrub]],$C55,0)</f>
        <v>0</v>
      </c>
      <c r="I55" s="48">
        <f>IF($D55=SpeciesTable1[[#Headers],[AlWal]],$C55,0)</f>
        <v>0</v>
      </c>
      <c r="J55" s="48">
        <f>IF($D55=SpeciesTable1[[#Headers],[ABS]],$C55,0)</f>
        <v>0</v>
      </c>
      <c r="K55" s="48">
        <f>IF($D55=SpeciesTable1[[#Headers],[Other]],$C55,0)</f>
        <v>0</v>
      </c>
      <c r="L55" s="48" t="s">
        <v>49</v>
      </c>
      <c r="M55" s="48" t="str">
        <f>$C$22&amp;SpeciesTable1[[#This Row],[Species]]</f>
        <v>Rosa californica</v>
      </c>
      <c r="N55" s="48">
        <f>IF(SpeciesTable1[[#This Row],[Percentage]]&lt;&gt;"", IFERROR(VLOOKUP(SpeciesTable1[[#This Row],[County&amp;Species]], SpeciesCobenefits[[County&amp;Species]:[PM2.5 Removed]], 2, FALSE), 0), 0)</f>
        <v>0</v>
      </c>
      <c r="O55" s="48">
        <f>IF(SpeciesTable1[[#This Row],[Percentage]]&lt;&gt;"", IFERROR(VLOOKUP(SpeciesTable1[[#This Row],[County&amp;Species]], SpeciesCobenefits[[County&amp;Species]:[PM2.5 Removed]],3, FALSE), 0), 0)</f>
        <v>0</v>
      </c>
      <c r="P55" s="48">
        <f>IF(SpeciesTable1[[#This Row],[Percentage]]&lt;&gt;"", IFERROR(VLOOKUP(SpeciesTable1[[#This Row],[County&amp;Species]], SpeciesCobenefits[[County&amp;Species]:[PM2.5 Removed]], 4, FALSE), 0), 0)</f>
        <v>0</v>
      </c>
      <c r="Q55" s="48">
        <f>IF(SpeciesTable1[[#This Row],[Percentage]]&lt;&gt;"", IFERROR(VLOOKUP(SpeciesTable1[[#This Row],[County&amp;Species]], SpeciesCobenefits[[County&amp;Species]:[PM2.5 Removed]], 5, FALSE), 0), 0)</f>
        <v>0</v>
      </c>
      <c r="R55" s="48"/>
      <c r="S55" s="48"/>
      <c r="T55" s="48"/>
      <c r="U55" s="48"/>
    </row>
    <row r="56" spans="2:21" s="30" customFormat="1">
      <c r="B56" s="157" t="s">
        <v>57</v>
      </c>
      <c r="C56" s="59"/>
      <c r="D56" s="30" t="str">
        <f t="shared" si="0"/>
        <v xml:space="preserve"> </v>
      </c>
      <c r="E56" s="48">
        <f>IF($D56=SpeciesTable1[[#Headers],[Willow]],$C56,0)</f>
        <v>0</v>
      </c>
      <c r="F56" s="48">
        <f>IF($D56=SpeciesTable1[[#Headers],[Cottonwood]],$C56,0)</f>
        <v>0</v>
      </c>
      <c r="G56" s="48">
        <f>IF($D56=SpeciesTable1[[#Headers],[Oak]],$C56,0)</f>
        <v>0</v>
      </c>
      <c r="H56" s="48">
        <f>IF($D56=SpeciesTable1[[#Headers],[Shrub]],$C56,0)</f>
        <v>0</v>
      </c>
      <c r="I56" s="48">
        <f>IF($D56=SpeciesTable1[[#Headers],[AlWal]],$C56,0)</f>
        <v>0</v>
      </c>
      <c r="J56" s="48">
        <f>IF($D56=SpeciesTable1[[#Headers],[ABS]],$C56,0)</f>
        <v>0</v>
      </c>
      <c r="K56" s="48">
        <f>IF($D56=SpeciesTable1[[#Headers],[Other]],$C56,0)</f>
        <v>0</v>
      </c>
      <c r="L56" s="48" t="s">
        <v>49</v>
      </c>
      <c r="M56" s="48" t="str">
        <f>$C$22&amp;SpeciesTable1[[#This Row],[Species]]</f>
        <v>Rubus (sp)</v>
      </c>
      <c r="N56" s="48">
        <f>IF(SpeciesTable1[[#This Row],[Percentage]]&lt;&gt;"", IFERROR(VLOOKUP(SpeciesTable1[[#This Row],[County&amp;Species]], SpeciesCobenefits[[County&amp;Species]:[PM2.5 Removed]], 2, FALSE), 0), 0)</f>
        <v>0</v>
      </c>
      <c r="O56" s="48">
        <f>IF(SpeciesTable1[[#This Row],[Percentage]]&lt;&gt;"", IFERROR(VLOOKUP(SpeciesTable1[[#This Row],[County&amp;Species]], SpeciesCobenefits[[County&amp;Species]:[PM2.5 Removed]],3, FALSE), 0), 0)</f>
        <v>0</v>
      </c>
      <c r="P56" s="48">
        <f>IF(SpeciesTable1[[#This Row],[Percentage]]&lt;&gt;"", IFERROR(VLOOKUP(SpeciesTable1[[#This Row],[County&amp;Species]], SpeciesCobenefits[[County&amp;Species]:[PM2.5 Removed]], 4, FALSE), 0), 0)</f>
        <v>0</v>
      </c>
      <c r="Q56" s="48">
        <f>IF(SpeciesTable1[[#This Row],[Percentage]]&lt;&gt;"", IFERROR(VLOOKUP(SpeciesTable1[[#This Row],[County&amp;Species]], SpeciesCobenefits[[County&amp;Species]:[PM2.5 Removed]], 5, FALSE), 0), 0)</f>
        <v>0</v>
      </c>
      <c r="R56" s="48"/>
      <c r="S56" s="48"/>
      <c r="T56" s="48"/>
      <c r="U56" s="48"/>
    </row>
    <row r="57" spans="2:21" s="30" customFormat="1">
      <c r="B57" s="157" t="s">
        <v>58</v>
      </c>
      <c r="C57" s="59"/>
      <c r="D57" s="30" t="str">
        <f t="shared" si="0"/>
        <v xml:space="preserve"> </v>
      </c>
      <c r="E57" s="48">
        <f>IF($D57=SpeciesTable1[[#Headers],[Willow]],$C57,0)</f>
        <v>0</v>
      </c>
      <c r="F57" s="48">
        <f>IF($D57=SpeciesTable1[[#Headers],[Cottonwood]],$C57,0)</f>
        <v>0</v>
      </c>
      <c r="G57" s="48">
        <f>IF($D57=SpeciesTable1[[#Headers],[Oak]],$C57,0)</f>
        <v>0</v>
      </c>
      <c r="H57" s="48">
        <f>IF($D57=SpeciesTable1[[#Headers],[Shrub]],$C57,0)</f>
        <v>0</v>
      </c>
      <c r="I57" s="48">
        <f>IF($D57=SpeciesTable1[[#Headers],[AlWal]],$C57,0)</f>
        <v>0</v>
      </c>
      <c r="J57" s="48">
        <f>IF($D57=SpeciesTable1[[#Headers],[ABS]],$C57,0)</f>
        <v>0</v>
      </c>
      <c r="K57" s="48">
        <f>IF($D57=SpeciesTable1[[#Headers],[Other]],$C57,0)</f>
        <v>0</v>
      </c>
      <c r="L57" s="48" t="s">
        <v>26</v>
      </c>
      <c r="M57" s="48" t="str">
        <f>$C$22&amp;SpeciesTable1[[#This Row],[Species]]</f>
        <v>Salix exigua</v>
      </c>
      <c r="N57" s="48">
        <f>IF(SpeciesTable1[[#This Row],[Percentage]]&lt;&gt;"", IFERROR(VLOOKUP(SpeciesTable1[[#This Row],[County&amp;Species]], SpeciesCobenefits[[County&amp;Species]:[PM2.5 Removed]], 2, FALSE), 0), 0)</f>
        <v>0</v>
      </c>
      <c r="O57" s="48">
        <f>IF(SpeciesTable1[[#This Row],[Percentage]]&lt;&gt;"", IFERROR(VLOOKUP(SpeciesTable1[[#This Row],[County&amp;Species]], SpeciesCobenefits[[County&amp;Species]:[PM2.5 Removed]],3, FALSE), 0), 0)</f>
        <v>0</v>
      </c>
      <c r="P57" s="48">
        <f>IF(SpeciesTable1[[#This Row],[Percentage]]&lt;&gt;"", IFERROR(VLOOKUP(SpeciesTable1[[#This Row],[County&amp;Species]], SpeciesCobenefits[[County&amp;Species]:[PM2.5 Removed]], 4, FALSE), 0), 0)</f>
        <v>0</v>
      </c>
      <c r="Q57" s="48">
        <f>IF(SpeciesTable1[[#This Row],[Percentage]]&lt;&gt;"", IFERROR(VLOOKUP(SpeciesTable1[[#This Row],[County&amp;Species]], SpeciesCobenefits[[County&amp;Species]:[PM2.5 Removed]], 5, FALSE), 0), 0)</f>
        <v>0</v>
      </c>
      <c r="R57" s="48"/>
      <c r="S57" s="48"/>
      <c r="T57" s="48"/>
      <c r="U57" s="48"/>
    </row>
    <row r="58" spans="2:21" s="30" customFormat="1">
      <c r="B58" s="157" t="s">
        <v>59</v>
      </c>
      <c r="C58" s="59"/>
      <c r="D58" s="30" t="str">
        <f t="shared" si="0"/>
        <v xml:space="preserve"> </v>
      </c>
      <c r="E58" s="48">
        <f>IF($D58=SpeciesTable1[[#Headers],[Willow]],$C58,0)</f>
        <v>0</v>
      </c>
      <c r="F58" s="48">
        <f>IF($D58=SpeciesTable1[[#Headers],[Cottonwood]],$C58,0)</f>
        <v>0</v>
      </c>
      <c r="G58" s="48">
        <f>IF($D58=SpeciesTable1[[#Headers],[Oak]],$C58,0)</f>
        <v>0</v>
      </c>
      <c r="H58" s="48">
        <f>IF($D58=SpeciesTable1[[#Headers],[Shrub]],$C58,0)</f>
        <v>0</v>
      </c>
      <c r="I58" s="48">
        <f>IF($D58=SpeciesTable1[[#Headers],[AlWal]],$C58,0)</f>
        <v>0</v>
      </c>
      <c r="J58" s="48">
        <f>IF($D58=SpeciesTable1[[#Headers],[ABS]],$C58,0)</f>
        <v>0</v>
      </c>
      <c r="K58" s="48">
        <f>IF($D58=SpeciesTable1[[#Headers],[Other]],$C58,0)</f>
        <v>0</v>
      </c>
      <c r="L58" s="48" t="s">
        <v>26</v>
      </c>
      <c r="M58" s="48" t="str">
        <f>$C$22&amp;SpeciesTable1[[#This Row],[Species]]</f>
        <v>Salix gooddingii</v>
      </c>
      <c r="N58" s="48">
        <f>IF(SpeciesTable1[[#This Row],[Percentage]]&lt;&gt;"", IFERROR(VLOOKUP(SpeciesTable1[[#This Row],[County&amp;Species]], SpeciesCobenefits[[County&amp;Species]:[PM2.5 Removed]], 2, FALSE), 0), 0)</f>
        <v>0</v>
      </c>
      <c r="O58" s="48">
        <f>IF(SpeciesTable1[[#This Row],[Percentage]]&lt;&gt;"", IFERROR(VLOOKUP(SpeciesTable1[[#This Row],[County&amp;Species]], SpeciesCobenefits[[County&amp;Species]:[PM2.5 Removed]],3, FALSE), 0), 0)</f>
        <v>0</v>
      </c>
      <c r="P58" s="48">
        <f>IF(SpeciesTable1[[#This Row],[Percentage]]&lt;&gt;"", IFERROR(VLOOKUP(SpeciesTable1[[#This Row],[County&amp;Species]], SpeciesCobenefits[[County&amp;Species]:[PM2.5 Removed]], 4, FALSE), 0), 0)</f>
        <v>0</v>
      </c>
      <c r="Q58" s="48">
        <f>IF(SpeciesTable1[[#This Row],[Percentage]]&lt;&gt;"", IFERROR(VLOOKUP(SpeciesTable1[[#This Row],[County&amp;Species]], SpeciesCobenefits[[County&amp;Species]:[PM2.5 Removed]], 5, FALSE), 0), 0)</f>
        <v>0</v>
      </c>
      <c r="R58" s="48"/>
      <c r="S58" s="48"/>
      <c r="T58" s="48"/>
      <c r="U58" s="48"/>
    </row>
    <row r="59" spans="2:21" s="30" customFormat="1">
      <c r="B59" s="157" t="s">
        <v>60</v>
      </c>
      <c r="C59" s="59"/>
      <c r="D59" s="30" t="str">
        <f t="shared" si="0"/>
        <v xml:space="preserve"> </v>
      </c>
      <c r="E59" s="48">
        <f>IF($D59=SpeciesTable1[[#Headers],[Willow]],$C59,0)</f>
        <v>0</v>
      </c>
      <c r="F59" s="48">
        <f>IF($D59=SpeciesTable1[[#Headers],[Cottonwood]],$C59,0)</f>
        <v>0</v>
      </c>
      <c r="G59" s="48">
        <f>IF($D59=SpeciesTable1[[#Headers],[Oak]],$C59,0)</f>
        <v>0</v>
      </c>
      <c r="H59" s="48">
        <f>IF($D59=SpeciesTable1[[#Headers],[Shrub]],$C59,0)</f>
        <v>0</v>
      </c>
      <c r="I59" s="48">
        <f>IF($D59=SpeciesTable1[[#Headers],[AlWal]],$C59,0)</f>
        <v>0</v>
      </c>
      <c r="J59" s="48">
        <f>IF($D59=SpeciesTable1[[#Headers],[ABS]],$C59,0)</f>
        <v>0</v>
      </c>
      <c r="K59" s="48">
        <f>IF($D59=SpeciesTable1[[#Headers],[Other]],$C59,0)</f>
        <v>0</v>
      </c>
      <c r="L59" s="48" t="s">
        <v>26</v>
      </c>
      <c r="M59" s="48" t="str">
        <f>$C$22&amp;SpeciesTable1[[#This Row],[Species]]</f>
        <v>Salix laevigata</v>
      </c>
      <c r="N59" s="48">
        <f>IF(SpeciesTable1[[#This Row],[Percentage]]&lt;&gt;"", IFERROR(VLOOKUP(SpeciesTable1[[#This Row],[County&amp;Species]], SpeciesCobenefits[[County&amp;Species]:[PM2.5 Removed]], 2, FALSE), 0), 0)</f>
        <v>0</v>
      </c>
      <c r="O59" s="48">
        <f>IF(SpeciesTable1[[#This Row],[Percentage]]&lt;&gt;"", IFERROR(VLOOKUP(SpeciesTable1[[#This Row],[County&amp;Species]], SpeciesCobenefits[[County&amp;Species]:[PM2.5 Removed]],3, FALSE), 0), 0)</f>
        <v>0</v>
      </c>
      <c r="P59" s="48">
        <f>IF(SpeciesTable1[[#This Row],[Percentage]]&lt;&gt;"", IFERROR(VLOOKUP(SpeciesTable1[[#This Row],[County&amp;Species]], SpeciesCobenefits[[County&amp;Species]:[PM2.5 Removed]], 4, FALSE), 0), 0)</f>
        <v>0</v>
      </c>
      <c r="Q59" s="48">
        <f>IF(SpeciesTable1[[#This Row],[Percentage]]&lt;&gt;"", IFERROR(VLOOKUP(SpeciesTable1[[#This Row],[County&amp;Species]], SpeciesCobenefits[[County&amp;Species]:[PM2.5 Removed]], 5, FALSE), 0), 0)</f>
        <v>0</v>
      </c>
      <c r="R59" s="48"/>
      <c r="S59" s="48"/>
      <c r="T59" s="48"/>
      <c r="U59" s="48"/>
    </row>
    <row r="60" spans="2:21" s="30" customFormat="1">
      <c r="B60" s="157" t="s">
        <v>61</v>
      </c>
      <c r="C60" s="59"/>
      <c r="D60" s="30" t="str">
        <f t="shared" si="0"/>
        <v xml:space="preserve"> </v>
      </c>
      <c r="E60" s="48">
        <f>IF($D60=SpeciesTable1[[#Headers],[Willow]],$C60,0)</f>
        <v>0</v>
      </c>
      <c r="F60" s="48">
        <f>IF($D60=SpeciesTable1[[#Headers],[Cottonwood]],$C60,0)</f>
        <v>0</v>
      </c>
      <c r="G60" s="48">
        <f>IF($D60=SpeciesTable1[[#Headers],[Oak]],$C60,0)</f>
        <v>0</v>
      </c>
      <c r="H60" s="48">
        <f>IF($D60=SpeciesTable1[[#Headers],[Shrub]],$C60,0)</f>
        <v>0</v>
      </c>
      <c r="I60" s="48">
        <f>IF($D60=SpeciesTable1[[#Headers],[AlWal]],$C60,0)</f>
        <v>0</v>
      </c>
      <c r="J60" s="48">
        <f>IF($D60=SpeciesTable1[[#Headers],[ABS]],$C60,0)</f>
        <v>0</v>
      </c>
      <c r="K60" s="48">
        <f>IF($D60=SpeciesTable1[[#Headers],[Other]],$C60,0)</f>
        <v>0</v>
      </c>
      <c r="L60" s="48" t="s">
        <v>26</v>
      </c>
      <c r="M60" s="48" t="str">
        <f>$C$22&amp;SpeciesTable1[[#This Row],[Species]]</f>
        <v>Salix lasiolepis</v>
      </c>
      <c r="N60" s="48">
        <f>IF(SpeciesTable1[[#This Row],[Percentage]]&lt;&gt;"", IFERROR(VLOOKUP(SpeciesTable1[[#This Row],[County&amp;Species]], SpeciesCobenefits[[County&amp;Species]:[PM2.5 Removed]], 2, FALSE), 0), 0)</f>
        <v>0</v>
      </c>
      <c r="O60" s="48">
        <f>IF(SpeciesTable1[[#This Row],[Percentage]]&lt;&gt;"", IFERROR(VLOOKUP(SpeciesTable1[[#This Row],[County&amp;Species]], SpeciesCobenefits[[County&amp;Species]:[PM2.5 Removed]],3, FALSE), 0), 0)</f>
        <v>0</v>
      </c>
      <c r="P60" s="48">
        <f>IF(SpeciesTable1[[#This Row],[Percentage]]&lt;&gt;"", IFERROR(VLOOKUP(SpeciesTable1[[#This Row],[County&amp;Species]], SpeciesCobenefits[[County&amp;Species]:[PM2.5 Removed]], 4, FALSE), 0), 0)</f>
        <v>0</v>
      </c>
      <c r="Q60" s="48">
        <f>IF(SpeciesTable1[[#This Row],[Percentage]]&lt;&gt;"", IFERROR(VLOOKUP(SpeciesTable1[[#This Row],[County&amp;Species]], SpeciesCobenefits[[County&amp;Species]:[PM2.5 Removed]], 5, FALSE), 0), 0)</f>
        <v>0</v>
      </c>
      <c r="R60" s="48"/>
      <c r="S60" s="48"/>
      <c r="T60" s="48"/>
      <c r="U60" s="48"/>
    </row>
    <row r="61" spans="2:21" s="30" customFormat="1">
      <c r="B61" s="157" t="s">
        <v>62</v>
      </c>
      <c r="C61" s="59"/>
      <c r="D61" s="30" t="str">
        <f t="shared" si="0"/>
        <v xml:space="preserve"> </v>
      </c>
      <c r="E61" s="48">
        <f>IF($D61=SpeciesTable1[[#Headers],[Willow]],$C61,0)</f>
        <v>0</v>
      </c>
      <c r="F61" s="48">
        <f>IF($D61=SpeciesTable1[[#Headers],[Cottonwood]],$C61,0)</f>
        <v>0</v>
      </c>
      <c r="G61" s="48">
        <f>IF($D61=SpeciesTable1[[#Headers],[Oak]],$C61,0)</f>
        <v>0</v>
      </c>
      <c r="H61" s="48">
        <f>IF($D61=SpeciesTable1[[#Headers],[Shrub]],$C61,0)</f>
        <v>0</v>
      </c>
      <c r="I61" s="48">
        <f>IF($D61=SpeciesTable1[[#Headers],[AlWal]],$C61,0)</f>
        <v>0</v>
      </c>
      <c r="J61" s="48">
        <f>IF($D61=SpeciesTable1[[#Headers],[ABS]],$C61,0)</f>
        <v>0</v>
      </c>
      <c r="K61" s="48">
        <f>IF($D61=SpeciesTable1[[#Headers],[Other]],$C61,0)</f>
        <v>0</v>
      </c>
      <c r="L61" s="48" t="s">
        <v>26</v>
      </c>
      <c r="M61" s="48" t="str">
        <f>$C$22&amp;SpeciesTable1[[#This Row],[Species]]</f>
        <v>Salix lucida</v>
      </c>
      <c r="N61" s="48">
        <f>IF(SpeciesTable1[[#This Row],[Percentage]]&lt;&gt;"", IFERROR(VLOOKUP(SpeciesTable1[[#This Row],[County&amp;Species]], SpeciesCobenefits[[County&amp;Species]:[PM2.5 Removed]], 2, FALSE), 0), 0)</f>
        <v>0</v>
      </c>
      <c r="O61" s="48">
        <f>IF(SpeciesTable1[[#This Row],[Percentage]]&lt;&gt;"", IFERROR(VLOOKUP(SpeciesTable1[[#This Row],[County&amp;Species]], SpeciesCobenefits[[County&amp;Species]:[PM2.5 Removed]],3, FALSE), 0), 0)</f>
        <v>0</v>
      </c>
      <c r="P61" s="48">
        <f>IF(SpeciesTable1[[#This Row],[Percentage]]&lt;&gt;"", IFERROR(VLOOKUP(SpeciesTable1[[#This Row],[County&amp;Species]], SpeciesCobenefits[[County&amp;Species]:[PM2.5 Removed]], 4, FALSE), 0), 0)</f>
        <v>0</v>
      </c>
      <c r="Q61" s="48">
        <f>IF(SpeciesTable1[[#This Row],[Percentage]]&lt;&gt;"", IFERROR(VLOOKUP(SpeciesTable1[[#This Row],[County&amp;Species]], SpeciesCobenefits[[County&amp;Species]:[PM2.5 Removed]], 5, FALSE), 0), 0)</f>
        <v>0</v>
      </c>
      <c r="R61" s="48"/>
      <c r="S61" s="48"/>
      <c r="T61" s="48"/>
      <c r="U61" s="48"/>
    </row>
    <row r="62" spans="2:21" s="30" customFormat="1">
      <c r="B62" s="157" t="s">
        <v>63</v>
      </c>
      <c r="C62" s="59"/>
      <c r="D62" s="30" t="str">
        <f t="shared" si="0"/>
        <v xml:space="preserve"> </v>
      </c>
      <c r="E62" s="48">
        <f>IF($D62=SpeciesTable1[[#Headers],[Willow]],$C62,0)</f>
        <v>0</v>
      </c>
      <c r="F62" s="48">
        <f>IF($D62=SpeciesTable1[[#Headers],[Cottonwood]],$C62,0)</f>
        <v>0</v>
      </c>
      <c r="G62" s="48">
        <f>IF($D62=SpeciesTable1[[#Headers],[Oak]],$C62,0)</f>
        <v>0</v>
      </c>
      <c r="H62" s="48">
        <f>IF($D62=SpeciesTable1[[#Headers],[Shrub]],$C62,0)</f>
        <v>0</v>
      </c>
      <c r="I62" s="48">
        <f>IF($D62=SpeciesTable1[[#Headers],[AlWal]],$C62,0)</f>
        <v>0</v>
      </c>
      <c r="J62" s="48">
        <f>IF($D62=SpeciesTable1[[#Headers],[ABS]],$C62,0)</f>
        <v>0</v>
      </c>
      <c r="K62" s="48">
        <f>IF($D62=SpeciesTable1[[#Headers],[Other]],$C62,0)</f>
        <v>0</v>
      </c>
      <c r="L62" s="48" t="s">
        <v>26</v>
      </c>
      <c r="M62" s="48" t="str">
        <f>$C$22&amp;SpeciesTable1[[#This Row],[Species]]</f>
        <v>Salix (other)</v>
      </c>
      <c r="N62" s="48">
        <f>IF(SpeciesTable1[[#This Row],[Percentage]]&lt;&gt;"", IFERROR(VLOOKUP(SpeciesTable1[[#This Row],[County&amp;Species]], SpeciesCobenefits[[County&amp;Species]:[PM2.5 Removed]], 2, FALSE), 0), 0)</f>
        <v>0</v>
      </c>
      <c r="O62" s="48">
        <f>IF(SpeciesTable1[[#This Row],[Percentage]]&lt;&gt;"", IFERROR(VLOOKUP(SpeciesTable1[[#This Row],[County&amp;Species]], SpeciesCobenefits[[County&amp;Species]:[PM2.5 Removed]],3, FALSE), 0), 0)</f>
        <v>0</v>
      </c>
      <c r="P62" s="48">
        <f>IF(SpeciesTable1[[#This Row],[Percentage]]&lt;&gt;"", IFERROR(VLOOKUP(SpeciesTable1[[#This Row],[County&amp;Species]], SpeciesCobenefits[[County&amp;Species]:[PM2.5 Removed]], 4, FALSE), 0), 0)</f>
        <v>0</v>
      </c>
      <c r="Q62" s="48">
        <f>IF(SpeciesTable1[[#This Row],[Percentage]]&lt;&gt;"", IFERROR(VLOOKUP(SpeciesTable1[[#This Row],[County&amp;Species]], SpeciesCobenefits[[County&amp;Species]:[PM2.5 Removed]], 5, FALSE), 0), 0)</f>
        <v>0</v>
      </c>
      <c r="R62" s="48"/>
      <c r="S62" s="48"/>
      <c r="T62" s="48"/>
      <c r="U62" s="48"/>
    </row>
    <row r="63" spans="2:21" s="30" customFormat="1">
      <c r="B63" s="157" t="s">
        <v>64</v>
      </c>
      <c r="C63" s="59"/>
      <c r="D63" s="30" t="str">
        <f t="shared" si="0"/>
        <v xml:space="preserve"> </v>
      </c>
      <c r="E63" s="48">
        <f>IF($D63=SpeciesTable1[[#Headers],[Willow]],$C63,0)</f>
        <v>0</v>
      </c>
      <c r="F63" s="48">
        <f>IF($D63=SpeciesTable1[[#Headers],[Cottonwood]],$C63,0)</f>
        <v>0</v>
      </c>
      <c r="G63" s="48">
        <f>IF($D63=SpeciesTable1[[#Headers],[Oak]],$C63,0)</f>
        <v>0</v>
      </c>
      <c r="H63" s="48">
        <f>IF($D63=SpeciesTable1[[#Headers],[Shrub]],$C63,0)</f>
        <v>0</v>
      </c>
      <c r="I63" s="48">
        <f>IF($D63=SpeciesTable1[[#Headers],[AlWal]],$C63,0)</f>
        <v>0</v>
      </c>
      <c r="J63" s="48">
        <f>IF($D63=SpeciesTable1[[#Headers],[ABS]],$C63,0)</f>
        <v>0</v>
      </c>
      <c r="K63" s="48">
        <f>IF($D63=SpeciesTable1[[#Headers],[Other]],$C63,0)</f>
        <v>0</v>
      </c>
      <c r="L63" s="48" t="s">
        <v>29</v>
      </c>
      <c r="M63" s="48" t="str">
        <f>$C$22&amp;SpeciesTable1[[#This Row],[Species]]</f>
        <v>Sambucus (sp)</v>
      </c>
      <c r="N63" s="48">
        <f>IF(SpeciesTable1[[#This Row],[Percentage]]&lt;&gt;"", IFERROR(VLOOKUP(SpeciesTable1[[#This Row],[County&amp;Species]], SpeciesCobenefits[[County&amp;Species]:[PM2.5 Removed]], 2, FALSE), 0), 0)</f>
        <v>0</v>
      </c>
      <c r="O63" s="48">
        <f>IF(SpeciesTable1[[#This Row],[Percentage]]&lt;&gt;"", IFERROR(VLOOKUP(SpeciesTable1[[#This Row],[County&amp;Species]], SpeciesCobenefits[[County&amp;Species]:[PM2.5 Removed]],3, FALSE), 0), 0)</f>
        <v>0</v>
      </c>
      <c r="P63" s="48">
        <f>IF(SpeciesTable1[[#This Row],[Percentage]]&lt;&gt;"", IFERROR(VLOOKUP(SpeciesTable1[[#This Row],[County&amp;Species]], SpeciesCobenefits[[County&amp;Species]:[PM2.5 Removed]], 4, FALSE), 0), 0)</f>
        <v>0</v>
      </c>
      <c r="Q63" s="48">
        <f>IF(SpeciesTable1[[#This Row],[Percentage]]&lt;&gt;"", IFERROR(VLOOKUP(SpeciesTable1[[#This Row],[County&amp;Species]], SpeciesCobenefits[[County&amp;Species]:[PM2.5 Removed]], 5, FALSE), 0), 0)</f>
        <v>0</v>
      </c>
      <c r="R63" s="48"/>
      <c r="S63" s="48"/>
      <c r="T63" s="48"/>
      <c r="U63" s="48"/>
    </row>
    <row r="64" spans="2:21" s="30" customFormat="1">
      <c r="B64" s="157" t="s">
        <v>65</v>
      </c>
      <c r="C64" s="59"/>
      <c r="D64" s="30" t="str">
        <f t="shared" si="0"/>
        <v xml:space="preserve"> </v>
      </c>
      <c r="E64" s="48">
        <f>IF($D64=SpeciesTable1[[#Headers],[Willow]],$C64,0)</f>
        <v>0</v>
      </c>
      <c r="F64" s="48">
        <f>IF($D64=SpeciesTable1[[#Headers],[Cottonwood]],$C64,0)</f>
        <v>0</v>
      </c>
      <c r="G64" s="48">
        <f>IF($D64=SpeciesTable1[[#Headers],[Oak]],$C64,0)</f>
        <v>0</v>
      </c>
      <c r="H64" s="48">
        <f>IF($D64=SpeciesTable1[[#Headers],[Shrub]],$C64,0)</f>
        <v>0</v>
      </c>
      <c r="I64" s="48">
        <f>IF($D64=SpeciesTable1[[#Headers],[AlWal]],$C64,0)</f>
        <v>0</v>
      </c>
      <c r="J64" s="48">
        <f>IF($D64=SpeciesTable1[[#Headers],[ABS]],$C64,0)</f>
        <v>0</v>
      </c>
      <c r="K64" s="48">
        <f>IF($D64=SpeciesTable1[[#Headers],[Other]],$C64,0)</f>
        <v>0</v>
      </c>
      <c r="L64" s="48" t="s">
        <v>49</v>
      </c>
      <c r="M64" s="48" t="str">
        <f>$C$22&amp;SpeciesTable1[[#This Row],[Species]]</f>
        <v>Symphoricarpos albus</v>
      </c>
      <c r="N64" s="48">
        <f>IF(SpeciesTable1[[#This Row],[Percentage]]&lt;&gt;"", IFERROR(VLOOKUP(SpeciesTable1[[#This Row],[County&amp;Species]], SpeciesCobenefits[[County&amp;Species]:[PM2.5 Removed]], 2, FALSE), 0), 0)</f>
        <v>0</v>
      </c>
      <c r="O64" s="48">
        <f>IF(SpeciesTable1[[#This Row],[Percentage]]&lt;&gt;"", IFERROR(VLOOKUP(SpeciesTable1[[#This Row],[County&amp;Species]], SpeciesCobenefits[[County&amp;Species]:[PM2.5 Removed]],3, FALSE), 0), 0)</f>
        <v>0</v>
      </c>
      <c r="P64" s="48">
        <f>IF(SpeciesTable1[[#This Row],[Percentage]]&lt;&gt;"", IFERROR(VLOOKUP(SpeciesTable1[[#This Row],[County&amp;Species]], SpeciesCobenefits[[County&amp;Species]:[PM2.5 Removed]], 4, FALSE), 0), 0)</f>
        <v>0</v>
      </c>
      <c r="Q64" s="48">
        <f>IF(SpeciesTable1[[#This Row],[Percentage]]&lt;&gt;"", IFERROR(VLOOKUP(SpeciesTable1[[#This Row],[County&amp;Species]], SpeciesCobenefits[[County&amp;Species]:[PM2.5 Removed]], 5, FALSE), 0), 0)</f>
        <v>0</v>
      </c>
      <c r="R64" s="48"/>
      <c r="S64" s="48"/>
      <c r="T64" s="48"/>
      <c r="U64" s="48"/>
    </row>
    <row r="65" spans="2:21" s="30" customFormat="1">
      <c r="B65" s="157" t="s">
        <v>66</v>
      </c>
      <c r="C65" s="59"/>
      <c r="D65" s="30" t="str">
        <f t="shared" si="0"/>
        <v xml:space="preserve"> </v>
      </c>
      <c r="E65" s="48">
        <f>IF($D65=SpeciesTable1[[#Headers],[Willow]],$C65,0)</f>
        <v>0</v>
      </c>
      <c r="F65" s="48">
        <f>IF($D65=SpeciesTable1[[#Headers],[Cottonwood]],$C65,0)</f>
        <v>0</v>
      </c>
      <c r="G65" s="48">
        <f>IF($D65=SpeciesTable1[[#Headers],[Oak]],$C65,0)</f>
        <v>0</v>
      </c>
      <c r="H65" s="48">
        <f>IF($D65=SpeciesTable1[[#Headers],[Shrub]],$C65,0)</f>
        <v>0</v>
      </c>
      <c r="I65" s="48">
        <f>IF($D65=SpeciesTable1[[#Headers],[AlWal]],$C65,0)</f>
        <v>0</v>
      </c>
      <c r="J65" s="48">
        <f>IF($D65=SpeciesTable1[[#Headers],[ABS]],$C65,0)</f>
        <v>0</v>
      </c>
      <c r="K65" s="48">
        <f>IF($D65=SpeciesTable1[[#Headers],[Other]],$C65,0)</f>
        <v>0</v>
      </c>
      <c r="L65" s="48" t="s">
        <v>49</v>
      </c>
      <c r="M65" s="48" t="str">
        <f>$C$22&amp;SpeciesTable1[[#This Row],[Species]]</f>
        <v>Toxicodendron diversilobum</v>
      </c>
      <c r="N65" s="48">
        <f>IF(SpeciesTable1[[#This Row],[Percentage]]&lt;&gt;"", IFERROR(VLOOKUP(SpeciesTable1[[#This Row],[County&amp;Species]], SpeciesCobenefits[[County&amp;Species]:[PM2.5 Removed]], 2, FALSE), 0), 0)</f>
        <v>0</v>
      </c>
      <c r="O65" s="48">
        <f>IF(SpeciesTable1[[#This Row],[Percentage]]&lt;&gt;"", IFERROR(VLOOKUP(SpeciesTable1[[#This Row],[County&amp;Species]], SpeciesCobenefits[[County&amp;Species]:[PM2.5 Removed]],3, FALSE), 0), 0)</f>
        <v>0</v>
      </c>
      <c r="P65" s="48">
        <f>IF(SpeciesTable1[[#This Row],[Percentage]]&lt;&gt;"", IFERROR(VLOOKUP(SpeciesTable1[[#This Row],[County&amp;Species]], SpeciesCobenefits[[County&amp;Species]:[PM2.5 Removed]], 4, FALSE), 0), 0)</f>
        <v>0</v>
      </c>
      <c r="Q65" s="48">
        <f>IF(SpeciesTable1[[#This Row],[Percentage]]&lt;&gt;"", IFERROR(VLOOKUP(SpeciesTable1[[#This Row],[County&amp;Species]], SpeciesCobenefits[[County&amp;Species]:[PM2.5 Removed]], 5, FALSE), 0), 0)</f>
        <v>0</v>
      </c>
      <c r="R65" s="48"/>
      <c r="S65" s="48"/>
      <c r="T65" s="48"/>
      <c r="U65" s="48"/>
    </row>
    <row r="66" spans="2:21" s="30" customFormat="1">
      <c r="B66" s="157" t="s">
        <v>67</v>
      </c>
      <c r="C66" s="59"/>
      <c r="D66" s="30" t="str">
        <f t="shared" si="0"/>
        <v xml:space="preserve"> </v>
      </c>
      <c r="E66" s="48">
        <f>IF($D66=SpeciesTable1[[#Headers],[Willow]],$C66,0)</f>
        <v>0</v>
      </c>
      <c r="F66" s="48">
        <f>IF($D66=SpeciesTable1[[#Headers],[Cottonwood]],$C66,0)</f>
        <v>0</v>
      </c>
      <c r="G66" s="48">
        <f>IF($D66=SpeciesTable1[[#Headers],[Oak]],$C66,0)</f>
        <v>0</v>
      </c>
      <c r="H66" s="48">
        <f>IF($D66=SpeciesTable1[[#Headers],[Shrub]],$C66,0)</f>
        <v>0</v>
      </c>
      <c r="I66" s="48">
        <f>IF($D66=SpeciesTable1[[#Headers],[AlWal]],$C66,0)</f>
        <v>0</v>
      </c>
      <c r="J66" s="48">
        <f>IF($D66=SpeciesTable1[[#Headers],[ABS]],$C66,0)</f>
        <v>0</v>
      </c>
      <c r="K66" s="48">
        <f>IF($D66=SpeciesTable1[[#Headers],[Other]],$C66,0)</f>
        <v>0</v>
      </c>
      <c r="L66" s="48" t="s">
        <v>49</v>
      </c>
      <c r="M66" s="48" t="str">
        <f>$C$22&amp;SpeciesTable1[[#This Row],[Species]]</f>
        <v>Vitis californicus</v>
      </c>
      <c r="N66" s="48">
        <f>IF(SpeciesTable1[[#This Row],[Percentage]]&lt;&gt;"", IFERROR(VLOOKUP(SpeciesTable1[[#This Row],[County&amp;Species]], SpeciesCobenefits[[County&amp;Species]:[PM2.5 Removed]], 2, FALSE), 0), 0)</f>
        <v>0</v>
      </c>
      <c r="O66" s="48">
        <f>IF(SpeciesTable1[[#This Row],[Percentage]]&lt;&gt;"", IFERROR(VLOOKUP(SpeciesTable1[[#This Row],[County&amp;Species]], SpeciesCobenefits[[County&amp;Species]:[PM2.5 Removed]],3, FALSE), 0), 0)</f>
        <v>0</v>
      </c>
      <c r="P66" s="48">
        <f>IF(SpeciesTable1[[#This Row],[Percentage]]&lt;&gt;"", IFERROR(VLOOKUP(SpeciesTable1[[#This Row],[County&amp;Species]], SpeciesCobenefits[[County&amp;Species]:[PM2.5 Removed]], 4, FALSE), 0), 0)</f>
        <v>0</v>
      </c>
      <c r="Q66" s="48">
        <f>IF(SpeciesTable1[[#This Row],[Percentage]]&lt;&gt;"", IFERROR(VLOOKUP(SpeciesTable1[[#This Row],[County&amp;Species]], SpeciesCobenefits[[County&amp;Species]:[PM2.5 Removed]], 5, FALSE), 0), 0)</f>
        <v>0</v>
      </c>
      <c r="R66" s="48"/>
      <c r="S66" s="48"/>
      <c r="T66" s="48"/>
      <c r="U66" s="48"/>
    </row>
    <row r="67" spans="2:21" s="30" customFormat="1">
      <c r="B67" s="58" t="s">
        <v>68</v>
      </c>
      <c r="C67" s="59"/>
      <c r="D67" s="30" t="str">
        <f t="shared" si="0"/>
        <v xml:space="preserve"> </v>
      </c>
      <c r="E67" s="48">
        <f>IF($D67=SpeciesTable1[[#Headers],[Willow]],$C67,0)</f>
        <v>0</v>
      </c>
      <c r="F67" s="48">
        <f>IF($D67=SpeciesTable1[[#Headers],[Cottonwood]],$C67,0)</f>
        <v>0</v>
      </c>
      <c r="G67" s="48">
        <f>IF($D67=SpeciesTable1[[#Headers],[Oak]],$C67,0)</f>
        <v>0</v>
      </c>
      <c r="H67" s="48">
        <f>IF($D67=SpeciesTable1[[#Headers],[Shrub]],$C67,0)</f>
        <v>0</v>
      </c>
      <c r="I67" s="48">
        <f>IF($D67=SpeciesTable1[[#Headers],[AlWal]],$C67,0)</f>
        <v>0</v>
      </c>
      <c r="J67" s="48">
        <f>IF($D67=SpeciesTable1[[#Headers],[ABS]],$C67,0)</f>
        <v>0</v>
      </c>
      <c r="K67" s="48">
        <f>IF($D67=SpeciesTable1[[#Headers],[Other]],$C67,0)</f>
        <v>0</v>
      </c>
      <c r="L67" s="48" t="s">
        <v>32</v>
      </c>
      <c r="M67" s="48" t="str">
        <f>$C$22&amp;SpeciesTable1[[#This Row],[Species]]</f>
        <v>Other canopy tree</v>
      </c>
      <c r="N67" s="48">
        <f>IF(SpeciesTable1[[#This Row],[Percentage]]&lt;&gt;"", IFERROR(VLOOKUP(SpeciesTable1[[#This Row],[County&amp;Species]], SpeciesCobenefits[[County&amp;Species]:[PM2.5 Removed]], 2, FALSE), 0), 0)</f>
        <v>0</v>
      </c>
      <c r="O67" s="48">
        <f>IF(SpeciesTable1[[#This Row],[Percentage]]&lt;&gt;"", IFERROR(VLOOKUP(SpeciesTable1[[#This Row],[County&amp;Species]], SpeciesCobenefits[[County&amp;Species]:[PM2.5 Removed]],3, FALSE), 0), 0)</f>
        <v>0</v>
      </c>
      <c r="P67" s="48">
        <f>IF(SpeciesTable1[[#This Row],[Percentage]]&lt;&gt;"", IFERROR(VLOOKUP(SpeciesTable1[[#This Row],[County&amp;Species]], SpeciesCobenefits[[County&amp;Species]:[PM2.5 Removed]], 4, FALSE), 0), 0)</f>
        <v>0</v>
      </c>
      <c r="Q67" s="48">
        <f>IF(SpeciesTable1[[#This Row],[Percentage]]&lt;&gt;"", IFERROR(VLOOKUP(SpeciesTable1[[#This Row],[County&amp;Species]], SpeciesCobenefits[[County&amp;Species]:[PM2.5 Removed]], 5, FALSE), 0), 0)</f>
        <v>0</v>
      </c>
      <c r="R67" s="48"/>
      <c r="S67" s="48"/>
      <c r="T67" s="48"/>
      <c r="U67" s="48"/>
    </row>
    <row r="68" spans="2:21" s="30" customFormat="1" ht="16.5" thickBot="1">
      <c r="B68" s="60" t="s">
        <v>69</v>
      </c>
      <c r="C68" s="61"/>
      <c r="D68" s="30" t="str">
        <f t="shared" si="0"/>
        <v xml:space="preserve"> </v>
      </c>
      <c r="E68" s="48">
        <f>IF($D68=SpeciesTable1[[#Headers],[Willow]],$C68,0)</f>
        <v>0</v>
      </c>
      <c r="F68" s="48">
        <f>IF($D68=SpeciesTable1[[#Headers],[Cottonwood]],$C68,0)</f>
        <v>0</v>
      </c>
      <c r="G68" s="48">
        <f>IF($D68=SpeciesTable1[[#Headers],[Oak]],$C68,0)</f>
        <v>0</v>
      </c>
      <c r="H68" s="48">
        <f>IF($D68=SpeciesTable1[[#Headers],[Shrub]],$C68,0)</f>
        <v>0</v>
      </c>
      <c r="I68" s="48">
        <f>IF($D68=SpeciesTable1[[#Headers],[AlWal]],$C68,0)</f>
        <v>0</v>
      </c>
      <c r="J68" s="48">
        <f>IF($D68=SpeciesTable1[[#Headers],[ABS]],$C68,0)</f>
        <v>0</v>
      </c>
      <c r="K68" s="48">
        <f>IF($D68=SpeciesTable1[[#Headers],[Other]],$C68,0)</f>
        <v>0</v>
      </c>
      <c r="L68" s="48" t="s">
        <v>29</v>
      </c>
      <c r="M68" s="48" t="str">
        <f>$C$22&amp;SpeciesTable1[[#This Row],[Species]]</f>
        <v>Other understory woody shrub</v>
      </c>
      <c r="N68" s="48">
        <f>IF(SpeciesTable1[[#This Row],[Percentage]]&lt;&gt;"", IFERROR(VLOOKUP(SpeciesTable1[[#This Row],[County&amp;Species]], SpeciesCobenefits[[County&amp;Species]:[PM2.5 Removed]], 2, FALSE), 0), 0)</f>
        <v>0</v>
      </c>
      <c r="O68" s="48">
        <f>IF(SpeciesTable1[[#This Row],[Percentage]]&lt;&gt;"", IFERROR(VLOOKUP(SpeciesTable1[[#This Row],[County&amp;Species]], SpeciesCobenefits[[County&amp;Species]:[PM2.5 Removed]],3, FALSE), 0), 0)</f>
        <v>0</v>
      </c>
      <c r="P68" s="48">
        <f>IF(SpeciesTable1[[#This Row],[Percentage]]&lt;&gt;"", IFERROR(VLOOKUP(SpeciesTable1[[#This Row],[County&amp;Species]], SpeciesCobenefits[[County&amp;Species]:[PM2.5 Removed]], 4, FALSE), 0), 0)</f>
        <v>0</v>
      </c>
      <c r="Q68" s="48">
        <f>IF(SpeciesTable1[[#This Row],[Percentage]]&lt;&gt;"", IFERROR(VLOOKUP(SpeciesTable1[[#This Row],[County&amp;Species]], SpeciesCobenefits[[County&amp;Species]:[PM2.5 Removed]], 5, FALSE), 0), 0)</f>
        <v>0</v>
      </c>
      <c r="R68" s="48"/>
      <c r="S68" s="48"/>
      <c r="T68" s="48"/>
      <c r="U68" s="48"/>
    </row>
    <row r="69" spans="2:21" s="47" customFormat="1" ht="16.5" thickBot="1">
      <c r="B69" s="91" t="s">
        <v>70</v>
      </c>
      <c r="C69" s="92" t="str">
        <f>IF(SUM(C34:C68) &gt; 100, "Error: Sum exceeds 100", IF(SUM(C34:C68) &lt; 100, "Warning: Sum is less than 100", MIN(SUM(C34:C68), 100)))</f>
        <v>Warning: Sum is less than 100</v>
      </c>
      <c r="E69" s="46">
        <f>SUM(E34:E68)</f>
        <v>0</v>
      </c>
      <c r="F69" s="46">
        <f t="shared" ref="F69:K69" si="1">SUM(F34:F68)</f>
        <v>0</v>
      </c>
      <c r="G69" s="46">
        <f t="shared" si="1"/>
        <v>0</v>
      </c>
      <c r="H69" s="46">
        <f t="shared" si="1"/>
        <v>0</v>
      </c>
      <c r="I69" s="46">
        <f t="shared" si="1"/>
        <v>0</v>
      </c>
      <c r="J69" s="46">
        <f t="shared" si="1"/>
        <v>0</v>
      </c>
      <c r="K69" s="46">
        <f t="shared" si="1"/>
        <v>0</v>
      </c>
      <c r="L69" s="46"/>
      <c r="M69" s="46" t="s">
        <v>70</v>
      </c>
      <c r="N69" s="48">
        <f>SUM(N34:N68)</f>
        <v>0</v>
      </c>
      <c r="O69" s="48">
        <f t="shared" ref="O69:Q69" si="2">SUM(O34:O68)</f>
        <v>0</v>
      </c>
      <c r="P69" s="48">
        <f t="shared" si="2"/>
        <v>0</v>
      </c>
      <c r="Q69" s="48">
        <f t="shared" si="2"/>
        <v>0</v>
      </c>
      <c r="R69" s="46"/>
      <c r="S69" s="46"/>
      <c r="T69" s="46"/>
      <c r="U69" s="46"/>
    </row>
    <row r="70" spans="2:21" s="47" customFormat="1" ht="16.5" thickBot="1">
      <c r="B70" s="62" t="s">
        <v>25</v>
      </c>
      <c r="C70" s="63" t="str">
        <f>IF(NOT(ISNUMBER(C69)),
    "Error: Total planted species is not a number",
    IF(SUM(C34:C68) &gt; 100,
        "Error: Sum exceeds 100",
        IF(SUM(C34:C68) &lt; 100,
            "Warning: Sum is less than 100",
            IFERROR(VLOOKUP(D70, PermutationForestType[#All], 2, FALSE), "Not identified - Try running individual communities")
        )
    )
)</f>
        <v>Error: Total planted species is not a number</v>
      </c>
      <c r="D70" s="47" t="str">
        <f>CONCATENATE(E70,F70,G70,H70,I70,J70,K70)</f>
        <v>AAAAAAA</v>
      </c>
      <c r="E70" s="46" t="str">
        <f>LOOKUP(E69, {0,1,5,25,50,75}, {"A","B","C","D","E","F"})</f>
        <v>A</v>
      </c>
      <c r="F70" s="46" t="str">
        <f>LOOKUP(F69, {0,1,5,25,50,75}, {"A","B","C","D","E","F"})</f>
        <v>A</v>
      </c>
      <c r="G70" s="46" t="str">
        <f>LOOKUP(G69, {0,1,5,25,50,75}, {"A","B","C","D","E","F"})</f>
        <v>A</v>
      </c>
      <c r="H70" s="46" t="str">
        <f>LOOKUP(H69, {0,1,5,25,50,75}, {"A","B","C","D","E","F"})</f>
        <v>A</v>
      </c>
      <c r="I70" s="46" t="str">
        <f>LOOKUP(I69, {0,1,5,25,50,75}, {"A","B","C","D","E","F"})</f>
        <v>A</v>
      </c>
      <c r="J70" s="46" t="str">
        <f>LOOKUP(J69, {0,1,5,25,50,75}, {"A","B","C","D","E","F"})</f>
        <v>A</v>
      </c>
      <c r="K70" s="46" t="str">
        <f>LOOKUP(K69, {0,1,5,25,50,75}, {"A","B","C","D","E","F"})</f>
        <v>A</v>
      </c>
      <c r="L70" s="46"/>
      <c r="M70" s="46"/>
      <c r="N70" s="48"/>
      <c r="O70" s="48"/>
      <c r="P70" s="48"/>
      <c r="Q70" s="48"/>
      <c r="R70" s="46"/>
      <c r="S70" s="46"/>
      <c r="T70" s="46"/>
      <c r="U70" s="46"/>
    </row>
    <row r="71" spans="2:21" s="47" customFormat="1">
      <c r="C71" s="46"/>
      <c r="E71" s="46"/>
      <c r="F71" s="46"/>
      <c r="G71" s="46"/>
      <c r="H71" s="46"/>
      <c r="I71" s="46"/>
      <c r="J71" s="46"/>
      <c r="K71" s="46"/>
      <c r="L71" s="46"/>
      <c r="M71" s="46"/>
      <c r="N71" s="46"/>
      <c r="O71" s="46"/>
      <c r="P71" s="46"/>
      <c r="Q71" s="46"/>
      <c r="R71" s="46"/>
      <c r="S71" s="46"/>
      <c r="T71" s="46"/>
      <c r="U71" s="46"/>
    </row>
    <row r="72" spans="2:21">
      <c r="B72" s="89" t="s">
        <v>71</v>
      </c>
    </row>
    <row r="73" spans="2:21">
      <c r="B73" s="89"/>
    </row>
    <row r="74" spans="2:21" s="47" customFormat="1">
      <c r="B74" s="93" t="s">
        <v>72</v>
      </c>
      <c r="C74" s="33"/>
      <c r="E74" s="46"/>
      <c r="F74" s="46"/>
      <c r="G74" s="46"/>
      <c r="H74" s="46"/>
      <c r="I74" s="46"/>
      <c r="J74" s="46"/>
      <c r="K74" s="46"/>
      <c r="L74" s="46"/>
      <c r="M74" s="46"/>
      <c r="N74" s="46"/>
      <c r="O74" s="46"/>
      <c r="P74" s="46"/>
      <c r="Q74" s="46"/>
      <c r="R74" s="46"/>
      <c r="S74" s="46"/>
      <c r="T74" s="46"/>
      <c r="U74" s="46"/>
    </row>
    <row r="75" spans="2:21" s="47" customFormat="1">
      <c r="B75" s="93" t="s">
        <v>73</v>
      </c>
      <c r="C75" s="32"/>
      <c r="D75" s="46"/>
      <c r="E75" s="46"/>
      <c r="F75" s="46"/>
      <c r="G75" s="46"/>
      <c r="H75" s="46"/>
      <c r="I75" s="46"/>
      <c r="J75" s="46"/>
      <c r="K75" s="46"/>
      <c r="L75" s="46"/>
      <c r="M75" s="46"/>
      <c r="N75" s="46"/>
      <c r="O75" s="46"/>
      <c r="P75" s="46"/>
      <c r="Q75" s="46"/>
      <c r="R75" s="46"/>
      <c r="S75" s="46"/>
      <c r="T75" s="46"/>
      <c r="U75" s="46"/>
    </row>
    <row r="76" spans="2:21" s="47" customFormat="1">
      <c r="B76" s="84" t="s">
        <v>31936</v>
      </c>
      <c r="C76" s="86"/>
      <c r="E76" s="46"/>
      <c r="F76" s="46"/>
      <c r="G76" s="46"/>
      <c r="H76" s="46"/>
      <c r="I76" s="46"/>
      <c r="J76" s="46"/>
      <c r="K76" s="46"/>
      <c r="L76" s="46"/>
      <c r="M76" s="46"/>
      <c r="N76" s="46"/>
      <c r="O76" s="46"/>
      <c r="P76" s="46"/>
      <c r="Q76" s="46"/>
      <c r="R76" s="46"/>
      <c r="S76" s="46"/>
      <c r="T76" s="46"/>
      <c r="U76" s="46"/>
    </row>
    <row r="77" spans="2:21" s="47" customFormat="1">
      <c r="B77" s="84" t="s">
        <v>31935</v>
      </c>
      <c r="C77" s="51"/>
      <c r="E77" s="46"/>
      <c r="F77" s="46"/>
      <c r="G77" s="46"/>
      <c r="H77" s="46"/>
      <c r="I77" s="46"/>
      <c r="J77" s="46"/>
      <c r="K77" s="46"/>
      <c r="L77" s="46"/>
      <c r="M77" s="46"/>
      <c r="N77" s="46"/>
      <c r="O77" s="46"/>
      <c r="P77" s="46"/>
      <c r="Q77" s="46"/>
      <c r="R77" s="46"/>
      <c r="S77" s="46"/>
      <c r="T77" s="46"/>
      <c r="U77" s="46"/>
    </row>
    <row r="78" spans="2:21" s="47" customFormat="1">
      <c r="B78" s="84" t="s">
        <v>77</v>
      </c>
      <c r="C78" s="87"/>
      <c r="E78" s="46"/>
      <c r="F78" s="46"/>
      <c r="G78" s="46"/>
      <c r="H78" s="46"/>
      <c r="I78" s="46"/>
      <c r="J78" s="46"/>
      <c r="K78" s="46"/>
      <c r="L78" s="46"/>
      <c r="M78" s="46"/>
      <c r="N78" s="46"/>
      <c r="O78" s="46"/>
      <c r="P78" s="46"/>
      <c r="Q78" s="46"/>
      <c r="R78" s="46"/>
      <c r="S78" s="46"/>
      <c r="T78" s="46"/>
      <c r="U78" s="46"/>
    </row>
    <row r="79" spans="2:21" s="47" customFormat="1">
      <c r="B79" s="84" t="s">
        <v>79</v>
      </c>
      <c r="C79" s="88"/>
      <c r="E79" s="46"/>
      <c r="F79" s="46"/>
      <c r="G79" s="46"/>
      <c r="H79" s="46"/>
      <c r="I79" s="46"/>
      <c r="J79" s="46"/>
      <c r="K79" s="46"/>
      <c r="L79" s="46"/>
      <c r="M79" s="46"/>
      <c r="N79" s="46"/>
      <c r="O79" s="46"/>
      <c r="P79" s="46"/>
      <c r="Q79" s="46"/>
      <c r="R79" s="46"/>
      <c r="S79" s="46"/>
      <c r="T79" s="46"/>
      <c r="U79" s="46"/>
    </row>
    <row r="80" spans="2:21" s="47" customFormat="1" ht="31.5">
      <c r="B80" s="94" t="s">
        <v>31956</v>
      </c>
      <c r="C80" s="88"/>
      <c r="E80" s="46"/>
      <c r="F80" s="46"/>
      <c r="G80" s="46"/>
      <c r="H80" s="46"/>
      <c r="I80" s="46"/>
      <c r="J80" s="46"/>
      <c r="K80" s="46"/>
      <c r="L80" s="46"/>
      <c r="M80" s="46"/>
      <c r="N80" s="46"/>
      <c r="O80" s="46"/>
      <c r="P80" s="46"/>
      <c r="Q80" s="46"/>
      <c r="R80" s="46"/>
      <c r="S80" s="46"/>
      <c r="T80" s="46"/>
      <c r="U80" s="46"/>
    </row>
    <row r="81" spans="2:39" s="47" customFormat="1">
      <c r="B81" s="84" t="s">
        <v>31948</v>
      </c>
      <c r="C81" s="88"/>
      <c r="E81" s="46"/>
      <c r="F81" s="46"/>
      <c r="G81" s="46"/>
      <c r="H81" s="46"/>
      <c r="I81" s="46"/>
      <c r="J81" s="46"/>
      <c r="K81" s="46"/>
      <c r="L81" s="46"/>
      <c r="M81" s="46"/>
      <c r="N81" s="46"/>
      <c r="O81" s="46"/>
      <c r="P81" s="46"/>
      <c r="Q81" s="46"/>
      <c r="R81" s="46"/>
      <c r="S81" s="46"/>
      <c r="T81" s="46"/>
      <c r="U81" s="46"/>
    </row>
    <row r="82" spans="2:39" s="47" customFormat="1">
      <c r="B82" s="84" t="s">
        <v>83</v>
      </c>
      <c r="C82" s="51"/>
      <c r="E82" s="46"/>
      <c r="F82" s="46"/>
      <c r="G82" s="46"/>
      <c r="H82" s="46"/>
      <c r="I82" s="46"/>
      <c r="J82" s="46"/>
      <c r="K82" s="46"/>
      <c r="L82" s="46"/>
      <c r="M82" s="46"/>
      <c r="N82" s="46"/>
      <c r="O82" s="46"/>
      <c r="P82" s="46"/>
      <c r="Q82" s="46"/>
      <c r="R82" s="46"/>
      <c r="S82" s="46"/>
      <c r="T82" s="46"/>
      <c r="U82" s="46"/>
    </row>
    <row r="83" spans="2:39" s="47" customFormat="1">
      <c r="B83" s="84" t="s">
        <v>31949</v>
      </c>
      <c r="C83" s="88"/>
      <c r="E83" s="46"/>
      <c r="F83" s="46"/>
      <c r="G83" s="46"/>
      <c r="H83" s="46"/>
      <c r="I83" s="46"/>
      <c r="J83" s="46"/>
      <c r="K83" s="46"/>
      <c r="L83" s="46"/>
      <c r="M83" s="46"/>
      <c r="N83" s="46"/>
      <c r="O83" s="46"/>
      <c r="P83" s="46"/>
      <c r="Q83" s="46"/>
      <c r="R83" s="46"/>
      <c r="S83" s="46"/>
      <c r="T83" s="46"/>
      <c r="U83" s="46"/>
    </row>
    <row r="84" spans="2:39" s="47" customFormat="1">
      <c r="B84" s="84" t="s">
        <v>86</v>
      </c>
      <c r="C84" s="51"/>
      <c r="E84" s="46"/>
      <c r="F84" s="46"/>
      <c r="G84" s="46"/>
      <c r="H84" s="46"/>
      <c r="I84" s="46"/>
      <c r="J84" s="46"/>
      <c r="K84" s="46"/>
      <c r="L84" s="46"/>
      <c r="M84" s="46"/>
      <c r="N84" s="46"/>
      <c r="O84" s="46"/>
      <c r="P84" s="46"/>
      <c r="Q84" s="46"/>
      <c r="R84" s="46"/>
      <c r="S84" s="46"/>
      <c r="T84" s="46"/>
      <c r="U84" s="46"/>
    </row>
    <row r="85" spans="2:39" s="47" customFormat="1">
      <c r="B85" s="84" t="s">
        <v>87</v>
      </c>
      <c r="C85" s="88"/>
      <c r="E85" s="46"/>
      <c r="F85" s="46"/>
      <c r="G85" s="46"/>
      <c r="H85" s="46"/>
      <c r="I85" s="46"/>
      <c r="J85" s="46"/>
      <c r="K85" s="46"/>
      <c r="L85" s="46"/>
      <c r="M85" s="46"/>
      <c r="N85" s="46"/>
      <c r="O85" s="46"/>
      <c r="P85" s="46"/>
      <c r="Q85" s="46"/>
      <c r="R85" s="46"/>
      <c r="S85" s="46"/>
      <c r="T85" s="46"/>
      <c r="U85" s="46"/>
    </row>
    <row r="86" spans="2:39" s="47" customFormat="1">
      <c r="B86" s="84" t="s">
        <v>88</v>
      </c>
      <c r="C86" s="51"/>
      <c r="E86" s="46"/>
      <c r="F86" s="46"/>
      <c r="G86" s="46"/>
      <c r="H86" s="46"/>
      <c r="I86" s="46"/>
      <c r="J86" s="46"/>
      <c r="K86" s="46"/>
      <c r="L86" s="46"/>
      <c r="M86" s="46"/>
      <c r="N86" s="46"/>
      <c r="O86" s="46"/>
      <c r="P86" s="46"/>
      <c r="Q86" s="46"/>
      <c r="R86" s="46"/>
      <c r="S86" s="46"/>
      <c r="T86" s="46"/>
      <c r="U86" s="46"/>
    </row>
    <row r="87" spans="2:39" s="47" customFormat="1">
      <c r="B87" s="84" t="s">
        <v>89</v>
      </c>
      <c r="C87" s="88"/>
      <c r="E87" s="46"/>
      <c r="F87" s="46"/>
      <c r="G87" s="46"/>
      <c r="H87" s="46"/>
      <c r="I87" s="46"/>
      <c r="J87" s="46"/>
      <c r="K87" s="46"/>
      <c r="L87" s="46"/>
      <c r="M87" s="46"/>
      <c r="N87" s="46"/>
      <c r="O87" s="46"/>
      <c r="P87" s="46"/>
      <c r="Q87" s="46"/>
      <c r="R87" s="46"/>
      <c r="S87" s="46"/>
      <c r="T87" s="46"/>
      <c r="U87" s="46"/>
    </row>
    <row r="88" spans="2:39" s="47" customFormat="1">
      <c r="B88" s="84" t="s">
        <v>90</v>
      </c>
      <c r="C88" s="51"/>
      <c r="E88" s="46"/>
      <c r="F88" s="46"/>
      <c r="G88" s="46"/>
      <c r="H88" s="46"/>
      <c r="I88" s="46"/>
      <c r="J88" s="46"/>
      <c r="K88" s="46"/>
      <c r="L88" s="46"/>
      <c r="M88" s="46"/>
      <c r="N88" s="46"/>
      <c r="O88" s="46"/>
      <c r="P88" s="46"/>
      <c r="Q88" s="46"/>
      <c r="R88" s="46"/>
      <c r="S88" s="46"/>
      <c r="T88" s="46"/>
      <c r="U88" s="46"/>
    </row>
    <row r="89" spans="2:39" s="47" customFormat="1">
      <c r="B89" s="95" t="s">
        <v>91</v>
      </c>
      <c r="C89" s="147"/>
      <c r="E89" s="46"/>
      <c r="F89" s="46"/>
      <c r="G89" s="46"/>
      <c r="H89" s="46"/>
      <c r="I89" s="46"/>
      <c r="J89" s="46"/>
      <c r="K89" s="46"/>
      <c r="L89" s="46"/>
      <c r="M89" s="46"/>
      <c r="N89" s="46"/>
      <c r="O89" s="46"/>
      <c r="P89" s="46"/>
      <c r="Q89" s="46"/>
      <c r="R89" s="46"/>
      <c r="S89" s="46"/>
      <c r="T89" s="46"/>
      <c r="U89" s="46"/>
    </row>
    <row r="90" spans="2:39" s="47" customFormat="1">
      <c r="B90" s="96" t="s">
        <v>92</v>
      </c>
      <c r="C90" s="147"/>
      <c r="E90" s="46"/>
      <c r="F90" s="46"/>
      <c r="G90" s="46"/>
      <c r="H90" s="46"/>
      <c r="I90" s="46"/>
      <c r="J90" s="46"/>
      <c r="K90" s="46"/>
      <c r="L90" s="46"/>
      <c r="M90" s="46"/>
      <c r="N90" s="46"/>
      <c r="O90" s="46"/>
      <c r="P90" s="46"/>
      <c r="Q90" s="46"/>
      <c r="R90" s="46"/>
      <c r="S90" s="46"/>
      <c r="T90" s="46"/>
      <c r="U90" s="46"/>
    </row>
    <row r="91" spans="2:39" s="47" customFormat="1">
      <c r="B91" s="96" t="s">
        <v>93</v>
      </c>
      <c r="C91" s="148"/>
      <c r="E91" s="46"/>
      <c r="F91" s="46"/>
      <c r="G91" s="46"/>
      <c r="H91" s="46"/>
      <c r="I91" s="46"/>
      <c r="J91" s="46"/>
      <c r="K91" s="46"/>
      <c r="L91" s="46"/>
      <c r="M91" s="46"/>
      <c r="N91" s="46"/>
      <c r="O91" s="46"/>
      <c r="P91" s="46"/>
      <c r="Q91" s="46"/>
      <c r="R91" s="46"/>
      <c r="S91" s="46"/>
      <c r="T91" s="46"/>
      <c r="U91" s="46"/>
    </row>
    <row r="92" spans="2:39" s="30" customFormat="1" ht="15" customHeight="1">
      <c r="B92" s="89"/>
      <c r="C92" s="97"/>
      <c r="D92" s="98"/>
      <c r="E92" s="99"/>
      <c r="F92" s="98"/>
      <c r="G92" s="98"/>
      <c r="H92" s="99"/>
      <c r="I92" s="98"/>
      <c r="J92" s="99"/>
      <c r="K92" s="98"/>
      <c r="L92" s="99"/>
      <c r="M92" s="99"/>
      <c r="N92" s="99"/>
      <c r="O92" s="99"/>
      <c r="P92" s="99"/>
      <c r="Q92" s="99"/>
      <c r="R92" s="99"/>
      <c r="S92" s="99"/>
      <c r="T92" s="99"/>
      <c r="U92" s="99"/>
      <c r="V92" s="98"/>
      <c r="W92" s="98"/>
      <c r="X92" s="98"/>
      <c r="Y92" s="98"/>
      <c r="Z92" s="98"/>
      <c r="AA92" s="98"/>
      <c r="AB92" s="98"/>
      <c r="AC92" s="98"/>
      <c r="AD92" s="98"/>
      <c r="AE92" s="98"/>
      <c r="AF92" s="98"/>
      <c r="AG92" s="98"/>
      <c r="AH92" s="98"/>
      <c r="AI92" s="98"/>
      <c r="AJ92" s="98"/>
      <c r="AK92" s="98"/>
      <c r="AL92" s="98"/>
      <c r="AM92" s="98"/>
    </row>
    <row r="93" spans="2:39">
      <c r="B93" s="164" t="s">
        <v>94</v>
      </c>
      <c r="C93" s="103"/>
      <c r="D93" s="163"/>
      <c r="E93" s="163"/>
      <c r="F93" s="163"/>
      <c r="G93" s="163"/>
      <c r="H93" s="163"/>
      <c r="I93" s="163"/>
      <c r="J93" s="163"/>
      <c r="K93" s="163"/>
      <c r="L93" s="163"/>
      <c r="M93" s="163"/>
      <c r="N93" s="163"/>
      <c r="O93" s="163"/>
      <c r="P93" s="163"/>
      <c r="Q93" s="163"/>
      <c r="R93" s="163"/>
      <c r="S93" s="163"/>
    </row>
    <row r="94" spans="2:39" ht="15" customHeight="1">
      <c r="B94" s="90"/>
      <c r="C94" s="90"/>
      <c r="D94" s="90"/>
      <c r="E94" s="90"/>
      <c r="F94" s="90"/>
    </row>
    <row r="95" spans="2:39" s="3" customFormat="1">
      <c r="B95" s="89" t="s">
        <v>12</v>
      </c>
    </row>
    <row r="96" spans="2:39" s="3" customFormat="1">
      <c r="B96" s="89"/>
    </row>
    <row r="97" spans="2:21" s="3" customFormat="1">
      <c r="B97" s="2" t="s">
        <v>13</v>
      </c>
      <c r="C97" s="64"/>
    </row>
    <row r="98" spans="2:21">
      <c r="B98" s="2" t="s">
        <v>14</v>
      </c>
      <c r="C98" s="64"/>
    </row>
    <row r="99" spans="2:21">
      <c r="B99" s="2" t="s">
        <v>15</v>
      </c>
      <c r="C99" s="64"/>
    </row>
    <row r="100" spans="2:21">
      <c r="B100" s="2" t="s">
        <v>31934</v>
      </c>
      <c r="C100" s="64"/>
    </row>
    <row r="101" spans="2:21">
      <c r="B101" s="2" t="s">
        <v>16</v>
      </c>
      <c r="C101" s="51"/>
    </row>
    <row r="102" spans="2:21">
      <c r="B102" s="2" t="s">
        <v>18</v>
      </c>
      <c r="C102" s="50"/>
    </row>
    <row r="104" spans="2:21">
      <c r="B104" s="161" t="s">
        <v>19</v>
      </c>
      <c r="C104" s="100"/>
      <c r="D104" s="130"/>
      <c r="E104" s="130"/>
      <c r="F104" s="130"/>
      <c r="G104" s="130"/>
      <c r="H104" s="130"/>
      <c r="I104" s="130"/>
      <c r="J104" s="130"/>
      <c r="K104" s="130"/>
      <c r="L104" s="130"/>
      <c r="M104" s="130"/>
      <c r="N104" s="130"/>
      <c r="O104" s="130"/>
      <c r="P104" s="130"/>
      <c r="Q104" s="130"/>
      <c r="R104" s="52"/>
    </row>
    <row r="105" spans="2:21">
      <c r="B105" s="159" t="s">
        <v>31955</v>
      </c>
      <c r="C105" s="117"/>
      <c r="R105" s="53"/>
    </row>
    <row r="106" spans="2:21">
      <c r="B106" s="160" t="s">
        <v>20</v>
      </c>
      <c r="C106" s="101"/>
      <c r="D106" s="132"/>
      <c r="E106" s="132"/>
      <c r="F106" s="132"/>
      <c r="G106" s="132"/>
      <c r="H106" s="132"/>
      <c r="I106" s="132"/>
      <c r="J106" s="132"/>
      <c r="K106" s="132"/>
      <c r="L106" s="132"/>
      <c r="M106" s="132"/>
      <c r="N106" s="132"/>
      <c r="O106" s="132"/>
      <c r="P106" s="132"/>
      <c r="Q106" s="132"/>
      <c r="R106" s="54"/>
    </row>
    <row r="108" spans="2:21" s="30" customFormat="1">
      <c r="B108" s="89" t="s">
        <v>21</v>
      </c>
      <c r="C108" s="48"/>
      <c r="E108" s="48"/>
      <c r="H108" s="48"/>
      <c r="J108" s="48"/>
      <c r="L108" s="48"/>
      <c r="M108" s="48"/>
      <c r="N108" s="48"/>
      <c r="P108" s="48"/>
      <c r="Q108" s="48"/>
      <c r="R108" s="48"/>
      <c r="S108" s="48"/>
      <c r="T108" s="48"/>
      <c r="U108" s="48"/>
    </row>
    <row r="109" spans="2:21" s="30" customFormat="1">
      <c r="B109" s="89"/>
      <c r="C109" s="48"/>
      <c r="E109" s="48"/>
      <c r="H109" s="48"/>
      <c r="J109" s="48"/>
      <c r="L109" s="48"/>
      <c r="M109" s="48"/>
      <c r="N109" s="48"/>
      <c r="P109" s="48"/>
      <c r="Q109" s="48"/>
      <c r="R109" s="48"/>
      <c r="S109" s="48"/>
      <c r="T109" s="48"/>
      <c r="U109" s="48"/>
    </row>
    <row r="110" spans="2:21" s="30" customFormat="1" ht="16.5" thickBot="1">
      <c r="B110" s="102" t="s">
        <v>22</v>
      </c>
      <c r="C110" s="48"/>
      <c r="E110" s="48"/>
      <c r="H110" s="48"/>
      <c r="J110" s="48"/>
      <c r="L110" s="48"/>
      <c r="M110" s="48"/>
      <c r="N110" s="48"/>
      <c r="P110" s="48"/>
      <c r="Q110" s="48"/>
      <c r="R110" s="48"/>
      <c r="S110" s="48"/>
      <c r="T110" s="48"/>
      <c r="U110" s="48"/>
    </row>
    <row r="111" spans="2:21" s="55" customFormat="1">
      <c r="B111" s="56" t="s">
        <v>23</v>
      </c>
      <c r="C111" s="57" t="s">
        <v>24</v>
      </c>
      <c r="D111" s="55" t="s">
        <v>25</v>
      </c>
      <c r="E111" s="55" t="s">
        <v>26</v>
      </c>
      <c r="F111" s="48" t="s">
        <v>27</v>
      </c>
      <c r="G111" s="48" t="s">
        <v>28</v>
      </c>
      <c r="H111" s="55" t="s">
        <v>29</v>
      </c>
      <c r="I111" s="48" t="s">
        <v>30</v>
      </c>
      <c r="J111" s="55" t="s">
        <v>31</v>
      </c>
      <c r="K111" s="48" t="s">
        <v>32</v>
      </c>
      <c r="L111" s="48" t="s">
        <v>33</v>
      </c>
      <c r="M111" s="48" t="s">
        <v>31917</v>
      </c>
      <c r="N111" s="48" t="s">
        <v>31846</v>
      </c>
      <c r="O111" s="48" t="s">
        <v>31847</v>
      </c>
      <c r="P111" s="48" t="s">
        <v>31848</v>
      </c>
      <c r="Q111" s="48" t="s">
        <v>31849</v>
      </c>
      <c r="R111" s="48"/>
      <c r="S111" s="48"/>
      <c r="T111" s="48"/>
      <c r="U111" s="48"/>
    </row>
    <row r="112" spans="2:21" s="30" customFormat="1">
      <c r="B112" s="157" t="s">
        <v>34</v>
      </c>
      <c r="C112" s="59"/>
      <c r="D112" s="30" t="str">
        <f>IF(OR(ISBLANK(C112), L112="Remove"), " ", L112)</f>
        <v xml:space="preserve"> </v>
      </c>
      <c r="E112" s="48">
        <f>IF($D112=SpeciesTable18[[#Headers],[Willow]],$C112,0)</f>
        <v>0</v>
      </c>
      <c r="F112" s="48">
        <f>IF($D112=SpeciesTable18[[#Headers],[Cottonwood]],$C112,0)</f>
        <v>0</v>
      </c>
      <c r="G112" s="48">
        <f>IF($D112=SpeciesTable18[[#Headers],[Oak]],$C112,0)</f>
        <v>0</v>
      </c>
      <c r="H112" s="48">
        <f>IF($D112=SpeciesTable18[[#Headers],[Shrub]],$C112,0)</f>
        <v>0</v>
      </c>
      <c r="I112" s="48">
        <f>IF($D112=SpeciesTable18[[#Headers],[AlWal]],$C112,0)</f>
        <v>0</v>
      </c>
      <c r="J112" s="48">
        <f>IF($D112=SpeciesTable18[[#Headers],[ABS]],$C112,0)</f>
        <v>0</v>
      </c>
      <c r="K112" s="48">
        <f>IF($D112=SpeciesTable18[[#Headers],[Other]],$C112,0)</f>
        <v>0</v>
      </c>
      <c r="L112" s="48" t="s">
        <v>31</v>
      </c>
      <c r="M112" s="48" t="str">
        <f>$C$22&amp;SpeciesTable18[[#This Row],[Species]]</f>
        <v>Acer negundo</v>
      </c>
      <c r="N112" s="48">
        <f>IF(SpeciesTable18[[#This Row],[Percentage]]&lt;&gt;"", IFERROR(VLOOKUP(SpeciesTable18[[#This Row],[County&amp;Species]], SpeciesCobenefits[[County&amp;Species]:[PM2.5 Removed]], 2, FALSE), 0), 0)</f>
        <v>0</v>
      </c>
      <c r="O112" s="48">
        <f>IF(SpeciesTable18[[#This Row],[Percentage]]&lt;&gt;"", IFERROR(VLOOKUP(SpeciesTable18[[#This Row],[County&amp;Species]], SpeciesCobenefits[[County&amp;Species]:[PM2.5 Removed]],3, FALSE), 0), 0)</f>
        <v>0</v>
      </c>
      <c r="P112" s="48">
        <f>IF(SpeciesTable18[[#This Row],[Percentage]]&lt;&gt;"", IFERROR(VLOOKUP(SpeciesTable18[[#This Row],[County&amp;Species]], SpeciesCobenefits[[County&amp;Species]:[PM2.5 Removed]], 4, FALSE), 0), 0)</f>
        <v>0</v>
      </c>
      <c r="Q112" s="48">
        <f>IF(SpeciesTable18[[#This Row],[Percentage]]&lt;&gt;"", IFERROR(VLOOKUP(SpeciesTable18[[#This Row],[County&amp;Species]], SpeciesCobenefits[[County&amp;Species]:[PM2.5 Removed]], 5, FALSE), 0), 0)</f>
        <v>0</v>
      </c>
      <c r="R112" s="48"/>
      <c r="S112" s="48"/>
      <c r="T112" s="48"/>
      <c r="U112" s="48"/>
    </row>
    <row r="113" spans="2:21" s="30" customFormat="1">
      <c r="B113" s="157" t="s">
        <v>35</v>
      </c>
      <c r="C113" s="59"/>
      <c r="D113" s="30" t="str">
        <f t="shared" ref="D113:D146" si="3">IF(OR(ISBLANK(C113), L113="Remove"), " ", L113)</f>
        <v xml:space="preserve"> </v>
      </c>
      <c r="E113" s="48">
        <f>IF($D113=SpeciesTable18[[#Headers],[Willow]],$C113,0)</f>
        <v>0</v>
      </c>
      <c r="F113" s="48">
        <f>IF($D113=SpeciesTable18[[#Headers],[Cottonwood]],$C113,0)</f>
        <v>0</v>
      </c>
      <c r="G113" s="48">
        <f>IF($D113=SpeciesTable18[[#Headers],[Oak]],$C113,0)</f>
        <v>0</v>
      </c>
      <c r="H113" s="48">
        <f>IF($D113=SpeciesTable18[[#Headers],[Shrub]],$C113,0)</f>
        <v>0</v>
      </c>
      <c r="I113" s="48">
        <f>IF($D113=SpeciesTable18[[#Headers],[AlWal]],$C113,0)</f>
        <v>0</v>
      </c>
      <c r="J113" s="48">
        <f>IF($D113=SpeciesTable18[[#Headers],[ABS]],$C113,0)</f>
        <v>0</v>
      </c>
      <c r="K113" s="48">
        <f>IF($D113=SpeciesTable18[[#Headers],[Other]],$C113,0)</f>
        <v>0</v>
      </c>
      <c r="L113" s="48" t="s">
        <v>31</v>
      </c>
      <c r="M113" s="48" t="str">
        <f>$C$22&amp;SpeciesTable18[[#This Row],[Species]]</f>
        <v>Acer (other)</v>
      </c>
      <c r="N113" s="48">
        <f>IF(SpeciesTable18[[#This Row],[Percentage]]&lt;&gt;"", IFERROR(VLOOKUP(SpeciesTable18[[#This Row],[County&amp;Species]], SpeciesCobenefits[[County&amp;Species]:[PM2.5 Removed]], 2, FALSE), 0), 0)</f>
        <v>0</v>
      </c>
      <c r="O113" s="48">
        <f>IF(SpeciesTable18[[#This Row],[Percentage]]&lt;&gt;"", IFERROR(VLOOKUP(SpeciesTable18[[#This Row],[County&amp;Species]], SpeciesCobenefits[[County&amp;Species]:[PM2.5 Removed]],3, FALSE), 0), 0)</f>
        <v>0</v>
      </c>
      <c r="P113" s="48">
        <f>IF(SpeciesTable18[[#This Row],[Percentage]]&lt;&gt;"", IFERROR(VLOOKUP(SpeciesTable18[[#This Row],[County&amp;Species]], SpeciesCobenefits[[County&amp;Species]:[PM2.5 Removed]], 4, FALSE), 0), 0)</f>
        <v>0</v>
      </c>
      <c r="Q113" s="48">
        <f>IF(SpeciesTable18[[#This Row],[Percentage]]&lt;&gt;"", IFERROR(VLOOKUP(SpeciesTable18[[#This Row],[County&amp;Species]], SpeciesCobenefits[[County&amp;Species]:[PM2.5 Removed]], 5, FALSE), 0), 0)</f>
        <v>0</v>
      </c>
      <c r="R113" s="48"/>
      <c r="S113" s="48"/>
      <c r="T113" s="48"/>
      <c r="U113" s="48"/>
    </row>
    <row r="114" spans="2:21" s="30" customFormat="1">
      <c r="B114" s="157" t="s">
        <v>36</v>
      </c>
      <c r="C114" s="59"/>
      <c r="D114" s="30" t="str">
        <f t="shared" si="3"/>
        <v xml:space="preserve"> </v>
      </c>
      <c r="E114" s="48">
        <f>IF($D114=SpeciesTable18[[#Headers],[Willow]],$C114,0)</f>
        <v>0</v>
      </c>
      <c r="F114" s="48">
        <f>IF($D114=SpeciesTable18[[#Headers],[Cottonwood]],$C114,0)</f>
        <v>0</v>
      </c>
      <c r="G114" s="48">
        <f>IF($D114=SpeciesTable18[[#Headers],[Oak]],$C114,0)</f>
        <v>0</v>
      </c>
      <c r="H114" s="48">
        <f>IF($D114=SpeciesTable18[[#Headers],[Shrub]],$C114,0)</f>
        <v>0</v>
      </c>
      <c r="I114" s="48">
        <f>IF($D114=SpeciesTable18[[#Headers],[AlWal]],$C114,0)</f>
        <v>0</v>
      </c>
      <c r="J114" s="48">
        <f>IF($D114=SpeciesTable18[[#Headers],[ABS]],$C114,0)</f>
        <v>0</v>
      </c>
      <c r="K114" s="48">
        <f>IF($D114=SpeciesTable18[[#Headers],[Other]],$C114,0)</f>
        <v>0</v>
      </c>
      <c r="L114" s="48" t="s">
        <v>30</v>
      </c>
      <c r="M114" s="48" t="str">
        <f>$C$22&amp;SpeciesTable18[[#This Row],[Species]]</f>
        <v>Alnus rhombifolia</v>
      </c>
      <c r="N114" s="48">
        <f>IF(SpeciesTable18[[#This Row],[Percentage]]&lt;&gt;"", IFERROR(VLOOKUP(SpeciesTable18[[#This Row],[County&amp;Species]], SpeciesCobenefits[[County&amp;Species]:[PM2.5 Removed]], 2, FALSE), 0), 0)</f>
        <v>0</v>
      </c>
      <c r="O114" s="48">
        <f>IF(SpeciesTable18[[#This Row],[Percentage]]&lt;&gt;"", IFERROR(VLOOKUP(SpeciesTable18[[#This Row],[County&amp;Species]], SpeciesCobenefits[[County&amp;Species]:[PM2.5 Removed]],3, FALSE), 0), 0)</f>
        <v>0</v>
      </c>
      <c r="P114" s="48">
        <f>IF(SpeciesTable18[[#This Row],[Percentage]]&lt;&gt;"", IFERROR(VLOOKUP(SpeciesTable18[[#This Row],[County&amp;Species]], SpeciesCobenefits[[County&amp;Species]:[PM2.5 Removed]], 4, FALSE), 0), 0)</f>
        <v>0</v>
      </c>
      <c r="Q114" s="48">
        <f>IF(SpeciesTable18[[#This Row],[Percentage]]&lt;&gt;"", IFERROR(VLOOKUP(SpeciesTable18[[#This Row],[County&amp;Species]], SpeciesCobenefits[[County&amp;Species]:[PM2.5 Removed]], 5, FALSE), 0), 0)</f>
        <v>0</v>
      </c>
      <c r="R114" s="48"/>
      <c r="S114" s="48"/>
      <c r="T114" s="48"/>
      <c r="U114" s="48"/>
    </row>
    <row r="115" spans="2:21" s="30" customFormat="1">
      <c r="B115" s="157" t="s">
        <v>37</v>
      </c>
      <c r="C115" s="59"/>
      <c r="D115" s="30" t="str">
        <f t="shared" si="3"/>
        <v xml:space="preserve"> </v>
      </c>
      <c r="E115" s="48">
        <f>IF($D115=SpeciesTable18[[#Headers],[Willow]],$C115,0)</f>
        <v>0</v>
      </c>
      <c r="F115" s="48">
        <f>IF($D115=SpeciesTable18[[#Headers],[Cottonwood]],$C115,0)</f>
        <v>0</v>
      </c>
      <c r="G115" s="48">
        <f>IF($D115=SpeciesTable18[[#Headers],[Oak]],$C115,0)</f>
        <v>0</v>
      </c>
      <c r="H115" s="48">
        <f>IF($D115=SpeciesTable18[[#Headers],[Shrub]],$C115,0)</f>
        <v>0</v>
      </c>
      <c r="I115" s="48">
        <f>IF($D115=SpeciesTable18[[#Headers],[AlWal]],$C115,0)</f>
        <v>0</v>
      </c>
      <c r="J115" s="48">
        <f>IF($D115=SpeciesTable18[[#Headers],[ABS]],$C115,0)</f>
        <v>0</v>
      </c>
      <c r="K115" s="48">
        <f>IF($D115=SpeciesTable18[[#Headers],[Other]],$C115,0)</f>
        <v>0</v>
      </c>
      <c r="L115" s="48" t="s">
        <v>30</v>
      </c>
      <c r="M115" s="48" t="str">
        <f>$C$22&amp;SpeciesTable18[[#This Row],[Species]]</f>
        <v>Alnus (other)</v>
      </c>
      <c r="N115" s="48">
        <f>IF(SpeciesTable18[[#This Row],[Percentage]]&lt;&gt;"", IFERROR(VLOOKUP(SpeciesTable18[[#This Row],[County&amp;Species]], SpeciesCobenefits[[County&amp;Species]:[PM2.5 Removed]], 2, FALSE), 0), 0)</f>
        <v>0</v>
      </c>
      <c r="O115" s="48">
        <f>IF(SpeciesTable18[[#This Row],[Percentage]]&lt;&gt;"", IFERROR(VLOOKUP(SpeciesTable18[[#This Row],[County&amp;Species]], SpeciesCobenefits[[County&amp;Species]:[PM2.5 Removed]],3, FALSE), 0), 0)</f>
        <v>0</v>
      </c>
      <c r="P115" s="48">
        <f>IF(SpeciesTable18[[#This Row],[Percentage]]&lt;&gt;"", IFERROR(VLOOKUP(SpeciesTable18[[#This Row],[County&amp;Species]], SpeciesCobenefits[[County&amp;Species]:[PM2.5 Removed]], 4, FALSE), 0), 0)</f>
        <v>0</v>
      </c>
      <c r="Q115" s="48">
        <f>IF(SpeciesTable18[[#This Row],[Percentage]]&lt;&gt;"", IFERROR(VLOOKUP(SpeciesTable18[[#This Row],[County&amp;Species]], SpeciesCobenefits[[County&amp;Species]:[PM2.5 Removed]], 5, FALSE), 0), 0)</f>
        <v>0</v>
      </c>
      <c r="R115" s="48"/>
      <c r="S115" s="48"/>
      <c r="T115" s="48"/>
      <c r="U115" s="48"/>
    </row>
    <row r="116" spans="2:21" s="30" customFormat="1">
      <c r="B116" s="157" t="s">
        <v>38</v>
      </c>
      <c r="C116" s="59"/>
      <c r="D116" s="30" t="str">
        <f t="shared" si="3"/>
        <v xml:space="preserve"> </v>
      </c>
      <c r="E116" s="48">
        <f>IF($D116=SpeciesTable18[[#Headers],[Willow]],$C116,0)</f>
        <v>0</v>
      </c>
      <c r="F116" s="48">
        <f>IF($D116=SpeciesTable18[[#Headers],[Cottonwood]],$C116,0)</f>
        <v>0</v>
      </c>
      <c r="G116" s="48">
        <f>IF($D116=SpeciesTable18[[#Headers],[Oak]],$C116,0)</f>
        <v>0</v>
      </c>
      <c r="H116" s="48">
        <f>IF($D116=SpeciesTable18[[#Headers],[Shrub]],$C116,0)</f>
        <v>0</v>
      </c>
      <c r="I116" s="48">
        <f>IF($D116=SpeciesTable18[[#Headers],[AlWal]],$C116,0)</f>
        <v>0</v>
      </c>
      <c r="J116" s="48">
        <f>IF($D116=SpeciesTable18[[#Headers],[ABS]],$C116,0)</f>
        <v>0</v>
      </c>
      <c r="K116" s="48">
        <f>IF($D116=SpeciesTable18[[#Headers],[Other]],$C116,0)</f>
        <v>0</v>
      </c>
      <c r="L116" s="48" t="s">
        <v>29</v>
      </c>
      <c r="M116" s="48" t="str">
        <f>$C$22&amp;SpeciesTable18[[#This Row],[Species]]</f>
        <v>Aesculus californica</v>
      </c>
      <c r="N116" s="48">
        <f>IF(SpeciesTable18[[#This Row],[Percentage]]&lt;&gt;"", IFERROR(VLOOKUP(SpeciesTable18[[#This Row],[County&amp;Species]], SpeciesCobenefits[[County&amp;Species]:[PM2.5 Removed]], 2, FALSE), 0), 0)</f>
        <v>0</v>
      </c>
      <c r="O116" s="48">
        <f>IF(SpeciesTable18[[#This Row],[Percentage]]&lt;&gt;"", IFERROR(VLOOKUP(SpeciesTable18[[#This Row],[County&amp;Species]], SpeciesCobenefits[[County&amp;Species]:[PM2.5 Removed]],3, FALSE), 0), 0)</f>
        <v>0</v>
      </c>
      <c r="P116" s="48">
        <f>IF(SpeciesTable18[[#This Row],[Percentage]]&lt;&gt;"", IFERROR(VLOOKUP(SpeciesTable18[[#This Row],[County&amp;Species]], SpeciesCobenefits[[County&amp;Species]:[PM2.5 Removed]], 4, FALSE), 0), 0)</f>
        <v>0</v>
      </c>
      <c r="Q116" s="48">
        <f>IF(SpeciesTable18[[#This Row],[Percentage]]&lt;&gt;"", IFERROR(VLOOKUP(SpeciesTable18[[#This Row],[County&amp;Species]], SpeciesCobenefits[[County&amp;Species]:[PM2.5 Removed]], 5, FALSE), 0), 0)</f>
        <v>0</v>
      </c>
      <c r="R116" s="48"/>
      <c r="S116" s="48"/>
      <c r="T116" s="48"/>
      <c r="U116" s="48"/>
    </row>
    <row r="117" spans="2:21" s="30" customFormat="1">
      <c r="B117" s="157" t="s">
        <v>39</v>
      </c>
      <c r="C117" s="59"/>
      <c r="D117" s="30" t="str">
        <f t="shared" si="3"/>
        <v xml:space="preserve"> </v>
      </c>
      <c r="E117" s="48">
        <f>IF($D117=SpeciesTable18[[#Headers],[Willow]],$C117,0)</f>
        <v>0</v>
      </c>
      <c r="F117" s="48">
        <f>IF($D117=SpeciesTable18[[#Headers],[Cottonwood]],$C117,0)</f>
        <v>0</v>
      </c>
      <c r="G117" s="48">
        <f>IF($D117=SpeciesTable18[[#Headers],[Oak]],$C117,0)</f>
        <v>0</v>
      </c>
      <c r="H117" s="48">
        <f>IF($D117=SpeciesTable18[[#Headers],[Shrub]],$C117,0)</f>
        <v>0</v>
      </c>
      <c r="I117" s="48">
        <f>IF($D117=SpeciesTable18[[#Headers],[AlWal]],$C117,0)</f>
        <v>0</v>
      </c>
      <c r="J117" s="48">
        <f>IF($D117=SpeciesTable18[[#Headers],[ABS]],$C117,0)</f>
        <v>0</v>
      </c>
      <c r="K117" s="48">
        <f>IF($D117=SpeciesTable18[[#Headers],[Other]],$C117,0)</f>
        <v>0</v>
      </c>
      <c r="L117" s="48" t="s">
        <v>29</v>
      </c>
      <c r="M117" s="48" t="str">
        <f>$C$22&amp;SpeciesTable18[[#This Row],[Species]]</f>
        <v>Baccharis pilularis</v>
      </c>
      <c r="N117" s="48">
        <f>IF(SpeciesTable18[[#This Row],[Percentage]]&lt;&gt;"", IFERROR(VLOOKUP(SpeciesTable18[[#This Row],[County&amp;Species]], SpeciesCobenefits[[County&amp;Species]:[PM2.5 Removed]], 2, FALSE), 0), 0)</f>
        <v>0</v>
      </c>
      <c r="O117" s="48">
        <f>IF(SpeciesTable18[[#This Row],[Percentage]]&lt;&gt;"", IFERROR(VLOOKUP(SpeciesTable18[[#This Row],[County&amp;Species]], SpeciesCobenefits[[County&amp;Species]:[PM2.5 Removed]],3, FALSE), 0), 0)</f>
        <v>0</v>
      </c>
      <c r="P117" s="48">
        <f>IF(SpeciesTable18[[#This Row],[Percentage]]&lt;&gt;"", IFERROR(VLOOKUP(SpeciesTable18[[#This Row],[County&amp;Species]], SpeciesCobenefits[[County&amp;Species]:[PM2.5 Removed]], 4, FALSE), 0), 0)</f>
        <v>0</v>
      </c>
      <c r="Q117" s="48">
        <f>IF(SpeciesTable18[[#This Row],[Percentage]]&lt;&gt;"", IFERROR(VLOOKUP(SpeciesTable18[[#This Row],[County&amp;Species]], SpeciesCobenefits[[County&amp;Species]:[PM2.5 Removed]], 5, FALSE), 0), 0)</f>
        <v>0</v>
      </c>
      <c r="R117" s="48"/>
      <c r="S117" s="48"/>
      <c r="T117" s="48"/>
      <c r="U117" s="48"/>
    </row>
    <row r="118" spans="2:21" s="30" customFormat="1">
      <c r="B118" s="157" t="s">
        <v>40</v>
      </c>
      <c r="C118" s="59"/>
      <c r="D118" s="30" t="str">
        <f t="shared" si="3"/>
        <v xml:space="preserve"> </v>
      </c>
      <c r="E118" s="48">
        <f>IF($D118=SpeciesTable18[[#Headers],[Willow]],$C118,0)</f>
        <v>0</v>
      </c>
      <c r="F118" s="48">
        <f>IF($D118=SpeciesTable18[[#Headers],[Cottonwood]],$C118,0)</f>
        <v>0</v>
      </c>
      <c r="G118" s="48">
        <f>IF($D118=SpeciesTable18[[#Headers],[Oak]],$C118,0)</f>
        <v>0</v>
      </c>
      <c r="H118" s="48">
        <f>IF($D118=SpeciesTable18[[#Headers],[Shrub]],$C118,0)</f>
        <v>0</v>
      </c>
      <c r="I118" s="48">
        <f>IF($D118=SpeciesTable18[[#Headers],[AlWal]],$C118,0)</f>
        <v>0</v>
      </c>
      <c r="J118" s="48">
        <f>IF($D118=SpeciesTable18[[#Headers],[ABS]],$C118,0)</f>
        <v>0</v>
      </c>
      <c r="K118" s="48">
        <f>IF($D118=SpeciesTable18[[#Headers],[Other]],$C118,0)</f>
        <v>0</v>
      </c>
      <c r="L118" s="48" t="s">
        <v>29</v>
      </c>
      <c r="M118" s="48" t="str">
        <f>$C$22&amp;SpeciesTable18[[#This Row],[Species]]</f>
        <v>Baccharis salicifiolia</v>
      </c>
      <c r="N118" s="48">
        <f>IF(SpeciesTable18[[#This Row],[Percentage]]&lt;&gt;"", IFERROR(VLOOKUP(SpeciesTable18[[#This Row],[County&amp;Species]], SpeciesCobenefits[[County&amp;Species]:[PM2.5 Removed]], 2, FALSE), 0), 0)</f>
        <v>0</v>
      </c>
      <c r="O118" s="48">
        <f>IF(SpeciesTable18[[#This Row],[Percentage]]&lt;&gt;"", IFERROR(VLOOKUP(SpeciesTable18[[#This Row],[County&amp;Species]], SpeciesCobenefits[[County&amp;Species]:[PM2.5 Removed]],3, FALSE), 0), 0)</f>
        <v>0</v>
      </c>
      <c r="P118" s="48">
        <f>IF(SpeciesTable18[[#This Row],[Percentage]]&lt;&gt;"", IFERROR(VLOOKUP(SpeciesTable18[[#This Row],[County&amp;Species]], SpeciesCobenefits[[County&amp;Species]:[PM2.5 Removed]], 4, FALSE), 0), 0)</f>
        <v>0</v>
      </c>
      <c r="Q118" s="48">
        <f>IF(SpeciesTable18[[#This Row],[Percentage]]&lt;&gt;"", IFERROR(VLOOKUP(SpeciesTable18[[#This Row],[County&amp;Species]], SpeciesCobenefits[[County&amp;Species]:[PM2.5 Removed]], 5, FALSE), 0), 0)</f>
        <v>0</v>
      </c>
      <c r="R118" s="48"/>
      <c r="S118" s="48"/>
      <c r="T118" s="48"/>
      <c r="U118" s="48"/>
    </row>
    <row r="119" spans="2:21" s="30" customFormat="1">
      <c r="B119" s="157" t="s">
        <v>41</v>
      </c>
      <c r="C119" s="59"/>
      <c r="D119" s="30" t="str">
        <f t="shared" si="3"/>
        <v xml:space="preserve"> </v>
      </c>
      <c r="E119" s="48">
        <f>IF($D119=SpeciesTable18[[#Headers],[Willow]],$C119,0)</f>
        <v>0</v>
      </c>
      <c r="F119" s="48">
        <f>IF($D119=SpeciesTable18[[#Headers],[Cottonwood]],$C119,0)</f>
        <v>0</v>
      </c>
      <c r="G119" s="48">
        <f>IF($D119=SpeciesTable18[[#Headers],[Oak]],$C119,0)</f>
        <v>0</v>
      </c>
      <c r="H119" s="48">
        <f>IF($D119=SpeciesTable18[[#Headers],[Shrub]],$C119,0)</f>
        <v>0</v>
      </c>
      <c r="I119" s="48">
        <f>IF($D119=SpeciesTable18[[#Headers],[AlWal]],$C119,0)</f>
        <v>0</v>
      </c>
      <c r="J119" s="48">
        <f>IF($D119=SpeciesTable18[[#Headers],[ABS]],$C119,0)</f>
        <v>0</v>
      </c>
      <c r="K119" s="48">
        <f>IF($D119=SpeciesTable18[[#Headers],[Other]],$C119,0)</f>
        <v>0</v>
      </c>
      <c r="L119" s="48" t="s">
        <v>29</v>
      </c>
      <c r="M119" s="48" t="str">
        <f>$C$22&amp;SpeciesTable18[[#This Row],[Species]]</f>
        <v>Cephalanthus occidentalis</v>
      </c>
      <c r="N119" s="48">
        <f>IF(SpeciesTable18[[#This Row],[Percentage]]&lt;&gt;"", IFERROR(VLOOKUP(SpeciesTable18[[#This Row],[County&amp;Species]], SpeciesCobenefits[[County&amp;Species]:[PM2.5 Removed]], 2, FALSE), 0), 0)</f>
        <v>0</v>
      </c>
      <c r="O119" s="48">
        <f>IF(SpeciesTable18[[#This Row],[Percentage]]&lt;&gt;"", IFERROR(VLOOKUP(SpeciesTable18[[#This Row],[County&amp;Species]], SpeciesCobenefits[[County&amp;Species]:[PM2.5 Removed]],3, FALSE), 0), 0)</f>
        <v>0</v>
      </c>
      <c r="P119" s="48">
        <f>IF(SpeciesTable18[[#This Row],[Percentage]]&lt;&gt;"", IFERROR(VLOOKUP(SpeciesTable18[[#This Row],[County&amp;Species]], SpeciesCobenefits[[County&amp;Species]:[PM2.5 Removed]], 4, FALSE), 0), 0)</f>
        <v>0</v>
      </c>
      <c r="Q119" s="48">
        <f>IF(SpeciesTable18[[#This Row],[Percentage]]&lt;&gt;"", IFERROR(VLOOKUP(SpeciesTable18[[#This Row],[County&amp;Species]], SpeciesCobenefits[[County&amp;Species]:[PM2.5 Removed]], 5, FALSE), 0), 0)</f>
        <v>0</v>
      </c>
      <c r="R119" s="48"/>
      <c r="S119" s="48"/>
      <c r="T119" s="48"/>
      <c r="U119" s="48"/>
    </row>
    <row r="120" spans="2:21" s="30" customFormat="1">
      <c r="B120" s="157" t="s">
        <v>42</v>
      </c>
      <c r="C120" s="59"/>
      <c r="D120" s="30" t="str">
        <f t="shared" si="3"/>
        <v xml:space="preserve"> </v>
      </c>
      <c r="E120" s="48">
        <f>IF($D120=SpeciesTable18[[#Headers],[Willow]],$C120,0)</f>
        <v>0</v>
      </c>
      <c r="F120" s="48">
        <f>IF($D120=SpeciesTable18[[#Headers],[Cottonwood]],$C120,0)</f>
        <v>0</v>
      </c>
      <c r="G120" s="48">
        <f>IF($D120=SpeciesTable18[[#Headers],[Oak]],$C120,0)</f>
        <v>0</v>
      </c>
      <c r="H120" s="48">
        <f>IF($D120=SpeciesTable18[[#Headers],[Shrub]],$C120,0)</f>
        <v>0</v>
      </c>
      <c r="I120" s="48">
        <f>IF($D120=SpeciesTable18[[#Headers],[AlWal]],$C120,0)</f>
        <v>0</v>
      </c>
      <c r="J120" s="48">
        <f>IF($D120=SpeciesTable18[[#Headers],[ABS]],$C120,0)</f>
        <v>0</v>
      </c>
      <c r="K120" s="48">
        <f>IF($D120=SpeciesTable18[[#Headers],[Other]],$C120,0)</f>
        <v>0</v>
      </c>
      <c r="L120" s="48" t="s">
        <v>31</v>
      </c>
      <c r="M120" s="48" t="str">
        <f>$C$22&amp;SpeciesTable18[[#This Row],[Species]]</f>
        <v>Fraxinus latifolia</v>
      </c>
      <c r="N120" s="48">
        <f>IF(SpeciesTable18[[#This Row],[Percentage]]&lt;&gt;"", IFERROR(VLOOKUP(SpeciesTable18[[#This Row],[County&amp;Species]], SpeciesCobenefits[[County&amp;Species]:[PM2.5 Removed]], 2, FALSE), 0), 0)</f>
        <v>0</v>
      </c>
      <c r="O120" s="48">
        <f>IF(SpeciesTable18[[#This Row],[Percentage]]&lt;&gt;"", IFERROR(VLOOKUP(SpeciesTable18[[#This Row],[County&amp;Species]], SpeciesCobenefits[[County&amp;Species]:[PM2.5 Removed]],3, FALSE), 0), 0)</f>
        <v>0</v>
      </c>
      <c r="P120" s="48">
        <f>IF(SpeciesTable18[[#This Row],[Percentage]]&lt;&gt;"", IFERROR(VLOOKUP(SpeciesTable18[[#This Row],[County&amp;Species]], SpeciesCobenefits[[County&amp;Species]:[PM2.5 Removed]], 4, FALSE), 0), 0)</f>
        <v>0</v>
      </c>
      <c r="Q120" s="48">
        <f>IF(SpeciesTable18[[#This Row],[Percentage]]&lt;&gt;"", IFERROR(VLOOKUP(SpeciesTable18[[#This Row],[County&amp;Species]], SpeciesCobenefits[[County&amp;Species]:[PM2.5 Removed]], 5, FALSE), 0), 0)</f>
        <v>0</v>
      </c>
      <c r="R120" s="48"/>
      <c r="S120" s="48"/>
      <c r="T120" s="48"/>
      <c r="U120" s="48"/>
    </row>
    <row r="121" spans="2:21" s="30" customFormat="1">
      <c r="B121" s="157" t="s">
        <v>43</v>
      </c>
      <c r="C121" s="59"/>
      <c r="D121" s="30" t="str">
        <f t="shared" si="3"/>
        <v xml:space="preserve"> </v>
      </c>
      <c r="E121" s="48">
        <f>IF($D121=SpeciesTable18[[#Headers],[Willow]],$C121,0)</f>
        <v>0</v>
      </c>
      <c r="F121" s="48">
        <f>IF($D121=SpeciesTable18[[#Headers],[Cottonwood]],$C121,0)</f>
        <v>0</v>
      </c>
      <c r="G121" s="48">
        <f>IF($D121=SpeciesTable18[[#Headers],[Oak]],$C121,0)</f>
        <v>0</v>
      </c>
      <c r="H121" s="48">
        <f>IF($D121=SpeciesTable18[[#Headers],[Shrub]],$C121,0)</f>
        <v>0</v>
      </c>
      <c r="I121" s="48">
        <f>IF($D121=SpeciesTable18[[#Headers],[AlWal]],$C121,0)</f>
        <v>0</v>
      </c>
      <c r="J121" s="48">
        <f>IF($D121=SpeciesTable18[[#Headers],[ABS]],$C121,0)</f>
        <v>0</v>
      </c>
      <c r="K121" s="48">
        <f>IF($D121=SpeciesTable18[[#Headers],[Other]],$C121,0)</f>
        <v>0</v>
      </c>
      <c r="L121" s="48" t="s">
        <v>29</v>
      </c>
      <c r="M121" s="48" t="str">
        <f>$C$22&amp;SpeciesTable18[[#This Row],[Species]]</f>
        <v>Garrya elliptica</v>
      </c>
      <c r="N121" s="48">
        <f>IF(SpeciesTable18[[#This Row],[Percentage]]&lt;&gt;"", IFERROR(VLOOKUP(SpeciesTable18[[#This Row],[County&amp;Species]], SpeciesCobenefits[[County&amp;Species]:[PM2.5 Removed]], 2, FALSE), 0), 0)</f>
        <v>0</v>
      </c>
      <c r="O121" s="48">
        <f>IF(SpeciesTable18[[#This Row],[Percentage]]&lt;&gt;"", IFERROR(VLOOKUP(SpeciesTable18[[#This Row],[County&amp;Species]], SpeciesCobenefits[[County&amp;Species]:[PM2.5 Removed]],3, FALSE), 0), 0)</f>
        <v>0</v>
      </c>
      <c r="P121" s="48">
        <f>IF(SpeciesTable18[[#This Row],[Percentage]]&lt;&gt;"", IFERROR(VLOOKUP(SpeciesTable18[[#This Row],[County&amp;Species]], SpeciesCobenefits[[County&amp;Species]:[PM2.5 Removed]], 4, FALSE), 0), 0)</f>
        <v>0</v>
      </c>
      <c r="Q121" s="48">
        <f>IF(SpeciesTable18[[#This Row],[Percentage]]&lt;&gt;"", IFERROR(VLOOKUP(SpeciesTable18[[#This Row],[County&amp;Species]], SpeciesCobenefits[[County&amp;Species]:[PM2.5 Removed]], 5, FALSE), 0), 0)</f>
        <v>0</v>
      </c>
      <c r="R121" s="48"/>
      <c r="S121" s="48"/>
      <c r="T121" s="48"/>
      <c r="U121" s="48"/>
    </row>
    <row r="122" spans="2:21" s="30" customFormat="1">
      <c r="B122" s="157" t="s">
        <v>44</v>
      </c>
      <c r="C122" s="59"/>
      <c r="D122" s="30" t="str">
        <f t="shared" si="3"/>
        <v xml:space="preserve"> </v>
      </c>
      <c r="E122" s="48">
        <f>IF($D122=SpeciesTable18[[#Headers],[Willow]],$C122,0)</f>
        <v>0</v>
      </c>
      <c r="F122" s="48">
        <f>IF($D122=SpeciesTable18[[#Headers],[Cottonwood]],$C122,0)</f>
        <v>0</v>
      </c>
      <c r="G122" s="48">
        <f>IF($D122=SpeciesTable18[[#Headers],[Oak]],$C122,0)</f>
        <v>0</v>
      </c>
      <c r="H122" s="48">
        <f>IF($D122=SpeciesTable18[[#Headers],[Shrub]],$C122,0)</f>
        <v>0</v>
      </c>
      <c r="I122" s="48">
        <f>IF($D122=SpeciesTable18[[#Headers],[AlWal]],$C122,0)</f>
        <v>0</v>
      </c>
      <c r="J122" s="48">
        <f>IF($D122=SpeciesTable18[[#Headers],[ABS]],$C122,0)</f>
        <v>0</v>
      </c>
      <c r="K122" s="48">
        <f>IF($D122=SpeciesTable18[[#Headers],[Other]],$C122,0)</f>
        <v>0</v>
      </c>
      <c r="L122" s="48" t="s">
        <v>29</v>
      </c>
      <c r="M122" s="48" t="str">
        <f>$C$22&amp;SpeciesTable18[[#This Row],[Species]]</f>
        <v>Heteromeles arbutifolia</v>
      </c>
      <c r="N122" s="48">
        <f>IF(SpeciesTable18[[#This Row],[Percentage]]&lt;&gt;"", IFERROR(VLOOKUP(SpeciesTable18[[#This Row],[County&amp;Species]], SpeciesCobenefits[[County&amp;Species]:[PM2.5 Removed]], 2, FALSE), 0), 0)</f>
        <v>0</v>
      </c>
      <c r="O122" s="48">
        <f>IF(SpeciesTable18[[#This Row],[Percentage]]&lt;&gt;"", IFERROR(VLOOKUP(SpeciesTable18[[#This Row],[County&amp;Species]], SpeciesCobenefits[[County&amp;Species]:[PM2.5 Removed]],3, FALSE), 0), 0)</f>
        <v>0</v>
      </c>
      <c r="P122" s="48">
        <f>IF(SpeciesTable18[[#This Row],[Percentage]]&lt;&gt;"", IFERROR(VLOOKUP(SpeciesTable18[[#This Row],[County&amp;Species]], SpeciesCobenefits[[County&amp;Species]:[PM2.5 Removed]], 4, FALSE), 0), 0)</f>
        <v>0</v>
      </c>
      <c r="Q122" s="48">
        <f>IF(SpeciesTable18[[#This Row],[Percentage]]&lt;&gt;"", IFERROR(VLOOKUP(SpeciesTable18[[#This Row],[County&amp;Species]], SpeciesCobenefits[[County&amp;Species]:[PM2.5 Removed]], 5, FALSE), 0), 0)</f>
        <v>0</v>
      </c>
      <c r="R122" s="48"/>
      <c r="S122" s="48"/>
      <c r="T122" s="48"/>
      <c r="U122" s="48"/>
    </row>
    <row r="123" spans="2:21" s="30" customFormat="1">
      <c r="B123" s="157" t="s">
        <v>45</v>
      </c>
      <c r="C123" s="59"/>
      <c r="D123" s="30" t="str">
        <f t="shared" si="3"/>
        <v xml:space="preserve"> </v>
      </c>
      <c r="E123" s="48">
        <f>IF($D123=SpeciesTable18[[#Headers],[Willow]],$C123,0)</f>
        <v>0</v>
      </c>
      <c r="F123" s="48">
        <f>IF($D123=SpeciesTable18[[#Headers],[Cottonwood]],$C123,0)</f>
        <v>0</v>
      </c>
      <c r="G123" s="48">
        <f>IF($D123=SpeciesTable18[[#Headers],[Oak]],$C123,0)</f>
        <v>0</v>
      </c>
      <c r="H123" s="48">
        <f>IF($D123=SpeciesTable18[[#Headers],[Shrub]],$C123,0)</f>
        <v>0</v>
      </c>
      <c r="I123" s="48">
        <f>IF($D123=SpeciesTable18[[#Headers],[AlWal]],$C123,0)</f>
        <v>0</v>
      </c>
      <c r="J123" s="48">
        <f>IF($D123=SpeciesTable18[[#Headers],[ABS]],$C123,0)</f>
        <v>0</v>
      </c>
      <c r="K123" s="48">
        <f>IF($D123=SpeciesTable18[[#Headers],[Other]],$C123,0)</f>
        <v>0</v>
      </c>
      <c r="L123" s="48" t="s">
        <v>30</v>
      </c>
      <c r="M123" s="48" t="str">
        <f>$C$22&amp;SpeciesTable18[[#This Row],[Species]]</f>
        <v>Juglans (sp)</v>
      </c>
      <c r="N123" s="48">
        <f>IF(SpeciesTable18[[#This Row],[Percentage]]&lt;&gt;"", IFERROR(VLOOKUP(SpeciesTable18[[#This Row],[County&amp;Species]], SpeciesCobenefits[[County&amp;Species]:[PM2.5 Removed]], 2, FALSE), 0), 0)</f>
        <v>0</v>
      </c>
      <c r="O123" s="48">
        <f>IF(SpeciesTable18[[#This Row],[Percentage]]&lt;&gt;"", IFERROR(VLOOKUP(SpeciesTable18[[#This Row],[County&amp;Species]], SpeciesCobenefits[[County&amp;Species]:[PM2.5 Removed]],3, FALSE), 0), 0)</f>
        <v>0</v>
      </c>
      <c r="P123" s="48">
        <f>IF(SpeciesTable18[[#This Row],[Percentage]]&lt;&gt;"", IFERROR(VLOOKUP(SpeciesTable18[[#This Row],[County&amp;Species]], SpeciesCobenefits[[County&amp;Species]:[PM2.5 Removed]], 4, FALSE), 0), 0)</f>
        <v>0</v>
      </c>
      <c r="Q123" s="48">
        <f>IF(SpeciesTable18[[#This Row],[Percentage]]&lt;&gt;"", IFERROR(VLOOKUP(SpeciesTable18[[#This Row],[County&amp;Species]], SpeciesCobenefits[[County&amp;Species]:[PM2.5 Removed]], 5, FALSE), 0), 0)</f>
        <v>0</v>
      </c>
      <c r="R123" s="48"/>
      <c r="S123" s="48"/>
      <c r="T123" s="48"/>
      <c r="U123" s="48"/>
    </row>
    <row r="124" spans="2:21" s="30" customFormat="1">
      <c r="B124" s="157" t="s">
        <v>46</v>
      </c>
      <c r="C124" s="59"/>
      <c r="D124" s="30" t="str">
        <f t="shared" si="3"/>
        <v xml:space="preserve"> </v>
      </c>
      <c r="E124" s="48">
        <f>IF($D124=SpeciesTable18[[#Headers],[Willow]],$C124,0)</f>
        <v>0</v>
      </c>
      <c r="F124" s="48">
        <f>IF($D124=SpeciesTable18[[#Headers],[Cottonwood]],$C124,0)</f>
        <v>0</v>
      </c>
      <c r="G124" s="48">
        <f>IF($D124=SpeciesTable18[[#Headers],[Oak]],$C124,0)</f>
        <v>0</v>
      </c>
      <c r="H124" s="48">
        <f>IF($D124=SpeciesTable18[[#Headers],[Shrub]],$C124,0)</f>
        <v>0</v>
      </c>
      <c r="I124" s="48">
        <f>IF($D124=SpeciesTable18[[#Headers],[AlWal]],$C124,0)</f>
        <v>0</v>
      </c>
      <c r="J124" s="48">
        <f>IF($D124=SpeciesTable18[[#Headers],[ABS]],$C124,0)</f>
        <v>0</v>
      </c>
      <c r="K124" s="48">
        <f>IF($D124=SpeciesTable18[[#Headers],[Other]],$C124,0)</f>
        <v>0</v>
      </c>
      <c r="L124" s="48" t="s">
        <v>32</v>
      </c>
      <c r="M124" s="48" t="str">
        <f>$C$22&amp;SpeciesTable18[[#This Row],[Species]]</f>
        <v>Laurus nobilis</v>
      </c>
      <c r="N124" s="48">
        <f>IF(SpeciesTable18[[#This Row],[Percentage]]&lt;&gt;"", IFERROR(VLOOKUP(SpeciesTable18[[#This Row],[County&amp;Species]], SpeciesCobenefits[[County&amp;Species]:[PM2.5 Removed]], 2, FALSE), 0), 0)</f>
        <v>0</v>
      </c>
      <c r="O124" s="48">
        <f>IF(SpeciesTable18[[#This Row],[Percentage]]&lt;&gt;"", IFERROR(VLOOKUP(SpeciesTable18[[#This Row],[County&amp;Species]], SpeciesCobenefits[[County&amp;Species]:[PM2.5 Removed]],3, FALSE), 0), 0)</f>
        <v>0</v>
      </c>
      <c r="P124" s="48">
        <f>IF(SpeciesTable18[[#This Row],[Percentage]]&lt;&gt;"", IFERROR(VLOOKUP(SpeciesTable18[[#This Row],[County&amp;Species]], SpeciesCobenefits[[County&amp;Species]:[PM2.5 Removed]], 4, FALSE), 0), 0)</f>
        <v>0</v>
      </c>
      <c r="Q124" s="48">
        <f>IF(SpeciesTable18[[#This Row],[Percentage]]&lt;&gt;"", IFERROR(VLOOKUP(SpeciesTable18[[#This Row],[County&amp;Species]], SpeciesCobenefits[[County&amp;Species]:[PM2.5 Removed]], 5, FALSE), 0), 0)</f>
        <v>0</v>
      </c>
      <c r="R124" s="48"/>
      <c r="S124" s="48"/>
      <c r="T124" s="48"/>
      <c r="U124" s="48"/>
    </row>
    <row r="125" spans="2:21" s="30" customFormat="1">
      <c r="B125" s="157" t="s">
        <v>47</v>
      </c>
      <c r="C125" s="59"/>
      <c r="D125" s="30" t="str">
        <f t="shared" si="3"/>
        <v xml:space="preserve"> </v>
      </c>
      <c r="E125" s="48">
        <f>IF($D125=SpeciesTable18[[#Headers],[Willow]],$C125,0)</f>
        <v>0</v>
      </c>
      <c r="F125" s="48">
        <f>IF($D125=SpeciesTable18[[#Headers],[Cottonwood]],$C125,0)</f>
        <v>0</v>
      </c>
      <c r="G125" s="48">
        <f>IF($D125=SpeciesTable18[[#Headers],[Oak]],$C125,0)</f>
        <v>0</v>
      </c>
      <c r="H125" s="48">
        <f>IF($D125=SpeciesTable18[[#Headers],[Shrub]],$C125,0)</f>
        <v>0</v>
      </c>
      <c r="I125" s="48">
        <f>IF($D125=SpeciesTable18[[#Headers],[AlWal]],$C125,0)</f>
        <v>0</v>
      </c>
      <c r="J125" s="48">
        <f>IF($D125=SpeciesTable18[[#Headers],[ABS]],$C125,0)</f>
        <v>0</v>
      </c>
      <c r="K125" s="48">
        <f>IF($D125=SpeciesTable18[[#Headers],[Other]],$C125,0)</f>
        <v>0</v>
      </c>
      <c r="L125" s="48" t="s">
        <v>32</v>
      </c>
      <c r="M125" s="48" t="str">
        <f>$C$22&amp;SpeciesTable18[[#This Row],[Species]]</f>
        <v>Myrica californica</v>
      </c>
      <c r="N125" s="48">
        <f>IF(SpeciesTable18[[#This Row],[Percentage]]&lt;&gt;"", IFERROR(VLOOKUP(SpeciesTable18[[#This Row],[County&amp;Species]], SpeciesCobenefits[[County&amp;Species]:[PM2.5 Removed]], 2, FALSE), 0), 0)</f>
        <v>0</v>
      </c>
      <c r="O125" s="48">
        <f>IF(SpeciesTable18[[#This Row],[Percentage]]&lt;&gt;"", IFERROR(VLOOKUP(SpeciesTable18[[#This Row],[County&amp;Species]], SpeciesCobenefits[[County&amp;Species]:[PM2.5 Removed]],3, FALSE), 0), 0)</f>
        <v>0</v>
      </c>
      <c r="P125" s="48">
        <f>IF(SpeciesTable18[[#This Row],[Percentage]]&lt;&gt;"", IFERROR(VLOOKUP(SpeciesTable18[[#This Row],[County&amp;Species]], SpeciesCobenefits[[County&amp;Species]:[PM2.5 Removed]], 4, FALSE), 0), 0)</f>
        <v>0</v>
      </c>
      <c r="Q125" s="48">
        <f>IF(SpeciesTable18[[#This Row],[Percentage]]&lt;&gt;"", IFERROR(VLOOKUP(SpeciesTable18[[#This Row],[County&amp;Species]], SpeciesCobenefits[[County&amp;Species]:[PM2.5 Removed]], 5, FALSE), 0), 0)</f>
        <v>0</v>
      </c>
      <c r="R125" s="48"/>
      <c r="S125" s="48"/>
      <c r="T125" s="48"/>
      <c r="U125" s="48"/>
    </row>
    <row r="126" spans="2:21" s="30" customFormat="1">
      <c r="B126" s="157" t="s">
        <v>48</v>
      </c>
      <c r="C126" s="59"/>
      <c r="D126" s="30" t="str">
        <f t="shared" si="3"/>
        <v xml:space="preserve"> </v>
      </c>
      <c r="E126" s="48">
        <f>IF($D126=SpeciesTable18[[#Headers],[Willow]],$C126,0)</f>
        <v>0</v>
      </c>
      <c r="F126" s="48">
        <f>IF($D126=SpeciesTable18[[#Headers],[Cottonwood]],$C126,0)</f>
        <v>0</v>
      </c>
      <c r="G126" s="48">
        <f>IF($D126=SpeciesTable18[[#Headers],[Oak]],$C126,0)</f>
        <v>0</v>
      </c>
      <c r="H126" s="48">
        <f>IF($D126=SpeciesTable18[[#Headers],[Shrub]],$C126,0)</f>
        <v>0</v>
      </c>
      <c r="I126" s="48">
        <f>IF($D126=SpeciesTable18[[#Headers],[AlWal]],$C126,0)</f>
        <v>0</v>
      </c>
      <c r="J126" s="48">
        <f>IF($D126=SpeciesTable18[[#Headers],[ABS]],$C126,0)</f>
        <v>0</v>
      </c>
      <c r="K126" s="48">
        <f>IF($D126=SpeciesTable18[[#Headers],[Other]],$C126,0)</f>
        <v>0</v>
      </c>
      <c r="L126" s="48" t="s">
        <v>49</v>
      </c>
      <c r="M126" s="48" t="str">
        <f>$C$22&amp;SpeciesTable18[[#This Row],[Species]]</f>
        <v>Physocarpus capitatus</v>
      </c>
      <c r="N126" s="48">
        <f>IF(SpeciesTable18[[#This Row],[Percentage]]&lt;&gt;"", IFERROR(VLOOKUP(SpeciesTable18[[#This Row],[County&amp;Species]], SpeciesCobenefits[[County&amp;Species]:[PM2.5 Removed]], 2, FALSE), 0), 0)</f>
        <v>0</v>
      </c>
      <c r="O126" s="48">
        <f>IF(SpeciesTable18[[#This Row],[Percentage]]&lt;&gt;"", IFERROR(VLOOKUP(SpeciesTable18[[#This Row],[County&amp;Species]], SpeciesCobenefits[[County&amp;Species]:[PM2.5 Removed]],3, FALSE), 0), 0)</f>
        <v>0</v>
      </c>
      <c r="P126" s="48">
        <f>IF(SpeciesTable18[[#This Row],[Percentage]]&lt;&gt;"", IFERROR(VLOOKUP(SpeciesTable18[[#This Row],[County&amp;Species]], SpeciesCobenefits[[County&amp;Species]:[PM2.5 Removed]], 4, FALSE), 0), 0)</f>
        <v>0</v>
      </c>
      <c r="Q126" s="48">
        <f>IF(SpeciesTable18[[#This Row],[Percentage]]&lt;&gt;"", IFERROR(VLOOKUP(SpeciesTable18[[#This Row],[County&amp;Species]], SpeciesCobenefits[[County&amp;Species]:[PM2.5 Removed]], 5, FALSE), 0), 0)</f>
        <v>0</v>
      </c>
      <c r="R126" s="48"/>
      <c r="S126" s="48"/>
      <c r="T126" s="48"/>
      <c r="U126" s="48"/>
    </row>
    <row r="127" spans="2:21" s="30" customFormat="1">
      <c r="B127" s="157" t="s">
        <v>50</v>
      </c>
      <c r="C127" s="59"/>
      <c r="D127" s="30" t="str">
        <f t="shared" si="3"/>
        <v xml:space="preserve"> </v>
      </c>
      <c r="E127" s="48">
        <f>IF($D127=SpeciesTable18[[#Headers],[Willow]],$C127,0)</f>
        <v>0</v>
      </c>
      <c r="F127" s="48">
        <f>IF($D127=SpeciesTable18[[#Headers],[Cottonwood]],$C127,0)</f>
        <v>0</v>
      </c>
      <c r="G127" s="48">
        <f>IF($D127=SpeciesTable18[[#Headers],[Oak]],$C127,0)</f>
        <v>0</v>
      </c>
      <c r="H127" s="48">
        <f>IF($D127=SpeciesTable18[[#Headers],[Shrub]],$C127,0)</f>
        <v>0</v>
      </c>
      <c r="I127" s="48">
        <f>IF($D127=SpeciesTable18[[#Headers],[AlWal]],$C127,0)</f>
        <v>0</v>
      </c>
      <c r="J127" s="48">
        <f>IF($D127=SpeciesTable18[[#Headers],[ABS]],$C127,0)</f>
        <v>0</v>
      </c>
      <c r="K127" s="48">
        <f>IF($D127=SpeciesTable18[[#Headers],[Other]],$C127,0)</f>
        <v>0</v>
      </c>
      <c r="L127" s="48" t="s">
        <v>31</v>
      </c>
      <c r="M127" s="48" t="str">
        <f>$C$22&amp;SpeciesTable18[[#This Row],[Species]]</f>
        <v>Platanus racemosa</v>
      </c>
      <c r="N127" s="48">
        <f>IF(SpeciesTable18[[#This Row],[Percentage]]&lt;&gt;"", IFERROR(VLOOKUP(SpeciesTable18[[#This Row],[County&amp;Species]], SpeciesCobenefits[[County&amp;Species]:[PM2.5 Removed]], 2, FALSE), 0), 0)</f>
        <v>0</v>
      </c>
      <c r="O127" s="48">
        <f>IF(SpeciesTable18[[#This Row],[Percentage]]&lt;&gt;"", IFERROR(VLOOKUP(SpeciesTable18[[#This Row],[County&amp;Species]], SpeciesCobenefits[[County&amp;Species]:[PM2.5 Removed]],3, FALSE), 0), 0)</f>
        <v>0</v>
      </c>
      <c r="P127" s="48">
        <f>IF(SpeciesTable18[[#This Row],[Percentage]]&lt;&gt;"", IFERROR(VLOOKUP(SpeciesTable18[[#This Row],[County&amp;Species]], SpeciesCobenefits[[County&amp;Species]:[PM2.5 Removed]], 4, FALSE), 0), 0)</f>
        <v>0</v>
      </c>
      <c r="Q127" s="48">
        <f>IF(SpeciesTable18[[#This Row],[Percentage]]&lt;&gt;"", IFERROR(VLOOKUP(SpeciesTable18[[#This Row],[County&amp;Species]], SpeciesCobenefits[[County&amp;Species]:[PM2.5 Removed]], 5, FALSE), 0), 0)</f>
        <v>0</v>
      </c>
      <c r="R127" s="48"/>
      <c r="S127" s="48"/>
      <c r="T127" s="48"/>
      <c r="U127" s="48"/>
    </row>
    <row r="128" spans="2:21" s="30" customFormat="1">
      <c r="B128" s="157" t="s">
        <v>51</v>
      </c>
      <c r="C128" s="59"/>
      <c r="D128" s="30" t="str">
        <f t="shared" si="3"/>
        <v xml:space="preserve"> </v>
      </c>
      <c r="E128" s="48">
        <f>IF($D128=SpeciesTable18[[#Headers],[Willow]],$C128,0)</f>
        <v>0</v>
      </c>
      <c r="F128" s="48">
        <f>IF($D128=SpeciesTable18[[#Headers],[Cottonwood]],$C128,0)</f>
        <v>0</v>
      </c>
      <c r="G128" s="48">
        <f>IF($D128=SpeciesTable18[[#Headers],[Oak]],$C128,0)</f>
        <v>0</v>
      </c>
      <c r="H128" s="48">
        <f>IF($D128=SpeciesTable18[[#Headers],[Shrub]],$C128,0)</f>
        <v>0</v>
      </c>
      <c r="I128" s="48">
        <f>IF($D128=SpeciesTable18[[#Headers],[AlWal]],$C128,0)</f>
        <v>0</v>
      </c>
      <c r="J128" s="48">
        <f>IF($D128=SpeciesTable18[[#Headers],[ABS]],$C128,0)</f>
        <v>0</v>
      </c>
      <c r="K128" s="48">
        <f>IF($D128=SpeciesTable18[[#Headers],[Other]],$C128,0)</f>
        <v>0</v>
      </c>
      <c r="L128" s="48" t="s">
        <v>27</v>
      </c>
      <c r="M128" s="48" t="str">
        <f>$C$22&amp;SpeciesTable18[[#This Row],[Species]]</f>
        <v>Populus fremontii</v>
      </c>
      <c r="N128" s="48">
        <f>IF(SpeciesTable18[[#This Row],[Percentage]]&lt;&gt;"", IFERROR(VLOOKUP(SpeciesTable18[[#This Row],[County&amp;Species]], SpeciesCobenefits[[County&amp;Species]:[PM2.5 Removed]], 2, FALSE), 0), 0)</f>
        <v>0</v>
      </c>
      <c r="O128" s="48">
        <f>IF(SpeciesTable18[[#This Row],[Percentage]]&lt;&gt;"", IFERROR(VLOOKUP(SpeciesTable18[[#This Row],[County&amp;Species]], SpeciesCobenefits[[County&amp;Species]:[PM2.5 Removed]],3, FALSE), 0), 0)</f>
        <v>0</v>
      </c>
      <c r="P128" s="48">
        <f>IF(SpeciesTable18[[#This Row],[Percentage]]&lt;&gt;"", IFERROR(VLOOKUP(SpeciesTable18[[#This Row],[County&amp;Species]], SpeciesCobenefits[[County&amp;Species]:[PM2.5 Removed]], 4, FALSE), 0), 0)</f>
        <v>0</v>
      </c>
      <c r="Q128" s="48">
        <f>IF(SpeciesTable18[[#This Row],[Percentage]]&lt;&gt;"", IFERROR(VLOOKUP(SpeciesTable18[[#This Row],[County&amp;Species]], SpeciesCobenefits[[County&amp;Species]:[PM2.5 Removed]], 5, FALSE), 0), 0)</f>
        <v>0</v>
      </c>
      <c r="R128" s="48"/>
      <c r="S128" s="48"/>
      <c r="T128" s="48"/>
      <c r="U128" s="48"/>
    </row>
    <row r="129" spans="2:21" s="30" customFormat="1">
      <c r="B129" s="157" t="s">
        <v>52</v>
      </c>
      <c r="C129" s="59"/>
      <c r="D129" s="30" t="str">
        <f t="shared" si="3"/>
        <v xml:space="preserve"> </v>
      </c>
      <c r="E129" s="48">
        <f>IF($D129=SpeciesTable18[[#Headers],[Willow]],$C129,0)</f>
        <v>0</v>
      </c>
      <c r="F129" s="48">
        <f>IF($D129=SpeciesTable18[[#Headers],[Cottonwood]],$C129,0)</f>
        <v>0</v>
      </c>
      <c r="G129" s="48">
        <f>IF($D129=SpeciesTable18[[#Headers],[Oak]],$C129,0)</f>
        <v>0</v>
      </c>
      <c r="H129" s="48">
        <f>IF($D129=SpeciesTable18[[#Headers],[Shrub]],$C129,0)</f>
        <v>0</v>
      </c>
      <c r="I129" s="48">
        <f>IF($D129=SpeciesTable18[[#Headers],[AlWal]],$C129,0)</f>
        <v>0</v>
      </c>
      <c r="J129" s="48">
        <f>IF($D129=SpeciesTable18[[#Headers],[ABS]],$C129,0)</f>
        <v>0</v>
      </c>
      <c r="K129" s="48">
        <f>IF($D129=SpeciesTable18[[#Headers],[Other]],$C129,0)</f>
        <v>0</v>
      </c>
      <c r="L129" s="48" t="s">
        <v>27</v>
      </c>
      <c r="M129" s="48" t="str">
        <f>$C$22&amp;SpeciesTable18[[#This Row],[Species]]</f>
        <v>Populus (other)</v>
      </c>
      <c r="N129" s="48">
        <f>IF(SpeciesTable18[[#This Row],[Percentage]]&lt;&gt;"", IFERROR(VLOOKUP(SpeciesTable18[[#This Row],[County&amp;Species]], SpeciesCobenefits[[County&amp;Species]:[PM2.5 Removed]], 2, FALSE), 0), 0)</f>
        <v>0</v>
      </c>
      <c r="O129" s="48">
        <f>IF(SpeciesTable18[[#This Row],[Percentage]]&lt;&gt;"", IFERROR(VLOOKUP(SpeciesTable18[[#This Row],[County&amp;Species]], SpeciesCobenefits[[County&amp;Species]:[PM2.5 Removed]],3, FALSE), 0), 0)</f>
        <v>0</v>
      </c>
      <c r="P129" s="48">
        <f>IF(SpeciesTable18[[#This Row],[Percentage]]&lt;&gt;"", IFERROR(VLOOKUP(SpeciesTable18[[#This Row],[County&amp;Species]], SpeciesCobenefits[[County&amp;Species]:[PM2.5 Removed]], 4, FALSE), 0), 0)</f>
        <v>0</v>
      </c>
      <c r="Q129" s="48">
        <f>IF(SpeciesTable18[[#This Row],[Percentage]]&lt;&gt;"", IFERROR(VLOOKUP(SpeciesTable18[[#This Row],[County&amp;Species]], SpeciesCobenefits[[County&amp;Species]:[PM2.5 Removed]], 5, FALSE), 0), 0)</f>
        <v>0</v>
      </c>
      <c r="R129" s="48"/>
      <c r="S129" s="48"/>
      <c r="T129" s="48"/>
      <c r="U129" s="48"/>
    </row>
    <row r="130" spans="2:21" s="30" customFormat="1">
      <c r="B130" s="157" t="s">
        <v>53</v>
      </c>
      <c r="C130" s="59"/>
      <c r="D130" s="30" t="str">
        <f t="shared" si="3"/>
        <v xml:space="preserve"> </v>
      </c>
      <c r="E130" s="48">
        <f>IF($D130=SpeciesTable18[[#Headers],[Willow]],$C130,0)</f>
        <v>0</v>
      </c>
      <c r="F130" s="48">
        <f>IF($D130=SpeciesTable18[[#Headers],[Cottonwood]],$C130,0)</f>
        <v>0</v>
      </c>
      <c r="G130" s="48">
        <f>IF($D130=SpeciesTable18[[#Headers],[Oak]],$C130,0)</f>
        <v>0</v>
      </c>
      <c r="H130" s="48">
        <f>IF($D130=SpeciesTable18[[#Headers],[Shrub]],$C130,0)</f>
        <v>0</v>
      </c>
      <c r="I130" s="48">
        <f>IF($D130=SpeciesTable18[[#Headers],[AlWal]],$C130,0)</f>
        <v>0</v>
      </c>
      <c r="J130" s="48">
        <f>IF($D130=SpeciesTable18[[#Headers],[ABS]],$C130,0)</f>
        <v>0</v>
      </c>
      <c r="K130" s="48">
        <f>IF($D130=SpeciesTable18[[#Headers],[Other]],$C130,0)</f>
        <v>0</v>
      </c>
      <c r="L130" s="48" t="s">
        <v>28</v>
      </c>
      <c r="M130" s="48" t="str">
        <f>$C$22&amp;SpeciesTable18[[#This Row],[Species]]</f>
        <v>Quercus lobata</v>
      </c>
      <c r="N130" s="48">
        <f>IF(SpeciesTable18[[#This Row],[Percentage]]&lt;&gt;"", IFERROR(VLOOKUP(SpeciesTable18[[#This Row],[County&amp;Species]], SpeciesCobenefits[[County&amp;Species]:[PM2.5 Removed]], 2, FALSE), 0), 0)</f>
        <v>0</v>
      </c>
      <c r="O130" s="48">
        <f>IF(SpeciesTable18[[#This Row],[Percentage]]&lt;&gt;"", IFERROR(VLOOKUP(SpeciesTable18[[#This Row],[County&amp;Species]], SpeciesCobenefits[[County&amp;Species]:[PM2.5 Removed]],3, FALSE), 0), 0)</f>
        <v>0</v>
      </c>
      <c r="P130" s="48">
        <f>IF(SpeciesTable18[[#This Row],[Percentage]]&lt;&gt;"", IFERROR(VLOOKUP(SpeciesTable18[[#This Row],[County&amp;Species]], SpeciesCobenefits[[County&amp;Species]:[PM2.5 Removed]], 4, FALSE), 0), 0)</f>
        <v>0</v>
      </c>
      <c r="Q130" s="48">
        <f>IF(SpeciesTable18[[#This Row],[Percentage]]&lt;&gt;"", IFERROR(VLOOKUP(SpeciesTable18[[#This Row],[County&amp;Species]], SpeciesCobenefits[[County&amp;Species]:[PM2.5 Removed]], 5, FALSE), 0), 0)</f>
        <v>0</v>
      </c>
      <c r="R130" s="48"/>
      <c r="S130" s="48"/>
      <c r="T130" s="48"/>
      <c r="U130" s="48"/>
    </row>
    <row r="131" spans="2:21" s="30" customFormat="1">
      <c r="B131" s="157" t="s">
        <v>54</v>
      </c>
      <c r="C131" s="59"/>
      <c r="D131" s="30" t="str">
        <f t="shared" si="3"/>
        <v xml:space="preserve"> </v>
      </c>
      <c r="E131" s="48">
        <f>IF($D131=SpeciesTable18[[#Headers],[Willow]],$C131,0)</f>
        <v>0</v>
      </c>
      <c r="F131" s="48">
        <f>IF($D131=SpeciesTable18[[#Headers],[Cottonwood]],$C131,0)</f>
        <v>0</v>
      </c>
      <c r="G131" s="48">
        <f>IF($D131=SpeciesTable18[[#Headers],[Oak]],$C131,0)</f>
        <v>0</v>
      </c>
      <c r="H131" s="48">
        <f>IF($D131=SpeciesTable18[[#Headers],[Shrub]],$C131,0)</f>
        <v>0</v>
      </c>
      <c r="I131" s="48">
        <f>IF($D131=SpeciesTable18[[#Headers],[AlWal]],$C131,0)</f>
        <v>0</v>
      </c>
      <c r="J131" s="48">
        <f>IF($D131=SpeciesTable18[[#Headers],[ABS]],$C131,0)</f>
        <v>0</v>
      </c>
      <c r="K131" s="48">
        <f>IF($D131=SpeciesTable18[[#Headers],[Other]],$C131,0)</f>
        <v>0</v>
      </c>
      <c r="L131" s="48" t="s">
        <v>28</v>
      </c>
      <c r="M131" s="48" t="str">
        <f>$C$22&amp;SpeciesTable18[[#This Row],[Species]]</f>
        <v>Quercus agrifolia</v>
      </c>
      <c r="N131" s="48">
        <f>IF(SpeciesTable18[[#This Row],[Percentage]]&lt;&gt;"", IFERROR(VLOOKUP(SpeciesTable18[[#This Row],[County&amp;Species]], SpeciesCobenefits[[County&amp;Species]:[PM2.5 Removed]], 2, FALSE), 0), 0)</f>
        <v>0</v>
      </c>
      <c r="O131" s="48">
        <f>IF(SpeciesTable18[[#This Row],[Percentage]]&lt;&gt;"", IFERROR(VLOOKUP(SpeciesTable18[[#This Row],[County&amp;Species]], SpeciesCobenefits[[County&amp;Species]:[PM2.5 Removed]],3, FALSE), 0), 0)</f>
        <v>0</v>
      </c>
      <c r="P131" s="48">
        <f>IF(SpeciesTable18[[#This Row],[Percentage]]&lt;&gt;"", IFERROR(VLOOKUP(SpeciesTable18[[#This Row],[County&amp;Species]], SpeciesCobenefits[[County&amp;Species]:[PM2.5 Removed]], 4, FALSE), 0), 0)</f>
        <v>0</v>
      </c>
      <c r="Q131" s="48">
        <f>IF(SpeciesTable18[[#This Row],[Percentage]]&lt;&gt;"", IFERROR(VLOOKUP(SpeciesTable18[[#This Row],[County&amp;Species]], SpeciesCobenefits[[County&amp;Species]:[PM2.5 Removed]], 5, FALSE), 0), 0)</f>
        <v>0</v>
      </c>
      <c r="R131" s="48"/>
      <c r="S131" s="48"/>
      <c r="T131" s="48"/>
      <c r="U131" s="48"/>
    </row>
    <row r="132" spans="2:21" s="30" customFormat="1">
      <c r="B132" s="157" t="s">
        <v>55</v>
      </c>
      <c r="C132" s="59"/>
      <c r="D132" s="30" t="str">
        <f t="shared" si="3"/>
        <v xml:space="preserve"> </v>
      </c>
      <c r="E132" s="48">
        <f>IF($D132=SpeciesTable18[[#Headers],[Willow]],$C132,0)</f>
        <v>0</v>
      </c>
      <c r="F132" s="48">
        <f>IF($D132=SpeciesTable18[[#Headers],[Cottonwood]],$C132,0)</f>
        <v>0</v>
      </c>
      <c r="G132" s="48">
        <f>IF($D132=SpeciesTable18[[#Headers],[Oak]],$C132,0)</f>
        <v>0</v>
      </c>
      <c r="H132" s="48">
        <f>IF($D132=SpeciesTable18[[#Headers],[Shrub]],$C132,0)</f>
        <v>0</v>
      </c>
      <c r="I132" s="48">
        <f>IF($D132=SpeciesTable18[[#Headers],[AlWal]],$C132,0)</f>
        <v>0</v>
      </c>
      <c r="J132" s="48">
        <f>IF($D132=SpeciesTable18[[#Headers],[ABS]],$C132,0)</f>
        <v>0</v>
      </c>
      <c r="K132" s="48">
        <f>IF($D132=SpeciesTable18[[#Headers],[Other]],$C132,0)</f>
        <v>0</v>
      </c>
      <c r="L132" s="48" t="s">
        <v>28</v>
      </c>
      <c r="M132" s="48" t="str">
        <f>$C$22&amp;SpeciesTable18[[#This Row],[Species]]</f>
        <v>Quercus (other)</v>
      </c>
      <c r="N132" s="48">
        <f>IF(SpeciesTable18[[#This Row],[Percentage]]&lt;&gt;"", IFERROR(VLOOKUP(SpeciesTable18[[#This Row],[County&amp;Species]], SpeciesCobenefits[[County&amp;Species]:[PM2.5 Removed]], 2, FALSE), 0), 0)</f>
        <v>0</v>
      </c>
      <c r="O132" s="48">
        <f>IF(SpeciesTable18[[#This Row],[Percentage]]&lt;&gt;"", IFERROR(VLOOKUP(SpeciesTable18[[#This Row],[County&amp;Species]], SpeciesCobenefits[[County&amp;Species]:[PM2.5 Removed]],3, FALSE), 0), 0)</f>
        <v>0</v>
      </c>
      <c r="P132" s="48">
        <f>IF(SpeciesTable18[[#This Row],[Percentage]]&lt;&gt;"", IFERROR(VLOOKUP(SpeciesTable18[[#This Row],[County&amp;Species]], SpeciesCobenefits[[County&amp;Species]:[PM2.5 Removed]], 4, FALSE), 0), 0)</f>
        <v>0</v>
      </c>
      <c r="Q132" s="48">
        <f>IF(SpeciesTable18[[#This Row],[Percentage]]&lt;&gt;"", IFERROR(VLOOKUP(SpeciesTable18[[#This Row],[County&amp;Species]], SpeciesCobenefits[[County&amp;Species]:[PM2.5 Removed]], 5, FALSE), 0), 0)</f>
        <v>0</v>
      </c>
      <c r="R132" s="48"/>
      <c r="S132" s="48"/>
      <c r="T132" s="48"/>
      <c r="U132" s="48"/>
    </row>
    <row r="133" spans="2:21" s="30" customFormat="1">
      <c r="B133" s="157" t="s">
        <v>56</v>
      </c>
      <c r="C133" s="59"/>
      <c r="D133" s="30" t="str">
        <f t="shared" si="3"/>
        <v xml:space="preserve"> </v>
      </c>
      <c r="E133" s="48">
        <f>IF($D133=SpeciesTable18[[#Headers],[Willow]],$C133,0)</f>
        <v>0</v>
      </c>
      <c r="F133" s="48">
        <f>IF($D133=SpeciesTable18[[#Headers],[Cottonwood]],$C133,0)</f>
        <v>0</v>
      </c>
      <c r="G133" s="48">
        <f>IF($D133=SpeciesTable18[[#Headers],[Oak]],$C133,0)</f>
        <v>0</v>
      </c>
      <c r="H133" s="48">
        <f>IF($D133=SpeciesTable18[[#Headers],[Shrub]],$C133,0)</f>
        <v>0</v>
      </c>
      <c r="I133" s="48">
        <f>IF($D133=SpeciesTable18[[#Headers],[AlWal]],$C133,0)</f>
        <v>0</v>
      </c>
      <c r="J133" s="48">
        <f>IF($D133=SpeciesTable18[[#Headers],[ABS]],$C133,0)</f>
        <v>0</v>
      </c>
      <c r="K133" s="48">
        <f>IF($D133=SpeciesTable18[[#Headers],[Other]],$C133,0)</f>
        <v>0</v>
      </c>
      <c r="L133" s="48" t="s">
        <v>49</v>
      </c>
      <c r="M133" s="48" t="str">
        <f>$C$22&amp;SpeciesTable18[[#This Row],[Species]]</f>
        <v>Rosa californica</v>
      </c>
      <c r="N133" s="48">
        <f>IF(SpeciesTable18[[#This Row],[Percentage]]&lt;&gt;"", IFERROR(VLOOKUP(SpeciesTable18[[#This Row],[County&amp;Species]], SpeciesCobenefits[[County&amp;Species]:[PM2.5 Removed]], 2, FALSE), 0), 0)</f>
        <v>0</v>
      </c>
      <c r="O133" s="48">
        <f>IF(SpeciesTable18[[#This Row],[Percentage]]&lt;&gt;"", IFERROR(VLOOKUP(SpeciesTable18[[#This Row],[County&amp;Species]], SpeciesCobenefits[[County&amp;Species]:[PM2.5 Removed]],3, FALSE), 0), 0)</f>
        <v>0</v>
      </c>
      <c r="P133" s="48">
        <f>IF(SpeciesTable18[[#This Row],[Percentage]]&lt;&gt;"", IFERROR(VLOOKUP(SpeciesTable18[[#This Row],[County&amp;Species]], SpeciesCobenefits[[County&amp;Species]:[PM2.5 Removed]], 4, FALSE), 0), 0)</f>
        <v>0</v>
      </c>
      <c r="Q133" s="48">
        <f>IF(SpeciesTable18[[#This Row],[Percentage]]&lt;&gt;"", IFERROR(VLOOKUP(SpeciesTable18[[#This Row],[County&amp;Species]], SpeciesCobenefits[[County&amp;Species]:[PM2.5 Removed]], 5, FALSE), 0), 0)</f>
        <v>0</v>
      </c>
      <c r="R133" s="48"/>
      <c r="S133" s="48"/>
      <c r="T133" s="48"/>
      <c r="U133" s="48"/>
    </row>
    <row r="134" spans="2:21" s="30" customFormat="1">
      <c r="B134" s="157" t="s">
        <v>57</v>
      </c>
      <c r="C134" s="59"/>
      <c r="D134" s="30" t="str">
        <f t="shared" si="3"/>
        <v xml:space="preserve"> </v>
      </c>
      <c r="E134" s="48">
        <f>IF($D134=SpeciesTable18[[#Headers],[Willow]],$C134,0)</f>
        <v>0</v>
      </c>
      <c r="F134" s="48">
        <f>IF($D134=SpeciesTable18[[#Headers],[Cottonwood]],$C134,0)</f>
        <v>0</v>
      </c>
      <c r="G134" s="48">
        <f>IF($D134=SpeciesTable18[[#Headers],[Oak]],$C134,0)</f>
        <v>0</v>
      </c>
      <c r="H134" s="48">
        <f>IF($D134=SpeciesTable18[[#Headers],[Shrub]],$C134,0)</f>
        <v>0</v>
      </c>
      <c r="I134" s="48">
        <f>IF($D134=SpeciesTable18[[#Headers],[AlWal]],$C134,0)</f>
        <v>0</v>
      </c>
      <c r="J134" s="48">
        <f>IF($D134=SpeciesTable18[[#Headers],[ABS]],$C134,0)</f>
        <v>0</v>
      </c>
      <c r="K134" s="48">
        <f>IF($D134=SpeciesTable18[[#Headers],[Other]],$C134,0)</f>
        <v>0</v>
      </c>
      <c r="L134" s="48" t="s">
        <v>49</v>
      </c>
      <c r="M134" s="48" t="str">
        <f>$C$22&amp;SpeciesTable18[[#This Row],[Species]]</f>
        <v>Rubus (sp)</v>
      </c>
      <c r="N134" s="48">
        <f>IF(SpeciesTable18[[#This Row],[Percentage]]&lt;&gt;"", IFERROR(VLOOKUP(SpeciesTable18[[#This Row],[County&amp;Species]], SpeciesCobenefits[[County&amp;Species]:[PM2.5 Removed]], 2, FALSE), 0), 0)</f>
        <v>0</v>
      </c>
      <c r="O134" s="48">
        <f>IF(SpeciesTable18[[#This Row],[Percentage]]&lt;&gt;"", IFERROR(VLOOKUP(SpeciesTable18[[#This Row],[County&amp;Species]], SpeciesCobenefits[[County&amp;Species]:[PM2.5 Removed]],3, FALSE), 0), 0)</f>
        <v>0</v>
      </c>
      <c r="P134" s="48">
        <f>IF(SpeciesTable18[[#This Row],[Percentage]]&lt;&gt;"", IFERROR(VLOOKUP(SpeciesTable18[[#This Row],[County&amp;Species]], SpeciesCobenefits[[County&amp;Species]:[PM2.5 Removed]], 4, FALSE), 0), 0)</f>
        <v>0</v>
      </c>
      <c r="Q134" s="48">
        <f>IF(SpeciesTable18[[#This Row],[Percentage]]&lt;&gt;"", IFERROR(VLOOKUP(SpeciesTable18[[#This Row],[County&amp;Species]], SpeciesCobenefits[[County&amp;Species]:[PM2.5 Removed]], 5, FALSE), 0), 0)</f>
        <v>0</v>
      </c>
      <c r="R134" s="48"/>
      <c r="S134" s="48"/>
      <c r="T134" s="48"/>
      <c r="U134" s="48"/>
    </row>
    <row r="135" spans="2:21" s="30" customFormat="1">
      <c r="B135" s="157" t="s">
        <v>58</v>
      </c>
      <c r="C135" s="59"/>
      <c r="D135" s="30" t="str">
        <f t="shared" si="3"/>
        <v xml:space="preserve"> </v>
      </c>
      <c r="E135" s="48">
        <f>IF($D135=SpeciesTable18[[#Headers],[Willow]],$C135,0)</f>
        <v>0</v>
      </c>
      <c r="F135" s="48">
        <f>IF($D135=SpeciesTable18[[#Headers],[Cottonwood]],$C135,0)</f>
        <v>0</v>
      </c>
      <c r="G135" s="48">
        <f>IF($D135=SpeciesTable18[[#Headers],[Oak]],$C135,0)</f>
        <v>0</v>
      </c>
      <c r="H135" s="48">
        <f>IF($D135=SpeciesTable18[[#Headers],[Shrub]],$C135,0)</f>
        <v>0</v>
      </c>
      <c r="I135" s="48">
        <f>IF($D135=SpeciesTable18[[#Headers],[AlWal]],$C135,0)</f>
        <v>0</v>
      </c>
      <c r="J135" s="48">
        <f>IF($D135=SpeciesTable18[[#Headers],[ABS]],$C135,0)</f>
        <v>0</v>
      </c>
      <c r="K135" s="48">
        <f>IF($D135=SpeciesTable18[[#Headers],[Other]],$C135,0)</f>
        <v>0</v>
      </c>
      <c r="L135" s="48" t="s">
        <v>26</v>
      </c>
      <c r="M135" s="48" t="str">
        <f>$C$22&amp;SpeciesTable18[[#This Row],[Species]]</f>
        <v>Salix exigua</v>
      </c>
      <c r="N135" s="48">
        <f>IF(SpeciesTable18[[#This Row],[Percentage]]&lt;&gt;"", IFERROR(VLOOKUP(SpeciesTable18[[#This Row],[County&amp;Species]], SpeciesCobenefits[[County&amp;Species]:[PM2.5 Removed]], 2, FALSE), 0), 0)</f>
        <v>0</v>
      </c>
      <c r="O135" s="48">
        <f>IF(SpeciesTable18[[#This Row],[Percentage]]&lt;&gt;"", IFERROR(VLOOKUP(SpeciesTable18[[#This Row],[County&amp;Species]], SpeciesCobenefits[[County&amp;Species]:[PM2.5 Removed]],3, FALSE), 0), 0)</f>
        <v>0</v>
      </c>
      <c r="P135" s="48">
        <f>IF(SpeciesTable18[[#This Row],[Percentage]]&lt;&gt;"", IFERROR(VLOOKUP(SpeciesTable18[[#This Row],[County&amp;Species]], SpeciesCobenefits[[County&amp;Species]:[PM2.5 Removed]], 4, FALSE), 0), 0)</f>
        <v>0</v>
      </c>
      <c r="Q135" s="48">
        <f>IF(SpeciesTable18[[#This Row],[Percentage]]&lt;&gt;"", IFERROR(VLOOKUP(SpeciesTable18[[#This Row],[County&amp;Species]], SpeciesCobenefits[[County&amp;Species]:[PM2.5 Removed]], 5, FALSE), 0), 0)</f>
        <v>0</v>
      </c>
      <c r="R135" s="48"/>
      <c r="S135" s="48"/>
      <c r="T135" s="48"/>
      <c r="U135" s="48"/>
    </row>
    <row r="136" spans="2:21" s="30" customFormat="1">
      <c r="B136" s="157" t="s">
        <v>59</v>
      </c>
      <c r="C136" s="59"/>
      <c r="D136" s="30" t="str">
        <f t="shared" si="3"/>
        <v xml:space="preserve"> </v>
      </c>
      <c r="E136" s="48">
        <f>IF($D136=SpeciesTable18[[#Headers],[Willow]],$C136,0)</f>
        <v>0</v>
      </c>
      <c r="F136" s="48">
        <f>IF($D136=SpeciesTable18[[#Headers],[Cottonwood]],$C136,0)</f>
        <v>0</v>
      </c>
      <c r="G136" s="48">
        <f>IF($D136=SpeciesTable18[[#Headers],[Oak]],$C136,0)</f>
        <v>0</v>
      </c>
      <c r="H136" s="48">
        <f>IF($D136=SpeciesTable18[[#Headers],[Shrub]],$C136,0)</f>
        <v>0</v>
      </c>
      <c r="I136" s="48">
        <f>IF($D136=SpeciesTable18[[#Headers],[AlWal]],$C136,0)</f>
        <v>0</v>
      </c>
      <c r="J136" s="48">
        <f>IF($D136=SpeciesTable18[[#Headers],[ABS]],$C136,0)</f>
        <v>0</v>
      </c>
      <c r="K136" s="48">
        <f>IF($D136=SpeciesTable18[[#Headers],[Other]],$C136,0)</f>
        <v>0</v>
      </c>
      <c r="L136" s="48" t="s">
        <v>26</v>
      </c>
      <c r="M136" s="48" t="str">
        <f>$C$22&amp;SpeciesTable18[[#This Row],[Species]]</f>
        <v>Salix gooddingii</v>
      </c>
      <c r="N136" s="48">
        <f>IF(SpeciesTable18[[#This Row],[Percentage]]&lt;&gt;"", IFERROR(VLOOKUP(SpeciesTable18[[#This Row],[County&amp;Species]], SpeciesCobenefits[[County&amp;Species]:[PM2.5 Removed]], 2, FALSE), 0), 0)</f>
        <v>0</v>
      </c>
      <c r="O136" s="48">
        <f>IF(SpeciesTable18[[#This Row],[Percentage]]&lt;&gt;"", IFERROR(VLOOKUP(SpeciesTable18[[#This Row],[County&amp;Species]], SpeciesCobenefits[[County&amp;Species]:[PM2.5 Removed]],3, FALSE), 0), 0)</f>
        <v>0</v>
      </c>
      <c r="P136" s="48">
        <f>IF(SpeciesTable18[[#This Row],[Percentage]]&lt;&gt;"", IFERROR(VLOOKUP(SpeciesTable18[[#This Row],[County&amp;Species]], SpeciesCobenefits[[County&amp;Species]:[PM2.5 Removed]], 4, FALSE), 0), 0)</f>
        <v>0</v>
      </c>
      <c r="Q136" s="48">
        <f>IF(SpeciesTable18[[#This Row],[Percentage]]&lt;&gt;"", IFERROR(VLOOKUP(SpeciesTable18[[#This Row],[County&amp;Species]], SpeciesCobenefits[[County&amp;Species]:[PM2.5 Removed]], 5, FALSE), 0), 0)</f>
        <v>0</v>
      </c>
      <c r="R136" s="48"/>
      <c r="S136" s="48"/>
      <c r="T136" s="48"/>
      <c r="U136" s="48"/>
    </row>
    <row r="137" spans="2:21" s="30" customFormat="1">
      <c r="B137" s="157" t="s">
        <v>60</v>
      </c>
      <c r="C137" s="59"/>
      <c r="D137" s="30" t="str">
        <f t="shared" si="3"/>
        <v xml:space="preserve"> </v>
      </c>
      <c r="E137" s="48">
        <f>IF($D137=SpeciesTable18[[#Headers],[Willow]],$C137,0)</f>
        <v>0</v>
      </c>
      <c r="F137" s="48">
        <f>IF($D137=SpeciesTable18[[#Headers],[Cottonwood]],$C137,0)</f>
        <v>0</v>
      </c>
      <c r="G137" s="48">
        <f>IF($D137=SpeciesTable18[[#Headers],[Oak]],$C137,0)</f>
        <v>0</v>
      </c>
      <c r="H137" s="48">
        <f>IF($D137=SpeciesTable18[[#Headers],[Shrub]],$C137,0)</f>
        <v>0</v>
      </c>
      <c r="I137" s="48">
        <f>IF($D137=SpeciesTable18[[#Headers],[AlWal]],$C137,0)</f>
        <v>0</v>
      </c>
      <c r="J137" s="48">
        <f>IF($D137=SpeciesTable18[[#Headers],[ABS]],$C137,0)</f>
        <v>0</v>
      </c>
      <c r="K137" s="48">
        <f>IF($D137=SpeciesTable18[[#Headers],[Other]],$C137,0)</f>
        <v>0</v>
      </c>
      <c r="L137" s="48" t="s">
        <v>26</v>
      </c>
      <c r="M137" s="48" t="str">
        <f>$C$22&amp;SpeciesTable18[[#This Row],[Species]]</f>
        <v>Salix laevigata</v>
      </c>
      <c r="N137" s="48">
        <f>IF(SpeciesTable18[[#This Row],[Percentage]]&lt;&gt;"", IFERROR(VLOOKUP(SpeciesTable18[[#This Row],[County&amp;Species]], SpeciesCobenefits[[County&amp;Species]:[PM2.5 Removed]], 2, FALSE), 0), 0)</f>
        <v>0</v>
      </c>
      <c r="O137" s="48">
        <f>IF(SpeciesTable18[[#This Row],[Percentage]]&lt;&gt;"", IFERROR(VLOOKUP(SpeciesTable18[[#This Row],[County&amp;Species]], SpeciesCobenefits[[County&amp;Species]:[PM2.5 Removed]],3, FALSE), 0), 0)</f>
        <v>0</v>
      </c>
      <c r="P137" s="48">
        <f>IF(SpeciesTable18[[#This Row],[Percentage]]&lt;&gt;"", IFERROR(VLOOKUP(SpeciesTable18[[#This Row],[County&amp;Species]], SpeciesCobenefits[[County&amp;Species]:[PM2.5 Removed]], 4, FALSE), 0), 0)</f>
        <v>0</v>
      </c>
      <c r="Q137" s="48">
        <f>IF(SpeciesTable18[[#This Row],[Percentage]]&lt;&gt;"", IFERROR(VLOOKUP(SpeciesTable18[[#This Row],[County&amp;Species]], SpeciesCobenefits[[County&amp;Species]:[PM2.5 Removed]], 5, FALSE), 0), 0)</f>
        <v>0</v>
      </c>
      <c r="R137" s="48"/>
      <c r="S137" s="48"/>
      <c r="T137" s="48"/>
      <c r="U137" s="48"/>
    </row>
    <row r="138" spans="2:21" s="30" customFormat="1">
      <c r="B138" s="157" t="s">
        <v>61</v>
      </c>
      <c r="C138" s="59"/>
      <c r="D138" s="30" t="str">
        <f t="shared" si="3"/>
        <v xml:space="preserve"> </v>
      </c>
      <c r="E138" s="48">
        <f>IF($D138=SpeciesTable18[[#Headers],[Willow]],$C138,0)</f>
        <v>0</v>
      </c>
      <c r="F138" s="48">
        <f>IF($D138=SpeciesTable18[[#Headers],[Cottonwood]],$C138,0)</f>
        <v>0</v>
      </c>
      <c r="G138" s="48">
        <f>IF($D138=SpeciesTable18[[#Headers],[Oak]],$C138,0)</f>
        <v>0</v>
      </c>
      <c r="H138" s="48">
        <f>IF($D138=SpeciesTable18[[#Headers],[Shrub]],$C138,0)</f>
        <v>0</v>
      </c>
      <c r="I138" s="48">
        <f>IF($D138=SpeciesTable18[[#Headers],[AlWal]],$C138,0)</f>
        <v>0</v>
      </c>
      <c r="J138" s="48">
        <f>IF($D138=SpeciesTable18[[#Headers],[ABS]],$C138,0)</f>
        <v>0</v>
      </c>
      <c r="K138" s="48">
        <f>IF($D138=SpeciesTable18[[#Headers],[Other]],$C138,0)</f>
        <v>0</v>
      </c>
      <c r="L138" s="48" t="s">
        <v>26</v>
      </c>
      <c r="M138" s="48" t="str">
        <f>$C$22&amp;SpeciesTable18[[#This Row],[Species]]</f>
        <v>Salix lasiolepis</v>
      </c>
      <c r="N138" s="48">
        <f>IF(SpeciesTable18[[#This Row],[Percentage]]&lt;&gt;"", IFERROR(VLOOKUP(SpeciesTable18[[#This Row],[County&amp;Species]], SpeciesCobenefits[[County&amp;Species]:[PM2.5 Removed]], 2, FALSE), 0), 0)</f>
        <v>0</v>
      </c>
      <c r="O138" s="48">
        <f>IF(SpeciesTable18[[#This Row],[Percentage]]&lt;&gt;"", IFERROR(VLOOKUP(SpeciesTable18[[#This Row],[County&amp;Species]], SpeciesCobenefits[[County&amp;Species]:[PM2.5 Removed]],3, FALSE), 0), 0)</f>
        <v>0</v>
      </c>
      <c r="P138" s="48">
        <f>IF(SpeciesTable18[[#This Row],[Percentage]]&lt;&gt;"", IFERROR(VLOOKUP(SpeciesTable18[[#This Row],[County&amp;Species]], SpeciesCobenefits[[County&amp;Species]:[PM2.5 Removed]], 4, FALSE), 0), 0)</f>
        <v>0</v>
      </c>
      <c r="Q138" s="48">
        <f>IF(SpeciesTable18[[#This Row],[Percentage]]&lt;&gt;"", IFERROR(VLOOKUP(SpeciesTable18[[#This Row],[County&amp;Species]], SpeciesCobenefits[[County&amp;Species]:[PM2.5 Removed]], 5, FALSE), 0), 0)</f>
        <v>0</v>
      </c>
      <c r="R138" s="48"/>
      <c r="S138" s="48"/>
      <c r="T138" s="48"/>
      <c r="U138" s="48"/>
    </row>
    <row r="139" spans="2:21" s="30" customFormat="1">
      <c r="B139" s="157" t="s">
        <v>62</v>
      </c>
      <c r="C139" s="59"/>
      <c r="D139" s="30" t="str">
        <f t="shared" si="3"/>
        <v xml:space="preserve"> </v>
      </c>
      <c r="E139" s="48">
        <f>IF($D139=SpeciesTable18[[#Headers],[Willow]],$C139,0)</f>
        <v>0</v>
      </c>
      <c r="F139" s="48">
        <f>IF($D139=SpeciesTable18[[#Headers],[Cottonwood]],$C139,0)</f>
        <v>0</v>
      </c>
      <c r="G139" s="48">
        <f>IF($D139=SpeciesTable18[[#Headers],[Oak]],$C139,0)</f>
        <v>0</v>
      </c>
      <c r="H139" s="48">
        <f>IF($D139=SpeciesTable18[[#Headers],[Shrub]],$C139,0)</f>
        <v>0</v>
      </c>
      <c r="I139" s="48">
        <f>IF($D139=SpeciesTable18[[#Headers],[AlWal]],$C139,0)</f>
        <v>0</v>
      </c>
      <c r="J139" s="48">
        <f>IF($D139=SpeciesTable18[[#Headers],[ABS]],$C139,0)</f>
        <v>0</v>
      </c>
      <c r="K139" s="48">
        <f>IF($D139=SpeciesTable18[[#Headers],[Other]],$C139,0)</f>
        <v>0</v>
      </c>
      <c r="L139" s="48" t="s">
        <v>26</v>
      </c>
      <c r="M139" s="48" t="str">
        <f>$C$22&amp;SpeciesTable18[[#This Row],[Species]]</f>
        <v>Salix lucida</v>
      </c>
      <c r="N139" s="48">
        <f>IF(SpeciesTable18[[#This Row],[Percentage]]&lt;&gt;"", IFERROR(VLOOKUP(SpeciesTable18[[#This Row],[County&amp;Species]], SpeciesCobenefits[[County&amp;Species]:[PM2.5 Removed]], 2, FALSE), 0), 0)</f>
        <v>0</v>
      </c>
      <c r="O139" s="48">
        <f>IF(SpeciesTable18[[#This Row],[Percentage]]&lt;&gt;"", IFERROR(VLOOKUP(SpeciesTable18[[#This Row],[County&amp;Species]], SpeciesCobenefits[[County&amp;Species]:[PM2.5 Removed]],3, FALSE), 0), 0)</f>
        <v>0</v>
      </c>
      <c r="P139" s="48">
        <f>IF(SpeciesTable18[[#This Row],[Percentage]]&lt;&gt;"", IFERROR(VLOOKUP(SpeciesTable18[[#This Row],[County&amp;Species]], SpeciesCobenefits[[County&amp;Species]:[PM2.5 Removed]], 4, FALSE), 0), 0)</f>
        <v>0</v>
      </c>
      <c r="Q139" s="48">
        <f>IF(SpeciesTable18[[#This Row],[Percentage]]&lt;&gt;"", IFERROR(VLOOKUP(SpeciesTable18[[#This Row],[County&amp;Species]], SpeciesCobenefits[[County&amp;Species]:[PM2.5 Removed]], 5, FALSE), 0), 0)</f>
        <v>0</v>
      </c>
      <c r="R139" s="48"/>
      <c r="S139" s="48"/>
      <c r="T139" s="48"/>
      <c r="U139" s="48"/>
    </row>
    <row r="140" spans="2:21" s="30" customFormat="1">
      <c r="B140" s="157" t="s">
        <v>63</v>
      </c>
      <c r="C140" s="59"/>
      <c r="D140" s="30" t="str">
        <f t="shared" si="3"/>
        <v xml:space="preserve"> </v>
      </c>
      <c r="E140" s="48">
        <f>IF($D140=SpeciesTable18[[#Headers],[Willow]],$C140,0)</f>
        <v>0</v>
      </c>
      <c r="F140" s="48">
        <f>IF($D140=SpeciesTable18[[#Headers],[Cottonwood]],$C140,0)</f>
        <v>0</v>
      </c>
      <c r="G140" s="48">
        <f>IF($D140=SpeciesTable18[[#Headers],[Oak]],$C140,0)</f>
        <v>0</v>
      </c>
      <c r="H140" s="48">
        <f>IF($D140=SpeciesTable18[[#Headers],[Shrub]],$C140,0)</f>
        <v>0</v>
      </c>
      <c r="I140" s="48">
        <f>IF($D140=SpeciesTable18[[#Headers],[AlWal]],$C140,0)</f>
        <v>0</v>
      </c>
      <c r="J140" s="48">
        <f>IF($D140=SpeciesTable18[[#Headers],[ABS]],$C140,0)</f>
        <v>0</v>
      </c>
      <c r="K140" s="48">
        <f>IF($D140=SpeciesTable18[[#Headers],[Other]],$C140,0)</f>
        <v>0</v>
      </c>
      <c r="L140" s="48" t="s">
        <v>26</v>
      </c>
      <c r="M140" s="48" t="str">
        <f>$C$22&amp;SpeciesTable18[[#This Row],[Species]]</f>
        <v>Salix (other)</v>
      </c>
      <c r="N140" s="48">
        <f>IF(SpeciesTable18[[#This Row],[Percentage]]&lt;&gt;"", IFERROR(VLOOKUP(SpeciesTable18[[#This Row],[County&amp;Species]], SpeciesCobenefits[[County&amp;Species]:[PM2.5 Removed]], 2, FALSE), 0), 0)</f>
        <v>0</v>
      </c>
      <c r="O140" s="48">
        <f>IF(SpeciesTable18[[#This Row],[Percentage]]&lt;&gt;"", IFERROR(VLOOKUP(SpeciesTable18[[#This Row],[County&amp;Species]], SpeciesCobenefits[[County&amp;Species]:[PM2.5 Removed]],3, FALSE), 0), 0)</f>
        <v>0</v>
      </c>
      <c r="P140" s="48">
        <f>IF(SpeciesTable18[[#This Row],[Percentage]]&lt;&gt;"", IFERROR(VLOOKUP(SpeciesTable18[[#This Row],[County&amp;Species]], SpeciesCobenefits[[County&amp;Species]:[PM2.5 Removed]], 4, FALSE), 0), 0)</f>
        <v>0</v>
      </c>
      <c r="Q140" s="48">
        <f>IF(SpeciesTable18[[#This Row],[Percentage]]&lt;&gt;"", IFERROR(VLOOKUP(SpeciesTable18[[#This Row],[County&amp;Species]], SpeciesCobenefits[[County&amp;Species]:[PM2.5 Removed]], 5, FALSE), 0), 0)</f>
        <v>0</v>
      </c>
      <c r="R140" s="48"/>
      <c r="S140" s="48"/>
      <c r="T140" s="48"/>
      <c r="U140" s="48"/>
    </row>
    <row r="141" spans="2:21" s="30" customFormat="1">
      <c r="B141" s="157" t="s">
        <v>64</v>
      </c>
      <c r="C141" s="59"/>
      <c r="D141" s="30" t="str">
        <f t="shared" si="3"/>
        <v xml:space="preserve"> </v>
      </c>
      <c r="E141" s="48">
        <f>IF($D141=SpeciesTable18[[#Headers],[Willow]],$C141,0)</f>
        <v>0</v>
      </c>
      <c r="F141" s="48">
        <f>IF($D141=SpeciesTable18[[#Headers],[Cottonwood]],$C141,0)</f>
        <v>0</v>
      </c>
      <c r="G141" s="48">
        <f>IF($D141=SpeciesTable18[[#Headers],[Oak]],$C141,0)</f>
        <v>0</v>
      </c>
      <c r="H141" s="48">
        <f>IF($D141=SpeciesTable18[[#Headers],[Shrub]],$C141,0)</f>
        <v>0</v>
      </c>
      <c r="I141" s="48">
        <f>IF($D141=SpeciesTable18[[#Headers],[AlWal]],$C141,0)</f>
        <v>0</v>
      </c>
      <c r="J141" s="48">
        <f>IF($D141=SpeciesTable18[[#Headers],[ABS]],$C141,0)</f>
        <v>0</v>
      </c>
      <c r="K141" s="48">
        <f>IF($D141=SpeciesTable18[[#Headers],[Other]],$C141,0)</f>
        <v>0</v>
      </c>
      <c r="L141" s="48" t="s">
        <v>29</v>
      </c>
      <c r="M141" s="48" t="str">
        <f>$C$22&amp;SpeciesTable18[[#This Row],[Species]]</f>
        <v>Sambucus (sp)</v>
      </c>
      <c r="N141" s="48">
        <f>IF(SpeciesTable18[[#This Row],[Percentage]]&lt;&gt;"", IFERROR(VLOOKUP(SpeciesTable18[[#This Row],[County&amp;Species]], SpeciesCobenefits[[County&amp;Species]:[PM2.5 Removed]], 2, FALSE), 0), 0)</f>
        <v>0</v>
      </c>
      <c r="O141" s="48">
        <f>IF(SpeciesTable18[[#This Row],[Percentage]]&lt;&gt;"", IFERROR(VLOOKUP(SpeciesTable18[[#This Row],[County&amp;Species]], SpeciesCobenefits[[County&amp;Species]:[PM2.5 Removed]],3, FALSE), 0), 0)</f>
        <v>0</v>
      </c>
      <c r="P141" s="48">
        <f>IF(SpeciesTable18[[#This Row],[Percentage]]&lt;&gt;"", IFERROR(VLOOKUP(SpeciesTable18[[#This Row],[County&amp;Species]], SpeciesCobenefits[[County&amp;Species]:[PM2.5 Removed]], 4, FALSE), 0), 0)</f>
        <v>0</v>
      </c>
      <c r="Q141" s="48">
        <f>IF(SpeciesTable18[[#This Row],[Percentage]]&lt;&gt;"", IFERROR(VLOOKUP(SpeciesTable18[[#This Row],[County&amp;Species]], SpeciesCobenefits[[County&amp;Species]:[PM2.5 Removed]], 5, FALSE), 0), 0)</f>
        <v>0</v>
      </c>
      <c r="R141" s="48"/>
      <c r="S141" s="48"/>
      <c r="T141" s="48"/>
      <c r="U141" s="48"/>
    </row>
    <row r="142" spans="2:21" s="30" customFormat="1">
      <c r="B142" s="157" t="s">
        <v>65</v>
      </c>
      <c r="C142" s="59"/>
      <c r="D142" s="30" t="str">
        <f t="shared" si="3"/>
        <v xml:space="preserve"> </v>
      </c>
      <c r="E142" s="48">
        <f>IF($D142=SpeciesTable18[[#Headers],[Willow]],$C142,0)</f>
        <v>0</v>
      </c>
      <c r="F142" s="48">
        <f>IF($D142=SpeciesTable18[[#Headers],[Cottonwood]],$C142,0)</f>
        <v>0</v>
      </c>
      <c r="G142" s="48">
        <f>IF($D142=SpeciesTable18[[#Headers],[Oak]],$C142,0)</f>
        <v>0</v>
      </c>
      <c r="H142" s="48">
        <f>IF($D142=SpeciesTable18[[#Headers],[Shrub]],$C142,0)</f>
        <v>0</v>
      </c>
      <c r="I142" s="48">
        <f>IF($D142=SpeciesTable18[[#Headers],[AlWal]],$C142,0)</f>
        <v>0</v>
      </c>
      <c r="J142" s="48">
        <f>IF($D142=SpeciesTable18[[#Headers],[ABS]],$C142,0)</f>
        <v>0</v>
      </c>
      <c r="K142" s="48">
        <f>IF($D142=SpeciesTable18[[#Headers],[Other]],$C142,0)</f>
        <v>0</v>
      </c>
      <c r="L142" s="48" t="s">
        <v>49</v>
      </c>
      <c r="M142" s="48" t="str">
        <f>$C$22&amp;SpeciesTable18[[#This Row],[Species]]</f>
        <v>Symphoricarpos albus</v>
      </c>
      <c r="N142" s="48">
        <f>IF(SpeciesTable18[[#This Row],[Percentage]]&lt;&gt;"", IFERROR(VLOOKUP(SpeciesTable18[[#This Row],[County&amp;Species]], SpeciesCobenefits[[County&amp;Species]:[PM2.5 Removed]], 2, FALSE), 0), 0)</f>
        <v>0</v>
      </c>
      <c r="O142" s="48">
        <f>IF(SpeciesTable18[[#This Row],[Percentage]]&lt;&gt;"", IFERROR(VLOOKUP(SpeciesTable18[[#This Row],[County&amp;Species]], SpeciesCobenefits[[County&amp;Species]:[PM2.5 Removed]],3, FALSE), 0), 0)</f>
        <v>0</v>
      </c>
      <c r="P142" s="48">
        <f>IF(SpeciesTable18[[#This Row],[Percentage]]&lt;&gt;"", IFERROR(VLOOKUP(SpeciesTable18[[#This Row],[County&amp;Species]], SpeciesCobenefits[[County&amp;Species]:[PM2.5 Removed]], 4, FALSE), 0), 0)</f>
        <v>0</v>
      </c>
      <c r="Q142" s="48">
        <f>IF(SpeciesTable18[[#This Row],[Percentage]]&lt;&gt;"", IFERROR(VLOOKUP(SpeciesTable18[[#This Row],[County&amp;Species]], SpeciesCobenefits[[County&amp;Species]:[PM2.5 Removed]], 5, FALSE), 0), 0)</f>
        <v>0</v>
      </c>
      <c r="R142" s="48"/>
      <c r="S142" s="48"/>
      <c r="T142" s="48"/>
      <c r="U142" s="48"/>
    </row>
    <row r="143" spans="2:21" s="30" customFormat="1">
      <c r="B143" s="157" t="s">
        <v>66</v>
      </c>
      <c r="C143" s="59"/>
      <c r="D143" s="30" t="str">
        <f t="shared" si="3"/>
        <v xml:space="preserve"> </v>
      </c>
      <c r="E143" s="48">
        <f>IF($D143=SpeciesTable18[[#Headers],[Willow]],$C143,0)</f>
        <v>0</v>
      </c>
      <c r="F143" s="48">
        <f>IF($D143=SpeciesTable18[[#Headers],[Cottonwood]],$C143,0)</f>
        <v>0</v>
      </c>
      <c r="G143" s="48">
        <f>IF($D143=SpeciesTable18[[#Headers],[Oak]],$C143,0)</f>
        <v>0</v>
      </c>
      <c r="H143" s="48">
        <f>IF($D143=SpeciesTable18[[#Headers],[Shrub]],$C143,0)</f>
        <v>0</v>
      </c>
      <c r="I143" s="48">
        <f>IF($D143=SpeciesTable18[[#Headers],[AlWal]],$C143,0)</f>
        <v>0</v>
      </c>
      <c r="J143" s="48">
        <f>IF($D143=SpeciesTable18[[#Headers],[ABS]],$C143,0)</f>
        <v>0</v>
      </c>
      <c r="K143" s="48">
        <f>IF($D143=SpeciesTable18[[#Headers],[Other]],$C143,0)</f>
        <v>0</v>
      </c>
      <c r="L143" s="48" t="s">
        <v>49</v>
      </c>
      <c r="M143" s="48" t="str">
        <f>$C$22&amp;SpeciesTable18[[#This Row],[Species]]</f>
        <v>Toxicodendron diversilobum</v>
      </c>
      <c r="N143" s="48">
        <f>IF(SpeciesTable18[[#This Row],[Percentage]]&lt;&gt;"", IFERROR(VLOOKUP(SpeciesTable18[[#This Row],[County&amp;Species]], SpeciesCobenefits[[County&amp;Species]:[PM2.5 Removed]], 2, FALSE), 0), 0)</f>
        <v>0</v>
      </c>
      <c r="O143" s="48">
        <f>IF(SpeciesTable18[[#This Row],[Percentage]]&lt;&gt;"", IFERROR(VLOOKUP(SpeciesTable18[[#This Row],[County&amp;Species]], SpeciesCobenefits[[County&amp;Species]:[PM2.5 Removed]],3, FALSE), 0), 0)</f>
        <v>0</v>
      </c>
      <c r="P143" s="48">
        <f>IF(SpeciesTable18[[#This Row],[Percentage]]&lt;&gt;"", IFERROR(VLOOKUP(SpeciesTable18[[#This Row],[County&amp;Species]], SpeciesCobenefits[[County&amp;Species]:[PM2.5 Removed]], 4, FALSE), 0), 0)</f>
        <v>0</v>
      </c>
      <c r="Q143" s="48">
        <f>IF(SpeciesTable18[[#This Row],[Percentage]]&lt;&gt;"", IFERROR(VLOOKUP(SpeciesTable18[[#This Row],[County&amp;Species]], SpeciesCobenefits[[County&amp;Species]:[PM2.5 Removed]], 5, FALSE), 0), 0)</f>
        <v>0</v>
      </c>
      <c r="R143" s="48"/>
      <c r="S143" s="48"/>
      <c r="T143" s="48"/>
      <c r="U143" s="48"/>
    </row>
    <row r="144" spans="2:21" s="30" customFormat="1">
      <c r="B144" s="157" t="s">
        <v>67</v>
      </c>
      <c r="C144" s="59"/>
      <c r="D144" s="30" t="str">
        <f t="shared" si="3"/>
        <v xml:space="preserve"> </v>
      </c>
      <c r="E144" s="48">
        <f>IF($D144=SpeciesTable18[[#Headers],[Willow]],$C144,0)</f>
        <v>0</v>
      </c>
      <c r="F144" s="48">
        <f>IF($D144=SpeciesTable18[[#Headers],[Cottonwood]],$C144,0)</f>
        <v>0</v>
      </c>
      <c r="G144" s="48">
        <f>IF($D144=SpeciesTable18[[#Headers],[Oak]],$C144,0)</f>
        <v>0</v>
      </c>
      <c r="H144" s="48">
        <f>IF($D144=SpeciesTable18[[#Headers],[Shrub]],$C144,0)</f>
        <v>0</v>
      </c>
      <c r="I144" s="48">
        <f>IF($D144=SpeciesTable18[[#Headers],[AlWal]],$C144,0)</f>
        <v>0</v>
      </c>
      <c r="J144" s="48">
        <f>IF($D144=SpeciesTable18[[#Headers],[ABS]],$C144,0)</f>
        <v>0</v>
      </c>
      <c r="K144" s="48">
        <f>IF($D144=SpeciesTable18[[#Headers],[Other]],$C144,0)</f>
        <v>0</v>
      </c>
      <c r="L144" s="48" t="s">
        <v>49</v>
      </c>
      <c r="M144" s="48" t="str">
        <f>$C$22&amp;SpeciesTable18[[#This Row],[Species]]</f>
        <v>Vitis californicus</v>
      </c>
      <c r="N144" s="48">
        <f>IF(SpeciesTable18[[#This Row],[Percentage]]&lt;&gt;"", IFERROR(VLOOKUP(SpeciesTable18[[#This Row],[County&amp;Species]], SpeciesCobenefits[[County&amp;Species]:[PM2.5 Removed]], 2, FALSE), 0), 0)</f>
        <v>0</v>
      </c>
      <c r="O144" s="48">
        <f>IF(SpeciesTable18[[#This Row],[Percentage]]&lt;&gt;"", IFERROR(VLOOKUP(SpeciesTable18[[#This Row],[County&amp;Species]], SpeciesCobenefits[[County&amp;Species]:[PM2.5 Removed]],3, FALSE), 0), 0)</f>
        <v>0</v>
      </c>
      <c r="P144" s="48">
        <f>IF(SpeciesTable18[[#This Row],[Percentage]]&lt;&gt;"", IFERROR(VLOOKUP(SpeciesTable18[[#This Row],[County&amp;Species]], SpeciesCobenefits[[County&amp;Species]:[PM2.5 Removed]], 4, FALSE), 0), 0)</f>
        <v>0</v>
      </c>
      <c r="Q144" s="48">
        <f>IF(SpeciesTable18[[#This Row],[Percentage]]&lt;&gt;"", IFERROR(VLOOKUP(SpeciesTable18[[#This Row],[County&amp;Species]], SpeciesCobenefits[[County&amp;Species]:[PM2.5 Removed]], 5, FALSE), 0), 0)</f>
        <v>0</v>
      </c>
      <c r="R144" s="48"/>
      <c r="S144" s="48"/>
      <c r="T144" s="48"/>
      <c r="U144" s="48"/>
    </row>
    <row r="145" spans="2:21" s="30" customFormat="1">
      <c r="B145" s="58" t="s">
        <v>68</v>
      </c>
      <c r="C145" s="59"/>
      <c r="D145" s="30" t="str">
        <f t="shared" si="3"/>
        <v xml:space="preserve"> </v>
      </c>
      <c r="E145" s="48">
        <f>IF($D145=SpeciesTable18[[#Headers],[Willow]],$C145,0)</f>
        <v>0</v>
      </c>
      <c r="F145" s="48">
        <f>IF($D145=SpeciesTable18[[#Headers],[Cottonwood]],$C145,0)</f>
        <v>0</v>
      </c>
      <c r="G145" s="48">
        <f>IF($D145=SpeciesTable18[[#Headers],[Oak]],$C145,0)</f>
        <v>0</v>
      </c>
      <c r="H145" s="48">
        <f>IF($D145=SpeciesTable18[[#Headers],[Shrub]],$C145,0)</f>
        <v>0</v>
      </c>
      <c r="I145" s="48">
        <f>IF($D145=SpeciesTable18[[#Headers],[AlWal]],$C145,0)</f>
        <v>0</v>
      </c>
      <c r="J145" s="48">
        <f>IF($D145=SpeciesTable18[[#Headers],[ABS]],$C145,0)</f>
        <v>0</v>
      </c>
      <c r="K145" s="48">
        <f>IF($D145=SpeciesTable18[[#Headers],[Other]],$C145,0)</f>
        <v>0</v>
      </c>
      <c r="L145" s="48" t="s">
        <v>32</v>
      </c>
      <c r="M145" s="48" t="str">
        <f>$C$22&amp;SpeciesTable18[[#This Row],[Species]]</f>
        <v>Other canopy tree</v>
      </c>
      <c r="N145" s="48">
        <f>IF(SpeciesTable18[[#This Row],[Percentage]]&lt;&gt;"", IFERROR(VLOOKUP(SpeciesTable18[[#This Row],[County&amp;Species]], SpeciesCobenefits[[County&amp;Species]:[PM2.5 Removed]], 2, FALSE), 0), 0)</f>
        <v>0</v>
      </c>
      <c r="O145" s="48">
        <f>IF(SpeciesTable18[[#This Row],[Percentage]]&lt;&gt;"", IFERROR(VLOOKUP(SpeciesTable18[[#This Row],[County&amp;Species]], SpeciesCobenefits[[County&amp;Species]:[PM2.5 Removed]],3, FALSE), 0), 0)</f>
        <v>0</v>
      </c>
      <c r="P145" s="48">
        <f>IF(SpeciesTable18[[#This Row],[Percentage]]&lt;&gt;"", IFERROR(VLOOKUP(SpeciesTable18[[#This Row],[County&amp;Species]], SpeciesCobenefits[[County&amp;Species]:[PM2.5 Removed]], 4, FALSE), 0), 0)</f>
        <v>0</v>
      </c>
      <c r="Q145" s="48">
        <f>IF(SpeciesTable18[[#This Row],[Percentage]]&lt;&gt;"", IFERROR(VLOOKUP(SpeciesTable18[[#This Row],[County&amp;Species]], SpeciesCobenefits[[County&amp;Species]:[PM2.5 Removed]], 5, FALSE), 0), 0)</f>
        <v>0</v>
      </c>
      <c r="R145" s="48"/>
      <c r="S145" s="48"/>
      <c r="T145" s="48"/>
      <c r="U145" s="48"/>
    </row>
    <row r="146" spans="2:21" s="30" customFormat="1" ht="16.5" thickBot="1">
      <c r="B146" s="60" t="s">
        <v>69</v>
      </c>
      <c r="C146" s="61"/>
      <c r="D146" s="30" t="str">
        <f t="shared" si="3"/>
        <v xml:space="preserve"> </v>
      </c>
      <c r="E146" s="48">
        <f>IF($D146=SpeciesTable18[[#Headers],[Willow]],$C146,0)</f>
        <v>0</v>
      </c>
      <c r="F146" s="48">
        <f>IF($D146=SpeciesTable18[[#Headers],[Cottonwood]],$C146,0)</f>
        <v>0</v>
      </c>
      <c r="G146" s="48">
        <f>IF($D146=SpeciesTable18[[#Headers],[Oak]],$C146,0)</f>
        <v>0</v>
      </c>
      <c r="H146" s="48">
        <f>IF($D146=SpeciesTable18[[#Headers],[Shrub]],$C146,0)</f>
        <v>0</v>
      </c>
      <c r="I146" s="48">
        <f>IF($D146=SpeciesTable18[[#Headers],[AlWal]],$C146,0)</f>
        <v>0</v>
      </c>
      <c r="J146" s="48">
        <f>IF($D146=SpeciesTable18[[#Headers],[ABS]],$C146,0)</f>
        <v>0</v>
      </c>
      <c r="K146" s="48">
        <f>IF($D146=SpeciesTable18[[#Headers],[Other]],$C146,0)</f>
        <v>0</v>
      </c>
      <c r="L146" s="48" t="s">
        <v>29</v>
      </c>
      <c r="M146" s="48" t="str">
        <f>$C$22&amp;SpeciesTable18[[#This Row],[Species]]</f>
        <v>Other understory woody shrub</v>
      </c>
      <c r="N146" s="48">
        <f>IF(SpeciesTable18[[#This Row],[Percentage]]&lt;&gt;"", IFERROR(VLOOKUP(SpeciesTable18[[#This Row],[County&amp;Species]], SpeciesCobenefits[[County&amp;Species]:[PM2.5 Removed]], 2, FALSE), 0), 0)</f>
        <v>0</v>
      </c>
      <c r="O146" s="48">
        <f>IF(SpeciesTable18[[#This Row],[Percentage]]&lt;&gt;"", IFERROR(VLOOKUP(SpeciesTable18[[#This Row],[County&amp;Species]], SpeciesCobenefits[[County&amp;Species]:[PM2.5 Removed]],3, FALSE), 0), 0)</f>
        <v>0</v>
      </c>
      <c r="P146" s="48">
        <f>IF(SpeciesTable18[[#This Row],[Percentage]]&lt;&gt;"", IFERROR(VLOOKUP(SpeciesTable18[[#This Row],[County&amp;Species]], SpeciesCobenefits[[County&amp;Species]:[PM2.5 Removed]], 4, FALSE), 0), 0)</f>
        <v>0</v>
      </c>
      <c r="Q146" s="48">
        <f>IF(SpeciesTable18[[#This Row],[Percentage]]&lt;&gt;"", IFERROR(VLOOKUP(SpeciesTable18[[#This Row],[County&amp;Species]], SpeciesCobenefits[[County&amp;Species]:[PM2.5 Removed]], 5, FALSE), 0), 0)</f>
        <v>0</v>
      </c>
      <c r="R146" s="48"/>
      <c r="S146" s="48"/>
      <c r="T146" s="48"/>
      <c r="U146" s="48"/>
    </row>
    <row r="147" spans="2:21" s="47" customFormat="1" ht="16.5" thickBot="1">
      <c r="B147" s="91" t="s">
        <v>70</v>
      </c>
      <c r="C147" s="92" t="str">
        <f>IF(SUM(C112:C146) &gt; 100, "Error: Sum exceeds 100", IF(SUM(C112:C146) &lt; 100, "Warning: Sum is less than 100", MIN(SUM(C112:C146), 100)))</f>
        <v>Warning: Sum is less than 100</v>
      </c>
      <c r="E147" s="46">
        <f>SUM(E112:E146)</f>
        <v>0</v>
      </c>
      <c r="F147" s="46">
        <f t="shared" ref="F147:K147" si="4">SUM(F112:F146)</f>
        <v>0</v>
      </c>
      <c r="G147" s="46">
        <f t="shared" si="4"/>
        <v>0</v>
      </c>
      <c r="H147" s="46">
        <f t="shared" si="4"/>
        <v>0</v>
      </c>
      <c r="I147" s="46">
        <f t="shared" si="4"/>
        <v>0</v>
      </c>
      <c r="J147" s="46">
        <f t="shared" si="4"/>
        <v>0</v>
      </c>
      <c r="K147" s="46">
        <f t="shared" si="4"/>
        <v>0</v>
      </c>
      <c r="L147" s="46"/>
      <c r="M147" s="46" t="s">
        <v>70</v>
      </c>
      <c r="N147" s="48">
        <f>SUM(N112:N146)</f>
        <v>0</v>
      </c>
      <c r="O147" s="48">
        <f t="shared" ref="O147:Q147" si="5">SUM(O112:O146)</f>
        <v>0</v>
      </c>
      <c r="P147" s="48">
        <f t="shared" si="5"/>
        <v>0</v>
      </c>
      <c r="Q147" s="48">
        <f t="shared" si="5"/>
        <v>0</v>
      </c>
      <c r="R147" s="46"/>
      <c r="S147" s="46"/>
      <c r="T147" s="46"/>
      <c r="U147" s="46"/>
    </row>
    <row r="148" spans="2:21" s="47" customFormat="1" ht="16.5" thickBot="1">
      <c r="B148" s="62" t="s">
        <v>25</v>
      </c>
      <c r="C148" s="63" t="str">
        <f>IF(NOT(ISNUMBER(C147)),
    "Error: Total planted species is not a number",
    IF(SUM(C112:C146) &gt; 100,
        "Error: Sum exceeds 100",
        IF(SUM(C112:C146) &lt; 100,
            "Warning: Sum is less than 100",
            IFERROR(VLOOKUP(D148, PermutationForestType[#All], 2, FALSE), "Not identified - Try running individual communities")
        )
    )
)</f>
        <v>Error: Total planted species is not a number</v>
      </c>
      <c r="D148" s="47" t="str">
        <f>CONCATENATE(E148,F148,G148,H148,I148,J148,K148)</f>
        <v>AAAAAAA</v>
      </c>
      <c r="E148" s="46" t="str">
        <f>LOOKUP(E147, {0,1,5,25,50,75}, {"A","B","C","D","E","F"})</f>
        <v>A</v>
      </c>
      <c r="F148" s="46" t="str">
        <f>LOOKUP(F147, {0,1,5,25,50,75}, {"A","B","C","D","E","F"})</f>
        <v>A</v>
      </c>
      <c r="G148" s="46" t="str">
        <f>LOOKUP(G147, {0,1,5,25,50,75}, {"A","B","C","D","E","F"})</f>
        <v>A</v>
      </c>
      <c r="H148" s="46" t="str">
        <f>LOOKUP(H147, {0,1,5,25,50,75}, {"A","B","C","D","E","F"})</f>
        <v>A</v>
      </c>
      <c r="I148" s="46" t="str">
        <f>LOOKUP(I147, {0,1,5,25,50,75}, {"A","B","C","D","E","F"})</f>
        <v>A</v>
      </c>
      <c r="J148" s="46" t="str">
        <f>LOOKUP(J147, {0,1,5,25,50,75}, {"A","B","C","D","E","F"})</f>
        <v>A</v>
      </c>
      <c r="K148" s="46" t="str">
        <f>LOOKUP(K147, {0,1,5,25,50,75}, {"A","B","C","D","E","F"})</f>
        <v>A</v>
      </c>
      <c r="L148" s="46"/>
      <c r="M148" s="46"/>
      <c r="N148" s="48"/>
      <c r="O148" s="48"/>
      <c r="P148" s="48"/>
      <c r="Q148" s="48"/>
      <c r="R148" s="46"/>
      <c r="S148" s="46"/>
      <c r="T148" s="46"/>
      <c r="U148" s="46"/>
    </row>
    <row r="149" spans="2:21" s="47" customFormat="1">
      <c r="C149" s="46"/>
      <c r="E149" s="46"/>
      <c r="F149" s="46"/>
      <c r="G149" s="46"/>
      <c r="H149" s="46"/>
      <c r="I149" s="46"/>
      <c r="J149" s="46"/>
      <c r="K149" s="46"/>
      <c r="L149" s="46"/>
      <c r="M149" s="46"/>
      <c r="N149" s="46"/>
      <c r="O149" s="46"/>
      <c r="P149" s="46"/>
      <c r="Q149" s="46"/>
      <c r="R149" s="46"/>
      <c r="S149" s="46"/>
      <c r="T149" s="46"/>
      <c r="U149" s="46"/>
    </row>
    <row r="150" spans="2:21">
      <c r="B150" s="89" t="s">
        <v>71</v>
      </c>
    </row>
    <row r="151" spans="2:21">
      <c r="B151" s="89"/>
    </row>
    <row r="152" spans="2:21" s="47" customFormat="1">
      <c r="B152" s="93" t="s">
        <v>72</v>
      </c>
      <c r="C152" s="33"/>
      <c r="E152" s="46"/>
      <c r="F152" s="46"/>
      <c r="G152" s="46"/>
      <c r="H152" s="46"/>
      <c r="I152" s="46"/>
      <c r="J152" s="46"/>
      <c r="K152" s="46"/>
      <c r="L152" s="46"/>
      <c r="M152" s="46"/>
      <c r="N152" s="46"/>
      <c r="O152" s="46"/>
      <c r="P152" s="46"/>
      <c r="Q152" s="46"/>
      <c r="R152" s="46"/>
      <c r="S152" s="46"/>
      <c r="T152" s="46"/>
      <c r="U152" s="46"/>
    </row>
    <row r="153" spans="2:21" s="47" customFormat="1">
      <c r="B153" s="93" t="s">
        <v>73</v>
      </c>
      <c r="C153" s="32"/>
      <c r="D153" s="46"/>
      <c r="E153" s="46"/>
      <c r="F153" s="46"/>
      <c r="G153" s="46"/>
      <c r="H153" s="46"/>
      <c r="I153" s="46"/>
      <c r="J153" s="46"/>
      <c r="K153" s="46"/>
      <c r="L153" s="46"/>
      <c r="M153" s="46"/>
      <c r="N153" s="46"/>
      <c r="O153" s="46"/>
      <c r="P153" s="46"/>
      <c r="Q153" s="46"/>
      <c r="R153" s="46"/>
      <c r="S153" s="46"/>
      <c r="T153" s="46"/>
      <c r="U153" s="46"/>
    </row>
    <row r="154" spans="2:21" s="47" customFormat="1">
      <c r="B154" s="84" t="s">
        <v>31936</v>
      </c>
      <c r="C154" s="86"/>
      <c r="E154" s="46"/>
      <c r="F154" s="46"/>
      <c r="G154" s="46"/>
      <c r="H154" s="46"/>
      <c r="I154" s="46"/>
      <c r="J154" s="46"/>
      <c r="K154" s="46"/>
      <c r="L154" s="46"/>
      <c r="M154" s="46"/>
      <c r="N154" s="46"/>
      <c r="O154" s="46"/>
      <c r="P154" s="46"/>
      <c r="Q154" s="46"/>
      <c r="R154" s="46"/>
      <c r="S154" s="46"/>
      <c r="T154" s="46"/>
      <c r="U154" s="46"/>
    </row>
    <row r="155" spans="2:21" s="47" customFormat="1">
      <c r="B155" s="84" t="s">
        <v>31935</v>
      </c>
      <c r="C155" s="51"/>
      <c r="E155" s="46"/>
      <c r="F155" s="46"/>
      <c r="G155" s="46"/>
      <c r="H155" s="46"/>
      <c r="I155" s="46"/>
      <c r="J155" s="46"/>
      <c r="K155" s="46"/>
      <c r="L155" s="46"/>
      <c r="M155" s="46"/>
      <c r="N155" s="46"/>
      <c r="O155" s="46"/>
      <c r="P155" s="46"/>
      <c r="Q155" s="46"/>
      <c r="R155" s="46"/>
      <c r="S155" s="46"/>
      <c r="T155" s="46"/>
      <c r="U155" s="46"/>
    </row>
    <row r="156" spans="2:21" s="47" customFormat="1">
      <c r="B156" s="84" t="s">
        <v>77</v>
      </c>
      <c r="C156" s="87"/>
      <c r="E156" s="46"/>
      <c r="F156" s="46"/>
      <c r="G156" s="46"/>
      <c r="H156" s="46"/>
      <c r="I156" s="46"/>
      <c r="J156" s="46"/>
      <c r="K156" s="46"/>
      <c r="L156" s="46"/>
      <c r="M156" s="46"/>
      <c r="N156" s="46"/>
      <c r="O156" s="46"/>
      <c r="P156" s="46"/>
      <c r="Q156" s="46"/>
      <c r="R156" s="46"/>
      <c r="S156" s="46"/>
      <c r="T156" s="46"/>
      <c r="U156" s="46"/>
    </row>
    <row r="157" spans="2:21" s="47" customFormat="1">
      <c r="B157" s="84" t="s">
        <v>79</v>
      </c>
      <c r="C157" s="88"/>
      <c r="E157" s="46"/>
      <c r="F157" s="46"/>
      <c r="G157" s="46"/>
      <c r="H157" s="46"/>
      <c r="I157" s="46"/>
      <c r="J157" s="46"/>
      <c r="K157" s="46"/>
      <c r="L157" s="46"/>
      <c r="M157" s="46"/>
      <c r="N157" s="46"/>
      <c r="O157" s="46"/>
      <c r="P157" s="46"/>
      <c r="Q157" s="46"/>
      <c r="R157" s="46"/>
      <c r="S157" s="46"/>
      <c r="T157" s="46"/>
      <c r="U157" s="46"/>
    </row>
    <row r="158" spans="2:21" s="47" customFormat="1" ht="31.5">
      <c r="B158" s="94" t="s">
        <v>31956</v>
      </c>
      <c r="C158" s="88"/>
      <c r="E158" s="46"/>
      <c r="F158" s="46"/>
      <c r="G158" s="46"/>
      <c r="H158" s="46"/>
      <c r="I158" s="46"/>
      <c r="J158" s="46"/>
      <c r="K158" s="46"/>
      <c r="L158" s="46"/>
      <c r="M158" s="46"/>
      <c r="N158" s="46"/>
      <c r="O158" s="46"/>
      <c r="P158" s="46"/>
      <c r="Q158" s="46"/>
      <c r="R158" s="46"/>
      <c r="S158" s="46"/>
      <c r="T158" s="46"/>
      <c r="U158" s="46"/>
    </row>
    <row r="159" spans="2:21" s="47" customFormat="1">
      <c r="B159" s="84" t="s">
        <v>31948</v>
      </c>
      <c r="C159" s="88"/>
      <c r="E159" s="46"/>
      <c r="F159" s="46"/>
      <c r="G159" s="46"/>
      <c r="H159" s="46"/>
      <c r="I159" s="46"/>
      <c r="J159" s="46"/>
      <c r="K159" s="46"/>
      <c r="L159" s="46"/>
      <c r="M159" s="46"/>
      <c r="N159" s="46"/>
      <c r="O159" s="46"/>
      <c r="P159" s="46"/>
      <c r="Q159" s="46"/>
      <c r="R159" s="46"/>
      <c r="S159" s="46"/>
      <c r="T159" s="46"/>
      <c r="U159" s="46"/>
    </row>
    <row r="160" spans="2:21" s="47" customFormat="1">
      <c r="B160" s="84" t="s">
        <v>83</v>
      </c>
      <c r="C160" s="51"/>
      <c r="E160" s="46"/>
      <c r="F160" s="46"/>
      <c r="G160" s="46"/>
      <c r="H160" s="46"/>
      <c r="I160" s="46"/>
      <c r="J160" s="46"/>
      <c r="K160" s="46"/>
      <c r="L160" s="46"/>
      <c r="M160" s="46"/>
      <c r="N160" s="46"/>
      <c r="O160" s="46"/>
      <c r="P160" s="46"/>
      <c r="Q160" s="46"/>
      <c r="R160" s="46"/>
      <c r="S160" s="46"/>
      <c r="T160" s="46"/>
      <c r="U160" s="46"/>
    </row>
    <row r="161" spans="2:21" s="47" customFormat="1">
      <c r="B161" s="84" t="s">
        <v>31949</v>
      </c>
      <c r="C161" s="88"/>
      <c r="E161" s="46"/>
      <c r="F161" s="46"/>
      <c r="G161" s="46"/>
      <c r="H161" s="46"/>
      <c r="I161" s="46"/>
      <c r="J161" s="46"/>
      <c r="K161" s="46"/>
      <c r="L161" s="46"/>
      <c r="M161" s="46"/>
      <c r="N161" s="46"/>
      <c r="O161" s="46"/>
      <c r="P161" s="46"/>
      <c r="Q161" s="46"/>
      <c r="R161" s="46"/>
      <c r="S161" s="46"/>
      <c r="T161" s="46"/>
      <c r="U161" s="46"/>
    </row>
    <row r="162" spans="2:21" s="47" customFormat="1">
      <c r="B162" s="84" t="s">
        <v>86</v>
      </c>
      <c r="C162" s="51"/>
      <c r="E162" s="46"/>
      <c r="F162" s="46"/>
      <c r="G162" s="46"/>
      <c r="H162" s="46"/>
      <c r="I162" s="46"/>
      <c r="J162" s="46"/>
      <c r="K162" s="46"/>
      <c r="L162" s="46"/>
      <c r="M162" s="46"/>
      <c r="N162" s="46"/>
      <c r="O162" s="46"/>
      <c r="P162" s="46"/>
      <c r="Q162" s="46"/>
      <c r="R162" s="46"/>
      <c r="S162" s="46"/>
      <c r="T162" s="46"/>
      <c r="U162" s="46"/>
    </row>
    <row r="163" spans="2:21" s="47" customFormat="1">
      <c r="B163" s="84" t="s">
        <v>87</v>
      </c>
      <c r="C163" s="88"/>
      <c r="E163" s="46"/>
      <c r="F163" s="46"/>
      <c r="G163" s="46"/>
      <c r="H163" s="46"/>
      <c r="I163" s="46"/>
      <c r="J163" s="46"/>
      <c r="K163" s="46"/>
      <c r="L163" s="46"/>
      <c r="M163" s="46"/>
      <c r="N163" s="46"/>
      <c r="O163" s="46"/>
      <c r="P163" s="46"/>
      <c r="Q163" s="46"/>
      <c r="R163" s="46"/>
      <c r="S163" s="46"/>
      <c r="T163" s="46"/>
      <c r="U163" s="46"/>
    </row>
    <row r="164" spans="2:21" s="47" customFormat="1">
      <c r="B164" s="84" t="s">
        <v>88</v>
      </c>
      <c r="C164" s="51"/>
      <c r="E164" s="46"/>
      <c r="F164" s="46"/>
      <c r="G164" s="46"/>
      <c r="H164" s="46"/>
      <c r="I164" s="46"/>
      <c r="J164" s="46"/>
      <c r="K164" s="46"/>
      <c r="L164" s="46"/>
      <c r="M164" s="46"/>
      <c r="N164" s="46"/>
      <c r="O164" s="46"/>
      <c r="P164" s="46"/>
      <c r="Q164" s="46"/>
      <c r="R164" s="46"/>
      <c r="S164" s="46"/>
      <c r="T164" s="46"/>
      <c r="U164" s="46"/>
    </row>
    <row r="165" spans="2:21" s="47" customFormat="1">
      <c r="B165" s="84" t="s">
        <v>89</v>
      </c>
      <c r="C165" s="88"/>
      <c r="E165" s="46"/>
      <c r="F165" s="46"/>
      <c r="G165" s="46"/>
      <c r="H165" s="46"/>
      <c r="I165" s="46"/>
      <c r="J165" s="46"/>
      <c r="K165" s="46"/>
      <c r="L165" s="46"/>
      <c r="M165" s="46"/>
      <c r="N165" s="46"/>
      <c r="O165" s="46"/>
      <c r="P165" s="46"/>
      <c r="Q165" s="46"/>
      <c r="R165" s="46"/>
      <c r="S165" s="46"/>
      <c r="T165" s="46"/>
      <c r="U165" s="46"/>
    </row>
    <row r="166" spans="2:21" s="47" customFormat="1">
      <c r="B166" s="84" t="s">
        <v>90</v>
      </c>
      <c r="C166" s="51"/>
      <c r="E166" s="46"/>
      <c r="F166" s="46"/>
      <c r="G166" s="46"/>
      <c r="H166" s="46"/>
      <c r="I166" s="46"/>
      <c r="J166" s="46"/>
      <c r="K166" s="46"/>
      <c r="L166" s="46"/>
      <c r="M166" s="46"/>
      <c r="N166" s="46"/>
      <c r="O166" s="46"/>
      <c r="P166" s="46"/>
      <c r="Q166" s="46"/>
      <c r="R166" s="46"/>
      <c r="S166" s="46"/>
      <c r="T166" s="46"/>
      <c r="U166" s="46"/>
    </row>
    <row r="167" spans="2:21" s="47" customFormat="1">
      <c r="B167" s="95" t="s">
        <v>91</v>
      </c>
      <c r="C167" s="147"/>
      <c r="E167" s="46"/>
      <c r="F167" s="46"/>
      <c r="G167" s="46"/>
      <c r="H167" s="46"/>
      <c r="I167" s="46"/>
      <c r="J167" s="46"/>
      <c r="K167" s="46"/>
      <c r="L167" s="46"/>
      <c r="M167" s="46"/>
      <c r="N167" s="46"/>
      <c r="O167" s="46"/>
      <c r="P167" s="46"/>
      <c r="Q167" s="46"/>
      <c r="R167" s="46"/>
      <c r="S167" s="46"/>
      <c r="T167" s="46"/>
      <c r="U167" s="46"/>
    </row>
    <row r="168" spans="2:21" s="47" customFormat="1">
      <c r="B168" s="96" t="s">
        <v>92</v>
      </c>
      <c r="C168" s="147"/>
      <c r="E168" s="46"/>
      <c r="F168" s="46"/>
      <c r="G168" s="46"/>
      <c r="H168" s="46"/>
      <c r="I168" s="46"/>
      <c r="J168" s="46"/>
      <c r="K168" s="46"/>
      <c r="L168" s="46"/>
      <c r="M168" s="46"/>
      <c r="N168" s="46"/>
      <c r="O168" s="46"/>
      <c r="P168" s="46"/>
      <c r="Q168" s="46"/>
      <c r="R168" s="46"/>
      <c r="S168" s="46"/>
      <c r="T168" s="46"/>
      <c r="U168" s="46"/>
    </row>
    <row r="169" spans="2:21" s="47" customFormat="1">
      <c r="B169" s="96" t="s">
        <v>93</v>
      </c>
      <c r="C169" s="148"/>
      <c r="E169" s="46"/>
      <c r="F169" s="46"/>
      <c r="G169" s="46"/>
      <c r="H169" s="46"/>
      <c r="I169" s="46"/>
      <c r="J169" s="46"/>
      <c r="K169" s="46"/>
      <c r="L169" s="46"/>
      <c r="M169" s="46"/>
      <c r="N169" s="46"/>
      <c r="O169" s="46"/>
      <c r="P169" s="46"/>
      <c r="Q169" s="46"/>
      <c r="R169" s="46"/>
      <c r="S169" s="46"/>
      <c r="T169" s="46"/>
      <c r="U169" s="46"/>
    </row>
    <row r="171" spans="2:21">
      <c r="B171" s="164" t="s">
        <v>96</v>
      </c>
      <c r="C171" s="103"/>
      <c r="D171" s="163"/>
      <c r="E171" s="163"/>
      <c r="F171" s="163"/>
      <c r="G171" s="163"/>
      <c r="H171" s="163"/>
      <c r="I171" s="163"/>
      <c r="J171" s="163"/>
      <c r="K171" s="163"/>
      <c r="L171" s="163"/>
      <c r="M171" s="163"/>
      <c r="N171" s="163"/>
      <c r="O171" s="163"/>
      <c r="P171" s="163"/>
      <c r="Q171" s="163"/>
      <c r="R171" s="163"/>
      <c r="S171" s="163"/>
    </row>
    <row r="172" spans="2:21" ht="15" customHeight="1">
      <c r="B172" s="90"/>
      <c r="C172" s="90"/>
      <c r="D172" s="90"/>
      <c r="E172" s="90"/>
      <c r="F172" s="90"/>
    </row>
    <row r="173" spans="2:21" s="3" customFormat="1">
      <c r="B173" s="89" t="s">
        <v>12</v>
      </c>
    </row>
    <row r="174" spans="2:21" s="3" customFormat="1">
      <c r="B174" s="89"/>
    </row>
    <row r="175" spans="2:21" s="3" customFormat="1">
      <c r="B175" s="2" t="s">
        <v>13</v>
      </c>
      <c r="C175" s="64"/>
    </row>
    <row r="176" spans="2:21">
      <c r="B176" s="2" t="s">
        <v>14</v>
      </c>
      <c r="C176" s="64"/>
    </row>
    <row r="177" spans="2:21">
      <c r="B177" s="2" t="s">
        <v>15</v>
      </c>
      <c r="C177" s="64"/>
    </row>
    <row r="178" spans="2:21">
      <c r="B178" s="2" t="s">
        <v>31934</v>
      </c>
      <c r="C178" s="64"/>
    </row>
    <row r="179" spans="2:21">
      <c r="B179" s="2" t="s">
        <v>16</v>
      </c>
      <c r="C179" s="51"/>
    </row>
    <row r="180" spans="2:21">
      <c r="B180" s="2" t="s">
        <v>18</v>
      </c>
      <c r="C180" s="50"/>
    </row>
    <row r="182" spans="2:21">
      <c r="B182" s="161" t="s">
        <v>19</v>
      </c>
      <c r="C182" s="100"/>
      <c r="D182" s="130"/>
      <c r="E182" s="130"/>
      <c r="F182" s="130"/>
      <c r="G182" s="130"/>
      <c r="H182" s="130"/>
      <c r="I182" s="130"/>
      <c r="J182" s="130"/>
      <c r="K182" s="130"/>
      <c r="L182" s="130"/>
      <c r="M182" s="130"/>
      <c r="N182" s="130"/>
      <c r="O182" s="130"/>
      <c r="P182" s="130"/>
      <c r="Q182" s="130"/>
      <c r="R182" s="52"/>
    </row>
    <row r="183" spans="2:21">
      <c r="B183" s="159" t="s">
        <v>31955</v>
      </c>
      <c r="C183" s="117"/>
      <c r="R183" s="53"/>
    </row>
    <row r="184" spans="2:21">
      <c r="B184" s="160" t="s">
        <v>20</v>
      </c>
      <c r="C184" s="101"/>
      <c r="D184" s="132"/>
      <c r="E184" s="132"/>
      <c r="F184" s="132"/>
      <c r="G184" s="132"/>
      <c r="H184" s="132"/>
      <c r="I184" s="132"/>
      <c r="J184" s="132"/>
      <c r="K184" s="132"/>
      <c r="L184" s="132"/>
      <c r="M184" s="132"/>
      <c r="N184" s="132"/>
      <c r="O184" s="132"/>
      <c r="P184" s="132"/>
      <c r="Q184" s="132"/>
      <c r="R184" s="54"/>
    </row>
    <row r="186" spans="2:21" s="30" customFormat="1">
      <c r="B186" s="89" t="s">
        <v>21</v>
      </c>
      <c r="C186" s="48"/>
      <c r="E186" s="48"/>
      <c r="H186" s="48"/>
      <c r="J186" s="48"/>
      <c r="L186" s="48"/>
      <c r="M186" s="48"/>
      <c r="N186" s="48"/>
      <c r="P186" s="48"/>
      <c r="Q186" s="48"/>
      <c r="R186" s="48"/>
      <c r="S186" s="48"/>
      <c r="T186" s="48"/>
      <c r="U186" s="48"/>
    </row>
    <row r="187" spans="2:21" s="30" customFormat="1">
      <c r="B187" s="89"/>
      <c r="C187" s="48"/>
      <c r="E187" s="48"/>
      <c r="H187" s="48"/>
      <c r="J187" s="48"/>
      <c r="L187" s="48"/>
      <c r="M187" s="48"/>
      <c r="N187" s="48"/>
      <c r="P187" s="48"/>
      <c r="Q187" s="48"/>
      <c r="R187" s="48"/>
      <c r="S187" s="48"/>
      <c r="T187" s="48"/>
      <c r="U187" s="48"/>
    </row>
    <row r="188" spans="2:21" s="30" customFormat="1" ht="16.5" thickBot="1">
      <c r="B188" s="102" t="s">
        <v>22</v>
      </c>
      <c r="C188" s="48"/>
      <c r="E188" s="48"/>
      <c r="H188" s="48"/>
      <c r="J188" s="48"/>
      <c r="L188" s="48"/>
      <c r="M188" s="48"/>
      <c r="N188" s="48"/>
      <c r="P188" s="48"/>
      <c r="Q188" s="48"/>
      <c r="R188" s="48"/>
      <c r="S188" s="48"/>
      <c r="T188" s="48"/>
      <c r="U188" s="48"/>
    </row>
    <row r="189" spans="2:21" s="55" customFormat="1">
      <c r="B189" s="56" t="s">
        <v>23</v>
      </c>
      <c r="C189" s="57" t="s">
        <v>24</v>
      </c>
      <c r="D189" s="55" t="s">
        <v>25</v>
      </c>
      <c r="E189" s="55" t="s">
        <v>26</v>
      </c>
      <c r="F189" s="48" t="s">
        <v>27</v>
      </c>
      <c r="G189" s="48" t="s">
        <v>28</v>
      </c>
      <c r="H189" s="55" t="s">
        <v>29</v>
      </c>
      <c r="I189" s="48" t="s">
        <v>30</v>
      </c>
      <c r="J189" s="55" t="s">
        <v>31</v>
      </c>
      <c r="K189" s="48" t="s">
        <v>32</v>
      </c>
      <c r="L189" s="48" t="s">
        <v>33</v>
      </c>
      <c r="M189" s="48" t="s">
        <v>31917</v>
      </c>
      <c r="N189" s="48" t="s">
        <v>31846</v>
      </c>
      <c r="O189" s="48" t="s">
        <v>31847</v>
      </c>
      <c r="P189" s="48" t="s">
        <v>31848</v>
      </c>
      <c r="Q189" s="48" t="s">
        <v>31849</v>
      </c>
      <c r="R189" s="48"/>
      <c r="S189" s="48"/>
      <c r="T189" s="48"/>
      <c r="U189" s="48"/>
    </row>
    <row r="190" spans="2:21" s="30" customFormat="1">
      <c r="B190" s="157" t="s">
        <v>34</v>
      </c>
      <c r="C190" s="59"/>
      <c r="D190" s="30" t="str">
        <f>IF(OR(ISBLANK(C190), L190="Remove"), " ", L190)</f>
        <v xml:space="preserve"> </v>
      </c>
      <c r="E190" s="48">
        <f>IF($D190=SpeciesTable19[[#Headers],[Willow]],$C190,0)</f>
        <v>0</v>
      </c>
      <c r="F190" s="48">
        <f>IF($D190=SpeciesTable19[[#Headers],[Cottonwood]],$C190,0)</f>
        <v>0</v>
      </c>
      <c r="G190" s="48">
        <f>IF($D190=SpeciesTable19[[#Headers],[Oak]],$C190,0)</f>
        <v>0</v>
      </c>
      <c r="H190" s="48">
        <f>IF($D190=SpeciesTable19[[#Headers],[Shrub]],$C190,0)</f>
        <v>0</v>
      </c>
      <c r="I190" s="48">
        <f>IF($D190=SpeciesTable19[[#Headers],[AlWal]],$C190,0)</f>
        <v>0</v>
      </c>
      <c r="J190" s="48">
        <f>IF($D190=SpeciesTable19[[#Headers],[ABS]],$C190,0)</f>
        <v>0</v>
      </c>
      <c r="K190" s="48">
        <f>IF($D190=SpeciesTable19[[#Headers],[Other]],$C190,0)</f>
        <v>0</v>
      </c>
      <c r="L190" s="48" t="s">
        <v>31</v>
      </c>
      <c r="M190" s="48" t="str">
        <f>$C$22&amp;SpeciesTable19[[#This Row],[Species]]</f>
        <v>Acer negundo</v>
      </c>
      <c r="N190" s="48">
        <f>IF(SpeciesTable19[[#This Row],[Percentage]]&lt;&gt;"", IFERROR(VLOOKUP(SpeciesTable19[[#This Row],[County&amp;Species]], SpeciesCobenefits[[County&amp;Species]:[PM2.5 Removed]], 2, FALSE), 0), 0)</f>
        <v>0</v>
      </c>
      <c r="O190" s="48">
        <f>IF(SpeciesTable19[[#This Row],[Percentage]]&lt;&gt;"", IFERROR(VLOOKUP(SpeciesTable19[[#This Row],[County&amp;Species]], SpeciesCobenefits[[County&amp;Species]:[PM2.5 Removed]],3, FALSE), 0), 0)</f>
        <v>0</v>
      </c>
      <c r="P190" s="48">
        <f>IF(SpeciesTable19[[#This Row],[Percentage]]&lt;&gt;"", IFERROR(VLOOKUP(SpeciesTable19[[#This Row],[County&amp;Species]], SpeciesCobenefits[[County&amp;Species]:[PM2.5 Removed]], 4, FALSE), 0), 0)</f>
        <v>0</v>
      </c>
      <c r="Q190" s="48">
        <f>IF(SpeciesTable19[[#This Row],[Percentage]]&lt;&gt;"", IFERROR(VLOOKUP(SpeciesTable19[[#This Row],[County&amp;Species]], SpeciesCobenefits[[County&amp;Species]:[PM2.5 Removed]], 5, FALSE), 0), 0)</f>
        <v>0</v>
      </c>
      <c r="R190" s="48"/>
      <c r="S190" s="48"/>
      <c r="T190" s="48"/>
      <c r="U190" s="48"/>
    </row>
    <row r="191" spans="2:21" s="30" customFormat="1">
      <c r="B191" s="157" t="s">
        <v>35</v>
      </c>
      <c r="C191" s="59"/>
      <c r="D191" s="30" t="str">
        <f t="shared" ref="D191:D224" si="6">IF(OR(ISBLANK(C191), L191="Remove"), " ", L191)</f>
        <v xml:space="preserve"> </v>
      </c>
      <c r="E191" s="48">
        <f>IF($D191=SpeciesTable19[[#Headers],[Willow]],$C191,0)</f>
        <v>0</v>
      </c>
      <c r="F191" s="48">
        <f>IF($D191=SpeciesTable19[[#Headers],[Cottonwood]],$C191,0)</f>
        <v>0</v>
      </c>
      <c r="G191" s="48">
        <f>IF($D191=SpeciesTable19[[#Headers],[Oak]],$C191,0)</f>
        <v>0</v>
      </c>
      <c r="H191" s="48">
        <f>IF($D191=SpeciesTable19[[#Headers],[Shrub]],$C191,0)</f>
        <v>0</v>
      </c>
      <c r="I191" s="48">
        <f>IF($D191=SpeciesTable19[[#Headers],[AlWal]],$C191,0)</f>
        <v>0</v>
      </c>
      <c r="J191" s="48">
        <f>IF($D191=SpeciesTable19[[#Headers],[ABS]],$C191,0)</f>
        <v>0</v>
      </c>
      <c r="K191" s="48">
        <f>IF($D191=SpeciesTable19[[#Headers],[Other]],$C191,0)</f>
        <v>0</v>
      </c>
      <c r="L191" s="48" t="s">
        <v>31</v>
      </c>
      <c r="M191" s="48" t="str">
        <f>$C$22&amp;SpeciesTable19[[#This Row],[Species]]</f>
        <v>Acer (other)</v>
      </c>
      <c r="N191" s="48">
        <f>IF(SpeciesTable19[[#This Row],[Percentage]]&lt;&gt;"", IFERROR(VLOOKUP(SpeciesTable19[[#This Row],[County&amp;Species]], SpeciesCobenefits[[County&amp;Species]:[PM2.5 Removed]], 2, FALSE), 0), 0)</f>
        <v>0</v>
      </c>
      <c r="O191" s="48">
        <f>IF(SpeciesTable19[[#This Row],[Percentage]]&lt;&gt;"", IFERROR(VLOOKUP(SpeciesTable19[[#This Row],[County&amp;Species]], SpeciesCobenefits[[County&amp;Species]:[PM2.5 Removed]],3, FALSE), 0), 0)</f>
        <v>0</v>
      </c>
      <c r="P191" s="48">
        <f>IF(SpeciesTable19[[#This Row],[Percentage]]&lt;&gt;"", IFERROR(VLOOKUP(SpeciesTable19[[#This Row],[County&amp;Species]], SpeciesCobenefits[[County&amp;Species]:[PM2.5 Removed]], 4, FALSE), 0), 0)</f>
        <v>0</v>
      </c>
      <c r="Q191" s="48">
        <f>IF(SpeciesTable19[[#This Row],[Percentage]]&lt;&gt;"", IFERROR(VLOOKUP(SpeciesTable19[[#This Row],[County&amp;Species]], SpeciesCobenefits[[County&amp;Species]:[PM2.5 Removed]], 5, FALSE), 0), 0)</f>
        <v>0</v>
      </c>
      <c r="R191" s="48"/>
      <c r="S191" s="48"/>
      <c r="T191" s="48"/>
      <c r="U191" s="48"/>
    </row>
    <row r="192" spans="2:21" s="30" customFormat="1">
      <c r="B192" s="157" t="s">
        <v>36</v>
      </c>
      <c r="C192" s="59"/>
      <c r="D192" s="30" t="str">
        <f t="shared" si="6"/>
        <v xml:space="preserve"> </v>
      </c>
      <c r="E192" s="48">
        <f>IF($D192=SpeciesTable19[[#Headers],[Willow]],$C192,0)</f>
        <v>0</v>
      </c>
      <c r="F192" s="48">
        <f>IF($D192=SpeciesTable19[[#Headers],[Cottonwood]],$C192,0)</f>
        <v>0</v>
      </c>
      <c r="G192" s="48">
        <f>IF($D192=SpeciesTable19[[#Headers],[Oak]],$C192,0)</f>
        <v>0</v>
      </c>
      <c r="H192" s="48">
        <f>IF($D192=SpeciesTable19[[#Headers],[Shrub]],$C192,0)</f>
        <v>0</v>
      </c>
      <c r="I192" s="48">
        <f>IF($D192=SpeciesTable19[[#Headers],[AlWal]],$C192,0)</f>
        <v>0</v>
      </c>
      <c r="J192" s="48">
        <f>IF($D192=SpeciesTable19[[#Headers],[ABS]],$C192,0)</f>
        <v>0</v>
      </c>
      <c r="K192" s="48">
        <f>IF($D192=SpeciesTable19[[#Headers],[Other]],$C192,0)</f>
        <v>0</v>
      </c>
      <c r="L192" s="48" t="s">
        <v>30</v>
      </c>
      <c r="M192" s="48" t="str">
        <f>$C$22&amp;SpeciesTable19[[#This Row],[Species]]</f>
        <v>Alnus rhombifolia</v>
      </c>
      <c r="N192" s="48">
        <f>IF(SpeciesTable19[[#This Row],[Percentage]]&lt;&gt;"", IFERROR(VLOOKUP(SpeciesTable19[[#This Row],[County&amp;Species]], SpeciesCobenefits[[County&amp;Species]:[PM2.5 Removed]], 2, FALSE), 0), 0)</f>
        <v>0</v>
      </c>
      <c r="O192" s="48">
        <f>IF(SpeciesTable19[[#This Row],[Percentage]]&lt;&gt;"", IFERROR(VLOOKUP(SpeciesTable19[[#This Row],[County&amp;Species]], SpeciesCobenefits[[County&amp;Species]:[PM2.5 Removed]],3, FALSE), 0), 0)</f>
        <v>0</v>
      </c>
      <c r="P192" s="48">
        <f>IF(SpeciesTable19[[#This Row],[Percentage]]&lt;&gt;"", IFERROR(VLOOKUP(SpeciesTable19[[#This Row],[County&amp;Species]], SpeciesCobenefits[[County&amp;Species]:[PM2.5 Removed]], 4, FALSE), 0), 0)</f>
        <v>0</v>
      </c>
      <c r="Q192" s="48">
        <f>IF(SpeciesTable19[[#This Row],[Percentage]]&lt;&gt;"", IFERROR(VLOOKUP(SpeciesTable19[[#This Row],[County&amp;Species]], SpeciesCobenefits[[County&amp;Species]:[PM2.5 Removed]], 5, FALSE), 0), 0)</f>
        <v>0</v>
      </c>
      <c r="R192" s="48"/>
      <c r="S192" s="48"/>
      <c r="T192" s="48"/>
      <c r="U192" s="48"/>
    </row>
    <row r="193" spans="2:21" s="30" customFormat="1">
      <c r="B193" s="157" t="s">
        <v>37</v>
      </c>
      <c r="C193" s="59"/>
      <c r="D193" s="30" t="str">
        <f t="shared" si="6"/>
        <v xml:space="preserve"> </v>
      </c>
      <c r="E193" s="48">
        <f>IF($D193=SpeciesTable19[[#Headers],[Willow]],$C193,0)</f>
        <v>0</v>
      </c>
      <c r="F193" s="48">
        <f>IF($D193=SpeciesTable19[[#Headers],[Cottonwood]],$C193,0)</f>
        <v>0</v>
      </c>
      <c r="G193" s="48">
        <f>IF($D193=SpeciesTable19[[#Headers],[Oak]],$C193,0)</f>
        <v>0</v>
      </c>
      <c r="H193" s="48">
        <f>IF($D193=SpeciesTable19[[#Headers],[Shrub]],$C193,0)</f>
        <v>0</v>
      </c>
      <c r="I193" s="48">
        <f>IF($D193=SpeciesTable19[[#Headers],[AlWal]],$C193,0)</f>
        <v>0</v>
      </c>
      <c r="J193" s="48">
        <f>IF($D193=SpeciesTable19[[#Headers],[ABS]],$C193,0)</f>
        <v>0</v>
      </c>
      <c r="K193" s="48">
        <f>IF($D193=SpeciesTable19[[#Headers],[Other]],$C193,0)</f>
        <v>0</v>
      </c>
      <c r="L193" s="48" t="s">
        <v>30</v>
      </c>
      <c r="M193" s="48" t="str">
        <f>$C$22&amp;SpeciesTable19[[#This Row],[Species]]</f>
        <v>Alnus (other)</v>
      </c>
      <c r="N193" s="48">
        <f>IF(SpeciesTable19[[#This Row],[Percentage]]&lt;&gt;"", IFERROR(VLOOKUP(SpeciesTable19[[#This Row],[County&amp;Species]], SpeciesCobenefits[[County&amp;Species]:[PM2.5 Removed]], 2, FALSE), 0), 0)</f>
        <v>0</v>
      </c>
      <c r="O193" s="48">
        <f>IF(SpeciesTable19[[#This Row],[Percentage]]&lt;&gt;"", IFERROR(VLOOKUP(SpeciesTable19[[#This Row],[County&amp;Species]], SpeciesCobenefits[[County&amp;Species]:[PM2.5 Removed]],3, FALSE), 0), 0)</f>
        <v>0</v>
      </c>
      <c r="P193" s="48">
        <f>IF(SpeciesTable19[[#This Row],[Percentage]]&lt;&gt;"", IFERROR(VLOOKUP(SpeciesTable19[[#This Row],[County&amp;Species]], SpeciesCobenefits[[County&amp;Species]:[PM2.5 Removed]], 4, FALSE), 0), 0)</f>
        <v>0</v>
      </c>
      <c r="Q193" s="48">
        <f>IF(SpeciesTable19[[#This Row],[Percentage]]&lt;&gt;"", IFERROR(VLOOKUP(SpeciesTable19[[#This Row],[County&amp;Species]], SpeciesCobenefits[[County&amp;Species]:[PM2.5 Removed]], 5, FALSE), 0), 0)</f>
        <v>0</v>
      </c>
      <c r="R193" s="48"/>
      <c r="S193" s="48"/>
      <c r="T193" s="48"/>
      <c r="U193" s="48"/>
    </row>
    <row r="194" spans="2:21" s="30" customFormat="1">
      <c r="B194" s="157" t="s">
        <v>38</v>
      </c>
      <c r="C194" s="59"/>
      <c r="D194" s="30" t="str">
        <f t="shared" si="6"/>
        <v xml:space="preserve"> </v>
      </c>
      <c r="E194" s="48">
        <f>IF($D194=SpeciesTable19[[#Headers],[Willow]],$C194,0)</f>
        <v>0</v>
      </c>
      <c r="F194" s="48">
        <f>IF($D194=SpeciesTable19[[#Headers],[Cottonwood]],$C194,0)</f>
        <v>0</v>
      </c>
      <c r="G194" s="48">
        <f>IF($D194=SpeciesTable19[[#Headers],[Oak]],$C194,0)</f>
        <v>0</v>
      </c>
      <c r="H194" s="48">
        <f>IF($D194=SpeciesTable19[[#Headers],[Shrub]],$C194,0)</f>
        <v>0</v>
      </c>
      <c r="I194" s="48">
        <f>IF($D194=SpeciesTable19[[#Headers],[AlWal]],$C194,0)</f>
        <v>0</v>
      </c>
      <c r="J194" s="48">
        <f>IF($D194=SpeciesTable19[[#Headers],[ABS]],$C194,0)</f>
        <v>0</v>
      </c>
      <c r="K194" s="48">
        <f>IF($D194=SpeciesTable19[[#Headers],[Other]],$C194,0)</f>
        <v>0</v>
      </c>
      <c r="L194" s="48" t="s">
        <v>29</v>
      </c>
      <c r="M194" s="48" t="str">
        <f>$C$22&amp;SpeciesTable19[[#This Row],[Species]]</f>
        <v>Aesculus californica</v>
      </c>
      <c r="N194" s="48">
        <f>IF(SpeciesTable19[[#This Row],[Percentage]]&lt;&gt;"", IFERROR(VLOOKUP(SpeciesTable19[[#This Row],[County&amp;Species]], SpeciesCobenefits[[County&amp;Species]:[PM2.5 Removed]], 2, FALSE), 0), 0)</f>
        <v>0</v>
      </c>
      <c r="O194" s="48">
        <f>IF(SpeciesTable19[[#This Row],[Percentage]]&lt;&gt;"", IFERROR(VLOOKUP(SpeciesTable19[[#This Row],[County&amp;Species]], SpeciesCobenefits[[County&amp;Species]:[PM2.5 Removed]],3, FALSE), 0), 0)</f>
        <v>0</v>
      </c>
      <c r="P194" s="48">
        <f>IF(SpeciesTable19[[#This Row],[Percentage]]&lt;&gt;"", IFERROR(VLOOKUP(SpeciesTable19[[#This Row],[County&amp;Species]], SpeciesCobenefits[[County&amp;Species]:[PM2.5 Removed]], 4, FALSE), 0), 0)</f>
        <v>0</v>
      </c>
      <c r="Q194" s="48">
        <f>IF(SpeciesTable19[[#This Row],[Percentage]]&lt;&gt;"", IFERROR(VLOOKUP(SpeciesTable19[[#This Row],[County&amp;Species]], SpeciesCobenefits[[County&amp;Species]:[PM2.5 Removed]], 5, FALSE), 0), 0)</f>
        <v>0</v>
      </c>
      <c r="R194" s="48"/>
      <c r="S194" s="48"/>
      <c r="T194" s="48"/>
      <c r="U194" s="48"/>
    </row>
    <row r="195" spans="2:21" s="30" customFormat="1">
      <c r="B195" s="157" t="s">
        <v>39</v>
      </c>
      <c r="C195" s="59"/>
      <c r="D195" s="30" t="str">
        <f t="shared" si="6"/>
        <v xml:space="preserve"> </v>
      </c>
      <c r="E195" s="48">
        <f>IF($D195=SpeciesTable19[[#Headers],[Willow]],$C195,0)</f>
        <v>0</v>
      </c>
      <c r="F195" s="48">
        <f>IF($D195=SpeciesTable19[[#Headers],[Cottonwood]],$C195,0)</f>
        <v>0</v>
      </c>
      <c r="G195" s="48">
        <f>IF($D195=SpeciesTable19[[#Headers],[Oak]],$C195,0)</f>
        <v>0</v>
      </c>
      <c r="H195" s="48">
        <f>IF($D195=SpeciesTable19[[#Headers],[Shrub]],$C195,0)</f>
        <v>0</v>
      </c>
      <c r="I195" s="48">
        <f>IF($D195=SpeciesTable19[[#Headers],[AlWal]],$C195,0)</f>
        <v>0</v>
      </c>
      <c r="J195" s="48">
        <f>IF($D195=SpeciesTable19[[#Headers],[ABS]],$C195,0)</f>
        <v>0</v>
      </c>
      <c r="K195" s="48">
        <f>IF($D195=SpeciesTable19[[#Headers],[Other]],$C195,0)</f>
        <v>0</v>
      </c>
      <c r="L195" s="48" t="s">
        <v>29</v>
      </c>
      <c r="M195" s="48" t="str">
        <f>$C$22&amp;SpeciesTable19[[#This Row],[Species]]</f>
        <v>Baccharis pilularis</v>
      </c>
      <c r="N195" s="48">
        <f>IF(SpeciesTable19[[#This Row],[Percentage]]&lt;&gt;"", IFERROR(VLOOKUP(SpeciesTable19[[#This Row],[County&amp;Species]], SpeciesCobenefits[[County&amp;Species]:[PM2.5 Removed]], 2, FALSE), 0), 0)</f>
        <v>0</v>
      </c>
      <c r="O195" s="48">
        <f>IF(SpeciesTable19[[#This Row],[Percentage]]&lt;&gt;"", IFERROR(VLOOKUP(SpeciesTable19[[#This Row],[County&amp;Species]], SpeciesCobenefits[[County&amp;Species]:[PM2.5 Removed]],3, FALSE), 0), 0)</f>
        <v>0</v>
      </c>
      <c r="P195" s="48">
        <f>IF(SpeciesTable19[[#This Row],[Percentage]]&lt;&gt;"", IFERROR(VLOOKUP(SpeciesTable19[[#This Row],[County&amp;Species]], SpeciesCobenefits[[County&amp;Species]:[PM2.5 Removed]], 4, FALSE), 0), 0)</f>
        <v>0</v>
      </c>
      <c r="Q195" s="48">
        <f>IF(SpeciesTable19[[#This Row],[Percentage]]&lt;&gt;"", IFERROR(VLOOKUP(SpeciesTable19[[#This Row],[County&amp;Species]], SpeciesCobenefits[[County&amp;Species]:[PM2.5 Removed]], 5, FALSE), 0), 0)</f>
        <v>0</v>
      </c>
      <c r="R195" s="48"/>
      <c r="S195" s="48"/>
      <c r="T195" s="48"/>
      <c r="U195" s="48"/>
    </row>
    <row r="196" spans="2:21" s="30" customFormat="1">
      <c r="B196" s="157" t="s">
        <v>40</v>
      </c>
      <c r="C196" s="59"/>
      <c r="D196" s="30" t="str">
        <f t="shared" si="6"/>
        <v xml:space="preserve"> </v>
      </c>
      <c r="E196" s="48">
        <f>IF($D196=SpeciesTable19[[#Headers],[Willow]],$C196,0)</f>
        <v>0</v>
      </c>
      <c r="F196" s="48">
        <f>IF($D196=SpeciesTable19[[#Headers],[Cottonwood]],$C196,0)</f>
        <v>0</v>
      </c>
      <c r="G196" s="48">
        <f>IF($D196=SpeciesTable19[[#Headers],[Oak]],$C196,0)</f>
        <v>0</v>
      </c>
      <c r="H196" s="48">
        <f>IF($D196=SpeciesTable19[[#Headers],[Shrub]],$C196,0)</f>
        <v>0</v>
      </c>
      <c r="I196" s="48">
        <f>IF($D196=SpeciesTable19[[#Headers],[AlWal]],$C196,0)</f>
        <v>0</v>
      </c>
      <c r="J196" s="48">
        <f>IF($D196=SpeciesTable19[[#Headers],[ABS]],$C196,0)</f>
        <v>0</v>
      </c>
      <c r="K196" s="48">
        <f>IF($D196=SpeciesTable19[[#Headers],[Other]],$C196,0)</f>
        <v>0</v>
      </c>
      <c r="L196" s="48" t="s">
        <v>29</v>
      </c>
      <c r="M196" s="48" t="str">
        <f>$C$22&amp;SpeciesTable19[[#This Row],[Species]]</f>
        <v>Baccharis salicifiolia</v>
      </c>
      <c r="N196" s="48">
        <f>IF(SpeciesTable19[[#This Row],[Percentage]]&lt;&gt;"", IFERROR(VLOOKUP(SpeciesTable19[[#This Row],[County&amp;Species]], SpeciesCobenefits[[County&amp;Species]:[PM2.5 Removed]], 2, FALSE), 0), 0)</f>
        <v>0</v>
      </c>
      <c r="O196" s="48">
        <f>IF(SpeciesTable19[[#This Row],[Percentage]]&lt;&gt;"", IFERROR(VLOOKUP(SpeciesTable19[[#This Row],[County&amp;Species]], SpeciesCobenefits[[County&amp;Species]:[PM2.5 Removed]],3, FALSE), 0), 0)</f>
        <v>0</v>
      </c>
      <c r="P196" s="48">
        <f>IF(SpeciesTable19[[#This Row],[Percentage]]&lt;&gt;"", IFERROR(VLOOKUP(SpeciesTable19[[#This Row],[County&amp;Species]], SpeciesCobenefits[[County&amp;Species]:[PM2.5 Removed]], 4, FALSE), 0), 0)</f>
        <v>0</v>
      </c>
      <c r="Q196" s="48">
        <f>IF(SpeciesTable19[[#This Row],[Percentage]]&lt;&gt;"", IFERROR(VLOOKUP(SpeciesTable19[[#This Row],[County&amp;Species]], SpeciesCobenefits[[County&amp;Species]:[PM2.5 Removed]], 5, FALSE), 0), 0)</f>
        <v>0</v>
      </c>
      <c r="R196" s="48"/>
      <c r="S196" s="48"/>
      <c r="T196" s="48"/>
      <c r="U196" s="48"/>
    </row>
    <row r="197" spans="2:21" s="30" customFormat="1">
      <c r="B197" s="157" t="s">
        <v>41</v>
      </c>
      <c r="C197" s="59"/>
      <c r="D197" s="30" t="str">
        <f t="shared" si="6"/>
        <v xml:space="preserve"> </v>
      </c>
      <c r="E197" s="48">
        <f>IF($D197=SpeciesTable19[[#Headers],[Willow]],$C197,0)</f>
        <v>0</v>
      </c>
      <c r="F197" s="48">
        <f>IF($D197=SpeciesTable19[[#Headers],[Cottonwood]],$C197,0)</f>
        <v>0</v>
      </c>
      <c r="G197" s="48">
        <f>IF($D197=SpeciesTable19[[#Headers],[Oak]],$C197,0)</f>
        <v>0</v>
      </c>
      <c r="H197" s="48">
        <f>IF($D197=SpeciesTable19[[#Headers],[Shrub]],$C197,0)</f>
        <v>0</v>
      </c>
      <c r="I197" s="48">
        <f>IF($D197=SpeciesTable19[[#Headers],[AlWal]],$C197,0)</f>
        <v>0</v>
      </c>
      <c r="J197" s="48">
        <f>IF($D197=SpeciesTable19[[#Headers],[ABS]],$C197,0)</f>
        <v>0</v>
      </c>
      <c r="K197" s="48">
        <f>IF($D197=SpeciesTable19[[#Headers],[Other]],$C197,0)</f>
        <v>0</v>
      </c>
      <c r="L197" s="48" t="s">
        <v>29</v>
      </c>
      <c r="M197" s="48" t="str">
        <f>$C$22&amp;SpeciesTable19[[#This Row],[Species]]</f>
        <v>Cephalanthus occidentalis</v>
      </c>
      <c r="N197" s="48">
        <f>IF(SpeciesTable19[[#This Row],[Percentage]]&lt;&gt;"", IFERROR(VLOOKUP(SpeciesTable19[[#This Row],[County&amp;Species]], SpeciesCobenefits[[County&amp;Species]:[PM2.5 Removed]], 2, FALSE), 0), 0)</f>
        <v>0</v>
      </c>
      <c r="O197" s="48">
        <f>IF(SpeciesTable19[[#This Row],[Percentage]]&lt;&gt;"", IFERROR(VLOOKUP(SpeciesTable19[[#This Row],[County&amp;Species]], SpeciesCobenefits[[County&amp;Species]:[PM2.5 Removed]],3, FALSE), 0), 0)</f>
        <v>0</v>
      </c>
      <c r="P197" s="48">
        <f>IF(SpeciesTable19[[#This Row],[Percentage]]&lt;&gt;"", IFERROR(VLOOKUP(SpeciesTable19[[#This Row],[County&amp;Species]], SpeciesCobenefits[[County&amp;Species]:[PM2.5 Removed]], 4, FALSE), 0), 0)</f>
        <v>0</v>
      </c>
      <c r="Q197" s="48">
        <f>IF(SpeciesTable19[[#This Row],[Percentage]]&lt;&gt;"", IFERROR(VLOOKUP(SpeciesTable19[[#This Row],[County&amp;Species]], SpeciesCobenefits[[County&amp;Species]:[PM2.5 Removed]], 5, FALSE), 0), 0)</f>
        <v>0</v>
      </c>
      <c r="R197" s="48"/>
      <c r="S197" s="48"/>
      <c r="T197" s="48"/>
      <c r="U197" s="48"/>
    </row>
    <row r="198" spans="2:21" s="30" customFormat="1">
      <c r="B198" s="157" t="s">
        <v>42</v>
      </c>
      <c r="C198" s="59"/>
      <c r="D198" s="30" t="str">
        <f t="shared" si="6"/>
        <v xml:space="preserve"> </v>
      </c>
      <c r="E198" s="48">
        <f>IF($D198=SpeciesTable19[[#Headers],[Willow]],$C198,0)</f>
        <v>0</v>
      </c>
      <c r="F198" s="48">
        <f>IF($D198=SpeciesTable19[[#Headers],[Cottonwood]],$C198,0)</f>
        <v>0</v>
      </c>
      <c r="G198" s="48">
        <f>IF($D198=SpeciesTable19[[#Headers],[Oak]],$C198,0)</f>
        <v>0</v>
      </c>
      <c r="H198" s="48">
        <f>IF($D198=SpeciesTable19[[#Headers],[Shrub]],$C198,0)</f>
        <v>0</v>
      </c>
      <c r="I198" s="48">
        <f>IF($D198=SpeciesTable19[[#Headers],[AlWal]],$C198,0)</f>
        <v>0</v>
      </c>
      <c r="J198" s="48">
        <f>IF($D198=SpeciesTable19[[#Headers],[ABS]],$C198,0)</f>
        <v>0</v>
      </c>
      <c r="K198" s="48">
        <f>IF($D198=SpeciesTable19[[#Headers],[Other]],$C198,0)</f>
        <v>0</v>
      </c>
      <c r="L198" s="48" t="s">
        <v>31</v>
      </c>
      <c r="M198" s="48" t="str">
        <f>$C$22&amp;SpeciesTable19[[#This Row],[Species]]</f>
        <v>Fraxinus latifolia</v>
      </c>
      <c r="N198" s="48">
        <f>IF(SpeciesTable19[[#This Row],[Percentage]]&lt;&gt;"", IFERROR(VLOOKUP(SpeciesTable19[[#This Row],[County&amp;Species]], SpeciesCobenefits[[County&amp;Species]:[PM2.5 Removed]], 2, FALSE), 0), 0)</f>
        <v>0</v>
      </c>
      <c r="O198" s="48">
        <f>IF(SpeciesTable19[[#This Row],[Percentage]]&lt;&gt;"", IFERROR(VLOOKUP(SpeciesTable19[[#This Row],[County&amp;Species]], SpeciesCobenefits[[County&amp;Species]:[PM2.5 Removed]],3, FALSE), 0), 0)</f>
        <v>0</v>
      </c>
      <c r="P198" s="48">
        <f>IF(SpeciesTable19[[#This Row],[Percentage]]&lt;&gt;"", IFERROR(VLOOKUP(SpeciesTable19[[#This Row],[County&amp;Species]], SpeciesCobenefits[[County&amp;Species]:[PM2.5 Removed]], 4, FALSE), 0), 0)</f>
        <v>0</v>
      </c>
      <c r="Q198" s="48">
        <f>IF(SpeciesTable19[[#This Row],[Percentage]]&lt;&gt;"", IFERROR(VLOOKUP(SpeciesTable19[[#This Row],[County&amp;Species]], SpeciesCobenefits[[County&amp;Species]:[PM2.5 Removed]], 5, FALSE), 0), 0)</f>
        <v>0</v>
      </c>
      <c r="R198" s="48"/>
      <c r="S198" s="48"/>
      <c r="T198" s="48"/>
      <c r="U198" s="48"/>
    </row>
    <row r="199" spans="2:21" s="30" customFormat="1">
      <c r="B199" s="157" t="s">
        <v>43</v>
      </c>
      <c r="C199" s="59"/>
      <c r="D199" s="30" t="str">
        <f t="shared" si="6"/>
        <v xml:space="preserve"> </v>
      </c>
      <c r="E199" s="48">
        <f>IF($D199=SpeciesTable19[[#Headers],[Willow]],$C199,0)</f>
        <v>0</v>
      </c>
      <c r="F199" s="48">
        <f>IF($D199=SpeciesTable19[[#Headers],[Cottonwood]],$C199,0)</f>
        <v>0</v>
      </c>
      <c r="G199" s="48">
        <f>IF($D199=SpeciesTable19[[#Headers],[Oak]],$C199,0)</f>
        <v>0</v>
      </c>
      <c r="H199" s="48">
        <f>IF($D199=SpeciesTable19[[#Headers],[Shrub]],$C199,0)</f>
        <v>0</v>
      </c>
      <c r="I199" s="48">
        <f>IF($D199=SpeciesTable19[[#Headers],[AlWal]],$C199,0)</f>
        <v>0</v>
      </c>
      <c r="J199" s="48">
        <f>IF($D199=SpeciesTable19[[#Headers],[ABS]],$C199,0)</f>
        <v>0</v>
      </c>
      <c r="K199" s="48">
        <f>IF($D199=SpeciesTable19[[#Headers],[Other]],$C199,0)</f>
        <v>0</v>
      </c>
      <c r="L199" s="48" t="s">
        <v>29</v>
      </c>
      <c r="M199" s="48" t="str">
        <f>$C$22&amp;SpeciesTable19[[#This Row],[Species]]</f>
        <v>Garrya elliptica</v>
      </c>
      <c r="N199" s="48">
        <f>IF(SpeciesTable19[[#This Row],[Percentage]]&lt;&gt;"", IFERROR(VLOOKUP(SpeciesTable19[[#This Row],[County&amp;Species]], SpeciesCobenefits[[County&amp;Species]:[PM2.5 Removed]], 2, FALSE), 0), 0)</f>
        <v>0</v>
      </c>
      <c r="O199" s="48">
        <f>IF(SpeciesTable19[[#This Row],[Percentage]]&lt;&gt;"", IFERROR(VLOOKUP(SpeciesTable19[[#This Row],[County&amp;Species]], SpeciesCobenefits[[County&amp;Species]:[PM2.5 Removed]],3, FALSE), 0), 0)</f>
        <v>0</v>
      </c>
      <c r="P199" s="48">
        <f>IF(SpeciesTable19[[#This Row],[Percentage]]&lt;&gt;"", IFERROR(VLOOKUP(SpeciesTable19[[#This Row],[County&amp;Species]], SpeciesCobenefits[[County&amp;Species]:[PM2.5 Removed]], 4, FALSE), 0), 0)</f>
        <v>0</v>
      </c>
      <c r="Q199" s="48">
        <f>IF(SpeciesTable19[[#This Row],[Percentage]]&lt;&gt;"", IFERROR(VLOOKUP(SpeciesTable19[[#This Row],[County&amp;Species]], SpeciesCobenefits[[County&amp;Species]:[PM2.5 Removed]], 5, FALSE), 0), 0)</f>
        <v>0</v>
      </c>
      <c r="R199" s="48"/>
      <c r="S199" s="48"/>
      <c r="T199" s="48"/>
      <c r="U199" s="48"/>
    </row>
    <row r="200" spans="2:21" s="30" customFormat="1">
      <c r="B200" s="157" t="s">
        <v>44</v>
      </c>
      <c r="C200" s="59"/>
      <c r="D200" s="30" t="str">
        <f t="shared" si="6"/>
        <v xml:space="preserve"> </v>
      </c>
      <c r="E200" s="48">
        <f>IF($D200=SpeciesTable19[[#Headers],[Willow]],$C200,0)</f>
        <v>0</v>
      </c>
      <c r="F200" s="48">
        <f>IF($D200=SpeciesTable19[[#Headers],[Cottonwood]],$C200,0)</f>
        <v>0</v>
      </c>
      <c r="G200" s="48">
        <f>IF($D200=SpeciesTable19[[#Headers],[Oak]],$C200,0)</f>
        <v>0</v>
      </c>
      <c r="H200" s="48">
        <f>IF($D200=SpeciesTable19[[#Headers],[Shrub]],$C200,0)</f>
        <v>0</v>
      </c>
      <c r="I200" s="48">
        <f>IF($D200=SpeciesTable19[[#Headers],[AlWal]],$C200,0)</f>
        <v>0</v>
      </c>
      <c r="J200" s="48">
        <f>IF($D200=SpeciesTable19[[#Headers],[ABS]],$C200,0)</f>
        <v>0</v>
      </c>
      <c r="K200" s="48">
        <f>IF($D200=SpeciesTable19[[#Headers],[Other]],$C200,0)</f>
        <v>0</v>
      </c>
      <c r="L200" s="48" t="s">
        <v>29</v>
      </c>
      <c r="M200" s="48" t="str">
        <f>$C$22&amp;SpeciesTable19[[#This Row],[Species]]</f>
        <v>Heteromeles arbutifolia</v>
      </c>
      <c r="N200" s="48">
        <f>IF(SpeciesTable19[[#This Row],[Percentage]]&lt;&gt;"", IFERROR(VLOOKUP(SpeciesTable19[[#This Row],[County&amp;Species]], SpeciesCobenefits[[County&amp;Species]:[PM2.5 Removed]], 2, FALSE), 0), 0)</f>
        <v>0</v>
      </c>
      <c r="O200" s="48">
        <f>IF(SpeciesTable19[[#This Row],[Percentage]]&lt;&gt;"", IFERROR(VLOOKUP(SpeciesTable19[[#This Row],[County&amp;Species]], SpeciesCobenefits[[County&amp;Species]:[PM2.5 Removed]],3, FALSE), 0), 0)</f>
        <v>0</v>
      </c>
      <c r="P200" s="48">
        <f>IF(SpeciesTable19[[#This Row],[Percentage]]&lt;&gt;"", IFERROR(VLOOKUP(SpeciesTable19[[#This Row],[County&amp;Species]], SpeciesCobenefits[[County&amp;Species]:[PM2.5 Removed]], 4, FALSE), 0), 0)</f>
        <v>0</v>
      </c>
      <c r="Q200" s="48">
        <f>IF(SpeciesTable19[[#This Row],[Percentage]]&lt;&gt;"", IFERROR(VLOOKUP(SpeciesTable19[[#This Row],[County&amp;Species]], SpeciesCobenefits[[County&amp;Species]:[PM2.5 Removed]], 5, FALSE), 0), 0)</f>
        <v>0</v>
      </c>
      <c r="R200" s="48"/>
      <c r="S200" s="48"/>
      <c r="T200" s="48"/>
      <c r="U200" s="48"/>
    </row>
    <row r="201" spans="2:21" s="30" customFormat="1">
      <c r="B201" s="157" t="s">
        <v>45</v>
      </c>
      <c r="C201" s="59"/>
      <c r="D201" s="30" t="str">
        <f t="shared" si="6"/>
        <v xml:space="preserve"> </v>
      </c>
      <c r="E201" s="48">
        <f>IF($D201=SpeciesTable19[[#Headers],[Willow]],$C201,0)</f>
        <v>0</v>
      </c>
      <c r="F201" s="48">
        <f>IF($D201=SpeciesTable19[[#Headers],[Cottonwood]],$C201,0)</f>
        <v>0</v>
      </c>
      <c r="G201" s="48">
        <f>IF($D201=SpeciesTable19[[#Headers],[Oak]],$C201,0)</f>
        <v>0</v>
      </c>
      <c r="H201" s="48">
        <f>IF($D201=SpeciesTable19[[#Headers],[Shrub]],$C201,0)</f>
        <v>0</v>
      </c>
      <c r="I201" s="48">
        <f>IF($D201=SpeciesTable19[[#Headers],[AlWal]],$C201,0)</f>
        <v>0</v>
      </c>
      <c r="J201" s="48">
        <f>IF($D201=SpeciesTable19[[#Headers],[ABS]],$C201,0)</f>
        <v>0</v>
      </c>
      <c r="K201" s="48">
        <f>IF($D201=SpeciesTable19[[#Headers],[Other]],$C201,0)</f>
        <v>0</v>
      </c>
      <c r="L201" s="48" t="s">
        <v>30</v>
      </c>
      <c r="M201" s="48" t="str">
        <f>$C$22&amp;SpeciesTable19[[#This Row],[Species]]</f>
        <v>Juglans (sp)</v>
      </c>
      <c r="N201" s="48">
        <f>IF(SpeciesTable19[[#This Row],[Percentage]]&lt;&gt;"", IFERROR(VLOOKUP(SpeciesTable19[[#This Row],[County&amp;Species]], SpeciesCobenefits[[County&amp;Species]:[PM2.5 Removed]], 2, FALSE), 0), 0)</f>
        <v>0</v>
      </c>
      <c r="O201" s="48">
        <f>IF(SpeciesTable19[[#This Row],[Percentage]]&lt;&gt;"", IFERROR(VLOOKUP(SpeciesTable19[[#This Row],[County&amp;Species]], SpeciesCobenefits[[County&amp;Species]:[PM2.5 Removed]],3, FALSE), 0), 0)</f>
        <v>0</v>
      </c>
      <c r="P201" s="48">
        <f>IF(SpeciesTable19[[#This Row],[Percentage]]&lt;&gt;"", IFERROR(VLOOKUP(SpeciesTable19[[#This Row],[County&amp;Species]], SpeciesCobenefits[[County&amp;Species]:[PM2.5 Removed]], 4, FALSE), 0), 0)</f>
        <v>0</v>
      </c>
      <c r="Q201" s="48">
        <f>IF(SpeciesTable19[[#This Row],[Percentage]]&lt;&gt;"", IFERROR(VLOOKUP(SpeciesTable19[[#This Row],[County&amp;Species]], SpeciesCobenefits[[County&amp;Species]:[PM2.5 Removed]], 5, FALSE), 0), 0)</f>
        <v>0</v>
      </c>
      <c r="R201" s="48"/>
      <c r="S201" s="48"/>
      <c r="T201" s="48"/>
      <c r="U201" s="48"/>
    </row>
    <row r="202" spans="2:21" s="30" customFormat="1">
      <c r="B202" s="157" t="s">
        <v>46</v>
      </c>
      <c r="C202" s="59"/>
      <c r="D202" s="30" t="str">
        <f t="shared" si="6"/>
        <v xml:space="preserve"> </v>
      </c>
      <c r="E202" s="48">
        <f>IF($D202=SpeciesTable19[[#Headers],[Willow]],$C202,0)</f>
        <v>0</v>
      </c>
      <c r="F202" s="48">
        <f>IF($D202=SpeciesTable19[[#Headers],[Cottonwood]],$C202,0)</f>
        <v>0</v>
      </c>
      <c r="G202" s="48">
        <f>IF($D202=SpeciesTable19[[#Headers],[Oak]],$C202,0)</f>
        <v>0</v>
      </c>
      <c r="H202" s="48">
        <f>IF($D202=SpeciesTable19[[#Headers],[Shrub]],$C202,0)</f>
        <v>0</v>
      </c>
      <c r="I202" s="48">
        <f>IF($D202=SpeciesTable19[[#Headers],[AlWal]],$C202,0)</f>
        <v>0</v>
      </c>
      <c r="J202" s="48">
        <f>IF($D202=SpeciesTable19[[#Headers],[ABS]],$C202,0)</f>
        <v>0</v>
      </c>
      <c r="K202" s="48">
        <f>IF($D202=SpeciesTable19[[#Headers],[Other]],$C202,0)</f>
        <v>0</v>
      </c>
      <c r="L202" s="48" t="s">
        <v>32</v>
      </c>
      <c r="M202" s="48" t="str">
        <f>$C$22&amp;SpeciesTable19[[#This Row],[Species]]</f>
        <v>Laurus nobilis</v>
      </c>
      <c r="N202" s="48">
        <f>IF(SpeciesTable19[[#This Row],[Percentage]]&lt;&gt;"", IFERROR(VLOOKUP(SpeciesTable19[[#This Row],[County&amp;Species]], SpeciesCobenefits[[County&amp;Species]:[PM2.5 Removed]], 2, FALSE), 0), 0)</f>
        <v>0</v>
      </c>
      <c r="O202" s="48">
        <f>IF(SpeciesTable19[[#This Row],[Percentage]]&lt;&gt;"", IFERROR(VLOOKUP(SpeciesTable19[[#This Row],[County&amp;Species]], SpeciesCobenefits[[County&amp;Species]:[PM2.5 Removed]],3, FALSE), 0), 0)</f>
        <v>0</v>
      </c>
      <c r="P202" s="48">
        <f>IF(SpeciesTable19[[#This Row],[Percentage]]&lt;&gt;"", IFERROR(VLOOKUP(SpeciesTable19[[#This Row],[County&amp;Species]], SpeciesCobenefits[[County&amp;Species]:[PM2.5 Removed]], 4, FALSE), 0), 0)</f>
        <v>0</v>
      </c>
      <c r="Q202" s="48">
        <f>IF(SpeciesTable19[[#This Row],[Percentage]]&lt;&gt;"", IFERROR(VLOOKUP(SpeciesTable19[[#This Row],[County&amp;Species]], SpeciesCobenefits[[County&amp;Species]:[PM2.5 Removed]], 5, FALSE), 0), 0)</f>
        <v>0</v>
      </c>
      <c r="R202" s="48"/>
      <c r="S202" s="48"/>
      <c r="T202" s="48"/>
      <c r="U202" s="48"/>
    </row>
    <row r="203" spans="2:21" s="30" customFormat="1">
      <c r="B203" s="157" t="s">
        <v>47</v>
      </c>
      <c r="C203" s="59"/>
      <c r="D203" s="30" t="str">
        <f t="shared" si="6"/>
        <v xml:space="preserve"> </v>
      </c>
      <c r="E203" s="48">
        <f>IF($D203=SpeciesTable19[[#Headers],[Willow]],$C203,0)</f>
        <v>0</v>
      </c>
      <c r="F203" s="48">
        <f>IF($D203=SpeciesTable19[[#Headers],[Cottonwood]],$C203,0)</f>
        <v>0</v>
      </c>
      <c r="G203" s="48">
        <f>IF($D203=SpeciesTable19[[#Headers],[Oak]],$C203,0)</f>
        <v>0</v>
      </c>
      <c r="H203" s="48">
        <f>IF($D203=SpeciesTable19[[#Headers],[Shrub]],$C203,0)</f>
        <v>0</v>
      </c>
      <c r="I203" s="48">
        <f>IF($D203=SpeciesTable19[[#Headers],[AlWal]],$C203,0)</f>
        <v>0</v>
      </c>
      <c r="J203" s="48">
        <f>IF($D203=SpeciesTable19[[#Headers],[ABS]],$C203,0)</f>
        <v>0</v>
      </c>
      <c r="K203" s="48">
        <f>IF($D203=SpeciesTable19[[#Headers],[Other]],$C203,0)</f>
        <v>0</v>
      </c>
      <c r="L203" s="48" t="s">
        <v>32</v>
      </c>
      <c r="M203" s="48" t="str">
        <f>$C$22&amp;SpeciesTable19[[#This Row],[Species]]</f>
        <v>Myrica californica</v>
      </c>
      <c r="N203" s="48">
        <f>IF(SpeciesTable19[[#This Row],[Percentage]]&lt;&gt;"", IFERROR(VLOOKUP(SpeciesTable19[[#This Row],[County&amp;Species]], SpeciesCobenefits[[County&amp;Species]:[PM2.5 Removed]], 2, FALSE), 0), 0)</f>
        <v>0</v>
      </c>
      <c r="O203" s="48">
        <f>IF(SpeciesTable19[[#This Row],[Percentage]]&lt;&gt;"", IFERROR(VLOOKUP(SpeciesTable19[[#This Row],[County&amp;Species]], SpeciesCobenefits[[County&amp;Species]:[PM2.5 Removed]],3, FALSE), 0), 0)</f>
        <v>0</v>
      </c>
      <c r="P203" s="48">
        <f>IF(SpeciesTable19[[#This Row],[Percentage]]&lt;&gt;"", IFERROR(VLOOKUP(SpeciesTable19[[#This Row],[County&amp;Species]], SpeciesCobenefits[[County&amp;Species]:[PM2.5 Removed]], 4, FALSE), 0), 0)</f>
        <v>0</v>
      </c>
      <c r="Q203" s="48">
        <f>IF(SpeciesTable19[[#This Row],[Percentage]]&lt;&gt;"", IFERROR(VLOOKUP(SpeciesTable19[[#This Row],[County&amp;Species]], SpeciesCobenefits[[County&amp;Species]:[PM2.5 Removed]], 5, FALSE), 0), 0)</f>
        <v>0</v>
      </c>
      <c r="R203" s="48"/>
      <c r="S203" s="48"/>
      <c r="T203" s="48"/>
      <c r="U203" s="48"/>
    </row>
    <row r="204" spans="2:21" s="30" customFormat="1">
      <c r="B204" s="157" t="s">
        <v>48</v>
      </c>
      <c r="C204" s="59"/>
      <c r="D204" s="30" t="str">
        <f t="shared" si="6"/>
        <v xml:space="preserve"> </v>
      </c>
      <c r="E204" s="48">
        <f>IF($D204=SpeciesTable19[[#Headers],[Willow]],$C204,0)</f>
        <v>0</v>
      </c>
      <c r="F204" s="48">
        <f>IF($D204=SpeciesTable19[[#Headers],[Cottonwood]],$C204,0)</f>
        <v>0</v>
      </c>
      <c r="G204" s="48">
        <f>IF($D204=SpeciesTable19[[#Headers],[Oak]],$C204,0)</f>
        <v>0</v>
      </c>
      <c r="H204" s="48">
        <f>IF($D204=SpeciesTable19[[#Headers],[Shrub]],$C204,0)</f>
        <v>0</v>
      </c>
      <c r="I204" s="48">
        <f>IF($D204=SpeciesTable19[[#Headers],[AlWal]],$C204,0)</f>
        <v>0</v>
      </c>
      <c r="J204" s="48">
        <f>IF($D204=SpeciesTable19[[#Headers],[ABS]],$C204,0)</f>
        <v>0</v>
      </c>
      <c r="K204" s="48">
        <f>IF($D204=SpeciesTable19[[#Headers],[Other]],$C204,0)</f>
        <v>0</v>
      </c>
      <c r="L204" s="48" t="s">
        <v>49</v>
      </c>
      <c r="M204" s="48" t="str">
        <f>$C$22&amp;SpeciesTable19[[#This Row],[Species]]</f>
        <v>Physocarpus capitatus</v>
      </c>
      <c r="N204" s="48">
        <f>IF(SpeciesTable19[[#This Row],[Percentage]]&lt;&gt;"", IFERROR(VLOOKUP(SpeciesTable19[[#This Row],[County&amp;Species]], SpeciesCobenefits[[County&amp;Species]:[PM2.5 Removed]], 2, FALSE), 0), 0)</f>
        <v>0</v>
      </c>
      <c r="O204" s="48">
        <f>IF(SpeciesTable19[[#This Row],[Percentage]]&lt;&gt;"", IFERROR(VLOOKUP(SpeciesTable19[[#This Row],[County&amp;Species]], SpeciesCobenefits[[County&amp;Species]:[PM2.5 Removed]],3, FALSE), 0), 0)</f>
        <v>0</v>
      </c>
      <c r="P204" s="48">
        <f>IF(SpeciesTable19[[#This Row],[Percentage]]&lt;&gt;"", IFERROR(VLOOKUP(SpeciesTable19[[#This Row],[County&amp;Species]], SpeciesCobenefits[[County&amp;Species]:[PM2.5 Removed]], 4, FALSE), 0), 0)</f>
        <v>0</v>
      </c>
      <c r="Q204" s="48">
        <f>IF(SpeciesTable19[[#This Row],[Percentage]]&lt;&gt;"", IFERROR(VLOOKUP(SpeciesTable19[[#This Row],[County&amp;Species]], SpeciesCobenefits[[County&amp;Species]:[PM2.5 Removed]], 5, FALSE), 0), 0)</f>
        <v>0</v>
      </c>
      <c r="R204" s="48"/>
      <c r="S204" s="48"/>
      <c r="T204" s="48"/>
      <c r="U204" s="48"/>
    </row>
    <row r="205" spans="2:21" s="30" customFormat="1">
      <c r="B205" s="157" t="s">
        <v>50</v>
      </c>
      <c r="C205" s="59"/>
      <c r="D205" s="30" t="str">
        <f t="shared" si="6"/>
        <v xml:space="preserve"> </v>
      </c>
      <c r="E205" s="48">
        <f>IF($D205=SpeciesTable19[[#Headers],[Willow]],$C205,0)</f>
        <v>0</v>
      </c>
      <c r="F205" s="48">
        <f>IF($D205=SpeciesTable19[[#Headers],[Cottonwood]],$C205,0)</f>
        <v>0</v>
      </c>
      <c r="G205" s="48">
        <f>IF($D205=SpeciesTable19[[#Headers],[Oak]],$C205,0)</f>
        <v>0</v>
      </c>
      <c r="H205" s="48">
        <f>IF($D205=SpeciesTable19[[#Headers],[Shrub]],$C205,0)</f>
        <v>0</v>
      </c>
      <c r="I205" s="48">
        <f>IF($D205=SpeciesTable19[[#Headers],[AlWal]],$C205,0)</f>
        <v>0</v>
      </c>
      <c r="J205" s="48">
        <f>IF($D205=SpeciesTable19[[#Headers],[ABS]],$C205,0)</f>
        <v>0</v>
      </c>
      <c r="K205" s="48">
        <f>IF($D205=SpeciesTable19[[#Headers],[Other]],$C205,0)</f>
        <v>0</v>
      </c>
      <c r="L205" s="48" t="s">
        <v>31</v>
      </c>
      <c r="M205" s="48" t="str">
        <f>$C$22&amp;SpeciesTable19[[#This Row],[Species]]</f>
        <v>Platanus racemosa</v>
      </c>
      <c r="N205" s="48">
        <f>IF(SpeciesTable19[[#This Row],[Percentage]]&lt;&gt;"", IFERROR(VLOOKUP(SpeciesTable19[[#This Row],[County&amp;Species]], SpeciesCobenefits[[County&amp;Species]:[PM2.5 Removed]], 2, FALSE), 0), 0)</f>
        <v>0</v>
      </c>
      <c r="O205" s="48">
        <f>IF(SpeciesTable19[[#This Row],[Percentage]]&lt;&gt;"", IFERROR(VLOOKUP(SpeciesTable19[[#This Row],[County&amp;Species]], SpeciesCobenefits[[County&amp;Species]:[PM2.5 Removed]],3, FALSE), 0), 0)</f>
        <v>0</v>
      </c>
      <c r="P205" s="48">
        <f>IF(SpeciesTable19[[#This Row],[Percentage]]&lt;&gt;"", IFERROR(VLOOKUP(SpeciesTable19[[#This Row],[County&amp;Species]], SpeciesCobenefits[[County&amp;Species]:[PM2.5 Removed]], 4, FALSE), 0), 0)</f>
        <v>0</v>
      </c>
      <c r="Q205" s="48">
        <f>IF(SpeciesTable19[[#This Row],[Percentage]]&lt;&gt;"", IFERROR(VLOOKUP(SpeciesTable19[[#This Row],[County&amp;Species]], SpeciesCobenefits[[County&amp;Species]:[PM2.5 Removed]], 5, FALSE), 0), 0)</f>
        <v>0</v>
      </c>
      <c r="R205" s="48"/>
      <c r="S205" s="48"/>
      <c r="T205" s="48"/>
      <c r="U205" s="48"/>
    </row>
    <row r="206" spans="2:21" s="30" customFormat="1">
      <c r="B206" s="157" t="s">
        <v>51</v>
      </c>
      <c r="C206" s="59"/>
      <c r="D206" s="30" t="str">
        <f t="shared" si="6"/>
        <v xml:space="preserve"> </v>
      </c>
      <c r="E206" s="48">
        <f>IF($D206=SpeciesTable19[[#Headers],[Willow]],$C206,0)</f>
        <v>0</v>
      </c>
      <c r="F206" s="48">
        <f>IF($D206=SpeciesTable19[[#Headers],[Cottonwood]],$C206,0)</f>
        <v>0</v>
      </c>
      <c r="G206" s="48">
        <f>IF($D206=SpeciesTable19[[#Headers],[Oak]],$C206,0)</f>
        <v>0</v>
      </c>
      <c r="H206" s="48">
        <f>IF($D206=SpeciesTable19[[#Headers],[Shrub]],$C206,0)</f>
        <v>0</v>
      </c>
      <c r="I206" s="48">
        <f>IF($D206=SpeciesTable19[[#Headers],[AlWal]],$C206,0)</f>
        <v>0</v>
      </c>
      <c r="J206" s="48">
        <f>IF($D206=SpeciesTable19[[#Headers],[ABS]],$C206,0)</f>
        <v>0</v>
      </c>
      <c r="K206" s="48">
        <f>IF($D206=SpeciesTable19[[#Headers],[Other]],$C206,0)</f>
        <v>0</v>
      </c>
      <c r="L206" s="48" t="s">
        <v>27</v>
      </c>
      <c r="M206" s="48" t="str">
        <f>$C$22&amp;SpeciesTable19[[#This Row],[Species]]</f>
        <v>Populus fremontii</v>
      </c>
      <c r="N206" s="48">
        <f>IF(SpeciesTable19[[#This Row],[Percentage]]&lt;&gt;"", IFERROR(VLOOKUP(SpeciesTable19[[#This Row],[County&amp;Species]], SpeciesCobenefits[[County&amp;Species]:[PM2.5 Removed]], 2, FALSE), 0), 0)</f>
        <v>0</v>
      </c>
      <c r="O206" s="48">
        <f>IF(SpeciesTable19[[#This Row],[Percentage]]&lt;&gt;"", IFERROR(VLOOKUP(SpeciesTable19[[#This Row],[County&amp;Species]], SpeciesCobenefits[[County&amp;Species]:[PM2.5 Removed]],3, FALSE), 0), 0)</f>
        <v>0</v>
      </c>
      <c r="P206" s="48">
        <f>IF(SpeciesTable19[[#This Row],[Percentage]]&lt;&gt;"", IFERROR(VLOOKUP(SpeciesTable19[[#This Row],[County&amp;Species]], SpeciesCobenefits[[County&amp;Species]:[PM2.5 Removed]], 4, FALSE), 0), 0)</f>
        <v>0</v>
      </c>
      <c r="Q206" s="48">
        <f>IF(SpeciesTable19[[#This Row],[Percentage]]&lt;&gt;"", IFERROR(VLOOKUP(SpeciesTable19[[#This Row],[County&amp;Species]], SpeciesCobenefits[[County&amp;Species]:[PM2.5 Removed]], 5, FALSE), 0), 0)</f>
        <v>0</v>
      </c>
      <c r="R206" s="48"/>
      <c r="S206" s="48"/>
      <c r="T206" s="48"/>
      <c r="U206" s="48"/>
    </row>
    <row r="207" spans="2:21" s="30" customFormat="1">
      <c r="B207" s="157" t="s">
        <v>52</v>
      </c>
      <c r="C207" s="59"/>
      <c r="D207" s="30" t="str">
        <f t="shared" si="6"/>
        <v xml:space="preserve"> </v>
      </c>
      <c r="E207" s="48">
        <f>IF($D207=SpeciesTable19[[#Headers],[Willow]],$C207,0)</f>
        <v>0</v>
      </c>
      <c r="F207" s="48">
        <f>IF($D207=SpeciesTable19[[#Headers],[Cottonwood]],$C207,0)</f>
        <v>0</v>
      </c>
      <c r="G207" s="48">
        <f>IF($D207=SpeciesTable19[[#Headers],[Oak]],$C207,0)</f>
        <v>0</v>
      </c>
      <c r="H207" s="48">
        <f>IF($D207=SpeciesTable19[[#Headers],[Shrub]],$C207,0)</f>
        <v>0</v>
      </c>
      <c r="I207" s="48">
        <f>IF($D207=SpeciesTable19[[#Headers],[AlWal]],$C207,0)</f>
        <v>0</v>
      </c>
      <c r="J207" s="48">
        <f>IF($D207=SpeciesTable19[[#Headers],[ABS]],$C207,0)</f>
        <v>0</v>
      </c>
      <c r="K207" s="48">
        <f>IF($D207=SpeciesTable19[[#Headers],[Other]],$C207,0)</f>
        <v>0</v>
      </c>
      <c r="L207" s="48" t="s">
        <v>27</v>
      </c>
      <c r="M207" s="48" t="str">
        <f>$C$22&amp;SpeciesTable19[[#This Row],[Species]]</f>
        <v>Populus (other)</v>
      </c>
      <c r="N207" s="48">
        <f>IF(SpeciesTable19[[#This Row],[Percentage]]&lt;&gt;"", IFERROR(VLOOKUP(SpeciesTable19[[#This Row],[County&amp;Species]], SpeciesCobenefits[[County&amp;Species]:[PM2.5 Removed]], 2, FALSE), 0), 0)</f>
        <v>0</v>
      </c>
      <c r="O207" s="48">
        <f>IF(SpeciesTable19[[#This Row],[Percentage]]&lt;&gt;"", IFERROR(VLOOKUP(SpeciesTable19[[#This Row],[County&amp;Species]], SpeciesCobenefits[[County&amp;Species]:[PM2.5 Removed]],3, FALSE), 0), 0)</f>
        <v>0</v>
      </c>
      <c r="P207" s="48">
        <f>IF(SpeciesTable19[[#This Row],[Percentage]]&lt;&gt;"", IFERROR(VLOOKUP(SpeciesTable19[[#This Row],[County&amp;Species]], SpeciesCobenefits[[County&amp;Species]:[PM2.5 Removed]], 4, FALSE), 0), 0)</f>
        <v>0</v>
      </c>
      <c r="Q207" s="48">
        <f>IF(SpeciesTable19[[#This Row],[Percentage]]&lt;&gt;"", IFERROR(VLOOKUP(SpeciesTable19[[#This Row],[County&amp;Species]], SpeciesCobenefits[[County&amp;Species]:[PM2.5 Removed]], 5, FALSE), 0), 0)</f>
        <v>0</v>
      </c>
      <c r="R207" s="48"/>
      <c r="S207" s="48"/>
      <c r="T207" s="48"/>
      <c r="U207" s="48"/>
    </row>
    <row r="208" spans="2:21" s="30" customFormat="1">
      <c r="B208" s="157" t="s">
        <v>53</v>
      </c>
      <c r="C208" s="59"/>
      <c r="D208" s="30" t="str">
        <f t="shared" si="6"/>
        <v xml:space="preserve"> </v>
      </c>
      <c r="E208" s="48">
        <f>IF($D208=SpeciesTable19[[#Headers],[Willow]],$C208,0)</f>
        <v>0</v>
      </c>
      <c r="F208" s="48">
        <f>IF($D208=SpeciesTable19[[#Headers],[Cottonwood]],$C208,0)</f>
        <v>0</v>
      </c>
      <c r="G208" s="48">
        <f>IF($D208=SpeciesTable19[[#Headers],[Oak]],$C208,0)</f>
        <v>0</v>
      </c>
      <c r="H208" s="48">
        <f>IF($D208=SpeciesTable19[[#Headers],[Shrub]],$C208,0)</f>
        <v>0</v>
      </c>
      <c r="I208" s="48">
        <f>IF($D208=SpeciesTable19[[#Headers],[AlWal]],$C208,0)</f>
        <v>0</v>
      </c>
      <c r="J208" s="48">
        <f>IF($D208=SpeciesTable19[[#Headers],[ABS]],$C208,0)</f>
        <v>0</v>
      </c>
      <c r="K208" s="48">
        <f>IF($D208=SpeciesTable19[[#Headers],[Other]],$C208,0)</f>
        <v>0</v>
      </c>
      <c r="L208" s="48" t="s">
        <v>28</v>
      </c>
      <c r="M208" s="48" t="str">
        <f>$C$22&amp;SpeciesTable19[[#This Row],[Species]]</f>
        <v>Quercus lobata</v>
      </c>
      <c r="N208" s="48">
        <f>IF(SpeciesTable19[[#This Row],[Percentage]]&lt;&gt;"", IFERROR(VLOOKUP(SpeciesTable19[[#This Row],[County&amp;Species]], SpeciesCobenefits[[County&amp;Species]:[PM2.5 Removed]], 2, FALSE), 0), 0)</f>
        <v>0</v>
      </c>
      <c r="O208" s="48">
        <f>IF(SpeciesTable19[[#This Row],[Percentage]]&lt;&gt;"", IFERROR(VLOOKUP(SpeciesTable19[[#This Row],[County&amp;Species]], SpeciesCobenefits[[County&amp;Species]:[PM2.5 Removed]],3, FALSE), 0), 0)</f>
        <v>0</v>
      </c>
      <c r="P208" s="48">
        <f>IF(SpeciesTable19[[#This Row],[Percentage]]&lt;&gt;"", IFERROR(VLOOKUP(SpeciesTable19[[#This Row],[County&amp;Species]], SpeciesCobenefits[[County&amp;Species]:[PM2.5 Removed]], 4, FALSE), 0), 0)</f>
        <v>0</v>
      </c>
      <c r="Q208" s="48">
        <f>IF(SpeciesTable19[[#This Row],[Percentage]]&lt;&gt;"", IFERROR(VLOOKUP(SpeciesTable19[[#This Row],[County&amp;Species]], SpeciesCobenefits[[County&amp;Species]:[PM2.5 Removed]], 5, FALSE), 0), 0)</f>
        <v>0</v>
      </c>
      <c r="R208" s="48"/>
      <c r="S208" s="48"/>
      <c r="T208" s="48"/>
      <c r="U208" s="48"/>
    </row>
    <row r="209" spans="2:21" s="30" customFormat="1">
      <c r="B209" s="157" t="s">
        <v>54</v>
      </c>
      <c r="C209" s="59"/>
      <c r="D209" s="30" t="str">
        <f t="shared" si="6"/>
        <v xml:space="preserve"> </v>
      </c>
      <c r="E209" s="48">
        <f>IF($D209=SpeciesTable19[[#Headers],[Willow]],$C209,0)</f>
        <v>0</v>
      </c>
      <c r="F209" s="48">
        <f>IF($D209=SpeciesTable19[[#Headers],[Cottonwood]],$C209,0)</f>
        <v>0</v>
      </c>
      <c r="G209" s="48">
        <f>IF($D209=SpeciesTable19[[#Headers],[Oak]],$C209,0)</f>
        <v>0</v>
      </c>
      <c r="H209" s="48">
        <f>IF($D209=SpeciesTable19[[#Headers],[Shrub]],$C209,0)</f>
        <v>0</v>
      </c>
      <c r="I209" s="48">
        <f>IF($D209=SpeciesTable19[[#Headers],[AlWal]],$C209,0)</f>
        <v>0</v>
      </c>
      <c r="J209" s="48">
        <f>IF($D209=SpeciesTable19[[#Headers],[ABS]],$C209,0)</f>
        <v>0</v>
      </c>
      <c r="K209" s="48">
        <f>IF($D209=SpeciesTable19[[#Headers],[Other]],$C209,0)</f>
        <v>0</v>
      </c>
      <c r="L209" s="48" t="s">
        <v>28</v>
      </c>
      <c r="M209" s="48" t="str">
        <f>$C$22&amp;SpeciesTable19[[#This Row],[Species]]</f>
        <v>Quercus agrifolia</v>
      </c>
      <c r="N209" s="48">
        <f>IF(SpeciesTable19[[#This Row],[Percentage]]&lt;&gt;"", IFERROR(VLOOKUP(SpeciesTable19[[#This Row],[County&amp;Species]], SpeciesCobenefits[[County&amp;Species]:[PM2.5 Removed]], 2, FALSE), 0), 0)</f>
        <v>0</v>
      </c>
      <c r="O209" s="48">
        <f>IF(SpeciesTable19[[#This Row],[Percentage]]&lt;&gt;"", IFERROR(VLOOKUP(SpeciesTable19[[#This Row],[County&amp;Species]], SpeciesCobenefits[[County&amp;Species]:[PM2.5 Removed]],3, FALSE), 0), 0)</f>
        <v>0</v>
      </c>
      <c r="P209" s="48">
        <f>IF(SpeciesTable19[[#This Row],[Percentage]]&lt;&gt;"", IFERROR(VLOOKUP(SpeciesTable19[[#This Row],[County&amp;Species]], SpeciesCobenefits[[County&amp;Species]:[PM2.5 Removed]], 4, FALSE), 0), 0)</f>
        <v>0</v>
      </c>
      <c r="Q209" s="48">
        <f>IF(SpeciesTable19[[#This Row],[Percentage]]&lt;&gt;"", IFERROR(VLOOKUP(SpeciesTable19[[#This Row],[County&amp;Species]], SpeciesCobenefits[[County&amp;Species]:[PM2.5 Removed]], 5, FALSE), 0), 0)</f>
        <v>0</v>
      </c>
      <c r="R209" s="48"/>
      <c r="S209" s="48"/>
      <c r="T209" s="48"/>
      <c r="U209" s="48"/>
    </row>
    <row r="210" spans="2:21" s="30" customFormat="1">
      <c r="B210" s="157" t="s">
        <v>55</v>
      </c>
      <c r="C210" s="59"/>
      <c r="D210" s="30" t="str">
        <f t="shared" si="6"/>
        <v xml:space="preserve"> </v>
      </c>
      <c r="E210" s="48">
        <f>IF($D210=SpeciesTable19[[#Headers],[Willow]],$C210,0)</f>
        <v>0</v>
      </c>
      <c r="F210" s="48">
        <f>IF($D210=SpeciesTable19[[#Headers],[Cottonwood]],$C210,0)</f>
        <v>0</v>
      </c>
      <c r="G210" s="48">
        <f>IF($D210=SpeciesTable19[[#Headers],[Oak]],$C210,0)</f>
        <v>0</v>
      </c>
      <c r="H210" s="48">
        <f>IF($D210=SpeciesTable19[[#Headers],[Shrub]],$C210,0)</f>
        <v>0</v>
      </c>
      <c r="I210" s="48">
        <f>IF($D210=SpeciesTable19[[#Headers],[AlWal]],$C210,0)</f>
        <v>0</v>
      </c>
      <c r="J210" s="48">
        <f>IF($D210=SpeciesTable19[[#Headers],[ABS]],$C210,0)</f>
        <v>0</v>
      </c>
      <c r="K210" s="48">
        <f>IF($D210=SpeciesTable19[[#Headers],[Other]],$C210,0)</f>
        <v>0</v>
      </c>
      <c r="L210" s="48" t="s">
        <v>28</v>
      </c>
      <c r="M210" s="48" t="str">
        <f>$C$22&amp;SpeciesTable19[[#This Row],[Species]]</f>
        <v>Quercus (other)</v>
      </c>
      <c r="N210" s="48">
        <f>IF(SpeciesTable19[[#This Row],[Percentage]]&lt;&gt;"", IFERROR(VLOOKUP(SpeciesTable19[[#This Row],[County&amp;Species]], SpeciesCobenefits[[County&amp;Species]:[PM2.5 Removed]], 2, FALSE), 0), 0)</f>
        <v>0</v>
      </c>
      <c r="O210" s="48">
        <f>IF(SpeciesTable19[[#This Row],[Percentage]]&lt;&gt;"", IFERROR(VLOOKUP(SpeciesTable19[[#This Row],[County&amp;Species]], SpeciesCobenefits[[County&amp;Species]:[PM2.5 Removed]],3, FALSE), 0), 0)</f>
        <v>0</v>
      </c>
      <c r="P210" s="48">
        <f>IF(SpeciesTable19[[#This Row],[Percentage]]&lt;&gt;"", IFERROR(VLOOKUP(SpeciesTable19[[#This Row],[County&amp;Species]], SpeciesCobenefits[[County&amp;Species]:[PM2.5 Removed]], 4, FALSE), 0), 0)</f>
        <v>0</v>
      </c>
      <c r="Q210" s="48">
        <f>IF(SpeciesTable19[[#This Row],[Percentage]]&lt;&gt;"", IFERROR(VLOOKUP(SpeciesTable19[[#This Row],[County&amp;Species]], SpeciesCobenefits[[County&amp;Species]:[PM2.5 Removed]], 5, FALSE), 0), 0)</f>
        <v>0</v>
      </c>
      <c r="R210" s="48"/>
      <c r="S210" s="48"/>
      <c r="T210" s="48"/>
      <c r="U210" s="48"/>
    </row>
    <row r="211" spans="2:21" s="30" customFormat="1">
      <c r="B211" s="157" t="s">
        <v>56</v>
      </c>
      <c r="C211" s="59"/>
      <c r="D211" s="30" t="str">
        <f t="shared" si="6"/>
        <v xml:space="preserve"> </v>
      </c>
      <c r="E211" s="48">
        <f>IF($D211=SpeciesTable19[[#Headers],[Willow]],$C211,0)</f>
        <v>0</v>
      </c>
      <c r="F211" s="48">
        <f>IF($D211=SpeciesTable19[[#Headers],[Cottonwood]],$C211,0)</f>
        <v>0</v>
      </c>
      <c r="G211" s="48">
        <f>IF($D211=SpeciesTable19[[#Headers],[Oak]],$C211,0)</f>
        <v>0</v>
      </c>
      <c r="H211" s="48">
        <f>IF($D211=SpeciesTable19[[#Headers],[Shrub]],$C211,0)</f>
        <v>0</v>
      </c>
      <c r="I211" s="48">
        <f>IF($D211=SpeciesTable19[[#Headers],[AlWal]],$C211,0)</f>
        <v>0</v>
      </c>
      <c r="J211" s="48">
        <f>IF($D211=SpeciesTable19[[#Headers],[ABS]],$C211,0)</f>
        <v>0</v>
      </c>
      <c r="K211" s="48">
        <f>IF($D211=SpeciesTable19[[#Headers],[Other]],$C211,0)</f>
        <v>0</v>
      </c>
      <c r="L211" s="48" t="s">
        <v>49</v>
      </c>
      <c r="M211" s="48" t="str">
        <f>$C$22&amp;SpeciesTable19[[#This Row],[Species]]</f>
        <v>Rosa californica</v>
      </c>
      <c r="N211" s="48">
        <f>IF(SpeciesTable19[[#This Row],[Percentage]]&lt;&gt;"", IFERROR(VLOOKUP(SpeciesTable19[[#This Row],[County&amp;Species]], SpeciesCobenefits[[County&amp;Species]:[PM2.5 Removed]], 2, FALSE), 0), 0)</f>
        <v>0</v>
      </c>
      <c r="O211" s="48">
        <f>IF(SpeciesTable19[[#This Row],[Percentage]]&lt;&gt;"", IFERROR(VLOOKUP(SpeciesTable19[[#This Row],[County&amp;Species]], SpeciesCobenefits[[County&amp;Species]:[PM2.5 Removed]],3, FALSE), 0), 0)</f>
        <v>0</v>
      </c>
      <c r="P211" s="48">
        <f>IF(SpeciesTable19[[#This Row],[Percentage]]&lt;&gt;"", IFERROR(VLOOKUP(SpeciesTable19[[#This Row],[County&amp;Species]], SpeciesCobenefits[[County&amp;Species]:[PM2.5 Removed]], 4, FALSE), 0), 0)</f>
        <v>0</v>
      </c>
      <c r="Q211" s="48">
        <f>IF(SpeciesTable19[[#This Row],[Percentage]]&lt;&gt;"", IFERROR(VLOOKUP(SpeciesTable19[[#This Row],[County&amp;Species]], SpeciesCobenefits[[County&amp;Species]:[PM2.5 Removed]], 5, FALSE), 0), 0)</f>
        <v>0</v>
      </c>
      <c r="R211" s="48"/>
      <c r="S211" s="48"/>
      <c r="T211" s="48"/>
      <c r="U211" s="48"/>
    </row>
    <row r="212" spans="2:21" s="30" customFormat="1">
      <c r="B212" s="157" t="s">
        <v>57</v>
      </c>
      <c r="C212" s="59"/>
      <c r="D212" s="30" t="str">
        <f t="shared" si="6"/>
        <v xml:space="preserve"> </v>
      </c>
      <c r="E212" s="48">
        <f>IF($D212=SpeciesTable19[[#Headers],[Willow]],$C212,0)</f>
        <v>0</v>
      </c>
      <c r="F212" s="48">
        <f>IF($D212=SpeciesTable19[[#Headers],[Cottonwood]],$C212,0)</f>
        <v>0</v>
      </c>
      <c r="G212" s="48">
        <f>IF($D212=SpeciesTable19[[#Headers],[Oak]],$C212,0)</f>
        <v>0</v>
      </c>
      <c r="H212" s="48">
        <f>IF($D212=SpeciesTable19[[#Headers],[Shrub]],$C212,0)</f>
        <v>0</v>
      </c>
      <c r="I212" s="48">
        <f>IF($D212=SpeciesTable19[[#Headers],[AlWal]],$C212,0)</f>
        <v>0</v>
      </c>
      <c r="J212" s="48">
        <f>IF($D212=SpeciesTable19[[#Headers],[ABS]],$C212,0)</f>
        <v>0</v>
      </c>
      <c r="K212" s="48">
        <f>IF($D212=SpeciesTable19[[#Headers],[Other]],$C212,0)</f>
        <v>0</v>
      </c>
      <c r="L212" s="48" t="s">
        <v>49</v>
      </c>
      <c r="M212" s="48" t="str">
        <f>$C$22&amp;SpeciesTable19[[#This Row],[Species]]</f>
        <v>Rubus (sp)</v>
      </c>
      <c r="N212" s="48">
        <f>IF(SpeciesTable19[[#This Row],[Percentage]]&lt;&gt;"", IFERROR(VLOOKUP(SpeciesTable19[[#This Row],[County&amp;Species]], SpeciesCobenefits[[County&amp;Species]:[PM2.5 Removed]], 2, FALSE), 0), 0)</f>
        <v>0</v>
      </c>
      <c r="O212" s="48">
        <f>IF(SpeciesTable19[[#This Row],[Percentage]]&lt;&gt;"", IFERROR(VLOOKUP(SpeciesTable19[[#This Row],[County&amp;Species]], SpeciesCobenefits[[County&amp;Species]:[PM2.5 Removed]],3, FALSE), 0), 0)</f>
        <v>0</v>
      </c>
      <c r="P212" s="48">
        <f>IF(SpeciesTable19[[#This Row],[Percentage]]&lt;&gt;"", IFERROR(VLOOKUP(SpeciesTable19[[#This Row],[County&amp;Species]], SpeciesCobenefits[[County&amp;Species]:[PM2.5 Removed]], 4, FALSE), 0), 0)</f>
        <v>0</v>
      </c>
      <c r="Q212" s="48">
        <f>IF(SpeciesTable19[[#This Row],[Percentage]]&lt;&gt;"", IFERROR(VLOOKUP(SpeciesTable19[[#This Row],[County&amp;Species]], SpeciesCobenefits[[County&amp;Species]:[PM2.5 Removed]], 5, FALSE), 0), 0)</f>
        <v>0</v>
      </c>
      <c r="R212" s="48"/>
      <c r="S212" s="48"/>
      <c r="T212" s="48"/>
      <c r="U212" s="48"/>
    </row>
    <row r="213" spans="2:21" s="30" customFormat="1">
      <c r="B213" s="157" t="s">
        <v>58</v>
      </c>
      <c r="C213" s="59"/>
      <c r="D213" s="30" t="str">
        <f t="shared" si="6"/>
        <v xml:space="preserve"> </v>
      </c>
      <c r="E213" s="48">
        <f>IF($D213=SpeciesTable19[[#Headers],[Willow]],$C213,0)</f>
        <v>0</v>
      </c>
      <c r="F213" s="48">
        <f>IF($D213=SpeciesTable19[[#Headers],[Cottonwood]],$C213,0)</f>
        <v>0</v>
      </c>
      <c r="G213" s="48">
        <f>IF($D213=SpeciesTable19[[#Headers],[Oak]],$C213,0)</f>
        <v>0</v>
      </c>
      <c r="H213" s="48">
        <f>IF($D213=SpeciesTable19[[#Headers],[Shrub]],$C213,0)</f>
        <v>0</v>
      </c>
      <c r="I213" s="48">
        <f>IF($D213=SpeciesTable19[[#Headers],[AlWal]],$C213,0)</f>
        <v>0</v>
      </c>
      <c r="J213" s="48">
        <f>IF($D213=SpeciesTable19[[#Headers],[ABS]],$C213,0)</f>
        <v>0</v>
      </c>
      <c r="K213" s="48">
        <f>IF($D213=SpeciesTable19[[#Headers],[Other]],$C213,0)</f>
        <v>0</v>
      </c>
      <c r="L213" s="48" t="s">
        <v>26</v>
      </c>
      <c r="M213" s="48" t="str">
        <f>$C$22&amp;SpeciesTable19[[#This Row],[Species]]</f>
        <v>Salix exigua</v>
      </c>
      <c r="N213" s="48">
        <f>IF(SpeciesTable19[[#This Row],[Percentage]]&lt;&gt;"", IFERROR(VLOOKUP(SpeciesTable19[[#This Row],[County&amp;Species]], SpeciesCobenefits[[County&amp;Species]:[PM2.5 Removed]], 2, FALSE), 0), 0)</f>
        <v>0</v>
      </c>
      <c r="O213" s="48">
        <f>IF(SpeciesTable19[[#This Row],[Percentage]]&lt;&gt;"", IFERROR(VLOOKUP(SpeciesTable19[[#This Row],[County&amp;Species]], SpeciesCobenefits[[County&amp;Species]:[PM2.5 Removed]],3, FALSE), 0), 0)</f>
        <v>0</v>
      </c>
      <c r="P213" s="48">
        <f>IF(SpeciesTable19[[#This Row],[Percentage]]&lt;&gt;"", IFERROR(VLOOKUP(SpeciesTable19[[#This Row],[County&amp;Species]], SpeciesCobenefits[[County&amp;Species]:[PM2.5 Removed]], 4, FALSE), 0), 0)</f>
        <v>0</v>
      </c>
      <c r="Q213" s="48">
        <f>IF(SpeciesTable19[[#This Row],[Percentage]]&lt;&gt;"", IFERROR(VLOOKUP(SpeciesTable19[[#This Row],[County&amp;Species]], SpeciesCobenefits[[County&amp;Species]:[PM2.5 Removed]], 5, FALSE), 0), 0)</f>
        <v>0</v>
      </c>
      <c r="R213" s="48"/>
      <c r="S213" s="48"/>
      <c r="T213" s="48"/>
      <c r="U213" s="48"/>
    </row>
    <row r="214" spans="2:21" s="30" customFormat="1">
      <c r="B214" s="157" t="s">
        <v>59</v>
      </c>
      <c r="C214" s="59"/>
      <c r="D214" s="30" t="str">
        <f t="shared" si="6"/>
        <v xml:space="preserve"> </v>
      </c>
      <c r="E214" s="48">
        <f>IF($D214=SpeciesTable19[[#Headers],[Willow]],$C214,0)</f>
        <v>0</v>
      </c>
      <c r="F214" s="48">
        <f>IF($D214=SpeciesTable19[[#Headers],[Cottonwood]],$C214,0)</f>
        <v>0</v>
      </c>
      <c r="G214" s="48">
        <f>IF($D214=SpeciesTable19[[#Headers],[Oak]],$C214,0)</f>
        <v>0</v>
      </c>
      <c r="H214" s="48">
        <f>IF($D214=SpeciesTable19[[#Headers],[Shrub]],$C214,0)</f>
        <v>0</v>
      </c>
      <c r="I214" s="48">
        <f>IF($D214=SpeciesTable19[[#Headers],[AlWal]],$C214,0)</f>
        <v>0</v>
      </c>
      <c r="J214" s="48">
        <f>IF($D214=SpeciesTable19[[#Headers],[ABS]],$C214,0)</f>
        <v>0</v>
      </c>
      <c r="K214" s="48">
        <f>IF($D214=SpeciesTable19[[#Headers],[Other]],$C214,0)</f>
        <v>0</v>
      </c>
      <c r="L214" s="48" t="s">
        <v>26</v>
      </c>
      <c r="M214" s="48" t="str">
        <f>$C$22&amp;SpeciesTable19[[#This Row],[Species]]</f>
        <v>Salix gooddingii</v>
      </c>
      <c r="N214" s="48">
        <f>IF(SpeciesTable19[[#This Row],[Percentage]]&lt;&gt;"", IFERROR(VLOOKUP(SpeciesTable19[[#This Row],[County&amp;Species]], SpeciesCobenefits[[County&amp;Species]:[PM2.5 Removed]], 2, FALSE), 0), 0)</f>
        <v>0</v>
      </c>
      <c r="O214" s="48">
        <f>IF(SpeciesTable19[[#This Row],[Percentage]]&lt;&gt;"", IFERROR(VLOOKUP(SpeciesTable19[[#This Row],[County&amp;Species]], SpeciesCobenefits[[County&amp;Species]:[PM2.5 Removed]],3, FALSE), 0), 0)</f>
        <v>0</v>
      </c>
      <c r="P214" s="48">
        <f>IF(SpeciesTable19[[#This Row],[Percentage]]&lt;&gt;"", IFERROR(VLOOKUP(SpeciesTable19[[#This Row],[County&amp;Species]], SpeciesCobenefits[[County&amp;Species]:[PM2.5 Removed]], 4, FALSE), 0), 0)</f>
        <v>0</v>
      </c>
      <c r="Q214" s="48">
        <f>IF(SpeciesTable19[[#This Row],[Percentage]]&lt;&gt;"", IFERROR(VLOOKUP(SpeciesTable19[[#This Row],[County&amp;Species]], SpeciesCobenefits[[County&amp;Species]:[PM2.5 Removed]], 5, FALSE), 0), 0)</f>
        <v>0</v>
      </c>
      <c r="R214" s="48"/>
      <c r="S214" s="48"/>
      <c r="T214" s="48"/>
      <c r="U214" s="48"/>
    </row>
    <row r="215" spans="2:21" s="30" customFormat="1">
      <c r="B215" s="157" t="s">
        <v>60</v>
      </c>
      <c r="C215" s="59"/>
      <c r="D215" s="30" t="str">
        <f t="shared" si="6"/>
        <v xml:space="preserve"> </v>
      </c>
      <c r="E215" s="48">
        <f>IF($D215=SpeciesTable19[[#Headers],[Willow]],$C215,0)</f>
        <v>0</v>
      </c>
      <c r="F215" s="48">
        <f>IF($D215=SpeciesTable19[[#Headers],[Cottonwood]],$C215,0)</f>
        <v>0</v>
      </c>
      <c r="G215" s="48">
        <f>IF($D215=SpeciesTable19[[#Headers],[Oak]],$C215,0)</f>
        <v>0</v>
      </c>
      <c r="H215" s="48">
        <f>IF($D215=SpeciesTable19[[#Headers],[Shrub]],$C215,0)</f>
        <v>0</v>
      </c>
      <c r="I215" s="48">
        <f>IF($D215=SpeciesTable19[[#Headers],[AlWal]],$C215,0)</f>
        <v>0</v>
      </c>
      <c r="J215" s="48">
        <f>IF($D215=SpeciesTable19[[#Headers],[ABS]],$C215,0)</f>
        <v>0</v>
      </c>
      <c r="K215" s="48">
        <f>IF($D215=SpeciesTable19[[#Headers],[Other]],$C215,0)</f>
        <v>0</v>
      </c>
      <c r="L215" s="48" t="s">
        <v>26</v>
      </c>
      <c r="M215" s="48" t="str">
        <f>$C$22&amp;SpeciesTable19[[#This Row],[Species]]</f>
        <v>Salix laevigata</v>
      </c>
      <c r="N215" s="48">
        <f>IF(SpeciesTable19[[#This Row],[Percentage]]&lt;&gt;"", IFERROR(VLOOKUP(SpeciesTable19[[#This Row],[County&amp;Species]], SpeciesCobenefits[[County&amp;Species]:[PM2.5 Removed]], 2, FALSE), 0), 0)</f>
        <v>0</v>
      </c>
      <c r="O215" s="48">
        <f>IF(SpeciesTable19[[#This Row],[Percentage]]&lt;&gt;"", IFERROR(VLOOKUP(SpeciesTable19[[#This Row],[County&amp;Species]], SpeciesCobenefits[[County&amp;Species]:[PM2.5 Removed]],3, FALSE), 0), 0)</f>
        <v>0</v>
      </c>
      <c r="P215" s="48">
        <f>IF(SpeciesTable19[[#This Row],[Percentage]]&lt;&gt;"", IFERROR(VLOOKUP(SpeciesTable19[[#This Row],[County&amp;Species]], SpeciesCobenefits[[County&amp;Species]:[PM2.5 Removed]], 4, FALSE), 0), 0)</f>
        <v>0</v>
      </c>
      <c r="Q215" s="48">
        <f>IF(SpeciesTable19[[#This Row],[Percentage]]&lt;&gt;"", IFERROR(VLOOKUP(SpeciesTable19[[#This Row],[County&amp;Species]], SpeciesCobenefits[[County&amp;Species]:[PM2.5 Removed]], 5, FALSE), 0), 0)</f>
        <v>0</v>
      </c>
      <c r="R215" s="48"/>
      <c r="S215" s="48"/>
      <c r="T215" s="48"/>
      <c r="U215" s="48"/>
    </row>
    <row r="216" spans="2:21" s="30" customFormat="1">
      <c r="B216" s="157" t="s">
        <v>61</v>
      </c>
      <c r="C216" s="59"/>
      <c r="D216" s="30" t="str">
        <f t="shared" si="6"/>
        <v xml:space="preserve"> </v>
      </c>
      <c r="E216" s="48">
        <f>IF($D216=SpeciesTable19[[#Headers],[Willow]],$C216,0)</f>
        <v>0</v>
      </c>
      <c r="F216" s="48">
        <f>IF($D216=SpeciesTable19[[#Headers],[Cottonwood]],$C216,0)</f>
        <v>0</v>
      </c>
      <c r="G216" s="48">
        <f>IF($D216=SpeciesTable19[[#Headers],[Oak]],$C216,0)</f>
        <v>0</v>
      </c>
      <c r="H216" s="48">
        <f>IF($D216=SpeciesTable19[[#Headers],[Shrub]],$C216,0)</f>
        <v>0</v>
      </c>
      <c r="I216" s="48">
        <f>IF($D216=SpeciesTable19[[#Headers],[AlWal]],$C216,0)</f>
        <v>0</v>
      </c>
      <c r="J216" s="48">
        <f>IF($D216=SpeciesTable19[[#Headers],[ABS]],$C216,0)</f>
        <v>0</v>
      </c>
      <c r="K216" s="48">
        <f>IF($D216=SpeciesTable19[[#Headers],[Other]],$C216,0)</f>
        <v>0</v>
      </c>
      <c r="L216" s="48" t="s">
        <v>26</v>
      </c>
      <c r="M216" s="48" t="str">
        <f>$C$22&amp;SpeciesTable19[[#This Row],[Species]]</f>
        <v>Salix lasiolepis</v>
      </c>
      <c r="N216" s="48">
        <f>IF(SpeciesTable19[[#This Row],[Percentage]]&lt;&gt;"", IFERROR(VLOOKUP(SpeciesTable19[[#This Row],[County&amp;Species]], SpeciesCobenefits[[County&amp;Species]:[PM2.5 Removed]], 2, FALSE), 0), 0)</f>
        <v>0</v>
      </c>
      <c r="O216" s="48">
        <f>IF(SpeciesTable19[[#This Row],[Percentage]]&lt;&gt;"", IFERROR(VLOOKUP(SpeciesTable19[[#This Row],[County&amp;Species]], SpeciesCobenefits[[County&amp;Species]:[PM2.5 Removed]],3, FALSE), 0), 0)</f>
        <v>0</v>
      </c>
      <c r="P216" s="48">
        <f>IF(SpeciesTable19[[#This Row],[Percentage]]&lt;&gt;"", IFERROR(VLOOKUP(SpeciesTable19[[#This Row],[County&amp;Species]], SpeciesCobenefits[[County&amp;Species]:[PM2.5 Removed]], 4, FALSE), 0), 0)</f>
        <v>0</v>
      </c>
      <c r="Q216" s="48">
        <f>IF(SpeciesTable19[[#This Row],[Percentage]]&lt;&gt;"", IFERROR(VLOOKUP(SpeciesTable19[[#This Row],[County&amp;Species]], SpeciesCobenefits[[County&amp;Species]:[PM2.5 Removed]], 5, FALSE), 0), 0)</f>
        <v>0</v>
      </c>
      <c r="R216" s="48"/>
      <c r="S216" s="48"/>
      <c r="T216" s="48"/>
      <c r="U216" s="48"/>
    </row>
    <row r="217" spans="2:21" s="30" customFormat="1">
      <c r="B217" s="157" t="s">
        <v>62</v>
      </c>
      <c r="C217" s="59"/>
      <c r="D217" s="30" t="str">
        <f t="shared" si="6"/>
        <v xml:space="preserve"> </v>
      </c>
      <c r="E217" s="48">
        <f>IF($D217=SpeciesTable19[[#Headers],[Willow]],$C217,0)</f>
        <v>0</v>
      </c>
      <c r="F217" s="48">
        <f>IF($D217=SpeciesTable19[[#Headers],[Cottonwood]],$C217,0)</f>
        <v>0</v>
      </c>
      <c r="G217" s="48">
        <f>IF($D217=SpeciesTable19[[#Headers],[Oak]],$C217,0)</f>
        <v>0</v>
      </c>
      <c r="H217" s="48">
        <f>IF($D217=SpeciesTable19[[#Headers],[Shrub]],$C217,0)</f>
        <v>0</v>
      </c>
      <c r="I217" s="48">
        <f>IF($D217=SpeciesTable19[[#Headers],[AlWal]],$C217,0)</f>
        <v>0</v>
      </c>
      <c r="J217" s="48">
        <f>IF($D217=SpeciesTable19[[#Headers],[ABS]],$C217,0)</f>
        <v>0</v>
      </c>
      <c r="K217" s="48">
        <f>IF($D217=SpeciesTable19[[#Headers],[Other]],$C217,0)</f>
        <v>0</v>
      </c>
      <c r="L217" s="48" t="s">
        <v>26</v>
      </c>
      <c r="M217" s="48" t="str">
        <f>$C$22&amp;SpeciesTable19[[#This Row],[Species]]</f>
        <v>Salix lucida</v>
      </c>
      <c r="N217" s="48">
        <f>IF(SpeciesTable19[[#This Row],[Percentage]]&lt;&gt;"", IFERROR(VLOOKUP(SpeciesTable19[[#This Row],[County&amp;Species]], SpeciesCobenefits[[County&amp;Species]:[PM2.5 Removed]], 2, FALSE), 0), 0)</f>
        <v>0</v>
      </c>
      <c r="O217" s="48">
        <f>IF(SpeciesTable19[[#This Row],[Percentage]]&lt;&gt;"", IFERROR(VLOOKUP(SpeciesTable19[[#This Row],[County&amp;Species]], SpeciesCobenefits[[County&amp;Species]:[PM2.5 Removed]],3, FALSE), 0), 0)</f>
        <v>0</v>
      </c>
      <c r="P217" s="48">
        <f>IF(SpeciesTable19[[#This Row],[Percentage]]&lt;&gt;"", IFERROR(VLOOKUP(SpeciesTable19[[#This Row],[County&amp;Species]], SpeciesCobenefits[[County&amp;Species]:[PM2.5 Removed]], 4, FALSE), 0), 0)</f>
        <v>0</v>
      </c>
      <c r="Q217" s="48">
        <f>IF(SpeciesTable19[[#This Row],[Percentage]]&lt;&gt;"", IFERROR(VLOOKUP(SpeciesTable19[[#This Row],[County&amp;Species]], SpeciesCobenefits[[County&amp;Species]:[PM2.5 Removed]], 5, FALSE), 0), 0)</f>
        <v>0</v>
      </c>
      <c r="R217" s="48"/>
      <c r="S217" s="48"/>
      <c r="T217" s="48"/>
      <c r="U217" s="48"/>
    </row>
    <row r="218" spans="2:21" s="30" customFormat="1">
      <c r="B218" s="157" t="s">
        <v>63</v>
      </c>
      <c r="C218" s="59"/>
      <c r="D218" s="30" t="str">
        <f t="shared" si="6"/>
        <v xml:space="preserve"> </v>
      </c>
      <c r="E218" s="48">
        <f>IF($D218=SpeciesTable19[[#Headers],[Willow]],$C218,0)</f>
        <v>0</v>
      </c>
      <c r="F218" s="48">
        <f>IF($D218=SpeciesTable19[[#Headers],[Cottonwood]],$C218,0)</f>
        <v>0</v>
      </c>
      <c r="G218" s="48">
        <f>IF($D218=SpeciesTable19[[#Headers],[Oak]],$C218,0)</f>
        <v>0</v>
      </c>
      <c r="H218" s="48">
        <f>IF($D218=SpeciesTable19[[#Headers],[Shrub]],$C218,0)</f>
        <v>0</v>
      </c>
      <c r="I218" s="48">
        <f>IF($D218=SpeciesTable19[[#Headers],[AlWal]],$C218,0)</f>
        <v>0</v>
      </c>
      <c r="J218" s="48">
        <f>IF($D218=SpeciesTable19[[#Headers],[ABS]],$C218,0)</f>
        <v>0</v>
      </c>
      <c r="K218" s="48">
        <f>IF($D218=SpeciesTable19[[#Headers],[Other]],$C218,0)</f>
        <v>0</v>
      </c>
      <c r="L218" s="48" t="s">
        <v>26</v>
      </c>
      <c r="M218" s="48" t="str">
        <f>$C$22&amp;SpeciesTable19[[#This Row],[Species]]</f>
        <v>Salix (other)</v>
      </c>
      <c r="N218" s="48">
        <f>IF(SpeciesTable19[[#This Row],[Percentage]]&lt;&gt;"", IFERROR(VLOOKUP(SpeciesTable19[[#This Row],[County&amp;Species]], SpeciesCobenefits[[County&amp;Species]:[PM2.5 Removed]], 2, FALSE), 0), 0)</f>
        <v>0</v>
      </c>
      <c r="O218" s="48">
        <f>IF(SpeciesTable19[[#This Row],[Percentage]]&lt;&gt;"", IFERROR(VLOOKUP(SpeciesTable19[[#This Row],[County&amp;Species]], SpeciesCobenefits[[County&amp;Species]:[PM2.5 Removed]],3, FALSE), 0), 0)</f>
        <v>0</v>
      </c>
      <c r="P218" s="48">
        <f>IF(SpeciesTable19[[#This Row],[Percentage]]&lt;&gt;"", IFERROR(VLOOKUP(SpeciesTable19[[#This Row],[County&amp;Species]], SpeciesCobenefits[[County&amp;Species]:[PM2.5 Removed]], 4, FALSE), 0), 0)</f>
        <v>0</v>
      </c>
      <c r="Q218" s="48">
        <f>IF(SpeciesTable19[[#This Row],[Percentage]]&lt;&gt;"", IFERROR(VLOOKUP(SpeciesTable19[[#This Row],[County&amp;Species]], SpeciesCobenefits[[County&amp;Species]:[PM2.5 Removed]], 5, FALSE), 0), 0)</f>
        <v>0</v>
      </c>
      <c r="R218" s="48"/>
      <c r="S218" s="48"/>
      <c r="T218" s="48"/>
      <c r="U218" s="48"/>
    </row>
    <row r="219" spans="2:21" s="30" customFormat="1">
      <c r="B219" s="157" t="s">
        <v>64</v>
      </c>
      <c r="C219" s="59"/>
      <c r="D219" s="30" t="str">
        <f t="shared" si="6"/>
        <v xml:space="preserve"> </v>
      </c>
      <c r="E219" s="48">
        <f>IF($D219=SpeciesTable19[[#Headers],[Willow]],$C219,0)</f>
        <v>0</v>
      </c>
      <c r="F219" s="48">
        <f>IF($D219=SpeciesTable19[[#Headers],[Cottonwood]],$C219,0)</f>
        <v>0</v>
      </c>
      <c r="G219" s="48">
        <f>IF($D219=SpeciesTable19[[#Headers],[Oak]],$C219,0)</f>
        <v>0</v>
      </c>
      <c r="H219" s="48">
        <f>IF($D219=SpeciesTable19[[#Headers],[Shrub]],$C219,0)</f>
        <v>0</v>
      </c>
      <c r="I219" s="48">
        <f>IF($D219=SpeciesTable19[[#Headers],[AlWal]],$C219,0)</f>
        <v>0</v>
      </c>
      <c r="J219" s="48">
        <f>IF($D219=SpeciesTable19[[#Headers],[ABS]],$C219,0)</f>
        <v>0</v>
      </c>
      <c r="K219" s="48">
        <f>IF($D219=SpeciesTable19[[#Headers],[Other]],$C219,0)</f>
        <v>0</v>
      </c>
      <c r="L219" s="48" t="s">
        <v>29</v>
      </c>
      <c r="M219" s="48" t="str">
        <f>$C$22&amp;SpeciesTable19[[#This Row],[Species]]</f>
        <v>Sambucus (sp)</v>
      </c>
      <c r="N219" s="48">
        <f>IF(SpeciesTable19[[#This Row],[Percentage]]&lt;&gt;"", IFERROR(VLOOKUP(SpeciesTable19[[#This Row],[County&amp;Species]], SpeciesCobenefits[[County&amp;Species]:[PM2.5 Removed]], 2, FALSE), 0), 0)</f>
        <v>0</v>
      </c>
      <c r="O219" s="48">
        <f>IF(SpeciesTable19[[#This Row],[Percentage]]&lt;&gt;"", IFERROR(VLOOKUP(SpeciesTable19[[#This Row],[County&amp;Species]], SpeciesCobenefits[[County&amp;Species]:[PM2.5 Removed]],3, FALSE), 0), 0)</f>
        <v>0</v>
      </c>
      <c r="P219" s="48">
        <f>IF(SpeciesTable19[[#This Row],[Percentage]]&lt;&gt;"", IFERROR(VLOOKUP(SpeciesTable19[[#This Row],[County&amp;Species]], SpeciesCobenefits[[County&amp;Species]:[PM2.5 Removed]], 4, FALSE), 0), 0)</f>
        <v>0</v>
      </c>
      <c r="Q219" s="48">
        <f>IF(SpeciesTable19[[#This Row],[Percentage]]&lt;&gt;"", IFERROR(VLOOKUP(SpeciesTable19[[#This Row],[County&amp;Species]], SpeciesCobenefits[[County&amp;Species]:[PM2.5 Removed]], 5, FALSE), 0), 0)</f>
        <v>0</v>
      </c>
      <c r="R219" s="48"/>
      <c r="S219" s="48"/>
      <c r="T219" s="48"/>
      <c r="U219" s="48"/>
    </row>
    <row r="220" spans="2:21" s="30" customFormat="1">
      <c r="B220" s="157" t="s">
        <v>65</v>
      </c>
      <c r="C220" s="59"/>
      <c r="D220" s="30" t="str">
        <f t="shared" si="6"/>
        <v xml:space="preserve"> </v>
      </c>
      <c r="E220" s="48">
        <f>IF($D220=SpeciesTable19[[#Headers],[Willow]],$C220,0)</f>
        <v>0</v>
      </c>
      <c r="F220" s="48">
        <f>IF($D220=SpeciesTable19[[#Headers],[Cottonwood]],$C220,0)</f>
        <v>0</v>
      </c>
      <c r="G220" s="48">
        <f>IF($D220=SpeciesTable19[[#Headers],[Oak]],$C220,0)</f>
        <v>0</v>
      </c>
      <c r="H220" s="48">
        <f>IF($D220=SpeciesTable19[[#Headers],[Shrub]],$C220,0)</f>
        <v>0</v>
      </c>
      <c r="I220" s="48">
        <f>IF($D220=SpeciesTable19[[#Headers],[AlWal]],$C220,0)</f>
        <v>0</v>
      </c>
      <c r="J220" s="48">
        <f>IF($D220=SpeciesTable19[[#Headers],[ABS]],$C220,0)</f>
        <v>0</v>
      </c>
      <c r="K220" s="48">
        <f>IF($D220=SpeciesTable19[[#Headers],[Other]],$C220,0)</f>
        <v>0</v>
      </c>
      <c r="L220" s="48" t="s">
        <v>49</v>
      </c>
      <c r="M220" s="48" t="str">
        <f>$C$22&amp;SpeciesTable19[[#This Row],[Species]]</f>
        <v>Symphoricarpos albus</v>
      </c>
      <c r="N220" s="48">
        <f>IF(SpeciesTable19[[#This Row],[Percentage]]&lt;&gt;"", IFERROR(VLOOKUP(SpeciesTable19[[#This Row],[County&amp;Species]], SpeciesCobenefits[[County&amp;Species]:[PM2.5 Removed]], 2, FALSE), 0), 0)</f>
        <v>0</v>
      </c>
      <c r="O220" s="48">
        <f>IF(SpeciesTable19[[#This Row],[Percentage]]&lt;&gt;"", IFERROR(VLOOKUP(SpeciesTable19[[#This Row],[County&amp;Species]], SpeciesCobenefits[[County&amp;Species]:[PM2.5 Removed]],3, FALSE), 0), 0)</f>
        <v>0</v>
      </c>
      <c r="P220" s="48">
        <f>IF(SpeciesTable19[[#This Row],[Percentage]]&lt;&gt;"", IFERROR(VLOOKUP(SpeciesTable19[[#This Row],[County&amp;Species]], SpeciesCobenefits[[County&amp;Species]:[PM2.5 Removed]], 4, FALSE), 0), 0)</f>
        <v>0</v>
      </c>
      <c r="Q220" s="48">
        <f>IF(SpeciesTable19[[#This Row],[Percentage]]&lt;&gt;"", IFERROR(VLOOKUP(SpeciesTable19[[#This Row],[County&amp;Species]], SpeciesCobenefits[[County&amp;Species]:[PM2.5 Removed]], 5, FALSE), 0), 0)</f>
        <v>0</v>
      </c>
      <c r="R220" s="48"/>
      <c r="S220" s="48"/>
      <c r="T220" s="48"/>
      <c r="U220" s="48"/>
    </row>
    <row r="221" spans="2:21" s="30" customFormat="1">
      <c r="B221" s="157" t="s">
        <v>66</v>
      </c>
      <c r="C221" s="59"/>
      <c r="D221" s="30" t="str">
        <f t="shared" si="6"/>
        <v xml:space="preserve"> </v>
      </c>
      <c r="E221" s="48">
        <f>IF($D221=SpeciesTable19[[#Headers],[Willow]],$C221,0)</f>
        <v>0</v>
      </c>
      <c r="F221" s="48">
        <f>IF($D221=SpeciesTable19[[#Headers],[Cottonwood]],$C221,0)</f>
        <v>0</v>
      </c>
      <c r="G221" s="48">
        <f>IF($D221=SpeciesTable19[[#Headers],[Oak]],$C221,0)</f>
        <v>0</v>
      </c>
      <c r="H221" s="48">
        <f>IF($D221=SpeciesTable19[[#Headers],[Shrub]],$C221,0)</f>
        <v>0</v>
      </c>
      <c r="I221" s="48">
        <f>IF($D221=SpeciesTable19[[#Headers],[AlWal]],$C221,0)</f>
        <v>0</v>
      </c>
      <c r="J221" s="48">
        <f>IF($D221=SpeciesTable19[[#Headers],[ABS]],$C221,0)</f>
        <v>0</v>
      </c>
      <c r="K221" s="48">
        <f>IF($D221=SpeciesTable19[[#Headers],[Other]],$C221,0)</f>
        <v>0</v>
      </c>
      <c r="L221" s="48" t="s">
        <v>49</v>
      </c>
      <c r="M221" s="48" t="str">
        <f>$C$22&amp;SpeciesTable19[[#This Row],[Species]]</f>
        <v>Toxicodendron diversilobum</v>
      </c>
      <c r="N221" s="48">
        <f>IF(SpeciesTable19[[#This Row],[Percentage]]&lt;&gt;"", IFERROR(VLOOKUP(SpeciesTable19[[#This Row],[County&amp;Species]], SpeciesCobenefits[[County&amp;Species]:[PM2.5 Removed]], 2, FALSE), 0), 0)</f>
        <v>0</v>
      </c>
      <c r="O221" s="48">
        <f>IF(SpeciesTable19[[#This Row],[Percentage]]&lt;&gt;"", IFERROR(VLOOKUP(SpeciesTable19[[#This Row],[County&amp;Species]], SpeciesCobenefits[[County&amp;Species]:[PM2.5 Removed]],3, FALSE), 0), 0)</f>
        <v>0</v>
      </c>
      <c r="P221" s="48">
        <f>IF(SpeciesTable19[[#This Row],[Percentage]]&lt;&gt;"", IFERROR(VLOOKUP(SpeciesTable19[[#This Row],[County&amp;Species]], SpeciesCobenefits[[County&amp;Species]:[PM2.5 Removed]], 4, FALSE), 0), 0)</f>
        <v>0</v>
      </c>
      <c r="Q221" s="48">
        <f>IF(SpeciesTable19[[#This Row],[Percentage]]&lt;&gt;"", IFERROR(VLOOKUP(SpeciesTable19[[#This Row],[County&amp;Species]], SpeciesCobenefits[[County&amp;Species]:[PM2.5 Removed]], 5, FALSE), 0), 0)</f>
        <v>0</v>
      </c>
      <c r="R221" s="48"/>
      <c r="S221" s="48"/>
      <c r="T221" s="48"/>
      <c r="U221" s="48"/>
    </row>
    <row r="222" spans="2:21" s="30" customFormat="1">
      <c r="B222" s="157" t="s">
        <v>67</v>
      </c>
      <c r="C222" s="59"/>
      <c r="D222" s="30" t="str">
        <f t="shared" si="6"/>
        <v xml:space="preserve"> </v>
      </c>
      <c r="E222" s="48">
        <f>IF($D222=SpeciesTable19[[#Headers],[Willow]],$C222,0)</f>
        <v>0</v>
      </c>
      <c r="F222" s="48">
        <f>IF($D222=SpeciesTable19[[#Headers],[Cottonwood]],$C222,0)</f>
        <v>0</v>
      </c>
      <c r="G222" s="48">
        <f>IF($D222=SpeciesTable19[[#Headers],[Oak]],$C222,0)</f>
        <v>0</v>
      </c>
      <c r="H222" s="48">
        <f>IF($D222=SpeciesTable19[[#Headers],[Shrub]],$C222,0)</f>
        <v>0</v>
      </c>
      <c r="I222" s="48">
        <f>IF($D222=SpeciesTable19[[#Headers],[AlWal]],$C222,0)</f>
        <v>0</v>
      </c>
      <c r="J222" s="48">
        <f>IF($D222=SpeciesTable19[[#Headers],[ABS]],$C222,0)</f>
        <v>0</v>
      </c>
      <c r="K222" s="48">
        <f>IF($D222=SpeciesTable19[[#Headers],[Other]],$C222,0)</f>
        <v>0</v>
      </c>
      <c r="L222" s="48" t="s">
        <v>49</v>
      </c>
      <c r="M222" s="48" t="str">
        <f>$C$22&amp;SpeciesTable19[[#This Row],[Species]]</f>
        <v>Vitis californicus</v>
      </c>
      <c r="N222" s="48">
        <f>IF(SpeciesTable19[[#This Row],[Percentage]]&lt;&gt;"", IFERROR(VLOOKUP(SpeciesTable19[[#This Row],[County&amp;Species]], SpeciesCobenefits[[County&amp;Species]:[PM2.5 Removed]], 2, FALSE), 0), 0)</f>
        <v>0</v>
      </c>
      <c r="O222" s="48">
        <f>IF(SpeciesTable19[[#This Row],[Percentage]]&lt;&gt;"", IFERROR(VLOOKUP(SpeciesTable19[[#This Row],[County&amp;Species]], SpeciesCobenefits[[County&amp;Species]:[PM2.5 Removed]],3, FALSE), 0), 0)</f>
        <v>0</v>
      </c>
      <c r="P222" s="48">
        <f>IF(SpeciesTable19[[#This Row],[Percentage]]&lt;&gt;"", IFERROR(VLOOKUP(SpeciesTable19[[#This Row],[County&amp;Species]], SpeciesCobenefits[[County&amp;Species]:[PM2.5 Removed]], 4, FALSE), 0), 0)</f>
        <v>0</v>
      </c>
      <c r="Q222" s="48">
        <f>IF(SpeciesTable19[[#This Row],[Percentage]]&lt;&gt;"", IFERROR(VLOOKUP(SpeciesTable19[[#This Row],[County&amp;Species]], SpeciesCobenefits[[County&amp;Species]:[PM2.5 Removed]], 5, FALSE), 0), 0)</f>
        <v>0</v>
      </c>
      <c r="R222" s="48"/>
      <c r="S222" s="48"/>
      <c r="T222" s="48"/>
      <c r="U222" s="48"/>
    </row>
    <row r="223" spans="2:21" s="30" customFormat="1">
      <c r="B223" s="58" t="s">
        <v>68</v>
      </c>
      <c r="C223" s="59"/>
      <c r="D223" s="30" t="str">
        <f t="shared" si="6"/>
        <v xml:space="preserve"> </v>
      </c>
      <c r="E223" s="48">
        <f>IF($D223=SpeciesTable19[[#Headers],[Willow]],$C223,0)</f>
        <v>0</v>
      </c>
      <c r="F223" s="48">
        <f>IF($D223=SpeciesTable19[[#Headers],[Cottonwood]],$C223,0)</f>
        <v>0</v>
      </c>
      <c r="G223" s="48">
        <f>IF($D223=SpeciesTable19[[#Headers],[Oak]],$C223,0)</f>
        <v>0</v>
      </c>
      <c r="H223" s="48">
        <f>IF($D223=SpeciesTable19[[#Headers],[Shrub]],$C223,0)</f>
        <v>0</v>
      </c>
      <c r="I223" s="48">
        <f>IF($D223=SpeciesTable19[[#Headers],[AlWal]],$C223,0)</f>
        <v>0</v>
      </c>
      <c r="J223" s="48">
        <f>IF($D223=SpeciesTable19[[#Headers],[ABS]],$C223,0)</f>
        <v>0</v>
      </c>
      <c r="K223" s="48">
        <f>IF($D223=SpeciesTable19[[#Headers],[Other]],$C223,0)</f>
        <v>0</v>
      </c>
      <c r="L223" s="48" t="s">
        <v>32</v>
      </c>
      <c r="M223" s="48" t="str">
        <f>$C$22&amp;SpeciesTable19[[#This Row],[Species]]</f>
        <v>Other canopy tree</v>
      </c>
      <c r="N223" s="48">
        <f>IF(SpeciesTable19[[#This Row],[Percentage]]&lt;&gt;"", IFERROR(VLOOKUP(SpeciesTable19[[#This Row],[County&amp;Species]], SpeciesCobenefits[[County&amp;Species]:[PM2.5 Removed]], 2, FALSE), 0), 0)</f>
        <v>0</v>
      </c>
      <c r="O223" s="48">
        <f>IF(SpeciesTable19[[#This Row],[Percentage]]&lt;&gt;"", IFERROR(VLOOKUP(SpeciesTable19[[#This Row],[County&amp;Species]], SpeciesCobenefits[[County&amp;Species]:[PM2.5 Removed]],3, FALSE), 0), 0)</f>
        <v>0</v>
      </c>
      <c r="P223" s="48">
        <f>IF(SpeciesTable19[[#This Row],[Percentage]]&lt;&gt;"", IFERROR(VLOOKUP(SpeciesTable19[[#This Row],[County&amp;Species]], SpeciesCobenefits[[County&amp;Species]:[PM2.5 Removed]], 4, FALSE), 0), 0)</f>
        <v>0</v>
      </c>
      <c r="Q223" s="48">
        <f>IF(SpeciesTable19[[#This Row],[Percentage]]&lt;&gt;"", IFERROR(VLOOKUP(SpeciesTable19[[#This Row],[County&amp;Species]], SpeciesCobenefits[[County&amp;Species]:[PM2.5 Removed]], 5, FALSE), 0), 0)</f>
        <v>0</v>
      </c>
      <c r="R223" s="48"/>
      <c r="S223" s="48"/>
      <c r="T223" s="48"/>
      <c r="U223" s="48"/>
    </row>
    <row r="224" spans="2:21" s="30" customFormat="1" ht="16.5" thickBot="1">
      <c r="B224" s="60" t="s">
        <v>69</v>
      </c>
      <c r="C224" s="61"/>
      <c r="D224" s="30" t="str">
        <f t="shared" si="6"/>
        <v xml:space="preserve"> </v>
      </c>
      <c r="E224" s="48">
        <f>IF($D224=SpeciesTable19[[#Headers],[Willow]],$C224,0)</f>
        <v>0</v>
      </c>
      <c r="F224" s="48">
        <f>IF($D224=SpeciesTable19[[#Headers],[Cottonwood]],$C224,0)</f>
        <v>0</v>
      </c>
      <c r="G224" s="48">
        <f>IF($D224=SpeciesTable19[[#Headers],[Oak]],$C224,0)</f>
        <v>0</v>
      </c>
      <c r="H224" s="48">
        <f>IF($D224=SpeciesTable19[[#Headers],[Shrub]],$C224,0)</f>
        <v>0</v>
      </c>
      <c r="I224" s="48">
        <f>IF($D224=SpeciesTable19[[#Headers],[AlWal]],$C224,0)</f>
        <v>0</v>
      </c>
      <c r="J224" s="48">
        <f>IF($D224=SpeciesTable19[[#Headers],[ABS]],$C224,0)</f>
        <v>0</v>
      </c>
      <c r="K224" s="48">
        <f>IF($D224=SpeciesTable19[[#Headers],[Other]],$C224,0)</f>
        <v>0</v>
      </c>
      <c r="L224" s="48" t="s">
        <v>29</v>
      </c>
      <c r="M224" s="48" t="str">
        <f>$C$22&amp;SpeciesTable19[[#This Row],[Species]]</f>
        <v>Other understory woody shrub</v>
      </c>
      <c r="N224" s="48">
        <f>IF(SpeciesTable19[[#This Row],[Percentage]]&lt;&gt;"", IFERROR(VLOOKUP(SpeciesTable19[[#This Row],[County&amp;Species]], SpeciesCobenefits[[County&amp;Species]:[PM2.5 Removed]], 2, FALSE), 0), 0)</f>
        <v>0</v>
      </c>
      <c r="O224" s="48">
        <f>IF(SpeciesTable19[[#This Row],[Percentage]]&lt;&gt;"", IFERROR(VLOOKUP(SpeciesTable19[[#This Row],[County&amp;Species]], SpeciesCobenefits[[County&amp;Species]:[PM2.5 Removed]],3, FALSE), 0), 0)</f>
        <v>0</v>
      </c>
      <c r="P224" s="48">
        <f>IF(SpeciesTable19[[#This Row],[Percentage]]&lt;&gt;"", IFERROR(VLOOKUP(SpeciesTable19[[#This Row],[County&amp;Species]], SpeciesCobenefits[[County&amp;Species]:[PM2.5 Removed]], 4, FALSE), 0), 0)</f>
        <v>0</v>
      </c>
      <c r="Q224" s="48">
        <f>IF(SpeciesTable19[[#This Row],[Percentage]]&lt;&gt;"", IFERROR(VLOOKUP(SpeciesTable19[[#This Row],[County&amp;Species]], SpeciesCobenefits[[County&amp;Species]:[PM2.5 Removed]], 5, FALSE), 0), 0)</f>
        <v>0</v>
      </c>
      <c r="R224" s="48"/>
      <c r="S224" s="48"/>
      <c r="T224" s="48"/>
      <c r="U224" s="48"/>
    </row>
    <row r="225" spans="2:21" s="47" customFormat="1" ht="16.5" thickBot="1">
      <c r="B225" s="91" t="s">
        <v>70</v>
      </c>
      <c r="C225" s="92" t="str">
        <f>IF(SUM(C190:C224) &gt; 100, "Error: Sum exceeds 100", IF(SUM(C190:C224) &lt; 100, "Warning: Sum is less than 100", MIN(SUM(C190:C224), 100)))</f>
        <v>Warning: Sum is less than 100</v>
      </c>
      <c r="E225" s="46">
        <f>SUM(E190:E224)</f>
        <v>0</v>
      </c>
      <c r="F225" s="46">
        <f t="shared" ref="F225:K225" si="7">SUM(F190:F224)</f>
        <v>0</v>
      </c>
      <c r="G225" s="46">
        <f t="shared" si="7"/>
        <v>0</v>
      </c>
      <c r="H225" s="46">
        <f t="shared" si="7"/>
        <v>0</v>
      </c>
      <c r="I225" s="46">
        <f t="shared" si="7"/>
        <v>0</v>
      </c>
      <c r="J225" s="46">
        <f t="shared" si="7"/>
        <v>0</v>
      </c>
      <c r="K225" s="46">
        <f t="shared" si="7"/>
        <v>0</v>
      </c>
      <c r="L225" s="46"/>
      <c r="M225" s="46" t="s">
        <v>70</v>
      </c>
      <c r="N225" s="48">
        <f>SUM(N190:N224)</f>
        <v>0</v>
      </c>
      <c r="O225" s="48">
        <f t="shared" ref="O225:Q225" si="8">SUM(O190:O224)</f>
        <v>0</v>
      </c>
      <c r="P225" s="48">
        <f t="shared" si="8"/>
        <v>0</v>
      </c>
      <c r="Q225" s="48">
        <f t="shared" si="8"/>
        <v>0</v>
      </c>
      <c r="R225" s="46"/>
      <c r="S225" s="46"/>
      <c r="T225" s="46"/>
      <c r="U225" s="46"/>
    </row>
    <row r="226" spans="2:21" s="47" customFormat="1" ht="16.5" thickBot="1">
      <c r="B226" s="62" t="s">
        <v>25</v>
      </c>
      <c r="C226" s="63" t="str">
        <f>IF(NOT(ISNUMBER(C225)),
    "Error: Total planted species is not a number",
    IF(SUM(C190:C224) &gt; 100,
        "Error: Sum exceeds 100",
        IF(SUM(C190:C224) &lt; 100,
            "Warning: Sum is less than 100",
            IFERROR(VLOOKUP(D226, PermutationForestType[#All], 2, FALSE), "Not identified - Try running individual communities")
        )
    )
)</f>
        <v>Error: Total planted species is not a number</v>
      </c>
      <c r="D226" s="47" t="str">
        <f>CONCATENATE(E226,F226,G226,H226,I226,J226,K226)</f>
        <v>AAAAAAA</v>
      </c>
      <c r="E226" s="46" t="str">
        <f>LOOKUP(E225, {0,1,5,25,50,75}, {"A","B","C","D","E","F"})</f>
        <v>A</v>
      </c>
      <c r="F226" s="46" t="str">
        <f>LOOKUP(F225, {0,1,5,25,50,75}, {"A","B","C","D","E","F"})</f>
        <v>A</v>
      </c>
      <c r="G226" s="46" t="str">
        <f>LOOKUP(G225, {0,1,5,25,50,75}, {"A","B","C","D","E","F"})</f>
        <v>A</v>
      </c>
      <c r="H226" s="46" t="str">
        <f>LOOKUP(H225, {0,1,5,25,50,75}, {"A","B","C","D","E","F"})</f>
        <v>A</v>
      </c>
      <c r="I226" s="46" t="str">
        <f>LOOKUP(I225, {0,1,5,25,50,75}, {"A","B","C","D","E","F"})</f>
        <v>A</v>
      </c>
      <c r="J226" s="46" t="str">
        <f>LOOKUP(J225, {0,1,5,25,50,75}, {"A","B","C","D","E","F"})</f>
        <v>A</v>
      </c>
      <c r="K226" s="46" t="str">
        <f>LOOKUP(K225, {0,1,5,25,50,75}, {"A","B","C","D","E","F"})</f>
        <v>A</v>
      </c>
      <c r="L226" s="46"/>
      <c r="M226" s="46"/>
      <c r="N226" s="48"/>
      <c r="O226" s="48"/>
      <c r="P226" s="48"/>
      <c r="Q226" s="48"/>
      <c r="R226" s="46"/>
      <c r="S226" s="46"/>
      <c r="T226" s="46"/>
      <c r="U226" s="46"/>
    </row>
    <row r="227" spans="2:21" s="47" customFormat="1">
      <c r="C227" s="46"/>
      <c r="E227" s="46"/>
      <c r="F227" s="46"/>
      <c r="G227" s="46"/>
      <c r="H227" s="46"/>
      <c r="I227" s="46"/>
      <c r="J227" s="46"/>
      <c r="K227" s="46"/>
      <c r="L227" s="46"/>
      <c r="M227" s="46"/>
      <c r="N227" s="46"/>
      <c r="O227" s="46"/>
      <c r="P227" s="46"/>
      <c r="Q227" s="46"/>
      <c r="R227" s="46"/>
      <c r="S227" s="46"/>
      <c r="T227" s="46"/>
      <c r="U227" s="46"/>
    </row>
    <row r="228" spans="2:21">
      <c r="B228" s="89" t="s">
        <v>71</v>
      </c>
    </row>
    <row r="229" spans="2:21">
      <c r="B229" s="89"/>
    </row>
    <row r="230" spans="2:21" s="47" customFormat="1">
      <c r="B230" s="93" t="s">
        <v>72</v>
      </c>
      <c r="C230" s="33"/>
      <c r="E230" s="46"/>
      <c r="F230" s="46"/>
      <c r="G230" s="46"/>
      <c r="H230" s="46"/>
      <c r="I230" s="46"/>
      <c r="J230" s="46"/>
      <c r="K230" s="46"/>
      <c r="L230" s="46"/>
      <c r="M230" s="46"/>
      <c r="N230" s="46"/>
      <c r="O230" s="46"/>
      <c r="P230" s="46"/>
      <c r="Q230" s="46"/>
      <c r="R230" s="46"/>
      <c r="S230" s="46"/>
      <c r="T230" s="46"/>
      <c r="U230" s="46"/>
    </row>
    <row r="231" spans="2:21" s="47" customFormat="1">
      <c r="B231" s="93" t="s">
        <v>73</v>
      </c>
      <c r="C231" s="32"/>
      <c r="D231" s="46"/>
      <c r="E231" s="46"/>
      <c r="F231" s="46"/>
      <c r="G231" s="46"/>
      <c r="H231" s="46"/>
      <c r="I231" s="46"/>
      <c r="J231" s="46"/>
      <c r="K231" s="46"/>
      <c r="L231" s="46"/>
      <c r="M231" s="46"/>
      <c r="N231" s="46"/>
      <c r="O231" s="46"/>
      <c r="P231" s="46"/>
      <c r="Q231" s="46"/>
      <c r="R231" s="46"/>
      <c r="S231" s="46"/>
      <c r="T231" s="46"/>
      <c r="U231" s="46"/>
    </row>
    <row r="232" spans="2:21" s="47" customFormat="1">
      <c r="B232" s="84" t="s">
        <v>31936</v>
      </c>
      <c r="C232" s="86"/>
      <c r="E232" s="46"/>
      <c r="F232" s="46"/>
      <c r="G232" s="46"/>
      <c r="H232" s="46"/>
      <c r="I232" s="46"/>
      <c r="J232" s="46"/>
      <c r="K232" s="46"/>
      <c r="L232" s="46"/>
      <c r="M232" s="46"/>
      <c r="N232" s="46"/>
      <c r="O232" s="46"/>
      <c r="P232" s="46"/>
      <c r="Q232" s="46"/>
      <c r="R232" s="46"/>
      <c r="S232" s="46"/>
      <c r="T232" s="46"/>
      <c r="U232" s="46"/>
    </row>
    <row r="233" spans="2:21" s="47" customFormat="1">
      <c r="B233" s="84" t="s">
        <v>31935</v>
      </c>
      <c r="C233" s="51"/>
      <c r="E233" s="46"/>
      <c r="F233" s="46"/>
      <c r="G233" s="46"/>
      <c r="H233" s="46"/>
      <c r="I233" s="46"/>
      <c r="J233" s="46"/>
      <c r="K233" s="46"/>
      <c r="L233" s="46"/>
      <c r="M233" s="46"/>
      <c r="N233" s="46"/>
      <c r="O233" s="46"/>
      <c r="P233" s="46"/>
      <c r="Q233" s="46"/>
      <c r="R233" s="46"/>
      <c r="S233" s="46"/>
      <c r="T233" s="46"/>
      <c r="U233" s="46"/>
    </row>
    <row r="234" spans="2:21" s="47" customFormat="1">
      <c r="B234" s="84" t="s">
        <v>77</v>
      </c>
      <c r="C234" s="87"/>
      <c r="E234" s="46"/>
      <c r="F234" s="46"/>
      <c r="G234" s="46"/>
      <c r="H234" s="46"/>
      <c r="I234" s="46"/>
      <c r="J234" s="46"/>
      <c r="K234" s="46"/>
      <c r="L234" s="46"/>
      <c r="M234" s="46"/>
      <c r="N234" s="46"/>
      <c r="O234" s="46"/>
      <c r="P234" s="46"/>
      <c r="Q234" s="46"/>
      <c r="R234" s="46"/>
      <c r="S234" s="46"/>
      <c r="T234" s="46"/>
      <c r="U234" s="46"/>
    </row>
    <row r="235" spans="2:21" s="47" customFormat="1">
      <c r="B235" s="84" t="s">
        <v>79</v>
      </c>
      <c r="C235" s="88"/>
      <c r="E235" s="46"/>
      <c r="F235" s="46"/>
      <c r="G235" s="46"/>
      <c r="H235" s="46"/>
      <c r="I235" s="46"/>
      <c r="J235" s="46"/>
      <c r="K235" s="46"/>
      <c r="L235" s="46"/>
      <c r="M235" s="46"/>
      <c r="N235" s="46"/>
      <c r="O235" s="46"/>
      <c r="P235" s="46"/>
      <c r="Q235" s="46"/>
      <c r="R235" s="46"/>
      <c r="S235" s="46"/>
      <c r="T235" s="46"/>
      <c r="U235" s="46"/>
    </row>
    <row r="236" spans="2:21" s="47" customFormat="1" ht="31.5">
      <c r="B236" s="94" t="s">
        <v>31956</v>
      </c>
      <c r="C236" s="88"/>
      <c r="E236" s="46"/>
      <c r="F236" s="46"/>
      <c r="G236" s="46"/>
      <c r="H236" s="46"/>
      <c r="I236" s="46"/>
      <c r="J236" s="46"/>
      <c r="K236" s="46"/>
      <c r="L236" s="46"/>
      <c r="M236" s="46"/>
      <c r="N236" s="46"/>
      <c r="O236" s="46"/>
      <c r="P236" s="46"/>
      <c r="Q236" s="46"/>
      <c r="R236" s="46"/>
      <c r="S236" s="46"/>
      <c r="T236" s="46"/>
      <c r="U236" s="46"/>
    </row>
    <row r="237" spans="2:21" s="47" customFormat="1">
      <c r="B237" s="84" t="s">
        <v>31948</v>
      </c>
      <c r="C237" s="88"/>
      <c r="E237" s="46"/>
      <c r="F237" s="46"/>
      <c r="G237" s="46"/>
      <c r="H237" s="46"/>
      <c r="I237" s="46"/>
      <c r="J237" s="46"/>
      <c r="K237" s="46"/>
      <c r="L237" s="46"/>
      <c r="M237" s="46"/>
      <c r="N237" s="46"/>
      <c r="O237" s="46"/>
      <c r="P237" s="46"/>
      <c r="Q237" s="46"/>
      <c r="R237" s="46"/>
      <c r="S237" s="46"/>
      <c r="T237" s="46"/>
      <c r="U237" s="46"/>
    </row>
    <row r="238" spans="2:21" s="47" customFormat="1">
      <c r="B238" s="84" t="s">
        <v>83</v>
      </c>
      <c r="C238" s="51"/>
      <c r="E238" s="46"/>
      <c r="F238" s="46"/>
      <c r="G238" s="46"/>
      <c r="H238" s="46"/>
      <c r="I238" s="46"/>
      <c r="J238" s="46"/>
      <c r="K238" s="46"/>
      <c r="L238" s="46"/>
      <c r="M238" s="46"/>
      <c r="N238" s="46"/>
      <c r="O238" s="46"/>
      <c r="P238" s="46"/>
      <c r="Q238" s="46"/>
      <c r="R238" s="46"/>
      <c r="S238" s="46"/>
      <c r="T238" s="46"/>
      <c r="U238" s="46"/>
    </row>
    <row r="239" spans="2:21" s="47" customFormat="1">
      <c r="B239" s="84" t="s">
        <v>31949</v>
      </c>
      <c r="C239" s="88"/>
      <c r="E239" s="46"/>
      <c r="F239" s="46"/>
      <c r="G239" s="46"/>
      <c r="H239" s="46"/>
      <c r="I239" s="46"/>
      <c r="J239" s="46"/>
      <c r="K239" s="46"/>
      <c r="L239" s="46"/>
      <c r="M239" s="46"/>
      <c r="N239" s="46"/>
      <c r="O239" s="46"/>
      <c r="P239" s="46"/>
      <c r="Q239" s="46"/>
      <c r="R239" s="46"/>
      <c r="S239" s="46"/>
      <c r="T239" s="46"/>
      <c r="U239" s="46"/>
    </row>
    <row r="240" spans="2:21" s="47" customFormat="1">
      <c r="B240" s="84" t="s">
        <v>86</v>
      </c>
      <c r="C240" s="51"/>
      <c r="E240" s="46"/>
      <c r="F240" s="46"/>
      <c r="G240" s="46"/>
      <c r="H240" s="46"/>
      <c r="I240" s="46"/>
      <c r="J240" s="46"/>
      <c r="K240" s="46"/>
      <c r="L240" s="46"/>
      <c r="M240" s="46"/>
      <c r="N240" s="46"/>
      <c r="O240" s="46"/>
      <c r="P240" s="46"/>
      <c r="Q240" s="46"/>
      <c r="R240" s="46"/>
      <c r="S240" s="46"/>
      <c r="T240" s="46"/>
      <c r="U240" s="46"/>
    </row>
    <row r="241" spans="2:21" s="47" customFormat="1">
      <c r="B241" s="84" t="s">
        <v>87</v>
      </c>
      <c r="C241" s="88"/>
      <c r="E241" s="46"/>
      <c r="F241" s="46"/>
      <c r="G241" s="46"/>
      <c r="H241" s="46"/>
      <c r="I241" s="46"/>
      <c r="J241" s="46"/>
      <c r="K241" s="46"/>
      <c r="L241" s="46"/>
      <c r="M241" s="46"/>
      <c r="N241" s="46"/>
      <c r="O241" s="46"/>
      <c r="P241" s="46"/>
      <c r="Q241" s="46"/>
      <c r="R241" s="46"/>
      <c r="S241" s="46"/>
      <c r="T241" s="46"/>
      <c r="U241" s="46"/>
    </row>
    <row r="242" spans="2:21" s="47" customFormat="1">
      <c r="B242" s="84" t="s">
        <v>88</v>
      </c>
      <c r="C242" s="51"/>
      <c r="E242" s="46"/>
      <c r="F242" s="46"/>
      <c r="G242" s="46"/>
      <c r="H242" s="46"/>
      <c r="I242" s="46"/>
      <c r="J242" s="46"/>
      <c r="K242" s="46"/>
      <c r="L242" s="46"/>
      <c r="M242" s="46"/>
      <c r="N242" s="46"/>
      <c r="O242" s="46"/>
      <c r="P242" s="46"/>
      <c r="Q242" s="46"/>
      <c r="R242" s="46"/>
      <c r="S242" s="46"/>
      <c r="T242" s="46"/>
      <c r="U242" s="46"/>
    </row>
    <row r="243" spans="2:21" s="47" customFormat="1">
      <c r="B243" s="84" t="s">
        <v>89</v>
      </c>
      <c r="C243" s="88"/>
      <c r="E243" s="46"/>
      <c r="F243" s="46"/>
      <c r="G243" s="46"/>
      <c r="H243" s="46"/>
      <c r="I243" s="46"/>
      <c r="J243" s="46"/>
      <c r="K243" s="46"/>
      <c r="L243" s="46"/>
      <c r="M243" s="46"/>
      <c r="N243" s="46"/>
      <c r="O243" s="46"/>
      <c r="P243" s="46"/>
      <c r="Q243" s="46"/>
      <c r="R243" s="46"/>
      <c r="S243" s="46"/>
      <c r="T243" s="46"/>
      <c r="U243" s="46"/>
    </row>
    <row r="244" spans="2:21" s="47" customFormat="1">
      <c r="B244" s="84" t="s">
        <v>90</v>
      </c>
      <c r="C244" s="51"/>
      <c r="E244" s="46"/>
      <c r="F244" s="46"/>
      <c r="G244" s="46"/>
      <c r="H244" s="46"/>
      <c r="I244" s="46"/>
      <c r="J244" s="46"/>
      <c r="K244" s="46"/>
      <c r="L244" s="46"/>
      <c r="M244" s="46"/>
      <c r="N244" s="46"/>
      <c r="O244" s="46"/>
      <c r="P244" s="46"/>
      <c r="Q244" s="46"/>
      <c r="R244" s="46"/>
      <c r="S244" s="46"/>
      <c r="T244" s="46"/>
      <c r="U244" s="46"/>
    </row>
    <row r="245" spans="2:21" s="47" customFormat="1">
      <c r="B245" s="95" t="s">
        <v>91</v>
      </c>
      <c r="C245" s="147"/>
      <c r="E245" s="46"/>
      <c r="F245" s="46"/>
      <c r="G245" s="46"/>
      <c r="H245" s="46"/>
      <c r="I245" s="46"/>
      <c r="J245" s="46"/>
      <c r="K245" s="46"/>
      <c r="L245" s="46"/>
      <c r="M245" s="46"/>
      <c r="N245" s="46"/>
      <c r="O245" s="46"/>
      <c r="P245" s="46"/>
      <c r="Q245" s="46"/>
      <c r="R245" s="46"/>
      <c r="S245" s="46"/>
      <c r="T245" s="46"/>
      <c r="U245" s="46"/>
    </row>
    <row r="246" spans="2:21" s="47" customFormat="1">
      <c r="B246" s="96" t="s">
        <v>92</v>
      </c>
      <c r="C246" s="147"/>
      <c r="E246" s="46"/>
      <c r="F246" s="46"/>
      <c r="G246" s="46"/>
      <c r="H246" s="46"/>
      <c r="I246" s="46"/>
      <c r="J246" s="46"/>
      <c r="K246" s="46"/>
      <c r="L246" s="46"/>
      <c r="M246" s="46"/>
      <c r="N246" s="46"/>
      <c r="O246" s="46"/>
      <c r="P246" s="46"/>
      <c r="Q246" s="46"/>
      <c r="R246" s="46"/>
      <c r="S246" s="46"/>
      <c r="T246" s="46"/>
      <c r="U246" s="46"/>
    </row>
    <row r="247" spans="2:21" s="47" customFormat="1">
      <c r="B247" s="96" t="s">
        <v>93</v>
      </c>
      <c r="C247" s="148"/>
      <c r="E247" s="46"/>
      <c r="F247" s="46"/>
      <c r="G247" s="46"/>
      <c r="H247" s="46"/>
      <c r="I247" s="46"/>
      <c r="J247" s="46"/>
      <c r="K247" s="46"/>
      <c r="L247" s="46"/>
      <c r="M247" s="46"/>
      <c r="N247" s="46"/>
      <c r="O247" s="46"/>
      <c r="P247" s="46"/>
      <c r="Q247" s="46"/>
      <c r="R247" s="46"/>
      <c r="S247" s="46"/>
      <c r="T247" s="46"/>
      <c r="U247" s="46"/>
    </row>
    <row r="249" spans="2:21">
      <c r="B249" s="164" t="s">
        <v>97</v>
      </c>
      <c r="C249" s="103"/>
      <c r="D249" s="163"/>
      <c r="E249" s="163"/>
      <c r="F249" s="163"/>
      <c r="G249" s="163"/>
      <c r="H249" s="163"/>
      <c r="I249" s="163"/>
      <c r="J249" s="163"/>
      <c r="K249" s="163"/>
      <c r="L249" s="163"/>
      <c r="M249" s="163"/>
      <c r="N249" s="163"/>
      <c r="O249" s="163"/>
      <c r="P249" s="163"/>
      <c r="Q249" s="163"/>
      <c r="R249" s="163"/>
      <c r="S249" s="163"/>
    </row>
    <row r="250" spans="2:21" ht="15" customHeight="1">
      <c r="B250" s="90"/>
      <c r="C250" s="90"/>
      <c r="D250" s="90"/>
      <c r="E250" s="90"/>
      <c r="F250" s="90"/>
    </row>
    <row r="251" spans="2:21" s="3" customFormat="1">
      <c r="B251" s="89" t="s">
        <v>12</v>
      </c>
    </row>
    <row r="252" spans="2:21" s="3" customFormat="1">
      <c r="B252" s="89"/>
    </row>
    <row r="253" spans="2:21" s="3" customFormat="1">
      <c r="B253" s="2" t="s">
        <v>13</v>
      </c>
      <c r="C253" s="64"/>
    </row>
    <row r="254" spans="2:21">
      <c r="B254" s="2" t="s">
        <v>14</v>
      </c>
      <c r="C254" s="64"/>
    </row>
    <row r="255" spans="2:21">
      <c r="B255" s="2" t="s">
        <v>15</v>
      </c>
      <c r="C255" s="64"/>
    </row>
    <row r="256" spans="2:21">
      <c r="B256" s="2" t="s">
        <v>31934</v>
      </c>
      <c r="C256" s="64"/>
    </row>
    <row r="257" spans="2:21">
      <c r="B257" s="2" t="s">
        <v>16</v>
      </c>
      <c r="C257" s="51"/>
    </row>
    <row r="258" spans="2:21">
      <c r="B258" s="2" t="s">
        <v>18</v>
      </c>
      <c r="C258" s="50"/>
    </row>
    <row r="260" spans="2:21">
      <c r="B260" s="161" t="s">
        <v>19</v>
      </c>
      <c r="C260" s="100"/>
      <c r="D260" s="130"/>
      <c r="E260" s="130"/>
      <c r="F260" s="130"/>
      <c r="G260" s="130"/>
      <c r="H260" s="130"/>
      <c r="I260" s="130"/>
      <c r="J260" s="130"/>
      <c r="K260" s="130"/>
      <c r="L260" s="130"/>
      <c r="M260" s="130"/>
      <c r="N260" s="130"/>
      <c r="O260" s="130"/>
      <c r="P260" s="130"/>
      <c r="Q260" s="130"/>
      <c r="R260" s="52"/>
    </row>
    <row r="261" spans="2:21">
      <c r="B261" s="159" t="s">
        <v>31955</v>
      </c>
      <c r="C261" s="117"/>
      <c r="R261" s="53"/>
    </row>
    <row r="262" spans="2:21">
      <c r="B262" s="160" t="s">
        <v>20</v>
      </c>
      <c r="C262" s="101"/>
      <c r="D262" s="132"/>
      <c r="E262" s="132"/>
      <c r="F262" s="132"/>
      <c r="G262" s="132"/>
      <c r="H262" s="132"/>
      <c r="I262" s="132"/>
      <c r="J262" s="132"/>
      <c r="K262" s="132"/>
      <c r="L262" s="132"/>
      <c r="M262" s="132"/>
      <c r="N262" s="132"/>
      <c r="O262" s="132"/>
      <c r="P262" s="132"/>
      <c r="Q262" s="132"/>
      <c r="R262" s="54"/>
    </row>
    <row r="264" spans="2:21" s="30" customFormat="1">
      <c r="B264" s="89" t="s">
        <v>21</v>
      </c>
      <c r="C264" s="48"/>
      <c r="E264" s="48"/>
      <c r="H264" s="48"/>
      <c r="J264" s="48"/>
      <c r="L264" s="48"/>
      <c r="M264" s="48"/>
      <c r="N264" s="48"/>
      <c r="P264" s="48"/>
      <c r="Q264" s="48"/>
      <c r="R264" s="48"/>
      <c r="S264" s="48"/>
      <c r="T264" s="48"/>
      <c r="U264" s="48"/>
    </row>
    <row r="265" spans="2:21" s="30" customFormat="1">
      <c r="B265" s="89"/>
      <c r="C265" s="48"/>
      <c r="E265" s="48"/>
      <c r="H265" s="48"/>
      <c r="J265" s="48"/>
      <c r="L265" s="48"/>
      <c r="M265" s="48"/>
      <c r="N265" s="48"/>
      <c r="P265" s="48"/>
      <c r="Q265" s="48"/>
      <c r="R265" s="48"/>
      <c r="S265" s="48"/>
      <c r="T265" s="48"/>
      <c r="U265" s="48"/>
    </row>
    <row r="266" spans="2:21" s="30" customFormat="1" ht="16.5" thickBot="1">
      <c r="B266" s="102" t="s">
        <v>22</v>
      </c>
      <c r="C266" s="48"/>
      <c r="E266" s="48"/>
      <c r="H266" s="48"/>
      <c r="J266" s="48"/>
      <c r="L266" s="48"/>
      <c r="M266" s="48"/>
      <c r="N266" s="48"/>
      <c r="P266" s="48"/>
      <c r="Q266" s="48"/>
      <c r="R266" s="48"/>
      <c r="S266" s="48"/>
      <c r="T266" s="48"/>
      <c r="U266" s="48"/>
    </row>
    <row r="267" spans="2:21" s="55" customFormat="1">
      <c r="B267" s="56" t="s">
        <v>23</v>
      </c>
      <c r="C267" s="57" t="s">
        <v>24</v>
      </c>
      <c r="D267" s="55" t="s">
        <v>25</v>
      </c>
      <c r="E267" s="55" t="s">
        <v>26</v>
      </c>
      <c r="F267" s="48" t="s">
        <v>27</v>
      </c>
      <c r="G267" s="48" t="s">
        <v>28</v>
      </c>
      <c r="H267" s="55" t="s">
        <v>29</v>
      </c>
      <c r="I267" s="48" t="s">
        <v>30</v>
      </c>
      <c r="J267" s="55" t="s">
        <v>31</v>
      </c>
      <c r="K267" s="48" t="s">
        <v>32</v>
      </c>
      <c r="L267" s="48" t="s">
        <v>33</v>
      </c>
      <c r="M267" s="48" t="s">
        <v>31917</v>
      </c>
      <c r="N267" s="48" t="s">
        <v>31846</v>
      </c>
      <c r="O267" s="48" t="s">
        <v>31847</v>
      </c>
      <c r="P267" s="48" t="s">
        <v>31848</v>
      </c>
      <c r="Q267" s="48" t="s">
        <v>31849</v>
      </c>
      <c r="R267" s="48"/>
      <c r="S267" s="48"/>
      <c r="T267" s="48"/>
      <c r="U267" s="48"/>
    </row>
    <row r="268" spans="2:21" s="30" customFormat="1">
      <c r="B268" s="157" t="s">
        <v>34</v>
      </c>
      <c r="C268" s="59"/>
      <c r="D268" s="30" t="str">
        <f>IF(OR(ISBLANK(C268), L268="Remove"), " ", L268)</f>
        <v xml:space="preserve"> </v>
      </c>
      <c r="E268" s="48">
        <f>IF($D268=SpeciesTable113[[#Headers],[Willow]],$C268,0)</f>
        <v>0</v>
      </c>
      <c r="F268" s="48">
        <f>IF($D268=SpeciesTable113[[#Headers],[Cottonwood]],$C268,0)</f>
        <v>0</v>
      </c>
      <c r="G268" s="48">
        <f>IF($D268=SpeciesTable113[[#Headers],[Oak]],$C268,0)</f>
        <v>0</v>
      </c>
      <c r="H268" s="48">
        <f>IF($D268=SpeciesTable113[[#Headers],[Shrub]],$C268,0)</f>
        <v>0</v>
      </c>
      <c r="I268" s="48">
        <f>IF($D268=SpeciesTable113[[#Headers],[AlWal]],$C268,0)</f>
        <v>0</v>
      </c>
      <c r="J268" s="48">
        <f>IF($D268=SpeciesTable113[[#Headers],[ABS]],$C268,0)</f>
        <v>0</v>
      </c>
      <c r="K268" s="48">
        <f>IF($D268=SpeciesTable113[[#Headers],[Other]],$C268,0)</f>
        <v>0</v>
      </c>
      <c r="L268" s="48" t="s">
        <v>31</v>
      </c>
      <c r="M268" s="48" t="str">
        <f>$C$22&amp;SpeciesTable113[[#This Row],[Species]]</f>
        <v>Acer negundo</v>
      </c>
      <c r="N268" s="48">
        <f>IF(SpeciesTable113[[#This Row],[Percentage]]&lt;&gt;"", IFERROR(VLOOKUP(SpeciesTable113[[#This Row],[County&amp;Species]], SpeciesCobenefits[[County&amp;Species]:[PM2.5 Removed]], 2, FALSE), 0), 0)</f>
        <v>0</v>
      </c>
      <c r="O268" s="48">
        <f>IF(SpeciesTable113[[#This Row],[Percentage]]&lt;&gt;"", IFERROR(VLOOKUP(SpeciesTable113[[#This Row],[County&amp;Species]], SpeciesCobenefits[[County&amp;Species]:[PM2.5 Removed]],3, FALSE), 0), 0)</f>
        <v>0</v>
      </c>
      <c r="P268" s="48">
        <f>IF(SpeciesTable113[[#This Row],[Percentage]]&lt;&gt;"", IFERROR(VLOOKUP(SpeciesTable113[[#This Row],[County&amp;Species]], SpeciesCobenefits[[County&amp;Species]:[PM2.5 Removed]], 4, FALSE), 0), 0)</f>
        <v>0</v>
      </c>
      <c r="Q268" s="48">
        <f>IF(SpeciesTable113[[#This Row],[Percentage]]&lt;&gt;"", IFERROR(VLOOKUP(SpeciesTable113[[#This Row],[County&amp;Species]], SpeciesCobenefits[[County&amp;Species]:[PM2.5 Removed]], 5, FALSE), 0), 0)</f>
        <v>0</v>
      </c>
      <c r="R268" s="48"/>
      <c r="S268" s="48"/>
      <c r="T268" s="48"/>
      <c r="U268" s="48"/>
    </row>
    <row r="269" spans="2:21" s="30" customFormat="1">
      <c r="B269" s="157" t="s">
        <v>35</v>
      </c>
      <c r="C269" s="59"/>
      <c r="D269" s="30" t="str">
        <f t="shared" ref="D269:D302" si="9">IF(OR(ISBLANK(C269), L269="Remove"), " ", L269)</f>
        <v xml:space="preserve"> </v>
      </c>
      <c r="E269" s="48">
        <f>IF($D269=SpeciesTable113[[#Headers],[Willow]],$C269,0)</f>
        <v>0</v>
      </c>
      <c r="F269" s="48">
        <f>IF($D269=SpeciesTable113[[#Headers],[Cottonwood]],$C269,0)</f>
        <v>0</v>
      </c>
      <c r="G269" s="48">
        <f>IF($D269=SpeciesTable113[[#Headers],[Oak]],$C269,0)</f>
        <v>0</v>
      </c>
      <c r="H269" s="48">
        <f>IF($D269=SpeciesTable113[[#Headers],[Shrub]],$C269,0)</f>
        <v>0</v>
      </c>
      <c r="I269" s="48">
        <f>IF($D269=SpeciesTable113[[#Headers],[AlWal]],$C269,0)</f>
        <v>0</v>
      </c>
      <c r="J269" s="48">
        <f>IF($D269=SpeciesTable113[[#Headers],[ABS]],$C269,0)</f>
        <v>0</v>
      </c>
      <c r="K269" s="48">
        <f>IF($D269=SpeciesTable113[[#Headers],[Other]],$C269,0)</f>
        <v>0</v>
      </c>
      <c r="L269" s="48" t="s">
        <v>31</v>
      </c>
      <c r="M269" s="48" t="str">
        <f>$C$22&amp;SpeciesTable113[[#This Row],[Species]]</f>
        <v>Acer (other)</v>
      </c>
      <c r="N269" s="48">
        <f>IF(SpeciesTable113[[#This Row],[Percentage]]&lt;&gt;"", IFERROR(VLOOKUP(SpeciesTable113[[#This Row],[County&amp;Species]], SpeciesCobenefits[[County&amp;Species]:[PM2.5 Removed]], 2, FALSE), 0), 0)</f>
        <v>0</v>
      </c>
      <c r="O269" s="48">
        <f>IF(SpeciesTable113[[#This Row],[Percentage]]&lt;&gt;"", IFERROR(VLOOKUP(SpeciesTable113[[#This Row],[County&amp;Species]], SpeciesCobenefits[[County&amp;Species]:[PM2.5 Removed]],3, FALSE), 0), 0)</f>
        <v>0</v>
      </c>
      <c r="P269" s="48">
        <f>IF(SpeciesTable113[[#This Row],[Percentage]]&lt;&gt;"", IFERROR(VLOOKUP(SpeciesTable113[[#This Row],[County&amp;Species]], SpeciesCobenefits[[County&amp;Species]:[PM2.5 Removed]], 4, FALSE), 0), 0)</f>
        <v>0</v>
      </c>
      <c r="Q269" s="48">
        <f>IF(SpeciesTable113[[#This Row],[Percentage]]&lt;&gt;"", IFERROR(VLOOKUP(SpeciesTable113[[#This Row],[County&amp;Species]], SpeciesCobenefits[[County&amp;Species]:[PM2.5 Removed]], 5, FALSE), 0), 0)</f>
        <v>0</v>
      </c>
      <c r="R269" s="48"/>
      <c r="S269" s="48"/>
      <c r="T269" s="48"/>
      <c r="U269" s="48"/>
    </row>
    <row r="270" spans="2:21" s="30" customFormat="1">
      <c r="B270" s="157" t="s">
        <v>36</v>
      </c>
      <c r="C270" s="59"/>
      <c r="D270" s="30" t="str">
        <f t="shared" si="9"/>
        <v xml:space="preserve"> </v>
      </c>
      <c r="E270" s="48">
        <f>IF($D270=SpeciesTable113[[#Headers],[Willow]],$C270,0)</f>
        <v>0</v>
      </c>
      <c r="F270" s="48">
        <f>IF($D270=SpeciesTable113[[#Headers],[Cottonwood]],$C270,0)</f>
        <v>0</v>
      </c>
      <c r="G270" s="48">
        <f>IF($D270=SpeciesTable113[[#Headers],[Oak]],$C270,0)</f>
        <v>0</v>
      </c>
      <c r="H270" s="48">
        <f>IF($D270=SpeciesTable113[[#Headers],[Shrub]],$C270,0)</f>
        <v>0</v>
      </c>
      <c r="I270" s="48">
        <f>IF($D270=SpeciesTable113[[#Headers],[AlWal]],$C270,0)</f>
        <v>0</v>
      </c>
      <c r="J270" s="48">
        <f>IF($D270=SpeciesTable113[[#Headers],[ABS]],$C270,0)</f>
        <v>0</v>
      </c>
      <c r="K270" s="48">
        <f>IF($D270=SpeciesTable113[[#Headers],[Other]],$C270,0)</f>
        <v>0</v>
      </c>
      <c r="L270" s="48" t="s">
        <v>30</v>
      </c>
      <c r="M270" s="48" t="str">
        <f>$C$22&amp;SpeciesTable113[[#This Row],[Species]]</f>
        <v>Alnus rhombifolia</v>
      </c>
      <c r="N270" s="48">
        <f>IF(SpeciesTable113[[#This Row],[Percentage]]&lt;&gt;"", IFERROR(VLOOKUP(SpeciesTable113[[#This Row],[County&amp;Species]], SpeciesCobenefits[[County&amp;Species]:[PM2.5 Removed]], 2, FALSE), 0), 0)</f>
        <v>0</v>
      </c>
      <c r="O270" s="48">
        <f>IF(SpeciesTable113[[#This Row],[Percentage]]&lt;&gt;"", IFERROR(VLOOKUP(SpeciesTable113[[#This Row],[County&amp;Species]], SpeciesCobenefits[[County&amp;Species]:[PM2.5 Removed]],3, FALSE), 0), 0)</f>
        <v>0</v>
      </c>
      <c r="P270" s="48">
        <f>IF(SpeciesTable113[[#This Row],[Percentage]]&lt;&gt;"", IFERROR(VLOOKUP(SpeciesTable113[[#This Row],[County&amp;Species]], SpeciesCobenefits[[County&amp;Species]:[PM2.5 Removed]], 4, FALSE), 0), 0)</f>
        <v>0</v>
      </c>
      <c r="Q270" s="48">
        <f>IF(SpeciesTable113[[#This Row],[Percentage]]&lt;&gt;"", IFERROR(VLOOKUP(SpeciesTable113[[#This Row],[County&amp;Species]], SpeciesCobenefits[[County&amp;Species]:[PM2.5 Removed]], 5, FALSE), 0), 0)</f>
        <v>0</v>
      </c>
      <c r="R270" s="48"/>
      <c r="S270" s="48"/>
      <c r="T270" s="48"/>
      <c r="U270" s="48"/>
    </row>
    <row r="271" spans="2:21" s="30" customFormat="1">
      <c r="B271" s="157" t="s">
        <v>37</v>
      </c>
      <c r="C271" s="59"/>
      <c r="D271" s="30" t="str">
        <f t="shared" si="9"/>
        <v xml:space="preserve"> </v>
      </c>
      <c r="E271" s="48">
        <f>IF($D271=SpeciesTable113[[#Headers],[Willow]],$C271,0)</f>
        <v>0</v>
      </c>
      <c r="F271" s="48">
        <f>IF($D271=SpeciesTable113[[#Headers],[Cottonwood]],$C271,0)</f>
        <v>0</v>
      </c>
      <c r="G271" s="48">
        <f>IF($D271=SpeciesTable113[[#Headers],[Oak]],$C271,0)</f>
        <v>0</v>
      </c>
      <c r="H271" s="48">
        <f>IF($D271=SpeciesTable113[[#Headers],[Shrub]],$C271,0)</f>
        <v>0</v>
      </c>
      <c r="I271" s="48">
        <f>IF($D271=SpeciesTable113[[#Headers],[AlWal]],$C271,0)</f>
        <v>0</v>
      </c>
      <c r="J271" s="48">
        <f>IF($D271=SpeciesTable113[[#Headers],[ABS]],$C271,0)</f>
        <v>0</v>
      </c>
      <c r="K271" s="48">
        <f>IF($D271=SpeciesTable113[[#Headers],[Other]],$C271,0)</f>
        <v>0</v>
      </c>
      <c r="L271" s="48" t="s">
        <v>30</v>
      </c>
      <c r="M271" s="48" t="str">
        <f>$C$22&amp;SpeciesTable113[[#This Row],[Species]]</f>
        <v>Alnus (other)</v>
      </c>
      <c r="N271" s="48">
        <f>IF(SpeciesTable113[[#This Row],[Percentage]]&lt;&gt;"", IFERROR(VLOOKUP(SpeciesTable113[[#This Row],[County&amp;Species]], SpeciesCobenefits[[County&amp;Species]:[PM2.5 Removed]], 2, FALSE), 0), 0)</f>
        <v>0</v>
      </c>
      <c r="O271" s="48">
        <f>IF(SpeciesTable113[[#This Row],[Percentage]]&lt;&gt;"", IFERROR(VLOOKUP(SpeciesTable113[[#This Row],[County&amp;Species]], SpeciesCobenefits[[County&amp;Species]:[PM2.5 Removed]],3, FALSE), 0), 0)</f>
        <v>0</v>
      </c>
      <c r="P271" s="48">
        <f>IF(SpeciesTable113[[#This Row],[Percentage]]&lt;&gt;"", IFERROR(VLOOKUP(SpeciesTable113[[#This Row],[County&amp;Species]], SpeciesCobenefits[[County&amp;Species]:[PM2.5 Removed]], 4, FALSE), 0), 0)</f>
        <v>0</v>
      </c>
      <c r="Q271" s="48">
        <f>IF(SpeciesTable113[[#This Row],[Percentage]]&lt;&gt;"", IFERROR(VLOOKUP(SpeciesTable113[[#This Row],[County&amp;Species]], SpeciesCobenefits[[County&amp;Species]:[PM2.5 Removed]], 5, FALSE), 0), 0)</f>
        <v>0</v>
      </c>
      <c r="R271" s="48"/>
      <c r="S271" s="48"/>
      <c r="T271" s="48"/>
      <c r="U271" s="48"/>
    </row>
    <row r="272" spans="2:21" s="30" customFormat="1">
      <c r="B272" s="157" t="s">
        <v>38</v>
      </c>
      <c r="C272" s="59"/>
      <c r="D272" s="30" t="str">
        <f t="shared" si="9"/>
        <v xml:space="preserve"> </v>
      </c>
      <c r="E272" s="48">
        <f>IF($D272=SpeciesTable113[[#Headers],[Willow]],$C272,0)</f>
        <v>0</v>
      </c>
      <c r="F272" s="48">
        <f>IF($D272=SpeciesTable113[[#Headers],[Cottonwood]],$C272,0)</f>
        <v>0</v>
      </c>
      <c r="G272" s="48">
        <f>IF($D272=SpeciesTable113[[#Headers],[Oak]],$C272,0)</f>
        <v>0</v>
      </c>
      <c r="H272" s="48">
        <f>IF($D272=SpeciesTable113[[#Headers],[Shrub]],$C272,0)</f>
        <v>0</v>
      </c>
      <c r="I272" s="48">
        <f>IF($D272=SpeciesTable113[[#Headers],[AlWal]],$C272,0)</f>
        <v>0</v>
      </c>
      <c r="J272" s="48">
        <f>IF($D272=SpeciesTable113[[#Headers],[ABS]],$C272,0)</f>
        <v>0</v>
      </c>
      <c r="K272" s="48">
        <f>IF($D272=SpeciesTable113[[#Headers],[Other]],$C272,0)</f>
        <v>0</v>
      </c>
      <c r="L272" s="48" t="s">
        <v>29</v>
      </c>
      <c r="M272" s="48" t="str">
        <f>$C$22&amp;SpeciesTable113[[#This Row],[Species]]</f>
        <v>Aesculus californica</v>
      </c>
      <c r="N272" s="48">
        <f>IF(SpeciesTable113[[#This Row],[Percentage]]&lt;&gt;"", IFERROR(VLOOKUP(SpeciesTable113[[#This Row],[County&amp;Species]], SpeciesCobenefits[[County&amp;Species]:[PM2.5 Removed]], 2, FALSE), 0), 0)</f>
        <v>0</v>
      </c>
      <c r="O272" s="48">
        <f>IF(SpeciesTable113[[#This Row],[Percentage]]&lt;&gt;"", IFERROR(VLOOKUP(SpeciesTable113[[#This Row],[County&amp;Species]], SpeciesCobenefits[[County&amp;Species]:[PM2.5 Removed]],3, FALSE), 0), 0)</f>
        <v>0</v>
      </c>
      <c r="P272" s="48">
        <f>IF(SpeciesTable113[[#This Row],[Percentage]]&lt;&gt;"", IFERROR(VLOOKUP(SpeciesTable113[[#This Row],[County&amp;Species]], SpeciesCobenefits[[County&amp;Species]:[PM2.5 Removed]], 4, FALSE), 0), 0)</f>
        <v>0</v>
      </c>
      <c r="Q272" s="48">
        <f>IF(SpeciesTable113[[#This Row],[Percentage]]&lt;&gt;"", IFERROR(VLOOKUP(SpeciesTable113[[#This Row],[County&amp;Species]], SpeciesCobenefits[[County&amp;Species]:[PM2.5 Removed]], 5, FALSE), 0), 0)</f>
        <v>0</v>
      </c>
      <c r="R272" s="48"/>
      <c r="S272" s="48"/>
      <c r="T272" s="48"/>
      <c r="U272" s="48"/>
    </row>
    <row r="273" spans="2:21" s="30" customFormat="1">
      <c r="B273" s="157" t="s">
        <v>39</v>
      </c>
      <c r="C273" s="59"/>
      <c r="D273" s="30" t="str">
        <f t="shared" si="9"/>
        <v xml:space="preserve"> </v>
      </c>
      <c r="E273" s="48">
        <f>IF($D273=SpeciesTable113[[#Headers],[Willow]],$C273,0)</f>
        <v>0</v>
      </c>
      <c r="F273" s="48">
        <f>IF($D273=SpeciesTable113[[#Headers],[Cottonwood]],$C273,0)</f>
        <v>0</v>
      </c>
      <c r="G273" s="48">
        <f>IF($D273=SpeciesTable113[[#Headers],[Oak]],$C273,0)</f>
        <v>0</v>
      </c>
      <c r="H273" s="48">
        <f>IF($D273=SpeciesTable113[[#Headers],[Shrub]],$C273,0)</f>
        <v>0</v>
      </c>
      <c r="I273" s="48">
        <f>IF($D273=SpeciesTable113[[#Headers],[AlWal]],$C273,0)</f>
        <v>0</v>
      </c>
      <c r="J273" s="48">
        <f>IF($D273=SpeciesTable113[[#Headers],[ABS]],$C273,0)</f>
        <v>0</v>
      </c>
      <c r="K273" s="48">
        <f>IF($D273=SpeciesTable113[[#Headers],[Other]],$C273,0)</f>
        <v>0</v>
      </c>
      <c r="L273" s="48" t="s">
        <v>29</v>
      </c>
      <c r="M273" s="48" t="str">
        <f>$C$22&amp;SpeciesTable113[[#This Row],[Species]]</f>
        <v>Baccharis pilularis</v>
      </c>
      <c r="N273" s="48">
        <f>IF(SpeciesTable113[[#This Row],[Percentage]]&lt;&gt;"", IFERROR(VLOOKUP(SpeciesTable113[[#This Row],[County&amp;Species]], SpeciesCobenefits[[County&amp;Species]:[PM2.5 Removed]], 2, FALSE), 0), 0)</f>
        <v>0</v>
      </c>
      <c r="O273" s="48">
        <f>IF(SpeciesTable113[[#This Row],[Percentage]]&lt;&gt;"", IFERROR(VLOOKUP(SpeciesTable113[[#This Row],[County&amp;Species]], SpeciesCobenefits[[County&amp;Species]:[PM2.5 Removed]],3, FALSE), 0), 0)</f>
        <v>0</v>
      </c>
      <c r="P273" s="48">
        <f>IF(SpeciesTable113[[#This Row],[Percentage]]&lt;&gt;"", IFERROR(VLOOKUP(SpeciesTable113[[#This Row],[County&amp;Species]], SpeciesCobenefits[[County&amp;Species]:[PM2.5 Removed]], 4, FALSE), 0), 0)</f>
        <v>0</v>
      </c>
      <c r="Q273" s="48">
        <f>IF(SpeciesTable113[[#This Row],[Percentage]]&lt;&gt;"", IFERROR(VLOOKUP(SpeciesTable113[[#This Row],[County&amp;Species]], SpeciesCobenefits[[County&amp;Species]:[PM2.5 Removed]], 5, FALSE), 0), 0)</f>
        <v>0</v>
      </c>
      <c r="R273" s="48"/>
      <c r="S273" s="48"/>
      <c r="T273" s="48"/>
      <c r="U273" s="48"/>
    </row>
    <row r="274" spans="2:21" s="30" customFormat="1">
      <c r="B274" s="157" t="s">
        <v>40</v>
      </c>
      <c r="C274" s="59"/>
      <c r="D274" s="30" t="str">
        <f t="shared" si="9"/>
        <v xml:space="preserve"> </v>
      </c>
      <c r="E274" s="48">
        <f>IF($D274=SpeciesTable113[[#Headers],[Willow]],$C274,0)</f>
        <v>0</v>
      </c>
      <c r="F274" s="48">
        <f>IF($D274=SpeciesTable113[[#Headers],[Cottonwood]],$C274,0)</f>
        <v>0</v>
      </c>
      <c r="G274" s="48">
        <f>IF($D274=SpeciesTable113[[#Headers],[Oak]],$C274,0)</f>
        <v>0</v>
      </c>
      <c r="H274" s="48">
        <f>IF($D274=SpeciesTable113[[#Headers],[Shrub]],$C274,0)</f>
        <v>0</v>
      </c>
      <c r="I274" s="48">
        <f>IF($D274=SpeciesTable113[[#Headers],[AlWal]],$C274,0)</f>
        <v>0</v>
      </c>
      <c r="J274" s="48">
        <f>IF($D274=SpeciesTable113[[#Headers],[ABS]],$C274,0)</f>
        <v>0</v>
      </c>
      <c r="K274" s="48">
        <f>IF($D274=SpeciesTable113[[#Headers],[Other]],$C274,0)</f>
        <v>0</v>
      </c>
      <c r="L274" s="48" t="s">
        <v>29</v>
      </c>
      <c r="M274" s="48" t="str">
        <f>$C$22&amp;SpeciesTable113[[#This Row],[Species]]</f>
        <v>Baccharis salicifiolia</v>
      </c>
      <c r="N274" s="48">
        <f>IF(SpeciesTable113[[#This Row],[Percentage]]&lt;&gt;"", IFERROR(VLOOKUP(SpeciesTable113[[#This Row],[County&amp;Species]], SpeciesCobenefits[[County&amp;Species]:[PM2.5 Removed]], 2, FALSE), 0), 0)</f>
        <v>0</v>
      </c>
      <c r="O274" s="48">
        <f>IF(SpeciesTable113[[#This Row],[Percentage]]&lt;&gt;"", IFERROR(VLOOKUP(SpeciesTable113[[#This Row],[County&amp;Species]], SpeciesCobenefits[[County&amp;Species]:[PM2.5 Removed]],3, FALSE), 0), 0)</f>
        <v>0</v>
      </c>
      <c r="P274" s="48">
        <f>IF(SpeciesTable113[[#This Row],[Percentage]]&lt;&gt;"", IFERROR(VLOOKUP(SpeciesTable113[[#This Row],[County&amp;Species]], SpeciesCobenefits[[County&amp;Species]:[PM2.5 Removed]], 4, FALSE), 0), 0)</f>
        <v>0</v>
      </c>
      <c r="Q274" s="48">
        <f>IF(SpeciesTable113[[#This Row],[Percentage]]&lt;&gt;"", IFERROR(VLOOKUP(SpeciesTable113[[#This Row],[County&amp;Species]], SpeciesCobenefits[[County&amp;Species]:[PM2.5 Removed]], 5, FALSE), 0), 0)</f>
        <v>0</v>
      </c>
      <c r="R274" s="48"/>
      <c r="S274" s="48"/>
      <c r="T274" s="48"/>
      <c r="U274" s="48"/>
    </row>
    <row r="275" spans="2:21" s="30" customFormat="1">
      <c r="B275" s="157" t="s">
        <v>41</v>
      </c>
      <c r="C275" s="59"/>
      <c r="D275" s="30" t="str">
        <f t="shared" si="9"/>
        <v xml:space="preserve"> </v>
      </c>
      <c r="E275" s="48">
        <f>IF($D275=SpeciesTable113[[#Headers],[Willow]],$C275,0)</f>
        <v>0</v>
      </c>
      <c r="F275" s="48">
        <f>IF($D275=SpeciesTable113[[#Headers],[Cottonwood]],$C275,0)</f>
        <v>0</v>
      </c>
      <c r="G275" s="48">
        <f>IF($D275=SpeciesTable113[[#Headers],[Oak]],$C275,0)</f>
        <v>0</v>
      </c>
      <c r="H275" s="48">
        <f>IF($D275=SpeciesTable113[[#Headers],[Shrub]],$C275,0)</f>
        <v>0</v>
      </c>
      <c r="I275" s="48">
        <f>IF($D275=SpeciesTable113[[#Headers],[AlWal]],$C275,0)</f>
        <v>0</v>
      </c>
      <c r="J275" s="48">
        <f>IF($D275=SpeciesTable113[[#Headers],[ABS]],$C275,0)</f>
        <v>0</v>
      </c>
      <c r="K275" s="48">
        <f>IF($D275=SpeciesTable113[[#Headers],[Other]],$C275,0)</f>
        <v>0</v>
      </c>
      <c r="L275" s="48" t="s">
        <v>29</v>
      </c>
      <c r="M275" s="48" t="str">
        <f>$C$22&amp;SpeciesTable113[[#This Row],[Species]]</f>
        <v>Cephalanthus occidentalis</v>
      </c>
      <c r="N275" s="48">
        <f>IF(SpeciesTable113[[#This Row],[Percentage]]&lt;&gt;"", IFERROR(VLOOKUP(SpeciesTable113[[#This Row],[County&amp;Species]], SpeciesCobenefits[[County&amp;Species]:[PM2.5 Removed]], 2, FALSE), 0), 0)</f>
        <v>0</v>
      </c>
      <c r="O275" s="48">
        <f>IF(SpeciesTable113[[#This Row],[Percentage]]&lt;&gt;"", IFERROR(VLOOKUP(SpeciesTable113[[#This Row],[County&amp;Species]], SpeciesCobenefits[[County&amp;Species]:[PM2.5 Removed]],3, FALSE), 0), 0)</f>
        <v>0</v>
      </c>
      <c r="P275" s="48">
        <f>IF(SpeciesTable113[[#This Row],[Percentage]]&lt;&gt;"", IFERROR(VLOOKUP(SpeciesTable113[[#This Row],[County&amp;Species]], SpeciesCobenefits[[County&amp;Species]:[PM2.5 Removed]], 4, FALSE), 0), 0)</f>
        <v>0</v>
      </c>
      <c r="Q275" s="48">
        <f>IF(SpeciesTable113[[#This Row],[Percentage]]&lt;&gt;"", IFERROR(VLOOKUP(SpeciesTable113[[#This Row],[County&amp;Species]], SpeciesCobenefits[[County&amp;Species]:[PM2.5 Removed]], 5, FALSE), 0), 0)</f>
        <v>0</v>
      </c>
      <c r="R275" s="48"/>
      <c r="S275" s="48"/>
      <c r="T275" s="48"/>
      <c r="U275" s="48"/>
    </row>
    <row r="276" spans="2:21" s="30" customFormat="1">
      <c r="B276" s="157" t="s">
        <v>42</v>
      </c>
      <c r="C276" s="59"/>
      <c r="D276" s="30" t="str">
        <f t="shared" si="9"/>
        <v xml:space="preserve"> </v>
      </c>
      <c r="E276" s="48">
        <f>IF($D276=SpeciesTable113[[#Headers],[Willow]],$C276,0)</f>
        <v>0</v>
      </c>
      <c r="F276" s="48">
        <f>IF($D276=SpeciesTable113[[#Headers],[Cottonwood]],$C276,0)</f>
        <v>0</v>
      </c>
      <c r="G276" s="48">
        <f>IF($D276=SpeciesTable113[[#Headers],[Oak]],$C276,0)</f>
        <v>0</v>
      </c>
      <c r="H276" s="48">
        <f>IF($D276=SpeciesTable113[[#Headers],[Shrub]],$C276,0)</f>
        <v>0</v>
      </c>
      <c r="I276" s="48">
        <f>IF($D276=SpeciesTable113[[#Headers],[AlWal]],$C276,0)</f>
        <v>0</v>
      </c>
      <c r="J276" s="48">
        <f>IF($D276=SpeciesTable113[[#Headers],[ABS]],$C276,0)</f>
        <v>0</v>
      </c>
      <c r="K276" s="48">
        <f>IF($D276=SpeciesTable113[[#Headers],[Other]],$C276,0)</f>
        <v>0</v>
      </c>
      <c r="L276" s="48" t="s">
        <v>31</v>
      </c>
      <c r="M276" s="48" t="str">
        <f>$C$22&amp;SpeciesTable113[[#This Row],[Species]]</f>
        <v>Fraxinus latifolia</v>
      </c>
      <c r="N276" s="48">
        <f>IF(SpeciesTable113[[#This Row],[Percentage]]&lt;&gt;"", IFERROR(VLOOKUP(SpeciesTable113[[#This Row],[County&amp;Species]], SpeciesCobenefits[[County&amp;Species]:[PM2.5 Removed]], 2, FALSE), 0), 0)</f>
        <v>0</v>
      </c>
      <c r="O276" s="48">
        <f>IF(SpeciesTable113[[#This Row],[Percentage]]&lt;&gt;"", IFERROR(VLOOKUP(SpeciesTable113[[#This Row],[County&amp;Species]], SpeciesCobenefits[[County&amp;Species]:[PM2.5 Removed]],3, FALSE), 0), 0)</f>
        <v>0</v>
      </c>
      <c r="P276" s="48">
        <f>IF(SpeciesTable113[[#This Row],[Percentage]]&lt;&gt;"", IFERROR(VLOOKUP(SpeciesTable113[[#This Row],[County&amp;Species]], SpeciesCobenefits[[County&amp;Species]:[PM2.5 Removed]], 4, FALSE), 0), 0)</f>
        <v>0</v>
      </c>
      <c r="Q276" s="48">
        <f>IF(SpeciesTable113[[#This Row],[Percentage]]&lt;&gt;"", IFERROR(VLOOKUP(SpeciesTable113[[#This Row],[County&amp;Species]], SpeciesCobenefits[[County&amp;Species]:[PM2.5 Removed]], 5, FALSE), 0), 0)</f>
        <v>0</v>
      </c>
      <c r="R276" s="48"/>
      <c r="S276" s="48"/>
      <c r="T276" s="48"/>
      <c r="U276" s="48"/>
    </row>
    <row r="277" spans="2:21" s="30" customFormat="1">
      <c r="B277" s="157" t="s">
        <v>43</v>
      </c>
      <c r="C277" s="59"/>
      <c r="D277" s="30" t="str">
        <f t="shared" si="9"/>
        <v xml:space="preserve"> </v>
      </c>
      <c r="E277" s="48">
        <f>IF($D277=SpeciesTable113[[#Headers],[Willow]],$C277,0)</f>
        <v>0</v>
      </c>
      <c r="F277" s="48">
        <f>IF($D277=SpeciesTable113[[#Headers],[Cottonwood]],$C277,0)</f>
        <v>0</v>
      </c>
      <c r="G277" s="48">
        <f>IF($D277=SpeciesTable113[[#Headers],[Oak]],$C277,0)</f>
        <v>0</v>
      </c>
      <c r="H277" s="48">
        <f>IF($D277=SpeciesTable113[[#Headers],[Shrub]],$C277,0)</f>
        <v>0</v>
      </c>
      <c r="I277" s="48">
        <f>IF($D277=SpeciesTable113[[#Headers],[AlWal]],$C277,0)</f>
        <v>0</v>
      </c>
      <c r="J277" s="48">
        <f>IF($D277=SpeciesTable113[[#Headers],[ABS]],$C277,0)</f>
        <v>0</v>
      </c>
      <c r="K277" s="48">
        <f>IF($D277=SpeciesTable113[[#Headers],[Other]],$C277,0)</f>
        <v>0</v>
      </c>
      <c r="L277" s="48" t="s">
        <v>29</v>
      </c>
      <c r="M277" s="48" t="str">
        <f>$C$22&amp;SpeciesTable113[[#This Row],[Species]]</f>
        <v>Garrya elliptica</v>
      </c>
      <c r="N277" s="48">
        <f>IF(SpeciesTable113[[#This Row],[Percentage]]&lt;&gt;"", IFERROR(VLOOKUP(SpeciesTable113[[#This Row],[County&amp;Species]], SpeciesCobenefits[[County&amp;Species]:[PM2.5 Removed]], 2, FALSE), 0), 0)</f>
        <v>0</v>
      </c>
      <c r="O277" s="48">
        <f>IF(SpeciesTable113[[#This Row],[Percentage]]&lt;&gt;"", IFERROR(VLOOKUP(SpeciesTable113[[#This Row],[County&amp;Species]], SpeciesCobenefits[[County&amp;Species]:[PM2.5 Removed]],3, FALSE), 0), 0)</f>
        <v>0</v>
      </c>
      <c r="P277" s="48">
        <f>IF(SpeciesTable113[[#This Row],[Percentage]]&lt;&gt;"", IFERROR(VLOOKUP(SpeciesTable113[[#This Row],[County&amp;Species]], SpeciesCobenefits[[County&amp;Species]:[PM2.5 Removed]], 4, FALSE), 0), 0)</f>
        <v>0</v>
      </c>
      <c r="Q277" s="48">
        <f>IF(SpeciesTable113[[#This Row],[Percentage]]&lt;&gt;"", IFERROR(VLOOKUP(SpeciesTable113[[#This Row],[County&amp;Species]], SpeciesCobenefits[[County&amp;Species]:[PM2.5 Removed]], 5, FALSE), 0), 0)</f>
        <v>0</v>
      </c>
      <c r="R277" s="48"/>
      <c r="S277" s="48"/>
      <c r="T277" s="48"/>
      <c r="U277" s="48"/>
    </row>
    <row r="278" spans="2:21" s="30" customFormat="1">
      <c r="B278" s="157" t="s">
        <v>44</v>
      </c>
      <c r="C278" s="59"/>
      <c r="D278" s="30" t="str">
        <f t="shared" si="9"/>
        <v xml:space="preserve"> </v>
      </c>
      <c r="E278" s="48">
        <f>IF($D278=SpeciesTable113[[#Headers],[Willow]],$C278,0)</f>
        <v>0</v>
      </c>
      <c r="F278" s="48">
        <f>IF($D278=SpeciesTable113[[#Headers],[Cottonwood]],$C278,0)</f>
        <v>0</v>
      </c>
      <c r="G278" s="48">
        <f>IF($D278=SpeciesTable113[[#Headers],[Oak]],$C278,0)</f>
        <v>0</v>
      </c>
      <c r="H278" s="48">
        <f>IF($D278=SpeciesTable113[[#Headers],[Shrub]],$C278,0)</f>
        <v>0</v>
      </c>
      <c r="I278" s="48">
        <f>IF($D278=SpeciesTable113[[#Headers],[AlWal]],$C278,0)</f>
        <v>0</v>
      </c>
      <c r="J278" s="48">
        <f>IF($D278=SpeciesTable113[[#Headers],[ABS]],$C278,0)</f>
        <v>0</v>
      </c>
      <c r="K278" s="48">
        <f>IF($D278=SpeciesTable113[[#Headers],[Other]],$C278,0)</f>
        <v>0</v>
      </c>
      <c r="L278" s="48" t="s">
        <v>29</v>
      </c>
      <c r="M278" s="48" t="str">
        <f>$C$22&amp;SpeciesTable113[[#This Row],[Species]]</f>
        <v>Heteromeles arbutifolia</v>
      </c>
      <c r="N278" s="48">
        <f>IF(SpeciesTable113[[#This Row],[Percentage]]&lt;&gt;"", IFERROR(VLOOKUP(SpeciesTable113[[#This Row],[County&amp;Species]], SpeciesCobenefits[[County&amp;Species]:[PM2.5 Removed]], 2, FALSE), 0), 0)</f>
        <v>0</v>
      </c>
      <c r="O278" s="48">
        <f>IF(SpeciesTable113[[#This Row],[Percentage]]&lt;&gt;"", IFERROR(VLOOKUP(SpeciesTable113[[#This Row],[County&amp;Species]], SpeciesCobenefits[[County&amp;Species]:[PM2.5 Removed]],3, FALSE), 0), 0)</f>
        <v>0</v>
      </c>
      <c r="P278" s="48">
        <f>IF(SpeciesTable113[[#This Row],[Percentage]]&lt;&gt;"", IFERROR(VLOOKUP(SpeciesTable113[[#This Row],[County&amp;Species]], SpeciesCobenefits[[County&amp;Species]:[PM2.5 Removed]], 4, FALSE), 0), 0)</f>
        <v>0</v>
      </c>
      <c r="Q278" s="48">
        <f>IF(SpeciesTable113[[#This Row],[Percentage]]&lt;&gt;"", IFERROR(VLOOKUP(SpeciesTable113[[#This Row],[County&amp;Species]], SpeciesCobenefits[[County&amp;Species]:[PM2.5 Removed]], 5, FALSE), 0), 0)</f>
        <v>0</v>
      </c>
      <c r="R278" s="48"/>
      <c r="S278" s="48"/>
      <c r="T278" s="48"/>
      <c r="U278" s="48"/>
    </row>
    <row r="279" spans="2:21" s="30" customFormat="1">
      <c r="B279" s="157" t="s">
        <v>45</v>
      </c>
      <c r="C279" s="59"/>
      <c r="D279" s="30" t="str">
        <f t="shared" si="9"/>
        <v xml:space="preserve"> </v>
      </c>
      <c r="E279" s="48">
        <f>IF($D279=SpeciesTable113[[#Headers],[Willow]],$C279,0)</f>
        <v>0</v>
      </c>
      <c r="F279" s="48">
        <f>IF($D279=SpeciesTable113[[#Headers],[Cottonwood]],$C279,0)</f>
        <v>0</v>
      </c>
      <c r="G279" s="48">
        <f>IF($D279=SpeciesTable113[[#Headers],[Oak]],$C279,0)</f>
        <v>0</v>
      </c>
      <c r="H279" s="48">
        <f>IF($D279=SpeciesTable113[[#Headers],[Shrub]],$C279,0)</f>
        <v>0</v>
      </c>
      <c r="I279" s="48">
        <f>IF($D279=SpeciesTable113[[#Headers],[AlWal]],$C279,0)</f>
        <v>0</v>
      </c>
      <c r="J279" s="48">
        <f>IF($D279=SpeciesTable113[[#Headers],[ABS]],$C279,0)</f>
        <v>0</v>
      </c>
      <c r="K279" s="48">
        <f>IF($D279=SpeciesTable113[[#Headers],[Other]],$C279,0)</f>
        <v>0</v>
      </c>
      <c r="L279" s="48" t="s">
        <v>30</v>
      </c>
      <c r="M279" s="48" t="str">
        <f>$C$22&amp;SpeciesTable113[[#This Row],[Species]]</f>
        <v>Juglans (sp)</v>
      </c>
      <c r="N279" s="48">
        <f>IF(SpeciesTable113[[#This Row],[Percentage]]&lt;&gt;"", IFERROR(VLOOKUP(SpeciesTable113[[#This Row],[County&amp;Species]], SpeciesCobenefits[[County&amp;Species]:[PM2.5 Removed]], 2, FALSE), 0), 0)</f>
        <v>0</v>
      </c>
      <c r="O279" s="48">
        <f>IF(SpeciesTable113[[#This Row],[Percentage]]&lt;&gt;"", IFERROR(VLOOKUP(SpeciesTable113[[#This Row],[County&amp;Species]], SpeciesCobenefits[[County&amp;Species]:[PM2.5 Removed]],3, FALSE), 0), 0)</f>
        <v>0</v>
      </c>
      <c r="P279" s="48">
        <f>IF(SpeciesTable113[[#This Row],[Percentage]]&lt;&gt;"", IFERROR(VLOOKUP(SpeciesTable113[[#This Row],[County&amp;Species]], SpeciesCobenefits[[County&amp;Species]:[PM2.5 Removed]], 4, FALSE), 0), 0)</f>
        <v>0</v>
      </c>
      <c r="Q279" s="48">
        <f>IF(SpeciesTable113[[#This Row],[Percentage]]&lt;&gt;"", IFERROR(VLOOKUP(SpeciesTable113[[#This Row],[County&amp;Species]], SpeciesCobenefits[[County&amp;Species]:[PM2.5 Removed]], 5, FALSE), 0), 0)</f>
        <v>0</v>
      </c>
      <c r="R279" s="48"/>
      <c r="S279" s="48"/>
      <c r="T279" s="48"/>
      <c r="U279" s="48"/>
    </row>
    <row r="280" spans="2:21" s="30" customFormat="1">
      <c r="B280" s="157" t="s">
        <v>46</v>
      </c>
      <c r="C280" s="59"/>
      <c r="D280" s="30" t="str">
        <f t="shared" si="9"/>
        <v xml:space="preserve"> </v>
      </c>
      <c r="E280" s="48">
        <f>IF($D280=SpeciesTable113[[#Headers],[Willow]],$C280,0)</f>
        <v>0</v>
      </c>
      <c r="F280" s="48">
        <f>IF($D280=SpeciesTable113[[#Headers],[Cottonwood]],$C280,0)</f>
        <v>0</v>
      </c>
      <c r="G280" s="48">
        <f>IF($D280=SpeciesTable113[[#Headers],[Oak]],$C280,0)</f>
        <v>0</v>
      </c>
      <c r="H280" s="48">
        <f>IF($D280=SpeciesTable113[[#Headers],[Shrub]],$C280,0)</f>
        <v>0</v>
      </c>
      <c r="I280" s="48">
        <f>IF($D280=SpeciesTable113[[#Headers],[AlWal]],$C280,0)</f>
        <v>0</v>
      </c>
      <c r="J280" s="48">
        <f>IF($D280=SpeciesTable113[[#Headers],[ABS]],$C280,0)</f>
        <v>0</v>
      </c>
      <c r="K280" s="48">
        <f>IF($D280=SpeciesTable113[[#Headers],[Other]],$C280,0)</f>
        <v>0</v>
      </c>
      <c r="L280" s="48" t="s">
        <v>32</v>
      </c>
      <c r="M280" s="48" t="str">
        <f>$C$22&amp;SpeciesTable113[[#This Row],[Species]]</f>
        <v>Laurus nobilis</v>
      </c>
      <c r="N280" s="48">
        <f>IF(SpeciesTable113[[#This Row],[Percentage]]&lt;&gt;"", IFERROR(VLOOKUP(SpeciesTable113[[#This Row],[County&amp;Species]], SpeciesCobenefits[[County&amp;Species]:[PM2.5 Removed]], 2, FALSE), 0), 0)</f>
        <v>0</v>
      </c>
      <c r="O280" s="48">
        <f>IF(SpeciesTable113[[#This Row],[Percentage]]&lt;&gt;"", IFERROR(VLOOKUP(SpeciesTable113[[#This Row],[County&amp;Species]], SpeciesCobenefits[[County&amp;Species]:[PM2.5 Removed]],3, FALSE), 0), 0)</f>
        <v>0</v>
      </c>
      <c r="P280" s="48">
        <f>IF(SpeciesTable113[[#This Row],[Percentage]]&lt;&gt;"", IFERROR(VLOOKUP(SpeciesTable113[[#This Row],[County&amp;Species]], SpeciesCobenefits[[County&amp;Species]:[PM2.5 Removed]], 4, FALSE), 0), 0)</f>
        <v>0</v>
      </c>
      <c r="Q280" s="48">
        <f>IF(SpeciesTable113[[#This Row],[Percentage]]&lt;&gt;"", IFERROR(VLOOKUP(SpeciesTable113[[#This Row],[County&amp;Species]], SpeciesCobenefits[[County&amp;Species]:[PM2.5 Removed]], 5, FALSE), 0), 0)</f>
        <v>0</v>
      </c>
      <c r="R280" s="48"/>
      <c r="S280" s="48"/>
      <c r="T280" s="48"/>
      <c r="U280" s="48"/>
    </row>
    <row r="281" spans="2:21" s="30" customFormat="1">
      <c r="B281" s="157" t="s">
        <v>47</v>
      </c>
      <c r="C281" s="59"/>
      <c r="D281" s="30" t="str">
        <f t="shared" si="9"/>
        <v xml:space="preserve"> </v>
      </c>
      <c r="E281" s="48">
        <f>IF($D281=SpeciesTable113[[#Headers],[Willow]],$C281,0)</f>
        <v>0</v>
      </c>
      <c r="F281" s="48">
        <f>IF($D281=SpeciesTable113[[#Headers],[Cottonwood]],$C281,0)</f>
        <v>0</v>
      </c>
      <c r="G281" s="48">
        <f>IF($D281=SpeciesTable113[[#Headers],[Oak]],$C281,0)</f>
        <v>0</v>
      </c>
      <c r="H281" s="48">
        <f>IF($D281=SpeciesTable113[[#Headers],[Shrub]],$C281,0)</f>
        <v>0</v>
      </c>
      <c r="I281" s="48">
        <f>IF($D281=SpeciesTable113[[#Headers],[AlWal]],$C281,0)</f>
        <v>0</v>
      </c>
      <c r="J281" s="48">
        <f>IF($D281=SpeciesTable113[[#Headers],[ABS]],$C281,0)</f>
        <v>0</v>
      </c>
      <c r="K281" s="48">
        <f>IF($D281=SpeciesTable113[[#Headers],[Other]],$C281,0)</f>
        <v>0</v>
      </c>
      <c r="L281" s="48" t="s">
        <v>32</v>
      </c>
      <c r="M281" s="48" t="str">
        <f>$C$22&amp;SpeciesTable113[[#This Row],[Species]]</f>
        <v>Myrica californica</v>
      </c>
      <c r="N281" s="48">
        <f>IF(SpeciesTable113[[#This Row],[Percentage]]&lt;&gt;"", IFERROR(VLOOKUP(SpeciesTable113[[#This Row],[County&amp;Species]], SpeciesCobenefits[[County&amp;Species]:[PM2.5 Removed]], 2, FALSE), 0), 0)</f>
        <v>0</v>
      </c>
      <c r="O281" s="48">
        <f>IF(SpeciesTable113[[#This Row],[Percentage]]&lt;&gt;"", IFERROR(VLOOKUP(SpeciesTable113[[#This Row],[County&amp;Species]], SpeciesCobenefits[[County&amp;Species]:[PM2.5 Removed]],3, FALSE), 0), 0)</f>
        <v>0</v>
      </c>
      <c r="P281" s="48">
        <f>IF(SpeciesTable113[[#This Row],[Percentage]]&lt;&gt;"", IFERROR(VLOOKUP(SpeciesTable113[[#This Row],[County&amp;Species]], SpeciesCobenefits[[County&amp;Species]:[PM2.5 Removed]], 4, FALSE), 0), 0)</f>
        <v>0</v>
      </c>
      <c r="Q281" s="48">
        <f>IF(SpeciesTable113[[#This Row],[Percentage]]&lt;&gt;"", IFERROR(VLOOKUP(SpeciesTable113[[#This Row],[County&amp;Species]], SpeciesCobenefits[[County&amp;Species]:[PM2.5 Removed]], 5, FALSE), 0), 0)</f>
        <v>0</v>
      </c>
      <c r="R281" s="48"/>
      <c r="S281" s="48"/>
      <c r="T281" s="48"/>
      <c r="U281" s="48"/>
    </row>
    <row r="282" spans="2:21" s="30" customFormat="1">
      <c r="B282" s="157" t="s">
        <v>48</v>
      </c>
      <c r="C282" s="59"/>
      <c r="D282" s="30" t="str">
        <f t="shared" si="9"/>
        <v xml:space="preserve"> </v>
      </c>
      <c r="E282" s="48">
        <f>IF($D282=SpeciesTable113[[#Headers],[Willow]],$C282,0)</f>
        <v>0</v>
      </c>
      <c r="F282" s="48">
        <f>IF($D282=SpeciesTable113[[#Headers],[Cottonwood]],$C282,0)</f>
        <v>0</v>
      </c>
      <c r="G282" s="48">
        <f>IF($D282=SpeciesTable113[[#Headers],[Oak]],$C282,0)</f>
        <v>0</v>
      </c>
      <c r="H282" s="48">
        <f>IF($D282=SpeciesTable113[[#Headers],[Shrub]],$C282,0)</f>
        <v>0</v>
      </c>
      <c r="I282" s="48">
        <f>IF($D282=SpeciesTable113[[#Headers],[AlWal]],$C282,0)</f>
        <v>0</v>
      </c>
      <c r="J282" s="48">
        <f>IF($D282=SpeciesTable113[[#Headers],[ABS]],$C282,0)</f>
        <v>0</v>
      </c>
      <c r="K282" s="48">
        <f>IF($D282=SpeciesTable113[[#Headers],[Other]],$C282,0)</f>
        <v>0</v>
      </c>
      <c r="L282" s="48" t="s">
        <v>49</v>
      </c>
      <c r="M282" s="48" t="str">
        <f>$C$22&amp;SpeciesTable113[[#This Row],[Species]]</f>
        <v>Physocarpus capitatus</v>
      </c>
      <c r="N282" s="48">
        <f>IF(SpeciesTable113[[#This Row],[Percentage]]&lt;&gt;"", IFERROR(VLOOKUP(SpeciesTable113[[#This Row],[County&amp;Species]], SpeciesCobenefits[[County&amp;Species]:[PM2.5 Removed]], 2, FALSE), 0), 0)</f>
        <v>0</v>
      </c>
      <c r="O282" s="48">
        <f>IF(SpeciesTable113[[#This Row],[Percentage]]&lt;&gt;"", IFERROR(VLOOKUP(SpeciesTable113[[#This Row],[County&amp;Species]], SpeciesCobenefits[[County&amp;Species]:[PM2.5 Removed]],3, FALSE), 0), 0)</f>
        <v>0</v>
      </c>
      <c r="P282" s="48">
        <f>IF(SpeciesTable113[[#This Row],[Percentage]]&lt;&gt;"", IFERROR(VLOOKUP(SpeciesTable113[[#This Row],[County&amp;Species]], SpeciesCobenefits[[County&amp;Species]:[PM2.5 Removed]], 4, FALSE), 0), 0)</f>
        <v>0</v>
      </c>
      <c r="Q282" s="48">
        <f>IF(SpeciesTable113[[#This Row],[Percentage]]&lt;&gt;"", IFERROR(VLOOKUP(SpeciesTable113[[#This Row],[County&amp;Species]], SpeciesCobenefits[[County&amp;Species]:[PM2.5 Removed]], 5, FALSE), 0), 0)</f>
        <v>0</v>
      </c>
      <c r="R282" s="48"/>
      <c r="S282" s="48"/>
      <c r="T282" s="48"/>
      <c r="U282" s="48"/>
    </row>
    <row r="283" spans="2:21" s="30" customFormat="1">
      <c r="B283" s="157" t="s">
        <v>50</v>
      </c>
      <c r="C283" s="59"/>
      <c r="D283" s="30" t="str">
        <f t="shared" si="9"/>
        <v xml:space="preserve"> </v>
      </c>
      <c r="E283" s="48">
        <f>IF($D283=SpeciesTable113[[#Headers],[Willow]],$C283,0)</f>
        <v>0</v>
      </c>
      <c r="F283" s="48">
        <f>IF($D283=SpeciesTable113[[#Headers],[Cottonwood]],$C283,0)</f>
        <v>0</v>
      </c>
      <c r="G283" s="48">
        <f>IF($D283=SpeciesTable113[[#Headers],[Oak]],$C283,0)</f>
        <v>0</v>
      </c>
      <c r="H283" s="48">
        <f>IF($D283=SpeciesTable113[[#Headers],[Shrub]],$C283,0)</f>
        <v>0</v>
      </c>
      <c r="I283" s="48">
        <f>IF($D283=SpeciesTable113[[#Headers],[AlWal]],$C283,0)</f>
        <v>0</v>
      </c>
      <c r="J283" s="48">
        <f>IF($D283=SpeciesTable113[[#Headers],[ABS]],$C283,0)</f>
        <v>0</v>
      </c>
      <c r="K283" s="48">
        <f>IF($D283=SpeciesTable113[[#Headers],[Other]],$C283,0)</f>
        <v>0</v>
      </c>
      <c r="L283" s="48" t="s">
        <v>31</v>
      </c>
      <c r="M283" s="48" t="str">
        <f>$C$22&amp;SpeciesTable113[[#This Row],[Species]]</f>
        <v>Platanus racemosa</v>
      </c>
      <c r="N283" s="48">
        <f>IF(SpeciesTable113[[#This Row],[Percentage]]&lt;&gt;"", IFERROR(VLOOKUP(SpeciesTable113[[#This Row],[County&amp;Species]], SpeciesCobenefits[[County&amp;Species]:[PM2.5 Removed]], 2, FALSE), 0), 0)</f>
        <v>0</v>
      </c>
      <c r="O283" s="48">
        <f>IF(SpeciesTable113[[#This Row],[Percentage]]&lt;&gt;"", IFERROR(VLOOKUP(SpeciesTable113[[#This Row],[County&amp;Species]], SpeciesCobenefits[[County&amp;Species]:[PM2.5 Removed]],3, FALSE), 0), 0)</f>
        <v>0</v>
      </c>
      <c r="P283" s="48">
        <f>IF(SpeciesTable113[[#This Row],[Percentage]]&lt;&gt;"", IFERROR(VLOOKUP(SpeciesTable113[[#This Row],[County&amp;Species]], SpeciesCobenefits[[County&amp;Species]:[PM2.5 Removed]], 4, FALSE), 0), 0)</f>
        <v>0</v>
      </c>
      <c r="Q283" s="48">
        <f>IF(SpeciesTable113[[#This Row],[Percentage]]&lt;&gt;"", IFERROR(VLOOKUP(SpeciesTable113[[#This Row],[County&amp;Species]], SpeciesCobenefits[[County&amp;Species]:[PM2.5 Removed]], 5, FALSE), 0), 0)</f>
        <v>0</v>
      </c>
      <c r="R283" s="48"/>
      <c r="S283" s="48"/>
      <c r="T283" s="48"/>
      <c r="U283" s="48"/>
    </row>
    <row r="284" spans="2:21" s="30" customFormat="1">
      <c r="B284" s="157" t="s">
        <v>51</v>
      </c>
      <c r="C284" s="59"/>
      <c r="D284" s="30" t="str">
        <f t="shared" si="9"/>
        <v xml:space="preserve"> </v>
      </c>
      <c r="E284" s="48">
        <f>IF($D284=SpeciesTable113[[#Headers],[Willow]],$C284,0)</f>
        <v>0</v>
      </c>
      <c r="F284" s="48">
        <f>IF($D284=SpeciesTable113[[#Headers],[Cottonwood]],$C284,0)</f>
        <v>0</v>
      </c>
      <c r="G284" s="48">
        <f>IF($D284=SpeciesTable113[[#Headers],[Oak]],$C284,0)</f>
        <v>0</v>
      </c>
      <c r="H284" s="48">
        <f>IF($D284=SpeciesTable113[[#Headers],[Shrub]],$C284,0)</f>
        <v>0</v>
      </c>
      <c r="I284" s="48">
        <f>IF($D284=SpeciesTable113[[#Headers],[AlWal]],$C284,0)</f>
        <v>0</v>
      </c>
      <c r="J284" s="48">
        <f>IF($D284=SpeciesTable113[[#Headers],[ABS]],$C284,0)</f>
        <v>0</v>
      </c>
      <c r="K284" s="48">
        <f>IF($D284=SpeciesTable113[[#Headers],[Other]],$C284,0)</f>
        <v>0</v>
      </c>
      <c r="L284" s="48" t="s">
        <v>27</v>
      </c>
      <c r="M284" s="48" t="str">
        <f>$C$22&amp;SpeciesTable113[[#This Row],[Species]]</f>
        <v>Populus fremontii</v>
      </c>
      <c r="N284" s="48">
        <f>IF(SpeciesTable113[[#This Row],[Percentage]]&lt;&gt;"", IFERROR(VLOOKUP(SpeciesTable113[[#This Row],[County&amp;Species]], SpeciesCobenefits[[County&amp;Species]:[PM2.5 Removed]], 2, FALSE), 0), 0)</f>
        <v>0</v>
      </c>
      <c r="O284" s="48">
        <f>IF(SpeciesTable113[[#This Row],[Percentage]]&lt;&gt;"", IFERROR(VLOOKUP(SpeciesTable113[[#This Row],[County&amp;Species]], SpeciesCobenefits[[County&amp;Species]:[PM2.5 Removed]],3, FALSE), 0), 0)</f>
        <v>0</v>
      </c>
      <c r="P284" s="48">
        <f>IF(SpeciesTable113[[#This Row],[Percentage]]&lt;&gt;"", IFERROR(VLOOKUP(SpeciesTable113[[#This Row],[County&amp;Species]], SpeciesCobenefits[[County&amp;Species]:[PM2.5 Removed]], 4, FALSE), 0), 0)</f>
        <v>0</v>
      </c>
      <c r="Q284" s="48">
        <f>IF(SpeciesTable113[[#This Row],[Percentage]]&lt;&gt;"", IFERROR(VLOOKUP(SpeciesTable113[[#This Row],[County&amp;Species]], SpeciesCobenefits[[County&amp;Species]:[PM2.5 Removed]], 5, FALSE), 0), 0)</f>
        <v>0</v>
      </c>
      <c r="R284" s="48"/>
      <c r="S284" s="48"/>
      <c r="T284" s="48"/>
      <c r="U284" s="48"/>
    </row>
    <row r="285" spans="2:21" s="30" customFormat="1">
      <c r="B285" s="157" t="s">
        <v>52</v>
      </c>
      <c r="C285" s="59"/>
      <c r="D285" s="30" t="str">
        <f t="shared" si="9"/>
        <v xml:space="preserve"> </v>
      </c>
      <c r="E285" s="48">
        <f>IF($D285=SpeciesTable113[[#Headers],[Willow]],$C285,0)</f>
        <v>0</v>
      </c>
      <c r="F285" s="48">
        <f>IF($D285=SpeciesTable113[[#Headers],[Cottonwood]],$C285,0)</f>
        <v>0</v>
      </c>
      <c r="G285" s="48">
        <f>IF($D285=SpeciesTable113[[#Headers],[Oak]],$C285,0)</f>
        <v>0</v>
      </c>
      <c r="H285" s="48">
        <f>IF($D285=SpeciesTable113[[#Headers],[Shrub]],$C285,0)</f>
        <v>0</v>
      </c>
      <c r="I285" s="48">
        <f>IF($D285=SpeciesTable113[[#Headers],[AlWal]],$C285,0)</f>
        <v>0</v>
      </c>
      <c r="J285" s="48">
        <f>IF($D285=SpeciesTable113[[#Headers],[ABS]],$C285,0)</f>
        <v>0</v>
      </c>
      <c r="K285" s="48">
        <f>IF($D285=SpeciesTable113[[#Headers],[Other]],$C285,0)</f>
        <v>0</v>
      </c>
      <c r="L285" s="48" t="s">
        <v>27</v>
      </c>
      <c r="M285" s="48" t="str">
        <f>$C$22&amp;SpeciesTable113[[#This Row],[Species]]</f>
        <v>Populus (other)</v>
      </c>
      <c r="N285" s="48">
        <f>IF(SpeciesTable113[[#This Row],[Percentage]]&lt;&gt;"", IFERROR(VLOOKUP(SpeciesTable113[[#This Row],[County&amp;Species]], SpeciesCobenefits[[County&amp;Species]:[PM2.5 Removed]], 2, FALSE), 0), 0)</f>
        <v>0</v>
      </c>
      <c r="O285" s="48">
        <f>IF(SpeciesTable113[[#This Row],[Percentage]]&lt;&gt;"", IFERROR(VLOOKUP(SpeciesTable113[[#This Row],[County&amp;Species]], SpeciesCobenefits[[County&amp;Species]:[PM2.5 Removed]],3, FALSE), 0), 0)</f>
        <v>0</v>
      </c>
      <c r="P285" s="48">
        <f>IF(SpeciesTable113[[#This Row],[Percentage]]&lt;&gt;"", IFERROR(VLOOKUP(SpeciesTable113[[#This Row],[County&amp;Species]], SpeciesCobenefits[[County&amp;Species]:[PM2.5 Removed]], 4, FALSE), 0), 0)</f>
        <v>0</v>
      </c>
      <c r="Q285" s="48">
        <f>IF(SpeciesTable113[[#This Row],[Percentage]]&lt;&gt;"", IFERROR(VLOOKUP(SpeciesTable113[[#This Row],[County&amp;Species]], SpeciesCobenefits[[County&amp;Species]:[PM2.5 Removed]], 5, FALSE), 0), 0)</f>
        <v>0</v>
      </c>
      <c r="R285" s="48"/>
      <c r="S285" s="48"/>
      <c r="T285" s="48"/>
      <c r="U285" s="48"/>
    </row>
    <row r="286" spans="2:21" s="30" customFormat="1">
      <c r="B286" s="157" t="s">
        <v>53</v>
      </c>
      <c r="C286" s="59"/>
      <c r="D286" s="30" t="str">
        <f t="shared" si="9"/>
        <v xml:space="preserve"> </v>
      </c>
      <c r="E286" s="48">
        <f>IF($D286=SpeciesTable113[[#Headers],[Willow]],$C286,0)</f>
        <v>0</v>
      </c>
      <c r="F286" s="48">
        <f>IF($D286=SpeciesTable113[[#Headers],[Cottonwood]],$C286,0)</f>
        <v>0</v>
      </c>
      <c r="G286" s="48">
        <f>IF($D286=SpeciesTable113[[#Headers],[Oak]],$C286,0)</f>
        <v>0</v>
      </c>
      <c r="H286" s="48">
        <f>IF($D286=SpeciesTable113[[#Headers],[Shrub]],$C286,0)</f>
        <v>0</v>
      </c>
      <c r="I286" s="48">
        <f>IF($D286=SpeciesTable113[[#Headers],[AlWal]],$C286,0)</f>
        <v>0</v>
      </c>
      <c r="J286" s="48">
        <f>IF($D286=SpeciesTable113[[#Headers],[ABS]],$C286,0)</f>
        <v>0</v>
      </c>
      <c r="K286" s="48">
        <f>IF($D286=SpeciesTable113[[#Headers],[Other]],$C286,0)</f>
        <v>0</v>
      </c>
      <c r="L286" s="48" t="s">
        <v>28</v>
      </c>
      <c r="M286" s="48" t="str">
        <f>$C$22&amp;SpeciesTable113[[#This Row],[Species]]</f>
        <v>Quercus lobata</v>
      </c>
      <c r="N286" s="48">
        <f>IF(SpeciesTable113[[#This Row],[Percentage]]&lt;&gt;"", IFERROR(VLOOKUP(SpeciesTable113[[#This Row],[County&amp;Species]], SpeciesCobenefits[[County&amp;Species]:[PM2.5 Removed]], 2, FALSE), 0), 0)</f>
        <v>0</v>
      </c>
      <c r="O286" s="48">
        <f>IF(SpeciesTable113[[#This Row],[Percentage]]&lt;&gt;"", IFERROR(VLOOKUP(SpeciesTable113[[#This Row],[County&amp;Species]], SpeciesCobenefits[[County&amp;Species]:[PM2.5 Removed]],3, FALSE), 0), 0)</f>
        <v>0</v>
      </c>
      <c r="P286" s="48">
        <f>IF(SpeciesTable113[[#This Row],[Percentage]]&lt;&gt;"", IFERROR(VLOOKUP(SpeciesTable113[[#This Row],[County&amp;Species]], SpeciesCobenefits[[County&amp;Species]:[PM2.5 Removed]], 4, FALSE), 0), 0)</f>
        <v>0</v>
      </c>
      <c r="Q286" s="48">
        <f>IF(SpeciesTable113[[#This Row],[Percentage]]&lt;&gt;"", IFERROR(VLOOKUP(SpeciesTable113[[#This Row],[County&amp;Species]], SpeciesCobenefits[[County&amp;Species]:[PM2.5 Removed]], 5, FALSE), 0), 0)</f>
        <v>0</v>
      </c>
      <c r="R286" s="48"/>
      <c r="S286" s="48"/>
      <c r="T286" s="48"/>
      <c r="U286" s="48"/>
    </row>
    <row r="287" spans="2:21" s="30" customFormat="1">
      <c r="B287" s="157" t="s">
        <v>54</v>
      </c>
      <c r="C287" s="59"/>
      <c r="D287" s="30" t="str">
        <f t="shared" si="9"/>
        <v xml:space="preserve"> </v>
      </c>
      <c r="E287" s="48">
        <f>IF($D287=SpeciesTable113[[#Headers],[Willow]],$C287,0)</f>
        <v>0</v>
      </c>
      <c r="F287" s="48">
        <f>IF($D287=SpeciesTable113[[#Headers],[Cottonwood]],$C287,0)</f>
        <v>0</v>
      </c>
      <c r="G287" s="48">
        <f>IF($D287=SpeciesTable113[[#Headers],[Oak]],$C287,0)</f>
        <v>0</v>
      </c>
      <c r="H287" s="48">
        <f>IF($D287=SpeciesTable113[[#Headers],[Shrub]],$C287,0)</f>
        <v>0</v>
      </c>
      <c r="I287" s="48">
        <f>IF($D287=SpeciesTable113[[#Headers],[AlWal]],$C287,0)</f>
        <v>0</v>
      </c>
      <c r="J287" s="48">
        <f>IF($D287=SpeciesTable113[[#Headers],[ABS]],$C287,0)</f>
        <v>0</v>
      </c>
      <c r="K287" s="48">
        <f>IF($D287=SpeciesTable113[[#Headers],[Other]],$C287,0)</f>
        <v>0</v>
      </c>
      <c r="L287" s="48" t="s">
        <v>28</v>
      </c>
      <c r="M287" s="48" t="str">
        <f>$C$22&amp;SpeciesTable113[[#This Row],[Species]]</f>
        <v>Quercus agrifolia</v>
      </c>
      <c r="N287" s="48">
        <f>IF(SpeciesTable113[[#This Row],[Percentage]]&lt;&gt;"", IFERROR(VLOOKUP(SpeciesTable113[[#This Row],[County&amp;Species]], SpeciesCobenefits[[County&amp;Species]:[PM2.5 Removed]], 2, FALSE), 0), 0)</f>
        <v>0</v>
      </c>
      <c r="O287" s="48">
        <f>IF(SpeciesTable113[[#This Row],[Percentage]]&lt;&gt;"", IFERROR(VLOOKUP(SpeciesTable113[[#This Row],[County&amp;Species]], SpeciesCobenefits[[County&amp;Species]:[PM2.5 Removed]],3, FALSE), 0), 0)</f>
        <v>0</v>
      </c>
      <c r="P287" s="48">
        <f>IF(SpeciesTable113[[#This Row],[Percentage]]&lt;&gt;"", IFERROR(VLOOKUP(SpeciesTable113[[#This Row],[County&amp;Species]], SpeciesCobenefits[[County&amp;Species]:[PM2.5 Removed]], 4, FALSE), 0), 0)</f>
        <v>0</v>
      </c>
      <c r="Q287" s="48">
        <f>IF(SpeciesTable113[[#This Row],[Percentage]]&lt;&gt;"", IFERROR(VLOOKUP(SpeciesTable113[[#This Row],[County&amp;Species]], SpeciesCobenefits[[County&amp;Species]:[PM2.5 Removed]], 5, FALSE), 0), 0)</f>
        <v>0</v>
      </c>
      <c r="R287" s="48"/>
      <c r="S287" s="48"/>
      <c r="T287" s="48"/>
      <c r="U287" s="48"/>
    </row>
    <row r="288" spans="2:21" s="30" customFormat="1">
      <c r="B288" s="157" t="s">
        <v>55</v>
      </c>
      <c r="C288" s="59"/>
      <c r="D288" s="30" t="str">
        <f t="shared" si="9"/>
        <v xml:space="preserve"> </v>
      </c>
      <c r="E288" s="48">
        <f>IF($D288=SpeciesTable113[[#Headers],[Willow]],$C288,0)</f>
        <v>0</v>
      </c>
      <c r="F288" s="48">
        <f>IF($D288=SpeciesTable113[[#Headers],[Cottonwood]],$C288,0)</f>
        <v>0</v>
      </c>
      <c r="G288" s="48">
        <f>IF($D288=SpeciesTable113[[#Headers],[Oak]],$C288,0)</f>
        <v>0</v>
      </c>
      <c r="H288" s="48">
        <f>IF($D288=SpeciesTable113[[#Headers],[Shrub]],$C288,0)</f>
        <v>0</v>
      </c>
      <c r="I288" s="48">
        <f>IF($D288=SpeciesTable113[[#Headers],[AlWal]],$C288,0)</f>
        <v>0</v>
      </c>
      <c r="J288" s="48">
        <f>IF($D288=SpeciesTable113[[#Headers],[ABS]],$C288,0)</f>
        <v>0</v>
      </c>
      <c r="K288" s="48">
        <f>IF($D288=SpeciesTable113[[#Headers],[Other]],$C288,0)</f>
        <v>0</v>
      </c>
      <c r="L288" s="48" t="s">
        <v>28</v>
      </c>
      <c r="M288" s="48" t="str">
        <f>$C$22&amp;SpeciesTable113[[#This Row],[Species]]</f>
        <v>Quercus (other)</v>
      </c>
      <c r="N288" s="48">
        <f>IF(SpeciesTable113[[#This Row],[Percentage]]&lt;&gt;"", IFERROR(VLOOKUP(SpeciesTable113[[#This Row],[County&amp;Species]], SpeciesCobenefits[[County&amp;Species]:[PM2.5 Removed]], 2, FALSE), 0), 0)</f>
        <v>0</v>
      </c>
      <c r="O288" s="48">
        <f>IF(SpeciesTable113[[#This Row],[Percentage]]&lt;&gt;"", IFERROR(VLOOKUP(SpeciesTable113[[#This Row],[County&amp;Species]], SpeciesCobenefits[[County&amp;Species]:[PM2.5 Removed]],3, FALSE), 0), 0)</f>
        <v>0</v>
      </c>
      <c r="P288" s="48">
        <f>IF(SpeciesTable113[[#This Row],[Percentage]]&lt;&gt;"", IFERROR(VLOOKUP(SpeciesTable113[[#This Row],[County&amp;Species]], SpeciesCobenefits[[County&amp;Species]:[PM2.5 Removed]], 4, FALSE), 0), 0)</f>
        <v>0</v>
      </c>
      <c r="Q288" s="48">
        <f>IF(SpeciesTable113[[#This Row],[Percentage]]&lt;&gt;"", IFERROR(VLOOKUP(SpeciesTable113[[#This Row],[County&amp;Species]], SpeciesCobenefits[[County&amp;Species]:[PM2.5 Removed]], 5, FALSE), 0), 0)</f>
        <v>0</v>
      </c>
      <c r="R288" s="48"/>
      <c r="S288" s="48"/>
      <c r="T288" s="48"/>
      <c r="U288" s="48"/>
    </row>
    <row r="289" spans="2:21" s="30" customFormat="1">
      <c r="B289" s="157" t="s">
        <v>56</v>
      </c>
      <c r="C289" s="59"/>
      <c r="D289" s="30" t="str">
        <f t="shared" si="9"/>
        <v xml:space="preserve"> </v>
      </c>
      <c r="E289" s="48">
        <f>IF($D289=SpeciesTable113[[#Headers],[Willow]],$C289,0)</f>
        <v>0</v>
      </c>
      <c r="F289" s="48">
        <f>IF($D289=SpeciesTable113[[#Headers],[Cottonwood]],$C289,0)</f>
        <v>0</v>
      </c>
      <c r="G289" s="48">
        <f>IF($D289=SpeciesTable113[[#Headers],[Oak]],$C289,0)</f>
        <v>0</v>
      </c>
      <c r="H289" s="48">
        <f>IF($D289=SpeciesTable113[[#Headers],[Shrub]],$C289,0)</f>
        <v>0</v>
      </c>
      <c r="I289" s="48">
        <f>IF($D289=SpeciesTable113[[#Headers],[AlWal]],$C289,0)</f>
        <v>0</v>
      </c>
      <c r="J289" s="48">
        <f>IF($D289=SpeciesTable113[[#Headers],[ABS]],$C289,0)</f>
        <v>0</v>
      </c>
      <c r="K289" s="48">
        <f>IF($D289=SpeciesTable113[[#Headers],[Other]],$C289,0)</f>
        <v>0</v>
      </c>
      <c r="L289" s="48" t="s">
        <v>49</v>
      </c>
      <c r="M289" s="48" t="str">
        <f>$C$22&amp;SpeciesTable113[[#This Row],[Species]]</f>
        <v>Rosa californica</v>
      </c>
      <c r="N289" s="48">
        <f>IF(SpeciesTable113[[#This Row],[Percentage]]&lt;&gt;"", IFERROR(VLOOKUP(SpeciesTable113[[#This Row],[County&amp;Species]], SpeciesCobenefits[[County&amp;Species]:[PM2.5 Removed]], 2, FALSE), 0), 0)</f>
        <v>0</v>
      </c>
      <c r="O289" s="48">
        <f>IF(SpeciesTable113[[#This Row],[Percentage]]&lt;&gt;"", IFERROR(VLOOKUP(SpeciesTable113[[#This Row],[County&amp;Species]], SpeciesCobenefits[[County&amp;Species]:[PM2.5 Removed]],3, FALSE), 0), 0)</f>
        <v>0</v>
      </c>
      <c r="P289" s="48">
        <f>IF(SpeciesTable113[[#This Row],[Percentage]]&lt;&gt;"", IFERROR(VLOOKUP(SpeciesTable113[[#This Row],[County&amp;Species]], SpeciesCobenefits[[County&amp;Species]:[PM2.5 Removed]], 4, FALSE), 0), 0)</f>
        <v>0</v>
      </c>
      <c r="Q289" s="48">
        <f>IF(SpeciesTable113[[#This Row],[Percentage]]&lt;&gt;"", IFERROR(VLOOKUP(SpeciesTable113[[#This Row],[County&amp;Species]], SpeciesCobenefits[[County&amp;Species]:[PM2.5 Removed]], 5, FALSE), 0), 0)</f>
        <v>0</v>
      </c>
      <c r="R289" s="48"/>
      <c r="S289" s="48"/>
      <c r="T289" s="48"/>
      <c r="U289" s="48"/>
    </row>
    <row r="290" spans="2:21" s="30" customFormat="1">
      <c r="B290" s="157" t="s">
        <v>57</v>
      </c>
      <c r="C290" s="59"/>
      <c r="D290" s="30" t="str">
        <f t="shared" si="9"/>
        <v xml:space="preserve"> </v>
      </c>
      <c r="E290" s="48">
        <f>IF($D290=SpeciesTable113[[#Headers],[Willow]],$C290,0)</f>
        <v>0</v>
      </c>
      <c r="F290" s="48">
        <f>IF($D290=SpeciesTable113[[#Headers],[Cottonwood]],$C290,0)</f>
        <v>0</v>
      </c>
      <c r="G290" s="48">
        <f>IF($D290=SpeciesTable113[[#Headers],[Oak]],$C290,0)</f>
        <v>0</v>
      </c>
      <c r="H290" s="48">
        <f>IF($D290=SpeciesTable113[[#Headers],[Shrub]],$C290,0)</f>
        <v>0</v>
      </c>
      <c r="I290" s="48">
        <f>IF($D290=SpeciesTable113[[#Headers],[AlWal]],$C290,0)</f>
        <v>0</v>
      </c>
      <c r="J290" s="48">
        <f>IF($D290=SpeciesTable113[[#Headers],[ABS]],$C290,0)</f>
        <v>0</v>
      </c>
      <c r="K290" s="48">
        <f>IF($D290=SpeciesTable113[[#Headers],[Other]],$C290,0)</f>
        <v>0</v>
      </c>
      <c r="L290" s="48" t="s">
        <v>49</v>
      </c>
      <c r="M290" s="48" t="str">
        <f>$C$22&amp;SpeciesTable113[[#This Row],[Species]]</f>
        <v>Rubus (sp)</v>
      </c>
      <c r="N290" s="48">
        <f>IF(SpeciesTable113[[#This Row],[Percentage]]&lt;&gt;"", IFERROR(VLOOKUP(SpeciesTable113[[#This Row],[County&amp;Species]], SpeciesCobenefits[[County&amp;Species]:[PM2.5 Removed]], 2, FALSE), 0), 0)</f>
        <v>0</v>
      </c>
      <c r="O290" s="48">
        <f>IF(SpeciesTable113[[#This Row],[Percentage]]&lt;&gt;"", IFERROR(VLOOKUP(SpeciesTable113[[#This Row],[County&amp;Species]], SpeciesCobenefits[[County&amp;Species]:[PM2.5 Removed]],3, FALSE), 0), 0)</f>
        <v>0</v>
      </c>
      <c r="P290" s="48">
        <f>IF(SpeciesTable113[[#This Row],[Percentage]]&lt;&gt;"", IFERROR(VLOOKUP(SpeciesTable113[[#This Row],[County&amp;Species]], SpeciesCobenefits[[County&amp;Species]:[PM2.5 Removed]], 4, FALSE), 0), 0)</f>
        <v>0</v>
      </c>
      <c r="Q290" s="48">
        <f>IF(SpeciesTable113[[#This Row],[Percentage]]&lt;&gt;"", IFERROR(VLOOKUP(SpeciesTable113[[#This Row],[County&amp;Species]], SpeciesCobenefits[[County&amp;Species]:[PM2.5 Removed]], 5, FALSE), 0), 0)</f>
        <v>0</v>
      </c>
      <c r="R290" s="48"/>
      <c r="S290" s="48"/>
      <c r="T290" s="48"/>
      <c r="U290" s="48"/>
    </row>
    <row r="291" spans="2:21" s="30" customFormat="1">
      <c r="B291" s="157" t="s">
        <v>58</v>
      </c>
      <c r="C291" s="59"/>
      <c r="D291" s="30" t="str">
        <f t="shared" si="9"/>
        <v xml:space="preserve"> </v>
      </c>
      <c r="E291" s="48">
        <f>IF($D291=SpeciesTable113[[#Headers],[Willow]],$C291,0)</f>
        <v>0</v>
      </c>
      <c r="F291" s="48">
        <f>IF($D291=SpeciesTable113[[#Headers],[Cottonwood]],$C291,0)</f>
        <v>0</v>
      </c>
      <c r="G291" s="48">
        <f>IF($D291=SpeciesTable113[[#Headers],[Oak]],$C291,0)</f>
        <v>0</v>
      </c>
      <c r="H291" s="48">
        <f>IF($D291=SpeciesTable113[[#Headers],[Shrub]],$C291,0)</f>
        <v>0</v>
      </c>
      <c r="I291" s="48">
        <f>IF($D291=SpeciesTable113[[#Headers],[AlWal]],$C291,0)</f>
        <v>0</v>
      </c>
      <c r="J291" s="48">
        <f>IF($D291=SpeciesTable113[[#Headers],[ABS]],$C291,0)</f>
        <v>0</v>
      </c>
      <c r="K291" s="48">
        <f>IF($D291=SpeciesTable113[[#Headers],[Other]],$C291,0)</f>
        <v>0</v>
      </c>
      <c r="L291" s="48" t="s">
        <v>26</v>
      </c>
      <c r="M291" s="48" t="str">
        <f>$C$22&amp;SpeciesTable113[[#This Row],[Species]]</f>
        <v>Salix exigua</v>
      </c>
      <c r="N291" s="48">
        <f>IF(SpeciesTable113[[#This Row],[Percentage]]&lt;&gt;"", IFERROR(VLOOKUP(SpeciesTable113[[#This Row],[County&amp;Species]], SpeciesCobenefits[[County&amp;Species]:[PM2.5 Removed]], 2, FALSE), 0), 0)</f>
        <v>0</v>
      </c>
      <c r="O291" s="48">
        <f>IF(SpeciesTable113[[#This Row],[Percentage]]&lt;&gt;"", IFERROR(VLOOKUP(SpeciesTable113[[#This Row],[County&amp;Species]], SpeciesCobenefits[[County&amp;Species]:[PM2.5 Removed]],3, FALSE), 0), 0)</f>
        <v>0</v>
      </c>
      <c r="P291" s="48">
        <f>IF(SpeciesTable113[[#This Row],[Percentage]]&lt;&gt;"", IFERROR(VLOOKUP(SpeciesTable113[[#This Row],[County&amp;Species]], SpeciesCobenefits[[County&amp;Species]:[PM2.5 Removed]], 4, FALSE), 0), 0)</f>
        <v>0</v>
      </c>
      <c r="Q291" s="48">
        <f>IF(SpeciesTable113[[#This Row],[Percentage]]&lt;&gt;"", IFERROR(VLOOKUP(SpeciesTable113[[#This Row],[County&amp;Species]], SpeciesCobenefits[[County&amp;Species]:[PM2.5 Removed]], 5, FALSE), 0), 0)</f>
        <v>0</v>
      </c>
      <c r="R291" s="48"/>
      <c r="S291" s="48"/>
      <c r="T291" s="48"/>
      <c r="U291" s="48"/>
    </row>
    <row r="292" spans="2:21" s="30" customFormat="1">
      <c r="B292" s="157" t="s">
        <v>59</v>
      </c>
      <c r="C292" s="59"/>
      <c r="D292" s="30" t="str">
        <f t="shared" si="9"/>
        <v xml:space="preserve"> </v>
      </c>
      <c r="E292" s="48">
        <f>IF($D292=SpeciesTable113[[#Headers],[Willow]],$C292,0)</f>
        <v>0</v>
      </c>
      <c r="F292" s="48">
        <f>IF($D292=SpeciesTable113[[#Headers],[Cottonwood]],$C292,0)</f>
        <v>0</v>
      </c>
      <c r="G292" s="48">
        <f>IF($D292=SpeciesTable113[[#Headers],[Oak]],$C292,0)</f>
        <v>0</v>
      </c>
      <c r="H292" s="48">
        <f>IF($D292=SpeciesTable113[[#Headers],[Shrub]],$C292,0)</f>
        <v>0</v>
      </c>
      <c r="I292" s="48">
        <f>IF($D292=SpeciesTable113[[#Headers],[AlWal]],$C292,0)</f>
        <v>0</v>
      </c>
      <c r="J292" s="48">
        <f>IF($D292=SpeciesTable113[[#Headers],[ABS]],$C292,0)</f>
        <v>0</v>
      </c>
      <c r="K292" s="48">
        <f>IF($D292=SpeciesTable113[[#Headers],[Other]],$C292,0)</f>
        <v>0</v>
      </c>
      <c r="L292" s="48" t="s">
        <v>26</v>
      </c>
      <c r="M292" s="48" t="str">
        <f>$C$22&amp;SpeciesTable113[[#This Row],[Species]]</f>
        <v>Salix gooddingii</v>
      </c>
      <c r="N292" s="48">
        <f>IF(SpeciesTable113[[#This Row],[Percentage]]&lt;&gt;"", IFERROR(VLOOKUP(SpeciesTable113[[#This Row],[County&amp;Species]], SpeciesCobenefits[[County&amp;Species]:[PM2.5 Removed]], 2, FALSE), 0), 0)</f>
        <v>0</v>
      </c>
      <c r="O292" s="48">
        <f>IF(SpeciesTable113[[#This Row],[Percentage]]&lt;&gt;"", IFERROR(VLOOKUP(SpeciesTable113[[#This Row],[County&amp;Species]], SpeciesCobenefits[[County&amp;Species]:[PM2.5 Removed]],3, FALSE), 0), 0)</f>
        <v>0</v>
      </c>
      <c r="P292" s="48">
        <f>IF(SpeciesTable113[[#This Row],[Percentage]]&lt;&gt;"", IFERROR(VLOOKUP(SpeciesTable113[[#This Row],[County&amp;Species]], SpeciesCobenefits[[County&amp;Species]:[PM2.5 Removed]], 4, FALSE), 0), 0)</f>
        <v>0</v>
      </c>
      <c r="Q292" s="48">
        <f>IF(SpeciesTable113[[#This Row],[Percentage]]&lt;&gt;"", IFERROR(VLOOKUP(SpeciesTable113[[#This Row],[County&amp;Species]], SpeciesCobenefits[[County&amp;Species]:[PM2.5 Removed]], 5, FALSE), 0), 0)</f>
        <v>0</v>
      </c>
      <c r="R292" s="48"/>
      <c r="S292" s="48"/>
      <c r="T292" s="48"/>
      <c r="U292" s="48"/>
    </row>
    <row r="293" spans="2:21" s="30" customFormat="1">
      <c r="B293" s="157" t="s">
        <v>60</v>
      </c>
      <c r="C293" s="59"/>
      <c r="D293" s="30" t="str">
        <f t="shared" si="9"/>
        <v xml:space="preserve"> </v>
      </c>
      <c r="E293" s="48">
        <f>IF($D293=SpeciesTable113[[#Headers],[Willow]],$C293,0)</f>
        <v>0</v>
      </c>
      <c r="F293" s="48">
        <f>IF($D293=SpeciesTable113[[#Headers],[Cottonwood]],$C293,0)</f>
        <v>0</v>
      </c>
      <c r="G293" s="48">
        <f>IF($D293=SpeciesTable113[[#Headers],[Oak]],$C293,0)</f>
        <v>0</v>
      </c>
      <c r="H293" s="48">
        <f>IF($D293=SpeciesTable113[[#Headers],[Shrub]],$C293,0)</f>
        <v>0</v>
      </c>
      <c r="I293" s="48">
        <f>IF($D293=SpeciesTable113[[#Headers],[AlWal]],$C293,0)</f>
        <v>0</v>
      </c>
      <c r="J293" s="48">
        <f>IF($D293=SpeciesTable113[[#Headers],[ABS]],$C293,0)</f>
        <v>0</v>
      </c>
      <c r="K293" s="48">
        <f>IF($D293=SpeciesTable113[[#Headers],[Other]],$C293,0)</f>
        <v>0</v>
      </c>
      <c r="L293" s="48" t="s">
        <v>26</v>
      </c>
      <c r="M293" s="48" t="str">
        <f>$C$22&amp;SpeciesTable113[[#This Row],[Species]]</f>
        <v>Salix laevigata</v>
      </c>
      <c r="N293" s="48">
        <f>IF(SpeciesTable113[[#This Row],[Percentage]]&lt;&gt;"", IFERROR(VLOOKUP(SpeciesTable113[[#This Row],[County&amp;Species]], SpeciesCobenefits[[County&amp;Species]:[PM2.5 Removed]], 2, FALSE), 0), 0)</f>
        <v>0</v>
      </c>
      <c r="O293" s="48">
        <f>IF(SpeciesTable113[[#This Row],[Percentage]]&lt;&gt;"", IFERROR(VLOOKUP(SpeciesTable113[[#This Row],[County&amp;Species]], SpeciesCobenefits[[County&amp;Species]:[PM2.5 Removed]],3, FALSE), 0), 0)</f>
        <v>0</v>
      </c>
      <c r="P293" s="48">
        <f>IF(SpeciesTable113[[#This Row],[Percentage]]&lt;&gt;"", IFERROR(VLOOKUP(SpeciesTable113[[#This Row],[County&amp;Species]], SpeciesCobenefits[[County&amp;Species]:[PM2.5 Removed]], 4, FALSE), 0), 0)</f>
        <v>0</v>
      </c>
      <c r="Q293" s="48">
        <f>IF(SpeciesTable113[[#This Row],[Percentage]]&lt;&gt;"", IFERROR(VLOOKUP(SpeciesTable113[[#This Row],[County&amp;Species]], SpeciesCobenefits[[County&amp;Species]:[PM2.5 Removed]], 5, FALSE), 0), 0)</f>
        <v>0</v>
      </c>
      <c r="R293" s="48"/>
      <c r="S293" s="48"/>
      <c r="T293" s="48"/>
      <c r="U293" s="48"/>
    </row>
    <row r="294" spans="2:21" s="30" customFormat="1">
      <c r="B294" s="157" t="s">
        <v>61</v>
      </c>
      <c r="C294" s="59"/>
      <c r="D294" s="30" t="str">
        <f t="shared" si="9"/>
        <v xml:space="preserve"> </v>
      </c>
      <c r="E294" s="48">
        <f>IF($D294=SpeciesTable113[[#Headers],[Willow]],$C294,0)</f>
        <v>0</v>
      </c>
      <c r="F294" s="48">
        <f>IF($D294=SpeciesTable113[[#Headers],[Cottonwood]],$C294,0)</f>
        <v>0</v>
      </c>
      <c r="G294" s="48">
        <f>IF($D294=SpeciesTable113[[#Headers],[Oak]],$C294,0)</f>
        <v>0</v>
      </c>
      <c r="H294" s="48">
        <f>IF($D294=SpeciesTable113[[#Headers],[Shrub]],$C294,0)</f>
        <v>0</v>
      </c>
      <c r="I294" s="48">
        <f>IF($D294=SpeciesTable113[[#Headers],[AlWal]],$C294,0)</f>
        <v>0</v>
      </c>
      <c r="J294" s="48">
        <f>IF($D294=SpeciesTable113[[#Headers],[ABS]],$C294,0)</f>
        <v>0</v>
      </c>
      <c r="K294" s="48">
        <f>IF($D294=SpeciesTable113[[#Headers],[Other]],$C294,0)</f>
        <v>0</v>
      </c>
      <c r="L294" s="48" t="s">
        <v>26</v>
      </c>
      <c r="M294" s="48" t="str">
        <f>$C$22&amp;SpeciesTable113[[#This Row],[Species]]</f>
        <v>Salix lasiolepis</v>
      </c>
      <c r="N294" s="48">
        <f>IF(SpeciesTable113[[#This Row],[Percentage]]&lt;&gt;"", IFERROR(VLOOKUP(SpeciesTable113[[#This Row],[County&amp;Species]], SpeciesCobenefits[[County&amp;Species]:[PM2.5 Removed]], 2, FALSE), 0), 0)</f>
        <v>0</v>
      </c>
      <c r="O294" s="48">
        <f>IF(SpeciesTable113[[#This Row],[Percentage]]&lt;&gt;"", IFERROR(VLOOKUP(SpeciesTable113[[#This Row],[County&amp;Species]], SpeciesCobenefits[[County&amp;Species]:[PM2.5 Removed]],3, FALSE), 0), 0)</f>
        <v>0</v>
      </c>
      <c r="P294" s="48">
        <f>IF(SpeciesTable113[[#This Row],[Percentage]]&lt;&gt;"", IFERROR(VLOOKUP(SpeciesTable113[[#This Row],[County&amp;Species]], SpeciesCobenefits[[County&amp;Species]:[PM2.5 Removed]], 4, FALSE), 0), 0)</f>
        <v>0</v>
      </c>
      <c r="Q294" s="48">
        <f>IF(SpeciesTable113[[#This Row],[Percentage]]&lt;&gt;"", IFERROR(VLOOKUP(SpeciesTable113[[#This Row],[County&amp;Species]], SpeciesCobenefits[[County&amp;Species]:[PM2.5 Removed]], 5, FALSE), 0), 0)</f>
        <v>0</v>
      </c>
      <c r="R294" s="48"/>
      <c r="S294" s="48"/>
      <c r="T294" s="48"/>
      <c r="U294" s="48"/>
    </row>
    <row r="295" spans="2:21" s="30" customFormat="1">
      <c r="B295" s="157" t="s">
        <v>62</v>
      </c>
      <c r="C295" s="59"/>
      <c r="D295" s="30" t="str">
        <f t="shared" si="9"/>
        <v xml:space="preserve"> </v>
      </c>
      <c r="E295" s="48">
        <f>IF($D295=SpeciesTable113[[#Headers],[Willow]],$C295,0)</f>
        <v>0</v>
      </c>
      <c r="F295" s="48">
        <f>IF($D295=SpeciesTable113[[#Headers],[Cottonwood]],$C295,0)</f>
        <v>0</v>
      </c>
      <c r="G295" s="48">
        <f>IF($D295=SpeciesTable113[[#Headers],[Oak]],$C295,0)</f>
        <v>0</v>
      </c>
      <c r="H295" s="48">
        <f>IF($D295=SpeciesTable113[[#Headers],[Shrub]],$C295,0)</f>
        <v>0</v>
      </c>
      <c r="I295" s="48">
        <f>IF($D295=SpeciesTable113[[#Headers],[AlWal]],$C295,0)</f>
        <v>0</v>
      </c>
      <c r="J295" s="48">
        <f>IF($D295=SpeciesTable113[[#Headers],[ABS]],$C295,0)</f>
        <v>0</v>
      </c>
      <c r="K295" s="48">
        <f>IF($D295=SpeciesTable113[[#Headers],[Other]],$C295,0)</f>
        <v>0</v>
      </c>
      <c r="L295" s="48" t="s">
        <v>26</v>
      </c>
      <c r="M295" s="48" t="str">
        <f>$C$22&amp;SpeciesTable113[[#This Row],[Species]]</f>
        <v>Salix lucida</v>
      </c>
      <c r="N295" s="48">
        <f>IF(SpeciesTable113[[#This Row],[Percentage]]&lt;&gt;"", IFERROR(VLOOKUP(SpeciesTable113[[#This Row],[County&amp;Species]], SpeciesCobenefits[[County&amp;Species]:[PM2.5 Removed]], 2, FALSE), 0), 0)</f>
        <v>0</v>
      </c>
      <c r="O295" s="48">
        <f>IF(SpeciesTable113[[#This Row],[Percentage]]&lt;&gt;"", IFERROR(VLOOKUP(SpeciesTable113[[#This Row],[County&amp;Species]], SpeciesCobenefits[[County&amp;Species]:[PM2.5 Removed]],3, FALSE), 0), 0)</f>
        <v>0</v>
      </c>
      <c r="P295" s="48">
        <f>IF(SpeciesTable113[[#This Row],[Percentage]]&lt;&gt;"", IFERROR(VLOOKUP(SpeciesTable113[[#This Row],[County&amp;Species]], SpeciesCobenefits[[County&amp;Species]:[PM2.5 Removed]], 4, FALSE), 0), 0)</f>
        <v>0</v>
      </c>
      <c r="Q295" s="48">
        <f>IF(SpeciesTable113[[#This Row],[Percentage]]&lt;&gt;"", IFERROR(VLOOKUP(SpeciesTable113[[#This Row],[County&amp;Species]], SpeciesCobenefits[[County&amp;Species]:[PM2.5 Removed]], 5, FALSE), 0), 0)</f>
        <v>0</v>
      </c>
      <c r="R295" s="48"/>
      <c r="S295" s="48"/>
      <c r="T295" s="48"/>
      <c r="U295" s="48"/>
    </row>
    <row r="296" spans="2:21" s="30" customFormat="1">
      <c r="B296" s="157" t="s">
        <v>63</v>
      </c>
      <c r="C296" s="59"/>
      <c r="D296" s="30" t="str">
        <f t="shared" si="9"/>
        <v xml:space="preserve"> </v>
      </c>
      <c r="E296" s="48">
        <f>IF($D296=SpeciesTable113[[#Headers],[Willow]],$C296,0)</f>
        <v>0</v>
      </c>
      <c r="F296" s="48">
        <f>IF($D296=SpeciesTable113[[#Headers],[Cottonwood]],$C296,0)</f>
        <v>0</v>
      </c>
      <c r="G296" s="48">
        <f>IF($D296=SpeciesTable113[[#Headers],[Oak]],$C296,0)</f>
        <v>0</v>
      </c>
      <c r="H296" s="48">
        <f>IF($D296=SpeciesTable113[[#Headers],[Shrub]],$C296,0)</f>
        <v>0</v>
      </c>
      <c r="I296" s="48">
        <f>IF($D296=SpeciesTable113[[#Headers],[AlWal]],$C296,0)</f>
        <v>0</v>
      </c>
      <c r="J296" s="48">
        <f>IF($D296=SpeciesTable113[[#Headers],[ABS]],$C296,0)</f>
        <v>0</v>
      </c>
      <c r="K296" s="48">
        <f>IF($D296=SpeciesTable113[[#Headers],[Other]],$C296,0)</f>
        <v>0</v>
      </c>
      <c r="L296" s="48" t="s">
        <v>26</v>
      </c>
      <c r="M296" s="48" t="str">
        <f>$C$22&amp;SpeciesTable113[[#This Row],[Species]]</f>
        <v>Salix (other)</v>
      </c>
      <c r="N296" s="48">
        <f>IF(SpeciesTable113[[#This Row],[Percentage]]&lt;&gt;"", IFERROR(VLOOKUP(SpeciesTable113[[#This Row],[County&amp;Species]], SpeciesCobenefits[[County&amp;Species]:[PM2.5 Removed]], 2, FALSE), 0), 0)</f>
        <v>0</v>
      </c>
      <c r="O296" s="48">
        <f>IF(SpeciesTable113[[#This Row],[Percentage]]&lt;&gt;"", IFERROR(VLOOKUP(SpeciesTable113[[#This Row],[County&amp;Species]], SpeciesCobenefits[[County&amp;Species]:[PM2.5 Removed]],3, FALSE), 0), 0)</f>
        <v>0</v>
      </c>
      <c r="P296" s="48">
        <f>IF(SpeciesTable113[[#This Row],[Percentage]]&lt;&gt;"", IFERROR(VLOOKUP(SpeciesTable113[[#This Row],[County&amp;Species]], SpeciesCobenefits[[County&amp;Species]:[PM2.5 Removed]], 4, FALSE), 0), 0)</f>
        <v>0</v>
      </c>
      <c r="Q296" s="48">
        <f>IF(SpeciesTable113[[#This Row],[Percentage]]&lt;&gt;"", IFERROR(VLOOKUP(SpeciesTable113[[#This Row],[County&amp;Species]], SpeciesCobenefits[[County&amp;Species]:[PM2.5 Removed]], 5, FALSE), 0), 0)</f>
        <v>0</v>
      </c>
      <c r="R296" s="48"/>
      <c r="S296" s="48"/>
      <c r="T296" s="48"/>
      <c r="U296" s="48"/>
    </row>
    <row r="297" spans="2:21" s="30" customFormat="1">
      <c r="B297" s="157" t="s">
        <v>64</v>
      </c>
      <c r="C297" s="59"/>
      <c r="D297" s="30" t="str">
        <f t="shared" si="9"/>
        <v xml:space="preserve"> </v>
      </c>
      <c r="E297" s="48">
        <f>IF($D297=SpeciesTable113[[#Headers],[Willow]],$C297,0)</f>
        <v>0</v>
      </c>
      <c r="F297" s="48">
        <f>IF($D297=SpeciesTable113[[#Headers],[Cottonwood]],$C297,0)</f>
        <v>0</v>
      </c>
      <c r="G297" s="48">
        <f>IF($D297=SpeciesTable113[[#Headers],[Oak]],$C297,0)</f>
        <v>0</v>
      </c>
      <c r="H297" s="48">
        <f>IF($D297=SpeciesTable113[[#Headers],[Shrub]],$C297,0)</f>
        <v>0</v>
      </c>
      <c r="I297" s="48">
        <f>IF($D297=SpeciesTable113[[#Headers],[AlWal]],$C297,0)</f>
        <v>0</v>
      </c>
      <c r="J297" s="48">
        <f>IF($D297=SpeciesTable113[[#Headers],[ABS]],$C297,0)</f>
        <v>0</v>
      </c>
      <c r="K297" s="48">
        <f>IF($D297=SpeciesTable113[[#Headers],[Other]],$C297,0)</f>
        <v>0</v>
      </c>
      <c r="L297" s="48" t="s">
        <v>29</v>
      </c>
      <c r="M297" s="48" t="str">
        <f>$C$22&amp;SpeciesTable113[[#This Row],[Species]]</f>
        <v>Sambucus (sp)</v>
      </c>
      <c r="N297" s="48">
        <f>IF(SpeciesTable113[[#This Row],[Percentage]]&lt;&gt;"", IFERROR(VLOOKUP(SpeciesTable113[[#This Row],[County&amp;Species]], SpeciesCobenefits[[County&amp;Species]:[PM2.5 Removed]], 2, FALSE), 0), 0)</f>
        <v>0</v>
      </c>
      <c r="O297" s="48">
        <f>IF(SpeciesTable113[[#This Row],[Percentage]]&lt;&gt;"", IFERROR(VLOOKUP(SpeciesTable113[[#This Row],[County&amp;Species]], SpeciesCobenefits[[County&amp;Species]:[PM2.5 Removed]],3, FALSE), 0), 0)</f>
        <v>0</v>
      </c>
      <c r="P297" s="48">
        <f>IF(SpeciesTable113[[#This Row],[Percentage]]&lt;&gt;"", IFERROR(VLOOKUP(SpeciesTable113[[#This Row],[County&amp;Species]], SpeciesCobenefits[[County&amp;Species]:[PM2.5 Removed]], 4, FALSE), 0), 0)</f>
        <v>0</v>
      </c>
      <c r="Q297" s="48">
        <f>IF(SpeciesTable113[[#This Row],[Percentage]]&lt;&gt;"", IFERROR(VLOOKUP(SpeciesTable113[[#This Row],[County&amp;Species]], SpeciesCobenefits[[County&amp;Species]:[PM2.5 Removed]], 5, FALSE), 0), 0)</f>
        <v>0</v>
      </c>
      <c r="R297" s="48"/>
      <c r="S297" s="48"/>
      <c r="T297" s="48"/>
      <c r="U297" s="48"/>
    </row>
    <row r="298" spans="2:21" s="30" customFormat="1">
      <c r="B298" s="157" t="s">
        <v>65</v>
      </c>
      <c r="C298" s="59"/>
      <c r="D298" s="30" t="str">
        <f t="shared" si="9"/>
        <v xml:space="preserve"> </v>
      </c>
      <c r="E298" s="48">
        <f>IF($D298=SpeciesTable113[[#Headers],[Willow]],$C298,0)</f>
        <v>0</v>
      </c>
      <c r="F298" s="48">
        <f>IF($D298=SpeciesTable113[[#Headers],[Cottonwood]],$C298,0)</f>
        <v>0</v>
      </c>
      <c r="G298" s="48">
        <f>IF($D298=SpeciesTable113[[#Headers],[Oak]],$C298,0)</f>
        <v>0</v>
      </c>
      <c r="H298" s="48">
        <f>IF($D298=SpeciesTable113[[#Headers],[Shrub]],$C298,0)</f>
        <v>0</v>
      </c>
      <c r="I298" s="48">
        <f>IF($D298=SpeciesTable113[[#Headers],[AlWal]],$C298,0)</f>
        <v>0</v>
      </c>
      <c r="J298" s="48">
        <f>IF($D298=SpeciesTable113[[#Headers],[ABS]],$C298,0)</f>
        <v>0</v>
      </c>
      <c r="K298" s="48">
        <f>IF($D298=SpeciesTable113[[#Headers],[Other]],$C298,0)</f>
        <v>0</v>
      </c>
      <c r="L298" s="48" t="s">
        <v>49</v>
      </c>
      <c r="M298" s="48" t="str">
        <f>$C$22&amp;SpeciesTable113[[#This Row],[Species]]</f>
        <v>Symphoricarpos albus</v>
      </c>
      <c r="N298" s="48">
        <f>IF(SpeciesTable113[[#This Row],[Percentage]]&lt;&gt;"", IFERROR(VLOOKUP(SpeciesTable113[[#This Row],[County&amp;Species]], SpeciesCobenefits[[County&amp;Species]:[PM2.5 Removed]], 2, FALSE), 0), 0)</f>
        <v>0</v>
      </c>
      <c r="O298" s="48">
        <f>IF(SpeciesTable113[[#This Row],[Percentage]]&lt;&gt;"", IFERROR(VLOOKUP(SpeciesTable113[[#This Row],[County&amp;Species]], SpeciesCobenefits[[County&amp;Species]:[PM2.5 Removed]],3, FALSE), 0), 0)</f>
        <v>0</v>
      </c>
      <c r="P298" s="48">
        <f>IF(SpeciesTable113[[#This Row],[Percentage]]&lt;&gt;"", IFERROR(VLOOKUP(SpeciesTable113[[#This Row],[County&amp;Species]], SpeciesCobenefits[[County&amp;Species]:[PM2.5 Removed]], 4, FALSE), 0), 0)</f>
        <v>0</v>
      </c>
      <c r="Q298" s="48">
        <f>IF(SpeciesTable113[[#This Row],[Percentage]]&lt;&gt;"", IFERROR(VLOOKUP(SpeciesTable113[[#This Row],[County&amp;Species]], SpeciesCobenefits[[County&amp;Species]:[PM2.5 Removed]], 5, FALSE), 0), 0)</f>
        <v>0</v>
      </c>
      <c r="R298" s="48"/>
      <c r="S298" s="48"/>
      <c r="T298" s="48"/>
      <c r="U298" s="48"/>
    </row>
    <row r="299" spans="2:21" s="30" customFormat="1">
      <c r="B299" s="157" t="s">
        <v>66</v>
      </c>
      <c r="C299" s="59"/>
      <c r="D299" s="30" t="str">
        <f t="shared" si="9"/>
        <v xml:space="preserve"> </v>
      </c>
      <c r="E299" s="48">
        <f>IF($D299=SpeciesTable113[[#Headers],[Willow]],$C299,0)</f>
        <v>0</v>
      </c>
      <c r="F299" s="48">
        <f>IF($D299=SpeciesTable113[[#Headers],[Cottonwood]],$C299,0)</f>
        <v>0</v>
      </c>
      <c r="G299" s="48">
        <f>IF($D299=SpeciesTable113[[#Headers],[Oak]],$C299,0)</f>
        <v>0</v>
      </c>
      <c r="H299" s="48">
        <f>IF($D299=SpeciesTable113[[#Headers],[Shrub]],$C299,0)</f>
        <v>0</v>
      </c>
      <c r="I299" s="48">
        <f>IF($D299=SpeciesTable113[[#Headers],[AlWal]],$C299,0)</f>
        <v>0</v>
      </c>
      <c r="J299" s="48">
        <f>IF($D299=SpeciesTable113[[#Headers],[ABS]],$C299,0)</f>
        <v>0</v>
      </c>
      <c r="K299" s="48">
        <f>IF($D299=SpeciesTable113[[#Headers],[Other]],$C299,0)</f>
        <v>0</v>
      </c>
      <c r="L299" s="48" t="s">
        <v>49</v>
      </c>
      <c r="M299" s="48" t="str">
        <f>$C$22&amp;SpeciesTable113[[#This Row],[Species]]</f>
        <v>Toxicodendron diversilobum</v>
      </c>
      <c r="N299" s="48">
        <f>IF(SpeciesTable113[[#This Row],[Percentage]]&lt;&gt;"", IFERROR(VLOOKUP(SpeciesTable113[[#This Row],[County&amp;Species]], SpeciesCobenefits[[County&amp;Species]:[PM2.5 Removed]], 2, FALSE), 0), 0)</f>
        <v>0</v>
      </c>
      <c r="O299" s="48">
        <f>IF(SpeciesTable113[[#This Row],[Percentage]]&lt;&gt;"", IFERROR(VLOOKUP(SpeciesTable113[[#This Row],[County&amp;Species]], SpeciesCobenefits[[County&amp;Species]:[PM2.5 Removed]],3, FALSE), 0), 0)</f>
        <v>0</v>
      </c>
      <c r="P299" s="48">
        <f>IF(SpeciesTable113[[#This Row],[Percentage]]&lt;&gt;"", IFERROR(VLOOKUP(SpeciesTable113[[#This Row],[County&amp;Species]], SpeciesCobenefits[[County&amp;Species]:[PM2.5 Removed]], 4, FALSE), 0), 0)</f>
        <v>0</v>
      </c>
      <c r="Q299" s="48">
        <f>IF(SpeciesTable113[[#This Row],[Percentage]]&lt;&gt;"", IFERROR(VLOOKUP(SpeciesTable113[[#This Row],[County&amp;Species]], SpeciesCobenefits[[County&amp;Species]:[PM2.5 Removed]], 5, FALSE), 0), 0)</f>
        <v>0</v>
      </c>
      <c r="R299" s="48"/>
      <c r="S299" s="48"/>
      <c r="T299" s="48"/>
      <c r="U299" s="48"/>
    </row>
    <row r="300" spans="2:21" s="30" customFormat="1">
      <c r="B300" s="157" t="s">
        <v>67</v>
      </c>
      <c r="C300" s="59"/>
      <c r="D300" s="30" t="str">
        <f t="shared" si="9"/>
        <v xml:space="preserve"> </v>
      </c>
      <c r="E300" s="48">
        <f>IF($D300=SpeciesTable113[[#Headers],[Willow]],$C300,0)</f>
        <v>0</v>
      </c>
      <c r="F300" s="48">
        <f>IF($D300=SpeciesTable113[[#Headers],[Cottonwood]],$C300,0)</f>
        <v>0</v>
      </c>
      <c r="G300" s="48">
        <f>IF($D300=SpeciesTable113[[#Headers],[Oak]],$C300,0)</f>
        <v>0</v>
      </c>
      <c r="H300" s="48">
        <f>IF($D300=SpeciesTable113[[#Headers],[Shrub]],$C300,0)</f>
        <v>0</v>
      </c>
      <c r="I300" s="48">
        <f>IF($D300=SpeciesTable113[[#Headers],[AlWal]],$C300,0)</f>
        <v>0</v>
      </c>
      <c r="J300" s="48">
        <f>IF($D300=SpeciesTable113[[#Headers],[ABS]],$C300,0)</f>
        <v>0</v>
      </c>
      <c r="K300" s="48">
        <f>IF($D300=SpeciesTable113[[#Headers],[Other]],$C300,0)</f>
        <v>0</v>
      </c>
      <c r="L300" s="48" t="s">
        <v>49</v>
      </c>
      <c r="M300" s="48" t="str">
        <f>$C$22&amp;SpeciesTable113[[#This Row],[Species]]</f>
        <v>Vitis californicus</v>
      </c>
      <c r="N300" s="48">
        <f>IF(SpeciesTable113[[#This Row],[Percentage]]&lt;&gt;"", IFERROR(VLOOKUP(SpeciesTable113[[#This Row],[County&amp;Species]], SpeciesCobenefits[[County&amp;Species]:[PM2.5 Removed]], 2, FALSE), 0), 0)</f>
        <v>0</v>
      </c>
      <c r="O300" s="48">
        <f>IF(SpeciesTable113[[#This Row],[Percentage]]&lt;&gt;"", IFERROR(VLOOKUP(SpeciesTable113[[#This Row],[County&amp;Species]], SpeciesCobenefits[[County&amp;Species]:[PM2.5 Removed]],3, FALSE), 0), 0)</f>
        <v>0</v>
      </c>
      <c r="P300" s="48">
        <f>IF(SpeciesTable113[[#This Row],[Percentage]]&lt;&gt;"", IFERROR(VLOOKUP(SpeciesTable113[[#This Row],[County&amp;Species]], SpeciesCobenefits[[County&amp;Species]:[PM2.5 Removed]], 4, FALSE), 0), 0)</f>
        <v>0</v>
      </c>
      <c r="Q300" s="48">
        <f>IF(SpeciesTable113[[#This Row],[Percentage]]&lt;&gt;"", IFERROR(VLOOKUP(SpeciesTable113[[#This Row],[County&amp;Species]], SpeciesCobenefits[[County&amp;Species]:[PM2.5 Removed]], 5, FALSE), 0), 0)</f>
        <v>0</v>
      </c>
      <c r="R300" s="48"/>
      <c r="S300" s="48"/>
      <c r="T300" s="48"/>
      <c r="U300" s="48"/>
    </row>
    <row r="301" spans="2:21" s="30" customFormat="1">
      <c r="B301" s="58" t="s">
        <v>68</v>
      </c>
      <c r="C301" s="59"/>
      <c r="D301" s="30" t="str">
        <f t="shared" si="9"/>
        <v xml:space="preserve"> </v>
      </c>
      <c r="E301" s="48">
        <f>IF($D301=SpeciesTable113[[#Headers],[Willow]],$C301,0)</f>
        <v>0</v>
      </c>
      <c r="F301" s="48">
        <f>IF($D301=SpeciesTable113[[#Headers],[Cottonwood]],$C301,0)</f>
        <v>0</v>
      </c>
      <c r="G301" s="48">
        <f>IF($D301=SpeciesTable113[[#Headers],[Oak]],$C301,0)</f>
        <v>0</v>
      </c>
      <c r="H301" s="48">
        <f>IF($D301=SpeciesTable113[[#Headers],[Shrub]],$C301,0)</f>
        <v>0</v>
      </c>
      <c r="I301" s="48">
        <f>IF($D301=SpeciesTable113[[#Headers],[AlWal]],$C301,0)</f>
        <v>0</v>
      </c>
      <c r="J301" s="48">
        <f>IF($D301=SpeciesTable113[[#Headers],[ABS]],$C301,0)</f>
        <v>0</v>
      </c>
      <c r="K301" s="48">
        <f>IF($D301=SpeciesTable113[[#Headers],[Other]],$C301,0)</f>
        <v>0</v>
      </c>
      <c r="L301" s="48" t="s">
        <v>32</v>
      </c>
      <c r="M301" s="48" t="str">
        <f>$C$22&amp;SpeciesTable113[[#This Row],[Species]]</f>
        <v>Other canopy tree</v>
      </c>
      <c r="N301" s="48">
        <f>IF(SpeciesTable113[[#This Row],[Percentage]]&lt;&gt;"", IFERROR(VLOOKUP(SpeciesTable113[[#This Row],[County&amp;Species]], SpeciesCobenefits[[County&amp;Species]:[PM2.5 Removed]], 2, FALSE), 0), 0)</f>
        <v>0</v>
      </c>
      <c r="O301" s="48">
        <f>IF(SpeciesTable113[[#This Row],[Percentage]]&lt;&gt;"", IFERROR(VLOOKUP(SpeciesTable113[[#This Row],[County&amp;Species]], SpeciesCobenefits[[County&amp;Species]:[PM2.5 Removed]],3, FALSE), 0), 0)</f>
        <v>0</v>
      </c>
      <c r="P301" s="48">
        <f>IF(SpeciesTable113[[#This Row],[Percentage]]&lt;&gt;"", IFERROR(VLOOKUP(SpeciesTable113[[#This Row],[County&amp;Species]], SpeciesCobenefits[[County&amp;Species]:[PM2.5 Removed]], 4, FALSE), 0), 0)</f>
        <v>0</v>
      </c>
      <c r="Q301" s="48">
        <f>IF(SpeciesTable113[[#This Row],[Percentage]]&lt;&gt;"", IFERROR(VLOOKUP(SpeciesTable113[[#This Row],[County&amp;Species]], SpeciesCobenefits[[County&amp;Species]:[PM2.5 Removed]], 5, FALSE), 0), 0)</f>
        <v>0</v>
      </c>
      <c r="R301" s="48"/>
      <c r="S301" s="48"/>
      <c r="T301" s="48"/>
      <c r="U301" s="48"/>
    </row>
    <row r="302" spans="2:21" s="30" customFormat="1" ht="16.5" thickBot="1">
      <c r="B302" s="60" t="s">
        <v>69</v>
      </c>
      <c r="C302" s="61"/>
      <c r="D302" s="30" t="str">
        <f t="shared" si="9"/>
        <v xml:space="preserve"> </v>
      </c>
      <c r="E302" s="48">
        <f>IF($D302=SpeciesTable113[[#Headers],[Willow]],$C302,0)</f>
        <v>0</v>
      </c>
      <c r="F302" s="48">
        <f>IF($D302=SpeciesTable113[[#Headers],[Cottonwood]],$C302,0)</f>
        <v>0</v>
      </c>
      <c r="G302" s="48">
        <f>IF($D302=SpeciesTable113[[#Headers],[Oak]],$C302,0)</f>
        <v>0</v>
      </c>
      <c r="H302" s="48">
        <f>IF($D302=SpeciesTable113[[#Headers],[Shrub]],$C302,0)</f>
        <v>0</v>
      </c>
      <c r="I302" s="48">
        <f>IF($D302=SpeciesTable113[[#Headers],[AlWal]],$C302,0)</f>
        <v>0</v>
      </c>
      <c r="J302" s="48">
        <f>IF($D302=SpeciesTable113[[#Headers],[ABS]],$C302,0)</f>
        <v>0</v>
      </c>
      <c r="K302" s="48">
        <f>IF($D302=SpeciesTable113[[#Headers],[Other]],$C302,0)</f>
        <v>0</v>
      </c>
      <c r="L302" s="48" t="s">
        <v>29</v>
      </c>
      <c r="M302" s="48" t="str">
        <f>$C$22&amp;SpeciesTable113[[#This Row],[Species]]</f>
        <v>Other understory woody shrub</v>
      </c>
      <c r="N302" s="48">
        <f>IF(SpeciesTable113[[#This Row],[Percentage]]&lt;&gt;"", IFERROR(VLOOKUP(SpeciesTable113[[#This Row],[County&amp;Species]], SpeciesCobenefits[[County&amp;Species]:[PM2.5 Removed]], 2, FALSE), 0), 0)</f>
        <v>0</v>
      </c>
      <c r="O302" s="48">
        <f>IF(SpeciesTable113[[#This Row],[Percentage]]&lt;&gt;"", IFERROR(VLOOKUP(SpeciesTable113[[#This Row],[County&amp;Species]], SpeciesCobenefits[[County&amp;Species]:[PM2.5 Removed]],3, FALSE), 0), 0)</f>
        <v>0</v>
      </c>
      <c r="P302" s="48">
        <f>IF(SpeciesTable113[[#This Row],[Percentage]]&lt;&gt;"", IFERROR(VLOOKUP(SpeciesTable113[[#This Row],[County&amp;Species]], SpeciesCobenefits[[County&amp;Species]:[PM2.5 Removed]], 4, FALSE), 0), 0)</f>
        <v>0</v>
      </c>
      <c r="Q302" s="48">
        <f>IF(SpeciesTable113[[#This Row],[Percentage]]&lt;&gt;"", IFERROR(VLOOKUP(SpeciesTable113[[#This Row],[County&amp;Species]], SpeciesCobenefits[[County&amp;Species]:[PM2.5 Removed]], 5, FALSE), 0), 0)</f>
        <v>0</v>
      </c>
      <c r="R302" s="48"/>
      <c r="S302" s="48"/>
      <c r="T302" s="48"/>
      <c r="U302" s="48"/>
    </row>
    <row r="303" spans="2:21" s="47" customFormat="1" ht="16.5" thickBot="1">
      <c r="B303" s="91" t="s">
        <v>70</v>
      </c>
      <c r="C303" s="92" t="str">
        <f>IF(SUM(C268:C302) &gt; 100, "Error: Sum exceeds 100", IF(SUM(C268:C302) &lt; 100, "Warning: Sum is less than 100", MIN(SUM(C268:C302), 100)))</f>
        <v>Warning: Sum is less than 100</v>
      </c>
      <c r="E303" s="46">
        <f>SUM(E268:E302)</f>
        <v>0</v>
      </c>
      <c r="F303" s="46">
        <f t="shared" ref="F303:K303" si="10">SUM(F268:F302)</f>
        <v>0</v>
      </c>
      <c r="G303" s="46">
        <f t="shared" si="10"/>
        <v>0</v>
      </c>
      <c r="H303" s="46">
        <f t="shared" si="10"/>
        <v>0</v>
      </c>
      <c r="I303" s="46">
        <f t="shared" si="10"/>
        <v>0</v>
      </c>
      <c r="J303" s="46">
        <f t="shared" si="10"/>
        <v>0</v>
      </c>
      <c r="K303" s="46">
        <f t="shared" si="10"/>
        <v>0</v>
      </c>
      <c r="L303" s="46"/>
      <c r="M303" s="46" t="s">
        <v>70</v>
      </c>
      <c r="N303" s="48">
        <f>SUM(N268:N302)</f>
        <v>0</v>
      </c>
      <c r="O303" s="48">
        <f t="shared" ref="O303:Q303" si="11">SUM(O268:O302)</f>
        <v>0</v>
      </c>
      <c r="P303" s="48">
        <f t="shared" si="11"/>
        <v>0</v>
      </c>
      <c r="Q303" s="48">
        <f t="shared" si="11"/>
        <v>0</v>
      </c>
      <c r="R303" s="46"/>
      <c r="S303" s="46"/>
      <c r="T303" s="46"/>
      <c r="U303" s="46"/>
    </row>
    <row r="304" spans="2:21" s="47" customFormat="1" ht="16.5" thickBot="1">
      <c r="B304" s="62" t="s">
        <v>25</v>
      </c>
      <c r="C304" s="63" t="str">
        <f>IF(NOT(ISNUMBER(C303)),
    "Error: Total planted species is not a number",
    IF(SUM(C268:C302) &gt; 100,
        "Error: Sum exceeds 100",
        IF(SUM(C268:C302) &lt; 100,
            "Warning: Sum is less than 100",
            IFERROR(VLOOKUP(D304, PermutationForestType[#All], 2, FALSE), "Not identified - Try running individual communities")
        )
    )
)</f>
        <v>Error: Total planted species is not a number</v>
      </c>
      <c r="D304" s="47" t="str">
        <f>CONCATENATE(E304,F304,G304,H304,I304,J304,K304)</f>
        <v>AAAAAAA</v>
      </c>
      <c r="E304" s="46" t="str">
        <f>LOOKUP(E303, {0,1,5,25,50,75}, {"A","B","C","D","E","F"})</f>
        <v>A</v>
      </c>
      <c r="F304" s="46" t="str">
        <f>LOOKUP(F303, {0,1,5,25,50,75}, {"A","B","C","D","E","F"})</f>
        <v>A</v>
      </c>
      <c r="G304" s="46" t="str">
        <f>LOOKUP(G303, {0,1,5,25,50,75}, {"A","B","C","D","E","F"})</f>
        <v>A</v>
      </c>
      <c r="H304" s="46" t="str">
        <f>LOOKUP(H303, {0,1,5,25,50,75}, {"A","B","C","D","E","F"})</f>
        <v>A</v>
      </c>
      <c r="I304" s="46" t="str">
        <f>LOOKUP(I303, {0,1,5,25,50,75}, {"A","B","C","D","E","F"})</f>
        <v>A</v>
      </c>
      <c r="J304" s="46" t="str">
        <f>LOOKUP(J303, {0,1,5,25,50,75}, {"A","B","C","D","E","F"})</f>
        <v>A</v>
      </c>
      <c r="K304" s="46" t="str">
        <f>LOOKUP(K303, {0,1,5,25,50,75}, {"A","B","C","D","E","F"})</f>
        <v>A</v>
      </c>
      <c r="L304" s="46"/>
      <c r="M304" s="46"/>
      <c r="N304" s="48"/>
      <c r="O304" s="48"/>
      <c r="P304" s="48"/>
      <c r="Q304" s="48"/>
      <c r="R304" s="46"/>
      <c r="S304" s="46"/>
      <c r="T304" s="46"/>
      <c r="U304" s="46"/>
    </row>
    <row r="305" spans="2:21" s="47" customFormat="1">
      <c r="C305" s="46"/>
      <c r="E305" s="46"/>
      <c r="F305" s="46"/>
      <c r="G305" s="46"/>
      <c r="H305" s="46"/>
      <c r="I305" s="46"/>
      <c r="J305" s="46"/>
      <c r="K305" s="46"/>
      <c r="L305" s="46"/>
      <c r="M305" s="46"/>
      <c r="N305" s="46"/>
      <c r="O305" s="46"/>
      <c r="P305" s="46"/>
      <c r="Q305" s="46"/>
      <c r="R305" s="46"/>
      <c r="S305" s="46"/>
      <c r="T305" s="46"/>
      <c r="U305" s="46"/>
    </row>
    <row r="306" spans="2:21">
      <c r="B306" s="89" t="s">
        <v>71</v>
      </c>
    </row>
    <row r="307" spans="2:21">
      <c r="B307" s="89"/>
    </row>
    <row r="308" spans="2:21" s="47" customFormat="1">
      <c r="B308" s="93" t="s">
        <v>72</v>
      </c>
      <c r="C308" s="33"/>
      <c r="E308" s="46"/>
      <c r="F308" s="46"/>
      <c r="G308" s="46"/>
      <c r="H308" s="46"/>
      <c r="I308" s="46"/>
      <c r="J308" s="46"/>
      <c r="K308" s="46"/>
      <c r="L308" s="46"/>
      <c r="M308" s="46"/>
      <c r="N308" s="46"/>
      <c r="O308" s="46"/>
      <c r="P308" s="46"/>
      <c r="Q308" s="46"/>
      <c r="R308" s="46"/>
      <c r="S308" s="46"/>
      <c r="T308" s="46"/>
      <c r="U308" s="46"/>
    </row>
    <row r="309" spans="2:21" s="47" customFormat="1">
      <c r="B309" s="93" t="s">
        <v>73</v>
      </c>
      <c r="C309" s="32"/>
      <c r="D309" s="46"/>
      <c r="E309" s="46"/>
      <c r="F309" s="46"/>
      <c r="G309" s="46"/>
      <c r="H309" s="46"/>
      <c r="I309" s="46"/>
      <c r="J309" s="46"/>
      <c r="K309" s="46"/>
      <c r="L309" s="46"/>
      <c r="M309" s="46"/>
      <c r="N309" s="46"/>
      <c r="O309" s="46"/>
      <c r="P309" s="46"/>
      <c r="Q309" s="46"/>
      <c r="R309" s="46"/>
      <c r="S309" s="46"/>
      <c r="T309" s="46"/>
      <c r="U309" s="46"/>
    </row>
    <row r="310" spans="2:21" s="47" customFormat="1">
      <c r="B310" s="84" t="s">
        <v>31936</v>
      </c>
      <c r="C310" s="86"/>
      <c r="E310" s="46"/>
      <c r="F310" s="46"/>
      <c r="G310" s="46"/>
      <c r="H310" s="46"/>
      <c r="I310" s="46"/>
      <c r="J310" s="46"/>
      <c r="K310" s="46"/>
      <c r="L310" s="46"/>
      <c r="M310" s="46"/>
      <c r="N310" s="46"/>
      <c r="O310" s="46"/>
      <c r="P310" s="46"/>
      <c r="Q310" s="46"/>
      <c r="R310" s="46"/>
      <c r="S310" s="46"/>
      <c r="T310" s="46"/>
      <c r="U310" s="46"/>
    </row>
    <row r="311" spans="2:21" s="47" customFormat="1">
      <c r="B311" s="84" t="s">
        <v>31935</v>
      </c>
      <c r="C311" s="51"/>
      <c r="E311" s="46"/>
      <c r="F311" s="46"/>
      <c r="G311" s="46"/>
      <c r="H311" s="46"/>
      <c r="I311" s="46"/>
      <c r="J311" s="46"/>
      <c r="K311" s="46"/>
      <c r="L311" s="46"/>
      <c r="M311" s="46"/>
      <c r="N311" s="46"/>
      <c r="O311" s="46"/>
      <c r="P311" s="46"/>
      <c r="Q311" s="46"/>
      <c r="R311" s="46"/>
      <c r="S311" s="46"/>
      <c r="T311" s="46"/>
      <c r="U311" s="46"/>
    </row>
    <row r="312" spans="2:21" s="47" customFormat="1">
      <c r="B312" s="84" t="s">
        <v>77</v>
      </c>
      <c r="C312" s="87"/>
      <c r="E312" s="46"/>
      <c r="F312" s="46"/>
      <c r="G312" s="46"/>
      <c r="H312" s="46"/>
      <c r="I312" s="46"/>
      <c r="J312" s="46"/>
      <c r="K312" s="46"/>
      <c r="L312" s="46"/>
      <c r="M312" s="46"/>
      <c r="N312" s="46"/>
      <c r="O312" s="46"/>
      <c r="P312" s="46"/>
      <c r="Q312" s="46"/>
      <c r="R312" s="46"/>
      <c r="S312" s="46"/>
      <c r="T312" s="46"/>
      <c r="U312" s="46"/>
    </row>
    <row r="313" spans="2:21" s="47" customFormat="1">
      <c r="B313" s="84" t="s">
        <v>79</v>
      </c>
      <c r="C313" s="88"/>
      <c r="E313" s="46"/>
      <c r="F313" s="46"/>
      <c r="G313" s="46"/>
      <c r="H313" s="46"/>
      <c r="I313" s="46"/>
      <c r="J313" s="46"/>
      <c r="K313" s="46"/>
      <c r="L313" s="46"/>
      <c r="M313" s="46"/>
      <c r="N313" s="46"/>
      <c r="O313" s="46"/>
      <c r="P313" s="46"/>
      <c r="Q313" s="46"/>
      <c r="R313" s="46"/>
      <c r="S313" s="46"/>
      <c r="T313" s="46"/>
      <c r="U313" s="46"/>
    </row>
    <row r="314" spans="2:21" s="47" customFormat="1" ht="31.5">
      <c r="B314" s="94" t="s">
        <v>31956</v>
      </c>
      <c r="C314" s="88"/>
      <c r="E314" s="46"/>
      <c r="F314" s="46"/>
      <c r="G314" s="46"/>
      <c r="H314" s="46"/>
      <c r="I314" s="46"/>
      <c r="J314" s="46"/>
      <c r="K314" s="46"/>
      <c r="L314" s="46"/>
      <c r="M314" s="46"/>
      <c r="N314" s="46"/>
      <c r="O314" s="46"/>
      <c r="P314" s="46"/>
      <c r="Q314" s="46"/>
      <c r="R314" s="46"/>
      <c r="S314" s="46"/>
      <c r="T314" s="46"/>
      <c r="U314" s="46"/>
    </row>
    <row r="315" spans="2:21" s="47" customFormat="1">
      <c r="B315" s="84" t="s">
        <v>31948</v>
      </c>
      <c r="C315" s="88"/>
      <c r="E315" s="46"/>
      <c r="F315" s="46"/>
      <c r="G315" s="46"/>
      <c r="H315" s="46"/>
      <c r="I315" s="46"/>
      <c r="J315" s="46"/>
      <c r="K315" s="46"/>
      <c r="L315" s="46"/>
      <c r="M315" s="46"/>
      <c r="N315" s="46"/>
      <c r="O315" s="46"/>
      <c r="P315" s="46"/>
      <c r="Q315" s="46"/>
      <c r="R315" s="46"/>
      <c r="S315" s="46"/>
      <c r="T315" s="46"/>
      <c r="U315" s="46"/>
    </row>
    <row r="316" spans="2:21" s="47" customFormat="1">
      <c r="B316" s="84" t="s">
        <v>83</v>
      </c>
      <c r="C316" s="51"/>
      <c r="E316" s="46"/>
      <c r="F316" s="46"/>
      <c r="G316" s="46"/>
      <c r="H316" s="46"/>
      <c r="I316" s="46"/>
      <c r="J316" s="46"/>
      <c r="K316" s="46"/>
      <c r="L316" s="46"/>
      <c r="M316" s="46"/>
      <c r="N316" s="46"/>
      <c r="O316" s="46"/>
      <c r="P316" s="46"/>
      <c r="Q316" s="46"/>
      <c r="R316" s="46"/>
      <c r="S316" s="46"/>
      <c r="T316" s="46"/>
      <c r="U316" s="46"/>
    </row>
    <row r="317" spans="2:21" s="47" customFormat="1">
      <c r="B317" s="84" t="s">
        <v>31949</v>
      </c>
      <c r="C317" s="88"/>
      <c r="E317" s="46"/>
      <c r="F317" s="46"/>
      <c r="G317" s="46"/>
      <c r="H317" s="46"/>
      <c r="I317" s="46"/>
      <c r="J317" s="46"/>
      <c r="K317" s="46"/>
      <c r="L317" s="46"/>
      <c r="M317" s="46"/>
      <c r="N317" s="46"/>
      <c r="O317" s="46"/>
      <c r="P317" s="46"/>
      <c r="Q317" s="46"/>
      <c r="R317" s="46"/>
      <c r="S317" s="46"/>
      <c r="T317" s="46"/>
      <c r="U317" s="46"/>
    </row>
    <row r="318" spans="2:21" s="47" customFormat="1">
      <c r="B318" s="84" t="s">
        <v>86</v>
      </c>
      <c r="C318" s="51"/>
      <c r="E318" s="46"/>
      <c r="F318" s="46"/>
      <c r="G318" s="46"/>
      <c r="H318" s="46"/>
      <c r="I318" s="46"/>
      <c r="J318" s="46"/>
      <c r="K318" s="46"/>
      <c r="L318" s="46"/>
      <c r="M318" s="46"/>
      <c r="N318" s="46"/>
      <c r="O318" s="46"/>
      <c r="P318" s="46"/>
      <c r="Q318" s="46"/>
      <c r="R318" s="46"/>
      <c r="S318" s="46"/>
      <c r="T318" s="46"/>
      <c r="U318" s="46"/>
    </row>
    <row r="319" spans="2:21" s="47" customFormat="1">
      <c r="B319" s="84" t="s">
        <v>87</v>
      </c>
      <c r="C319" s="88"/>
      <c r="E319" s="46"/>
      <c r="F319" s="46"/>
      <c r="G319" s="46"/>
      <c r="H319" s="46"/>
      <c r="I319" s="46"/>
      <c r="J319" s="46"/>
      <c r="K319" s="46"/>
      <c r="L319" s="46"/>
      <c r="M319" s="46"/>
      <c r="N319" s="46"/>
      <c r="O319" s="46"/>
      <c r="P319" s="46"/>
      <c r="Q319" s="46"/>
      <c r="R319" s="46"/>
      <c r="S319" s="46"/>
      <c r="T319" s="46"/>
      <c r="U319" s="46"/>
    </row>
    <row r="320" spans="2:21" s="47" customFormat="1">
      <c r="B320" s="84" t="s">
        <v>88</v>
      </c>
      <c r="C320" s="51"/>
      <c r="E320" s="46"/>
      <c r="F320" s="46"/>
      <c r="G320" s="46"/>
      <c r="H320" s="46"/>
      <c r="I320" s="46"/>
      <c r="J320" s="46"/>
      <c r="K320" s="46"/>
      <c r="L320" s="46"/>
      <c r="M320" s="46"/>
      <c r="N320" s="46"/>
      <c r="O320" s="46"/>
      <c r="P320" s="46"/>
      <c r="Q320" s="46"/>
      <c r="R320" s="46"/>
      <c r="S320" s="46"/>
      <c r="T320" s="46"/>
      <c r="U320" s="46"/>
    </row>
    <row r="321" spans="2:21" s="47" customFormat="1">
      <c r="B321" s="84" t="s">
        <v>89</v>
      </c>
      <c r="C321" s="88"/>
      <c r="E321" s="46"/>
      <c r="F321" s="46"/>
      <c r="G321" s="46"/>
      <c r="H321" s="46"/>
      <c r="I321" s="46"/>
      <c r="J321" s="46"/>
      <c r="K321" s="46"/>
      <c r="L321" s="46"/>
      <c r="M321" s="46"/>
      <c r="N321" s="46"/>
      <c r="O321" s="46"/>
      <c r="P321" s="46"/>
      <c r="Q321" s="46"/>
      <c r="R321" s="46"/>
      <c r="S321" s="46"/>
      <c r="T321" s="46"/>
      <c r="U321" s="46"/>
    </row>
    <row r="322" spans="2:21" s="47" customFormat="1">
      <c r="B322" s="84" t="s">
        <v>90</v>
      </c>
      <c r="C322" s="51"/>
      <c r="E322" s="46"/>
      <c r="F322" s="46"/>
      <c r="G322" s="46"/>
      <c r="H322" s="46"/>
      <c r="I322" s="46"/>
      <c r="J322" s="46"/>
      <c r="K322" s="46"/>
      <c r="L322" s="46"/>
      <c r="M322" s="46"/>
      <c r="N322" s="46"/>
      <c r="O322" s="46"/>
      <c r="P322" s="46"/>
      <c r="Q322" s="46"/>
      <c r="R322" s="46"/>
      <c r="S322" s="46"/>
      <c r="T322" s="46"/>
      <c r="U322" s="46"/>
    </row>
    <row r="323" spans="2:21" s="47" customFormat="1">
      <c r="B323" s="95" t="s">
        <v>91</v>
      </c>
      <c r="C323" s="147"/>
      <c r="E323" s="46"/>
      <c r="F323" s="46"/>
      <c r="G323" s="46"/>
      <c r="H323" s="46"/>
      <c r="I323" s="46"/>
      <c r="J323" s="46"/>
      <c r="K323" s="46"/>
      <c r="L323" s="46"/>
      <c r="M323" s="46"/>
      <c r="N323" s="46"/>
      <c r="O323" s="46"/>
      <c r="P323" s="46"/>
      <c r="Q323" s="46"/>
      <c r="R323" s="46"/>
      <c r="S323" s="46"/>
      <c r="T323" s="46"/>
      <c r="U323" s="46"/>
    </row>
    <row r="324" spans="2:21" s="47" customFormat="1">
      <c r="B324" s="96" t="s">
        <v>92</v>
      </c>
      <c r="C324" s="147"/>
      <c r="E324" s="46"/>
      <c r="F324" s="46"/>
      <c r="G324" s="46"/>
      <c r="H324" s="46"/>
      <c r="I324" s="46"/>
      <c r="J324" s="46"/>
      <c r="K324" s="46"/>
      <c r="L324" s="46"/>
      <c r="M324" s="46"/>
      <c r="N324" s="46"/>
      <c r="O324" s="46"/>
      <c r="P324" s="46"/>
      <c r="Q324" s="46"/>
      <c r="R324" s="46"/>
      <c r="S324" s="46"/>
      <c r="T324" s="46"/>
      <c r="U324" s="46"/>
    </row>
    <row r="325" spans="2:21" s="47" customFormat="1">
      <c r="B325" s="96" t="s">
        <v>93</v>
      </c>
      <c r="C325" s="148"/>
      <c r="E325" s="46"/>
      <c r="F325" s="46"/>
      <c r="G325" s="46"/>
      <c r="H325" s="46"/>
      <c r="I325" s="46"/>
      <c r="J325" s="46"/>
      <c r="K325" s="46"/>
      <c r="L325" s="46"/>
      <c r="M325" s="46"/>
      <c r="N325" s="46"/>
      <c r="O325" s="46"/>
      <c r="P325" s="46"/>
      <c r="Q325" s="46"/>
      <c r="R325" s="46"/>
      <c r="S325" s="46"/>
      <c r="T325" s="46"/>
      <c r="U325" s="46"/>
    </row>
    <row r="327" spans="2:21">
      <c r="B327" s="164" t="s">
        <v>98</v>
      </c>
      <c r="C327" s="103"/>
      <c r="D327" s="163"/>
      <c r="E327" s="163"/>
      <c r="F327" s="163"/>
      <c r="G327" s="163"/>
      <c r="H327" s="163"/>
      <c r="I327" s="163"/>
      <c r="J327" s="163"/>
      <c r="K327" s="163"/>
      <c r="L327" s="163"/>
      <c r="M327" s="163"/>
      <c r="N327" s="163"/>
      <c r="O327" s="163"/>
      <c r="P327" s="163"/>
      <c r="Q327" s="163"/>
      <c r="R327" s="163"/>
      <c r="S327" s="163"/>
    </row>
    <row r="328" spans="2:21" ht="15" customHeight="1">
      <c r="B328" s="90"/>
      <c r="C328" s="90"/>
      <c r="D328" s="90"/>
      <c r="E328" s="90"/>
      <c r="F328" s="90"/>
    </row>
    <row r="329" spans="2:21" s="3" customFormat="1">
      <c r="B329" s="89" t="s">
        <v>12</v>
      </c>
    </row>
    <row r="330" spans="2:21" s="3" customFormat="1">
      <c r="B330" s="89"/>
    </row>
    <row r="331" spans="2:21" s="3" customFormat="1">
      <c r="B331" s="2" t="s">
        <v>13</v>
      </c>
      <c r="C331" s="64"/>
    </row>
    <row r="332" spans="2:21">
      <c r="B332" s="2" t="s">
        <v>14</v>
      </c>
      <c r="C332" s="64"/>
    </row>
    <row r="333" spans="2:21">
      <c r="B333" s="2" t="s">
        <v>15</v>
      </c>
      <c r="C333" s="64"/>
    </row>
    <row r="334" spans="2:21">
      <c r="B334" s="2" t="s">
        <v>31934</v>
      </c>
      <c r="C334" s="64"/>
    </row>
    <row r="335" spans="2:21">
      <c r="B335" s="2" t="s">
        <v>16</v>
      </c>
      <c r="C335" s="51"/>
    </row>
    <row r="336" spans="2:21">
      <c r="B336" s="2" t="s">
        <v>18</v>
      </c>
      <c r="C336" s="50"/>
    </row>
    <row r="338" spans="2:21">
      <c r="B338" s="161" t="s">
        <v>19</v>
      </c>
      <c r="C338" s="100"/>
      <c r="D338" s="130"/>
      <c r="E338" s="130"/>
      <c r="F338" s="130"/>
      <c r="G338" s="130"/>
      <c r="H338" s="130"/>
      <c r="I338" s="130"/>
      <c r="J338" s="130"/>
      <c r="K338" s="130"/>
      <c r="L338" s="130"/>
      <c r="M338" s="130"/>
      <c r="N338" s="130"/>
      <c r="O338" s="130"/>
      <c r="P338" s="130"/>
      <c r="Q338" s="130"/>
      <c r="R338" s="52"/>
    </row>
    <row r="339" spans="2:21">
      <c r="B339" s="159" t="s">
        <v>31955</v>
      </c>
      <c r="C339" s="117"/>
      <c r="R339" s="53"/>
    </row>
    <row r="340" spans="2:21">
      <c r="B340" s="160" t="s">
        <v>20</v>
      </c>
      <c r="C340" s="101"/>
      <c r="D340" s="132"/>
      <c r="E340" s="132"/>
      <c r="F340" s="132"/>
      <c r="G340" s="132"/>
      <c r="H340" s="132"/>
      <c r="I340" s="132"/>
      <c r="J340" s="132"/>
      <c r="K340" s="132"/>
      <c r="L340" s="132"/>
      <c r="M340" s="132"/>
      <c r="N340" s="132"/>
      <c r="O340" s="132"/>
      <c r="P340" s="132"/>
      <c r="Q340" s="132"/>
      <c r="R340" s="54"/>
    </row>
    <row r="342" spans="2:21" s="30" customFormat="1">
      <c r="B342" s="89" t="s">
        <v>21</v>
      </c>
      <c r="C342" s="48"/>
      <c r="E342" s="48"/>
      <c r="H342" s="48"/>
      <c r="J342" s="48"/>
      <c r="L342" s="48"/>
      <c r="M342" s="48"/>
      <c r="N342" s="48"/>
      <c r="P342" s="48"/>
      <c r="Q342" s="48"/>
      <c r="R342" s="48"/>
      <c r="S342" s="48"/>
      <c r="T342" s="48"/>
      <c r="U342" s="48"/>
    </row>
    <row r="343" spans="2:21" s="30" customFormat="1">
      <c r="B343" s="89"/>
      <c r="C343" s="48"/>
      <c r="E343" s="48"/>
      <c r="H343" s="48"/>
      <c r="J343" s="48"/>
      <c r="L343" s="48"/>
      <c r="M343" s="48"/>
      <c r="N343" s="48"/>
      <c r="P343" s="48"/>
      <c r="Q343" s="48"/>
      <c r="R343" s="48"/>
      <c r="S343" s="48"/>
      <c r="T343" s="48"/>
      <c r="U343" s="48"/>
    </row>
    <row r="344" spans="2:21" s="30" customFormat="1" ht="16.5" thickBot="1">
      <c r="B344" s="102" t="s">
        <v>22</v>
      </c>
      <c r="C344" s="48"/>
      <c r="E344" s="48"/>
      <c r="H344" s="48"/>
      <c r="J344" s="48"/>
      <c r="L344" s="48"/>
      <c r="M344" s="48"/>
      <c r="N344" s="48"/>
      <c r="P344" s="48"/>
      <c r="Q344" s="48"/>
      <c r="R344" s="48"/>
      <c r="S344" s="48"/>
      <c r="T344" s="48"/>
      <c r="U344" s="48"/>
    </row>
    <row r="345" spans="2:21" s="55" customFormat="1">
      <c r="B345" s="56" t="s">
        <v>23</v>
      </c>
      <c r="C345" s="57" t="s">
        <v>24</v>
      </c>
      <c r="D345" s="55" t="s">
        <v>25</v>
      </c>
      <c r="E345" s="55" t="s">
        <v>26</v>
      </c>
      <c r="F345" s="48" t="s">
        <v>27</v>
      </c>
      <c r="G345" s="48" t="s">
        <v>28</v>
      </c>
      <c r="H345" s="55" t="s">
        <v>29</v>
      </c>
      <c r="I345" s="48" t="s">
        <v>30</v>
      </c>
      <c r="J345" s="55" t="s">
        <v>31</v>
      </c>
      <c r="K345" s="48" t="s">
        <v>32</v>
      </c>
      <c r="L345" s="48" t="s">
        <v>33</v>
      </c>
      <c r="M345" s="48" t="s">
        <v>31917</v>
      </c>
      <c r="N345" s="48" t="s">
        <v>31846</v>
      </c>
      <c r="O345" s="48" t="s">
        <v>31847</v>
      </c>
      <c r="P345" s="48" t="s">
        <v>31848</v>
      </c>
      <c r="Q345" s="48" t="s">
        <v>31849</v>
      </c>
      <c r="R345" s="48"/>
      <c r="S345" s="48"/>
      <c r="T345" s="48"/>
      <c r="U345" s="48"/>
    </row>
    <row r="346" spans="2:21" s="30" customFormat="1">
      <c r="B346" s="157" t="s">
        <v>34</v>
      </c>
      <c r="C346" s="59"/>
      <c r="D346" s="30" t="str">
        <f>IF(OR(ISBLANK(C346), L346="Remove"), " ", L346)</f>
        <v xml:space="preserve"> </v>
      </c>
      <c r="E346" s="48">
        <f>IF($D346=SpeciesTable114[[#Headers],[Willow]],$C346,0)</f>
        <v>0</v>
      </c>
      <c r="F346" s="48">
        <f>IF($D346=SpeciesTable114[[#Headers],[Cottonwood]],$C346,0)</f>
        <v>0</v>
      </c>
      <c r="G346" s="48">
        <f>IF($D346=SpeciesTable114[[#Headers],[Oak]],$C346,0)</f>
        <v>0</v>
      </c>
      <c r="H346" s="48">
        <f>IF($D346=SpeciesTable114[[#Headers],[Shrub]],$C346,0)</f>
        <v>0</v>
      </c>
      <c r="I346" s="48">
        <f>IF($D346=SpeciesTable114[[#Headers],[AlWal]],$C346,0)</f>
        <v>0</v>
      </c>
      <c r="J346" s="48">
        <f>IF($D346=SpeciesTable114[[#Headers],[ABS]],$C346,0)</f>
        <v>0</v>
      </c>
      <c r="K346" s="48">
        <f>IF($D346=SpeciesTable114[[#Headers],[Other]],$C346,0)</f>
        <v>0</v>
      </c>
      <c r="L346" s="48" t="s">
        <v>31</v>
      </c>
      <c r="M346" s="48" t="str">
        <f>$C$22&amp;SpeciesTable114[[#This Row],[Species]]</f>
        <v>Acer negundo</v>
      </c>
      <c r="N346" s="48">
        <f>IF(SpeciesTable114[[#This Row],[Percentage]]&lt;&gt;"", IFERROR(VLOOKUP(SpeciesTable114[[#This Row],[County&amp;Species]], SpeciesCobenefits[[County&amp;Species]:[PM2.5 Removed]], 2, FALSE), 0), 0)</f>
        <v>0</v>
      </c>
      <c r="O346" s="48">
        <f>IF(SpeciesTable114[[#This Row],[Percentage]]&lt;&gt;"", IFERROR(VLOOKUP(SpeciesTable114[[#This Row],[County&amp;Species]], SpeciesCobenefits[[County&amp;Species]:[PM2.5 Removed]],3, FALSE), 0), 0)</f>
        <v>0</v>
      </c>
      <c r="P346" s="48">
        <f>IF(SpeciesTable114[[#This Row],[Percentage]]&lt;&gt;"", IFERROR(VLOOKUP(SpeciesTable114[[#This Row],[County&amp;Species]], SpeciesCobenefits[[County&amp;Species]:[PM2.5 Removed]], 4, FALSE), 0), 0)</f>
        <v>0</v>
      </c>
      <c r="Q346" s="48">
        <f>IF(SpeciesTable114[[#This Row],[Percentage]]&lt;&gt;"", IFERROR(VLOOKUP(SpeciesTable114[[#This Row],[County&amp;Species]], SpeciesCobenefits[[County&amp;Species]:[PM2.5 Removed]], 5, FALSE), 0), 0)</f>
        <v>0</v>
      </c>
      <c r="R346" s="48"/>
      <c r="S346" s="48"/>
      <c r="T346" s="48"/>
      <c r="U346" s="48"/>
    </row>
    <row r="347" spans="2:21" s="30" customFormat="1">
      <c r="B347" s="157" t="s">
        <v>35</v>
      </c>
      <c r="C347" s="59"/>
      <c r="D347" s="30" t="str">
        <f t="shared" ref="D347:D380" si="12">IF(OR(ISBLANK(C347), L347="Remove"), " ", L347)</f>
        <v xml:space="preserve"> </v>
      </c>
      <c r="E347" s="48">
        <f>IF($D347=SpeciesTable114[[#Headers],[Willow]],$C347,0)</f>
        <v>0</v>
      </c>
      <c r="F347" s="48">
        <f>IF($D347=SpeciesTable114[[#Headers],[Cottonwood]],$C347,0)</f>
        <v>0</v>
      </c>
      <c r="G347" s="48">
        <f>IF($D347=SpeciesTable114[[#Headers],[Oak]],$C347,0)</f>
        <v>0</v>
      </c>
      <c r="H347" s="48">
        <f>IF($D347=SpeciesTable114[[#Headers],[Shrub]],$C347,0)</f>
        <v>0</v>
      </c>
      <c r="I347" s="48">
        <f>IF($D347=SpeciesTable114[[#Headers],[AlWal]],$C347,0)</f>
        <v>0</v>
      </c>
      <c r="J347" s="48">
        <f>IF($D347=SpeciesTable114[[#Headers],[ABS]],$C347,0)</f>
        <v>0</v>
      </c>
      <c r="K347" s="48">
        <f>IF($D347=SpeciesTable114[[#Headers],[Other]],$C347,0)</f>
        <v>0</v>
      </c>
      <c r="L347" s="48" t="s">
        <v>31</v>
      </c>
      <c r="M347" s="48" t="str">
        <f>$C$22&amp;SpeciesTable114[[#This Row],[Species]]</f>
        <v>Acer (other)</v>
      </c>
      <c r="N347" s="48">
        <f>IF(SpeciesTable114[[#This Row],[Percentage]]&lt;&gt;"", IFERROR(VLOOKUP(SpeciesTable114[[#This Row],[County&amp;Species]], SpeciesCobenefits[[County&amp;Species]:[PM2.5 Removed]], 2, FALSE), 0), 0)</f>
        <v>0</v>
      </c>
      <c r="O347" s="48">
        <f>IF(SpeciesTable114[[#This Row],[Percentage]]&lt;&gt;"", IFERROR(VLOOKUP(SpeciesTable114[[#This Row],[County&amp;Species]], SpeciesCobenefits[[County&amp;Species]:[PM2.5 Removed]],3, FALSE), 0), 0)</f>
        <v>0</v>
      </c>
      <c r="P347" s="48">
        <f>IF(SpeciesTable114[[#This Row],[Percentage]]&lt;&gt;"", IFERROR(VLOOKUP(SpeciesTable114[[#This Row],[County&amp;Species]], SpeciesCobenefits[[County&amp;Species]:[PM2.5 Removed]], 4, FALSE), 0), 0)</f>
        <v>0</v>
      </c>
      <c r="Q347" s="48">
        <f>IF(SpeciesTable114[[#This Row],[Percentage]]&lt;&gt;"", IFERROR(VLOOKUP(SpeciesTable114[[#This Row],[County&amp;Species]], SpeciesCobenefits[[County&amp;Species]:[PM2.5 Removed]], 5, FALSE), 0), 0)</f>
        <v>0</v>
      </c>
      <c r="R347" s="48"/>
      <c r="S347" s="48"/>
      <c r="T347" s="48"/>
      <c r="U347" s="48"/>
    </row>
    <row r="348" spans="2:21" s="30" customFormat="1">
      <c r="B348" s="157" t="s">
        <v>36</v>
      </c>
      <c r="C348" s="59"/>
      <c r="D348" s="30" t="str">
        <f t="shared" si="12"/>
        <v xml:space="preserve"> </v>
      </c>
      <c r="E348" s="48">
        <f>IF($D348=SpeciesTable114[[#Headers],[Willow]],$C348,0)</f>
        <v>0</v>
      </c>
      <c r="F348" s="48">
        <f>IF($D348=SpeciesTable114[[#Headers],[Cottonwood]],$C348,0)</f>
        <v>0</v>
      </c>
      <c r="G348" s="48">
        <f>IF($D348=SpeciesTable114[[#Headers],[Oak]],$C348,0)</f>
        <v>0</v>
      </c>
      <c r="H348" s="48">
        <f>IF($D348=SpeciesTable114[[#Headers],[Shrub]],$C348,0)</f>
        <v>0</v>
      </c>
      <c r="I348" s="48">
        <f>IF($D348=SpeciesTable114[[#Headers],[AlWal]],$C348,0)</f>
        <v>0</v>
      </c>
      <c r="J348" s="48">
        <f>IF($D348=SpeciesTable114[[#Headers],[ABS]],$C348,0)</f>
        <v>0</v>
      </c>
      <c r="K348" s="48">
        <f>IF($D348=SpeciesTable114[[#Headers],[Other]],$C348,0)</f>
        <v>0</v>
      </c>
      <c r="L348" s="48" t="s">
        <v>30</v>
      </c>
      <c r="M348" s="48" t="str">
        <f>$C$22&amp;SpeciesTable114[[#This Row],[Species]]</f>
        <v>Alnus rhombifolia</v>
      </c>
      <c r="N348" s="48">
        <f>IF(SpeciesTable114[[#This Row],[Percentage]]&lt;&gt;"", IFERROR(VLOOKUP(SpeciesTable114[[#This Row],[County&amp;Species]], SpeciesCobenefits[[County&amp;Species]:[PM2.5 Removed]], 2, FALSE), 0), 0)</f>
        <v>0</v>
      </c>
      <c r="O348" s="48">
        <f>IF(SpeciesTable114[[#This Row],[Percentage]]&lt;&gt;"", IFERROR(VLOOKUP(SpeciesTable114[[#This Row],[County&amp;Species]], SpeciesCobenefits[[County&amp;Species]:[PM2.5 Removed]],3, FALSE), 0), 0)</f>
        <v>0</v>
      </c>
      <c r="P348" s="48">
        <f>IF(SpeciesTable114[[#This Row],[Percentage]]&lt;&gt;"", IFERROR(VLOOKUP(SpeciesTable114[[#This Row],[County&amp;Species]], SpeciesCobenefits[[County&amp;Species]:[PM2.5 Removed]], 4, FALSE), 0), 0)</f>
        <v>0</v>
      </c>
      <c r="Q348" s="48">
        <f>IF(SpeciesTable114[[#This Row],[Percentage]]&lt;&gt;"", IFERROR(VLOOKUP(SpeciesTable114[[#This Row],[County&amp;Species]], SpeciesCobenefits[[County&amp;Species]:[PM2.5 Removed]], 5, FALSE), 0), 0)</f>
        <v>0</v>
      </c>
      <c r="R348" s="48"/>
      <c r="S348" s="48"/>
      <c r="T348" s="48"/>
      <c r="U348" s="48"/>
    </row>
    <row r="349" spans="2:21" s="30" customFormat="1">
      <c r="B349" s="157" t="s">
        <v>37</v>
      </c>
      <c r="C349" s="59"/>
      <c r="D349" s="30" t="str">
        <f t="shared" si="12"/>
        <v xml:space="preserve"> </v>
      </c>
      <c r="E349" s="48">
        <f>IF($D349=SpeciesTable114[[#Headers],[Willow]],$C349,0)</f>
        <v>0</v>
      </c>
      <c r="F349" s="48">
        <f>IF($D349=SpeciesTable114[[#Headers],[Cottonwood]],$C349,0)</f>
        <v>0</v>
      </c>
      <c r="G349" s="48">
        <f>IF($D349=SpeciesTable114[[#Headers],[Oak]],$C349,0)</f>
        <v>0</v>
      </c>
      <c r="H349" s="48">
        <f>IF($D349=SpeciesTable114[[#Headers],[Shrub]],$C349,0)</f>
        <v>0</v>
      </c>
      <c r="I349" s="48">
        <f>IF($D349=SpeciesTable114[[#Headers],[AlWal]],$C349,0)</f>
        <v>0</v>
      </c>
      <c r="J349" s="48">
        <f>IF($D349=SpeciesTable114[[#Headers],[ABS]],$C349,0)</f>
        <v>0</v>
      </c>
      <c r="K349" s="48">
        <f>IF($D349=SpeciesTable114[[#Headers],[Other]],$C349,0)</f>
        <v>0</v>
      </c>
      <c r="L349" s="48" t="s">
        <v>30</v>
      </c>
      <c r="M349" s="48" t="str">
        <f>$C$22&amp;SpeciesTable114[[#This Row],[Species]]</f>
        <v>Alnus (other)</v>
      </c>
      <c r="N349" s="48">
        <f>IF(SpeciesTable114[[#This Row],[Percentage]]&lt;&gt;"", IFERROR(VLOOKUP(SpeciesTable114[[#This Row],[County&amp;Species]], SpeciesCobenefits[[County&amp;Species]:[PM2.5 Removed]], 2, FALSE), 0), 0)</f>
        <v>0</v>
      </c>
      <c r="O349" s="48">
        <f>IF(SpeciesTable114[[#This Row],[Percentage]]&lt;&gt;"", IFERROR(VLOOKUP(SpeciesTable114[[#This Row],[County&amp;Species]], SpeciesCobenefits[[County&amp;Species]:[PM2.5 Removed]],3, FALSE), 0), 0)</f>
        <v>0</v>
      </c>
      <c r="P349" s="48">
        <f>IF(SpeciesTable114[[#This Row],[Percentage]]&lt;&gt;"", IFERROR(VLOOKUP(SpeciesTable114[[#This Row],[County&amp;Species]], SpeciesCobenefits[[County&amp;Species]:[PM2.5 Removed]], 4, FALSE), 0), 0)</f>
        <v>0</v>
      </c>
      <c r="Q349" s="48">
        <f>IF(SpeciesTable114[[#This Row],[Percentage]]&lt;&gt;"", IFERROR(VLOOKUP(SpeciesTable114[[#This Row],[County&amp;Species]], SpeciesCobenefits[[County&amp;Species]:[PM2.5 Removed]], 5, FALSE), 0), 0)</f>
        <v>0</v>
      </c>
      <c r="R349" s="48"/>
      <c r="S349" s="48"/>
      <c r="T349" s="48"/>
      <c r="U349" s="48"/>
    </row>
    <row r="350" spans="2:21" s="30" customFormat="1">
      <c r="B350" s="157" t="s">
        <v>38</v>
      </c>
      <c r="C350" s="59"/>
      <c r="D350" s="30" t="str">
        <f t="shared" si="12"/>
        <v xml:space="preserve"> </v>
      </c>
      <c r="E350" s="48">
        <f>IF($D350=SpeciesTable114[[#Headers],[Willow]],$C350,0)</f>
        <v>0</v>
      </c>
      <c r="F350" s="48">
        <f>IF($D350=SpeciesTable114[[#Headers],[Cottonwood]],$C350,0)</f>
        <v>0</v>
      </c>
      <c r="G350" s="48">
        <f>IF($D350=SpeciesTable114[[#Headers],[Oak]],$C350,0)</f>
        <v>0</v>
      </c>
      <c r="H350" s="48">
        <f>IF($D350=SpeciesTable114[[#Headers],[Shrub]],$C350,0)</f>
        <v>0</v>
      </c>
      <c r="I350" s="48">
        <f>IF($D350=SpeciesTable114[[#Headers],[AlWal]],$C350,0)</f>
        <v>0</v>
      </c>
      <c r="J350" s="48">
        <f>IF($D350=SpeciesTable114[[#Headers],[ABS]],$C350,0)</f>
        <v>0</v>
      </c>
      <c r="K350" s="48">
        <f>IF($D350=SpeciesTable114[[#Headers],[Other]],$C350,0)</f>
        <v>0</v>
      </c>
      <c r="L350" s="48" t="s">
        <v>29</v>
      </c>
      <c r="M350" s="48" t="str">
        <f>$C$22&amp;SpeciesTable114[[#This Row],[Species]]</f>
        <v>Aesculus californica</v>
      </c>
      <c r="N350" s="48">
        <f>IF(SpeciesTable114[[#This Row],[Percentage]]&lt;&gt;"", IFERROR(VLOOKUP(SpeciesTable114[[#This Row],[County&amp;Species]], SpeciesCobenefits[[County&amp;Species]:[PM2.5 Removed]], 2, FALSE), 0), 0)</f>
        <v>0</v>
      </c>
      <c r="O350" s="48">
        <f>IF(SpeciesTable114[[#This Row],[Percentage]]&lt;&gt;"", IFERROR(VLOOKUP(SpeciesTable114[[#This Row],[County&amp;Species]], SpeciesCobenefits[[County&amp;Species]:[PM2.5 Removed]],3, FALSE), 0), 0)</f>
        <v>0</v>
      </c>
      <c r="P350" s="48">
        <f>IF(SpeciesTable114[[#This Row],[Percentage]]&lt;&gt;"", IFERROR(VLOOKUP(SpeciesTable114[[#This Row],[County&amp;Species]], SpeciesCobenefits[[County&amp;Species]:[PM2.5 Removed]], 4, FALSE), 0), 0)</f>
        <v>0</v>
      </c>
      <c r="Q350" s="48">
        <f>IF(SpeciesTable114[[#This Row],[Percentage]]&lt;&gt;"", IFERROR(VLOOKUP(SpeciesTable114[[#This Row],[County&amp;Species]], SpeciesCobenefits[[County&amp;Species]:[PM2.5 Removed]], 5, FALSE), 0), 0)</f>
        <v>0</v>
      </c>
      <c r="R350" s="48"/>
      <c r="S350" s="48"/>
      <c r="T350" s="48"/>
      <c r="U350" s="48"/>
    </row>
    <row r="351" spans="2:21" s="30" customFormat="1">
      <c r="B351" s="157" t="s">
        <v>39</v>
      </c>
      <c r="C351" s="59"/>
      <c r="D351" s="30" t="str">
        <f t="shared" si="12"/>
        <v xml:space="preserve"> </v>
      </c>
      <c r="E351" s="48">
        <f>IF($D351=SpeciesTable114[[#Headers],[Willow]],$C351,0)</f>
        <v>0</v>
      </c>
      <c r="F351" s="48">
        <f>IF($D351=SpeciesTable114[[#Headers],[Cottonwood]],$C351,0)</f>
        <v>0</v>
      </c>
      <c r="G351" s="48">
        <f>IF($D351=SpeciesTable114[[#Headers],[Oak]],$C351,0)</f>
        <v>0</v>
      </c>
      <c r="H351" s="48">
        <f>IF($D351=SpeciesTable114[[#Headers],[Shrub]],$C351,0)</f>
        <v>0</v>
      </c>
      <c r="I351" s="48">
        <f>IF($D351=SpeciesTable114[[#Headers],[AlWal]],$C351,0)</f>
        <v>0</v>
      </c>
      <c r="J351" s="48">
        <f>IF($D351=SpeciesTable114[[#Headers],[ABS]],$C351,0)</f>
        <v>0</v>
      </c>
      <c r="K351" s="48">
        <f>IF($D351=SpeciesTable114[[#Headers],[Other]],$C351,0)</f>
        <v>0</v>
      </c>
      <c r="L351" s="48" t="s">
        <v>29</v>
      </c>
      <c r="M351" s="48" t="str">
        <f>$C$22&amp;SpeciesTable114[[#This Row],[Species]]</f>
        <v>Baccharis pilularis</v>
      </c>
      <c r="N351" s="48">
        <f>IF(SpeciesTable114[[#This Row],[Percentage]]&lt;&gt;"", IFERROR(VLOOKUP(SpeciesTable114[[#This Row],[County&amp;Species]], SpeciesCobenefits[[County&amp;Species]:[PM2.5 Removed]], 2, FALSE), 0), 0)</f>
        <v>0</v>
      </c>
      <c r="O351" s="48">
        <f>IF(SpeciesTable114[[#This Row],[Percentage]]&lt;&gt;"", IFERROR(VLOOKUP(SpeciesTable114[[#This Row],[County&amp;Species]], SpeciesCobenefits[[County&amp;Species]:[PM2.5 Removed]],3, FALSE), 0), 0)</f>
        <v>0</v>
      </c>
      <c r="P351" s="48">
        <f>IF(SpeciesTable114[[#This Row],[Percentage]]&lt;&gt;"", IFERROR(VLOOKUP(SpeciesTable114[[#This Row],[County&amp;Species]], SpeciesCobenefits[[County&amp;Species]:[PM2.5 Removed]], 4, FALSE), 0), 0)</f>
        <v>0</v>
      </c>
      <c r="Q351" s="48">
        <f>IF(SpeciesTable114[[#This Row],[Percentage]]&lt;&gt;"", IFERROR(VLOOKUP(SpeciesTable114[[#This Row],[County&amp;Species]], SpeciesCobenefits[[County&amp;Species]:[PM2.5 Removed]], 5, FALSE), 0), 0)</f>
        <v>0</v>
      </c>
      <c r="R351" s="48"/>
      <c r="S351" s="48"/>
      <c r="T351" s="48"/>
      <c r="U351" s="48"/>
    </row>
    <row r="352" spans="2:21" s="30" customFormat="1">
      <c r="B352" s="157" t="s">
        <v>40</v>
      </c>
      <c r="C352" s="59"/>
      <c r="D352" s="30" t="str">
        <f t="shared" si="12"/>
        <v xml:space="preserve"> </v>
      </c>
      <c r="E352" s="48">
        <f>IF($D352=SpeciesTable114[[#Headers],[Willow]],$C352,0)</f>
        <v>0</v>
      </c>
      <c r="F352" s="48">
        <f>IF($D352=SpeciesTable114[[#Headers],[Cottonwood]],$C352,0)</f>
        <v>0</v>
      </c>
      <c r="G352" s="48">
        <f>IF($D352=SpeciesTable114[[#Headers],[Oak]],$C352,0)</f>
        <v>0</v>
      </c>
      <c r="H352" s="48">
        <f>IF($D352=SpeciesTable114[[#Headers],[Shrub]],$C352,0)</f>
        <v>0</v>
      </c>
      <c r="I352" s="48">
        <f>IF($D352=SpeciesTable114[[#Headers],[AlWal]],$C352,0)</f>
        <v>0</v>
      </c>
      <c r="J352" s="48">
        <f>IF($D352=SpeciesTable114[[#Headers],[ABS]],$C352,0)</f>
        <v>0</v>
      </c>
      <c r="K352" s="48">
        <f>IF($D352=SpeciesTable114[[#Headers],[Other]],$C352,0)</f>
        <v>0</v>
      </c>
      <c r="L352" s="48" t="s">
        <v>29</v>
      </c>
      <c r="M352" s="48" t="str">
        <f>$C$22&amp;SpeciesTable114[[#This Row],[Species]]</f>
        <v>Baccharis salicifiolia</v>
      </c>
      <c r="N352" s="48">
        <f>IF(SpeciesTable114[[#This Row],[Percentage]]&lt;&gt;"", IFERROR(VLOOKUP(SpeciesTable114[[#This Row],[County&amp;Species]], SpeciesCobenefits[[County&amp;Species]:[PM2.5 Removed]], 2, FALSE), 0), 0)</f>
        <v>0</v>
      </c>
      <c r="O352" s="48">
        <f>IF(SpeciesTable114[[#This Row],[Percentage]]&lt;&gt;"", IFERROR(VLOOKUP(SpeciesTable114[[#This Row],[County&amp;Species]], SpeciesCobenefits[[County&amp;Species]:[PM2.5 Removed]],3, FALSE), 0), 0)</f>
        <v>0</v>
      </c>
      <c r="P352" s="48">
        <f>IF(SpeciesTable114[[#This Row],[Percentage]]&lt;&gt;"", IFERROR(VLOOKUP(SpeciesTable114[[#This Row],[County&amp;Species]], SpeciesCobenefits[[County&amp;Species]:[PM2.5 Removed]], 4, FALSE), 0), 0)</f>
        <v>0</v>
      </c>
      <c r="Q352" s="48">
        <f>IF(SpeciesTable114[[#This Row],[Percentage]]&lt;&gt;"", IFERROR(VLOOKUP(SpeciesTable114[[#This Row],[County&amp;Species]], SpeciesCobenefits[[County&amp;Species]:[PM2.5 Removed]], 5, FALSE), 0), 0)</f>
        <v>0</v>
      </c>
      <c r="R352" s="48"/>
      <c r="S352" s="48"/>
      <c r="T352" s="48"/>
      <c r="U352" s="48"/>
    </row>
    <row r="353" spans="2:21" s="30" customFormat="1">
      <c r="B353" s="157" t="s">
        <v>41</v>
      </c>
      <c r="C353" s="59"/>
      <c r="D353" s="30" t="str">
        <f t="shared" si="12"/>
        <v xml:space="preserve"> </v>
      </c>
      <c r="E353" s="48">
        <f>IF($D353=SpeciesTable114[[#Headers],[Willow]],$C353,0)</f>
        <v>0</v>
      </c>
      <c r="F353" s="48">
        <f>IF($D353=SpeciesTable114[[#Headers],[Cottonwood]],$C353,0)</f>
        <v>0</v>
      </c>
      <c r="G353" s="48">
        <f>IF($D353=SpeciesTable114[[#Headers],[Oak]],$C353,0)</f>
        <v>0</v>
      </c>
      <c r="H353" s="48">
        <f>IF($D353=SpeciesTable114[[#Headers],[Shrub]],$C353,0)</f>
        <v>0</v>
      </c>
      <c r="I353" s="48">
        <f>IF($D353=SpeciesTable114[[#Headers],[AlWal]],$C353,0)</f>
        <v>0</v>
      </c>
      <c r="J353" s="48">
        <f>IF($D353=SpeciesTable114[[#Headers],[ABS]],$C353,0)</f>
        <v>0</v>
      </c>
      <c r="K353" s="48">
        <f>IF($D353=SpeciesTable114[[#Headers],[Other]],$C353,0)</f>
        <v>0</v>
      </c>
      <c r="L353" s="48" t="s">
        <v>29</v>
      </c>
      <c r="M353" s="48" t="str">
        <f>$C$22&amp;SpeciesTable114[[#This Row],[Species]]</f>
        <v>Cephalanthus occidentalis</v>
      </c>
      <c r="N353" s="48">
        <f>IF(SpeciesTable114[[#This Row],[Percentage]]&lt;&gt;"", IFERROR(VLOOKUP(SpeciesTable114[[#This Row],[County&amp;Species]], SpeciesCobenefits[[County&amp;Species]:[PM2.5 Removed]], 2, FALSE), 0), 0)</f>
        <v>0</v>
      </c>
      <c r="O353" s="48">
        <f>IF(SpeciesTable114[[#This Row],[Percentage]]&lt;&gt;"", IFERROR(VLOOKUP(SpeciesTable114[[#This Row],[County&amp;Species]], SpeciesCobenefits[[County&amp;Species]:[PM2.5 Removed]],3, FALSE), 0), 0)</f>
        <v>0</v>
      </c>
      <c r="P353" s="48">
        <f>IF(SpeciesTable114[[#This Row],[Percentage]]&lt;&gt;"", IFERROR(VLOOKUP(SpeciesTable114[[#This Row],[County&amp;Species]], SpeciesCobenefits[[County&amp;Species]:[PM2.5 Removed]], 4, FALSE), 0), 0)</f>
        <v>0</v>
      </c>
      <c r="Q353" s="48">
        <f>IF(SpeciesTable114[[#This Row],[Percentage]]&lt;&gt;"", IFERROR(VLOOKUP(SpeciesTable114[[#This Row],[County&amp;Species]], SpeciesCobenefits[[County&amp;Species]:[PM2.5 Removed]], 5, FALSE), 0), 0)</f>
        <v>0</v>
      </c>
      <c r="R353" s="48"/>
      <c r="S353" s="48"/>
      <c r="T353" s="48"/>
      <c r="U353" s="48"/>
    </row>
    <row r="354" spans="2:21" s="30" customFormat="1">
      <c r="B354" s="157" t="s">
        <v>42</v>
      </c>
      <c r="C354" s="59"/>
      <c r="D354" s="30" t="str">
        <f t="shared" si="12"/>
        <v xml:space="preserve"> </v>
      </c>
      <c r="E354" s="48">
        <f>IF($D354=SpeciesTable114[[#Headers],[Willow]],$C354,0)</f>
        <v>0</v>
      </c>
      <c r="F354" s="48">
        <f>IF($D354=SpeciesTable114[[#Headers],[Cottonwood]],$C354,0)</f>
        <v>0</v>
      </c>
      <c r="G354" s="48">
        <f>IF($D354=SpeciesTable114[[#Headers],[Oak]],$C354,0)</f>
        <v>0</v>
      </c>
      <c r="H354" s="48">
        <f>IF($D354=SpeciesTable114[[#Headers],[Shrub]],$C354,0)</f>
        <v>0</v>
      </c>
      <c r="I354" s="48">
        <f>IF($D354=SpeciesTable114[[#Headers],[AlWal]],$C354,0)</f>
        <v>0</v>
      </c>
      <c r="J354" s="48">
        <f>IF($D354=SpeciesTable114[[#Headers],[ABS]],$C354,0)</f>
        <v>0</v>
      </c>
      <c r="K354" s="48">
        <f>IF($D354=SpeciesTable114[[#Headers],[Other]],$C354,0)</f>
        <v>0</v>
      </c>
      <c r="L354" s="48" t="s">
        <v>31</v>
      </c>
      <c r="M354" s="48" t="str">
        <f>$C$22&amp;SpeciesTable114[[#This Row],[Species]]</f>
        <v>Fraxinus latifolia</v>
      </c>
      <c r="N354" s="48">
        <f>IF(SpeciesTable114[[#This Row],[Percentage]]&lt;&gt;"", IFERROR(VLOOKUP(SpeciesTable114[[#This Row],[County&amp;Species]], SpeciesCobenefits[[County&amp;Species]:[PM2.5 Removed]], 2, FALSE), 0), 0)</f>
        <v>0</v>
      </c>
      <c r="O354" s="48">
        <f>IF(SpeciesTable114[[#This Row],[Percentage]]&lt;&gt;"", IFERROR(VLOOKUP(SpeciesTable114[[#This Row],[County&amp;Species]], SpeciesCobenefits[[County&amp;Species]:[PM2.5 Removed]],3, FALSE), 0), 0)</f>
        <v>0</v>
      </c>
      <c r="P354" s="48">
        <f>IF(SpeciesTable114[[#This Row],[Percentage]]&lt;&gt;"", IFERROR(VLOOKUP(SpeciesTable114[[#This Row],[County&amp;Species]], SpeciesCobenefits[[County&amp;Species]:[PM2.5 Removed]], 4, FALSE), 0), 0)</f>
        <v>0</v>
      </c>
      <c r="Q354" s="48">
        <f>IF(SpeciesTable114[[#This Row],[Percentage]]&lt;&gt;"", IFERROR(VLOOKUP(SpeciesTable114[[#This Row],[County&amp;Species]], SpeciesCobenefits[[County&amp;Species]:[PM2.5 Removed]], 5, FALSE), 0), 0)</f>
        <v>0</v>
      </c>
      <c r="R354" s="48"/>
      <c r="S354" s="48"/>
      <c r="T354" s="48"/>
      <c r="U354" s="48"/>
    </row>
    <row r="355" spans="2:21" s="30" customFormat="1">
      <c r="B355" s="157" t="s">
        <v>43</v>
      </c>
      <c r="C355" s="59"/>
      <c r="D355" s="30" t="str">
        <f t="shared" si="12"/>
        <v xml:space="preserve"> </v>
      </c>
      <c r="E355" s="48">
        <f>IF($D355=SpeciesTable114[[#Headers],[Willow]],$C355,0)</f>
        <v>0</v>
      </c>
      <c r="F355" s="48">
        <f>IF($D355=SpeciesTable114[[#Headers],[Cottonwood]],$C355,0)</f>
        <v>0</v>
      </c>
      <c r="G355" s="48">
        <f>IF($D355=SpeciesTable114[[#Headers],[Oak]],$C355,0)</f>
        <v>0</v>
      </c>
      <c r="H355" s="48">
        <f>IF($D355=SpeciesTable114[[#Headers],[Shrub]],$C355,0)</f>
        <v>0</v>
      </c>
      <c r="I355" s="48">
        <f>IF($D355=SpeciesTable114[[#Headers],[AlWal]],$C355,0)</f>
        <v>0</v>
      </c>
      <c r="J355" s="48">
        <f>IF($D355=SpeciesTable114[[#Headers],[ABS]],$C355,0)</f>
        <v>0</v>
      </c>
      <c r="K355" s="48">
        <f>IF($D355=SpeciesTable114[[#Headers],[Other]],$C355,0)</f>
        <v>0</v>
      </c>
      <c r="L355" s="48" t="s">
        <v>29</v>
      </c>
      <c r="M355" s="48" t="str">
        <f>$C$22&amp;SpeciesTable114[[#This Row],[Species]]</f>
        <v>Garrya elliptica</v>
      </c>
      <c r="N355" s="48">
        <f>IF(SpeciesTable114[[#This Row],[Percentage]]&lt;&gt;"", IFERROR(VLOOKUP(SpeciesTable114[[#This Row],[County&amp;Species]], SpeciesCobenefits[[County&amp;Species]:[PM2.5 Removed]], 2, FALSE), 0), 0)</f>
        <v>0</v>
      </c>
      <c r="O355" s="48">
        <f>IF(SpeciesTable114[[#This Row],[Percentage]]&lt;&gt;"", IFERROR(VLOOKUP(SpeciesTable114[[#This Row],[County&amp;Species]], SpeciesCobenefits[[County&amp;Species]:[PM2.5 Removed]],3, FALSE), 0), 0)</f>
        <v>0</v>
      </c>
      <c r="P355" s="48">
        <f>IF(SpeciesTable114[[#This Row],[Percentage]]&lt;&gt;"", IFERROR(VLOOKUP(SpeciesTable114[[#This Row],[County&amp;Species]], SpeciesCobenefits[[County&amp;Species]:[PM2.5 Removed]], 4, FALSE), 0), 0)</f>
        <v>0</v>
      </c>
      <c r="Q355" s="48">
        <f>IF(SpeciesTable114[[#This Row],[Percentage]]&lt;&gt;"", IFERROR(VLOOKUP(SpeciesTable114[[#This Row],[County&amp;Species]], SpeciesCobenefits[[County&amp;Species]:[PM2.5 Removed]], 5, FALSE), 0), 0)</f>
        <v>0</v>
      </c>
      <c r="R355" s="48"/>
      <c r="S355" s="48"/>
      <c r="T355" s="48"/>
      <c r="U355" s="48"/>
    </row>
    <row r="356" spans="2:21" s="30" customFormat="1">
      <c r="B356" s="157" t="s">
        <v>44</v>
      </c>
      <c r="C356" s="59"/>
      <c r="D356" s="30" t="str">
        <f t="shared" si="12"/>
        <v xml:space="preserve"> </v>
      </c>
      <c r="E356" s="48">
        <f>IF($D356=SpeciesTable114[[#Headers],[Willow]],$C356,0)</f>
        <v>0</v>
      </c>
      <c r="F356" s="48">
        <f>IF($D356=SpeciesTable114[[#Headers],[Cottonwood]],$C356,0)</f>
        <v>0</v>
      </c>
      <c r="G356" s="48">
        <f>IF($D356=SpeciesTable114[[#Headers],[Oak]],$C356,0)</f>
        <v>0</v>
      </c>
      <c r="H356" s="48">
        <f>IF($D356=SpeciesTable114[[#Headers],[Shrub]],$C356,0)</f>
        <v>0</v>
      </c>
      <c r="I356" s="48">
        <f>IF($D356=SpeciesTable114[[#Headers],[AlWal]],$C356,0)</f>
        <v>0</v>
      </c>
      <c r="J356" s="48">
        <f>IF($D356=SpeciesTable114[[#Headers],[ABS]],$C356,0)</f>
        <v>0</v>
      </c>
      <c r="K356" s="48">
        <f>IF($D356=SpeciesTable114[[#Headers],[Other]],$C356,0)</f>
        <v>0</v>
      </c>
      <c r="L356" s="48" t="s">
        <v>29</v>
      </c>
      <c r="M356" s="48" t="str">
        <f>$C$22&amp;SpeciesTable114[[#This Row],[Species]]</f>
        <v>Heteromeles arbutifolia</v>
      </c>
      <c r="N356" s="48">
        <f>IF(SpeciesTable114[[#This Row],[Percentage]]&lt;&gt;"", IFERROR(VLOOKUP(SpeciesTable114[[#This Row],[County&amp;Species]], SpeciesCobenefits[[County&amp;Species]:[PM2.5 Removed]], 2, FALSE), 0), 0)</f>
        <v>0</v>
      </c>
      <c r="O356" s="48">
        <f>IF(SpeciesTable114[[#This Row],[Percentage]]&lt;&gt;"", IFERROR(VLOOKUP(SpeciesTable114[[#This Row],[County&amp;Species]], SpeciesCobenefits[[County&amp;Species]:[PM2.5 Removed]],3, FALSE), 0), 0)</f>
        <v>0</v>
      </c>
      <c r="P356" s="48">
        <f>IF(SpeciesTable114[[#This Row],[Percentage]]&lt;&gt;"", IFERROR(VLOOKUP(SpeciesTable114[[#This Row],[County&amp;Species]], SpeciesCobenefits[[County&amp;Species]:[PM2.5 Removed]], 4, FALSE), 0), 0)</f>
        <v>0</v>
      </c>
      <c r="Q356" s="48">
        <f>IF(SpeciesTable114[[#This Row],[Percentage]]&lt;&gt;"", IFERROR(VLOOKUP(SpeciesTable114[[#This Row],[County&amp;Species]], SpeciesCobenefits[[County&amp;Species]:[PM2.5 Removed]], 5, FALSE), 0), 0)</f>
        <v>0</v>
      </c>
      <c r="R356" s="48"/>
      <c r="S356" s="48"/>
      <c r="T356" s="48"/>
      <c r="U356" s="48"/>
    </row>
    <row r="357" spans="2:21" s="30" customFormat="1">
      <c r="B357" s="157" t="s">
        <v>45</v>
      </c>
      <c r="C357" s="59"/>
      <c r="D357" s="30" t="str">
        <f t="shared" si="12"/>
        <v xml:space="preserve"> </v>
      </c>
      <c r="E357" s="48">
        <f>IF($D357=SpeciesTable114[[#Headers],[Willow]],$C357,0)</f>
        <v>0</v>
      </c>
      <c r="F357" s="48">
        <f>IF($D357=SpeciesTable114[[#Headers],[Cottonwood]],$C357,0)</f>
        <v>0</v>
      </c>
      <c r="G357" s="48">
        <f>IF($D357=SpeciesTable114[[#Headers],[Oak]],$C357,0)</f>
        <v>0</v>
      </c>
      <c r="H357" s="48">
        <f>IF($D357=SpeciesTable114[[#Headers],[Shrub]],$C357,0)</f>
        <v>0</v>
      </c>
      <c r="I357" s="48">
        <f>IF($D357=SpeciesTable114[[#Headers],[AlWal]],$C357,0)</f>
        <v>0</v>
      </c>
      <c r="J357" s="48">
        <f>IF($D357=SpeciesTable114[[#Headers],[ABS]],$C357,0)</f>
        <v>0</v>
      </c>
      <c r="K357" s="48">
        <f>IF($D357=SpeciesTable114[[#Headers],[Other]],$C357,0)</f>
        <v>0</v>
      </c>
      <c r="L357" s="48" t="s">
        <v>30</v>
      </c>
      <c r="M357" s="48" t="str">
        <f>$C$22&amp;SpeciesTable114[[#This Row],[Species]]</f>
        <v>Juglans (sp)</v>
      </c>
      <c r="N357" s="48">
        <f>IF(SpeciesTable114[[#This Row],[Percentage]]&lt;&gt;"", IFERROR(VLOOKUP(SpeciesTable114[[#This Row],[County&amp;Species]], SpeciesCobenefits[[County&amp;Species]:[PM2.5 Removed]], 2, FALSE), 0), 0)</f>
        <v>0</v>
      </c>
      <c r="O357" s="48">
        <f>IF(SpeciesTable114[[#This Row],[Percentage]]&lt;&gt;"", IFERROR(VLOOKUP(SpeciesTable114[[#This Row],[County&amp;Species]], SpeciesCobenefits[[County&amp;Species]:[PM2.5 Removed]],3, FALSE), 0), 0)</f>
        <v>0</v>
      </c>
      <c r="P357" s="48">
        <f>IF(SpeciesTable114[[#This Row],[Percentage]]&lt;&gt;"", IFERROR(VLOOKUP(SpeciesTable114[[#This Row],[County&amp;Species]], SpeciesCobenefits[[County&amp;Species]:[PM2.5 Removed]], 4, FALSE), 0), 0)</f>
        <v>0</v>
      </c>
      <c r="Q357" s="48">
        <f>IF(SpeciesTable114[[#This Row],[Percentage]]&lt;&gt;"", IFERROR(VLOOKUP(SpeciesTable114[[#This Row],[County&amp;Species]], SpeciesCobenefits[[County&amp;Species]:[PM2.5 Removed]], 5, FALSE), 0), 0)</f>
        <v>0</v>
      </c>
      <c r="R357" s="48"/>
      <c r="S357" s="48"/>
      <c r="T357" s="48"/>
      <c r="U357" s="48"/>
    </row>
    <row r="358" spans="2:21" s="30" customFormat="1">
      <c r="B358" s="157" t="s">
        <v>46</v>
      </c>
      <c r="C358" s="59"/>
      <c r="D358" s="30" t="str">
        <f t="shared" si="12"/>
        <v xml:space="preserve"> </v>
      </c>
      <c r="E358" s="48">
        <f>IF($D358=SpeciesTable114[[#Headers],[Willow]],$C358,0)</f>
        <v>0</v>
      </c>
      <c r="F358" s="48">
        <f>IF($D358=SpeciesTable114[[#Headers],[Cottonwood]],$C358,0)</f>
        <v>0</v>
      </c>
      <c r="G358" s="48">
        <f>IF($D358=SpeciesTable114[[#Headers],[Oak]],$C358,0)</f>
        <v>0</v>
      </c>
      <c r="H358" s="48">
        <f>IF($D358=SpeciesTable114[[#Headers],[Shrub]],$C358,0)</f>
        <v>0</v>
      </c>
      <c r="I358" s="48">
        <f>IF($D358=SpeciesTable114[[#Headers],[AlWal]],$C358,0)</f>
        <v>0</v>
      </c>
      <c r="J358" s="48">
        <f>IF($D358=SpeciesTable114[[#Headers],[ABS]],$C358,0)</f>
        <v>0</v>
      </c>
      <c r="K358" s="48">
        <f>IF($D358=SpeciesTable114[[#Headers],[Other]],$C358,0)</f>
        <v>0</v>
      </c>
      <c r="L358" s="48" t="s">
        <v>32</v>
      </c>
      <c r="M358" s="48" t="str">
        <f>$C$22&amp;SpeciesTable114[[#This Row],[Species]]</f>
        <v>Laurus nobilis</v>
      </c>
      <c r="N358" s="48">
        <f>IF(SpeciesTable114[[#This Row],[Percentage]]&lt;&gt;"", IFERROR(VLOOKUP(SpeciesTable114[[#This Row],[County&amp;Species]], SpeciesCobenefits[[County&amp;Species]:[PM2.5 Removed]], 2, FALSE), 0), 0)</f>
        <v>0</v>
      </c>
      <c r="O358" s="48">
        <f>IF(SpeciesTable114[[#This Row],[Percentage]]&lt;&gt;"", IFERROR(VLOOKUP(SpeciesTable114[[#This Row],[County&amp;Species]], SpeciesCobenefits[[County&amp;Species]:[PM2.5 Removed]],3, FALSE), 0), 0)</f>
        <v>0</v>
      </c>
      <c r="P358" s="48">
        <f>IF(SpeciesTable114[[#This Row],[Percentage]]&lt;&gt;"", IFERROR(VLOOKUP(SpeciesTable114[[#This Row],[County&amp;Species]], SpeciesCobenefits[[County&amp;Species]:[PM2.5 Removed]], 4, FALSE), 0), 0)</f>
        <v>0</v>
      </c>
      <c r="Q358" s="48">
        <f>IF(SpeciesTable114[[#This Row],[Percentage]]&lt;&gt;"", IFERROR(VLOOKUP(SpeciesTable114[[#This Row],[County&amp;Species]], SpeciesCobenefits[[County&amp;Species]:[PM2.5 Removed]], 5, FALSE), 0), 0)</f>
        <v>0</v>
      </c>
      <c r="R358" s="48"/>
      <c r="S358" s="48"/>
      <c r="T358" s="48"/>
      <c r="U358" s="48"/>
    </row>
    <row r="359" spans="2:21" s="30" customFormat="1">
      <c r="B359" s="157" t="s">
        <v>47</v>
      </c>
      <c r="C359" s="59"/>
      <c r="D359" s="30" t="str">
        <f t="shared" si="12"/>
        <v xml:space="preserve"> </v>
      </c>
      <c r="E359" s="48">
        <f>IF($D359=SpeciesTable114[[#Headers],[Willow]],$C359,0)</f>
        <v>0</v>
      </c>
      <c r="F359" s="48">
        <f>IF($D359=SpeciesTable114[[#Headers],[Cottonwood]],$C359,0)</f>
        <v>0</v>
      </c>
      <c r="G359" s="48">
        <f>IF($D359=SpeciesTable114[[#Headers],[Oak]],$C359,0)</f>
        <v>0</v>
      </c>
      <c r="H359" s="48">
        <f>IF($D359=SpeciesTable114[[#Headers],[Shrub]],$C359,0)</f>
        <v>0</v>
      </c>
      <c r="I359" s="48">
        <f>IF($D359=SpeciesTable114[[#Headers],[AlWal]],$C359,0)</f>
        <v>0</v>
      </c>
      <c r="J359" s="48">
        <f>IF($D359=SpeciesTable114[[#Headers],[ABS]],$C359,0)</f>
        <v>0</v>
      </c>
      <c r="K359" s="48">
        <f>IF($D359=SpeciesTable114[[#Headers],[Other]],$C359,0)</f>
        <v>0</v>
      </c>
      <c r="L359" s="48" t="s">
        <v>32</v>
      </c>
      <c r="M359" s="48" t="str">
        <f>$C$22&amp;SpeciesTable114[[#This Row],[Species]]</f>
        <v>Myrica californica</v>
      </c>
      <c r="N359" s="48">
        <f>IF(SpeciesTable114[[#This Row],[Percentage]]&lt;&gt;"", IFERROR(VLOOKUP(SpeciesTable114[[#This Row],[County&amp;Species]], SpeciesCobenefits[[County&amp;Species]:[PM2.5 Removed]], 2, FALSE), 0), 0)</f>
        <v>0</v>
      </c>
      <c r="O359" s="48">
        <f>IF(SpeciesTable114[[#This Row],[Percentage]]&lt;&gt;"", IFERROR(VLOOKUP(SpeciesTable114[[#This Row],[County&amp;Species]], SpeciesCobenefits[[County&amp;Species]:[PM2.5 Removed]],3, FALSE), 0), 0)</f>
        <v>0</v>
      </c>
      <c r="P359" s="48">
        <f>IF(SpeciesTable114[[#This Row],[Percentage]]&lt;&gt;"", IFERROR(VLOOKUP(SpeciesTable114[[#This Row],[County&amp;Species]], SpeciesCobenefits[[County&amp;Species]:[PM2.5 Removed]], 4, FALSE), 0), 0)</f>
        <v>0</v>
      </c>
      <c r="Q359" s="48">
        <f>IF(SpeciesTable114[[#This Row],[Percentage]]&lt;&gt;"", IFERROR(VLOOKUP(SpeciesTable114[[#This Row],[County&amp;Species]], SpeciesCobenefits[[County&amp;Species]:[PM2.5 Removed]], 5, FALSE), 0), 0)</f>
        <v>0</v>
      </c>
      <c r="R359" s="48"/>
      <c r="S359" s="48"/>
      <c r="T359" s="48"/>
      <c r="U359" s="48"/>
    </row>
    <row r="360" spans="2:21" s="30" customFormat="1">
      <c r="B360" s="157" t="s">
        <v>48</v>
      </c>
      <c r="C360" s="59"/>
      <c r="D360" s="30" t="str">
        <f t="shared" si="12"/>
        <v xml:space="preserve"> </v>
      </c>
      <c r="E360" s="48">
        <f>IF($D360=SpeciesTable114[[#Headers],[Willow]],$C360,0)</f>
        <v>0</v>
      </c>
      <c r="F360" s="48">
        <f>IF($D360=SpeciesTable114[[#Headers],[Cottonwood]],$C360,0)</f>
        <v>0</v>
      </c>
      <c r="G360" s="48">
        <f>IF($D360=SpeciesTable114[[#Headers],[Oak]],$C360,0)</f>
        <v>0</v>
      </c>
      <c r="H360" s="48">
        <f>IF($D360=SpeciesTable114[[#Headers],[Shrub]],$C360,0)</f>
        <v>0</v>
      </c>
      <c r="I360" s="48">
        <f>IF($D360=SpeciesTable114[[#Headers],[AlWal]],$C360,0)</f>
        <v>0</v>
      </c>
      <c r="J360" s="48">
        <f>IF($D360=SpeciesTable114[[#Headers],[ABS]],$C360,0)</f>
        <v>0</v>
      </c>
      <c r="K360" s="48">
        <f>IF($D360=SpeciesTable114[[#Headers],[Other]],$C360,0)</f>
        <v>0</v>
      </c>
      <c r="L360" s="48" t="s">
        <v>49</v>
      </c>
      <c r="M360" s="48" t="str">
        <f>$C$22&amp;SpeciesTable114[[#This Row],[Species]]</f>
        <v>Physocarpus capitatus</v>
      </c>
      <c r="N360" s="48">
        <f>IF(SpeciesTable114[[#This Row],[Percentage]]&lt;&gt;"", IFERROR(VLOOKUP(SpeciesTable114[[#This Row],[County&amp;Species]], SpeciesCobenefits[[County&amp;Species]:[PM2.5 Removed]], 2, FALSE), 0), 0)</f>
        <v>0</v>
      </c>
      <c r="O360" s="48">
        <f>IF(SpeciesTable114[[#This Row],[Percentage]]&lt;&gt;"", IFERROR(VLOOKUP(SpeciesTable114[[#This Row],[County&amp;Species]], SpeciesCobenefits[[County&amp;Species]:[PM2.5 Removed]],3, FALSE), 0), 0)</f>
        <v>0</v>
      </c>
      <c r="P360" s="48">
        <f>IF(SpeciesTable114[[#This Row],[Percentage]]&lt;&gt;"", IFERROR(VLOOKUP(SpeciesTable114[[#This Row],[County&amp;Species]], SpeciesCobenefits[[County&amp;Species]:[PM2.5 Removed]], 4, FALSE), 0), 0)</f>
        <v>0</v>
      </c>
      <c r="Q360" s="48">
        <f>IF(SpeciesTable114[[#This Row],[Percentage]]&lt;&gt;"", IFERROR(VLOOKUP(SpeciesTable114[[#This Row],[County&amp;Species]], SpeciesCobenefits[[County&amp;Species]:[PM2.5 Removed]], 5, FALSE), 0), 0)</f>
        <v>0</v>
      </c>
      <c r="R360" s="48"/>
      <c r="S360" s="48"/>
      <c r="T360" s="48"/>
      <c r="U360" s="48"/>
    </row>
    <row r="361" spans="2:21" s="30" customFormat="1">
      <c r="B361" s="157" t="s">
        <v>50</v>
      </c>
      <c r="C361" s="59"/>
      <c r="D361" s="30" t="str">
        <f t="shared" si="12"/>
        <v xml:space="preserve"> </v>
      </c>
      <c r="E361" s="48">
        <f>IF($D361=SpeciesTable114[[#Headers],[Willow]],$C361,0)</f>
        <v>0</v>
      </c>
      <c r="F361" s="48">
        <f>IF($D361=SpeciesTable114[[#Headers],[Cottonwood]],$C361,0)</f>
        <v>0</v>
      </c>
      <c r="G361" s="48">
        <f>IF($D361=SpeciesTable114[[#Headers],[Oak]],$C361,0)</f>
        <v>0</v>
      </c>
      <c r="H361" s="48">
        <f>IF($D361=SpeciesTable114[[#Headers],[Shrub]],$C361,0)</f>
        <v>0</v>
      </c>
      <c r="I361" s="48">
        <f>IF($D361=SpeciesTable114[[#Headers],[AlWal]],$C361,0)</f>
        <v>0</v>
      </c>
      <c r="J361" s="48">
        <f>IF($D361=SpeciesTable114[[#Headers],[ABS]],$C361,0)</f>
        <v>0</v>
      </c>
      <c r="K361" s="48">
        <f>IF($D361=SpeciesTable114[[#Headers],[Other]],$C361,0)</f>
        <v>0</v>
      </c>
      <c r="L361" s="48" t="s">
        <v>31</v>
      </c>
      <c r="M361" s="48" t="str">
        <f>$C$22&amp;SpeciesTable114[[#This Row],[Species]]</f>
        <v>Platanus racemosa</v>
      </c>
      <c r="N361" s="48">
        <f>IF(SpeciesTable114[[#This Row],[Percentage]]&lt;&gt;"", IFERROR(VLOOKUP(SpeciesTable114[[#This Row],[County&amp;Species]], SpeciesCobenefits[[County&amp;Species]:[PM2.5 Removed]], 2, FALSE), 0), 0)</f>
        <v>0</v>
      </c>
      <c r="O361" s="48">
        <f>IF(SpeciesTable114[[#This Row],[Percentage]]&lt;&gt;"", IFERROR(VLOOKUP(SpeciesTable114[[#This Row],[County&amp;Species]], SpeciesCobenefits[[County&amp;Species]:[PM2.5 Removed]],3, FALSE), 0), 0)</f>
        <v>0</v>
      </c>
      <c r="P361" s="48">
        <f>IF(SpeciesTable114[[#This Row],[Percentage]]&lt;&gt;"", IFERROR(VLOOKUP(SpeciesTable114[[#This Row],[County&amp;Species]], SpeciesCobenefits[[County&amp;Species]:[PM2.5 Removed]], 4, FALSE), 0), 0)</f>
        <v>0</v>
      </c>
      <c r="Q361" s="48">
        <f>IF(SpeciesTable114[[#This Row],[Percentage]]&lt;&gt;"", IFERROR(VLOOKUP(SpeciesTable114[[#This Row],[County&amp;Species]], SpeciesCobenefits[[County&amp;Species]:[PM2.5 Removed]], 5, FALSE), 0), 0)</f>
        <v>0</v>
      </c>
      <c r="R361" s="48"/>
      <c r="S361" s="48"/>
      <c r="T361" s="48"/>
      <c r="U361" s="48"/>
    </row>
    <row r="362" spans="2:21" s="30" customFormat="1">
      <c r="B362" s="157" t="s">
        <v>51</v>
      </c>
      <c r="C362" s="59"/>
      <c r="D362" s="30" t="str">
        <f t="shared" si="12"/>
        <v xml:space="preserve"> </v>
      </c>
      <c r="E362" s="48">
        <f>IF($D362=SpeciesTable114[[#Headers],[Willow]],$C362,0)</f>
        <v>0</v>
      </c>
      <c r="F362" s="48">
        <f>IF($D362=SpeciesTable114[[#Headers],[Cottonwood]],$C362,0)</f>
        <v>0</v>
      </c>
      <c r="G362" s="48">
        <f>IF($D362=SpeciesTable114[[#Headers],[Oak]],$C362,0)</f>
        <v>0</v>
      </c>
      <c r="H362" s="48">
        <f>IF($D362=SpeciesTable114[[#Headers],[Shrub]],$C362,0)</f>
        <v>0</v>
      </c>
      <c r="I362" s="48">
        <f>IF($D362=SpeciesTable114[[#Headers],[AlWal]],$C362,0)</f>
        <v>0</v>
      </c>
      <c r="J362" s="48">
        <f>IF($D362=SpeciesTable114[[#Headers],[ABS]],$C362,0)</f>
        <v>0</v>
      </c>
      <c r="K362" s="48">
        <f>IF($D362=SpeciesTable114[[#Headers],[Other]],$C362,0)</f>
        <v>0</v>
      </c>
      <c r="L362" s="48" t="s">
        <v>27</v>
      </c>
      <c r="M362" s="48" t="str">
        <f>$C$22&amp;SpeciesTable114[[#This Row],[Species]]</f>
        <v>Populus fremontii</v>
      </c>
      <c r="N362" s="48">
        <f>IF(SpeciesTable114[[#This Row],[Percentage]]&lt;&gt;"", IFERROR(VLOOKUP(SpeciesTable114[[#This Row],[County&amp;Species]], SpeciesCobenefits[[County&amp;Species]:[PM2.5 Removed]], 2, FALSE), 0), 0)</f>
        <v>0</v>
      </c>
      <c r="O362" s="48">
        <f>IF(SpeciesTable114[[#This Row],[Percentage]]&lt;&gt;"", IFERROR(VLOOKUP(SpeciesTable114[[#This Row],[County&amp;Species]], SpeciesCobenefits[[County&amp;Species]:[PM2.5 Removed]],3, FALSE), 0), 0)</f>
        <v>0</v>
      </c>
      <c r="P362" s="48">
        <f>IF(SpeciesTable114[[#This Row],[Percentage]]&lt;&gt;"", IFERROR(VLOOKUP(SpeciesTable114[[#This Row],[County&amp;Species]], SpeciesCobenefits[[County&amp;Species]:[PM2.5 Removed]], 4, FALSE), 0), 0)</f>
        <v>0</v>
      </c>
      <c r="Q362" s="48">
        <f>IF(SpeciesTable114[[#This Row],[Percentage]]&lt;&gt;"", IFERROR(VLOOKUP(SpeciesTable114[[#This Row],[County&amp;Species]], SpeciesCobenefits[[County&amp;Species]:[PM2.5 Removed]], 5, FALSE), 0), 0)</f>
        <v>0</v>
      </c>
      <c r="R362" s="48"/>
      <c r="S362" s="48"/>
      <c r="T362" s="48"/>
      <c r="U362" s="48"/>
    </row>
    <row r="363" spans="2:21" s="30" customFormat="1">
      <c r="B363" s="157" t="s">
        <v>52</v>
      </c>
      <c r="C363" s="59"/>
      <c r="D363" s="30" t="str">
        <f t="shared" si="12"/>
        <v xml:space="preserve"> </v>
      </c>
      <c r="E363" s="48">
        <f>IF($D363=SpeciesTable114[[#Headers],[Willow]],$C363,0)</f>
        <v>0</v>
      </c>
      <c r="F363" s="48">
        <f>IF($D363=SpeciesTable114[[#Headers],[Cottonwood]],$C363,0)</f>
        <v>0</v>
      </c>
      <c r="G363" s="48">
        <f>IF($D363=SpeciesTable114[[#Headers],[Oak]],$C363,0)</f>
        <v>0</v>
      </c>
      <c r="H363" s="48">
        <f>IF($D363=SpeciesTable114[[#Headers],[Shrub]],$C363,0)</f>
        <v>0</v>
      </c>
      <c r="I363" s="48">
        <f>IF($D363=SpeciesTable114[[#Headers],[AlWal]],$C363,0)</f>
        <v>0</v>
      </c>
      <c r="J363" s="48">
        <f>IF($D363=SpeciesTable114[[#Headers],[ABS]],$C363,0)</f>
        <v>0</v>
      </c>
      <c r="K363" s="48">
        <f>IF($D363=SpeciesTable114[[#Headers],[Other]],$C363,0)</f>
        <v>0</v>
      </c>
      <c r="L363" s="48" t="s">
        <v>27</v>
      </c>
      <c r="M363" s="48" t="str">
        <f>$C$22&amp;SpeciesTable114[[#This Row],[Species]]</f>
        <v>Populus (other)</v>
      </c>
      <c r="N363" s="48">
        <f>IF(SpeciesTable114[[#This Row],[Percentage]]&lt;&gt;"", IFERROR(VLOOKUP(SpeciesTable114[[#This Row],[County&amp;Species]], SpeciesCobenefits[[County&amp;Species]:[PM2.5 Removed]], 2, FALSE), 0), 0)</f>
        <v>0</v>
      </c>
      <c r="O363" s="48">
        <f>IF(SpeciesTable114[[#This Row],[Percentage]]&lt;&gt;"", IFERROR(VLOOKUP(SpeciesTable114[[#This Row],[County&amp;Species]], SpeciesCobenefits[[County&amp;Species]:[PM2.5 Removed]],3, FALSE), 0), 0)</f>
        <v>0</v>
      </c>
      <c r="P363" s="48">
        <f>IF(SpeciesTable114[[#This Row],[Percentage]]&lt;&gt;"", IFERROR(VLOOKUP(SpeciesTable114[[#This Row],[County&amp;Species]], SpeciesCobenefits[[County&amp;Species]:[PM2.5 Removed]], 4, FALSE), 0), 0)</f>
        <v>0</v>
      </c>
      <c r="Q363" s="48">
        <f>IF(SpeciesTable114[[#This Row],[Percentage]]&lt;&gt;"", IFERROR(VLOOKUP(SpeciesTable114[[#This Row],[County&amp;Species]], SpeciesCobenefits[[County&amp;Species]:[PM2.5 Removed]], 5, FALSE), 0), 0)</f>
        <v>0</v>
      </c>
      <c r="R363" s="48"/>
      <c r="S363" s="48"/>
      <c r="T363" s="48"/>
      <c r="U363" s="48"/>
    </row>
    <row r="364" spans="2:21" s="30" customFormat="1">
      <c r="B364" s="157" t="s">
        <v>53</v>
      </c>
      <c r="C364" s="59"/>
      <c r="D364" s="30" t="str">
        <f t="shared" si="12"/>
        <v xml:space="preserve"> </v>
      </c>
      <c r="E364" s="48">
        <f>IF($D364=SpeciesTable114[[#Headers],[Willow]],$C364,0)</f>
        <v>0</v>
      </c>
      <c r="F364" s="48">
        <f>IF($D364=SpeciesTable114[[#Headers],[Cottonwood]],$C364,0)</f>
        <v>0</v>
      </c>
      <c r="G364" s="48">
        <f>IF($D364=SpeciesTable114[[#Headers],[Oak]],$C364,0)</f>
        <v>0</v>
      </c>
      <c r="H364" s="48">
        <f>IF($D364=SpeciesTable114[[#Headers],[Shrub]],$C364,0)</f>
        <v>0</v>
      </c>
      <c r="I364" s="48">
        <f>IF($D364=SpeciesTable114[[#Headers],[AlWal]],$C364,0)</f>
        <v>0</v>
      </c>
      <c r="J364" s="48">
        <f>IF($D364=SpeciesTable114[[#Headers],[ABS]],$C364,0)</f>
        <v>0</v>
      </c>
      <c r="K364" s="48">
        <f>IF($D364=SpeciesTable114[[#Headers],[Other]],$C364,0)</f>
        <v>0</v>
      </c>
      <c r="L364" s="48" t="s">
        <v>28</v>
      </c>
      <c r="M364" s="48" t="str">
        <f>$C$22&amp;SpeciesTable114[[#This Row],[Species]]</f>
        <v>Quercus lobata</v>
      </c>
      <c r="N364" s="48">
        <f>IF(SpeciesTable114[[#This Row],[Percentage]]&lt;&gt;"", IFERROR(VLOOKUP(SpeciesTable114[[#This Row],[County&amp;Species]], SpeciesCobenefits[[County&amp;Species]:[PM2.5 Removed]], 2, FALSE), 0), 0)</f>
        <v>0</v>
      </c>
      <c r="O364" s="48">
        <f>IF(SpeciesTable114[[#This Row],[Percentage]]&lt;&gt;"", IFERROR(VLOOKUP(SpeciesTable114[[#This Row],[County&amp;Species]], SpeciesCobenefits[[County&amp;Species]:[PM2.5 Removed]],3, FALSE), 0), 0)</f>
        <v>0</v>
      </c>
      <c r="P364" s="48">
        <f>IF(SpeciesTable114[[#This Row],[Percentage]]&lt;&gt;"", IFERROR(VLOOKUP(SpeciesTable114[[#This Row],[County&amp;Species]], SpeciesCobenefits[[County&amp;Species]:[PM2.5 Removed]], 4, FALSE), 0), 0)</f>
        <v>0</v>
      </c>
      <c r="Q364" s="48">
        <f>IF(SpeciesTable114[[#This Row],[Percentage]]&lt;&gt;"", IFERROR(VLOOKUP(SpeciesTable114[[#This Row],[County&amp;Species]], SpeciesCobenefits[[County&amp;Species]:[PM2.5 Removed]], 5, FALSE), 0), 0)</f>
        <v>0</v>
      </c>
      <c r="R364" s="48"/>
      <c r="S364" s="48"/>
      <c r="T364" s="48"/>
      <c r="U364" s="48"/>
    </row>
    <row r="365" spans="2:21" s="30" customFormat="1">
      <c r="B365" s="157" t="s">
        <v>54</v>
      </c>
      <c r="C365" s="59"/>
      <c r="D365" s="30" t="str">
        <f t="shared" si="12"/>
        <v xml:space="preserve"> </v>
      </c>
      <c r="E365" s="48">
        <f>IF($D365=SpeciesTable114[[#Headers],[Willow]],$C365,0)</f>
        <v>0</v>
      </c>
      <c r="F365" s="48">
        <f>IF($D365=SpeciesTable114[[#Headers],[Cottonwood]],$C365,0)</f>
        <v>0</v>
      </c>
      <c r="G365" s="48">
        <f>IF($D365=SpeciesTable114[[#Headers],[Oak]],$C365,0)</f>
        <v>0</v>
      </c>
      <c r="H365" s="48">
        <f>IF($D365=SpeciesTable114[[#Headers],[Shrub]],$C365,0)</f>
        <v>0</v>
      </c>
      <c r="I365" s="48">
        <f>IF($D365=SpeciesTable114[[#Headers],[AlWal]],$C365,0)</f>
        <v>0</v>
      </c>
      <c r="J365" s="48">
        <f>IF($D365=SpeciesTable114[[#Headers],[ABS]],$C365,0)</f>
        <v>0</v>
      </c>
      <c r="K365" s="48">
        <f>IF($D365=SpeciesTable114[[#Headers],[Other]],$C365,0)</f>
        <v>0</v>
      </c>
      <c r="L365" s="48" t="s">
        <v>28</v>
      </c>
      <c r="M365" s="48" t="str">
        <f>$C$22&amp;SpeciesTable114[[#This Row],[Species]]</f>
        <v>Quercus agrifolia</v>
      </c>
      <c r="N365" s="48">
        <f>IF(SpeciesTable114[[#This Row],[Percentage]]&lt;&gt;"", IFERROR(VLOOKUP(SpeciesTable114[[#This Row],[County&amp;Species]], SpeciesCobenefits[[County&amp;Species]:[PM2.5 Removed]], 2, FALSE), 0), 0)</f>
        <v>0</v>
      </c>
      <c r="O365" s="48">
        <f>IF(SpeciesTable114[[#This Row],[Percentage]]&lt;&gt;"", IFERROR(VLOOKUP(SpeciesTable114[[#This Row],[County&amp;Species]], SpeciesCobenefits[[County&amp;Species]:[PM2.5 Removed]],3, FALSE), 0), 0)</f>
        <v>0</v>
      </c>
      <c r="P365" s="48">
        <f>IF(SpeciesTable114[[#This Row],[Percentage]]&lt;&gt;"", IFERROR(VLOOKUP(SpeciesTable114[[#This Row],[County&amp;Species]], SpeciesCobenefits[[County&amp;Species]:[PM2.5 Removed]], 4, FALSE), 0), 0)</f>
        <v>0</v>
      </c>
      <c r="Q365" s="48">
        <f>IF(SpeciesTable114[[#This Row],[Percentage]]&lt;&gt;"", IFERROR(VLOOKUP(SpeciesTable114[[#This Row],[County&amp;Species]], SpeciesCobenefits[[County&amp;Species]:[PM2.5 Removed]], 5, FALSE), 0), 0)</f>
        <v>0</v>
      </c>
      <c r="R365" s="48"/>
      <c r="S365" s="48"/>
      <c r="T365" s="48"/>
      <c r="U365" s="48"/>
    </row>
    <row r="366" spans="2:21" s="30" customFormat="1">
      <c r="B366" s="157" t="s">
        <v>55</v>
      </c>
      <c r="C366" s="59"/>
      <c r="D366" s="30" t="str">
        <f t="shared" si="12"/>
        <v xml:space="preserve"> </v>
      </c>
      <c r="E366" s="48">
        <f>IF($D366=SpeciesTable114[[#Headers],[Willow]],$C366,0)</f>
        <v>0</v>
      </c>
      <c r="F366" s="48">
        <f>IF($D366=SpeciesTable114[[#Headers],[Cottonwood]],$C366,0)</f>
        <v>0</v>
      </c>
      <c r="G366" s="48">
        <f>IF($D366=SpeciesTable114[[#Headers],[Oak]],$C366,0)</f>
        <v>0</v>
      </c>
      <c r="H366" s="48">
        <f>IF($D366=SpeciesTable114[[#Headers],[Shrub]],$C366,0)</f>
        <v>0</v>
      </c>
      <c r="I366" s="48">
        <f>IF($D366=SpeciesTable114[[#Headers],[AlWal]],$C366,0)</f>
        <v>0</v>
      </c>
      <c r="J366" s="48">
        <f>IF($D366=SpeciesTable114[[#Headers],[ABS]],$C366,0)</f>
        <v>0</v>
      </c>
      <c r="K366" s="48">
        <f>IF($D366=SpeciesTable114[[#Headers],[Other]],$C366,0)</f>
        <v>0</v>
      </c>
      <c r="L366" s="48" t="s">
        <v>28</v>
      </c>
      <c r="M366" s="48" t="str">
        <f>$C$22&amp;SpeciesTable114[[#This Row],[Species]]</f>
        <v>Quercus (other)</v>
      </c>
      <c r="N366" s="48">
        <f>IF(SpeciesTable114[[#This Row],[Percentage]]&lt;&gt;"", IFERROR(VLOOKUP(SpeciesTable114[[#This Row],[County&amp;Species]], SpeciesCobenefits[[County&amp;Species]:[PM2.5 Removed]], 2, FALSE), 0), 0)</f>
        <v>0</v>
      </c>
      <c r="O366" s="48">
        <f>IF(SpeciesTable114[[#This Row],[Percentage]]&lt;&gt;"", IFERROR(VLOOKUP(SpeciesTable114[[#This Row],[County&amp;Species]], SpeciesCobenefits[[County&amp;Species]:[PM2.5 Removed]],3, FALSE), 0), 0)</f>
        <v>0</v>
      </c>
      <c r="P366" s="48">
        <f>IF(SpeciesTable114[[#This Row],[Percentage]]&lt;&gt;"", IFERROR(VLOOKUP(SpeciesTable114[[#This Row],[County&amp;Species]], SpeciesCobenefits[[County&amp;Species]:[PM2.5 Removed]], 4, FALSE), 0), 0)</f>
        <v>0</v>
      </c>
      <c r="Q366" s="48">
        <f>IF(SpeciesTable114[[#This Row],[Percentage]]&lt;&gt;"", IFERROR(VLOOKUP(SpeciesTable114[[#This Row],[County&amp;Species]], SpeciesCobenefits[[County&amp;Species]:[PM2.5 Removed]], 5, FALSE), 0), 0)</f>
        <v>0</v>
      </c>
      <c r="R366" s="48"/>
      <c r="S366" s="48"/>
      <c r="T366" s="48"/>
      <c r="U366" s="48"/>
    </row>
    <row r="367" spans="2:21" s="30" customFormat="1">
      <c r="B367" s="157" t="s">
        <v>56</v>
      </c>
      <c r="C367" s="59"/>
      <c r="D367" s="30" t="str">
        <f t="shared" si="12"/>
        <v xml:space="preserve"> </v>
      </c>
      <c r="E367" s="48">
        <f>IF($D367=SpeciesTable114[[#Headers],[Willow]],$C367,0)</f>
        <v>0</v>
      </c>
      <c r="F367" s="48">
        <f>IF($D367=SpeciesTable114[[#Headers],[Cottonwood]],$C367,0)</f>
        <v>0</v>
      </c>
      <c r="G367" s="48">
        <f>IF($D367=SpeciesTable114[[#Headers],[Oak]],$C367,0)</f>
        <v>0</v>
      </c>
      <c r="H367" s="48">
        <f>IF($D367=SpeciesTable114[[#Headers],[Shrub]],$C367,0)</f>
        <v>0</v>
      </c>
      <c r="I367" s="48">
        <f>IF($D367=SpeciesTable114[[#Headers],[AlWal]],$C367,0)</f>
        <v>0</v>
      </c>
      <c r="J367" s="48">
        <f>IF($D367=SpeciesTable114[[#Headers],[ABS]],$C367,0)</f>
        <v>0</v>
      </c>
      <c r="K367" s="48">
        <f>IF($D367=SpeciesTable114[[#Headers],[Other]],$C367,0)</f>
        <v>0</v>
      </c>
      <c r="L367" s="48" t="s">
        <v>49</v>
      </c>
      <c r="M367" s="48" t="str">
        <f>$C$22&amp;SpeciesTable114[[#This Row],[Species]]</f>
        <v>Rosa californica</v>
      </c>
      <c r="N367" s="48">
        <f>IF(SpeciesTable114[[#This Row],[Percentage]]&lt;&gt;"", IFERROR(VLOOKUP(SpeciesTable114[[#This Row],[County&amp;Species]], SpeciesCobenefits[[County&amp;Species]:[PM2.5 Removed]], 2, FALSE), 0), 0)</f>
        <v>0</v>
      </c>
      <c r="O367" s="48">
        <f>IF(SpeciesTable114[[#This Row],[Percentage]]&lt;&gt;"", IFERROR(VLOOKUP(SpeciesTable114[[#This Row],[County&amp;Species]], SpeciesCobenefits[[County&amp;Species]:[PM2.5 Removed]],3, FALSE), 0), 0)</f>
        <v>0</v>
      </c>
      <c r="P367" s="48">
        <f>IF(SpeciesTable114[[#This Row],[Percentage]]&lt;&gt;"", IFERROR(VLOOKUP(SpeciesTable114[[#This Row],[County&amp;Species]], SpeciesCobenefits[[County&amp;Species]:[PM2.5 Removed]], 4, FALSE), 0), 0)</f>
        <v>0</v>
      </c>
      <c r="Q367" s="48">
        <f>IF(SpeciesTable114[[#This Row],[Percentage]]&lt;&gt;"", IFERROR(VLOOKUP(SpeciesTable114[[#This Row],[County&amp;Species]], SpeciesCobenefits[[County&amp;Species]:[PM2.5 Removed]], 5, FALSE), 0), 0)</f>
        <v>0</v>
      </c>
      <c r="R367" s="48"/>
      <c r="S367" s="48"/>
      <c r="T367" s="48"/>
      <c r="U367" s="48"/>
    </row>
    <row r="368" spans="2:21" s="30" customFormat="1">
      <c r="B368" s="157" t="s">
        <v>57</v>
      </c>
      <c r="C368" s="59"/>
      <c r="D368" s="30" t="str">
        <f t="shared" si="12"/>
        <v xml:space="preserve"> </v>
      </c>
      <c r="E368" s="48">
        <f>IF($D368=SpeciesTable114[[#Headers],[Willow]],$C368,0)</f>
        <v>0</v>
      </c>
      <c r="F368" s="48">
        <f>IF($D368=SpeciesTable114[[#Headers],[Cottonwood]],$C368,0)</f>
        <v>0</v>
      </c>
      <c r="G368" s="48">
        <f>IF($D368=SpeciesTable114[[#Headers],[Oak]],$C368,0)</f>
        <v>0</v>
      </c>
      <c r="H368" s="48">
        <f>IF($D368=SpeciesTable114[[#Headers],[Shrub]],$C368,0)</f>
        <v>0</v>
      </c>
      <c r="I368" s="48">
        <f>IF($D368=SpeciesTable114[[#Headers],[AlWal]],$C368,0)</f>
        <v>0</v>
      </c>
      <c r="J368" s="48">
        <f>IF($D368=SpeciesTable114[[#Headers],[ABS]],$C368,0)</f>
        <v>0</v>
      </c>
      <c r="K368" s="48">
        <f>IF($D368=SpeciesTable114[[#Headers],[Other]],$C368,0)</f>
        <v>0</v>
      </c>
      <c r="L368" s="48" t="s">
        <v>49</v>
      </c>
      <c r="M368" s="48" t="str">
        <f>$C$22&amp;SpeciesTable114[[#This Row],[Species]]</f>
        <v>Rubus (sp)</v>
      </c>
      <c r="N368" s="48">
        <f>IF(SpeciesTable114[[#This Row],[Percentage]]&lt;&gt;"", IFERROR(VLOOKUP(SpeciesTable114[[#This Row],[County&amp;Species]], SpeciesCobenefits[[County&amp;Species]:[PM2.5 Removed]], 2, FALSE), 0), 0)</f>
        <v>0</v>
      </c>
      <c r="O368" s="48">
        <f>IF(SpeciesTable114[[#This Row],[Percentage]]&lt;&gt;"", IFERROR(VLOOKUP(SpeciesTable114[[#This Row],[County&amp;Species]], SpeciesCobenefits[[County&amp;Species]:[PM2.5 Removed]],3, FALSE), 0), 0)</f>
        <v>0</v>
      </c>
      <c r="P368" s="48">
        <f>IF(SpeciesTable114[[#This Row],[Percentage]]&lt;&gt;"", IFERROR(VLOOKUP(SpeciesTable114[[#This Row],[County&amp;Species]], SpeciesCobenefits[[County&amp;Species]:[PM2.5 Removed]], 4, FALSE), 0), 0)</f>
        <v>0</v>
      </c>
      <c r="Q368" s="48">
        <f>IF(SpeciesTable114[[#This Row],[Percentage]]&lt;&gt;"", IFERROR(VLOOKUP(SpeciesTable114[[#This Row],[County&amp;Species]], SpeciesCobenefits[[County&amp;Species]:[PM2.5 Removed]], 5, FALSE), 0), 0)</f>
        <v>0</v>
      </c>
      <c r="R368" s="48"/>
      <c r="S368" s="48"/>
      <c r="T368" s="48"/>
      <c r="U368" s="48"/>
    </row>
    <row r="369" spans="2:21" s="30" customFormat="1">
      <c r="B369" s="157" t="s">
        <v>58</v>
      </c>
      <c r="C369" s="59"/>
      <c r="D369" s="30" t="str">
        <f t="shared" si="12"/>
        <v xml:space="preserve"> </v>
      </c>
      <c r="E369" s="48">
        <f>IF($D369=SpeciesTable114[[#Headers],[Willow]],$C369,0)</f>
        <v>0</v>
      </c>
      <c r="F369" s="48">
        <f>IF($D369=SpeciesTable114[[#Headers],[Cottonwood]],$C369,0)</f>
        <v>0</v>
      </c>
      <c r="G369" s="48">
        <f>IF($D369=SpeciesTable114[[#Headers],[Oak]],$C369,0)</f>
        <v>0</v>
      </c>
      <c r="H369" s="48">
        <f>IF($D369=SpeciesTable114[[#Headers],[Shrub]],$C369,0)</f>
        <v>0</v>
      </c>
      <c r="I369" s="48">
        <f>IF($D369=SpeciesTable114[[#Headers],[AlWal]],$C369,0)</f>
        <v>0</v>
      </c>
      <c r="J369" s="48">
        <f>IF($D369=SpeciesTable114[[#Headers],[ABS]],$C369,0)</f>
        <v>0</v>
      </c>
      <c r="K369" s="48">
        <f>IF($D369=SpeciesTable114[[#Headers],[Other]],$C369,0)</f>
        <v>0</v>
      </c>
      <c r="L369" s="48" t="s">
        <v>26</v>
      </c>
      <c r="M369" s="48" t="str">
        <f>$C$22&amp;SpeciesTable114[[#This Row],[Species]]</f>
        <v>Salix exigua</v>
      </c>
      <c r="N369" s="48">
        <f>IF(SpeciesTable114[[#This Row],[Percentage]]&lt;&gt;"", IFERROR(VLOOKUP(SpeciesTable114[[#This Row],[County&amp;Species]], SpeciesCobenefits[[County&amp;Species]:[PM2.5 Removed]], 2, FALSE), 0), 0)</f>
        <v>0</v>
      </c>
      <c r="O369" s="48">
        <f>IF(SpeciesTable114[[#This Row],[Percentage]]&lt;&gt;"", IFERROR(VLOOKUP(SpeciesTable114[[#This Row],[County&amp;Species]], SpeciesCobenefits[[County&amp;Species]:[PM2.5 Removed]],3, FALSE), 0), 0)</f>
        <v>0</v>
      </c>
      <c r="P369" s="48">
        <f>IF(SpeciesTable114[[#This Row],[Percentage]]&lt;&gt;"", IFERROR(VLOOKUP(SpeciesTable114[[#This Row],[County&amp;Species]], SpeciesCobenefits[[County&amp;Species]:[PM2.5 Removed]], 4, FALSE), 0), 0)</f>
        <v>0</v>
      </c>
      <c r="Q369" s="48">
        <f>IF(SpeciesTable114[[#This Row],[Percentage]]&lt;&gt;"", IFERROR(VLOOKUP(SpeciesTable114[[#This Row],[County&amp;Species]], SpeciesCobenefits[[County&amp;Species]:[PM2.5 Removed]], 5, FALSE), 0), 0)</f>
        <v>0</v>
      </c>
      <c r="R369" s="48"/>
      <c r="S369" s="48"/>
      <c r="T369" s="48"/>
      <c r="U369" s="48"/>
    </row>
    <row r="370" spans="2:21" s="30" customFormat="1">
      <c r="B370" s="157" t="s">
        <v>59</v>
      </c>
      <c r="C370" s="59"/>
      <c r="D370" s="30" t="str">
        <f t="shared" si="12"/>
        <v xml:space="preserve"> </v>
      </c>
      <c r="E370" s="48">
        <f>IF($D370=SpeciesTable114[[#Headers],[Willow]],$C370,0)</f>
        <v>0</v>
      </c>
      <c r="F370" s="48">
        <f>IF($D370=SpeciesTable114[[#Headers],[Cottonwood]],$C370,0)</f>
        <v>0</v>
      </c>
      <c r="G370" s="48">
        <f>IF($D370=SpeciesTable114[[#Headers],[Oak]],$C370,0)</f>
        <v>0</v>
      </c>
      <c r="H370" s="48">
        <f>IF($D370=SpeciesTable114[[#Headers],[Shrub]],$C370,0)</f>
        <v>0</v>
      </c>
      <c r="I370" s="48">
        <f>IF($D370=SpeciesTable114[[#Headers],[AlWal]],$C370,0)</f>
        <v>0</v>
      </c>
      <c r="J370" s="48">
        <f>IF($D370=SpeciesTable114[[#Headers],[ABS]],$C370,0)</f>
        <v>0</v>
      </c>
      <c r="K370" s="48">
        <f>IF($D370=SpeciesTable114[[#Headers],[Other]],$C370,0)</f>
        <v>0</v>
      </c>
      <c r="L370" s="48" t="s">
        <v>26</v>
      </c>
      <c r="M370" s="48" t="str">
        <f>$C$22&amp;SpeciesTable114[[#This Row],[Species]]</f>
        <v>Salix gooddingii</v>
      </c>
      <c r="N370" s="48">
        <f>IF(SpeciesTable114[[#This Row],[Percentage]]&lt;&gt;"", IFERROR(VLOOKUP(SpeciesTable114[[#This Row],[County&amp;Species]], SpeciesCobenefits[[County&amp;Species]:[PM2.5 Removed]], 2, FALSE), 0), 0)</f>
        <v>0</v>
      </c>
      <c r="O370" s="48">
        <f>IF(SpeciesTable114[[#This Row],[Percentage]]&lt;&gt;"", IFERROR(VLOOKUP(SpeciesTable114[[#This Row],[County&amp;Species]], SpeciesCobenefits[[County&amp;Species]:[PM2.5 Removed]],3, FALSE), 0), 0)</f>
        <v>0</v>
      </c>
      <c r="P370" s="48">
        <f>IF(SpeciesTable114[[#This Row],[Percentage]]&lt;&gt;"", IFERROR(VLOOKUP(SpeciesTable114[[#This Row],[County&amp;Species]], SpeciesCobenefits[[County&amp;Species]:[PM2.5 Removed]], 4, FALSE), 0), 0)</f>
        <v>0</v>
      </c>
      <c r="Q370" s="48">
        <f>IF(SpeciesTable114[[#This Row],[Percentage]]&lt;&gt;"", IFERROR(VLOOKUP(SpeciesTable114[[#This Row],[County&amp;Species]], SpeciesCobenefits[[County&amp;Species]:[PM2.5 Removed]], 5, FALSE), 0), 0)</f>
        <v>0</v>
      </c>
      <c r="R370" s="48"/>
      <c r="S370" s="48"/>
      <c r="T370" s="48"/>
      <c r="U370" s="48"/>
    </row>
    <row r="371" spans="2:21" s="30" customFormat="1">
      <c r="B371" s="157" t="s">
        <v>60</v>
      </c>
      <c r="C371" s="59"/>
      <c r="D371" s="30" t="str">
        <f t="shared" si="12"/>
        <v xml:space="preserve"> </v>
      </c>
      <c r="E371" s="48">
        <f>IF($D371=SpeciesTable114[[#Headers],[Willow]],$C371,0)</f>
        <v>0</v>
      </c>
      <c r="F371" s="48">
        <f>IF($D371=SpeciesTable114[[#Headers],[Cottonwood]],$C371,0)</f>
        <v>0</v>
      </c>
      <c r="G371" s="48">
        <f>IF($D371=SpeciesTable114[[#Headers],[Oak]],$C371,0)</f>
        <v>0</v>
      </c>
      <c r="H371" s="48">
        <f>IF($D371=SpeciesTable114[[#Headers],[Shrub]],$C371,0)</f>
        <v>0</v>
      </c>
      <c r="I371" s="48">
        <f>IF($D371=SpeciesTable114[[#Headers],[AlWal]],$C371,0)</f>
        <v>0</v>
      </c>
      <c r="J371" s="48">
        <f>IF($D371=SpeciesTable114[[#Headers],[ABS]],$C371,0)</f>
        <v>0</v>
      </c>
      <c r="K371" s="48">
        <f>IF($D371=SpeciesTable114[[#Headers],[Other]],$C371,0)</f>
        <v>0</v>
      </c>
      <c r="L371" s="48" t="s">
        <v>26</v>
      </c>
      <c r="M371" s="48" t="str">
        <f>$C$22&amp;SpeciesTable114[[#This Row],[Species]]</f>
        <v>Salix laevigata</v>
      </c>
      <c r="N371" s="48">
        <f>IF(SpeciesTable114[[#This Row],[Percentage]]&lt;&gt;"", IFERROR(VLOOKUP(SpeciesTable114[[#This Row],[County&amp;Species]], SpeciesCobenefits[[County&amp;Species]:[PM2.5 Removed]], 2, FALSE), 0), 0)</f>
        <v>0</v>
      </c>
      <c r="O371" s="48">
        <f>IF(SpeciesTable114[[#This Row],[Percentage]]&lt;&gt;"", IFERROR(VLOOKUP(SpeciesTable114[[#This Row],[County&amp;Species]], SpeciesCobenefits[[County&amp;Species]:[PM2.5 Removed]],3, FALSE), 0), 0)</f>
        <v>0</v>
      </c>
      <c r="P371" s="48">
        <f>IF(SpeciesTable114[[#This Row],[Percentage]]&lt;&gt;"", IFERROR(VLOOKUP(SpeciesTable114[[#This Row],[County&amp;Species]], SpeciesCobenefits[[County&amp;Species]:[PM2.5 Removed]], 4, FALSE), 0), 0)</f>
        <v>0</v>
      </c>
      <c r="Q371" s="48">
        <f>IF(SpeciesTable114[[#This Row],[Percentage]]&lt;&gt;"", IFERROR(VLOOKUP(SpeciesTable114[[#This Row],[County&amp;Species]], SpeciesCobenefits[[County&amp;Species]:[PM2.5 Removed]], 5, FALSE), 0), 0)</f>
        <v>0</v>
      </c>
      <c r="R371" s="48"/>
      <c r="S371" s="48"/>
      <c r="T371" s="48"/>
      <c r="U371" s="48"/>
    </row>
    <row r="372" spans="2:21" s="30" customFormat="1">
      <c r="B372" s="157" t="s">
        <v>61</v>
      </c>
      <c r="C372" s="59"/>
      <c r="D372" s="30" t="str">
        <f t="shared" si="12"/>
        <v xml:space="preserve"> </v>
      </c>
      <c r="E372" s="48">
        <f>IF($D372=SpeciesTable114[[#Headers],[Willow]],$C372,0)</f>
        <v>0</v>
      </c>
      <c r="F372" s="48">
        <f>IF($D372=SpeciesTable114[[#Headers],[Cottonwood]],$C372,0)</f>
        <v>0</v>
      </c>
      <c r="G372" s="48">
        <f>IF($D372=SpeciesTable114[[#Headers],[Oak]],$C372,0)</f>
        <v>0</v>
      </c>
      <c r="H372" s="48">
        <f>IF($D372=SpeciesTable114[[#Headers],[Shrub]],$C372,0)</f>
        <v>0</v>
      </c>
      <c r="I372" s="48">
        <f>IF($D372=SpeciesTable114[[#Headers],[AlWal]],$C372,0)</f>
        <v>0</v>
      </c>
      <c r="J372" s="48">
        <f>IF($D372=SpeciesTable114[[#Headers],[ABS]],$C372,0)</f>
        <v>0</v>
      </c>
      <c r="K372" s="48">
        <f>IF($D372=SpeciesTable114[[#Headers],[Other]],$C372,0)</f>
        <v>0</v>
      </c>
      <c r="L372" s="48" t="s">
        <v>26</v>
      </c>
      <c r="M372" s="48" t="str">
        <f>$C$22&amp;SpeciesTable114[[#This Row],[Species]]</f>
        <v>Salix lasiolepis</v>
      </c>
      <c r="N372" s="48">
        <f>IF(SpeciesTable114[[#This Row],[Percentage]]&lt;&gt;"", IFERROR(VLOOKUP(SpeciesTable114[[#This Row],[County&amp;Species]], SpeciesCobenefits[[County&amp;Species]:[PM2.5 Removed]], 2, FALSE), 0), 0)</f>
        <v>0</v>
      </c>
      <c r="O372" s="48">
        <f>IF(SpeciesTable114[[#This Row],[Percentage]]&lt;&gt;"", IFERROR(VLOOKUP(SpeciesTable114[[#This Row],[County&amp;Species]], SpeciesCobenefits[[County&amp;Species]:[PM2.5 Removed]],3, FALSE), 0), 0)</f>
        <v>0</v>
      </c>
      <c r="P372" s="48">
        <f>IF(SpeciesTable114[[#This Row],[Percentage]]&lt;&gt;"", IFERROR(VLOOKUP(SpeciesTable114[[#This Row],[County&amp;Species]], SpeciesCobenefits[[County&amp;Species]:[PM2.5 Removed]], 4, FALSE), 0), 0)</f>
        <v>0</v>
      </c>
      <c r="Q372" s="48">
        <f>IF(SpeciesTable114[[#This Row],[Percentage]]&lt;&gt;"", IFERROR(VLOOKUP(SpeciesTable114[[#This Row],[County&amp;Species]], SpeciesCobenefits[[County&amp;Species]:[PM2.5 Removed]], 5, FALSE), 0), 0)</f>
        <v>0</v>
      </c>
      <c r="R372" s="48"/>
      <c r="S372" s="48"/>
      <c r="T372" s="48"/>
      <c r="U372" s="48"/>
    </row>
    <row r="373" spans="2:21" s="30" customFormat="1">
      <c r="B373" s="157" t="s">
        <v>62</v>
      </c>
      <c r="C373" s="59"/>
      <c r="D373" s="30" t="str">
        <f t="shared" si="12"/>
        <v xml:space="preserve"> </v>
      </c>
      <c r="E373" s="48">
        <f>IF($D373=SpeciesTable114[[#Headers],[Willow]],$C373,0)</f>
        <v>0</v>
      </c>
      <c r="F373" s="48">
        <f>IF($D373=SpeciesTable114[[#Headers],[Cottonwood]],$C373,0)</f>
        <v>0</v>
      </c>
      <c r="G373" s="48">
        <f>IF($D373=SpeciesTable114[[#Headers],[Oak]],$C373,0)</f>
        <v>0</v>
      </c>
      <c r="H373" s="48">
        <f>IF($D373=SpeciesTable114[[#Headers],[Shrub]],$C373,0)</f>
        <v>0</v>
      </c>
      <c r="I373" s="48">
        <f>IF($D373=SpeciesTable114[[#Headers],[AlWal]],$C373,0)</f>
        <v>0</v>
      </c>
      <c r="J373" s="48">
        <f>IF($D373=SpeciesTable114[[#Headers],[ABS]],$C373,0)</f>
        <v>0</v>
      </c>
      <c r="K373" s="48">
        <f>IF($D373=SpeciesTable114[[#Headers],[Other]],$C373,0)</f>
        <v>0</v>
      </c>
      <c r="L373" s="48" t="s">
        <v>26</v>
      </c>
      <c r="M373" s="48" t="str">
        <f>$C$22&amp;SpeciesTable114[[#This Row],[Species]]</f>
        <v>Salix lucida</v>
      </c>
      <c r="N373" s="48">
        <f>IF(SpeciesTable114[[#This Row],[Percentage]]&lt;&gt;"", IFERROR(VLOOKUP(SpeciesTable114[[#This Row],[County&amp;Species]], SpeciesCobenefits[[County&amp;Species]:[PM2.5 Removed]], 2, FALSE), 0), 0)</f>
        <v>0</v>
      </c>
      <c r="O373" s="48">
        <f>IF(SpeciesTable114[[#This Row],[Percentage]]&lt;&gt;"", IFERROR(VLOOKUP(SpeciesTable114[[#This Row],[County&amp;Species]], SpeciesCobenefits[[County&amp;Species]:[PM2.5 Removed]],3, FALSE), 0), 0)</f>
        <v>0</v>
      </c>
      <c r="P373" s="48">
        <f>IF(SpeciesTable114[[#This Row],[Percentage]]&lt;&gt;"", IFERROR(VLOOKUP(SpeciesTable114[[#This Row],[County&amp;Species]], SpeciesCobenefits[[County&amp;Species]:[PM2.5 Removed]], 4, FALSE), 0), 0)</f>
        <v>0</v>
      </c>
      <c r="Q373" s="48">
        <f>IF(SpeciesTable114[[#This Row],[Percentage]]&lt;&gt;"", IFERROR(VLOOKUP(SpeciesTable114[[#This Row],[County&amp;Species]], SpeciesCobenefits[[County&amp;Species]:[PM2.5 Removed]], 5, FALSE), 0), 0)</f>
        <v>0</v>
      </c>
      <c r="R373" s="48"/>
      <c r="S373" s="48"/>
      <c r="T373" s="48"/>
      <c r="U373" s="48"/>
    </row>
    <row r="374" spans="2:21" s="30" customFormat="1">
      <c r="B374" s="157" t="s">
        <v>63</v>
      </c>
      <c r="C374" s="59"/>
      <c r="D374" s="30" t="str">
        <f t="shared" si="12"/>
        <v xml:space="preserve"> </v>
      </c>
      <c r="E374" s="48">
        <f>IF($D374=SpeciesTable114[[#Headers],[Willow]],$C374,0)</f>
        <v>0</v>
      </c>
      <c r="F374" s="48">
        <f>IF($D374=SpeciesTable114[[#Headers],[Cottonwood]],$C374,0)</f>
        <v>0</v>
      </c>
      <c r="G374" s="48">
        <f>IF($D374=SpeciesTable114[[#Headers],[Oak]],$C374,0)</f>
        <v>0</v>
      </c>
      <c r="H374" s="48">
        <f>IF($D374=SpeciesTable114[[#Headers],[Shrub]],$C374,0)</f>
        <v>0</v>
      </c>
      <c r="I374" s="48">
        <f>IF($D374=SpeciesTable114[[#Headers],[AlWal]],$C374,0)</f>
        <v>0</v>
      </c>
      <c r="J374" s="48">
        <f>IF($D374=SpeciesTable114[[#Headers],[ABS]],$C374,0)</f>
        <v>0</v>
      </c>
      <c r="K374" s="48">
        <f>IF($D374=SpeciesTable114[[#Headers],[Other]],$C374,0)</f>
        <v>0</v>
      </c>
      <c r="L374" s="48" t="s">
        <v>26</v>
      </c>
      <c r="M374" s="48" t="str">
        <f>$C$22&amp;SpeciesTable114[[#This Row],[Species]]</f>
        <v>Salix (other)</v>
      </c>
      <c r="N374" s="48">
        <f>IF(SpeciesTable114[[#This Row],[Percentage]]&lt;&gt;"", IFERROR(VLOOKUP(SpeciesTable114[[#This Row],[County&amp;Species]], SpeciesCobenefits[[County&amp;Species]:[PM2.5 Removed]], 2, FALSE), 0), 0)</f>
        <v>0</v>
      </c>
      <c r="O374" s="48">
        <f>IF(SpeciesTable114[[#This Row],[Percentage]]&lt;&gt;"", IFERROR(VLOOKUP(SpeciesTable114[[#This Row],[County&amp;Species]], SpeciesCobenefits[[County&amp;Species]:[PM2.5 Removed]],3, FALSE), 0), 0)</f>
        <v>0</v>
      </c>
      <c r="P374" s="48">
        <f>IF(SpeciesTable114[[#This Row],[Percentage]]&lt;&gt;"", IFERROR(VLOOKUP(SpeciesTable114[[#This Row],[County&amp;Species]], SpeciesCobenefits[[County&amp;Species]:[PM2.5 Removed]], 4, FALSE), 0), 0)</f>
        <v>0</v>
      </c>
      <c r="Q374" s="48">
        <f>IF(SpeciesTable114[[#This Row],[Percentage]]&lt;&gt;"", IFERROR(VLOOKUP(SpeciesTable114[[#This Row],[County&amp;Species]], SpeciesCobenefits[[County&amp;Species]:[PM2.5 Removed]], 5, FALSE), 0), 0)</f>
        <v>0</v>
      </c>
      <c r="R374" s="48"/>
      <c r="S374" s="48"/>
      <c r="T374" s="48"/>
      <c r="U374" s="48"/>
    </row>
    <row r="375" spans="2:21" s="30" customFormat="1">
      <c r="B375" s="157" t="s">
        <v>64</v>
      </c>
      <c r="C375" s="59"/>
      <c r="D375" s="30" t="str">
        <f t="shared" si="12"/>
        <v xml:space="preserve"> </v>
      </c>
      <c r="E375" s="48">
        <f>IF($D375=SpeciesTable114[[#Headers],[Willow]],$C375,0)</f>
        <v>0</v>
      </c>
      <c r="F375" s="48">
        <f>IF($D375=SpeciesTable114[[#Headers],[Cottonwood]],$C375,0)</f>
        <v>0</v>
      </c>
      <c r="G375" s="48">
        <f>IF($D375=SpeciesTable114[[#Headers],[Oak]],$C375,0)</f>
        <v>0</v>
      </c>
      <c r="H375" s="48">
        <f>IF($D375=SpeciesTable114[[#Headers],[Shrub]],$C375,0)</f>
        <v>0</v>
      </c>
      <c r="I375" s="48">
        <f>IF($D375=SpeciesTable114[[#Headers],[AlWal]],$C375,0)</f>
        <v>0</v>
      </c>
      <c r="J375" s="48">
        <f>IF($D375=SpeciesTable114[[#Headers],[ABS]],$C375,0)</f>
        <v>0</v>
      </c>
      <c r="K375" s="48">
        <f>IF($D375=SpeciesTable114[[#Headers],[Other]],$C375,0)</f>
        <v>0</v>
      </c>
      <c r="L375" s="48" t="s">
        <v>29</v>
      </c>
      <c r="M375" s="48" t="str">
        <f>$C$22&amp;SpeciesTable114[[#This Row],[Species]]</f>
        <v>Sambucus (sp)</v>
      </c>
      <c r="N375" s="48">
        <f>IF(SpeciesTable114[[#This Row],[Percentage]]&lt;&gt;"", IFERROR(VLOOKUP(SpeciesTable114[[#This Row],[County&amp;Species]], SpeciesCobenefits[[County&amp;Species]:[PM2.5 Removed]], 2, FALSE), 0), 0)</f>
        <v>0</v>
      </c>
      <c r="O375" s="48">
        <f>IF(SpeciesTable114[[#This Row],[Percentage]]&lt;&gt;"", IFERROR(VLOOKUP(SpeciesTable114[[#This Row],[County&amp;Species]], SpeciesCobenefits[[County&amp;Species]:[PM2.5 Removed]],3, FALSE), 0), 0)</f>
        <v>0</v>
      </c>
      <c r="P375" s="48">
        <f>IF(SpeciesTable114[[#This Row],[Percentage]]&lt;&gt;"", IFERROR(VLOOKUP(SpeciesTable114[[#This Row],[County&amp;Species]], SpeciesCobenefits[[County&amp;Species]:[PM2.5 Removed]], 4, FALSE), 0), 0)</f>
        <v>0</v>
      </c>
      <c r="Q375" s="48">
        <f>IF(SpeciesTable114[[#This Row],[Percentage]]&lt;&gt;"", IFERROR(VLOOKUP(SpeciesTable114[[#This Row],[County&amp;Species]], SpeciesCobenefits[[County&amp;Species]:[PM2.5 Removed]], 5, FALSE), 0), 0)</f>
        <v>0</v>
      </c>
      <c r="R375" s="48"/>
      <c r="S375" s="48"/>
      <c r="T375" s="48"/>
      <c r="U375" s="48"/>
    </row>
    <row r="376" spans="2:21" s="30" customFormat="1">
      <c r="B376" s="157" t="s">
        <v>65</v>
      </c>
      <c r="C376" s="59"/>
      <c r="D376" s="30" t="str">
        <f t="shared" si="12"/>
        <v xml:space="preserve"> </v>
      </c>
      <c r="E376" s="48">
        <f>IF($D376=SpeciesTable114[[#Headers],[Willow]],$C376,0)</f>
        <v>0</v>
      </c>
      <c r="F376" s="48">
        <f>IF($D376=SpeciesTable114[[#Headers],[Cottonwood]],$C376,0)</f>
        <v>0</v>
      </c>
      <c r="G376" s="48">
        <f>IF($D376=SpeciesTable114[[#Headers],[Oak]],$C376,0)</f>
        <v>0</v>
      </c>
      <c r="H376" s="48">
        <f>IF($D376=SpeciesTable114[[#Headers],[Shrub]],$C376,0)</f>
        <v>0</v>
      </c>
      <c r="I376" s="48">
        <f>IF($D376=SpeciesTable114[[#Headers],[AlWal]],$C376,0)</f>
        <v>0</v>
      </c>
      <c r="J376" s="48">
        <f>IF($D376=SpeciesTable114[[#Headers],[ABS]],$C376,0)</f>
        <v>0</v>
      </c>
      <c r="K376" s="48">
        <f>IF($D376=SpeciesTable114[[#Headers],[Other]],$C376,0)</f>
        <v>0</v>
      </c>
      <c r="L376" s="48" t="s">
        <v>49</v>
      </c>
      <c r="M376" s="48" t="str">
        <f>$C$22&amp;SpeciesTable114[[#This Row],[Species]]</f>
        <v>Symphoricarpos albus</v>
      </c>
      <c r="N376" s="48">
        <f>IF(SpeciesTable114[[#This Row],[Percentage]]&lt;&gt;"", IFERROR(VLOOKUP(SpeciesTable114[[#This Row],[County&amp;Species]], SpeciesCobenefits[[County&amp;Species]:[PM2.5 Removed]], 2, FALSE), 0), 0)</f>
        <v>0</v>
      </c>
      <c r="O376" s="48">
        <f>IF(SpeciesTable114[[#This Row],[Percentage]]&lt;&gt;"", IFERROR(VLOOKUP(SpeciesTable114[[#This Row],[County&amp;Species]], SpeciesCobenefits[[County&amp;Species]:[PM2.5 Removed]],3, FALSE), 0), 0)</f>
        <v>0</v>
      </c>
      <c r="P376" s="48">
        <f>IF(SpeciesTable114[[#This Row],[Percentage]]&lt;&gt;"", IFERROR(VLOOKUP(SpeciesTable114[[#This Row],[County&amp;Species]], SpeciesCobenefits[[County&amp;Species]:[PM2.5 Removed]], 4, FALSE), 0), 0)</f>
        <v>0</v>
      </c>
      <c r="Q376" s="48">
        <f>IF(SpeciesTable114[[#This Row],[Percentage]]&lt;&gt;"", IFERROR(VLOOKUP(SpeciesTable114[[#This Row],[County&amp;Species]], SpeciesCobenefits[[County&amp;Species]:[PM2.5 Removed]], 5, FALSE), 0), 0)</f>
        <v>0</v>
      </c>
      <c r="R376" s="48"/>
      <c r="S376" s="48"/>
      <c r="T376" s="48"/>
      <c r="U376" s="48"/>
    </row>
    <row r="377" spans="2:21" s="30" customFormat="1">
      <c r="B377" s="157" t="s">
        <v>66</v>
      </c>
      <c r="C377" s="59"/>
      <c r="D377" s="30" t="str">
        <f t="shared" si="12"/>
        <v xml:space="preserve"> </v>
      </c>
      <c r="E377" s="48">
        <f>IF($D377=SpeciesTable114[[#Headers],[Willow]],$C377,0)</f>
        <v>0</v>
      </c>
      <c r="F377" s="48">
        <f>IF($D377=SpeciesTable114[[#Headers],[Cottonwood]],$C377,0)</f>
        <v>0</v>
      </c>
      <c r="G377" s="48">
        <f>IF($D377=SpeciesTable114[[#Headers],[Oak]],$C377,0)</f>
        <v>0</v>
      </c>
      <c r="H377" s="48">
        <f>IF($D377=SpeciesTable114[[#Headers],[Shrub]],$C377,0)</f>
        <v>0</v>
      </c>
      <c r="I377" s="48">
        <f>IF($D377=SpeciesTable114[[#Headers],[AlWal]],$C377,0)</f>
        <v>0</v>
      </c>
      <c r="J377" s="48">
        <f>IF($D377=SpeciesTable114[[#Headers],[ABS]],$C377,0)</f>
        <v>0</v>
      </c>
      <c r="K377" s="48">
        <f>IF($D377=SpeciesTable114[[#Headers],[Other]],$C377,0)</f>
        <v>0</v>
      </c>
      <c r="L377" s="48" t="s">
        <v>49</v>
      </c>
      <c r="M377" s="48" t="str">
        <f>$C$22&amp;SpeciesTable114[[#This Row],[Species]]</f>
        <v>Toxicodendron diversilobum</v>
      </c>
      <c r="N377" s="48">
        <f>IF(SpeciesTable114[[#This Row],[Percentage]]&lt;&gt;"", IFERROR(VLOOKUP(SpeciesTable114[[#This Row],[County&amp;Species]], SpeciesCobenefits[[County&amp;Species]:[PM2.5 Removed]], 2, FALSE), 0), 0)</f>
        <v>0</v>
      </c>
      <c r="O377" s="48">
        <f>IF(SpeciesTable114[[#This Row],[Percentage]]&lt;&gt;"", IFERROR(VLOOKUP(SpeciesTable114[[#This Row],[County&amp;Species]], SpeciesCobenefits[[County&amp;Species]:[PM2.5 Removed]],3, FALSE), 0), 0)</f>
        <v>0</v>
      </c>
      <c r="P377" s="48">
        <f>IF(SpeciesTable114[[#This Row],[Percentage]]&lt;&gt;"", IFERROR(VLOOKUP(SpeciesTable114[[#This Row],[County&amp;Species]], SpeciesCobenefits[[County&amp;Species]:[PM2.5 Removed]], 4, FALSE), 0), 0)</f>
        <v>0</v>
      </c>
      <c r="Q377" s="48">
        <f>IF(SpeciesTable114[[#This Row],[Percentage]]&lt;&gt;"", IFERROR(VLOOKUP(SpeciesTable114[[#This Row],[County&amp;Species]], SpeciesCobenefits[[County&amp;Species]:[PM2.5 Removed]], 5, FALSE), 0), 0)</f>
        <v>0</v>
      </c>
      <c r="R377" s="48"/>
      <c r="S377" s="48"/>
      <c r="T377" s="48"/>
      <c r="U377" s="48"/>
    </row>
    <row r="378" spans="2:21" s="30" customFormat="1">
      <c r="B378" s="157" t="s">
        <v>67</v>
      </c>
      <c r="C378" s="59"/>
      <c r="D378" s="30" t="str">
        <f t="shared" si="12"/>
        <v xml:space="preserve"> </v>
      </c>
      <c r="E378" s="48">
        <f>IF($D378=SpeciesTable114[[#Headers],[Willow]],$C378,0)</f>
        <v>0</v>
      </c>
      <c r="F378" s="48">
        <f>IF($D378=SpeciesTable114[[#Headers],[Cottonwood]],$C378,0)</f>
        <v>0</v>
      </c>
      <c r="G378" s="48">
        <f>IF($D378=SpeciesTable114[[#Headers],[Oak]],$C378,0)</f>
        <v>0</v>
      </c>
      <c r="H378" s="48">
        <f>IF($D378=SpeciesTable114[[#Headers],[Shrub]],$C378,0)</f>
        <v>0</v>
      </c>
      <c r="I378" s="48">
        <f>IF($D378=SpeciesTable114[[#Headers],[AlWal]],$C378,0)</f>
        <v>0</v>
      </c>
      <c r="J378" s="48">
        <f>IF($D378=SpeciesTable114[[#Headers],[ABS]],$C378,0)</f>
        <v>0</v>
      </c>
      <c r="K378" s="48">
        <f>IF($D378=SpeciesTable114[[#Headers],[Other]],$C378,0)</f>
        <v>0</v>
      </c>
      <c r="L378" s="48" t="s">
        <v>49</v>
      </c>
      <c r="M378" s="48" t="str">
        <f>$C$22&amp;SpeciesTable114[[#This Row],[Species]]</f>
        <v>Vitis californicus</v>
      </c>
      <c r="N378" s="48">
        <f>IF(SpeciesTable114[[#This Row],[Percentage]]&lt;&gt;"", IFERROR(VLOOKUP(SpeciesTable114[[#This Row],[County&amp;Species]], SpeciesCobenefits[[County&amp;Species]:[PM2.5 Removed]], 2, FALSE), 0), 0)</f>
        <v>0</v>
      </c>
      <c r="O378" s="48">
        <f>IF(SpeciesTable114[[#This Row],[Percentage]]&lt;&gt;"", IFERROR(VLOOKUP(SpeciesTable114[[#This Row],[County&amp;Species]], SpeciesCobenefits[[County&amp;Species]:[PM2.5 Removed]],3, FALSE), 0), 0)</f>
        <v>0</v>
      </c>
      <c r="P378" s="48">
        <f>IF(SpeciesTable114[[#This Row],[Percentage]]&lt;&gt;"", IFERROR(VLOOKUP(SpeciesTable114[[#This Row],[County&amp;Species]], SpeciesCobenefits[[County&amp;Species]:[PM2.5 Removed]], 4, FALSE), 0), 0)</f>
        <v>0</v>
      </c>
      <c r="Q378" s="48">
        <f>IF(SpeciesTable114[[#This Row],[Percentage]]&lt;&gt;"", IFERROR(VLOOKUP(SpeciesTable114[[#This Row],[County&amp;Species]], SpeciesCobenefits[[County&amp;Species]:[PM2.5 Removed]], 5, FALSE), 0), 0)</f>
        <v>0</v>
      </c>
      <c r="R378" s="48"/>
      <c r="S378" s="48"/>
      <c r="T378" s="48"/>
      <c r="U378" s="48"/>
    </row>
    <row r="379" spans="2:21" s="30" customFormat="1">
      <c r="B379" s="58" t="s">
        <v>68</v>
      </c>
      <c r="C379" s="59"/>
      <c r="D379" s="30" t="str">
        <f t="shared" si="12"/>
        <v xml:space="preserve"> </v>
      </c>
      <c r="E379" s="48">
        <f>IF($D379=SpeciesTable114[[#Headers],[Willow]],$C379,0)</f>
        <v>0</v>
      </c>
      <c r="F379" s="48">
        <f>IF($D379=SpeciesTable114[[#Headers],[Cottonwood]],$C379,0)</f>
        <v>0</v>
      </c>
      <c r="G379" s="48">
        <f>IF($D379=SpeciesTable114[[#Headers],[Oak]],$C379,0)</f>
        <v>0</v>
      </c>
      <c r="H379" s="48">
        <f>IF($D379=SpeciesTable114[[#Headers],[Shrub]],$C379,0)</f>
        <v>0</v>
      </c>
      <c r="I379" s="48">
        <f>IF($D379=SpeciesTable114[[#Headers],[AlWal]],$C379,0)</f>
        <v>0</v>
      </c>
      <c r="J379" s="48">
        <f>IF($D379=SpeciesTable114[[#Headers],[ABS]],$C379,0)</f>
        <v>0</v>
      </c>
      <c r="K379" s="48">
        <f>IF($D379=SpeciesTable114[[#Headers],[Other]],$C379,0)</f>
        <v>0</v>
      </c>
      <c r="L379" s="48" t="s">
        <v>32</v>
      </c>
      <c r="M379" s="48" t="str">
        <f>$C$22&amp;SpeciesTable114[[#This Row],[Species]]</f>
        <v>Other canopy tree</v>
      </c>
      <c r="N379" s="48">
        <f>IF(SpeciesTable114[[#This Row],[Percentage]]&lt;&gt;"", IFERROR(VLOOKUP(SpeciesTable114[[#This Row],[County&amp;Species]], SpeciesCobenefits[[County&amp;Species]:[PM2.5 Removed]], 2, FALSE), 0), 0)</f>
        <v>0</v>
      </c>
      <c r="O379" s="48">
        <f>IF(SpeciesTable114[[#This Row],[Percentage]]&lt;&gt;"", IFERROR(VLOOKUP(SpeciesTable114[[#This Row],[County&amp;Species]], SpeciesCobenefits[[County&amp;Species]:[PM2.5 Removed]],3, FALSE), 0), 0)</f>
        <v>0</v>
      </c>
      <c r="P379" s="48">
        <f>IF(SpeciesTable114[[#This Row],[Percentage]]&lt;&gt;"", IFERROR(VLOOKUP(SpeciesTable114[[#This Row],[County&amp;Species]], SpeciesCobenefits[[County&amp;Species]:[PM2.5 Removed]], 4, FALSE), 0), 0)</f>
        <v>0</v>
      </c>
      <c r="Q379" s="48">
        <f>IF(SpeciesTable114[[#This Row],[Percentage]]&lt;&gt;"", IFERROR(VLOOKUP(SpeciesTable114[[#This Row],[County&amp;Species]], SpeciesCobenefits[[County&amp;Species]:[PM2.5 Removed]], 5, FALSE), 0), 0)</f>
        <v>0</v>
      </c>
      <c r="R379" s="48"/>
      <c r="S379" s="48"/>
      <c r="T379" s="48"/>
      <c r="U379" s="48"/>
    </row>
    <row r="380" spans="2:21" s="30" customFormat="1" ht="16.5" thickBot="1">
      <c r="B380" s="60" t="s">
        <v>69</v>
      </c>
      <c r="C380" s="61"/>
      <c r="D380" s="30" t="str">
        <f t="shared" si="12"/>
        <v xml:space="preserve"> </v>
      </c>
      <c r="E380" s="48">
        <f>IF($D380=SpeciesTable114[[#Headers],[Willow]],$C380,0)</f>
        <v>0</v>
      </c>
      <c r="F380" s="48">
        <f>IF($D380=SpeciesTable114[[#Headers],[Cottonwood]],$C380,0)</f>
        <v>0</v>
      </c>
      <c r="G380" s="48">
        <f>IF($D380=SpeciesTable114[[#Headers],[Oak]],$C380,0)</f>
        <v>0</v>
      </c>
      <c r="H380" s="48">
        <f>IF($D380=SpeciesTable114[[#Headers],[Shrub]],$C380,0)</f>
        <v>0</v>
      </c>
      <c r="I380" s="48">
        <f>IF($D380=SpeciesTable114[[#Headers],[AlWal]],$C380,0)</f>
        <v>0</v>
      </c>
      <c r="J380" s="48">
        <f>IF($D380=SpeciesTable114[[#Headers],[ABS]],$C380,0)</f>
        <v>0</v>
      </c>
      <c r="K380" s="48">
        <f>IF($D380=SpeciesTable114[[#Headers],[Other]],$C380,0)</f>
        <v>0</v>
      </c>
      <c r="L380" s="48" t="s">
        <v>29</v>
      </c>
      <c r="M380" s="48" t="str">
        <f>$C$22&amp;SpeciesTable114[[#This Row],[Species]]</f>
        <v>Other understory woody shrub</v>
      </c>
      <c r="N380" s="48">
        <f>IF(SpeciesTable114[[#This Row],[Percentage]]&lt;&gt;"", IFERROR(VLOOKUP(SpeciesTable114[[#This Row],[County&amp;Species]], SpeciesCobenefits[[County&amp;Species]:[PM2.5 Removed]], 2, FALSE), 0), 0)</f>
        <v>0</v>
      </c>
      <c r="O380" s="48">
        <f>IF(SpeciesTable114[[#This Row],[Percentage]]&lt;&gt;"", IFERROR(VLOOKUP(SpeciesTable114[[#This Row],[County&amp;Species]], SpeciesCobenefits[[County&amp;Species]:[PM2.5 Removed]],3, FALSE), 0), 0)</f>
        <v>0</v>
      </c>
      <c r="P380" s="48">
        <f>IF(SpeciesTable114[[#This Row],[Percentage]]&lt;&gt;"", IFERROR(VLOOKUP(SpeciesTable114[[#This Row],[County&amp;Species]], SpeciesCobenefits[[County&amp;Species]:[PM2.5 Removed]], 4, FALSE), 0), 0)</f>
        <v>0</v>
      </c>
      <c r="Q380" s="48">
        <f>IF(SpeciesTable114[[#This Row],[Percentage]]&lt;&gt;"", IFERROR(VLOOKUP(SpeciesTable114[[#This Row],[County&amp;Species]], SpeciesCobenefits[[County&amp;Species]:[PM2.5 Removed]], 5, FALSE), 0), 0)</f>
        <v>0</v>
      </c>
      <c r="R380" s="48"/>
      <c r="S380" s="48"/>
      <c r="T380" s="48"/>
      <c r="U380" s="48"/>
    </row>
    <row r="381" spans="2:21" s="47" customFormat="1" ht="16.5" thickBot="1">
      <c r="B381" s="91" t="s">
        <v>70</v>
      </c>
      <c r="C381" s="92" t="str">
        <f>IF(SUM(C346:C380) &gt; 100, "Error: Sum exceeds 100", IF(SUM(C346:C380) &lt; 100, "Warning: Sum is less than 100", MIN(SUM(C346:C380), 100)))</f>
        <v>Warning: Sum is less than 100</v>
      </c>
      <c r="E381" s="46">
        <f>SUM(E346:E380)</f>
        <v>0</v>
      </c>
      <c r="F381" s="46">
        <f t="shared" ref="F381:K381" si="13">SUM(F346:F380)</f>
        <v>0</v>
      </c>
      <c r="G381" s="46">
        <f t="shared" si="13"/>
        <v>0</v>
      </c>
      <c r="H381" s="46">
        <f t="shared" si="13"/>
        <v>0</v>
      </c>
      <c r="I381" s="46">
        <f t="shared" si="13"/>
        <v>0</v>
      </c>
      <c r="J381" s="46">
        <f t="shared" si="13"/>
        <v>0</v>
      </c>
      <c r="K381" s="46">
        <f t="shared" si="13"/>
        <v>0</v>
      </c>
      <c r="L381" s="46"/>
      <c r="M381" s="46" t="s">
        <v>70</v>
      </c>
      <c r="N381" s="48">
        <f>SUM(N346:N380)</f>
        <v>0</v>
      </c>
      <c r="O381" s="48">
        <f t="shared" ref="O381:Q381" si="14">SUM(O346:O380)</f>
        <v>0</v>
      </c>
      <c r="P381" s="48">
        <f t="shared" si="14"/>
        <v>0</v>
      </c>
      <c r="Q381" s="48">
        <f t="shared" si="14"/>
        <v>0</v>
      </c>
      <c r="R381" s="46"/>
      <c r="S381" s="46"/>
      <c r="T381" s="46"/>
      <c r="U381" s="46"/>
    </row>
    <row r="382" spans="2:21" s="47" customFormat="1" ht="16.5" thickBot="1">
      <c r="B382" s="62" t="s">
        <v>25</v>
      </c>
      <c r="C382" s="63" t="str">
        <f>IF(NOT(ISNUMBER(C381)),
    "Error: Total planted species is not a number",
    IF(SUM(C346:C380) &gt; 100,
        "Error: Sum exceeds 100",
        IF(SUM(C346:C380) &lt; 100,
            "Warning: Sum is less than 100",
            IFERROR(VLOOKUP(D382, PermutationForestType[#All], 2, FALSE), "Not identified - Try running individual communities")
        )
    )
)</f>
        <v>Error: Total planted species is not a number</v>
      </c>
      <c r="D382" s="47" t="str">
        <f>CONCATENATE(E382,F382,G382,H382,I382,J382,K382)</f>
        <v>AAAAAAA</v>
      </c>
      <c r="E382" s="46" t="str">
        <f>LOOKUP(E381, {0,1,5,25,50,75}, {"A","B","C","D","E","F"})</f>
        <v>A</v>
      </c>
      <c r="F382" s="46" t="str">
        <f>LOOKUP(F381, {0,1,5,25,50,75}, {"A","B","C","D","E","F"})</f>
        <v>A</v>
      </c>
      <c r="G382" s="46" t="str">
        <f>LOOKUP(G381, {0,1,5,25,50,75}, {"A","B","C","D","E","F"})</f>
        <v>A</v>
      </c>
      <c r="H382" s="46" t="str">
        <f>LOOKUP(H381, {0,1,5,25,50,75}, {"A","B","C","D","E","F"})</f>
        <v>A</v>
      </c>
      <c r="I382" s="46" t="str">
        <f>LOOKUP(I381, {0,1,5,25,50,75}, {"A","B","C","D","E","F"})</f>
        <v>A</v>
      </c>
      <c r="J382" s="46" t="str">
        <f>LOOKUP(J381, {0,1,5,25,50,75}, {"A","B","C","D","E","F"})</f>
        <v>A</v>
      </c>
      <c r="K382" s="46" t="str">
        <f>LOOKUP(K381, {0,1,5,25,50,75}, {"A","B","C","D","E","F"})</f>
        <v>A</v>
      </c>
      <c r="L382" s="46"/>
      <c r="M382" s="46"/>
      <c r="N382" s="48"/>
      <c r="O382" s="48"/>
      <c r="P382" s="48"/>
      <c r="Q382" s="48"/>
      <c r="R382" s="46"/>
      <c r="S382" s="46"/>
      <c r="T382" s="46"/>
      <c r="U382" s="46"/>
    </row>
    <row r="383" spans="2:21" s="47" customFormat="1">
      <c r="C383" s="46"/>
      <c r="E383" s="46"/>
      <c r="F383" s="46"/>
      <c r="G383" s="46"/>
      <c r="H383" s="46"/>
      <c r="I383" s="46"/>
      <c r="J383" s="46"/>
      <c r="K383" s="46"/>
      <c r="L383" s="46"/>
      <c r="M383" s="46"/>
      <c r="N383" s="46"/>
      <c r="O383" s="46"/>
      <c r="P383" s="46"/>
      <c r="Q383" s="46"/>
      <c r="R383" s="46"/>
      <c r="S383" s="46"/>
      <c r="T383" s="46"/>
      <c r="U383" s="46"/>
    </row>
    <row r="384" spans="2:21">
      <c r="B384" s="89" t="s">
        <v>71</v>
      </c>
    </row>
    <row r="385" spans="2:21">
      <c r="B385" s="89"/>
    </row>
    <row r="386" spans="2:21" s="47" customFormat="1">
      <c r="B386" s="93" t="s">
        <v>72</v>
      </c>
      <c r="C386" s="33"/>
      <c r="E386" s="46"/>
      <c r="F386" s="46"/>
      <c r="G386" s="46"/>
      <c r="H386" s="46"/>
      <c r="I386" s="46"/>
      <c r="J386" s="46"/>
      <c r="K386" s="46"/>
      <c r="L386" s="46"/>
      <c r="M386" s="46"/>
      <c r="N386" s="46"/>
      <c r="O386" s="46"/>
      <c r="P386" s="46"/>
      <c r="Q386" s="46"/>
      <c r="R386" s="46"/>
      <c r="S386" s="46"/>
      <c r="T386" s="46"/>
      <c r="U386" s="46"/>
    </row>
    <row r="387" spans="2:21" s="47" customFormat="1">
      <c r="B387" s="93" t="s">
        <v>73</v>
      </c>
      <c r="C387" s="32"/>
      <c r="D387" s="46"/>
      <c r="E387" s="46"/>
      <c r="F387" s="46"/>
      <c r="G387" s="46"/>
      <c r="H387" s="46"/>
      <c r="I387" s="46"/>
      <c r="J387" s="46"/>
      <c r="K387" s="46"/>
      <c r="L387" s="46"/>
      <c r="M387" s="46"/>
      <c r="N387" s="46"/>
      <c r="O387" s="46"/>
      <c r="P387" s="46"/>
      <c r="Q387" s="46"/>
      <c r="R387" s="46"/>
      <c r="S387" s="46"/>
      <c r="T387" s="46"/>
      <c r="U387" s="46"/>
    </row>
    <row r="388" spans="2:21" s="47" customFormat="1">
      <c r="B388" s="84" t="s">
        <v>31936</v>
      </c>
      <c r="C388" s="86"/>
      <c r="E388" s="46"/>
      <c r="F388" s="46"/>
      <c r="G388" s="46"/>
      <c r="H388" s="46"/>
      <c r="I388" s="46"/>
      <c r="J388" s="46"/>
      <c r="K388" s="46"/>
      <c r="L388" s="46"/>
      <c r="M388" s="46"/>
      <c r="N388" s="46"/>
      <c r="O388" s="46"/>
      <c r="P388" s="46"/>
      <c r="Q388" s="46"/>
      <c r="R388" s="46"/>
      <c r="S388" s="46"/>
      <c r="T388" s="46"/>
      <c r="U388" s="46"/>
    </row>
    <row r="389" spans="2:21" s="47" customFormat="1">
      <c r="B389" s="84" t="s">
        <v>31935</v>
      </c>
      <c r="C389" s="51"/>
      <c r="E389" s="46"/>
      <c r="F389" s="46"/>
      <c r="G389" s="46"/>
      <c r="H389" s="46"/>
      <c r="I389" s="46"/>
      <c r="J389" s="46"/>
      <c r="K389" s="46"/>
      <c r="L389" s="46"/>
      <c r="M389" s="46"/>
      <c r="N389" s="46"/>
      <c r="O389" s="46"/>
      <c r="P389" s="46"/>
      <c r="Q389" s="46"/>
      <c r="R389" s="46"/>
      <c r="S389" s="46"/>
      <c r="T389" s="46"/>
      <c r="U389" s="46"/>
    </row>
    <row r="390" spans="2:21" s="47" customFormat="1">
      <c r="B390" s="84" t="s">
        <v>77</v>
      </c>
      <c r="C390" s="87"/>
      <c r="E390" s="46"/>
      <c r="F390" s="46"/>
      <c r="G390" s="46"/>
      <c r="H390" s="46"/>
      <c r="I390" s="46"/>
      <c r="J390" s="46"/>
      <c r="K390" s="46"/>
      <c r="L390" s="46"/>
      <c r="M390" s="46"/>
      <c r="N390" s="46"/>
      <c r="O390" s="46"/>
      <c r="P390" s="46"/>
      <c r="Q390" s="46"/>
      <c r="R390" s="46"/>
      <c r="S390" s="46"/>
      <c r="T390" s="46"/>
      <c r="U390" s="46"/>
    </row>
    <row r="391" spans="2:21" s="47" customFormat="1">
      <c r="B391" s="84" t="s">
        <v>79</v>
      </c>
      <c r="C391" s="88"/>
      <c r="E391" s="46"/>
      <c r="F391" s="46"/>
      <c r="G391" s="46"/>
      <c r="H391" s="46"/>
      <c r="I391" s="46"/>
      <c r="J391" s="46"/>
      <c r="K391" s="46"/>
      <c r="L391" s="46"/>
      <c r="M391" s="46"/>
      <c r="N391" s="46"/>
      <c r="O391" s="46"/>
      <c r="P391" s="46"/>
      <c r="Q391" s="46"/>
      <c r="R391" s="46"/>
      <c r="S391" s="46"/>
      <c r="T391" s="46"/>
      <c r="U391" s="46"/>
    </row>
    <row r="392" spans="2:21" s="47" customFormat="1" ht="31.5">
      <c r="B392" s="94" t="s">
        <v>31956</v>
      </c>
      <c r="C392" s="88"/>
      <c r="E392" s="46"/>
      <c r="F392" s="46"/>
      <c r="G392" s="46"/>
      <c r="H392" s="46"/>
      <c r="I392" s="46"/>
      <c r="J392" s="46"/>
      <c r="K392" s="46"/>
      <c r="L392" s="46"/>
      <c r="M392" s="46"/>
      <c r="N392" s="46"/>
      <c r="O392" s="46"/>
      <c r="P392" s="46"/>
      <c r="Q392" s="46"/>
      <c r="R392" s="46"/>
      <c r="S392" s="46"/>
      <c r="T392" s="46"/>
      <c r="U392" s="46"/>
    </row>
    <row r="393" spans="2:21" s="47" customFormat="1">
      <c r="B393" s="84" t="s">
        <v>31948</v>
      </c>
      <c r="C393" s="88"/>
      <c r="E393" s="46"/>
      <c r="F393" s="46"/>
      <c r="G393" s="46"/>
      <c r="H393" s="46"/>
      <c r="I393" s="46"/>
      <c r="J393" s="46"/>
      <c r="K393" s="46"/>
      <c r="L393" s="46"/>
      <c r="M393" s="46"/>
      <c r="N393" s="46"/>
      <c r="O393" s="46"/>
      <c r="P393" s="46"/>
      <c r="Q393" s="46"/>
      <c r="R393" s="46"/>
      <c r="S393" s="46"/>
      <c r="T393" s="46"/>
      <c r="U393" s="46"/>
    </row>
    <row r="394" spans="2:21" s="47" customFormat="1">
      <c r="B394" s="84" t="s">
        <v>83</v>
      </c>
      <c r="C394" s="51"/>
      <c r="E394" s="46"/>
      <c r="F394" s="46"/>
      <c r="G394" s="46"/>
      <c r="H394" s="46"/>
      <c r="I394" s="46"/>
      <c r="J394" s="46"/>
      <c r="K394" s="46"/>
      <c r="L394" s="46"/>
      <c r="M394" s="46"/>
      <c r="N394" s="46"/>
      <c r="O394" s="46"/>
      <c r="P394" s="46"/>
      <c r="Q394" s="46"/>
      <c r="R394" s="46"/>
      <c r="S394" s="46"/>
      <c r="T394" s="46"/>
      <c r="U394" s="46"/>
    </row>
    <row r="395" spans="2:21" s="47" customFormat="1">
      <c r="B395" s="84" t="s">
        <v>31949</v>
      </c>
      <c r="C395" s="88"/>
      <c r="E395" s="46"/>
      <c r="F395" s="46"/>
      <c r="G395" s="46"/>
      <c r="H395" s="46"/>
      <c r="I395" s="46"/>
      <c r="J395" s="46"/>
      <c r="K395" s="46"/>
      <c r="L395" s="46"/>
      <c r="M395" s="46"/>
      <c r="N395" s="46"/>
      <c r="O395" s="46"/>
      <c r="P395" s="46"/>
      <c r="Q395" s="46"/>
      <c r="R395" s="46"/>
      <c r="S395" s="46"/>
      <c r="T395" s="46"/>
      <c r="U395" s="46"/>
    </row>
    <row r="396" spans="2:21" s="47" customFormat="1">
      <c r="B396" s="84" t="s">
        <v>86</v>
      </c>
      <c r="C396" s="51"/>
      <c r="E396" s="46"/>
      <c r="F396" s="46"/>
      <c r="G396" s="46"/>
      <c r="H396" s="46"/>
      <c r="I396" s="46"/>
      <c r="J396" s="46"/>
      <c r="K396" s="46"/>
      <c r="L396" s="46"/>
      <c r="M396" s="46"/>
      <c r="N396" s="46"/>
      <c r="O396" s="46"/>
      <c r="P396" s="46"/>
      <c r="Q396" s="46"/>
      <c r="R396" s="46"/>
      <c r="S396" s="46"/>
      <c r="T396" s="46"/>
      <c r="U396" s="46"/>
    </row>
    <row r="397" spans="2:21" s="47" customFormat="1">
      <c r="B397" s="84" t="s">
        <v>87</v>
      </c>
      <c r="C397" s="88"/>
      <c r="E397" s="46"/>
      <c r="F397" s="46"/>
      <c r="G397" s="46"/>
      <c r="H397" s="46"/>
      <c r="I397" s="46"/>
      <c r="J397" s="46"/>
      <c r="K397" s="46"/>
      <c r="L397" s="46"/>
      <c r="M397" s="46"/>
      <c r="N397" s="46"/>
      <c r="O397" s="46"/>
      <c r="P397" s="46"/>
      <c r="Q397" s="46"/>
      <c r="R397" s="46"/>
      <c r="S397" s="46"/>
      <c r="T397" s="46"/>
      <c r="U397" s="46"/>
    </row>
    <row r="398" spans="2:21" s="47" customFormat="1">
      <c r="B398" s="84" t="s">
        <v>88</v>
      </c>
      <c r="C398" s="51"/>
      <c r="E398" s="46"/>
      <c r="F398" s="46"/>
      <c r="G398" s="46"/>
      <c r="H398" s="46"/>
      <c r="I398" s="46"/>
      <c r="J398" s="46"/>
      <c r="K398" s="46"/>
      <c r="L398" s="46"/>
      <c r="M398" s="46"/>
      <c r="N398" s="46"/>
      <c r="O398" s="46"/>
      <c r="P398" s="46"/>
      <c r="Q398" s="46"/>
      <c r="R398" s="46"/>
      <c r="S398" s="46"/>
      <c r="T398" s="46"/>
      <c r="U398" s="46"/>
    </row>
    <row r="399" spans="2:21" s="47" customFormat="1">
      <c r="B399" s="84" t="s">
        <v>89</v>
      </c>
      <c r="C399" s="88"/>
      <c r="E399" s="46"/>
      <c r="F399" s="46"/>
      <c r="G399" s="46"/>
      <c r="H399" s="46"/>
      <c r="I399" s="46"/>
      <c r="J399" s="46"/>
      <c r="K399" s="46"/>
      <c r="L399" s="46"/>
      <c r="M399" s="46"/>
      <c r="N399" s="46"/>
      <c r="O399" s="46"/>
      <c r="P399" s="46"/>
      <c r="Q399" s="46"/>
      <c r="R399" s="46"/>
      <c r="S399" s="46"/>
      <c r="T399" s="46"/>
      <c r="U399" s="46"/>
    </row>
    <row r="400" spans="2:21" s="47" customFormat="1">
      <c r="B400" s="84" t="s">
        <v>90</v>
      </c>
      <c r="C400" s="51"/>
      <c r="E400" s="46"/>
      <c r="F400" s="46"/>
      <c r="G400" s="46"/>
      <c r="H400" s="46"/>
      <c r="I400" s="46"/>
      <c r="J400" s="46"/>
      <c r="K400" s="46"/>
      <c r="L400" s="46"/>
      <c r="M400" s="46"/>
      <c r="N400" s="46"/>
      <c r="O400" s="46"/>
      <c r="P400" s="46"/>
      <c r="Q400" s="46"/>
      <c r="R400" s="46"/>
      <c r="S400" s="46"/>
      <c r="T400" s="46"/>
      <c r="U400" s="46"/>
    </row>
    <row r="401" spans="2:21" s="47" customFormat="1">
      <c r="B401" s="95" t="s">
        <v>91</v>
      </c>
      <c r="C401" s="147"/>
      <c r="E401" s="46"/>
      <c r="F401" s="46"/>
      <c r="G401" s="46"/>
      <c r="H401" s="46"/>
      <c r="I401" s="46"/>
      <c r="J401" s="46"/>
      <c r="K401" s="46"/>
      <c r="L401" s="46"/>
      <c r="M401" s="46"/>
      <c r="N401" s="46"/>
      <c r="O401" s="46"/>
      <c r="P401" s="46"/>
      <c r="Q401" s="46"/>
      <c r="R401" s="46"/>
      <c r="S401" s="46"/>
      <c r="T401" s="46"/>
      <c r="U401" s="46"/>
    </row>
    <row r="402" spans="2:21" s="47" customFormat="1">
      <c r="B402" s="96" t="s">
        <v>92</v>
      </c>
      <c r="C402" s="147"/>
      <c r="E402" s="46"/>
      <c r="F402" s="46"/>
      <c r="G402" s="46"/>
      <c r="H402" s="46"/>
      <c r="I402" s="46"/>
      <c r="J402" s="46"/>
      <c r="K402" s="46"/>
      <c r="L402" s="46"/>
      <c r="M402" s="46"/>
      <c r="N402" s="46"/>
      <c r="O402" s="46"/>
      <c r="P402" s="46"/>
      <c r="Q402" s="46"/>
      <c r="R402" s="46"/>
      <c r="S402" s="46"/>
      <c r="T402" s="46"/>
      <c r="U402" s="46"/>
    </row>
    <row r="403" spans="2:21" s="47" customFormat="1">
      <c r="B403" s="96" t="s">
        <v>93</v>
      </c>
      <c r="C403" s="148"/>
      <c r="E403" s="46"/>
      <c r="F403" s="46"/>
      <c r="G403" s="46"/>
      <c r="H403" s="46"/>
      <c r="I403" s="46"/>
      <c r="J403" s="46"/>
      <c r="K403" s="46"/>
      <c r="L403" s="46"/>
      <c r="M403" s="46"/>
      <c r="N403" s="46"/>
      <c r="O403" s="46"/>
      <c r="P403" s="46"/>
      <c r="Q403" s="46"/>
      <c r="R403" s="46"/>
      <c r="S403" s="46"/>
      <c r="T403" s="46"/>
      <c r="U403" s="46"/>
    </row>
    <row r="405" spans="2:21">
      <c r="B405" s="164" t="s">
        <v>99</v>
      </c>
      <c r="C405" s="103"/>
      <c r="D405" s="163"/>
      <c r="E405" s="163"/>
      <c r="F405" s="163"/>
      <c r="G405" s="163"/>
      <c r="H405" s="163"/>
      <c r="I405" s="163"/>
      <c r="J405" s="163"/>
      <c r="K405" s="163"/>
      <c r="L405" s="163"/>
      <c r="M405" s="163"/>
      <c r="N405" s="163"/>
      <c r="O405" s="163"/>
      <c r="P405" s="163"/>
      <c r="Q405" s="163"/>
      <c r="R405" s="163"/>
      <c r="S405" s="163"/>
    </row>
    <row r="406" spans="2:21" ht="15" customHeight="1">
      <c r="B406" s="90"/>
      <c r="C406" s="90"/>
      <c r="D406" s="90"/>
      <c r="E406" s="90"/>
      <c r="F406" s="90"/>
    </row>
    <row r="407" spans="2:21" s="3" customFormat="1">
      <c r="B407" s="89" t="s">
        <v>12</v>
      </c>
    </row>
    <row r="408" spans="2:21" s="3" customFormat="1">
      <c r="B408" s="89"/>
    </row>
    <row r="409" spans="2:21" s="3" customFormat="1">
      <c r="B409" s="2" t="s">
        <v>13</v>
      </c>
      <c r="C409" s="64"/>
    </row>
    <row r="410" spans="2:21">
      <c r="B410" s="2" t="s">
        <v>14</v>
      </c>
      <c r="C410" s="64"/>
    </row>
    <row r="411" spans="2:21">
      <c r="B411" s="2" t="s">
        <v>15</v>
      </c>
      <c r="C411" s="64"/>
    </row>
    <row r="412" spans="2:21">
      <c r="B412" s="2" t="s">
        <v>31934</v>
      </c>
      <c r="C412" s="64"/>
    </row>
    <row r="413" spans="2:21">
      <c r="B413" s="2" t="s">
        <v>16</v>
      </c>
      <c r="C413" s="51"/>
    </row>
    <row r="414" spans="2:21">
      <c r="B414" s="2" t="s">
        <v>18</v>
      </c>
      <c r="C414" s="50"/>
    </row>
    <row r="416" spans="2:21">
      <c r="B416" s="161" t="s">
        <v>19</v>
      </c>
      <c r="C416" s="100"/>
      <c r="D416" s="130"/>
      <c r="E416" s="130"/>
      <c r="F416" s="130"/>
      <c r="G416" s="130"/>
      <c r="H416" s="130"/>
      <c r="I416" s="130"/>
      <c r="J416" s="130"/>
      <c r="K416" s="130"/>
      <c r="L416" s="130"/>
      <c r="M416" s="130"/>
      <c r="N416" s="130"/>
      <c r="O416" s="130"/>
      <c r="P416" s="130"/>
      <c r="Q416" s="130"/>
      <c r="R416" s="52"/>
    </row>
    <row r="417" spans="2:21">
      <c r="B417" s="159" t="s">
        <v>31955</v>
      </c>
      <c r="C417" s="117"/>
      <c r="R417" s="53"/>
    </row>
    <row r="418" spans="2:21">
      <c r="B418" s="160" t="s">
        <v>20</v>
      </c>
      <c r="C418" s="101"/>
      <c r="D418" s="132"/>
      <c r="E418" s="132"/>
      <c r="F418" s="132"/>
      <c r="G418" s="132"/>
      <c r="H418" s="132"/>
      <c r="I418" s="132"/>
      <c r="J418" s="132"/>
      <c r="K418" s="132"/>
      <c r="L418" s="132"/>
      <c r="M418" s="132"/>
      <c r="N418" s="132"/>
      <c r="O418" s="132"/>
      <c r="P418" s="132"/>
      <c r="Q418" s="132"/>
      <c r="R418" s="54"/>
    </row>
    <row r="420" spans="2:21" s="30" customFormat="1">
      <c r="B420" s="89" t="s">
        <v>21</v>
      </c>
      <c r="C420" s="48"/>
      <c r="E420" s="48"/>
      <c r="H420" s="48"/>
      <c r="J420" s="48"/>
      <c r="L420" s="48"/>
      <c r="M420" s="48"/>
      <c r="N420" s="48"/>
      <c r="P420" s="48"/>
      <c r="Q420" s="48"/>
      <c r="R420" s="48"/>
      <c r="S420" s="48"/>
      <c r="T420" s="48"/>
      <c r="U420" s="48"/>
    </row>
    <row r="421" spans="2:21" s="30" customFormat="1">
      <c r="B421" s="89"/>
      <c r="C421" s="48"/>
      <c r="E421" s="48"/>
      <c r="H421" s="48"/>
      <c r="J421" s="48"/>
      <c r="L421" s="48"/>
      <c r="M421" s="48"/>
      <c r="N421" s="48"/>
      <c r="P421" s="48"/>
      <c r="Q421" s="48"/>
      <c r="R421" s="48"/>
      <c r="S421" s="48"/>
      <c r="T421" s="48"/>
      <c r="U421" s="48"/>
    </row>
    <row r="422" spans="2:21" s="30" customFormat="1" ht="16.5" thickBot="1">
      <c r="B422" s="102" t="s">
        <v>22</v>
      </c>
      <c r="C422" s="48"/>
      <c r="E422" s="48"/>
      <c r="H422" s="48"/>
      <c r="J422" s="48"/>
      <c r="L422" s="48"/>
      <c r="M422" s="48"/>
      <c r="N422" s="48"/>
      <c r="P422" s="48"/>
      <c r="Q422" s="48"/>
      <c r="R422" s="48"/>
      <c r="S422" s="48"/>
      <c r="T422" s="48"/>
      <c r="U422" s="48"/>
    </row>
    <row r="423" spans="2:21" s="55" customFormat="1">
      <c r="B423" s="56" t="s">
        <v>23</v>
      </c>
      <c r="C423" s="57" t="s">
        <v>24</v>
      </c>
      <c r="D423" s="55" t="s">
        <v>25</v>
      </c>
      <c r="E423" s="55" t="s">
        <v>26</v>
      </c>
      <c r="F423" s="48" t="s">
        <v>27</v>
      </c>
      <c r="G423" s="48" t="s">
        <v>28</v>
      </c>
      <c r="H423" s="55" t="s">
        <v>29</v>
      </c>
      <c r="I423" s="48" t="s">
        <v>30</v>
      </c>
      <c r="J423" s="55" t="s">
        <v>31</v>
      </c>
      <c r="K423" s="48" t="s">
        <v>32</v>
      </c>
      <c r="L423" s="48" t="s">
        <v>33</v>
      </c>
      <c r="M423" s="48" t="s">
        <v>31917</v>
      </c>
      <c r="N423" s="48" t="s">
        <v>31846</v>
      </c>
      <c r="O423" s="48" t="s">
        <v>31847</v>
      </c>
      <c r="P423" s="48" t="s">
        <v>31848</v>
      </c>
      <c r="Q423" s="48" t="s">
        <v>31849</v>
      </c>
      <c r="R423" s="48"/>
      <c r="S423" s="48"/>
      <c r="T423" s="48"/>
      <c r="U423" s="48"/>
    </row>
    <row r="424" spans="2:21" s="30" customFormat="1">
      <c r="B424" s="157" t="s">
        <v>34</v>
      </c>
      <c r="C424" s="59"/>
      <c r="D424" s="30" t="str">
        <f>IF(OR(ISBLANK(C424), L424="Remove"), " ", L424)</f>
        <v xml:space="preserve"> </v>
      </c>
      <c r="E424" s="48">
        <f>IF($D424=SpeciesTable115[[#Headers],[Willow]],$C424,0)</f>
        <v>0</v>
      </c>
      <c r="F424" s="48">
        <f>IF($D424=SpeciesTable115[[#Headers],[Cottonwood]],$C424,0)</f>
        <v>0</v>
      </c>
      <c r="G424" s="48">
        <f>IF($D424=SpeciesTable115[[#Headers],[Oak]],$C424,0)</f>
        <v>0</v>
      </c>
      <c r="H424" s="48">
        <f>IF($D424=SpeciesTable115[[#Headers],[Shrub]],$C424,0)</f>
        <v>0</v>
      </c>
      <c r="I424" s="48">
        <f>IF($D424=SpeciesTable115[[#Headers],[AlWal]],$C424,0)</f>
        <v>0</v>
      </c>
      <c r="J424" s="48">
        <f>IF($D424=SpeciesTable115[[#Headers],[ABS]],$C424,0)</f>
        <v>0</v>
      </c>
      <c r="K424" s="48">
        <f>IF($D424=SpeciesTable115[[#Headers],[Other]],$C424,0)</f>
        <v>0</v>
      </c>
      <c r="L424" s="48" t="s">
        <v>31</v>
      </c>
      <c r="M424" s="48" t="str">
        <f>$C$22&amp;SpeciesTable115[[#This Row],[Species]]</f>
        <v>Acer negundo</v>
      </c>
      <c r="N424" s="48">
        <f>IF(SpeciesTable115[[#This Row],[Percentage]]&lt;&gt;"", IFERROR(VLOOKUP(SpeciesTable115[[#This Row],[County&amp;Species]], SpeciesCobenefits[[County&amp;Species]:[PM2.5 Removed]], 2, FALSE), 0), 0)</f>
        <v>0</v>
      </c>
      <c r="O424" s="48">
        <f>IF(SpeciesTable115[[#This Row],[Percentage]]&lt;&gt;"", IFERROR(VLOOKUP(SpeciesTable115[[#This Row],[County&amp;Species]], SpeciesCobenefits[[County&amp;Species]:[PM2.5 Removed]],3, FALSE), 0), 0)</f>
        <v>0</v>
      </c>
      <c r="P424" s="48">
        <f>IF(SpeciesTable115[[#This Row],[Percentage]]&lt;&gt;"", IFERROR(VLOOKUP(SpeciesTable115[[#This Row],[County&amp;Species]], SpeciesCobenefits[[County&amp;Species]:[PM2.5 Removed]], 4, FALSE), 0), 0)</f>
        <v>0</v>
      </c>
      <c r="Q424" s="48">
        <f>IF(SpeciesTable115[[#This Row],[Percentage]]&lt;&gt;"", IFERROR(VLOOKUP(SpeciesTable115[[#This Row],[County&amp;Species]], SpeciesCobenefits[[County&amp;Species]:[PM2.5 Removed]], 5, FALSE), 0), 0)</f>
        <v>0</v>
      </c>
      <c r="R424" s="48"/>
      <c r="S424" s="48"/>
      <c r="T424" s="48"/>
      <c r="U424" s="48"/>
    </row>
    <row r="425" spans="2:21" s="30" customFormat="1">
      <c r="B425" s="157" t="s">
        <v>35</v>
      </c>
      <c r="C425" s="59"/>
      <c r="D425" s="30" t="str">
        <f t="shared" ref="D425:D458" si="15">IF(OR(ISBLANK(C425), L425="Remove"), " ", L425)</f>
        <v xml:space="preserve"> </v>
      </c>
      <c r="E425" s="48">
        <f>IF($D425=SpeciesTable115[[#Headers],[Willow]],$C425,0)</f>
        <v>0</v>
      </c>
      <c r="F425" s="48">
        <f>IF($D425=SpeciesTable115[[#Headers],[Cottonwood]],$C425,0)</f>
        <v>0</v>
      </c>
      <c r="G425" s="48">
        <f>IF($D425=SpeciesTable115[[#Headers],[Oak]],$C425,0)</f>
        <v>0</v>
      </c>
      <c r="H425" s="48">
        <f>IF($D425=SpeciesTable115[[#Headers],[Shrub]],$C425,0)</f>
        <v>0</v>
      </c>
      <c r="I425" s="48">
        <f>IF($D425=SpeciesTable115[[#Headers],[AlWal]],$C425,0)</f>
        <v>0</v>
      </c>
      <c r="J425" s="48">
        <f>IF($D425=SpeciesTable115[[#Headers],[ABS]],$C425,0)</f>
        <v>0</v>
      </c>
      <c r="K425" s="48">
        <f>IF($D425=SpeciesTable115[[#Headers],[Other]],$C425,0)</f>
        <v>0</v>
      </c>
      <c r="L425" s="48" t="s">
        <v>31</v>
      </c>
      <c r="M425" s="48" t="str">
        <f>$C$22&amp;SpeciesTable115[[#This Row],[Species]]</f>
        <v>Acer (other)</v>
      </c>
      <c r="N425" s="48">
        <f>IF(SpeciesTable115[[#This Row],[Percentage]]&lt;&gt;"", IFERROR(VLOOKUP(SpeciesTable115[[#This Row],[County&amp;Species]], SpeciesCobenefits[[County&amp;Species]:[PM2.5 Removed]], 2, FALSE), 0), 0)</f>
        <v>0</v>
      </c>
      <c r="O425" s="48">
        <f>IF(SpeciesTable115[[#This Row],[Percentage]]&lt;&gt;"", IFERROR(VLOOKUP(SpeciesTable115[[#This Row],[County&amp;Species]], SpeciesCobenefits[[County&amp;Species]:[PM2.5 Removed]],3, FALSE), 0), 0)</f>
        <v>0</v>
      </c>
      <c r="P425" s="48">
        <f>IF(SpeciesTable115[[#This Row],[Percentage]]&lt;&gt;"", IFERROR(VLOOKUP(SpeciesTable115[[#This Row],[County&amp;Species]], SpeciesCobenefits[[County&amp;Species]:[PM2.5 Removed]], 4, FALSE), 0), 0)</f>
        <v>0</v>
      </c>
      <c r="Q425" s="48">
        <f>IF(SpeciesTable115[[#This Row],[Percentage]]&lt;&gt;"", IFERROR(VLOOKUP(SpeciesTable115[[#This Row],[County&amp;Species]], SpeciesCobenefits[[County&amp;Species]:[PM2.5 Removed]], 5, FALSE), 0), 0)</f>
        <v>0</v>
      </c>
      <c r="R425" s="48"/>
      <c r="S425" s="48"/>
      <c r="T425" s="48"/>
      <c r="U425" s="48"/>
    </row>
    <row r="426" spans="2:21" s="30" customFormat="1">
      <c r="B426" s="157" t="s">
        <v>36</v>
      </c>
      <c r="C426" s="59"/>
      <c r="D426" s="30" t="str">
        <f t="shared" si="15"/>
        <v xml:space="preserve"> </v>
      </c>
      <c r="E426" s="48">
        <f>IF($D426=SpeciesTable115[[#Headers],[Willow]],$C426,0)</f>
        <v>0</v>
      </c>
      <c r="F426" s="48">
        <f>IF($D426=SpeciesTable115[[#Headers],[Cottonwood]],$C426,0)</f>
        <v>0</v>
      </c>
      <c r="G426" s="48">
        <f>IF($D426=SpeciesTable115[[#Headers],[Oak]],$C426,0)</f>
        <v>0</v>
      </c>
      <c r="H426" s="48">
        <f>IF($D426=SpeciesTable115[[#Headers],[Shrub]],$C426,0)</f>
        <v>0</v>
      </c>
      <c r="I426" s="48">
        <f>IF($D426=SpeciesTable115[[#Headers],[AlWal]],$C426,0)</f>
        <v>0</v>
      </c>
      <c r="J426" s="48">
        <f>IF($D426=SpeciesTable115[[#Headers],[ABS]],$C426,0)</f>
        <v>0</v>
      </c>
      <c r="K426" s="48">
        <f>IF($D426=SpeciesTable115[[#Headers],[Other]],$C426,0)</f>
        <v>0</v>
      </c>
      <c r="L426" s="48" t="s">
        <v>30</v>
      </c>
      <c r="M426" s="48" t="str">
        <f>$C$22&amp;SpeciesTable115[[#This Row],[Species]]</f>
        <v>Alnus rhombifolia</v>
      </c>
      <c r="N426" s="48">
        <f>IF(SpeciesTable115[[#This Row],[Percentage]]&lt;&gt;"", IFERROR(VLOOKUP(SpeciesTable115[[#This Row],[County&amp;Species]], SpeciesCobenefits[[County&amp;Species]:[PM2.5 Removed]], 2, FALSE), 0), 0)</f>
        <v>0</v>
      </c>
      <c r="O426" s="48">
        <f>IF(SpeciesTable115[[#This Row],[Percentage]]&lt;&gt;"", IFERROR(VLOOKUP(SpeciesTable115[[#This Row],[County&amp;Species]], SpeciesCobenefits[[County&amp;Species]:[PM2.5 Removed]],3, FALSE), 0), 0)</f>
        <v>0</v>
      </c>
      <c r="P426" s="48">
        <f>IF(SpeciesTable115[[#This Row],[Percentage]]&lt;&gt;"", IFERROR(VLOOKUP(SpeciesTable115[[#This Row],[County&amp;Species]], SpeciesCobenefits[[County&amp;Species]:[PM2.5 Removed]], 4, FALSE), 0), 0)</f>
        <v>0</v>
      </c>
      <c r="Q426" s="48">
        <f>IF(SpeciesTable115[[#This Row],[Percentage]]&lt;&gt;"", IFERROR(VLOOKUP(SpeciesTable115[[#This Row],[County&amp;Species]], SpeciesCobenefits[[County&amp;Species]:[PM2.5 Removed]], 5, FALSE), 0), 0)</f>
        <v>0</v>
      </c>
      <c r="R426" s="48"/>
      <c r="S426" s="48"/>
      <c r="T426" s="48"/>
      <c r="U426" s="48"/>
    </row>
    <row r="427" spans="2:21" s="30" customFormat="1">
      <c r="B427" s="157" t="s">
        <v>37</v>
      </c>
      <c r="C427" s="59"/>
      <c r="D427" s="30" t="str">
        <f t="shared" si="15"/>
        <v xml:space="preserve"> </v>
      </c>
      <c r="E427" s="48">
        <f>IF($D427=SpeciesTable115[[#Headers],[Willow]],$C427,0)</f>
        <v>0</v>
      </c>
      <c r="F427" s="48">
        <f>IF($D427=SpeciesTable115[[#Headers],[Cottonwood]],$C427,0)</f>
        <v>0</v>
      </c>
      <c r="G427" s="48">
        <f>IF($D427=SpeciesTable115[[#Headers],[Oak]],$C427,0)</f>
        <v>0</v>
      </c>
      <c r="H427" s="48">
        <f>IF($D427=SpeciesTable115[[#Headers],[Shrub]],$C427,0)</f>
        <v>0</v>
      </c>
      <c r="I427" s="48">
        <f>IF($D427=SpeciesTable115[[#Headers],[AlWal]],$C427,0)</f>
        <v>0</v>
      </c>
      <c r="J427" s="48">
        <f>IF($D427=SpeciesTable115[[#Headers],[ABS]],$C427,0)</f>
        <v>0</v>
      </c>
      <c r="K427" s="48">
        <f>IF($D427=SpeciesTable115[[#Headers],[Other]],$C427,0)</f>
        <v>0</v>
      </c>
      <c r="L427" s="48" t="s">
        <v>30</v>
      </c>
      <c r="M427" s="48" t="str">
        <f>$C$22&amp;SpeciesTable115[[#This Row],[Species]]</f>
        <v>Alnus (other)</v>
      </c>
      <c r="N427" s="48">
        <f>IF(SpeciesTable115[[#This Row],[Percentage]]&lt;&gt;"", IFERROR(VLOOKUP(SpeciesTable115[[#This Row],[County&amp;Species]], SpeciesCobenefits[[County&amp;Species]:[PM2.5 Removed]], 2, FALSE), 0), 0)</f>
        <v>0</v>
      </c>
      <c r="O427" s="48">
        <f>IF(SpeciesTable115[[#This Row],[Percentage]]&lt;&gt;"", IFERROR(VLOOKUP(SpeciesTable115[[#This Row],[County&amp;Species]], SpeciesCobenefits[[County&amp;Species]:[PM2.5 Removed]],3, FALSE), 0), 0)</f>
        <v>0</v>
      </c>
      <c r="P427" s="48">
        <f>IF(SpeciesTable115[[#This Row],[Percentage]]&lt;&gt;"", IFERROR(VLOOKUP(SpeciesTable115[[#This Row],[County&amp;Species]], SpeciesCobenefits[[County&amp;Species]:[PM2.5 Removed]], 4, FALSE), 0), 0)</f>
        <v>0</v>
      </c>
      <c r="Q427" s="48">
        <f>IF(SpeciesTable115[[#This Row],[Percentage]]&lt;&gt;"", IFERROR(VLOOKUP(SpeciesTable115[[#This Row],[County&amp;Species]], SpeciesCobenefits[[County&amp;Species]:[PM2.5 Removed]], 5, FALSE), 0), 0)</f>
        <v>0</v>
      </c>
      <c r="R427" s="48"/>
      <c r="S427" s="48"/>
      <c r="T427" s="48"/>
      <c r="U427" s="48"/>
    </row>
    <row r="428" spans="2:21" s="30" customFormat="1">
      <c r="B428" s="157" t="s">
        <v>38</v>
      </c>
      <c r="C428" s="59"/>
      <c r="D428" s="30" t="str">
        <f t="shared" si="15"/>
        <v xml:space="preserve"> </v>
      </c>
      <c r="E428" s="48">
        <f>IF($D428=SpeciesTable115[[#Headers],[Willow]],$C428,0)</f>
        <v>0</v>
      </c>
      <c r="F428" s="48">
        <f>IF($D428=SpeciesTable115[[#Headers],[Cottonwood]],$C428,0)</f>
        <v>0</v>
      </c>
      <c r="G428" s="48">
        <f>IF($D428=SpeciesTable115[[#Headers],[Oak]],$C428,0)</f>
        <v>0</v>
      </c>
      <c r="H428" s="48">
        <f>IF($D428=SpeciesTable115[[#Headers],[Shrub]],$C428,0)</f>
        <v>0</v>
      </c>
      <c r="I428" s="48">
        <f>IF($D428=SpeciesTable115[[#Headers],[AlWal]],$C428,0)</f>
        <v>0</v>
      </c>
      <c r="J428" s="48">
        <f>IF($D428=SpeciesTable115[[#Headers],[ABS]],$C428,0)</f>
        <v>0</v>
      </c>
      <c r="K428" s="48">
        <f>IF($D428=SpeciesTable115[[#Headers],[Other]],$C428,0)</f>
        <v>0</v>
      </c>
      <c r="L428" s="48" t="s">
        <v>29</v>
      </c>
      <c r="M428" s="48" t="str">
        <f>$C$22&amp;SpeciesTable115[[#This Row],[Species]]</f>
        <v>Aesculus californica</v>
      </c>
      <c r="N428" s="48">
        <f>IF(SpeciesTable115[[#This Row],[Percentage]]&lt;&gt;"", IFERROR(VLOOKUP(SpeciesTable115[[#This Row],[County&amp;Species]], SpeciesCobenefits[[County&amp;Species]:[PM2.5 Removed]], 2, FALSE), 0), 0)</f>
        <v>0</v>
      </c>
      <c r="O428" s="48">
        <f>IF(SpeciesTable115[[#This Row],[Percentage]]&lt;&gt;"", IFERROR(VLOOKUP(SpeciesTable115[[#This Row],[County&amp;Species]], SpeciesCobenefits[[County&amp;Species]:[PM2.5 Removed]],3, FALSE), 0), 0)</f>
        <v>0</v>
      </c>
      <c r="P428" s="48">
        <f>IF(SpeciesTable115[[#This Row],[Percentage]]&lt;&gt;"", IFERROR(VLOOKUP(SpeciesTable115[[#This Row],[County&amp;Species]], SpeciesCobenefits[[County&amp;Species]:[PM2.5 Removed]], 4, FALSE), 0), 0)</f>
        <v>0</v>
      </c>
      <c r="Q428" s="48">
        <f>IF(SpeciesTable115[[#This Row],[Percentage]]&lt;&gt;"", IFERROR(VLOOKUP(SpeciesTable115[[#This Row],[County&amp;Species]], SpeciesCobenefits[[County&amp;Species]:[PM2.5 Removed]], 5, FALSE), 0), 0)</f>
        <v>0</v>
      </c>
      <c r="R428" s="48"/>
      <c r="S428" s="48"/>
      <c r="T428" s="48"/>
      <c r="U428" s="48"/>
    </row>
    <row r="429" spans="2:21" s="30" customFormat="1">
      <c r="B429" s="157" t="s">
        <v>39</v>
      </c>
      <c r="C429" s="59"/>
      <c r="D429" s="30" t="str">
        <f t="shared" si="15"/>
        <v xml:space="preserve"> </v>
      </c>
      <c r="E429" s="48">
        <f>IF($D429=SpeciesTable115[[#Headers],[Willow]],$C429,0)</f>
        <v>0</v>
      </c>
      <c r="F429" s="48">
        <f>IF($D429=SpeciesTable115[[#Headers],[Cottonwood]],$C429,0)</f>
        <v>0</v>
      </c>
      <c r="G429" s="48">
        <f>IF($D429=SpeciesTable115[[#Headers],[Oak]],$C429,0)</f>
        <v>0</v>
      </c>
      <c r="H429" s="48">
        <f>IF($D429=SpeciesTable115[[#Headers],[Shrub]],$C429,0)</f>
        <v>0</v>
      </c>
      <c r="I429" s="48">
        <f>IF($D429=SpeciesTable115[[#Headers],[AlWal]],$C429,0)</f>
        <v>0</v>
      </c>
      <c r="J429" s="48">
        <f>IF($D429=SpeciesTable115[[#Headers],[ABS]],$C429,0)</f>
        <v>0</v>
      </c>
      <c r="K429" s="48">
        <f>IF($D429=SpeciesTable115[[#Headers],[Other]],$C429,0)</f>
        <v>0</v>
      </c>
      <c r="L429" s="48" t="s">
        <v>29</v>
      </c>
      <c r="M429" s="48" t="str">
        <f>$C$22&amp;SpeciesTable115[[#This Row],[Species]]</f>
        <v>Baccharis pilularis</v>
      </c>
      <c r="N429" s="48">
        <f>IF(SpeciesTable115[[#This Row],[Percentage]]&lt;&gt;"", IFERROR(VLOOKUP(SpeciesTable115[[#This Row],[County&amp;Species]], SpeciesCobenefits[[County&amp;Species]:[PM2.5 Removed]], 2, FALSE), 0), 0)</f>
        <v>0</v>
      </c>
      <c r="O429" s="48">
        <f>IF(SpeciesTable115[[#This Row],[Percentage]]&lt;&gt;"", IFERROR(VLOOKUP(SpeciesTable115[[#This Row],[County&amp;Species]], SpeciesCobenefits[[County&amp;Species]:[PM2.5 Removed]],3, FALSE), 0), 0)</f>
        <v>0</v>
      </c>
      <c r="P429" s="48">
        <f>IF(SpeciesTable115[[#This Row],[Percentage]]&lt;&gt;"", IFERROR(VLOOKUP(SpeciesTable115[[#This Row],[County&amp;Species]], SpeciesCobenefits[[County&amp;Species]:[PM2.5 Removed]], 4, FALSE), 0), 0)</f>
        <v>0</v>
      </c>
      <c r="Q429" s="48">
        <f>IF(SpeciesTable115[[#This Row],[Percentage]]&lt;&gt;"", IFERROR(VLOOKUP(SpeciesTable115[[#This Row],[County&amp;Species]], SpeciesCobenefits[[County&amp;Species]:[PM2.5 Removed]], 5, FALSE), 0), 0)</f>
        <v>0</v>
      </c>
      <c r="R429" s="48"/>
      <c r="S429" s="48"/>
      <c r="T429" s="48"/>
      <c r="U429" s="48"/>
    </row>
    <row r="430" spans="2:21" s="30" customFormat="1">
      <c r="B430" s="157" t="s">
        <v>40</v>
      </c>
      <c r="C430" s="59"/>
      <c r="D430" s="30" t="str">
        <f t="shared" si="15"/>
        <v xml:space="preserve"> </v>
      </c>
      <c r="E430" s="48">
        <f>IF($D430=SpeciesTable115[[#Headers],[Willow]],$C430,0)</f>
        <v>0</v>
      </c>
      <c r="F430" s="48">
        <f>IF($D430=SpeciesTable115[[#Headers],[Cottonwood]],$C430,0)</f>
        <v>0</v>
      </c>
      <c r="G430" s="48">
        <f>IF($D430=SpeciesTable115[[#Headers],[Oak]],$C430,0)</f>
        <v>0</v>
      </c>
      <c r="H430" s="48">
        <f>IF($D430=SpeciesTable115[[#Headers],[Shrub]],$C430,0)</f>
        <v>0</v>
      </c>
      <c r="I430" s="48">
        <f>IF($D430=SpeciesTable115[[#Headers],[AlWal]],$C430,0)</f>
        <v>0</v>
      </c>
      <c r="J430" s="48">
        <f>IF($D430=SpeciesTable115[[#Headers],[ABS]],$C430,0)</f>
        <v>0</v>
      </c>
      <c r="K430" s="48">
        <f>IF($D430=SpeciesTable115[[#Headers],[Other]],$C430,0)</f>
        <v>0</v>
      </c>
      <c r="L430" s="48" t="s">
        <v>29</v>
      </c>
      <c r="M430" s="48" t="str">
        <f>$C$22&amp;SpeciesTable115[[#This Row],[Species]]</f>
        <v>Baccharis salicifiolia</v>
      </c>
      <c r="N430" s="48">
        <f>IF(SpeciesTable115[[#This Row],[Percentage]]&lt;&gt;"", IFERROR(VLOOKUP(SpeciesTable115[[#This Row],[County&amp;Species]], SpeciesCobenefits[[County&amp;Species]:[PM2.5 Removed]], 2, FALSE), 0), 0)</f>
        <v>0</v>
      </c>
      <c r="O430" s="48">
        <f>IF(SpeciesTable115[[#This Row],[Percentage]]&lt;&gt;"", IFERROR(VLOOKUP(SpeciesTable115[[#This Row],[County&amp;Species]], SpeciesCobenefits[[County&amp;Species]:[PM2.5 Removed]],3, FALSE), 0), 0)</f>
        <v>0</v>
      </c>
      <c r="P430" s="48">
        <f>IF(SpeciesTable115[[#This Row],[Percentage]]&lt;&gt;"", IFERROR(VLOOKUP(SpeciesTable115[[#This Row],[County&amp;Species]], SpeciesCobenefits[[County&amp;Species]:[PM2.5 Removed]], 4, FALSE), 0), 0)</f>
        <v>0</v>
      </c>
      <c r="Q430" s="48">
        <f>IF(SpeciesTable115[[#This Row],[Percentage]]&lt;&gt;"", IFERROR(VLOOKUP(SpeciesTable115[[#This Row],[County&amp;Species]], SpeciesCobenefits[[County&amp;Species]:[PM2.5 Removed]], 5, FALSE), 0), 0)</f>
        <v>0</v>
      </c>
      <c r="R430" s="48"/>
      <c r="S430" s="48"/>
      <c r="T430" s="48"/>
      <c r="U430" s="48"/>
    </row>
    <row r="431" spans="2:21" s="30" customFormat="1">
      <c r="B431" s="157" t="s">
        <v>41</v>
      </c>
      <c r="C431" s="59"/>
      <c r="D431" s="30" t="str">
        <f t="shared" si="15"/>
        <v xml:space="preserve"> </v>
      </c>
      <c r="E431" s="48">
        <f>IF($D431=SpeciesTable115[[#Headers],[Willow]],$C431,0)</f>
        <v>0</v>
      </c>
      <c r="F431" s="48">
        <f>IF($D431=SpeciesTable115[[#Headers],[Cottonwood]],$C431,0)</f>
        <v>0</v>
      </c>
      <c r="G431" s="48">
        <f>IF($D431=SpeciesTable115[[#Headers],[Oak]],$C431,0)</f>
        <v>0</v>
      </c>
      <c r="H431" s="48">
        <f>IF($D431=SpeciesTable115[[#Headers],[Shrub]],$C431,0)</f>
        <v>0</v>
      </c>
      <c r="I431" s="48">
        <f>IF($D431=SpeciesTable115[[#Headers],[AlWal]],$C431,0)</f>
        <v>0</v>
      </c>
      <c r="J431" s="48">
        <f>IF($D431=SpeciesTable115[[#Headers],[ABS]],$C431,0)</f>
        <v>0</v>
      </c>
      <c r="K431" s="48">
        <f>IF($D431=SpeciesTable115[[#Headers],[Other]],$C431,0)</f>
        <v>0</v>
      </c>
      <c r="L431" s="48" t="s">
        <v>29</v>
      </c>
      <c r="M431" s="48" t="str">
        <f>$C$22&amp;SpeciesTable115[[#This Row],[Species]]</f>
        <v>Cephalanthus occidentalis</v>
      </c>
      <c r="N431" s="48">
        <f>IF(SpeciesTable115[[#This Row],[Percentage]]&lt;&gt;"", IFERROR(VLOOKUP(SpeciesTable115[[#This Row],[County&amp;Species]], SpeciesCobenefits[[County&amp;Species]:[PM2.5 Removed]], 2, FALSE), 0), 0)</f>
        <v>0</v>
      </c>
      <c r="O431" s="48">
        <f>IF(SpeciesTable115[[#This Row],[Percentage]]&lt;&gt;"", IFERROR(VLOOKUP(SpeciesTable115[[#This Row],[County&amp;Species]], SpeciesCobenefits[[County&amp;Species]:[PM2.5 Removed]],3, FALSE), 0), 0)</f>
        <v>0</v>
      </c>
      <c r="P431" s="48">
        <f>IF(SpeciesTable115[[#This Row],[Percentage]]&lt;&gt;"", IFERROR(VLOOKUP(SpeciesTable115[[#This Row],[County&amp;Species]], SpeciesCobenefits[[County&amp;Species]:[PM2.5 Removed]], 4, FALSE), 0), 0)</f>
        <v>0</v>
      </c>
      <c r="Q431" s="48">
        <f>IF(SpeciesTable115[[#This Row],[Percentage]]&lt;&gt;"", IFERROR(VLOOKUP(SpeciesTable115[[#This Row],[County&amp;Species]], SpeciesCobenefits[[County&amp;Species]:[PM2.5 Removed]], 5, FALSE), 0), 0)</f>
        <v>0</v>
      </c>
      <c r="R431" s="48"/>
      <c r="S431" s="48"/>
      <c r="T431" s="48"/>
      <c r="U431" s="48"/>
    </row>
    <row r="432" spans="2:21" s="30" customFormat="1">
      <c r="B432" s="157" t="s">
        <v>42</v>
      </c>
      <c r="C432" s="59"/>
      <c r="D432" s="30" t="str">
        <f t="shared" si="15"/>
        <v xml:space="preserve"> </v>
      </c>
      <c r="E432" s="48">
        <f>IF($D432=SpeciesTable115[[#Headers],[Willow]],$C432,0)</f>
        <v>0</v>
      </c>
      <c r="F432" s="48">
        <f>IF($D432=SpeciesTable115[[#Headers],[Cottonwood]],$C432,0)</f>
        <v>0</v>
      </c>
      <c r="G432" s="48">
        <f>IF($D432=SpeciesTable115[[#Headers],[Oak]],$C432,0)</f>
        <v>0</v>
      </c>
      <c r="H432" s="48">
        <f>IF($D432=SpeciesTable115[[#Headers],[Shrub]],$C432,0)</f>
        <v>0</v>
      </c>
      <c r="I432" s="48">
        <f>IF($D432=SpeciesTable115[[#Headers],[AlWal]],$C432,0)</f>
        <v>0</v>
      </c>
      <c r="J432" s="48">
        <f>IF($D432=SpeciesTable115[[#Headers],[ABS]],$C432,0)</f>
        <v>0</v>
      </c>
      <c r="K432" s="48">
        <f>IF($D432=SpeciesTable115[[#Headers],[Other]],$C432,0)</f>
        <v>0</v>
      </c>
      <c r="L432" s="48" t="s">
        <v>31</v>
      </c>
      <c r="M432" s="48" t="str">
        <f>$C$22&amp;SpeciesTable115[[#This Row],[Species]]</f>
        <v>Fraxinus latifolia</v>
      </c>
      <c r="N432" s="48">
        <f>IF(SpeciesTable115[[#This Row],[Percentage]]&lt;&gt;"", IFERROR(VLOOKUP(SpeciesTable115[[#This Row],[County&amp;Species]], SpeciesCobenefits[[County&amp;Species]:[PM2.5 Removed]], 2, FALSE), 0), 0)</f>
        <v>0</v>
      </c>
      <c r="O432" s="48">
        <f>IF(SpeciesTable115[[#This Row],[Percentage]]&lt;&gt;"", IFERROR(VLOOKUP(SpeciesTable115[[#This Row],[County&amp;Species]], SpeciesCobenefits[[County&amp;Species]:[PM2.5 Removed]],3, FALSE), 0), 0)</f>
        <v>0</v>
      </c>
      <c r="P432" s="48">
        <f>IF(SpeciesTable115[[#This Row],[Percentage]]&lt;&gt;"", IFERROR(VLOOKUP(SpeciesTable115[[#This Row],[County&amp;Species]], SpeciesCobenefits[[County&amp;Species]:[PM2.5 Removed]], 4, FALSE), 0), 0)</f>
        <v>0</v>
      </c>
      <c r="Q432" s="48">
        <f>IF(SpeciesTable115[[#This Row],[Percentage]]&lt;&gt;"", IFERROR(VLOOKUP(SpeciesTable115[[#This Row],[County&amp;Species]], SpeciesCobenefits[[County&amp;Species]:[PM2.5 Removed]], 5, FALSE), 0), 0)</f>
        <v>0</v>
      </c>
      <c r="R432" s="48"/>
      <c r="S432" s="48"/>
      <c r="T432" s="48"/>
      <c r="U432" s="48"/>
    </row>
    <row r="433" spans="2:21" s="30" customFormat="1">
      <c r="B433" s="157" t="s">
        <v>43</v>
      </c>
      <c r="C433" s="59"/>
      <c r="D433" s="30" t="str">
        <f t="shared" si="15"/>
        <v xml:space="preserve"> </v>
      </c>
      <c r="E433" s="48">
        <f>IF($D433=SpeciesTable115[[#Headers],[Willow]],$C433,0)</f>
        <v>0</v>
      </c>
      <c r="F433" s="48">
        <f>IF($D433=SpeciesTable115[[#Headers],[Cottonwood]],$C433,0)</f>
        <v>0</v>
      </c>
      <c r="G433" s="48">
        <f>IF($D433=SpeciesTable115[[#Headers],[Oak]],$C433,0)</f>
        <v>0</v>
      </c>
      <c r="H433" s="48">
        <f>IF($D433=SpeciesTable115[[#Headers],[Shrub]],$C433,0)</f>
        <v>0</v>
      </c>
      <c r="I433" s="48">
        <f>IF($D433=SpeciesTable115[[#Headers],[AlWal]],$C433,0)</f>
        <v>0</v>
      </c>
      <c r="J433" s="48">
        <f>IF($D433=SpeciesTable115[[#Headers],[ABS]],$C433,0)</f>
        <v>0</v>
      </c>
      <c r="K433" s="48">
        <f>IF($D433=SpeciesTable115[[#Headers],[Other]],$C433,0)</f>
        <v>0</v>
      </c>
      <c r="L433" s="48" t="s">
        <v>29</v>
      </c>
      <c r="M433" s="48" t="str">
        <f>$C$22&amp;SpeciesTable115[[#This Row],[Species]]</f>
        <v>Garrya elliptica</v>
      </c>
      <c r="N433" s="48">
        <f>IF(SpeciesTable115[[#This Row],[Percentage]]&lt;&gt;"", IFERROR(VLOOKUP(SpeciesTable115[[#This Row],[County&amp;Species]], SpeciesCobenefits[[County&amp;Species]:[PM2.5 Removed]], 2, FALSE), 0), 0)</f>
        <v>0</v>
      </c>
      <c r="O433" s="48">
        <f>IF(SpeciesTable115[[#This Row],[Percentage]]&lt;&gt;"", IFERROR(VLOOKUP(SpeciesTable115[[#This Row],[County&amp;Species]], SpeciesCobenefits[[County&amp;Species]:[PM2.5 Removed]],3, FALSE), 0), 0)</f>
        <v>0</v>
      </c>
      <c r="P433" s="48">
        <f>IF(SpeciesTable115[[#This Row],[Percentage]]&lt;&gt;"", IFERROR(VLOOKUP(SpeciesTable115[[#This Row],[County&amp;Species]], SpeciesCobenefits[[County&amp;Species]:[PM2.5 Removed]], 4, FALSE), 0), 0)</f>
        <v>0</v>
      </c>
      <c r="Q433" s="48">
        <f>IF(SpeciesTable115[[#This Row],[Percentage]]&lt;&gt;"", IFERROR(VLOOKUP(SpeciesTable115[[#This Row],[County&amp;Species]], SpeciesCobenefits[[County&amp;Species]:[PM2.5 Removed]], 5, FALSE), 0), 0)</f>
        <v>0</v>
      </c>
      <c r="R433" s="48"/>
      <c r="S433" s="48"/>
      <c r="T433" s="48"/>
      <c r="U433" s="48"/>
    </row>
    <row r="434" spans="2:21" s="30" customFormat="1">
      <c r="B434" s="157" t="s">
        <v>44</v>
      </c>
      <c r="C434" s="59"/>
      <c r="D434" s="30" t="str">
        <f t="shared" si="15"/>
        <v xml:space="preserve"> </v>
      </c>
      <c r="E434" s="48">
        <f>IF($D434=SpeciesTable115[[#Headers],[Willow]],$C434,0)</f>
        <v>0</v>
      </c>
      <c r="F434" s="48">
        <f>IF($D434=SpeciesTable115[[#Headers],[Cottonwood]],$C434,0)</f>
        <v>0</v>
      </c>
      <c r="G434" s="48">
        <f>IF($D434=SpeciesTable115[[#Headers],[Oak]],$C434,0)</f>
        <v>0</v>
      </c>
      <c r="H434" s="48">
        <f>IF($D434=SpeciesTable115[[#Headers],[Shrub]],$C434,0)</f>
        <v>0</v>
      </c>
      <c r="I434" s="48">
        <f>IF($D434=SpeciesTable115[[#Headers],[AlWal]],$C434,0)</f>
        <v>0</v>
      </c>
      <c r="J434" s="48">
        <f>IF($D434=SpeciesTable115[[#Headers],[ABS]],$C434,0)</f>
        <v>0</v>
      </c>
      <c r="K434" s="48">
        <f>IF($D434=SpeciesTable115[[#Headers],[Other]],$C434,0)</f>
        <v>0</v>
      </c>
      <c r="L434" s="48" t="s">
        <v>29</v>
      </c>
      <c r="M434" s="48" t="str">
        <f>$C$22&amp;SpeciesTable115[[#This Row],[Species]]</f>
        <v>Heteromeles arbutifolia</v>
      </c>
      <c r="N434" s="48">
        <f>IF(SpeciesTable115[[#This Row],[Percentage]]&lt;&gt;"", IFERROR(VLOOKUP(SpeciesTable115[[#This Row],[County&amp;Species]], SpeciesCobenefits[[County&amp;Species]:[PM2.5 Removed]], 2, FALSE), 0), 0)</f>
        <v>0</v>
      </c>
      <c r="O434" s="48">
        <f>IF(SpeciesTable115[[#This Row],[Percentage]]&lt;&gt;"", IFERROR(VLOOKUP(SpeciesTable115[[#This Row],[County&amp;Species]], SpeciesCobenefits[[County&amp;Species]:[PM2.5 Removed]],3, FALSE), 0), 0)</f>
        <v>0</v>
      </c>
      <c r="P434" s="48">
        <f>IF(SpeciesTable115[[#This Row],[Percentage]]&lt;&gt;"", IFERROR(VLOOKUP(SpeciesTable115[[#This Row],[County&amp;Species]], SpeciesCobenefits[[County&amp;Species]:[PM2.5 Removed]], 4, FALSE), 0), 0)</f>
        <v>0</v>
      </c>
      <c r="Q434" s="48">
        <f>IF(SpeciesTable115[[#This Row],[Percentage]]&lt;&gt;"", IFERROR(VLOOKUP(SpeciesTable115[[#This Row],[County&amp;Species]], SpeciesCobenefits[[County&amp;Species]:[PM2.5 Removed]], 5, FALSE), 0), 0)</f>
        <v>0</v>
      </c>
      <c r="R434" s="48"/>
      <c r="S434" s="48"/>
      <c r="T434" s="48"/>
      <c r="U434" s="48"/>
    </row>
    <row r="435" spans="2:21" s="30" customFormat="1">
      <c r="B435" s="157" t="s">
        <v>45</v>
      </c>
      <c r="C435" s="59"/>
      <c r="D435" s="30" t="str">
        <f t="shared" si="15"/>
        <v xml:space="preserve"> </v>
      </c>
      <c r="E435" s="48">
        <f>IF($D435=SpeciesTable115[[#Headers],[Willow]],$C435,0)</f>
        <v>0</v>
      </c>
      <c r="F435" s="48">
        <f>IF($D435=SpeciesTable115[[#Headers],[Cottonwood]],$C435,0)</f>
        <v>0</v>
      </c>
      <c r="G435" s="48">
        <f>IF($D435=SpeciesTable115[[#Headers],[Oak]],$C435,0)</f>
        <v>0</v>
      </c>
      <c r="H435" s="48">
        <f>IF($D435=SpeciesTable115[[#Headers],[Shrub]],$C435,0)</f>
        <v>0</v>
      </c>
      <c r="I435" s="48">
        <f>IF($D435=SpeciesTable115[[#Headers],[AlWal]],$C435,0)</f>
        <v>0</v>
      </c>
      <c r="J435" s="48">
        <f>IF($D435=SpeciesTable115[[#Headers],[ABS]],$C435,0)</f>
        <v>0</v>
      </c>
      <c r="K435" s="48">
        <f>IF($D435=SpeciesTable115[[#Headers],[Other]],$C435,0)</f>
        <v>0</v>
      </c>
      <c r="L435" s="48" t="s">
        <v>30</v>
      </c>
      <c r="M435" s="48" t="str">
        <f>$C$22&amp;SpeciesTable115[[#This Row],[Species]]</f>
        <v>Juglans (sp)</v>
      </c>
      <c r="N435" s="48">
        <f>IF(SpeciesTable115[[#This Row],[Percentage]]&lt;&gt;"", IFERROR(VLOOKUP(SpeciesTable115[[#This Row],[County&amp;Species]], SpeciesCobenefits[[County&amp;Species]:[PM2.5 Removed]], 2, FALSE), 0), 0)</f>
        <v>0</v>
      </c>
      <c r="O435" s="48">
        <f>IF(SpeciesTable115[[#This Row],[Percentage]]&lt;&gt;"", IFERROR(VLOOKUP(SpeciesTable115[[#This Row],[County&amp;Species]], SpeciesCobenefits[[County&amp;Species]:[PM2.5 Removed]],3, FALSE), 0), 0)</f>
        <v>0</v>
      </c>
      <c r="P435" s="48">
        <f>IF(SpeciesTable115[[#This Row],[Percentage]]&lt;&gt;"", IFERROR(VLOOKUP(SpeciesTable115[[#This Row],[County&amp;Species]], SpeciesCobenefits[[County&amp;Species]:[PM2.5 Removed]], 4, FALSE), 0), 0)</f>
        <v>0</v>
      </c>
      <c r="Q435" s="48">
        <f>IF(SpeciesTable115[[#This Row],[Percentage]]&lt;&gt;"", IFERROR(VLOOKUP(SpeciesTable115[[#This Row],[County&amp;Species]], SpeciesCobenefits[[County&amp;Species]:[PM2.5 Removed]], 5, FALSE), 0), 0)</f>
        <v>0</v>
      </c>
      <c r="R435" s="48"/>
      <c r="S435" s="48"/>
      <c r="T435" s="48"/>
      <c r="U435" s="48"/>
    </row>
    <row r="436" spans="2:21" s="30" customFormat="1">
      <c r="B436" s="157" t="s">
        <v>46</v>
      </c>
      <c r="C436" s="59"/>
      <c r="D436" s="30" t="str">
        <f t="shared" si="15"/>
        <v xml:space="preserve"> </v>
      </c>
      <c r="E436" s="48">
        <f>IF($D436=SpeciesTable115[[#Headers],[Willow]],$C436,0)</f>
        <v>0</v>
      </c>
      <c r="F436" s="48">
        <f>IF($D436=SpeciesTable115[[#Headers],[Cottonwood]],$C436,0)</f>
        <v>0</v>
      </c>
      <c r="G436" s="48">
        <f>IF($D436=SpeciesTable115[[#Headers],[Oak]],$C436,0)</f>
        <v>0</v>
      </c>
      <c r="H436" s="48">
        <f>IF($D436=SpeciesTable115[[#Headers],[Shrub]],$C436,0)</f>
        <v>0</v>
      </c>
      <c r="I436" s="48">
        <f>IF($D436=SpeciesTable115[[#Headers],[AlWal]],$C436,0)</f>
        <v>0</v>
      </c>
      <c r="J436" s="48">
        <f>IF($D436=SpeciesTable115[[#Headers],[ABS]],$C436,0)</f>
        <v>0</v>
      </c>
      <c r="K436" s="48">
        <f>IF($D436=SpeciesTable115[[#Headers],[Other]],$C436,0)</f>
        <v>0</v>
      </c>
      <c r="L436" s="48" t="s">
        <v>32</v>
      </c>
      <c r="M436" s="48" t="str">
        <f>$C$22&amp;SpeciesTable115[[#This Row],[Species]]</f>
        <v>Laurus nobilis</v>
      </c>
      <c r="N436" s="48">
        <f>IF(SpeciesTable115[[#This Row],[Percentage]]&lt;&gt;"", IFERROR(VLOOKUP(SpeciesTable115[[#This Row],[County&amp;Species]], SpeciesCobenefits[[County&amp;Species]:[PM2.5 Removed]], 2, FALSE), 0), 0)</f>
        <v>0</v>
      </c>
      <c r="O436" s="48">
        <f>IF(SpeciesTable115[[#This Row],[Percentage]]&lt;&gt;"", IFERROR(VLOOKUP(SpeciesTable115[[#This Row],[County&amp;Species]], SpeciesCobenefits[[County&amp;Species]:[PM2.5 Removed]],3, FALSE), 0), 0)</f>
        <v>0</v>
      </c>
      <c r="P436" s="48">
        <f>IF(SpeciesTable115[[#This Row],[Percentage]]&lt;&gt;"", IFERROR(VLOOKUP(SpeciesTable115[[#This Row],[County&amp;Species]], SpeciesCobenefits[[County&amp;Species]:[PM2.5 Removed]], 4, FALSE), 0), 0)</f>
        <v>0</v>
      </c>
      <c r="Q436" s="48">
        <f>IF(SpeciesTable115[[#This Row],[Percentage]]&lt;&gt;"", IFERROR(VLOOKUP(SpeciesTable115[[#This Row],[County&amp;Species]], SpeciesCobenefits[[County&amp;Species]:[PM2.5 Removed]], 5, FALSE), 0), 0)</f>
        <v>0</v>
      </c>
      <c r="R436" s="48"/>
      <c r="S436" s="48"/>
      <c r="T436" s="48"/>
      <c r="U436" s="48"/>
    </row>
    <row r="437" spans="2:21" s="30" customFormat="1">
      <c r="B437" s="157" t="s">
        <v>47</v>
      </c>
      <c r="C437" s="59"/>
      <c r="D437" s="30" t="str">
        <f t="shared" si="15"/>
        <v xml:space="preserve"> </v>
      </c>
      <c r="E437" s="48">
        <f>IF($D437=SpeciesTable115[[#Headers],[Willow]],$C437,0)</f>
        <v>0</v>
      </c>
      <c r="F437" s="48">
        <f>IF($D437=SpeciesTable115[[#Headers],[Cottonwood]],$C437,0)</f>
        <v>0</v>
      </c>
      <c r="G437" s="48">
        <f>IF($D437=SpeciesTable115[[#Headers],[Oak]],$C437,0)</f>
        <v>0</v>
      </c>
      <c r="H437" s="48">
        <f>IF($D437=SpeciesTable115[[#Headers],[Shrub]],$C437,0)</f>
        <v>0</v>
      </c>
      <c r="I437" s="48">
        <f>IF($D437=SpeciesTable115[[#Headers],[AlWal]],$C437,0)</f>
        <v>0</v>
      </c>
      <c r="J437" s="48">
        <f>IF($D437=SpeciesTable115[[#Headers],[ABS]],$C437,0)</f>
        <v>0</v>
      </c>
      <c r="K437" s="48">
        <f>IF($D437=SpeciesTable115[[#Headers],[Other]],$C437,0)</f>
        <v>0</v>
      </c>
      <c r="L437" s="48" t="s">
        <v>32</v>
      </c>
      <c r="M437" s="48" t="str">
        <f>$C$22&amp;SpeciesTable115[[#This Row],[Species]]</f>
        <v>Myrica californica</v>
      </c>
      <c r="N437" s="48">
        <f>IF(SpeciesTable115[[#This Row],[Percentage]]&lt;&gt;"", IFERROR(VLOOKUP(SpeciesTable115[[#This Row],[County&amp;Species]], SpeciesCobenefits[[County&amp;Species]:[PM2.5 Removed]], 2, FALSE), 0), 0)</f>
        <v>0</v>
      </c>
      <c r="O437" s="48">
        <f>IF(SpeciesTable115[[#This Row],[Percentage]]&lt;&gt;"", IFERROR(VLOOKUP(SpeciesTable115[[#This Row],[County&amp;Species]], SpeciesCobenefits[[County&amp;Species]:[PM2.5 Removed]],3, FALSE), 0), 0)</f>
        <v>0</v>
      </c>
      <c r="P437" s="48">
        <f>IF(SpeciesTable115[[#This Row],[Percentage]]&lt;&gt;"", IFERROR(VLOOKUP(SpeciesTable115[[#This Row],[County&amp;Species]], SpeciesCobenefits[[County&amp;Species]:[PM2.5 Removed]], 4, FALSE), 0), 0)</f>
        <v>0</v>
      </c>
      <c r="Q437" s="48">
        <f>IF(SpeciesTable115[[#This Row],[Percentage]]&lt;&gt;"", IFERROR(VLOOKUP(SpeciesTable115[[#This Row],[County&amp;Species]], SpeciesCobenefits[[County&amp;Species]:[PM2.5 Removed]], 5, FALSE), 0), 0)</f>
        <v>0</v>
      </c>
      <c r="R437" s="48"/>
      <c r="S437" s="48"/>
      <c r="T437" s="48"/>
      <c r="U437" s="48"/>
    </row>
    <row r="438" spans="2:21" s="30" customFormat="1">
      <c r="B438" s="157" t="s">
        <v>48</v>
      </c>
      <c r="C438" s="59"/>
      <c r="D438" s="30" t="str">
        <f t="shared" si="15"/>
        <v xml:space="preserve"> </v>
      </c>
      <c r="E438" s="48">
        <f>IF($D438=SpeciesTable115[[#Headers],[Willow]],$C438,0)</f>
        <v>0</v>
      </c>
      <c r="F438" s="48">
        <f>IF($D438=SpeciesTable115[[#Headers],[Cottonwood]],$C438,0)</f>
        <v>0</v>
      </c>
      <c r="G438" s="48">
        <f>IF($D438=SpeciesTable115[[#Headers],[Oak]],$C438,0)</f>
        <v>0</v>
      </c>
      <c r="H438" s="48">
        <f>IF($D438=SpeciesTable115[[#Headers],[Shrub]],$C438,0)</f>
        <v>0</v>
      </c>
      <c r="I438" s="48">
        <f>IF($D438=SpeciesTable115[[#Headers],[AlWal]],$C438,0)</f>
        <v>0</v>
      </c>
      <c r="J438" s="48">
        <f>IF($D438=SpeciesTable115[[#Headers],[ABS]],$C438,0)</f>
        <v>0</v>
      </c>
      <c r="K438" s="48">
        <f>IF($D438=SpeciesTable115[[#Headers],[Other]],$C438,0)</f>
        <v>0</v>
      </c>
      <c r="L438" s="48" t="s">
        <v>49</v>
      </c>
      <c r="M438" s="48" t="str">
        <f>$C$22&amp;SpeciesTable115[[#This Row],[Species]]</f>
        <v>Physocarpus capitatus</v>
      </c>
      <c r="N438" s="48">
        <f>IF(SpeciesTable115[[#This Row],[Percentage]]&lt;&gt;"", IFERROR(VLOOKUP(SpeciesTable115[[#This Row],[County&amp;Species]], SpeciesCobenefits[[County&amp;Species]:[PM2.5 Removed]], 2, FALSE), 0), 0)</f>
        <v>0</v>
      </c>
      <c r="O438" s="48">
        <f>IF(SpeciesTable115[[#This Row],[Percentage]]&lt;&gt;"", IFERROR(VLOOKUP(SpeciesTable115[[#This Row],[County&amp;Species]], SpeciesCobenefits[[County&amp;Species]:[PM2.5 Removed]],3, FALSE), 0), 0)</f>
        <v>0</v>
      </c>
      <c r="P438" s="48">
        <f>IF(SpeciesTable115[[#This Row],[Percentage]]&lt;&gt;"", IFERROR(VLOOKUP(SpeciesTable115[[#This Row],[County&amp;Species]], SpeciesCobenefits[[County&amp;Species]:[PM2.5 Removed]], 4, FALSE), 0), 0)</f>
        <v>0</v>
      </c>
      <c r="Q438" s="48">
        <f>IF(SpeciesTable115[[#This Row],[Percentage]]&lt;&gt;"", IFERROR(VLOOKUP(SpeciesTable115[[#This Row],[County&amp;Species]], SpeciesCobenefits[[County&amp;Species]:[PM2.5 Removed]], 5, FALSE), 0), 0)</f>
        <v>0</v>
      </c>
      <c r="R438" s="48"/>
      <c r="S438" s="48"/>
      <c r="T438" s="48"/>
      <c r="U438" s="48"/>
    </row>
    <row r="439" spans="2:21" s="30" customFormat="1">
      <c r="B439" s="157" t="s">
        <v>50</v>
      </c>
      <c r="C439" s="59"/>
      <c r="D439" s="30" t="str">
        <f t="shared" si="15"/>
        <v xml:space="preserve"> </v>
      </c>
      <c r="E439" s="48">
        <f>IF($D439=SpeciesTable115[[#Headers],[Willow]],$C439,0)</f>
        <v>0</v>
      </c>
      <c r="F439" s="48">
        <f>IF($D439=SpeciesTable115[[#Headers],[Cottonwood]],$C439,0)</f>
        <v>0</v>
      </c>
      <c r="G439" s="48">
        <f>IF($D439=SpeciesTable115[[#Headers],[Oak]],$C439,0)</f>
        <v>0</v>
      </c>
      <c r="H439" s="48">
        <f>IF($D439=SpeciesTable115[[#Headers],[Shrub]],$C439,0)</f>
        <v>0</v>
      </c>
      <c r="I439" s="48">
        <f>IF($D439=SpeciesTable115[[#Headers],[AlWal]],$C439,0)</f>
        <v>0</v>
      </c>
      <c r="J439" s="48">
        <f>IF($D439=SpeciesTable115[[#Headers],[ABS]],$C439,0)</f>
        <v>0</v>
      </c>
      <c r="K439" s="48">
        <f>IF($D439=SpeciesTable115[[#Headers],[Other]],$C439,0)</f>
        <v>0</v>
      </c>
      <c r="L439" s="48" t="s">
        <v>31</v>
      </c>
      <c r="M439" s="48" t="str">
        <f>$C$22&amp;SpeciesTable115[[#This Row],[Species]]</f>
        <v>Platanus racemosa</v>
      </c>
      <c r="N439" s="48">
        <f>IF(SpeciesTable115[[#This Row],[Percentage]]&lt;&gt;"", IFERROR(VLOOKUP(SpeciesTable115[[#This Row],[County&amp;Species]], SpeciesCobenefits[[County&amp;Species]:[PM2.5 Removed]], 2, FALSE), 0), 0)</f>
        <v>0</v>
      </c>
      <c r="O439" s="48">
        <f>IF(SpeciesTable115[[#This Row],[Percentage]]&lt;&gt;"", IFERROR(VLOOKUP(SpeciesTable115[[#This Row],[County&amp;Species]], SpeciesCobenefits[[County&amp;Species]:[PM2.5 Removed]],3, FALSE), 0), 0)</f>
        <v>0</v>
      </c>
      <c r="P439" s="48">
        <f>IF(SpeciesTable115[[#This Row],[Percentage]]&lt;&gt;"", IFERROR(VLOOKUP(SpeciesTable115[[#This Row],[County&amp;Species]], SpeciesCobenefits[[County&amp;Species]:[PM2.5 Removed]], 4, FALSE), 0), 0)</f>
        <v>0</v>
      </c>
      <c r="Q439" s="48">
        <f>IF(SpeciesTable115[[#This Row],[Percentage]]&lt;&gt;"", IFERROR(VLOOKUP(SpeciesTable115[[#This Row],[County&amp;Species]], SpeciesCobenefits[[County&amp;Species]:[PM2.5 Removed]], 5, FALSE), 0), 0)</f>
        <v>0</v>
      </c>
      <c r="R439" s="48"/>
      <c r="S439" s="48"/>
      <c r="T439" s="48"/>
      <c r="U439" s="48"/>
    </row>
    <row r="440" spans="2:21" s="30" customFormat="1">
      <c r="B440" s="157" t="s">
        <v>51</v>
      </c>
      <c r="C440" s="59"/>
      <c r="D440" s="30" t="str">
        <f t="shared" si="15"/>
        <v xml:space="preserve"> </v>
      </c>
      <c r="E440" s="48">
        <f>IF($D440=SpeciesTable115[[#Headers],[Willow]],$C440,0)</f>
        <v>0</v>
      </c>
      <c r="F440" s="48">
        <f>IF($D440=SpeciesTable115[[#Headers],[Cottonwood]],$C440,0)</f>
        <v>0</v>
      </c>
      <c r="G440" s="48">
        <f>IF($D440=SpeciesTable115[[#Headers],[Oak]],$C440,0)</f>
        <v>0</v>
      </c>
      <c r="H440" s="48">
        <f>IF($D440=SpeciesTable115[[#Headers],[Shrub]],$C440,0)</f>
        <v>0</v>
      </c>
      <c r="I440" s="48">
        <f>IF($D440=SpeciesTable115[[#Headers],[AlWal]],$C440,0)</f>
        <v>0</v>
      </c>
      <c r="J440" s="48">
        <f>IF($D440=SpeciesTable115[[#Headers],[ABS]],$C440,0)</f>
        <v>0</v>
      </c>
      <c r="K440" s="48">
        <f>IF($D440=SpeciesTable115[[#Headers],[Other]],$C440,0)</f>
        <v>0</v>
      </c>
      <c r="L440" s="48" t="s">
        <v>27</v>
      </c>
      <c r="M440" s="48" t="str">
        <f>$C$22&amp;SpeciesTable115[[#This Row],[Species]]</f>
        <v>Populus fremontii</v>
      </c>
      <c r="N440" s="48">
        <f>IF(SpeciesTable115[[#This Row],[Percentage]]&lt;&gt;"", IFERROR(VLOOKUP(SpeciesTable115[[#This Row],[County&amp;Species]], SpeciesCobenefits[[County&amp;Species]:[PM2.5 Removed]], 2, FALSE), 0), 0)</f>
        <v>0</v>
      </c>
      <c r="O440" s="48">
        <f>IF(SpeciesTable115[[#This Row],[Percentage]]&lt;&gt;"", IFERROR(VLOOKUP(SpeciesTable115[[#This Row],[County&amp;Species]], SpeciesCobenefits[[County&amp;Species]:[PM2.5 Removed]],3, FALSE), 0), 0)</f>
        <v>0</v>
      </c>
      <c r="P440" s="48">
        <f>IF(SpeciesTable115[[#This Row],[Percentage]]&lt;&gt;"", IFERROR(VLOOKUP(SpeciesTable115[[#This Row],[County&amp;Species]], SpeciesCobenefits[[County&amp;Species]:[PM2.5 Removed]], 4, FALSE), 0), 0)</f>
        <v>0</v>
      </c>
      <c r="Q440" s="48">
        <f>IF(SpeciesTable115[[#This Row],[Percentage]]&lt;&gt;"", IFERROR(VLOOKUP(SpeciesTable115[[#This Row],[County&amp;Species]], SpeciesCobenefits[[County&amp;Species]:[PM2.5 Removed]], 5, FALSE), 0), 0)</f>
        <v>0</v>
      </c>
      <c r="R440" s="48"/>
      <c r="S440" s="48"/>
      <c r="T440" s="48"/>
      <c r="U440" s="48"/>
    </row>
    <row r="441" spans="2:21" s="30" customFormat="1">
      <c r="B441" s="157" t="s">
        <v>52</v>
      </c>
      <c r="C441" s="59"/>
      <c r="D441" s="30" t="str">
        <f t="shared" si="15"/>
        <v xml:space="preserve"> </v>
      </c>
      <c r="E441" s="48">
        <f>IF($D441=SpeciesTable115[[#Headers],[Willow]],$C441,0)</f>
        <v>0</v>
      </c>
      <c r="F441" s="48">
        <f>IF($D441=SpeciesTable115[[#Headers],[Cottonwood]],$C441,0)</f>
        <v>0</v>
      </c>
      <c r="G441" s="48">
        <f>IF($D441=SpeciesTable115[[#Headers],[Oak]],$C441,0)</f>
        <v>0</v>
      </c>
      <c r="H441" s="48">
        <f>IF($D441=SpeciesTable115[[#Headers],[Shrub]],$C441,0)</f>
        <v>0</v>
      </c>
      <c r="I441" s="48">
        <f>IF($D441=SpeciesTable115[[#Headers],[AlWal]],$C441,0)</f>
        <v>0</v>
      </c>
      <c r="J441" s="48">
        <f>IF($D441=SpeciesTable115[[#Headers],[ABS]],$C441,0)</f>
        <v>0</v>
      </c>
      <c r="K441" s="48">
        <f>IF($D441=SpeciesTable115[[#Headers],[Other]],$C441,0)</f>
        <v>0</v>
      </c>
      <c r="L441" s="48" t="s">
        <v>27</v>
      </c>
      <c r="M441" s="48" t="str">
        <f>$C$22&amp;SpeciesTable115[[#This Row],[Species]]</f>
        <v>Populus (other)</v>
      </c>
      <c r="N441" s="48">
        <f>IF(SpeciesTable115[[#This Row],[Percentage]]&lt;&gt;"", IFERROR(VLOOKUP(SpeciesTable115[[#This Row],[County&amp;Species]], SpeciesCobenefits[[County&amp;Species]:[PM2.5 Removed]], 2, FALSE), 0), 0)</f>
        <v>0</v>
      </c>
      <c r="O441" s="48">
        <f>IF(SpeciesTable115[[#This Row],[Percentage]]&lt;&gt;"", IFERROR(VLOOKUP(SpeciesTable115[[#This Row],[County&amp;Species]], SpeciesCobenefits[[County&amp;Species]:[PM2.5 Removed]],3, FALSE), 0), 0)</f>
        <v>0</v>
      </c>
      <c r="P441" s="48">
        <f>IF(SpeciesTable115[[#This Row],[Percentage]]&lt;&gt;"", IFERROR(VLOOKUP(SpeciesTable115[[#This Row],[County&amp;Species]], SpeciesCobenefits[[County&amp;Species]:[PM2.5 Removed]], 4, FALSE), 0), 0)</f>
        <v>0</v>
      </c>
      <c r="Q441" s="48">
        <f>IF(SpeciesTable115[[#This Row],[Percentage]]&lt;&gt;"", IFERROR(VLOOKUP(SpeciesTable115[[#This Row],[County&amp;Species]], SpeciesCobenefits[[County&amp;Species]:[PM2.5 Removed]], 5, FALSE), 0), 0)</f>
        <v>0</v>
      </c>
      <c r="R441" s="48"/>
      <c r="S441" s="48"/>
      <c r="T441" s="48"/>
      <c r="U441" s="48"/>
    </row>
    <row r="442" spans="2:21" s="30" customFormat="1">
      <c r="B442" s="157" t="s">
        <v>53</v>
      </c>
      <c r="C442" s="59"/>
      <c r="D442" s="30" t="str">
        <f t="shared" si="15"/>
        <v xml:space="preserve"> </v>
      </c>
      <c r="E442" s="48">
        <f>IF($D442=SpeciesTable115[[#Headers],[Willow]],$C442,0)</f>
        <v>0</v>
      </c>
      <c r="F442" s="48">
        <f>IF($D442=SpeciesTable115[[#Headers],[Cottonwood]],$C442,0)</f>
        <v>0</v>
      </c>
      <c r="G442" s="48">
        <f>IF($D442=SpeciesTable115[[#Headers],[Oak]],$C442,0)</f>
        <v>0</v>
      </c>
      <c r="H442" s="48">
        <f>IF($D442=SpeciesTable115[[#Headers],[Shrub]],$C442,0)</f>
        <v>0</v>
      </c>
      <c r="I442" s="48">
        <f>IF($D442=SpeciesTable115[[#Headers],[AlWal]],$C442,0)</f>
        <v>0</v>
      </c>
      <c r="J442" s="48">
        <f>IF($D442=SpeciesTable115[[#Headers],[ABS]],$C442,0)</f>
        <v>0</v>
      </c>
      <c r="K442" s="48">
        <f>IF($D442=SpeciesTable115[[#Headers],[Other]],$C442,0)</f>
        <v>0</v>
      </c>
      <c r="L442" s="48" t="s">
        <v>28</v>
      </c>
      <c r="M442" s="48" t="str">
        <f>$C$22&amp;SpeciesTable115[[#This Row],[Species]]</f>
        <v>Quercus lobata</v>
      </c>
      <c r="N442" s="48">
        <f>IF(SpeciesTable115[[#This Row],[Percentage]]&lt;&gt;"", IFERROR(VLOOKUP(SpeciesTable115[[#This Row],[County&amp;Species]], SpeciesCobenefits[[County&amp;Species]:[PM2.5 Removed]], 2, FALSE), 0), 0)</f>
        <v>0</v>
      </c>
      <c r="O442" s="48">
        <f>IF(SpeciesTable115[[#This Row],[Percentage]]&lt;&gt;"", IFERROR(VLOOKUP(SpeciesTable115[[#This Row],[County&amp;Species]], SpeciesCobenefits[[County&amp;Species]:[PM2.5 Removed]],3, FALSE), 0), 0)</f>
        <v>0</v>
      </c>
      <c r="P442" s="48">
        <f>IF(SpeciesTable115[[#This Row],[Percentage]]&lt;&gt;"", IFERROR(VLOOKUP(SpeciesTable115[[#This Row],[County&amp;Species]], SpeciesCobenefits[[County&amp;Species]:[PM2.5 Removed]], 4, FALSE), 0), 0)</f>
        <v>0</v>
      </c>
      <c r="Q442" s="48">
        <f>IF(SpeciesTable115[[#This Row],[Percentage]]&lt;&gt;"", IFERROR(VLOOKUP(SpeciesTable115[[#This Row],[County&amp;Species]], SpeciesCobenefits[[County&amp;Species]:[PM2.5 Removed]], 5, FALSE), 0), 0)</f>
        <v>0</v>
      </c>
      <c r="R442" s="48"/>
      <c r="S442" s="48"/>
      <c r="T442" s="48"/>
      <c r="U442" s="48"/>
    </row>
    <row r="443" spans="2:21" s="30" customFormat="1">
      <c r="B443" s="157" t="s">
        <v>54</v>
      </c>
      <c r="C443" s="59"/>
      <c r="D443" s="30" t="str">
        <f t="shared" si="15"/>
        <v xml:space="preserve"> </v>
      </c>
      <c r="E443" s="48">
        <f>IF($D443=SpeciesTable115[[#Headers],[Willow]],$C443,0)</f>
        <v>0</v>
      </c>
      <c r="F443" s="48">
        <f>IF($D443=SpeciesTable115[[#Headers],[Cottonwood]],$C443,0)</f>
        <v>0</v>
      </c>
      <c r="G443" s="48">
        <f>IF($D443=SpeciesTable115[[#Headers],[Oak]],$C443,0)</f>
        <v>0</v>
      </c>
      <c r="H443" s="48">
        <f>IF($D443=SpeciesTable115[[#Headers],[Shrub]],$C443,0)</f>
        <v>0</v>
      </c>
      <c r="I443" s="48">
        <f>IF($D443=SpeciesTable115[[#Headers],[AlWal]],$C443,0)</f>
        <v>0</v>
      </c>
      <c r="J443" s="48">
        <f>IF($D443=SpeciesTable115[[#Headers],[ABS]],$C443,0)</f>
        <v>0</v>
      </c>
      <c r="K443" s="48">
        <f>IF($D443=SpeciesTable115[[#Headers],[Other]],$C443,0)</f>
        <v>0</v>
      </c>
      <c r="L443" s="48" t="s">
        <v>28</v>
      </c>
      <c r="M443" s="48" t="str">
        <f>$C$22&amp;SpeciesTable115[[#This Row],[Species]]</f>
        <v>Quercus agrifolia</v>
      </c>
      <c r="N443" s="48">
        <f>IF(SpeciesTable115[[#This Row],[Percentage]]&lt;&gt;"", IFERROR(VLOOKUP(SpeciesTable115[[#This Row],[County&amp;Species]], SpeciesCobenefits[[County&amp;Species]:[PM2.5 Removed]], 2, FALSE), 0), 0)</f>
        <v>0</v>
      </c>
      <c r="O443" s="48">
        <f>IF(SpeciesTable115[[#This Row],[Percentage]]&lt;&gt;"", IFERROR(VLOOKUP(SpeciesTable115[[#This Row],[County&amp;Species]], SpeciesCobenefits[[County&amp;Species]:[PM2.5 Removed]],3, FALSE), 0), 0)</f>
        <v>0</v>
      </c>
      <c r="P443" s="48">
        <f>IF(SpeciesTable115[[#This Row],[Percentage]]&lt;&gt;"", IFERROR(VLOOKUP(SpeciesTable115[[#This Row],[County&amp;Species]], SpeciesCobenefits[[County&amp;Species]:[PM2.5 Removed]], 4, FALSE), 0), 0)</f>
        <v>0</v>
      </c>
      <c r="Q443" s="48">
        <f>IF(SpeciesTable115[[#This Row],[Percentage]]&lt;&gt;"", IFERROR(VLOOKUP(SpeciesTable115[[#This Row],[County&amp;Species]], SpeciesCobenefits[[County&amp;Species]:[PM2.5 Removed]], 5, FALSE), 0), 0)</f>
        <v>0</v>
      </c>
      <c r="R443" s="48"/>
      <c r="S443" s="48"/>
      <c r="T443" s="48"/>
      <c r="U443" s="48"/>
    </row>
    <row r="444" spans="2:21" s="30" customFormat="1">
      <c r="B444" s="157" t="s">
        <v>55</v>
      </c>
      <c r="C444" s="59"/>
      <c r="D444" s="30" t="str">
        <f t="shared" si="15"/>
        <v xml:space="preserve"> </v>
      </c>
      <c r="E444" s="48">
        <f>IF($D444=SpeciesTable115[[#Headers],[Willow]],$C444,0)</f>
        <v>0</v>
      </c>
      <c r="F444" s="48">
        <f>IF($D444=SpeciesTable115[[#Headers],[Cottonwood]],$C444,0)</f>
        <v>0</v>
      </c>
      <c r="G444" s="48">
        <f>IF($D444=SpeciesTable115[[#Headers],[Oak]],$C444,0)</f>
        <v>0</v>
      </c>
      <c r="H444" s="48">
        <f>IF($D444=SpeciesTable115[[#Headers],[Shrub]],$C444,0)</f>
        <v>0</v>
      </c>
      <c r="I444" s="48">
        <f>IF($D444=SpeciesTable115[[#Headers],[AlWal]],$C444,0)</f>
        <v>0</v>
      </c>
      <c r="J444" s="48">
        <f>IF($D444=SpeciesTable115[[#Headers],[ABS]],$C444,0)</f>
        <v>0</v>
      </c>
      <c r="K444" s="48">
        <f>IF($D444=SpeciesTable115[[#Headers],[Other]],$C444,0)</f>
        <v>0</v>
      </c>
      <c r="L444" s="48" t="s">
        <v>28</v>
      </c>
      <c r="M444" s="48" t="str">
        <f>$C$22&amp;SpeciesTable115[[#This Row],[Species]]</f>
        <v>Quercus (other)</v>
      </c>
      <c r="N444" s="48">
        <f>IF(SpeciesTable115[[#This Row],[Percentage]]&lt;&gt;"", IFERROR(VLOOKUP(SpeciesTable115[[#This Row],[County&amp;Species]], SpeciesCobenefits[[County&amp;Species]:[PM2.5 Removed]], 2, FALSE), 0), 0)</f>
        <v>0</v>
      </c>
      <c r="O444" s="48">
        <f>IF(SpeciesTable115[[#This Row],[Percentage]]&lt;&gt;"", IFERROR(VLOOKUP(SpeciesTable115[[#This Row],[County&amp;Species]], SpeciesCobenefits[[County&amp;Species]:[PM2.5 Removed]],3, FALSE), 0), 0)</f>
        <v>0</v>
      </c>
      <c r="P444" s="48">
        <f>IF(SpeciesTable115[[#This Row],[Percentage]]&lt;&gt;"", IFERROR(VLOOKUP(SpeciesTable115[[#This Row],[County&amp;Species]], SpeciesCobenefits[[County&amp;Species]:[PM2.5 Removed]], 4, FALSE), 0), 0)</f>
        <v>0</v>
      </c>
      <c r="Q444" s="48">
        <f>IF(SpeciesTable115[[#This Row],[Percentage]]&lt;&gt;"", IFERROR(VLOOKUP(SpeciesTable115[[#This Row],[County&amp;Species]], SpeciesCobenefits[[County&amp;Species]:[PM2.5 Removed]], 5, FALSE), 0), 0)</f>
        <v>0</v>
      </c>
      <c r="R444" s="48"/>
      <c r="S444" s="48"/>
      <c r="T444" s="48"/>
      <c r="U444" s="48"/>
    </row>
    <row r="445" spans="2:21" s="30" customFormat="1">
      <c r="B445" s="157" t="s">
        <v>56</v>
      </c>
      <c r="C445" s="59"/>
      <c r="D445" s="30" t="str">
        <f t="shared" si="15"/>
        <v xml:space="preserve"> </v>
      </c>
      <c r="E445" s="48">
        <f>IF($D445=SpeciesTable115[[#Headers],[Willow]],$C445,0)</f>
        <v>0</v>
      </c>
      <c r="F445" s="48">
        <f>IF($D445=SpeciesTable115[[#Headers],[Cottonwood]],$C445,0)</f>
        <v>0</v>
      </c>
      <c r="G445" s="48">
        <f>IF($D445=SpeciesTable115[[#Headers],[Oak]],$C445,0)</f>
        <v>0</v>
      </c>
      <c r="H445" s="48">
        <f>IF($D445=SpeciesTable115[[#Headers],[Shrub]],$C445,0)</f>
        <v>0</v>
      </c>
      <c r="I445" s="48">
        <f>IF($D445=SpeciesTable115[[#Headers],[AlWal]],$C445,0)</f>
        <v>0</v>
      </c>
      <c r="J445" s="48">
        <f>IF($D445=SpeciesTable115[[#Headers],[ABS]],$C445,0)</f>
        <v>0</v>
      </c>
      <c r="K445" s="48">
        <f>IF($D445=SpeciesTable115[[#Headers],[Other]],$C445,0)</f>
        <v>0</v>
      </c>
      <c r="L445" s="48" t="s">
        <v>49</v>
      </c>
      <c r="M445" s="48" t="str">
        <f>$C$22&amp;SpeciesTable115[[#This Row],[Species]]</f>
        <v>Rosa californica</v>
      </c>
      <c r="N445" s="48">
        <f>IF(SpeciesTable115[[#This Row],[Percentage]]&lt;&gt;"", IFERROR(VLOOKUP(SpeciesTable115[[#This Row],[County&amp;Species]], SpeciesCobenefits[[County&amp;Species]:[PM2.5 Removed]], 2, FALSE), 0), 0)</f>
        <v>0</v>
      </c>
      <c r="O445" s="48">
        <f>IF(SpeciesTable115[[#This Row],[Percentage]]&lt;&gt;"", IFERROR(VLOOKUP(SpeciesTable115[[#This Row],[County&amp;Species]], SpeciesCobenefits[[County&amp;Species]:[PM2.5 Removed]],3, FALSE), 0), 0)</f>
        <v>0</v>
      </c>
      <c r="P445" s="48">
        <f>IF(SpeciesTable115[[#This Row],[Percentage]]&lt;&gt;"", IFERROR(VLOOKUP(SpeciesTable115[[#This Row],[County&amp;Species]], SpeciesCobenefits[[County&amp;Species]:[PM2.5 Removed]], 4, FALSE), 0), 0)</f>
        <v>0</v>
      </c>
      <c r="Q445" s="48">
        <f>IF(SpeciesTable115[[#This Row],[Percentage]]&lt;&gt;"", IFERROR(VLOOKUP(SpeciesTable115[[#This Row],[County&amp;Species]], SpeciesCobenefits[[County&amp;Species]:[PM2.5 Removed]], 5, FALSE), 0), 0)</f>
        <v>0</v>
      </c>
      <c r="R445" s="48"/>
      <c r="S445" s="48"/>
      <c r="T445" s="48"/>
      <c r="U445" s="48"/>
    </row>
    <row r="446" spans="2:21" s="30" customFormat="1">
      <c r="B446" s="157" t="s">
        <v>57</v>
      </c>
      <c r="C446" s="59"/>
      <c r="D446" s="30" t="str">
        <f t="shared" si="15"/>
        <v xml:space="preserve"> </v>
      </c>
      <c r="E446" s="48">
        <f>IF($D446=SpeciesTable115[[#Headers],[Willow]],$C446,0)</f>
        <v>0</v>
      </c>
      <c r="F446" s="48">
        <f>IF($D446=SpeciesTable115[[#Headers],[Cottonwood]],$C446,0)</f>
        <v>0</v>
      </c>
      <c r="G446" s="48">
        <f>IF($D446=SpeciesTable115[[#Headers],[Oak]],$C446,0)</f>
        <v>0</v>
      </c>
      <c r="H446" s="48">
        <f>IF($D446=SpeciesTable115[[#Headers],[Shrub]],$C446,0)</f>
        <v>0</v>
      </c>
      <c r="I446" s="48">
        <f>IF($D446=SpeciesTable115[[#Headers],[AlWal]],$C446,0)</f>
        <v>0</v>
      </c>
      <c r="J446" s="48">
        <f>IF($D446=SpeciesTable115[[#Headers],[ABS]],$C446,0)</f>
        <v>0</v>
      </c>
      <c r="K446" s="48">
        <f>IF($D446=SpeciesTable115[[#Headers],[Other]],$C446,0)</f>
        <v>0</v>
      </c>
      <c r="L446" s="48" t="s">
        <v>49</v>
      </c>
      <c r="M446" s="48" t="str">
        <f>$C$22&amp;SpeciesTable115[[#This Row],[Species]]</f>
        <v>Rubus (sp)</v>
      </c>
      <c r="N446" s="48">
        <f>IF(SpeciesTable115[[#This Row],[Percentage]]&lt;&gt;"", IFERROR(VLOOKUP(SpeciesTable115[[#This Row],[County&amp;Species]], SpeciesCobenefits[[County&amp;Species]:[PM2.5 Removed]], 2, FALSE), 0), 0)</f>
        <v>0</v>
      </c>
      <c r="O446" s="48">
        <f>IF(SpeciesTable115[[#This Row],[Percentage]]&lt;&gt;"", IFERROR(VLOOKUP(SpeciesTable115[[#This Row],[County&amp;Species]], SpeciesCobenefits[[County&amp;Species]:[PM2.5 Removed]],3, FALSE), 0), 0)</f>
        <v>0</v>
      </c>
      <c r="P446" s="48">
        <f>IF(SpeciesTable115[[#This Row],[Percentage]]&lt;&gt;"", IFERROR(VLOOKUP(SpeciesTable115[[#This Row],[County&amp;Species]], SpeciesCobenefits[[County&amp;Species]:[PM2.5 Removed]], 4, FALSE), 0), 0)</f>
        <v>0</v>
      </c>
      <c r="Q446" s="48">
        <f>IF(SpeciesTable115[[#This Row],[Percentage]]&lt;&gt;"", IFERROR(VLOOKUP(SpeciesTable115[[#This Row],[County&amp;Species]], SpeciesCobenefits[[County&amp;Species]:[PM2.5 Removed]], 5, FALSE), 0), 0)</f>
        <v>0</v>
      </c>
      <c r="R446" s="48"/>
      <c r="S446" s="48"/>
      <c r="T446" s="48"/>
      <c r="U446" s="48"/>
    </row>
    <row r="447" spans="2:21" s="30" customFormat="1">
      <c r="B447" s="157" t="s">
        <v>58</v>
      </c>
      <c r="C447" s="59"/>
      <c r="D447" s="30" t="str">
        <f t="shared" si="15"/>
        <v xml:space="preserve"> </v>
      </c>
      <c r="E447" s="48">
        <f>IF($D447=SpeciesTable115[[#Headers],[Willow]],$C447,0)</f>
        <v>0</v>
      </c>
      <c r="F447" s="48">
        <f>IF($D447=SpeciesTable115[[#Headers],[Cottonwood]],$C447,0)</f>
        <v>0</v>
      </c>
      <c r="G447" s="48">
        <f>IF($D447=SpeciesTable115[[#Headers],[Oak]],$C447,0)</f>
        <v>0</v>
      </c>
      <c r="H447" s="48">
        <f>IF($D447=SpeciesTable115[[#Headers],[Shrub]],$C447,0)</f>
        <v>0</v>
      </c>
      <c r="I447" s="48">
        <f>IF($D447=SpeciesTable115[[#Headers],[AlWal]],$C447,0)</f>
        <v>0</v>
      </c>
      <c r="J447" s="48">
        <f>IF($D447=SpeciesTable115[[#Headers],[ABS]],$C447,0)</f>
        <v>0</v>
      </c>
      <c r="K447" s="48">
        <f>IF($D447=SpeciesTable115[[#Headers],[Other]],$C447,0)</f>
        <v>0</v>
      </c>
      <c r="L447" s="48" t="s">
        <v>26</v>
      </c>
      <c r="M447" s="48" t="str">
        <f>$C$22&amp;SpeciesTable115[[#This Row],[Species]]</f>
        <v>Salix exigua</v>
      </c>
      <c r="N447" s="48">
        <f>IF(SpeciesTable115[[#This Row],[Percentage]]&lt;&gt;"", IFERROR(VLOOKUP(SpeciesTable115[[#This Row],[County&amp;Species]], SpeciesCobenefits[[County&amp;Species]:[PM2.5 Removed]], 2, FALSE), 0), 0)</f>
        <v>0</v>
      </c>
      <c r="O447" s="48">
        <f>IF(SpeciesTable115[[#This Row],[Percentage]]&lt;&gt;"", IFERROR(VLOOKUP(SpeciesTable115[[#This Row],[County&amp;Species]], SpeciesCobenefits[[County&amp;Species]:[PM2.5 Removed]],3, FALSE), 0), 0)</f>
        <v>0</v>
      </c>
      <c r="P447" s="48">
        <f>IF(SpeciesTable115[[#This Row],[Percentage]]&lt;&gt;"", IFERROR(VLOOKUP(SpeciesTable115[[#This Row],[County&amp;Species]], SpeciesCobenefits[[County&amp;Species]:[PM2.5 Removed]], 4, FALSE), 0), 0)</f>
        <v>0</v>
      </c>
      <c r="Q447" s="48">
        <f>IF(SpeciesTable115[[#This Row],[Percentage]]&lt;&gt;"", IFERROR(VLOOKUP(SpeciesTable115[[#This Row],[County&amp;Species]], SpeciesCobenefits[[County&amp;Species]:[PM2.5 Removed]], 5, FALSE), 0), 0)</f>
        <v>0</v>
      </c>
      <c r="R447" s="48"/>
      <c r="S447" s="48"/>
      <c r="T447" s="48"/>
      <c r="U447" s="48"/>
    </row>
    <row r="448" spans="2:21" s="30" customFormat="1">
      <c r="B448" s="157" t="s">
        <v>59</v>
      </c>
      <c r="C448" s="59"/>
      <c r="D448" s="30" t="str">
        <f t="shared" si="15"/>
        <v xml:space="preserve"> </v>
      </c>
      <c r="E448" s="48">
        <f>IF($D448=SpeciesTable115[[#Headers],[Willow]],$C448,0)</f>
        <v>0</v>
      </c>
      <c r="F448" s="48">
        <f>IF($D448=SpeciesTable115[[#Headers],[Cottonwood]],$C448,0)</f>
        <v>0</v>
      </c>
      <c r="G448" s="48">
        <f>IF($D448=SpeciesTable115[[#Headers],[Oak]],$C448,0)</f>
        <v>0</v>
      </c>
      <c r="H448" s="48">
        <f>IF($D448=SpeciesTable115[[#Headers],[Shrub]],$C448,0)</f>
        <v>0</v>
      </c>
      <c r="I448" s="48">
        <f>IF($D448=SpeciesTable115[[#Headers],[AlWal]],$C448,0)</f>
        <v>0</v>
      </c>
      <c r="J448" s="48">
        <f>IF($D448=SpeciesTable115[[#Headers],[ABS]],$C448,0)</f>
        <v>0</v>
      </c>
      <c r="K448" s="48">
        <f>IF($D448=SpeciesTable115[[#Headers],[Other]],$C448,0)</f>
        <v>0</v>
      </c>
      <c r="L448" s="48" t="s">
        <v>26</v>
      </c>
      <c r="M448" s="48" t="str">
        <f>$C$22&amp;SpeciesTable115[[#This Row],[Species]]</f>
        <v>Salix gooddingii</v>
      </c>
      <c r="N448" s="48">
        <f>IF(SpeciesTable115[[#This Row],[Percentage]]&lt;&gt;"", IFERROR(VLOOKUP(SpeciesTable115[[#This Row],[County&amp;Species]], SpeciesCobenefits[[County&amp;Species]:[PM2.5 Removed]], 2, FALSE), 0), 0)</f>
        <v>0</v>
      </c>
      <c r="O448" s="48">
        <f>IF(SpeciesTable115[[#This Row],[Percentage]]&lt;&gt;"", IFERROR(VLOOKUP(SpeciesTable115[[#This Row],[County&amp;Species]], SpeciesCobenefits[[County&amp;Species]:[PM2.5 Removed]],3, FALSE), 0), 0)</f>
        <v>0</v>
      </c>
      <c r="P448" s="48">
        <f>IF(SpeciesTable115[[#This Row],[Percentage]]&lt;&gt;"", IFERROR(VLOOKUP(SpeciesTable115[[#This Row],[County&amp;Species]], SpeciesCobenefits[[County&amp;Species]:[PM2.5 Removed]], 4, FALSE), 0), 0)</f>
        <v>0</v>
      </c>
      <c r="Q448" s="48">
        <f>IF(SpeciesTable115[[#This Row],[Percentage]]&lt;&gt;"", IFERROR(VLOOKUP(SpeciesTable115[[#This Row],[County&amp;Species]], SpeciesCobenefits[[County&amp;Species]:[PM2.5 Removed]], 5, FALSE), 0), 0)</f>
        <v>0</v>
      </c>
      <c r="R448" s="48"/>
      <c r="S448" s="48"/>
      <c r="T448" s="48"/>
      <c r="U448" s="48"/>
    </row>
    <row r="449" spans="2:21" s="30" customFormat="1">
      <c r="B449" s="157" t="s">
        <v>60</v>
      </c>
      <c r="C449" s="59"/>
      <c r="D449" s="30" t="str">
        <f t="shared" si="15"/>
        <v xml:space="preserve"> </v>
      </c>
      <c r="E449" s="48">
        <f>IF($D449=SpeciesTable115[[#Headers],[Willow]],$C449,0)</f>
        <v>0</v>
      </c>
      <c r="F449" s="48">
        <f>IF($D449=SpeciesTable115[[#Headers],[Cottonwood]],$C449,0)</f>
        <v>0</v>
      </c>
      <c r="G449" s="48">
        <f>IF($D449=SpeciesTable115[[#Headers],[Oak]],$C449,0)</f>
        <v>0</v>
      </c>
      <c r="H449" s="48">
        <f>IF($D449=SpeciesTable115[[#Headers],[Shrub]],$C449,0)</f>
        <v>0</v>
      </c>
      <c r="I449" s="48">
        <f>IF($D449=SpeciesTable115[[#Headers],[AlWal]],$C449,0)</f>
        <v>0</v>
      </c>
      <c r="J449" s="48">
        <f>IF($D449=SpeciesTable115[[#Headers],[ABS]],$C449,0)</f>
        <v>0</v>
      </c>
      <c r="K449" s="48">
        <f>IF($D449=SpeciesTable115[[#Headers],[Other]],$C449,0)</f>
        <v>0</v>
      </c>
      <c r="L449" s="48" t="s">
        <v>26</v>
      </c>
      <c r="M449" s="48" t="str">
        <f>$C$22&amp;SpeciesTable115[[#This Row],[Species]]</f>
        <v>Salix laevigata</v>
      </c>
      <c r="N449" s="48">
        <f>IF(SpeciesTable115[[#This Row],[Percentage]]&lt;&gt;"", IFERROR(VLOOKUP(SpeciesTable115[[#This Row],[County&amp;Species]], SpeciesCobenefits[[County&amp;Species]:[PM2.5 Removed]], 2, FALSE), 0), 0)</f>
        <v>0</v>
      </c>
      <c r="O449" s="48">
        <f>IF(SpeciesTable115[[#This Row],[Percentage]]&lt;&gt;"", IFERROR(VLOOKUP(SpeciesTable115[[#This Row],[County&amp;Species]], SpeciesCobenefits[[County&amp;Species]:[PM2.5 Removed]],3, FALSE), 0), 0)</f>
        <v>0</v>
      </c>
      <c r="P449" s="48">
        <f>IF(SpeciesTable115[[#This Row],[Percentage]]&lt;&gt;"", IFERROR(VLOOKUP(SpeciesTable115[[#This Row],[County&amp;Species]], SpeciesCobenefits[[County&amp;Species]:[PM2.5 Removed]], 4, FALSE), 0), 0)</f>
        <v>0</v>
      </c>
      <c r="Q449" s="48">
        <f>IF(SpeciesTable115[[#This Row],[Percentage]]&lt;&gt;"", IFERROR(VLOOKUP(SpeciesTable115[[#This Row],[County&amp;Species]], SpeciesCobenefits[[County&amp;Species]:[PM2.5 Removed]], 5, FALSE), 0), 0)</f>
        <v>0</v>
      </c>
      <c r="R449" s="48"/>
      <c r="S449" s="48"/>
      <c r="T449" s="48"/>
      <c r="U449" s="48"/>
    </row>
    <row r="450" spans="2:21" s="30" customFormat="1">
      <c r="B450" s="157" t="s">
        <v>61</v>
      </c>
      <c r="C450" s="59"/>
      <c r="D450" s="30" t="str">
        <f t="shared" si="15"/>
        <v xml:space="preserve"> </v>
      </c>
      <c r="E450" s="48">
        <f>IF($D450=SpeciesTable115[[#Headers],[Willow]],$C450,0)</f>
        <v>0</v>
      </c>
      <c r="F450" s="48">
        <f>IF($D450=SpeciesTable115[[#Headers],[Cottonwood]],$C450,0)</f>
        <v>0</v>
      </c>
      <c r="G450" s="48">
        <f>IF($D450=SpeciesTable115[[#Headers],[Oak]],$C450,0)</f>
        <v>0</v>
      </c>
      <c r="H450" s="48">
        <f>IF($D450=SpeciesTable115[[#Headers],[Shrub]],$C450,0)</f>
        <v>0</v>
      </c>
      <c r="I450" s="48">
        <f>IF($D450=SpeciesTable115[[#Headers],[AlWal]],$C450,0)</f>
        <v>0</v>
      </c>
      <c r="J450" s="48">
        <f>IF($D450=SpeciesTable115[[#Headers],[ABS]],$C450,0)</f>
        <v>0</v>
      </c>
      <c r="K450" s="48">
        <f>IF($D450=SpeciesTable115[[#Headers],[Other]],$C450,0)</f>
        <v>0</v>
      </c>
      <c r="L450" s="48" t="s">
        <v>26</v>
      </c>
      <c r="M450" s="48" t="str">
        <f>$C$22&amp;SpeciesTable115[[#This Row],[Species]]</f>
        <v>Salix lasiolepis</v>
      </c>
      <c r="N450" s="48">
        <f>IF(SpeciesTable115[[#This Row],[Percentage]]&lt;&gt;"", IFERROR(VLOOKUP(SpeciesTable115[[#This Row],[County&amp;Species]], SpeciesCobenefits[[County&amp;Species]:[PM2.5 Removed]], 2, FALSE), 0), 0)</f>
        <v>0</v>
      </c>
      <c r="O450" s="48">
        <f>IF(SpeciesTable115[[#This Row],[Percentage]]&lt;&gt;"", IFERROR(VLOOKUP(SpeciesTable115[[#This Row],[County&amp;Species]], SpeciesCobenefits[[County&amp;Species]:[PM2.5 Removed]],3, FALSE), 0), 0)</f>
        <v>0</v>
      </c>
      <c r="P450" s="48">
        <f>IF(SpeciesTable115[[#This Row],[Percentage]]&lt;&gt;"", IFERROR(VLOOKUP(SpeciesTable115[[#This Row],[County&amp;Species]], SpeciesCobenefits[[County&amp;Species]:[PM2.5 Removed]], 4, FALSE), 0), 0)</f>
        <v>0</v>
      </c>
      <c r="Q450" s="48">
        <f>IF(SpeciesTable115[[#This Row],[Percentage]]&lt;&gt;"", IFERROR(VLOOKUP(SpeciesTable115[[#This Row],[County&amp;Species]], SpeciesCobenefits[[County&amp;Species]:[PM2.5 Removed]], 5, FALSE), 0), 0)</f>
        <v>0</v>
      </c>
      <c r="R450" s="48"/>
      <c r="S450" s="48"/>
      <c r="T450" s="48"/>
      <c r="U450" s="48"/>
    </row>
    <row r="451" spans="2:21" s="30" customFormat="1">
      <c r="B451" s="157" t="s">
        <v>62</v>
      </c>
      <c r="C451" s="59"/>
      <c r="D451" s="30" t="str">
        <f t="shared" si="15"/>
        <v xml:space="preserve"> </v>
      </c>
      <c r="E451" s="48">
        <f>IF($D451=SpeciesTable115[[#Headers],[Willow]],$C451,0)</f>
        <v>0</v>
      </c>
      <c r="F451" s="48">
        <f>IF($D451=SpeciesTable115[[#Headers],[Cottonwood]],$C451,0)</f>
        <v>0</v>
      </c>
      <c r="G451" s="48">
        <f>IF($D451=SpeciesTable115[[#Headers],[Oak]],$C451,0)</f>
        <v>0</v>
      </c>
      <c r="H451" s="48">
        <f>IF($D451=SpeciesTable115[[#Headers],[Shrub]],$C451,0)</f>
        <v>0</v>
      </c>
      <c r="I451" s="48">
        <f>IF($D451=SpeciesTable115[[#Headers],[AlWal]],$C451,0)</f>
        <v>0</v>
      </c>
      <c r="J451" s="48">
        <f>IF($D451=SpeciesTable115[[#Headers],[ABS]],$C451,0)</f>
        <v>0</v>
      </c>
      <c r="K451" s="48">
        <f>IF($D451=SpeciesTable115[[#Headers],[Other]],$C451,0)</f>
        <v>0</v>
      </c>
      <c r="L451" s="48" t="s">
        <v>26</v>
      </c>
      <c r="M451" s="48" t="str">
        <f>$C$22&amp;SpeciesTable115[[#This Row],[Species]]</f>
        <v>Salix lucida</v>
      </c>
      <c r="N451" s="48">
        <f>IF(SpeciesTable115[[#This Row],[Percentage]]&lt;&gt;"", IFERROR(VLOOKUP(SpeciesTable115[[#This Row],[County&amp;Species]], SpeciesCobenefits[[County&amp;Species]:[PM2.5 Removed]], 2, FALSE), 0), 0)</f>
        <v>0</v>
      </c>
      <c r="O451" s="48">
        <f>IF(SpeciesTable115[[#This Row],[Percentage]]&lt;&gt;"", IFERROR(VLOOKUP(SpeciesTable115[[#This Row],[County&amp;Species]], SpeciesCobenefits[[County&amp;Species]:[PM2.5 Removed]],3, FALSE), 0), 0)</f>
        <v>0</v>
      </c>
      <c r="P451" s="48">
        <f>IF(SpeciesTable115[[#This Row],[Percentage]]&lt;&gt;"", IFERROR(VLOOKUP(SpeciesTable115[[#This Row],[County&amp;Species]], SpeciesCobenefits[[County&amp;Species]:[PM2.5 Removed]], 4, FALSE), 0), 0)</f>
        <v>0</v>
      </c>
      <c r="Q451" s="48">
        <f>IF(SpeciesTable115[[#This Row],[Percentage]]&lt;&gt;"", IFERROR(VLOOKUP(SpeciesTable115[[#This Row],[County&amp;Species]], SpeciesCobenefits[[County&amp;Species]:[PM2.5 Removed]], 5, FALSE), 0), 0)</f>
        <v>0</v>
      </c>
      <c r="R451" s="48"/>
      <c r="S451" s="48"/>
      <c r="T451" s="48"/>
      <c r="U451" s="48"/>
    </row>
    <row r="452" spans="2:21" s="30" customFormat="1">
      <c r="B452" s="157" t="s">
        <v>63</v>
      </c>
      <c r="C452" s="59"/>
      <c r="D452" s="30" t="str">
        <f t="shared" si="15"/>
        <v xml:space="preserve"> </v>
      </c>
      <c r="E452" s="48">
        <f>IF($D452=SpeciesTable115[[#Headers],[Willow]],$C452,0)</f>
        <v>0</v>
      </c>
      <c r="F452" s="48">
        <f>IF($D452=SpeciesTable115[[#Headers],[Cottonwood]],$C452,0)</f>
        <v>0</v>
      </c>
      <c r="G452" s="48">
        <f>IF($D452=SpeciesTable115[[#Headers],[Oak]],$C452,0)</f>
        <v>0</v>
      </c>
      <c r="H452" s="48">
        <f>IF($D452=SpeciesTable115[[#Headers],[Shrub]],$C452,0)</f>
        <v>0</v>
      </c>
      <c r="I452" s="48">
        <f>IF($D452=SpeciesTable115[[#Headers],[AlWal]],$C452,0)</f>
        <v>0</v>
      </c>
      <c r="J452" s="48">
        <f>IF($D452=SpeciesTable115[[#Headers],[ABS]],$C452,0)</f>
        <v>0</v>
      </c>
      <c r="K452" s="48">
        <f>IF($D452=SpeciesTable115[[#Headers],[Other]],$C452,0)</f>
        <v>0</v>
      </c>
      <c r="L452" s="48" t="s">
        <v>26</v>
      </c>
      <c r="M452" s="48" t="str">
        <f>$C$22&amp;SpeciesTable115[[#This Row],[Species]]</f>
        <v>Salix (other)</v>
      </c>
      <c r="N452" s="48">
        <f>IF(SpeciesTable115[[#This Row],[Percentage]]&lt;&gt;"", IFERROR(VLOOKUP(SpeciesTable115[[#This Row],[County&amp;Species]], SpeciesCobenefits[[County&amp;Species]:[PM2.5 Removed]], 2, FALSE), 0), 0)</f>
        <v>0</v>
      </c>
      <c r="O452" s="48">
        <f>IF(SpeciesTable115[[#This Row],[Percentage]]&lt;&gt;"", IFERROR(VLOOKUP(SpeciesTable115[[#This Row],[County&amp;Species]], SpeciesCobenefits[[County&amp;Species]:[PM2.5 Removed]],3, FALSE), 0), 0)</f>
        <v>0</v>
      </c>
      <c r="P452" s="48">
        <f>IF(SpeciesTable115[[#This Row],[Percentage]]&lt;&gt;"", IFERROR(VLOOKUP(SpeciesTable115[[#This Row],[County&amp;Species]], SpeciesCobenefits[[County&amp;Species]:[PM2.5 Removed]], 4, FALSE), 0), 0)</f>
        <v>0</v>
      </c>
      <c r="Q452" s="48">
        <f>IF(SpeciesTable115[[#This Row],[Percentage]]&lt;&gt;"", IFERROR(VLOOKUP(SpeciesTable115[[#This Row],[County&amp;Species]], SpeciesCobenefits[[County&amp;Species]:[PM2.5 Removed]], 5, FALSE), 0), 0)</f>
        <v>0</v>
      </c>
      <c r="R452" s="48"/>
      <c r="S452" s="48"/>
      <c r="T452" s="48"/>
      <c r="U452" s="48"/>
    </row>
    <row r="453" spans="2:21" s="30" customFormat="1">
      <c r="B453" s="157" t="s">
        <v>64</v>
      </c>
      <c r="C453" s="59"/>
      <c r="D453" s="30" t="str">
        <f t="shared" si="15"/>
        <v xml:space="preserve"> </v>
      </c>
      <c r="E453" s="48">
        <f>IF($D453=SpeciesTable115[[#Headers],[Willow]],$C453,0)</f>
        <v>0</v>
      </c>
      <c r="F453" s="48">
        <f>IF($D453=SpeciesTable115[[#Headers],[Cottonwood]],$C453,0)</f>
        <v>0</v>
      </c>
      <c r="G453" s="48">
        <f>IF($D453=SpeciesTable115[[#Headers],[Oak]],$C453,0)</f>
        <v>0</v>
      </c>
      <c r="H453" s="48">
        <f>IF($D453=SpeciesTable115[[#Headers],[Shrub]],$C453,0)</f>
        <v>0</v>
      </c>
      <c r="I453" s="48">
        <f>IF($D453=SpeciesTable115[[#Headers],[AlWal]],$C453,0)</f>
        <v>0</v>
      </c>
      <c r="J453" s="48">
        <f>IF($D453=SpeciesTable115[[#Headers],[ABS]],$C453,0)</f>
        <v>0</v>
      </c>
      <c r="K453" s="48">
        <f>IF($D453=SpeciesTable115[[#Headers],[Other]],$C453,0)</f>
        <v>0</v>
      </c>
      <c r="L453" s="48" t="s">
        <v>29</v>
      </c>
      <c r="M453" s="48" t="str">
        <f>$C$22&amp;SpeciesTable115[[#This Row],[Species]]</f>
        <v>Sambucus (sp)</v>
      </c>
      <c r="N453" s="48">
        <f>IF(SpeciesTable115[[#This Row],[Percentage]]&lt;&gt;"", IFERROR(VLOOKUP(SpeciesTable115[[#This Row],[County&amp;Species]], SpeciesCobenefits[[County&amp;Species]:[PM2.5 Removed]], 2, FALSE), 0), 0)</f>
        <v>0</v>
      </c>
      <c r="O453" s="48">
        <f>IF(SpeciesTable115[[#This Row],[Percentage]]&lt;&gt;"", IFERROR(VLOOKUP(SpeciesTable115[[#This Row],[County&amp;Species]], SpeciesCobenefits[[County&amp;Species]:[PM2.5 Removed]],3, FALSE), 0), 0)</f>
        <v>0</v>
      </c>
      <c r="P453" s="48">
        <f>IF(SpeciesTable115[[#This Row],[Percentage]]&lt;&gt;"", IFERROR(VLOOKUP(SpeciesTable115[[#This Row],[County&amp;Species]], SpeciesCobenefits[[County&amp;Species]:[PM2.5 Removed]], 4, FALSE), 0), 0)</f>
        <v>0</v>
      </c>
      <c r="Q453" s="48">
        <f>IF(SpeciesTable115[[#This Row],[Percentage]]&lt;&gt;"", IFERROR(VLOOKUP(SpeciesTable115[[#This Row],[County&amp;Species]], SpeciesCobenefits[[County&amp;Species]:[PM2.5 Removed]], 5, FALSE), 0), 0)</f>
        <v>0</v>
      </c>
      <c r="R453" s="48"/>
      <c r="S453" s="48"/>
      <c r="T453" s="48"/>
      <c r="U453" s="48"/>
    </row>
    <row r="454" spans="2:21" s="30" customFormat="1">
      <c r="B454" s="157" t="s">
        <v>65</v>
      </c>
      <c r="C454" s="59"/>
      <c r="D454" s="30" t="str">
        <f t="shared" si="15"/>
        <v xml:space="preserve"> </v>
      </c>
      <c r="E454" s="48">
        <f>IF($D454=SpeciesTable115[[#Headers],[Willow]],$C454,0)</f>
        <v>0</v>
      </c>
      <c r="F454" s="48">
        <f>IF($D454=SpeciesTable115[[#Headers],[Cottonwood]],$C454,0)</f>
        <v>0</v>
      </c>
      <c r="G454" s="48">
        <f>IF($D454=SpeciesTable115[[#Headers],[Oak]],$C454,0)</f>
        <v>0</v>
      </c>
      <c r="H454" s="48">
        <f>IF($D454=SpeciesTable115[[#Headers],[Shrub]],$C454,0)</f>
        <v>0</v>
      </c>
      <c r="I454" s="48">
        <f>IF($D454=SpeciesTable115[[#Headers],[AlWal]],$C454,0)</f>
        <v>0</v>
      </c>
      <c r="J454" s="48">
        <f>IF($D454=SpeciesTable115[[#Headers],[ABS]],$C454,0)</f>
        <v>0</v>
      </c>
      <c r="K454" s="48">
        <f>IF($D454=SpeciesTable115[[#Headers],[Other]],$C454,0)</f>
        <v>0</v>
      </c>
      <c r="L454" s="48" t="s">
        <v>49</v>
      </c>
      <c r="M454" s="48" t="str">
        <f>$C$22&amp;SpeciesTable115[[#This Row],[Species]]</f>
        <v>Symphoricarpos albus</v>
      </c>
      <c r="N454" s="48">
        <f>IF(SpeciesTable115[[#This Row],[Percentage]]&lt;&gt;"", IFERROR(VLOOKUP(SpeciesTable115[[#This Row],[County&amp;Species]], SpeciesCobenefits[[County&amp;Species]:[PM2.5 Removed]], 2, FALSE), 0), 0)</f>
        <v>0</v>
      </c>
      <c r="O454" s="48">
        <f>IF(SpeciesTable115[[#This Row],[Percentage]]&lt;&gt;"", IFERROR(VLOOKUP(SpeciesTable115[[#This Row],[County&amp;Species]], SpeciesCobenefits[[County&amp;Species]:[PM2.5 Removed]],3, FALSE), 0), 0)</f>
        <v>0</v>
      </c>
      <c r="P454" s="48">
        <f>IF(SpeciesTable115[[#This Row],[Percentage]]&lt;&gt;"", IFERROR(VLOOKUP(SpeciesTable115[[#This Row],[County&amp;Species]], SpeciesCobenefits[[County&amp;Species]:[PM2.5 Removed]], 4, FALSE), 0), 0)</f>
        <v>0</v>
      </c>
      <c r="Q454" s="48">
        <f>IF(SpeciesTable115[[#This Row],[Percentage]]&lt;&gt;"", IFERROR(VLOOKUP(SpeciesTable115[[#This Row],[County&amp;Species]], SpeciesCobenefits[[County&amp;Species]:[PM2.5 Removed]], 5, FALSE), 0), 0)</f>
        <v>0</v>
      </c>
      <c r="R454" s="48"/>
      <c r="S454" s="48"/>
      <c r="T454" s="48"/>
      <c r="U454" s="48"/>
    </row>
    <row r="455" spans="2:21" s="30" customFormat="1">
      <c r="B455" s="157" t="s">
        <v>66</v>
      </c>
      <c r="C455" s="59"/>
      <c r="D455" s="30" t="str">
        <f t="shared" si="15"/>
        <v xml:space="preserve"> </v>
      </c>
      <c r="E455" s="48">
        <f>IF($D455=SpeciesTable115[[#Headers],[Willow]],$C455,0)</f>
        <v>0</v>
      </c>
      <c r="F455" s="48">
        <f>IF($D455=SpeciesTable115[[#Headers],[Cottonwood]],$C455,0)</f>
        <v>0</v>
      </c>
      <c r="G455" s="48">
        <f>IF($D455=SpeciesTable115[[#Headers],[Oak]],$C455,0)</f>
        <v>0</v>
      </c>
      <c r="H455" s="48">
        <f>IF($D455=SpeciesTable115[[#Headers],[Shrub]],$C455,0)</f>
        <v>0</v>
      </c>
      <c r="I455" s="48">
        <f>IF($D455=SpeciesTable115[[#Headers],[AlWal]],$C455,0)</f>
        <v>0</v>
      </c>
      <c r="J455" s="48">
        <f>IF($D455=SpeciesTable115[[#Headers],[ABS]],$C455,0)</f>
        <v>0</v>
      </c>
      <c r="K455" s="48">
        <f>IF($D455=SpeciesTable115[[#Headers],[Other]],$C455,0)</f>
        <v>0</v>
      </c>
      <c r="L455" s="48" t="s">
        <v>49</v>
      </c>
      <c r="M455" s="48" t="str">
        <f>$C$22&amp;SpeciesTable115[[#This Row],[Species]]</f>
        <v>Toxicodendron diversilobum</v>
      </c>
      <c r="N455" s="48">
        <f>IF(SpeciesTable115[[#This Row],[Percentage]]&lt;&gt;"", IFERROR(VLOOKUP(SpeciesTable115[[#This Row],[County&amp;Species]], SpeciesCobenefits[[County&amp;Species]:[PM2.5 Removed]], 2, FALSE), 0), 0)</f>
        <v>0</v>
      </c>
      <c r="O455" s="48">
        <f>IF(SpeciesTable115[[#This Row],[Percentage]]&lt;&gt;"", IFERROR(VLOOKUP(SpeciesTable115[[#This Row],[County&amp;Species]], SpeciesCobenefits[[County&amp;Species]:[PM2.5 Removed]],3, FALSE), 0), 0)</f>
        <v>0</v>
      </c>
      <c r="P455" s="48">
        <f>IF(SpeciesTable115[[#This Row],[Percentage]]&lt;&gt;"", IFERROR(VLOOKUP(SpeciesTable115[[#This Row],[County&amp;Species]], SpeciesCobenefits[[County&amp;Species]:[PM2.5 Removed]], 4, FALSE), 0), 0)</f>
        <v>0</v>
      </c>
      <c r="Q455" s="48">
        <f>IF(SpeciesTable115[[#This Row],[Percentage]]&lt;&gt;"", IFERROR(VLOOKUP(SpeciesTable115[[#This Row],[County&amp;Species]], SpeciesCobenefits[[County&amp;Species]:[PM2.5 Removed]], 5, FALSE), 0), 0)</f>
        <v>0</v>
      </c>
      <c r="R455" s="48"/>
      <c r="S455" s="48"/>
      <c r="T455" s="48"/>
      <c r="U455" s="48"/>
    </row>
    <row r="456" spans="2:21" s="30" customFormat="1">
      <c r="B456" s="157" t="s">
        <v>67</v>
      </c>
      <c r="C456" s="59"/>
      <c r="D456" s="30" t="str">
        <f t="shared" si="15"/>
        <v xml:space="preserve"> </v>
      </c>
      <c r="E456" s="48">
        <f>IF($D456=SpeciesTable115[[#Headers],[Willow]],$C456,0)</f>
        <v>0</v>
      </c>
      <c r="F456" s="48">
        <f>IF($D456=SpeciesTable115[[#Headers],[Cottonwood]],$C456,0)</f>
        <v>0</v>
      </c>
      <c r="G456" s="48">
        <f>IF($D456=SpeciesTable115[[#Headers],[Oak]],$C456,0)</f>
        <v>0</v>
      </c>
      <c r="H456" s="48">
        <f>IF($D456=SpeciesTable115[[#Headers],[Shrub]],$C456,0)</f>
        <v>0</v>
      </c>
      <c r="I456" s="48">
        <f>IF($D456=SpeciesTable115[[#Headers],[AlWal]],$C456,0)</f>
        <v>0</v>
      </c>
      <c r="J456" s="48">
        <f>IF($D456=SpeciesTable115[[#Headers],[ABS]],$C456,0)</f>
        <v>0</v>
      </c>
      <c r="K456" s="48">
        <f>IF($D456=SpeciesTable115[[#Headers],[Other]],$C456,0)</f>
        <v>0</v>
      </c>
      <c r="L456" s="48" t="s">
        <v>49</v>
      </c>
      <c r="M456" s="48" t="str">
        <f>$C$22&amp;SpeciesTable115[[#This Row],[Species]]</f>
        <v>Vitis californicus</v>
      </c>
      <c r="N456" s="48">
        <f>IF(SpeciesTable115[[#This Row],[Percentage]]&lt;&gt;"", IFERROR(VLOOKUP(SpeciesTable115[[#This Row],[County&amp;Species]], SpeciesCobenefits[[County&amp;Species]:[PM2.5 Removed]], 2, FALSE), 0), 0)</f>
        <v>0</v>
      </c>
      <c r="O456" s="48">
        <f>IF(SpeciesTable115[[#This Row],[Percentage]]&lt;&gt;"", IFERROR(VLOOKUP(SpeciesTable115[[#This Row],[County&amp;Species]], SpeciesCobenefits[[County&amp;Species]:[PM2.5 Removed]],3, FALSE), 0), 0)</f>
        <v>0</v>
      </c>
      <c r="P456" s="48">
        <f>IF(SpeciesTable115[[#This Row],[Percentage]]&lt;&gt;"", IFERROR(VLOOKUP(SpeciesTable115[[#This Row],[County&amp;Species]], SpeciesCobenefits[[County&amp;Species]:[PM2.5 Removed]], 4, FALSE), 0), 0)</f>
        <v>0</v>
      </c>
      <c r="Q456" s="48">
        <f>IF(SpeciesTable115[[#This Row],[Percentage]]&lt;&gt;"", IFERROR(VLOOKUP(SpeciesTable115[[#This Row],[County&amp;Species]], SpeciesCobenefits[[County&amp;Species]:[PM2.5 Removed]], 5, FALSE), 0), 0)</f>
        <v>0</v>
      </c>
      <c r="R456" s="48"/>
      <c r="S456" s="48"/>
      <c r="T456" s="48"/>
      <c r="U456" s="48"/>
    </row>
    <row r="457" spans="2:21" s="30" customFormat="1">
      <c r="B457" s="58" t="s">
        <v>68</v>
      </c>
      <c r="C457" s="59"/>
      <c r="D457" s="30" t="str">
        <f t="shared" si="15"/>
        <v xml:space="preserve"> </v>
      </c>
      <c r="E457" s="48">
        <f>IF($D457=SpeciesTable115[[#Headers],[Willow]],$C457,0)</f>
        <v>0</v>
      </c>
      <c r="F457" s="48">
        <f>IF($D457=SpeciesTable115[[#Headers],[Cottonwood]],$C457,0)</f>
        <v>0</v>
      </c>
      <c r="G457" s="48">
        <f>IF($D457=SpeciesTable115[[#Headers],[Oak]],$C457,0)</f>
        <v>0</v>
      </c>
      <c r="H457" s="48">
        <f>IF($D457=SpeciesTable115[[#Headers],[Shrub]],$C457,0)</f>
        <v>0</v>
      </c>
      <c r="I457" s="48">
        <f>IF($D457=SpeciesTable115[[#Headers],[AlWal]],$C457,0)</f>
        <v>0</v>
      </c>
      <c r="J457" s="48">
        <f>IF($D457=SpeciesTable115[[#Headers],[ABS]],$C457,0)</f>
        <v>0</v>
      </c>
      <c r="K457" s="48">
        <f>IF($D457=SpeciesTable115[[#Headers],[Other]],$C457,0)</f>
        <v>0</v>
      </c>
      <c r="L457" s="48" t="s">
        <v>32</v>
      </c>
      <c r="M457" s="48" t="str">
        <f>$C$22&amp;SpeciesTable115[[#This Row],[Species]]</f>
        <v>Other canopy tree</v>
      </c>
      <c r="N457" s="48">
        <f>IF(SpeciesTable115[[#This Row],[Percentage]]&lt;&gt;"", IFERROR(VLOOKUP(SpeciesTable115[[#This Row],[County&amp;Species]], SpeciesCobenefits[[County&amp;Species]:[PM2.5 Removed]], 2, FALSE), 0), 0)</f>
        <v>0</v>
      </c>
      <c r="O457" s="48">
        <f>IF(SpeciesTable115[[#This Row],[Percentage]]&lt;&gt;"", IFERROR(VLOOKUP(SpeciesTable115[[#This Row],[County&amp;Species]], SpeciesCobenefits[[County&amp;Species]:[PM2.5 Removed]],3, FALSE), 0), 0)</f>
        <v>0</v>
      </c>
      <c r="P457" s="48">
        <f>IF(SpeciesTable115[[#This Row],[Percentage]]&lt;&gt;"", IFERROR(VLOOKUP(SpeciesTable115[[#This Row],[County&amp;Species]], SpeciesCobenefits[[County&amp;Species]:[PM2.5 Removed]], 4, FALSE), 0), 0)</f>
        <v>0</v>
      </c>
      <c r="Q457" s="48">
        <f>IF(SpeciesTable115[[#This Row],[Percentage]]&lt;&gt;"", IFERROR(VLOOKUP(SpeciesTable115[[#This Row],[County&amp;Species]], SpeciesCobenefits[[County&amp;Species]:[PM2.5 Removed]], 5, FALSE), 0), 0)</f>
        <v>0</v>
      </c>
      <c r="R457" s="48"/>
      <c r="S457" s="48"/>
      <c r="T457" s="48"/>
      <c r="U457" s="48"/>
    </row>
    <row r="458" spans="2:21" s="30" customFormat="1" ht="16.5" thickBot="1">
      <c r="B458" s="60" t="s">
        <v>69</v>
      </c>
      <c r="C458" s="61"/>
      <c r="D458" s="30" t="str">
        <f t="shared" si="15"/>
        <v xml:space="preserve"> </v>
      </c>
      <c r="E458" s="48">
        <f>IF($D458=SpeciesTable115[[#Headers],[Willow]],$C458,0)</f>
        <v>0</v>
      </c>
      <c r="F458" s="48">
        <f>IF($D458=SpeciesTable115[[#Headers],[Cottonwood]],$C458,0)</f>
        <v>0</v>
      </c>
      <c r="G458" s="48">
        <f>IF($D458=SpeciesTable115[[#Headers],[Oak]],$C458,0)</f>
        <v>0</v>
      </c>
      <c r="H458" s="48">
        <f>IF($D458=SpeciesTable115[[#Headers],[Shrub]],$C458,0)</f>
        <v>0</v>
      </c>
      <c r="I458" s="48">
        <f>IF($D458=SpeciesTable115[[#Headers],[AlWal]],$C458,0)</f>
        <v>0</v>
      </c>
      <c r="J458" s="48">
        <f>IF($D458=SpeciesTable115[[#Headers],[ABS]],$C458,0)</f>
        <v>0</v>
      </c>
      <c r="K458" s="48">
        <f>IF($D458=SpeciesTable115[[#Headers],[Other]],$C458,0)</f>
        <v>0</v>
      </c>
      <c r="L458" s="48" t="s">
        <v>29</v>
      </c>
      <c r="M458" s="48" t="str">
        <f>$C$22&amp;SpeciesTable115[[#This Row],[Species]]</f>
        <v>Other understory woody shrub</v>
      </c>
      <c r="N458" s="48">
        <f>IF(SpeciesTable115[[#This Row],[Percentage]]&lt;&gt;"", IFERROR(VLOOKUP(SpeciesTable115[[#This Row],[County&amp;Species]], SpeciesCobenefits[[County&amp;Species]:[PM2.5 Removed]], 2, FALSE), 0), 0)</f>
        <v>0</v>
      </c>
      <c r="O458" s="48">
        <f>IF(SpeciesTable115[[#This Row],[Percentage]]&lt;&gt;"", IFERROR(VLOOKUP(SpeciesTable115[[#This Row],[County&amp;Species]], SpeciesCobenefits[[County&amp;Species]:[PM2.5 Removed]],3, FALSE), 0), 0)</f>
        <v>0</v>
      </c>
      <c r="P458" s="48">
        <f>IF(SpeciesTable115[[#This Row],[Percentage]]&lt;&gt;"", IFERROR(VLOOKUP(SpeciesTable115[[#This Row],[County&amp;Species]], SpeciesCobenefits[[County&amp;Species]:[PM2.5 Removed]], 4, FALSE), 0), 0)</f>
        <v>0</v>
      </c>
      <c r="Q458" s="48">
        <f>IF(SpeciesTable115[[#This Row],[Percentage]]&lt;&gt;"", IFERROR(VLOOKUP(SpeciesTable115[[#This Row],[County&amp;Species]], SpeciesCobenefits[[County&amp;Species]:[PM2.5 Removed]], 5, FALSE), 0), 0)</f>
        <v>0</v>
      </c>
      <c r="R458" s="48"/>
      <c r="S458" s="48"/>
      <c r="T458" s="48"/>
      <c r="U458" s="48"/>
    </row>
    <row r="459" spans="2:21" s="47" customFormat="1" ht="16.5" thickBot="1">
      <c r="B459" s="91" t="s">
        <v>70</v>
      </c>
      <c r="C459" s="92" t="str">
        <f>IF(SUM(C424:C458) &gt; 100, "Error: Sum exceeds 100", IF(SUM(C424:C458) &lt; 100, "Warning: Sum is less than 100", MIN(SUM(C424:C458), 100)))</f>
        <v>Warning: Sum is less than 100</v>
      </c>
      <c r="E459" s="46">
        <f>SUM(E424:E458)</f>
        <v>0</v>
      </c>
      <c r="F459" s="46">
        <f t="shared" ref="F459:K459" si="16">SUM(F424:F458)</f>
        <v>0</v>
      </c>
      <c r="G459" s="46">
        <f t="shared" si="16"/>
        <v>0</v>
      </c>
      <c r="H459" s="46">
        <f t="shared" si="16"/>
        <v>0</v>
      </c>
      <c r="I459" s="46">
        <f t="shared" si="16"/>
        <v>0</v>
      </c>
      <c r="J459" s="46">
        <f t="shared" si="16"/>
        <v>0</v>
      </c>
      <c r="K459" s="46">
        <f t="shared" si="16"/>
        <v>0</v>
      </c>
      <c r="L459" s="46"/>
      <c r="M459" s="46" t="s">
        <v>70</v>
      </c>
      <c r="N459" s="48">
        <f>SUM(N424:N458)</f>
        <v>0</v>
      </c>
      <c r="O459" s="48">
        <f t="shared" ref="O459:Q459" si="17">SUM(O424:O458)</f>
        <v>0</v>
      </c>
      <c r="P459" s="48">
        <f t="shared" si="17"/>
        <v>0</v>
      </c>
      <c r="Q459" s="48">
        <f t="shared" si="17"/>
        <v>0</v>
      </c>
      <c r="R459" s="46"/>
      <c r="S459" s="46"/>
      <c r="T459" s="46"/>
      <c r="U459" s="46"/>
    </row>
    <row r="460" spans="2:21" s="47" customFormat="1" ht="16.5" thickBot="1">
      <c r="B460" s="62" t="s">
        <v>25</v>
      </c>
      <c r="C460" s="63" t="str">
        <f>IF(NOT(ISNUMBER(C459)),
    "Error: Total planted species is not a number",
    IF(SUM(C424:C458) &gt; 100,
        "Error: Sum exceeds 100",
        IF(SUM(C424:C458) &lt; 100,
            "Warning: Sum is less than 100",
            IFERROR(VLOOKUP(D460, PermutationForestType[#All], 2, FALSE), "Not identified - Try running individual communities")
        )
    )
)</f>
        <v>Error: Total planted species is not a number</v>
      </c>
      <c r="D460" s="47" t="str">
        <f>CONCATENATE(E460,F460,G460,H460,I460,J460,K460)</f>
        <v>AAAAAAA</v>
      </c>
      <c r="E460" s="46" t="str">
        <f>LOOKUP(E459,{0,1,5,25,50,75}, {"A","B","C","D","E","F"})</f>
        <v>A</v>
      </c>
      <c r="F460" s="46" t="str">
        <f>LOOKUP(F459,{0,1,5,25,50,75}, {"A","B","C","D","E","F"})</f>
        <v>A</v>
      </c>
      <c r="G460" s="46" t="str">
        <f>LOOKUP(G459,{0,1,5,25,50,75}, {"A","B","C","D","E","F"})</f>
        <v>A</v>
      </c>
      <c r="H460" s="46" t="str">
        <f>LOOKUP(H459,{0,1,5,25,50,75}, {"A","B","C","D","E","F"})</f>
        <v>A</v>
      </c>
      <c r="I460" s="46" t="str">
        <f>LOOKUP(I459,{0,1,5,25,50,75}, {"A","B","C","D","E","F"})</f>
        <v>A</v>
      </c>
      <c r="J460" s="46" t="str">
        <f>LOOKUP(J459,{0,1,5,25,50,75}, {"A","B","C","D","E","F"})</f>
        <v>A</v>
      </c>
      <c r="K460" s="46" t="str">
        <f>LOOKUP(K459,{0,1,5,25,50,75}, {"A","B","C","D","E","F"})</f>
        <v>A</v>
      </c>
      <c r="L460" s="46"/>
      <c r="M460" s="46"/>
      <c r="N460" s="48"/>
      <c r="O460" s="48"/>
      <c r="P460" s="48"/>
      <c r="Q460" s="48"/>
      <c r="R460" s="46"/>
      <c r="S460" s="46"/>
      <c r="T460" s="46"/>
      <c r="U460" s="46"/>
    </row>
    <row r="461" spans="2:21" s="47" customFormat="1">
      <c r="C461" s="46"/>
      <c r="E461" s="46"/>
      <c r="F461" s="46"/>
      <c r="G461" s="46"/>
      <c r="H461" s="46"/>
      <c r="I461" s="46"/>
      <c r="J461" s="46"/>
      <c r="K461" s="46"/>
      <c r="L461" s="46"/>
      <c r="M461" s="46"/>
      <c r="N461" s="46"/>
      <c r="O461" s="46"/>
      <c r="P461" s="46"/>
      <c r="Q461" s="46"/>
      <c r="R461" s="46"/>
      <c r="S461" s="46"/>
      <c r="T461" s="46"/>
      <c r="U461" s="46"/>
    </row>
    <row r="462" spans="2:21">
      <c r="B462" s="89" t="s">
        <v>71</v>
      </c>
    </row>
    <row r="463" spans="2:21">
      <c r="B463" s="89"/>
    </row>
    <row r="464" spans="2:21" s="47" customFormat="1">
      <c r="B464" s="93" t="s">
        <v>72</v>
      </c>
      <c r="C464" s="33"/>
      <c r="E464" s="46"/>
      <c r="F464" s="46"/>
      <c r="G464" s="46"/>
      <c r="H464" s="46"/>
      <c r="I464" s="46"/>
      <c r="J464" s="46"/>
      <c r="K464" s="46"/>
      <c r="L464" s="46"/>
      <c r="M464" s="46"/>
      <c r="N464" s="46"/>
      <c r="O464" s="46"/>
      <c r="P464" s="46"/>
      <c r="Q464" s="46"/>
      <c r="R464" s="46"/>
      <c r="S464" s="46"/>
      <c r="T464" s="46"/>
      <c r="U464" s="46"/>
    </row>
    <row r="465" spans="2:21" s="47" customFormat="1">
      <c r="B465" s="93" t="s">
        <v>73</v>
      </c>
      <c r="C465" s="32"/>
      <c r="D465" s="46"/>
      <c r="E465" s="46"/>
      <c r="F465" s="46"/>
      <c r="G465" s="46"/>
      <c r="H465" s="46"/>
      <c r="I465" s="46"/>
      <c r="J465" s="46"/>
      <c r="K465" s="46"/>
      <c r="L465" s="46"/>
      <c r="M465" s="46"/>
      <c r="N465" s="46"/>
      <c r="O465" s="46"/>
      <c r="P465" s="46"/>
      <c r="Q465" s="46"/>
      <c r="R465" s="46"/>
      <c r="S465" s="46"/>
      <c r="T465" s="46"/>
      <c r="U465" s="46"/>
    </row>
    <row r="466" spans="2:21" s="47" customFormat="1">
      <c r="B466" s="84" t="s">
        <v>31936</v>
      </c>
      <c r="C466" s="86"/>
      <c r="E466" s="46"/>
      <c r="F466" s="46"/>
      <c r="G466" s="46"/>
      <c r="H466" s="46"/>
      <c r="I466" s="46"/>
      <c r="J466" s="46"/>
      <c r="K466" s="46"/>
      <c r="L466" s="46"/>
      <c r="M466" s="46"/>
      <c r="N466" s="46"/>
      <c r="O466" s="46"/>
      <c r="P466" s="46"/>
      <c r="Q466" s="46"/>
      <c r="R466" s="46"/>
      <c r="S466" s="46"/>
      <c r="T466" s="46"/>
      <c r="U466" s="46"/>
    </row>
    <row r="467" spans="2:21" s="47" customFormat="1">
      <c r="B467" s="84" t="s">
        <v>31935</v>
      </c>
      <c r="C467" s="51"/>
      <c r="E467" s="46"/>
      <c r="F467" s="46"/>
      <c r="G467" s="46"/>
      <c r="H467" s="46"/>
      <c r="I467" s="46"/>
      <c r="J467" s="46"/>
      <c r="K467" s="46"/>
      <c r="L467" s="46"/>
      <c r="M467" s="46"/>
      <c r="N467" s="46"/>
      <c r="O467" s="46"/>
      <c r="P467" s="46"/>
      <c r="Q467" s="46"/>
      <c r="R467" s="46"/>
      <c r="S467" s="46"/>
      <c r="T467" s="46"/>
      <c r="U467" s="46"/>
    </row>
    <row r="468" spans="2:21" s="47" customFormat="1">
      <c r="B468" s="84" t="s">
        <v>77</v>
      </c>
      <c r="C468" s="87"/>
      <c r="E468" s="46"/>
      <c r="F468" s="46"/>
      <c r="G468" s="46"/>
      <c r="H468" s="46"/>
      <c r="I468" s="46"/>
      <c r="J468" s="46"/>
      <c r="K468" s="46"/>
      <c r="L468" s="46"/>
      <c r="M468" s="46"/>
      <c r="N468" s="46"/>
      <c r="O468" s="46"/>
      <c r="P468" s="46"/>
      <c r="Q468" s="46"/>
      <c r="R468" s="46"/>
      <c r="S468" s="46"/>
      <c r="T468" s="46"/>
      <c r="U468" s="46"/>
    </row>
    <row r="469" spans="2:21" s="47" customFormat="1">
      <c r="B469" s="84" t="s">
        <v>79</v>
      </c>
      <c r="C469" s="88"/>
      <c r="E469" s="46"/>
      <c r="F469" s="46"/>
      <c r="G469" s="46"/>
      <c r="H469" s="46"/>
      <c r="I469" s="46"/>
      <c r="J469" s="46"/>
      <c r="K469" s="46"/>
      <c r="L469" s="46"/>
      <c r="M469" s="46"/>
      <c r="N469" s="46"/>
      <c r="O469" s="46"/>
      <c r="P469" s="46"/>
      <c r="Q469" s="46"/>
      <c r="R469" s="46"/>
      <c r="S469" s="46"/>
      <c r="T469" s="46"/>
      <c r="U469" s="46"/>
    </row>
    <row r="470" spans="2:21" s="47" customFormat="1" ht="31.5">
      <c r="B470" s="94" t="s">
        <v>31956</v>
      </c>
      <c r="C470" s="88"/>
      <c r="E470" s="46"/>
      <c r="F470" s="46"/>
      <c r="G470" s="46"/>
      <c r="H470" s="46"/>
      <c r="I470" s="46"/>
      <c r="J470" s="46"/>
      <c r="K470" s="46"/>
      <c r="L470" s="46"/>
      <c r="M470" s="46"/>
      <c r="N470" s="46"/>
      <c r="O470" s="46"/>
      <c r="P470" s="46"/>
      <c r="Q470" s="46"/>
      <c r="R470" s="46"/>
      <c r="S470" s="46"/>
      <c r="T470" s="46"/>
      <c r="U470" s="46"/>
    </row>
    <row r="471" spans="2:21" s="47" customFormat="1">
      <c r="B471" s="84" t="s">
        <v>31948</v>
      </c>
      <c r="C471" s="88"/>
      <c r="E471" s="46"/>
      <c r="F471" s="46"/>
      <c r="G471" s="46"/>
      <c r="H471" s="46"/>
      <c r="I471" s="46"/>
      <c r="J471" s="46"/>
      <c r="K471" s="46"/>
      <c r="L471" s="46"/>
      <c r="M471" s="46"/>
      <c r="N471" s="46"/>
      <c r="O471" s="46"/>
      <c r="P471" s="46"/>
      <c r="Q471" s="46"/>
      <c r="R471" s="46"/>
      <c r="S471" s="46"/>
      <c r="T471" s="46"/>
      <c r="U471" s="46"/>
    </row>
    <row r="472" spans="2:21" s="47" customFormat="1">
      <c r="B472" s="84" t="s">
        <v>83</v>
      </c>
      <c r="C472" s="51"/>
      <c r="E472" s="46"/>
      <c r="F472" s="46"/>
      <c r="G472" s="46"/>
      <c r="H472" s="46"/>
      <c r="I472" s="46"/>
      <c r="J472" s="46"/>
      <c r="K472" s="46"/>
      <c r="L472" s="46"/>
      <c r="M472" s="46"/>
      <c r="N472" s="46"/>
      <c r="O472" s="46"/>
      <c r="P472" s="46"/>
      <c r="Q472" s="46"/>
      <c r="R472" s="46"/>
      <c r="S472" s="46"/>
      <c r="T472" s="46"/>
      <c r="U472" s="46"/>
    </row>
    <row r="473" spans="2:21" s="47" customFormat="1">
      <c r="B473" s="84" t="s">
        <v>31949</v>
      </c>
      <c r="C473" s="88"/>
      <c r="E473" s="46"/>
      <c r="F473" s="46"/>
      <c r="G473" s="46"/>
      <c r="H473" s="46"/>
      <c r="I473" s="46"/>
      <c r="J473" s="46"/>
      <c r="K473" s="46"/>
      <c r="L473" s="46"/>
      <c r="M473" s="46"/>
      <c r="N473" s="46"/>
      <c r="O473" s="46"/>
      <c r="P473" s="46"/>
      <c r="Q473" s="46"/>
      <c r="R473" s="46"/>
      <c r="S473" s="46"/>
      <c r="T473" s="46"/>
      <c r="U473" s="46"/>
    </row>
    <row r="474" spans="2:21" s="47" customFormat="1">
      <c r="B474" s="84" t="s">
        <v>86</v>
      </c>
      <c r="C474" s="51"/>
      <c r="E474" s="46"/>
      <c r="F474" s="46"/>
      <c r="G474" s="46"/>
      <c r="H474" s="46"/>
      <c r="I474" s="46"/>
      <c r="J474" s="46"/>
      <c r="K474" s="46"/>
      <c r="L474" s="46"/>
      <c r="M474" s="46"/>
      <c r="N474" s="46"/>
      <c r="O474" s="46"/>
      <c r="P474" s="46"/>
      <c r="Q474" s="46"/>
      <c r="R474" s="46"/>
      <c r="S474" s="46"/>
      <c r="T474" s="46"/>
      <c r="U474" s="46"/>
    </row>
    <row r="475" spans="2:21" s="47" customFormat="1">
      <c r="B475" s="84" t="s">
        <v>87</v>
      </c>
      <c r="C475" s="88"/>
      <c r="E475" s="46"/>
      <c r="F475" s="46"/>
      <c r="G475" s="46"/>
      <c r="H475" s="46"/>
      <c r="I475" s="46"/>
      <c r="J475" s="46"/>
      <c r="K475" s="46"/>
      <c r="L475" s="46"/>
      <c r="M475" s="46"/>
      <c r="N475" s="46"/>
      <c r="O475" s="46"/>
      <c r="P475" s="46"/>
      <c r="Q475" s="46"/>
      <c r="R475" s="46"/>
      <c r="S475" s="46"/>
      <c r="T475" s="46"/>
      <c r="U475" s="46"/>
    </row>
    <row r="476" spans="2:21" s="47" customFormat="1">
      <c r="B476" s="84" t="s">
        <v>88</v>
      </c>
      <c r="C476" s="51"/>
      <c r="E476" s="46"/>
      <c r="F476" s="46"/>
      <c r="G476" s="46"/>
      <c r="H476" s="46"/>
      <c r="I476" s="46"/>
      <c r="J476" s="46"/>
      <c r="K476" s="46"/>
      <c r="L476" s="46"/>
      <c r="M476" s="46"/>
      <c r="N476" s="46"/>
      <c r="O476" s="46"/>
      <c r="P476" s="46"/>
      <c r="Q476" s="46"/>
      <c r="R476" s="46"/>
      <c r="S476" s="46"/>
      <c r="T476" s="46"/>
      <c r="U476" s="46"/>
    </row>
    <row r="477" spans="2:21" s="47" customFormat="1">
      <c r="B477" s="84" t="s">
        <v>89</v>
      </c>
      <c r="C477" s="88"/>
      <c r="E477" s="46"/>
      <c r="F477" s="46"/>
      <c r="G477" s="46"/>
      <c r="H477" s="46"/>
      <c r="I477" s="46"/>
      <c r="J477" s="46"/>
      <c r="K477" s="46"/>
      <c r="L477" s="46"/>
      <c r="M477" s="46"/>
      <c r="N477" s="46"/>
      <c r="O477" s="46"/>
      <c r="P477" s="46"/>
      <c r="Q477" s="46"/>
      <c r="R477" s="46"/>
      <c r="S477" s="46"/>
      <c r="T477" s="46"/>
      <c r="U477" s="46"/>
    </row>
    <row r="478" spans="2:21" s="47" customFormat="1">
      <c r="B478" s="84" t="s">
        <v>90</v>
      </c>
      <c r="C478" s="51"/>
      <c r="E478" s="46"/>
      <c r="F478" s="46"/>
      <c r="G478" s="46"/>
      <c r="H478" s="46"/>
      <c r="I478" s="46"/>
      <c r="J478" s="46"/>
      <c r="K478" s="46"/>
      <c r="L478" s="46"/>
      <c r="M478" s="46"/>
      <c r="N478" s="46"/>
      <c r="O478" s="46"/>
      <c r="P478" s="46"/>
      <c r="Q478" s="46"/>
      <c r="R478" s="46"/>
      <c r="S478" s="46"/>
      <c r="T478" s="46"/>
      <c r="U478" s="46"/>
    </row>
    <row r="479" spans="2:21" s="47" customFormat="1">
      <c r="B479" s="95" t="s">
        <v>91</v>
      </c>
      <c r="C479" s="147"/>
      <c r="E479" s="46"/>
      <c r="F479" s="46"/>
      <c r="G479" s="46"/>
      <c r="H479" s="46"/>
      <c r="I479" s="46"/>
      <c r="J479" s="46"/>
      <c r="K479" s="46"/>
      <c r="L479" s="46"/>
      <c r="M479" s="46"/>
      <c r="N479" s="46"/>
      <c r="O479" s="46"/>
      <c r="P479" s="46"/>
      <c r="Q479" s="46"/>
      <c r="R479" s="46"/>
      <c r="S479" s="46"/>
      <c r="T479" s="46"/>
      <c r="U479" s="46"/>
    </row>
    <row r="480" spans="2:21" s="47" customFormat="1">
      <c r="B480" s="96" t="s">
        <v>92</v>
      </c>
      <c r="C480" s="147"/>
      <c r="E480" s="46"/>
      <c r="F480" s="46"/>
      <c r="G480" s="46"/>
      <c r="H480" s="46"/>
      <c r="I480" s="46"/>
      <c r="J480" s="46"/>
      <c r="K480" s="46"/>
      <c r="L480" s="46"/>
      <c r="M480" s="46"/>
      <c r="N480" s="46"/>
      <c r="O480" s="46"/>
      <c r="P480" s="46"/>
      <c r="Q480" s="46"/>
      <c r="R480" s="46"/>
      <c r="S480" s="46"/>
      <c r="T480" s="46"/>
      <c r="U480" s="46"/>
    </row>
    <row r="481" spans="2:21" s="47" customFormat="1">
      <c r="B481" s="96" t="s">
        <v>93</v>
      </c>
      <c r="C481" s="148"/>
      <c r="E481" s="46"/>
      <c r="F481" s="46"/>
      <c r="G481" s="46"/>
      <c r="H481" s="46"/>
      <c r="I481" s="46"/>
      <c r="J481" s="46"/>
      <c r="K481" s="46"/>
      <c r="L481" s="46"/>
      <c r="M481" s="46"/>
      <c r="N481" s="46"/>
      <c r="O481" s="46"/>
      <c r="P481" s="46"/>
      <c r="Q481" s="46"/>
      <c r="R481" s="46"/>
      <c r="S481" s="46"/>
      <c r="T481" s="46"/>
      <c r="U481" s="46"/>
    </row>
    <row r="483" spans="2:21">
      <c r="B483" s="164" t="s">
        <v>100</v>
      </c>
      <c r="C483" s="103"/>
      <c r="D483" s="163"/>
      <c r="E483" s="163"/>
      <c r="F483" s="163"/>
      <c r="G483" s="163"/>
      <c r="H483" s="163"/>
      <c r="I483" s="163"/>
      <c r="J483" s="163"/>
      <c r="K483" s="163"/>
      <c r="L483" s="163"/>
      <c r="M483" s="163"/>
      <c r="N483" s="163"/>
      <c r="O483" s="163"/>
      <c r="P483" s="163"/>
      <c r="Q483" s="163"/>
      <c r="R483" s="163"/>
      <c r="S483" s="163"/>
    </row>
    <row r="484" spans="2:21" ht="15" customHeight="1">
      <c r="B484" s="90"/>
      <c r="C484" s="90"/>
      <c r="D484" s="90"/>
      <c r="E484" s="90"/>
      <c r="F484" s="90"/>
    </row>
    <row r="485" spans="2:21" s="3" customFormat="1">
      <c r="B485" s="89" t="s">
        <v>12</v>
      </c>
    </row>
    <row r="486" spans="2:21" s="3" customFormat="1">
      <c r="B486" s="89"/>
    </row>
    <row r="487" spans="2:21" s="3" customFormat="1">
      <c r="B487" s="2" t="s">
        <v>13</v>
      </c>
      <c r="C487" s="64"/>
    </row>
    <row r="488" spans="2:21">
      <c r="B488" s="2" t="s">
        <v>14</v>
      </c>
      <c r="C488" s="64"/>
    </row>
    <row r="489" spans="2:21">
      <c r="B489" s="2" t="s">
        <v>15</v>
      </c>
      <c r="C489" s="64"/>
    </row>
    <row r="490" spans="2:21">
      <c r="B490" s="2" t="s">
        <v>31934</v>
      </c>
      <c r="C490" s="64"/>
    </row>
    <row r="491" spans="2:21">
      <c r="B491" s="2" t="s">
        <v>16</v>
      </c>
      <c r="C491" s="51"/>
    </row>
    <row r="492" spans="2:21">
      <c r="B492" s="2" t="s">
        <v>18</v>
      </c>
      <c r="C492" s="50"/>
    </row>
    <row r="494" spans="2:21">
      <c r="B494" s="161" t="s">
        <v>19</v>
      </c>
      <c r="C494" s="100"/>
      <c r="D494" s="130"/>
      <c r="E494" s="130"/>
      <c r="F494" s="130"/>
      <c r="G494" s="130"/>
      <c r="H494" s="130"/>
      <c r="I494" s="130"/>
      <c r="J494" s="130"/>
      <c r="K494" s="130"/>
      <c r="L494" s="130"/>
      <c r="M494" s="130"/>
      <c r="N494" s="130"/>
      <c r="O494" s="130"/>
      <c r="P494" s="130"/>
      <c r="Q494" s="130"/>
      <c r="R494" s="52"/>
    </row>
    <row r="495" spans="2:21">
      <c r="B495" s="159" t="s">
        <v>31955</v>
      </c>
      <c r="C495" s="117"/>
      <c r="R495" s="53"/>
    </row>
    <row r="496" spans="2:21">
      <c r="B496" s="160" t="s">
        <v>20</v>
      </c>
      <c r="C496" s="101"/>
      <c r="D496" s="132"/>
      <c r="E496" s="132"/>
      <c r="F496" s="132"/>
      <c r="G496" s="132"/>
      <c r="H496" s="132"/>
      <c r="I496" s="132"/>
      <c r="J496" s="132"/>
      <c r="K496" s="132"/>
      <c r="L496" s="132"/>
      <c r="M496" s="132"/>
      <c r="N496" s="132"/>
      <c r="O496" s="132"/>
      <c r="P496" s="132"/>
      <c r="Q496" s="132"/>
      <c r="R496" s="54"/>
    </row>
    <row r="498" spans="2:21" s="30" customFormat="1">
      <c r="B498" s="89" t="s">
        <v>21</v>
      </c>
      <c r="C498" s="48"/>
      <c r="E498" s="48"/>
      <c r="H498" s="48"/>
      <c r="J498" s="48"/>
      <c r="L498" s="48"/>
      <c r="M498" s="48"/>
      <c r="N498" s="48"/>
      <c r="P498" s="48"/>
      <c r="Q498" s="48"/>
      <c r="R498" s="48"/>
      <c r="S498" s="48"/>
      <c r="T498" s="48"/>
      <c r="U498" s="48"/>
    </row>
    <row r="499" spans="2:21" s="30" customFormat="1">
      <c r="B499" s="89"/>
      <c r="C499" s="48"/>
      <c r="E499" s="48"/>
      <c r="H499" s="48"/>
      <c r="J499" s="48"/>
      <c r="L499" s="48"/>
      <c r="M499" s="48"/>
      <c r="N499" s="48"/>
      <c r="P499" s="48"/>
      <c r="Q499" s="48"/>
      <c r="R499" s="48"/>
      <c r="S499" s="48"/>
      <c r="T499" s="48"/>
      <c r="U499" s="48"/>
    </row>
    <row r="500" spans="2:21" s="30" customFormat="1" ht="16.5" thickBot="1">
      <c r="B500" s="102" t="s">
        <v>22</v>
      </c>
      <c r="C500" s="48"/>
      <c r="E500" s="48"/>
      <c r="H500" s="48"/>
      <c r="J500" s="48"/>
      <c r="L500" s="48"/>
      <c r="M500" s="48"/>
      <c r="N500" s="48"/>
      <c r="P500" s="48"/>
      <c r="Q500" s="48"/>
      <c r="R500" s="48"/>
      <c r="S500" s="48"/>
      <c r="T500" s="48"/>
      <c r="U500" s="48"/>
    </row>
    <row r="501" spans="2:21" s="55" customFormat="1">
      <c r="B501" s="56" t="s">
        <v>23</v>
      </c>
      <c r="C501" s="57" t="s">
        <v>24</v>
      </c>
      <c r="D501" s="55" t="s">
        <v>25</v>
      </c>
      <c r="E501" s="55" t="s">
        <v>26</v>
      </c>
      <c r="F501" s="48" t="s">
        <v>27</v>
      </c>
      <c r="G501" s="48" t="s">
        <v>28</v>
      </c>
      <c r="H501" s="55" t="s">
        <v>29</v>
      </c>
      <c r="I501" s="48" t="s">
        <v>30</v>
      </c>
      <c r="J501" s="55" t="s">
        <v>31</v>
      </c>
      <c r="K501" s="48" t="s">
        <v>32</v>
      </c>
      <c r="L501" s="48" t="s">
        <v>33</v>
      </c>
      <c r="M501" s="48" t="s">
        <v>31917</v>
      </c>
      <c r="N501" s="48" t="s">
        <v>31846</v>
      </c>
      <c r="O501" s="48" t="s">
        <v>31847</v>
      </c>
      <c r="P501" s="48" t="s">
        <v>31848</v>
      </c>
      <c r="Q501" s="48" t="s">
        <v>31849</v>
      </c>
      <c r="R501" s="48"/>
      <c r="S501" s="48"/>
      <c r="T501" s="48"/>
      <c r="U501" s="48"/>
    </row>
    <row r="502" spans="2:21" s="30" customFormat="1">
      <c r="B502" s="157" t="s">
        <v>34</v>
      </c>
      <c r="C502" s="59"/>
      <c r="D502" s="30" t="str">
        <f>IF(OR(ISBLANK(C502), L502="Remove"), " ", L502)</f>
        <v xml:space="preserve"> </v>
      </c>
      <c r="E502" s="48">
        <f>IF($D502=SpeciesTable122[[#Headers],[Willow]],$C502,0)</f>
        <v>0</v>
      </c>
      <c r="F502" s="48">
        <f>IF($D502=SpeciesTable122[[#Headers],[Cottonwood]],$C502,0)</f>
        <v>0</v>
      </c>
      <c r="G502" s="48">
        <f>IF($D502=SpeciesTable122[[#Headers],[Oak]],$C502,0)</f>
        <v>0</v>
      </c>
      <c r="H502" s="48">
        <f>IF($D502=SpeciesTable122[[#Headers],[Shrub]],$C502,0)</f>
        <v>0</v>
      </c>
      <c r="I502" s="48">
        <f>IF($D502=SpeciesTable122[[#Headers],[AlWal]],$C502,0)</f>
        <v>0</v>
      </c>
      <c r="J502" s="48">
        <f>IF($D502=SpeciesTable122[[#Headers],[ABS]],$C502,0)</f>
        <v>0</v>
      </c>
      <c r="K502" s="48">
        <f>IF($D502=SpeciesTable122[[#Headers],[Other]],$C502,0)</f>
        <v>0</v>
      </c>
      <c r="L502" s="48" t="s">
        <v>31</v>
      </c>
      <c r="M502" s="48" t="str">
        <f>$C$22&amp;SpeciesTable122[[#This Row],[Species]]</f>
        <v>Acer negundo</v>
      </c>
      <c r="N502" s="48">
        <f>IF(SpeciesTable122[[#This Row],[Percentage]]&lt;&gt;"", IFERROR(VLOOKUP(SpeciesTable122[[#This Row],[County&amp;Species]], SpeciesCobenefits[[County&amp;Species]:[PM2.5 Removed]], 2, FALSE), 0), 0)</f>
        <v>0</v>
      </c>
      <c r="O502" s="48">
        <f>IF(SpeciesTable122[[#This Row],[Percentage]]&lt;&gt;"", IFERROR(VLOOKUP(SpeciesTable122[[#This Row],[County&amp;Species]], SpeciesCobenefits[[County&amp;Species]:[PM2.5 Removed]],3, FALSE), 0), 0)</f>
        <v>0</v>
      </c>
      <c r="P502" s="48">
        <f>IF(SpeciesTable122[[#This Row],[Percentage]]&lt;&gt;"", IFERROR(VLOOKUP(SpeciesTable122[[#This Row],[County&amp;Species]], SpeciesCobenefits[[County&amp;Species]:[PM2.5 Removed]], 4, FALSE), 0), 0)</f>
        <v>0</v>
      </c>
      <c r="Q502" s="48">
        <f>IF(SpeciesTable122[[#This Row],[Percentage]]&lt;&gt;"", IFERROR(VLOOKUP(SpeciesTable122[[#This Row],[County&amp;Species]], SpeciesCobenefits[[County&amp;Species]:[PM2.5 Removed]], 5, FALSE), 0), 0)</f>
        <v>0</v>
      </c>
      <c r="R502" s="48"/>
      <c r="S502" s="48"/>
      <c r="T502" s="48"/>
      <c r="U502" s="48"/>
    </row>
    <row r="503" spans="2:21" s="30" customFormat="1">
      <c r="B503" s="157" t="s">
        <v>35</v>
      </c>
      <c r="C503" s="59"/>
      <c r="D503" s="30" t="str">
        <f t="shared" ref="D503:D536" si="18">IF(OR(ISBLANK(C503), L503="Remove"), " ", L503)</f>
        <v xml:space="preserve"> </v>
      </c>
      <c r="E503" s="48">
        <f>IF($D503=SpeciesTable122[[#Headers],[Willow]],$C503,0)</f>
        <v>0</v>
      </c>
      <c r="F503" s="48">
        <f>IF($D503=SpeciesTable122[[#Headers],[Cottonwood]],$C503,0)</f>
        <v>0</v>
      </c>
      <c r="G503" s="48">
        <f>IF($D503=SpeciesTable122[[#Headers],[Oak]],$C503,0)</f>
        <v>0</v>
      </c>
      <c r="H503" s="48">
        <f>IF($D503=SpeciesTable122[[#Headers],[Shrub]],$C503,0)</f>
        <v>0</v>
      </c>
      <c r="I503" s="48">
        <f>IF($D503=SpeciesTable122[[#Headers],[AlWal]],$C503,0)</f>
        <v>0</v>
      </c>
      <c r="J503" s="48">
        <f>IF($D503=SpeciesTable122[[#Headers],[ABS]],$C503,0)</f>
        <v>0</v>
      </c>
      <c r="K503" s="48">
        <f>IF($D503=SpeciesTable122[[#Headers],[Other]],$C503,0)</f>
        <v>0</v>
      </c>
      <c r="L503" s="48" t="s">
        <v>31</v>
      </c>
      <c r="M503" s="48" t="str">
        <f>$C$22&amp;SpeciesTable122[[#This Row],[Species]]</f>
        <v>Acer (other)</v>
      </c>
      <c r="N503" s="48">
        <f>IF(SpeciesTable122[[#This Row],[Percentage]]&lt;&gt;"", IFERROR(VLOOKUP(SpeciesTable122[[#This Row],[County&amp;Species]], SpeciesCobenefits[[County&amp;Species]:[PM2.5 Removed]], 2, FALSE), 0), 0)</f>
        <v>0</v>
      </c>
      <c r="O503" s="48">
        <f>IF(SpeciesTable122[[#This Row],[Percentage]]&lt;&gt;"", IFERROR(VLOOKUP(SpeciesTable122[[#This Row],[County&amp;Species]], SpeciesCobenefits[[County&amp;Species]:[PM2.5 Removed]],3, FALSE), 0), 0)</f>
        <v>0</v>
      </c>
      <c r="P503" s="48">
        <f>IF(SpeciesTable122[[#This Row],[Percentage]]&lt;&gt;"", IFERROR(VLOOKUP(SpeciesTable122[[#This Row],[County&amp;Species]], SpeciesCobenefits[[County&amp;Species]:[PM2.5 Removed]], 4, FALSE), 0), 0)</f>
        <v>0</v>
      </c>
      <c r="Q503" s="48">
        <f>IF(SpeciesTable122[[#This Row],[Percentage]]&lt;&gt;"", IFERROR(VLOOKUP(SpeciesTable122[[#This Row],[County&amp;Species]], SpeciesCobenefits[[County&amp;Species]:[PM2.5 Removed]], 5, FALSE), 0), 0)</f>
        <v>0</v>
      </c>
      <c r="R503" s="48"/>
      <c r="S503" s="48"/>
      <c r="T503" s="48"/>
      <c r="U503" s="48"/>
    </row>
    <row r="504" spans="2:21" s="30" customFormat="1">
      <c r="B504" s="157" t="s">
        <v>36</v>
      </c>
      <c r="C504" s="59"/>
      <c r="D504" s="30" t="str">
        <f t="shared" si="18"/>
        <v xml:space="preserve"> </v>
      </c>
      <c r="E504" s="48">
        <f>IF($D504=SpeciesTable122[[#Headers],[Willow]],$C504,0)</f>
        <v>0</v>
      </c>
      <c r="F504" s="48">
        <f>IF($D504=SpeciesTable122[[#Headers],[Cottonwood]],$C504,0)</f>
        <v>0</v>
      </c>
      <c r="G504" s="48">
        <f>IF($D504=SpeciesTable122[[#Headers],[Oak]],$C504,0)</f>
        <v>0</v>
      </c>
      <c r="H504" s="48">
        <f>IF($D504=SpeciesTable122[[#Headers],[Shrub]],$C504,0)</f>
        <v>0</v>
      </c>
      <c r="I504" s="48">
        <f>IF($D504=SpeciesTable122[[#Headers],[AlWal]],$C504,0)</f>
        <v>0</v>
      </c>
      <c r="J504" s="48">
        <f>IF($D504=SpeciesTable122[[#Headers],[ABS]],$C504,0)</f>
        <v>0</v>
      </c>
      <c r="K504" s="48">
        <f>IF($D504=SpeciesTable122[[#Headers],[Other]],$C504,0)</f>
        <v>0</v>
      </c>
      <c r="L504" s="48" t="s">
        <v>30</v>
      </c>
      <c r="M504" s="48" t="str">
        <f>$C$22&amp;SpeciesTable122[[#This Row],[Species]]</f>
        <v>Alnus rhombifolia</v>
      </c>
      <c r="N504" s="48">
        <f>IF(SpeciesTable122[[#This Row],[Percentage]]&lt;&gt;"", IFERROR(VLOOKUP(SpeciesTable122[[#This Row],[County&amp;Species]], SpeciesCobenefits[[County&amp;Species]:[PM2.5 Removed]], 2, FALSE), 0), 0)</f>
        <v>0</v>
      </c>
      <c r="O504" s="48">
        <f>IF(SpeciesTable122[[#This Row],[Percentage]]&lt;&gt;"", IFERROR(VLOOKUP(SpeciesTable122[[#This Row],[County&amp;Species]], SpeciesCobenefits[[County&amp;Species]:[PM2.5 Removed]],3, FALSE), 0), 0)</f>
        <v>0</v>
      </c>
      <c r="P504" s="48">
        <f>IF(SpeciesTable122[[#This Row],[Percentage]]&lt;&gt;"", IFERROR(VLOOKUP(SpeciesTable122[[#This Row],[County&amp;Species]], SpeciesCobenefits[[County&amp;Species]:[PM2.5 Removed]], 4, FALSE), 0), 0)</f>
        <v>0</v>
      </c>
      <c r="Q504" s="48">
        <f>IF(SpeciesTable122[[#This Row],[Percentage]]&lt;&gt;"", IFERROR(VLOOKUP(SpeciesTable122[[#This Row],[County&amp;Species]], SpeciesCobenefits[[County&amp;Species]:[PM2.5 Removed]], 5, FALSE), 0), 0)</f>
        <v>0</v>
      </c>
      <c r="R504" s="48"/>
      <c r="S504" s="48"/>
      <c r="T504" s="48"/>
      <c r="U504" s="48"/>
    </row>
    <row r="505" spans="2:21" s="30" customFormat="1">
      <c r="B505" s="157" t="s">
        <v>37</v>
      </c>
      <c r="C505" s="59"/>
      <c r="D505" s="30" t="str">
        <f t="shared" si="18"/>
        <v xml:space="preserve"> </v>
      </c>
      <c r="E505" s="48">
        <f>IF($D505=SpeciesTable122[[#Headers],[Willow]],$C505,0)</f>
        <v>0</v>
      </c>
      <c r="F505" s="48">
        <f>IF($D505=SpeciesTable122[[#Headers],[Cottonwood]],$C505,0)</f>
        <v>0</v>
      </c>
      <c r="G505" s="48">
        <f>IF($D505=SpeciesTable122[[#Headers],[Oak]],$C505,0)</f>
        <v>0</v>
      </c>
      <c r="H505" s="48">
        <f>IF($D505=SpeciesTable122[[#Headers],[Shrub]],$C505,0)</f>
        <v>0</v>
      </c>
      <c r="I505" s="48">
        <f>IF($D505=SpeciesTable122[[#Headers],[AlWal]],$C505,0)</f>
        <v>0</v>
      </c>
      <c r="J505" s="48">
        <f>IF($D505=SpeciesTable122[[#Headers],[ABS]],$C505,0)</f>
        <v>0</v>
      </c>
      <c r="K505" s="48">
        <f>IF($D505=SpeciesTable122[[#Headers],[Other]],$C505,0)</f>
        <v>0</v>
      </c>
      <c r="L505" s="48" t="s">
        <v>30</v>
      </c>
      <c r="M505" s="48" t="str">
        <f>$C$22&amp;SpeciesTable122[[#This Row],[Species]]</f>
        <v>Alnus (other)</v>
      </c>
      <c r="N505" s="48">
        <f>IF(SpeciesTable122[[#This Row],[Percentage]]&lt;&gt;"", IFERROR(VLOOKUP(SpeciesTable122[[#This Row],[County&amp;Species]], SpeciesCobenefits[[County&amp;Species]:[PM2.5 Removed]], 2, FALSE), 0), 0)</f>
        <v>0</v>
      </c>
      <c r="O505" s="48">
        <f>IF(SpeciesTable122[[#This Row],[Percentage]]&lt;&gt;"", IFERROR(VLOOKUP(SpeciesTable122[[#This Row],[County&amp;Species]], SpeciesCobenefits[[County&amp;Species]:[PM2.5 Removed]],3, FALSE), 0), 0)</f>
        <v>0</v>
      </c>
      <c r="P505" s="48">
        <f>IF(SpeciesTable122[[#This Row],[Percentage]]&lt;&gt;"", IFERROR(VLOOKUP(SpeciesTable122[[#This Row],[County&amp;Species]], SpeciesCobenefits[[County&amp;Species]:[PM2.5 Removed]], 4, FALSE), 0), 0)</f>
        <v>0</v>
      </c>
      <c r="Q505" s="48">
        <f>IF(SpeciesTable122[[#This Row],[Percentage]]&lt;&gt;"", IFERROR(VLOOKUP(SpeciesTable122[[#This Row],[County&amp;Species]], SpeciesCobenefits[[County&amp;Species]:[PM2.5 Removed]], 5, FALSE), 0), 0)</f>
        <v>0</v>
      </c>
      <c r="R505" s="48"/>
      <c r="S505" s="48"/>
      <c r="T505" s="48"/>
      <c r="U505" s="48"/>
    </row>
    <row r="506" spans="2:21" s="30" customFormat="1">
      <c r="B506" s="157" t="s">
        <v>38</v>
      </c>
      <c r="C506" s="59"/>
      <c r="D506" s="30" t="str">
        <f t="shared" si="18"/>
        <v xml:space="preserve"> </v>
      </c>
      <c r="E506" s="48">
        <f>IF($D506=SpeciesTable122[[#Headers],[Willow]],$C506,0)</f>
        <v>0</v>
      </c>
      <c r="F506" s="48">
        <f>IF($D506=SpeciesTable122[[#Headers],[Cottonwood]],$C506,0)</f>
        <v>0</v>
      </c>
      <c r="G506" s="48">
        <f>IF($D506=SpeciesTable122[[#Headers],[Oak]],$C506,0)</f>
        <v>0</v>
      </c>
      <c r="H506" s="48">
        <f>IF($D506=SpeciesTable122[[#Headers],[Shrub]],$C506,0)</f>
        <v>0</v>
      </c>
      <c r="I506" s="48">
        <f>IF($D506=SpeciesTable122[[#Headers],[AlWal]],$C506,0)</f>
        <v>0</v>
      </c>
      <c r="J506" s="48">
        <f>IF($D506=SpeciesTable122[[#Headers],[ABS]],$C506,0)</f>
        <v>0</v>
      </c>
      <c r="K506" s="48">
        <f>IF($D506=SpeciesTable122[[#Headers],[Other]],$C506,0)</f>
        <v>0</v>
      </c>
      <c r="L506" s="48" t="s">
        <v>29</v>
      </c>
      <c r="M506" s="48" t="str">
        <f>$C$22&amp;SpeciesTable122[[#This Row],[Species]]</f>
        <v>Aesculus californica</v>
      </c>
      <c r="N506" s="48">
        <f>IF(SpeciesTable122[[#This Row],[Percentage]]&lt;&gt;"", IFERROR(VLOOKUP(SpeciesTable122[[#This Row],[County&amp;Species]], SpeciesCobenefits[[County&amp;Species]:[PM2.5 Removed]], 2, FALSE), 0), 0)</f>
        <v>0</v>
      </c>
      <c r="O506" s="48">
        <f>IF(SpeciesTable122[[#This Row],[Percentage]]&lt;&gt;"", IFERROR(VLOOKUP(SpeciesTable122[[#This Row],[County&amp;Species]], SpeciesCobenefits[[County&amp;Species]:[PM2.5 Removed]],3, FALSE), 0), 0)</f>
        <v>0</v>
      </c>
      <c r="P506" s="48">
        <f>IF(SpeciesTable122[[#This Row],[Percentage]]&lt;&gt;"", IFERROR(VLOOKUP(SpeciesTable122[[#This Row],[County&amp;Species]], SpeciesCobenefits[[County&amp;Species]:[PM2.5 Removed]], 4, FALSE), 0), 0)</f>
        <v>0</v>
      </c>
      <c r="Q506" s="48">
        <f>IF(SpeciesTable122[[#This Row],[Percentage]]&lt;&gt;"", IFERROR(VLOOKUP(SpeciesTable122[[#This Row],[County&amp;Species]], SpeciesCobenefits[[County&amp;Species]:[PM2.5 Removed]], 5, FALSE), 0), 0)</f>
        <v>0</v>
      </c>
      <c r="R506" s="48"/>
      <c r="S506" s="48"/>
      <c r="T506" s="48"/>
      <c r="U506" s="48"/>
    </row>
    <row r="507" spans="2:21" s="30" customFormat="1">
      <c r="B507" s="157" t="s">
        <v>39</v>
      </c>
      <c r="C507" s="59"/>
      <c r="D507" s="30" t="str">
        <f t="shared" si="18"/>
        <v xml:space="preserve"> </v>
      </c>
      <c r="E507" s="48">
        <f>IF($D507=SpeciesTable122[[#Headers],[Willow]],$C507,0)</f>
        <v>0</v>
      </c>
      <c r="F507" s="48">
        <f>IF($D507=SpeciesTable122[[#Headers],[Cottonwood]],$C507,0)</f>
        <v>0</v>
      </c>
      <c r="G507" s="48">
        <f>IF($D507=SpeciesTable122[[#Headers],[Oak]],$C507,0)</f>
        <v>0</v>
      </c>
      <c r="H507" s="48">
        <f>IF($D507=SpeciesTable122[[#Headers],[Shrub]],$C507,0)</f>
        <v>0</v>
      </c>
      <c r="I507" s="48">
        <f>IF($D507=SpeciesTable122[[#Headers],[AlWal]],$C507,0)</f>
        <v>0</v>
      </c>
      <c r="J507" s="48">
        <f>IF($D507=SpeciesTable122[[#Headers],[ABS]],$C507,0)</f>
        <v>0</v>
      </c>
      <c r="K507" s="48">
        <f>IF($D507=SpeciesTable122[[#Headers],[Other]],$C507,0)</f>
        <v>0</v>
      </c>
      <c r="L507" s="48" t="s">
        <v>29</v>
      </c>
      <c r="M507" s="48" t="str">
        <f>$C$22&amp;SpeciesTable122[[#This Row],[Species]]</f>
        <v>Baccharis pilularis</v>
      </c>
      <c r="N507" s="48">
        <f>IF(SpeciesTable122[[#This Row],[Percentage]]&lt;&gt;"", IFERROR(VLOOKUP(SpeciesTable122[[#This Row],[County&amp;Species]], SpeciesCobenefits[[County&amp;Species]:[PM2.5 Removed]], 2, FALSE), 0), 0)</f>
        <v>0</v>
      </c>
      <c r="O507" s="48">
        <f>IF(SpeciesTable122[[#This Row],[Percentage]]&lt;&gt;"", IFERROR(VLOOKUP(SpeciesTable122[[#This Row],[County&amp;Species]], SpeciesCobenefits[[County&amp;Species]:[PM2.5 Removed]],3, FALSE), 0), 0)</f>
        <v>0</v>
      </c>
      <c r="P507" s="48">
        <f>IF(SpeciesTable122[[#This Row],[Percentage]]&lt;&gt;"", IFERROR(VLOOKUP(SpeciesTable122[[#This Row],[County&amp;Species]], SpeciesCobenefits[[County&amp;Species]:[PM2.5 Removed]], 4, FALSE), 0), 0)</f>
        <v>0</v>
      </c>
      <c r="Q507" s="48">
        <f>IF(SpeciesTable122[[#This Row],[Percentage]]&lt;&gt;"", IFERROR(VLOOKUP(SpeciesTable122[[#This Row],[County&amp;Species]], SpeciesCobenefits[[County&amp;Species]:[PM2.5 Removed]], 5, FALSE), 0), 0)</f>
        <v>0</v>
      </c>
      <c r="R507" s="48"/>
      <c r="S507" s="48"/>
      <c r="T507" s="48"/>
      <c r="U507" s="48"/>
    </row>
    <row r="508" spans="2:21" s="30" customFormat="1">
      <c r="B508" s="157" t="s">
        <v>40</v>
      </c>
      <c r="C508" s="59"/>
      <c r="D508" s="30" t="str">
        <f t="shared" si="18"/>
        <v xml:space="preserve"> </v>
      </c>
      <c r="E508" s="48">
        <f>IF($D508=SpeciesTable122[[#Headers],[Willow]],$C508,0)</f>
        <v>0</v>
      </c>
      <c r="F508" s="48">
        <f>IF($D508=SpeciesTable122[[#Headers],[Cottonwood]],$C508,0)</f>
        <v>0</v>
      </c>
      <c r="G508" s="48">
        <f>IF($D508=SpeciesTable122[[#Headers],[Oak]],$C508,0)</f>
        <v>0</v>
      </c>
      <c r="H508" s="48">
        <f>IF($D508=SpeciesTable122[[#Headers],[Shrub]],$C508,0)</f>
        <v>0</v>
      </c>
      <c r="I508" s="48">
        <f>IF($D508=SpeciesTable122[[#Headers],[AlWal]],$C508,0)</f>
        <v>0</v>
      </c>
      <c r="J508" s="48">
        <f>IF($D508=SpeciesTable122[[#Headers],[ABS]],$C508,0)</f>
        <v>0</v>
      </c>
      <c r="K508" s="48">
        <f>IF($D508=SpeciesTable122[[#Headers],[Other]],$C508,0)</f>
        <v>0</v>
      </c>
      <c r="L508" s="48" t="s">
        <v>29</v>
      </c>
      <c r="M508" s="48" t="str">
        <f>$C$22&amp;SpeciesTable122[[#This Row],[Species]]</f>
        <v>Baccharis salicifiolia</v>
      </c>
      <c r="N508" s="48">
        <f>IF(SpeciesTable122[[#This Row],[Percentage]]&lt;&gt;"", IFERROR(VLOOKUP(SpeciesTable122[[#This Row],[County&amp;Species]], SpeciesCobenefits[[County&amp;Species]:[PM2.5 Removed]], 2, FALSE), 0), 0)</f>
        <v>0</v>
      </c>
      <c r="O508" s="48">
        <f>IF(SpeciesTable122[[#This Row],[Percentage]]&lt;&gt;"", IFERROR(VLOOKUP(SpeciesTable122[[#This Row],[County&amp;Species]], SpeciesCobenefits[[County&amp;Species]:[PM2.5 Removed]],3, FALSE), 0), 0)</f>
        <v>0</v>
      </c>
      <c r="P508" s="48">
        <f>IF(SpeciesTable122[[#This Row],[Percentage]]&lt;&gt;"", IFERROR(VLOOKUP(SpeciesTable122[[#This Row],[County&amp;Species]], SpeciesCobenefits[[County&amp;Species]:[PM2.5 Removed]], 4, FALSE), 0), 0)</f>
        <v>0</v>
      </c>
      <c r="Q508" s="48">
        <f>IF(SpeciesTable122[[#This Row],[Percentage]]&lt;&gt;"", IFERROR(VLOOKUP(SpeciesTable122[[#This Row],[County&amp;Species]], SpeciesCobenefits[[County&amp;Species]:[PM2.5 Removed]], 5, FALSE), 0), 0)</f>
        <v>0</v>
      </c>
      <c r="R508" s="48"/>
      <c r="S508" s="48"/>
      <c r="T508" s="48"/>
      <c r="U508" s="48"/>
    </row>
    <row r="509" spans="2:21" s="30" customFormat="1">
      <c r="B509" s="157" t="s">
        <v>41</v>
      </c>
      <c r="C509" s="59"/>
      <c r="D509" s="30" t="str">
        <f t="shared" si="18"/>
        <v xml:space="preserve"> </v>
      </c>
      <c r="E509" s="48">
        <f>IF($D509=SpeciesTable122[[#Headers],[Willow]],$C509,0)</f>
        <v>0</v>
      </c>
      <c r="F509" s="48">
        <f>IF($D509=SpeciesTable122[[#Headers],[Cottonwood]],$C509,0)</f>
        <v>0</v>
      </c>
      <c r="G509" s="48">
        <f>IF($D509=SpeciesTable122[[#Headers],[Oak]],$C509,0)</f>
        <v>0</v>
      </c>
      <c r="H509" s="48">
        <f>IF($D509=SpeciesTable122[[#Headers],[Shrub]],$C509,0)</f>
        <v>0</v>
      </c>
      <c r="I509" s="48">
        <f>IF($D509=SpeciesTable122[[#Headers],[AlWal]],$C509,0)</f>
        <v>0</v>
      </c>
      <c r="J509" s="48">
        <f>IF($D509=SpeciesTable122[[#Headers],[ABS]],$C509,0)</f>
        <v>0</v>
      </c>
      <c r="K509" s="48">
        <f>IF($D509=SpeciesTable122[[#Headers],[Other]],$C509,0)</f>
        <v>0</v>
      </c>
      <c r="L509" s="48" t="s">
        <v>29</v>
      </c>
      <c r="M509" s="48" t="str">
        <f>$C$22&amp;SpeciesTable122[[#This Row],[Species]]</f>
        <v>Cephalanthus occidentalis</v>
      </c>
      <c r="N509" s="48">
        <f>IF(SpeciesTable122[[#This Row],[Percentage]]&lt;&gt;"", IFERROR(VLOOKUP(SpeciesTable122[[#This Row],[County&amp;Species]], SpeciesCobenefits[[County&amp;Species]:[PM2.5 Removed]], 2, FALSE), 0), 0)</f>
        <v>0</v>
      </c>
      <c r="O509" s="48">
        <f>IF(SpeciesTable122[[#This Row],[Percentage]]&lt;&gt;"", IFERROR(VLOOKUP(SpeciesTable122[[#This Row],[County&amp;Species]], SpeciesCobenefits[[County&amp;Species]:[PM2.5 Removed]],3, FALSE), 0), 0)</f>
        <v>0</v>
      </c>
      <c r="P509" s="48">
        <f>IF(SpeciesTable122[[#This Row],[Percentage]]&lt;&gt;"", IFERROR(VLOOKUP(SpeciesTable122[[#This Row],[County&amp;Species]], SpeciesCobenefits[[County&amp;Species]:[PM2.5 Removed]], 4, FALSE), 0), 0)</f>
        <v>0</v>
      </c>
      <c r="Q509" s="48">
        <f>IF(SpeciesTable122[[#This Row],[Percentage]]&lt;&gt;"", IFERROR(VLOOKUP(SpeciesTable122[[#This Row],[County&amp;Species]], SpeciesCobenefits[[County&amp;Species]:[PM2.5 Removed]], 5, FALSE), 0), 0)</f>
        <v>0</v>
      </c>
      <c r="R509" s="48"/>
      <c r="S509" s="48"/>
      <c r="T509" s="48"/>
      <c r="U509" s="48"/>
    </row>
    <row r="510" spans="2:21" s="30" customFormat="1">
      <c r="B510" s="157" t="s">
        <v>42</v>
      </c>
      <c r="C510" s="59"/>
      <c r="D510" s="30" t="str">
        <f t="shared" si="18"/>
        <v xml:space="preserve"> </v>
      </c>
      <c r="E510" s="48">
        <f>IF($D510=SpeciesTable122[[#Headers],[Willow]],$C510,0)</f>
        <v>0</v>
      </c>
      <c r="F510" s="48">
        <f>IF($D510=SpeciesTable122[[#Headers],[Cottonwood]],$C510,0)</f>
        <v>0</v>
      </c>
      <c r="G510" s="48">
        <f>IF($D510=SpeciesTable122[[#Headers],[Oak]],$C510,0)</f>
        <v>0</v>
      </c>
      <c r="H510" s="48">
        <f>IF($D510=SpeciesTable122[[#Headers],[Shrub]],$C510,0)</f>
        <v>0</v>
      </c>
      <c r="I510" s="48">
        <f>IF($D510=SpeciesTable122[[#Headers],[AlWal]],$C510,0)</f>
        <v>0</v>
      </c>
      <c r="J510" s="48">
        <f>IF($D510=SpeciesTable122[[#Headers],[ABS]],$C510,0)</f>
        <v>0</v>
      </c>
      <c r="K510" s="48">
        <f>IF($D510=SpeciesTable122[[#Headers],[Other]],$C510,0)</f>
        <v>0</v>
      </c>
      <c r="L510" s="48" t="s">
        <v>31</v>
      </c>
      <c r="M510" s="48" t="str">
        <f>$C$22&amp;SpeciesTable122[[#This Row],[Species]]</f>
        <v>Fraxinus latifolia</v>
      </c>
      <c r="N510" s="48">
        <f>IF(SpeciesTable122[[#This Row],[Percentage]]&lt;&gt;"", IFERROR(VLOOKUP(SpeciesTable122[[#This Row],[County&amp;Species]], SpeciesCobenefits[[County&amp;Species]:[PM2.5 Removed]], 2, FALSE), 0), 0)</f>
        <v>0</v>
      </c>
      <c r="O510" s="48">
        <f>IF(SpeciesTable122[[#This Row],[Percentage]]&lt;&gt;"", IFERROR(VLOOKUP(SpeciesTable122[[#This Row],[County&amp;Species]], SpeciesCobenefits[[County&amp;Species]:[PM2.5 Removed]],3, FALSE), 0), 0)</f>
        <v>0</v>
      </c>
      <c r="P510" s="48">
        <f>IF(SpeciesTable122[[#This Row],[Percentage]]&lt;&gt;"", IFERROR(VLOOKUP(SpeciesTable122[[#This Row],[County&amp;Species]], SpeciesCobenefits[[County&amp;Species]:[PM2.5 Removed]], 4, FALSE), 0), 0)</f>
        <v>0</v>
      </c>
      <c r="Q510" s="48">
        <f>IF(SpeciesTable122[[#This Row],[Percentage]]&lt;&gt;"", IFERROR(VLOOKUP(SpeciesTable122[[#This Row],[County&amp;Species]], SpeciesCobenefits[[County&amp;Species]:[PM2.5 Removed]], 5, FALSE), 0), 0)</f>
        <v>0</v>
      </c>
      <c r="R510" s="48"/>
      <c r="S510" s="48"/>
      <c r="T510" s="48"/>
      <c r="U510" s="48"/>
    </row>
    <row r="511" spans="2:21" s="30" customFormat="1">
      <c r="B511" s="157" t="s">
        <v>43</v>
      </c>
      <c r="C511" s="59"/>
      <c r="D511" s="30" t="str">
        <f t="shared" si="18"/>
        <v xml:space="preserve"> </v>
      </c>
      <c r="E511" s="48">
        <f>IF($D511=SpeciesTable122[[#Headers],[Willow]],$C511,0)</f>
        <v>0</v>
      </c>
      <c r="F511" s="48">
        <f>IF($D511=SpeciesTable122[[#Headers],[Cottonwood]],$C511,0)</f>
        <v>0</v>
      </c>
      <c r="G511" s="48">
        <f>IF($D511=SpeciesTable122[[#Headers],[Oak]],$C511,0)</f>
        <v>0</v>
      </c>
      <c r="H511" s="48">
        <f>IF($D511=SpeciesTable122[[#Headers],[Shrub]],$C511,0)</f>
        <v>0</v>
      </c>
      <c r="I511" s="48">
        <f>IF($D511=SpeciesTable122[[#Headers],[AlWal]],$C511,0)</f>
        <v>0</v>
      </c>
      <c r="J511" s="48">
        <f>IF($D511=SpeciesTable122[[#Headers],[ABS]],$C511,0)</f>
        <v>0</v>
      </c>
      <c r="K511" s="48">
        <f>IF($D511=SpeciesTable122[[#Headers],[Other]],$C511,0)</f>
        <v>0</v>
      </c>
      <c r="L511" s="48" t="s">
        <v>29</v>
      </c>
      <c r="M511" s="48" t="str">
        <f>$C$22&amp;SpeciesTable122[[#This Row],[Species]]</f>
        <v>Garrya elliptica</v>
      </c>
      <c r="N511" s="48">
        <f>IF(SpeciesTable122[[#This Row],[Percentage]]&lt;&gt;"", IFERROR(VLOOKUP(SpeciesTable122[[#This Row],[County&amp;Species]], SpeciesCobenefits[[County&amp;Species]:[PM2.5 Removed]], 2, FALSE), 0), 0)</f>
        <v>0</v>
      </c>
      <c r="O511" s="48">
        <f>IF(SpeciesTable122[[#This Row],[Percentage]]&lt;&gt;"", IFERROR(VLOOKUP(SpeciesTable122[[#This Row],[County&amp;Species]], SpeciesCobenefits[[County&amp;Species]:[PM2.5 Removed]],3, FALSE), 0), 0)</f>
        <v>0</v>
      </c>
      <c r="P511" s="48">
        <f>IF(SpeciesTable122[[#This Row],[Percentage]]&lt;&gt;"", IFERROR(VLOOKUP(SpeciesTable122[[#This Row],[County&amp;Species]], SpeciesCobenefits[[County&amp;Species]:[PM2.5 Removed]], 4, FALSE), 0), 0)</f>
        <v>0</v>
      </c>
      <c r="Q511" s="48">
        <f>IF(SpeciesTable122[[#This Row],[Percentage]]&lt;&gt;"", IFERROR(VLOOKUP(SpeciesTable122[[#This Row],[County&amp;Species]], SpeciesCobenefits[[County&amp;Species]:[PM2.5 Removed]], 5, FALSE), 0), 0)</f>
        <v>0</v>
      </c>
      <c r="R511" s="48"/>
      <c r="S511" s="48"/>
      <c r="T511" s="48"/>
      <c r="U511" s="48"/>
    </row>
    <row r="512" spans="2:21" s="30" customFormat="1">
      <c r="B512" s="157" t="s">
        <v>44</v>
      </c>
      <c r="C512" s="59"/>
      <c r="D512" s="30" t="str">
        <f t="shared" si="18"/>
        <v xml:space="preserve"> </v>
      </c>
      <c r="E512" s="48">
        <f>IF($D512=SpeciesTable122[[#Headers],[Willow]],$C512,0)</f>
        <v>0</v>
      </c>
      <c r="F512" s="48">
        <f>IF($D512=SpeciesTable122[[#Headers],[Cottonwood]],$C512,0)</f>
        <v>0</v>
      </c>
      <c r="G512" s="48">
        <f>IF($D512=SpeciesTable122[[#Headers],[Oak]],$C512,0)</f>
        <v>0</v>
      </c>
      <c r="H512" s="48">
        <f>IF($D512=SpeciesTable122[[#Headers],[Shrub]],$C512,0)</f>
        <v>0</v>
      </c>
      <c r="I512" s="48">
        <f>IF($D512=SpeciesTable122[[#Headers],[AlWal]],$C512,0)</f>
        <v>0</v>
      </c>
      <c r="J512" s="48">
        <f>IF($D512=SpeciesTable122[[#Headers],[ABS]],$C512,0)</f>
        <v>0</v>
      </c>
      <c r="K512" s="48">
        <f>IF($D512=SpeciesTable122[[#Headers],[Other]],$C512,0)</f>
        <v>0</v>
      </c>
      <c r="L512" s="48" t="s">
        <v>29</v>
      </c>
      <c r="M512" s="48" t="str">
        <f>$C$22&amp;SpeciesTable122[[#This Row],[Species]]</f>
        <v>Heteromeles arbutifolia</v>
      </c>
      <c r="N512" s="48">
        <f>IF(SpeciesTable122[[#This Row],[Percentage]]&lt;&gt;"", IFERROR(VLOOKUP(SpeciesTable122[[#This Row],[County&amp;Species]], SpeciesCobenefits[[County&amp;Species]:[PM2.5 Removed]], 2, FALSE), 0), 0)</f>
        <v>0</v>
      </c>
      <c r="O512" s="48">
        <f>IF(SpeciesTable122[[#This Row],[Percentage]]&lt;&gt;"", IFERROR(VLOOKUP(SpeciesTable122[[#This Row],[County&amp;Species]], SpeciesCobenefits[[County&amp;Species]:[PM2.5 Removed]],3, FALSE), 0), 0)</f>
        <v>0</v>
      </c>
      <c r="P512" s="48">
        <f>IF(SpeciesTable122[[#This Row],[Percentage]]&lt;&gt;"", IFERROR(VLOOKUP(SpeciesTable122[[#This Row],[County&amp;Species]], SpeciesCobenefits[[County&amp;Species]:[PM2.5 Removed]], 4, FALSE), 0), 0)</f>
        <v>0</v>
      </c>
      <c r="Q512" s="48">
        <f>IF(SpeciesTable122[[#This Row],[Percentage]]&lt;&gt;"", IFERROR(VLOOKUP(SpeciesTable122[[#This Row],[County&amp;Species]], SpeciesCobenefits[[County&amp;Species]:[PM2.5 Removed]], 5, FALSE), 0), 0)</f>
        <v>0</v>
      </c>
      <c r="R512" s="48"/>
      <c r="S512" s="48"/>
      <c r="T512" s="48"/>
      <c r="U512" s="48"/>
    </row>
    <row r="513" spans="2:21" s="30" customFormat="1">
      <c r="B513" s="157" t="s">
        <v>45</v>
      </c>
      <c r="C513" s="59"/>
      <c r="D513" s="30" t="str">
        <f t="shared" si="18"/>
        <v xml:space="preserve"> </v>
      </c>
      <c r="E513" s="48">
        <f>IF($D513=SpeciesTable122[[#Headers],[Willow]],$C513,0)</f>
        <v>0</v>
      </c>
      <c r="F513" s="48">
        <f>IF($D513=SpeciesTable122[[#Headers],[Cottonwood]],$C513,0)</f>
        <v>0</v>
      </c>
      <c r="G513" s="48">
        <f>IF($D513=SpeciesTable122[[#Headers],[Oak]],$C513,0)</f>
        <v>0</v>
      </c>
      <c r="H513" s="48">
        <f>IF($D513=SpeciesTable122[[#Headers],[Shrub]],$C513,0)</f>
        <v>0</v>
      </c>
      <c r="I513" s="48">
        <f>IF($D513=SpeciesTable122[[#Headers],[AlWal]],$C513,0)</f>
        <v>0</v>
      </c>
      <c r="J513" s="48">
        <f>IF($D513=SpeciesTable122[[#Headers],[ABS]],$C513,0)</f>
        <v>0</v>
      </c>
      <c r="K513" s="48">
        <f>IF($D513=SpeciesTable122[[#Headers],[Other]],$C513,0)</f>
        <v>0</v>
      </c>
      <c r="L513" s="48" t="s">
        <v>30</v>
      </c>
      <c r="M513" s="48" t="str">
        <f>$C$22&amp;SpeciesTable122[[#This Row],[Species]]</f>
        <v>Juglans (sp)</v>
      </c>
      <c r="N513" s="48">
        <f>IF(SpeciesTable122[[#This Row],[Percentage]]&lt;&gt;"", IFERROR(VLOOKUP(SpeciesTable122[[#This Row],[County&amp;Species]], SpeciesCobenefits[[County&amp;Species]:[PM2.5 Removed]], 2, FALSE), 0), 0)</f>
        <v>0</v>
      </c>
      <c r="O513" s="48">
        <f>IF(SpeciesTable122[[#This Row],[Percentage]]&lt;&gt;"", IFERROR(VLOOKUP(SpeciesTable122[[#This Row],[County&amp;Species]], SpeciesCobenefits[[County&amp;Species]:[PM2.5 Removed]],3, FALSE), 0), 0)</f>
        <v>0</v>
      </c>
      <c r="P513" s="48">
        <f>IF(SpeciesTable122[[#This Row],[Percentage]]&lt;&gt;"", IFERROR(VLOOKUP(SpeciesTable122[[#This Row],[County&amp;Species]], SpeciesCobenefits[[County&amp;Species]:[PM2.5 Removed]], 4, FALSE), 0), 0)</f>
        <v>0</v>
      </c>
      <c r="Q513" s="48">
        <f>IF(SpeciesTable122[[#This Row],[Percentage]]&lt;&gt;"", IFERROR(VLOOKUP(SpeciesTable122[[#This Row],[County&amp;Species]], SpeciesCobenefits[[County&amp;Species]:[PM2.5 Removed]], 5, FALSE), 0), 0)</f>
        <v>0</v>
      </c>
      <c r="R513" s="48"/>
      <c r="S513" s="48"/>
      <c r="T513" s="48"/>
      <c r="U513" s="48"/>
    </row>
    <row r="514" spans="2:21" s="30" customFormat="1">
      <c r="B514" s="157" t="s">
        <v>46</v>
      </c>
      <c r="C514" s="59"/>
      <c r="D514" s="30" t="str">
        <f t="shared" si="18"/>
        <v xml:space="preserve"> </v>
      </c>
      <c r="E514" s="48">
        <f>IF($D514=SpeciesTable122[[#Headers],[Willow]],$C514,0)</f>
        <v>0</v>
      </c>
      <c r="F514" s="48">
        <f>IF($D514=SpeciesTable122[[#Headers],[Cottonwood]],$C514,0)</f>
        <v>0</v>
      </c>
      <c r="G514" s="48">
        <f>IF($D514=SpeciesTable122[[#Headers],[Oak]],$C514,0)</f>
        <v>0</v>
      </c>
      <c r="H514" s="48">
        <f>IF($D514=SpeciesTable122[[#Headers],[Shrub]],$C514,0)</f>
        <v>0</v>
      </c>
      <c r="I514" s="48">
        <f>IF($D514=SpeciesTable122[[#Headers],[AlWal]],$C514,0)</f>
        <v>0</v>
      </c>
      <c r="J514" s="48">
        <f>IF($D514=SpeciesTable122[[#Headers],[ABS]],$C514,0)</f>
        <v>0</v>
      </c>
      <c r="K514" s="48">
        <f>IF($D514=SpeciesTable122[[#Headers],[Other]],$C514,0)</f>
        <v>0</v>
      </c>
      <c r="L514" s="48" t="s">
        <v>32</v>
      </c>
      <c r="M514" s="48" t="str">
        <f>$C$22&amp;SpeciesTable122[[#This Row],[Species]]</f>
        <v>Laurus nobilis</v>
      </c>
      <c r="N514" s="48">
        <f>IF(SpeciesTable122[[#This Row],[Percentage]]&lt;&gt;"", IFERROR(VLOOKUP(SpeciesTable122[[#This Row],[County&amp;Species]], SpeciesCobenefits[[County&amp;Species]:[PM2.5 Removed]], 2, FALSE), 0), 0)</f>
        <v>0</v>
      </c>
      <c r="O514" s="48">
        <f>IF(SpeciesTable122[[#This Row],[Percentage]]&lt;&gt;"", IFERROR(VLOOKUP(SpeciesTable122[[#This Row],[County&amp;Species]], SpeciesCobenefits[[County&amp;Species]:[PM2.5 Removed]],3, FALSE), 0), 0)</f>
        <v>0</v>
      </c>
      <c r="P514" s="48">
        <f>IF(SpeciesTable122[[#This Row],[Percentage]]&lt;&gt;"", IFERROR(VLOOKUP(SpeciesTable122[[#This Row],[County&amp;Species]], SpeciesCobenefits[[County&amp;Species]:[PM2.5 Removed]], 4, FALSE), 0), 0)</f>
        <v>0</v>
      </c>
      <c r="Q514" s="48">
        <f>IF(SpeciesTable122[[#This Row],[Percentage]]&lt;&gt;"", IFERROR(VLOOKUP(SpeciesTable122[[#This Row],[County&amp;Species]], SpeciesCobenefits[[County&amp;Species]:[PM2.5 Removed]], 5, FALSE), 0), 0)</f>
        <v>0</v>
      </c>
      <c r="R514" s="48"/>
      <c r="S514" s="48"/>
      <c r="T514" s="48"/>
      <c r="U514" s="48"/>
    </row>
    <row r="515" spans="2:21" s="30" customFormat="1">
      <c r="B515" s="157" t="s">
        <v>47</v>
      </c>
      <c r="C515" s="59"/>
      <c r="D515" s="30" t="str">
        <f t="shared" si="18"/>
        <v xml:space="preserve"> </v>
      </c>
      <c r="E515" s="48">
        <f>IF($D515=SpeciesTable122[[#Headers],[Willow]],$C515,0)</f>
        <v>0</v>
      </c>
      <c r="F515" s="48">
        <f>IF($D515=SpeciesTable122[[#Headers],[Cottonwood]],$C515,0)</f>
        <v>0</v>
      </c>
      <c r="G515" s="48">
        <f>IF($D515=SpeciesTable122[[#Headers],[Oak]],$C515,0)</f>
        <v>0</v>
      </c>
      <c r="H515" s="48">
        <f>IF($D515=SpeciesTable122[[#Headers],[Shrub]],$C515,0)</f>
        <v>0</v>
      </c>
      <c r="I515" s="48">
        <f>IF($D515=SpeciesTable122[[#Headers],[AlWal]],$C515,0)</f>
        <v>0</v>
      </c>
      <c r="J515" s="48">
        <f>IF($D515=SpeciesTable122[[#Headers],[ABS]],$C515,0)</f>
        <v>0</v>
      </c>
      <c r="K515" s="48">
        <f>IF($D515=SpeciesTable122[[#Headers],[Other]],$C515,0)</f>
        <v>0</v>
      </c>
      <c r="L515" s="48" t="s">
        <v>32</v>
      </c>
      <c r="M515" s="48" t="str">
        <f>$C$22&amp;SpeciesTable122[[#This Row],[Species]]</f>
        <v>Myrica californica</v>
      </c>
      <c r="N515" s="48">
        <f>IF(SpeciesTable122[[#This Row],[Percentage]]&lt;&gt;"", IFERROR(VLOOKUP(SpeciesTable122[[#This Row],[County&amp;Species]], SpeciesCobenefits[[County&amp;Species]:[PM2.5 Removed]], 2, FALSE), 0), 0)</f>
        <v>0</v>
      </c>
      <c r="O515" s="48">
        <f>IF(SpeciesTable122[[#This Row],[Percentage]]&lt;&gt;"", IFERROR(VLOOKUP(SpeciesTable122[[#This Row],[County&amp;Species]], SpeciesCobenefits[[County&amp;Species]:[PM2.5 Removed]],3, FALSE), 0), 0)</f>
        <v>0</v>
      </c>
      <c r="P515" s="48">
        <f>IF(SpeciesTable122[[#This Row],[Percentage]]&lt;&gt;"", IFERROR(VLOOKUP(SpeciesTable122[[#This Row],[County&amp;Species]], SpeciesCobenefits[[County&amp;Species]:[PM2.5 Removed]], 4, FALSE), 0), 0)</f>
        <v>0</v>
      </c>
      <c r="Q515" s="48">
        <f>IF(SpeciesTable122[[#This Row],[Percentage]]&lt;&gt;"", IFERROR(VLOOKUP(SpeciesTable122[[#This Row],[County&amp;Species]], SpeciesCobenefits[[County&amp;Species]:[PM2.5 Removed]], 5, FALSE), 0), 0)</f>
        <v>0</v>
      </c>
      <c r="R515" s="48"/>
      <c r="S515" s="48"/>
      <c r="T515" s="48"/>
      <c r="U515" s="48"/>
    </row>
    <row r="516" spans="2:21" s="30" customFormat="1">
      <c r="B516" s="157" t="s">
        <v>48</v>
      </c>
      <c r="C516" s="59"/>
      <c r="D516" s="30" t="str">
        <f t="shared" si="18"/>
        <v xml:space="preserve"> </v>
      </c>
      <c r="E516" s="48">
        <f>IF($D516=SpeciesTable122[[#Headers],[Willow]],$C516,0)</f>
        <v>0</v>
      </c>
      <c r="F516" s="48">
        <f>IF($D516=SpeciesTable122[[#Headers],[Cottonwood]],$C516,0)</f>
        <v>0</v>
      </c>
      <c r="G516" s="48">
        <f>IF($D516=SpeciesTable122[[#Headers],[Oak]],$C516,0)</f>
        <v>0</v>
      </c>
      <c r="H516" s="48">
        <f>IF($D516=SpeciesTable122[[#Headers],[Shrub]],$C516,0)</f>
        <v>0</v>
      </c>
      <c r="I516" s="48">
        <f>IF($D516=SpeciesTable122[[#Headers],[AlWal]],$C516,0)</f>
        <v>0</v>
      </c>
      <c r="J516" s="48">
        <f>IF($D516=SpeciesTable122[[#Headers],[ABS]],$C516,0)</f>
        <v>0</v>
      </c>
      <c r="K516" s="48">
        <f>IF($D516=SpeciesTable122[[#Headers],[Other]],$C516,0)</f>
        <v>0</v>
      </c>
      <c r="L516" s="48" t="s">
        <v>49</v>
      </c>
      <c r="M516" s="48" t="str">
        <f>$C$22&amp;SpeciesTable122[[#This Row],[Species]]</f>
        <v>Physocarpus capitatus</v>
      </c>
      <c r="N516" s="48">
        <f>IF(SpeciesTable122[[#This Row],[Percentage]]&lt;&gt;"", IFERROR(VLOOKUP(SpeciesTable122[[#This Row],[County&amp;Species]], SpeciesCobenefits[[County&amp;Species]:[PM2.5 Removed]], 2, FALSE), 0), 0)</f>
        <v>0</v>
      </c>
      <c r="O516" s="48">
        <f>IF(SpeciesTable122[[#This Row],[Percentage]]&lt;&gt;"", IFERROR(VLOOKUP(SpeciesTable122[[#This Row],[County&amp;Species]], SpeciesCobenefits[[County&amp;Species]:[PM2.5 Removed]],3, FALSE), 0), 0)</f>
        <v>0</v>
      </c>
      <c r="P516" s="48">
        <f>IF(SpeciesTable122[[#This Row],[Percentage]]&lt;&gt;"", IFERROR(VLOOKUP(SpeciesTable122[[#This Row],[County&amp;Species]], SpeciesCobenefits[[County&amp;Species]:[PM2.5 Removed]], 4, FALSE), 0), 0)</f>
        <v>0</v>
      </c>
      <c r="Q516" s="48">
        <f>IF(SpeciesTable122[[#This Row],[Percentage]]&lt;&gt;"", IFERROR(VLOOKUP(SpeciesTable122[[#This Row],[County&amp;Species]], SpeciesCobenefits[[County&amp;Species]:[PM2.5 Removed]], 5, FALSE), 0), 0)</f>
        <v>0</v>
      </c>
      <c r="R516" s="48"/>
      <c r="S516" s="48"/>
      <c r="T516" s="48"/>
      <c r="U516" s="48"/>
    </row>
    <row r="517" spans="2:21" s="30" customFormat="1">
      <c r="B517" s="157" t="s">
        <v>50</v>
      </c>
      <c r="C517" s="59"/>
      <c r="D517" s="30" t="str">
        <f t="shared" si="18"/>
        <v xml:space="preserve"> </v>
      </c>
      <c r="E517" s="48">
        <f>IF($D517=SpeciesTable122[[#Headers],[Willow]],$C517,0)</f>
        <v>0</v>
      </c>
      <c r="F517" s="48">
        <f>IF($D517=SpeciesTable122[[#Headers],[Cottonwood]],$C517,0)</f>
        <v>0</v>
      </c>
      <c r="G517" s="48">
        <f>IF($D517=SpeciesTable122[[#Headers],[Oak]],$C517,0)</f>
        <v>0</v>
      </c>
      <c r="H517" s="48">
        <f>IF($D517=SpeciesTable122[[#Headers],[Shrub]],$C517,0)</f>
        <v>0</v>
      </c>
      <c r="I517" s="48">
        <f>IF($D517=SpeciesTable122[[#Headers],[AlWal]],$C517,0)</f>
        <v>0</v>
      </c>
      <c r="J517" s="48">
        <f>IF($D517=SpeciesTable122[[#Headers],[ABS]],$C517,0)</f>
        <v>0</v>
      </c>
      <c r="K517" s="48">
        <f>IF($D517=SpeciesTable122[[#Headers],[Other]],$C517,0)</f>
        <v>0</v>
      </c>
      <c r="L517" s="48" t="s">
        <v>31</v>
      </c>
      <c r="M517" s="48" t="str">
        <f>$C$22&amp;SpeciesTable122[[#This Row],[Species]]</f>
        <v>Platanus racemosa</v>
      </c>
      <c r="N517" s="48">
        <f>IF(SpeciesTable122[[#This Row],[Percentage]]&lt;&gt;"", IFERROR(VLOOKUP(SpeciesTable122[[#This Row],[County&amp;Species]], SpeciesCobenefits[[County&amp;Species]:[PM2.5 Removed]], 2, FALSE), 0), 0)</f>
        <v>0</v>
      </c>
      <c r="O517" s="48">
        <f>IF(SpeciesTable122[[#This Row],[Percentage]]&lt;&gt;"", IFERROR(VLOOKUP(SpeciesTable122[[#This Row],[County&amp;Species]], SpeciesCobenefits[[County&amp;Species]:[PM2.5 Removed]],3, FALSE), 0), 0)</f>
        <v>0</v>
      </c>
      <c r="P517" s="48">
        <f>IF(SpeciesTable122[[#This Row],[Percentage]]&lt;&gt;"", IFERROR(VLOOKUP(SpeciesTable122[[#This Row],[County&amp;Species]], SpeciesCobenefits[[County&amp;Species]:[PM2.5 Removed]], 4, FALSE), 0), 0)</f>
        <v>0</v>
      </c>
      <c r="Q517" s="48">
        <f>IF(SpeciesTable122[[#This Row],[Percentage]]&lt;&gt;"", IFERROR(VLOOKUP(SpeciesTable122[[#This Row],[County&amp;Species]], SpeciesCobenefits[[County&amp;Species]:[PM2.5 Removed]], 5, FALSE), 0), 0)</f>
        <v>0</v>
      </c>
      <c r="R517" s="48"/>
      <c r="S517" s="48"/>
      <c r="T517" s="48"/>
      <c r="U517" s="48"/>
    </row>
    <row r="518" spans="2:21" s="30" customFormat="1">
      <c r="B518" s="157" t="s">
        <v>51</v>
      </c>
      <c r="C518" s="59"/>
      <c r="D518" s="30" t="str">
        <f t="shared" si="18"/>
        <v xml:space="preserve"> </v>
      </c>
      <c r="E518" s="48">
        <f>IF($D518=SpeciesTable122[[#Headers],[Willow]],$C518,0)</f>
        <v>0</v>
      </c>
      <c r="F518" s="48">
        <f>IF($D518=SpeciesTable122[[#Headers],[Cottonwood]],$C518,0)</f>
        <v>0</v>
      </c>
      <c r="G518" s="48">
        <f>IF($D518=SpeciesTable122[[#Headers],[Oak]],$C518,0)</f>
        <v>0</v>
      </c>
      <c r="H518" s="48">
        <f>IF($D518=SpeciesTable122[[#Headers],[Shrub]],$C518,0)</f>
        <v>0</v>
      </c>
      <c r="I518" s="48">
        <f>IF($D518=SpeciesTable122[[#Headers],[AlWal]],$C518,0)</f>
        <v>0</v>
      </c>
      <c r="J518" s="48">
        <f>IF($D518=SpeciesTable122[[#Headers],[ABS]],$C518,0)</f>
        <v>0</v>
      </c>
      <c r="K518" s="48">
        <f>IF($D518=SpeciesTable122[[#Headers],[Other]],$C518,0)</f>
        <v>0</v>
      </c>
      <c r="L518" s="48" t="s">
        <v>27</v>
      </c>
      <c r="M518" s="48" t="str">
        <f>$C$22&amp;SpeciesTable122[[#This Row],[Species]]</f>
        <v>Populus fremontii</v>
      </c>
      <c r="N518" s="48">
        <f>IF(SpeciesTable122[[#This Row],[Percentage]]&lt;&gt;"", IFERROR(VLOOKUP(SpeciesTable122[[#This Row],[County&amp;Species]], SpeciesCobenefits[[County&amp;Species]:[PM2.5 Removed]], 2, FALSE), 0), 0)</f>
        <v>0</v>
      </c>
      <c r="O518" s="48">
        <f>IF(SpeciesTable122[[#This Row],[Percentage]]&lt;&gt;"", IFERROR(VLOOKUP(SpeciesTable122[[#This Row],[County&amp;Species]], SpeciesCobenefits[[County&amp;Species]:[PM2.5 Removed]],3, FALSE), 0), 0)</f>
        <v>0</v>
      </c>
      <c r="P518" s="48">
        <f>IF(SpeciesTable122[[#This Row],[Percentage]]&lt;&gt;"", IFERROR(VLOOKUP(SpeciesTable122[[#This Row],[County&amp;Species]], SpeciesCobenefits[[County&amp;Species]:[PM2.5 Removed]], 4, FALSE), 0), 0)</f>
        <v>0</v>
      </c>
      <c r="Q518" s="48">
        <f>IF(SpeciesTable122[[#This Row],[Percentage]]&lt;&gt;"", IFERROR(VLOOKUP(SpeciesTable122[[#This Row],[County&amp;Species]], SpeciesCobenefits[[County&amp;Species]:[PM2.5 Removed]], 5, FALSE), 0), 0)</f>
        <v>0</v>
      </c>
      <c r="R518" s="48"/>
      <c r="S518" s="48"/>
      <c r="T518" s="48"/>
      <c r="U518" s="48"/>
    </row>
    <row r="519" spans="2:21" s="30" customFormat="1">
      <c r="B519" s="157" t="s">
        <v>52</v>
      </c>
      <c r="C519" s="59"/>
      <c r="D519" s="30" t="str">
        <f t="shared" si="18"/>
        <v xml:space="preserve"> </v>
      </c>
      <c r="E519" s="48">
        <f>IF($D519=SpeciesTable122[[#Headers],[Willow]],$C519,0)</f>
        <v>0</v>
      </c>
      <c r="F519" s="48">
        <f>IF($D519=SpeciesTable122[[#Headers],[Cottonwood]],$C519,0)</f>
        <v>0</v>
      </c>
      <c r="G519" s="48">
        <f>IF($D519=SpeciesTable122[[#Headers],[Oak]],$C519,0)</f>
        <v>0</v>
      </c>
      <c r="H519" s="48">
        <f>IF($D519=SpeciesTable122[[#Headers],[Shrub]],$C519,0)</f>
        <v>0</v>
      </c>
      <c r="I519" s="48">
        <f>IF($D519=SpeciesTable122[[#Headers],[AlWal]],$C519,0)</f>
        <v>0</v>
      </c>
      <c r="J519" s="48">
        <f>IF($D519=SpeciesTable122[[#Headers],[ABS]],$C519,0)</f>
        <v>0</v>
      </c>
      <c r="K519" s="48">
        <f>IF($D519=SpeciesTable122[[#Headers],[Other]],$C519,0)</f>
        <v>0</v>
      </c>
      <c r="L519" s="48" t="s">
        <v>27</v>
      </c>
      <c r="M519" s="48" t="str">
        <f>$C$22&amp;SpeciesTable122[[#This Row],[Species]]</f>
        <v>Populus (other)</v>
      </c>
      <c r="N519" s="48">
        <f>IF(SpeciesTable122[[#This Row],[Percentage]]&lt;&gt;"", IFERROR(VLOOKUP(SpeciesTable122[[#This Row],[County&amp;Species]], SpeciesCobenefits[[County&amp;Species]:[PM2.5 Removed]], 2, FALSE), 0), 0)</f>
        <v>0</v>
      </c>
      <c r="O519" s="48">
        <f>IF(SpeciesTable122[[#This Row],[Percentage]]&lt;&gt;"", IFERROR(VLOOKUP(SpeciesTable122[[#This Row],[County&amp;Species]], SpeciesCobenefits[[County&amp;Species]:[PM2.5 Removed]],3, FALSE), 0), 0)</f>
        <v>0</v>
      </c>
      <c r="P519" s="48">
        <f>IF(SpeciesTable122[[#This Row],[Percentage]]&lt;&gt;"", IFERROR(VLOOKUP(SpeciesTable122[[#This Row],[County&amp;Species]], SpeciesCobenefits[[County&amp;Species]:[PM2.5 Removed]], 4, FALSE), 0), 0)</f>
        <v>0</v>
      </c>
      <c r="Q519" s="48">
        <f>IF(SpeciesTable122[[#This Row],[Percentage]]&lt;&gt;"", IFERROR(VLOOKUP(SpeciesTable122[[#This Row],[County&amp;Species]], SpeciesCobenefits[[County&amp;Species]:[PM2.5 Removed]], 5, FALSE), 0), 0)</f>
        <v>0</v>
      </c>
      <c r="R519" s="48"/>
      <c r="S519" s="48"/>
      <c r="T519" s="48"/>
      <c r="U519" s="48"/>
    </row>
    <row r="520" spans="2:21" s="30" customFormat="1">
      <c r="B520" s="157" t="s">
        <v>53</v>
      </c>
      <c r="C520" s="59"/>
      <c r="D520" s="30" t="str">
        <f t="shared" si="18"/>
        <v xml:space="preserve"> </v>
      </c>
      <c r="E520" s="48">
        <f>IF($D520=SpeciesTable122[[#Headers],[Willow]],$C520,0)</f>
        <v>0</v>
      </c>
      <c r="F520" s="48">
        <f>IF($D520=SpeciesTable122[[#Headers],[Cottonwood]],$C520,0)</f>
        <v>0</v>
      </c>
      <c r="G520" s="48">
        <f>IF($D520=SpeciesTable122[[#Headers],[Oak]],$C520,0)</f>
        <v>0</v>
      </c>
      <c r="H520" s="48">
        <f>IF($D520=SpeciesTable122[[#Headers],[Shrub]],$C520,0)</f>
        <v>0</v>
      </c>
      <c r="I520" s="48">
        <f>IF($D520=SpeciesTable122[[#Headers],[AlWal]],$C520,0)</f>
        <v>0</v>
      </c>
      <c r="J520" s="48">
        <f>IF($D520=SpeciesTable122[[#Headers],[ABS]],$C520,0)</f>
        <v>0</v>
      </c>
      <c r="K520" s="48">
        <f>IF($D520=SpeciesTable122[[#Headers],[Other]],$C520,0)</f>
        <v>0</v>
      </c>
      <c r="L520" s="48" t="s">
        <v>28</v>
      </c>
      <c r="M520" s="48" t="str">
        <f>$C$22&amp;SpeciesTable122[[#This Row],[Species]]</f>
        <v>Quercus lobata</v>
      </c>
      <c r="N520" s="48">
        <f>IF(SpeciesTable122[[#This Row],[Percentage]]&lt;&gt;"", IFERROR(VLOOKUP(SpeciesTable122[[#This Row],[County&amp;Species]], SpeciesCobenefits[[County&amp;Species]:[PM2.5 Removed]], 2, FALSE), 0), 0)</f>
        <v>0</v>
      </c>
      <c r="O520" s="48">
        <f>IF(SpeciesTable122[[#This Row],[Percentage]]&lt;&gt;"", IFERROR(VLOOKUP(SpeciesTable122[[#This Row],[County&amp;Species]], SpeciesCobenefits[[County&amp;Species]:[PM2.5 Removed]],3, FALSE), 0), 0)</f>
        <v>0</v>
      </c>
      <c r="P520" s="48">
        <f>IF(SpeciesTable122[[#This Row],[Percentage]]&lt;&gt;"", IFERROR(VLOOKUP(SpeciesTable122[[#This Row],[County&amp;Species]], SpeciesCobenefits[[County&amp;Species]:[PM2.5 Removed]], 4, FALSE), 0), 0)</f>
        <v>0</v>
      </c>
      <c r="Q520" s="48">
        <f>IF(SpeciesTable122[[#This Row],[Percentage]]&lt;&gt;"", IFERROR(VLOOKUP(SpeciesTable122[[#This Row],[County&amp;Species]], SpeciesCobenefits[[County&amp;Species]:[PM2.5 Removed]], 5, FALSE), 0), 0)</f>
        <v>0</v>
      </c>
      <c r="R520" s="48"/>
      <c r="S520" s="48"/>
      <c r="T520" s="48"/>
      <c r="U520" s="48"/>
    </row>
    <row r="521" spans="2:21" s="30" customFormat="1">
      <c r="B521" s="157" t="s">
        <v>54</v>
      </c>
      <c r="C521" s="59"/>
      <c r="D521" s="30" t="str">
        <f t="shared" si="18"/>
        <v xml:space="preserve"> </v>
      </c>
      <c r="E521" s="48">
        <f>IF($D521=SpeciesTable122[[#Headers],[Willow]],$C521,0)</f>
        <v>0</v>
      </c>
      <c r="F521" s="48">
        <f>IF($D521=SpeciesTable122[[#Headers],[Cottonwood]],$C521,0)</f>
        <v>0</v>
      </c>
      <c r="G521" s="48">
        <f>IF($D521=SpeciesTable122[[#Headers],[Oak]],$C521,0)</f>
        <v>0</v>
      </c>
      <c r="H521" s="48">
        <f>IF($D521=SpeciesTable122[[#Headers],[Shrub]],$C521,0)</f>
        <v>0</v>
      </c>
      <c r="I521" s="48">
        <f>IF($D521=SpeciesTable122[[#Headers],[AlWal]],$C521,0)</f>
        <v>0</v>
      </c>
      <c r="J521" s="48">
        <f>IF($D521=SpeciesTable122[[#Headers],[ABS]],$C521,0)</f>
        <v>0</v>
      </c>
      <c r="K521" s="48">
        <f>IF($D521=SpeciesTable122[[#Headers],[Other]],$C521,0)</f>
        <v>0</v>
      </c>
      <c r="L521" s="48" t="s">
        <v>28</v>
      </c>
      <c r="M521" s="48" t="str">
        <f>$C$22&amp;SpeciesTable122[[#This Row],[Species]]</f>
        <v>Quercus agrifolia</v>
      </c>
      <c r="N521" s="48">
        <f>IF(SpeciesTable122[[#This Row],[Percentage]]&lt;&gt;"", IFERROR(VLOOKUP(SpeciesTable122[[#This Row],[County&amp;Species]], SpeciesCobenefits[[County&amp;Species]:[PM2.5 Removed]], 2, FALSE), 0), 0)</f>
        <v>0</v>
      </c>
      <c r="O521" s="48">
        <f>IF(SpeciesTable122[[#This Row],[Percentage]]&lt;&gt;"", IFERROR(VLOOKUP(SpeciesTable122[[#This Row],[County&amp;Species]], SpeciesCobenefits[[County&amp;Species]:[PM2.5 Removed]],3, FALSE), 0), 0)</f>
        <v>0</v>
      </c>
      <c r="P521" s="48">
        <f>IF(SpeciesTable122[[#This Row],[Percentage]]&lt;&gt;"", IFERROR(VLOOKUP(SpeciesTable122[[#This Row],[County&amp;Species]], SpeciesCobenefits[[County&amp;Species]:[PM2.5 Removed]], 4, FALSE), 0), 0)</f>
        <v>0</v>
      </c>
      <c r="Q521" s="48">
        <f>IF(SpeciesTable122[[#This Row],[Percentage]]&lt;&gt;"", IFERROR(VLOOKUP(SpeciesTable122[[#This Row],[County&amp;Species]], SpeciesCobenefits[[County&amp;Species]:[PM2.5 Removed]], 5, FALSE), 0), 0)</f>
        <v>0</v>
      </c>
      <c r="R521" s="48"/>
      <c r="S521" s="48"/>
      <c r="T521" s="48"/>
      <c r="U521" s="48"/>
    </row>
    <row r="522" spans="2:21" s="30" customFormat="1">
      <c r="B522" s="157" t="s">
        <v>55</v>
      </c>
      <c r="C522" s="59"/>
      <c r="D522" s="30" t="str">
        <f t="shared" si="18"/>
        <v xml:space="preserve"> </v>
      </c>
      <c r="E522" s="48">
        <f>IF($D522=SpeciesTable122[[#Headers],[Willow]],$C522,0)</f>
        <v>0</v>
      </c>
      <c r="F522" s="48">
        <f>IF($D522=SpeciesTable122[[#Headers],[Cottonwood]],$C522,0)</f>
        <v>0</v>
      </c>
      <c r="G522" s="48">
        <f>IF($D522=SpeciesTable122[[#Headers],[Oak]],$C522,0)</f>
        <v>0</v>
      </c>
      <c r="H522" s="48">
        <f>IF($D522=SpeciesTable122[[#Headers],[Shrub]],$C522,0)</f>
        <v>0</v>
      </c>
      <c r="I522" s="48">
        <f>IF($D522=SpeciesTable122[[#Headers],[AlWal]],$C522,0)</f>
        <v>0</v>
      </c>
      <c r="J522" s="48">
        <f>IF($D522=SpeciesTable122[[#Headers],[ABS]],$C522,0)</f>
        <v>0</v>
      </c>
      <c r="K522" s="48">
        <f>IF($D522=SpeciesTable122[[#Headers],[Other]],$C522,0)</f>
        <v>0</v>
      </c>
      <c r="L522" s="48" t="s">
        <v>28</v>
      </c>
      <c r="M522" s="48" t="str">
        <f>$C$22&amp;SpeciesTable122[[#This Row],[Species]]</f>
        <v>Quercus (other)</v>
      </c>
      <c r="N522" s="48">
        <f>IF(SpeciesTable122[[#This Row],[Percentage]]&lt;&gt;"", IFERROR(VLOOKUP(SpeciesTable122[[#This Row],[County&amp;Species]], SpeciesCobenefits[[County&amp;Species]:[PM2.5 Removed]], 2, FALSE), 0), 0)</f>
        <v>0</v>
      </c>
      <c r="O522" s="48">
        <f>IF(SpeciesTable122[[#This Row],[Percentage]]&lt;&gt;"", IFERROR(VLOOKUP(SpeciesTable122[[#This Row],[County&amp;Species]], SpeciesCobenefits[[County&amp;Species]:[PM2.5 Removed]],3, FALSE), 0), 0)</f>
        <v>0</v>
      </c>
      <c r="P522" s="48">
        <f>IF(SpeciesTable122[[#This Row],[Percentage]]&lt;&gt;"", IFERROR(VLOOKUP(SpeciesTable122[[#This Row],[County&amp;Species]], SpeciesCobenefits[[County&amp;Species]:[PM2.5 Removed]], 4, FALSE), 0), 0)</f>
        <v>0</v>
      </c>
      <c r="Q522" s="48">
        <f>IF(SpeciesTable122[[#This Row],[Percentage]]&lt;&gt;"", IFERROR(VLOOKUP(SpeciesTable122[[#This Row],[County&amp;Species]], SpeciesCobenefits[[County&amp;Species]:[PM2.5 Removed]], 5, FALSE), 0), 0)</f>
        <v>0</v>
      </c>
      <c r="R522" s="48"/>
      <c r="S522" s="48"/>
      <c r="T522" s="48"/>
      <c r="U522" s="48"/>
    </row>
    <row r="523" spans="2:21" s="30" customFormat="1">
      <c r="B523" s="157" t="s">
        <v>56</v>
      </c>
      <c r="C523" s="59"/>
      <c r="D523" s="30" t="str">
        <f t="shared" si="18"/>
        <v xml:space="preserve"> </v>
      </c>
      <c r="E523" s="48">
        <f>IF($D523=SpeciesTable122[[#Headers],[Willow]],$C523,0)</f>
        <v>0</v>
      </c>
      <c r="F523" s="48">
        <f>IF($D523=SpeciesTable122[[#Headers],[Cottonwood]],$C523,0)</f>
        <v>0</v>
      </c>
      <c r="G523" s="48">
        <f>IF($D523=SpeciesTable122[[#Headers],[Oak]],$C523,0)</f>
        <v>0</v>
      </c>
      <c r="H523" s="48">
        <f>IF($D523=SpeciesTable122[[#Headers],[Shrub]],$C523,0)</f>
        <v>0</v>
      </c>
      <c r="I523" s="48">
        <f>IF($D523=SpeciesTable122[[#Headers],[AlWal]],$C523,0)</f>
        <v>0</v>
      </c>
      <c r="J523" s="48">
        <f>IF($D523=SpeciesTable122[[#Headers],[ABS]],$C523,0)</f>
        <v>0</v>
      </c>
      <c r="K523" s="48">
        <f>IF($D523=SpeciesTable122[[#Headers],[Other]],$C523,0)</f>
        <v>0</v>
      </c>
      <c r="L523" s="48" t="s">
        <v>49</v>
      </c>
      <c r="M523" s="48" t="str">
        <f>$C$22&amp;SpeciesTable122[[#This Row],[Species]]</f>
        <v>Rosa californica</v>
      </c>
      <c r="N523" s="48">
        <f>IF(SpeciesTable122[[#This Row],[Percentage]]&lt;&gt;"", IFERROR(VLOOKUP(SpeciesTable122[[#This Row],[County&amp;Species]], SpeciesCobenefits[[County&amp;Species]:[PM2.5 Removed]], 2, FALSE), 0), 0)</f>
        <v>0</v>
      </c>
      <c r="O523" s="48">
        <f>IF(SpeciesTable122[[#This Row],[Percentage]]&lt;&gt;"", IFERROR(VLOOKUP(SpeciesTable122[[#This Row],[County&amp;Species]], SpeciesCobenefits[[County&amp;Species]:[PM2.5 Removed]],3, FALSE), 0), 0)</f>
        <v>0</v>
      </c>
      <c r="P523" s="48">
        <f>IF(SpeciesTable122[[#This Row],[Percentage]]&lt;&gt;"", IFERROR(VLOOKUP(SpeciesTable122[[#This Row],[County&amp;Species]], SpeciesCobenefits[[County&amp;Species]:[PM2.5 Removed]], 4, FALSE), 0), 0)</f>
        <v>0</v>
      </c>
      <c r="Q523" s="48">
        <f>IF(SpeciesTable122[[#This Row],[Percentage]]&lt;&gt;"", IFERROR(VLOOKUP(SpeciesTable122[[#This Row],[County&amp;Species]], SpeciesCobenefits[[County&amp;Species]:[PM2.5 Removed]], 5, FALSE), 0), 0)</f>
        <v>0</v>
      </c>
      <c r="R523" s="48"/>
      <c r="S523" s="48"/>
      <c r="T523" s="48"/>
      <c r="U523" s="48"/>
    </row>
    <row r="524" spans="2:21" s="30" customFormat="1">
      <c r="B524" s="157" t="s">
        <v>57</v>
      </c>
      <c r="C524" s="59"/>
      <c r="D524" s="30" t="str">
        <f t="shared" si="18"/>
        <v xml:space="preserve"> </v>
      </c>
      <c r="E524" s="48">
        <f>IF($D524=SpeciesTable122[[#Headers],[Willow]],$C524,0)</f>
        <v>0</v>
      </c>
      <c r="F524" s="48">
        <f>IF($D524=SpeciesTable122[[#Headers],[Cottonwood]],$C524,0)</f>
        <v>0</v>
      </c>
      <c r="G524" s="48">
        <f>IF($D524=SpeciesTable122[[#Headers],[Oak]],$C524,0)</f>
        <v>0</v>
      </c>
      <c r="H524" s="48">
        <f>IF($D524=SpeciesTable122[[#Headers],[Shrub]],$C524,0)</f>
        <v>0</v>
      </c>
      <c r="I524" s="48">
        <f>IF($D524=SpeciesTable122[[#Headers],[AlWal]],$C524,0)</f>
        <v>0</v>
      </c>
      <c r="J524" s="48">
        <f>IF($D524=SpeciesTable122[[#Headers],[ABS]],$C524,0)</f>
        <v>0</v>
      </c>
      <c r="K524" s="48">
        <f>IF($D524=SpeciesTable122[[#Headers],[Other]],$C524,0)</f>
        <v>0</v>
      </c>
      <c r="L524" s="48" t="s">
        <v>49</v>
      </c>
      <c r="M524" s="48" t="str">
        <f>$C$22&amp;SpeciesTable122[[#This Row],[Species]]</f>
        <v>Rubus (sp)</v>
      </c>
      <c r="N524" s="48">
        <f>IF(SpeciesTable122[[#This Row],[Percentage]]&lt;&gt;"", IFERROR(VLOOKUP(SpeciesTable122[[#This Row],[County&amp;Species]], SpeciesCobenefits[[County&amp;Species]:[PM2.5 Removed]], 2, FALSE), 0), 0)</f>
        <v>0</v>
      </c>
      <c r="O524" s="48">
        <f>IF(SpeciesTable122[[#This Row],[Percentage]]&lt;&gt;"", IFERROR(VLOOKUP(SpeciesTable122[[#This Row],[County&amp;Species]], SpeciesCobenefits[[County&amp;Species]:[PM2.5 Removed]],3, FALSE), 0), 0)</f>
        <v>0</v>
      </c>
      <c r="P524" s="48">
        <f>IF(SpeciesTable122[[#This Row],[Percentage]]&lt;&gt;"", IFERROR(VLOOKUP(SpeciesTable122[[#This Row],[County&amp;Species]], SpeciesCobenefits[[County&amp;Species]:[PM2.5 Removed]], 4, FALSE), 0), 0)</f>
        <v>0</v>
      </c>
      <c r="Q524" s="48">
        <f>IF(SpeciesTable122[[#This Row],[Percentage]]&lt;&gt;"", IFERROR(VLOOKUP(SpeciesTable122[[#This Row],[County&amp;Species]], SpeciesCobenefits[[County&amp;Species]:[PM2.5 Removed]], 5, FALSE), 0), 0)</f>
        <v>0</v>
      </c>
      <c r="R524" s="48"/>
      <c r="S524" s="48"/>
      <c r="T524" s="48"/>
      <c r="U524" s="48"/>
    </row>
    <row r="525" spans="2:21" s="30" customFormat="1">
      <c r="B525" s="157" t="s">
        <v>58</v>
      </c>
      <c r="C525" s="59"/>
      <c r="D525" s="30" t="str">
        <f t="shared" si="18"/>
        <v xml:space="preserve"> </v>
      </c>
      <c r="E525" s="48">
        <f>IF($D525=SpeciesTable122[[#Headers],[Willow]],$C525,0)</f>
        <v>0</v>
      </c>
      <c r="F525" s="48">
        <f>IF($D525=SpeciesTable122[[#Headers],[Cottonwood]],$C525,0)</f>
        <v>0</v>
      </c>
      <c r="G525" s="48">
        <f>IF($D525=SpeciesTable122[[#Headers],[Oak]],$C525,0)</f>
        <v>0</v>
      </c>
      <c r="H525" s="48">
        <f>IF($D525=SpeciesTable122[[#Headers],[Shrub]],$C525,0)</f>
        <v>0</v>
      </c>
      <c r="I525" s="48">
        <f>IF($D525=SpeciesTable122[[#Headers],[AlWal]],$C525,0)</f>
        <v>0</v>
      </c>
      <c r="J525" s="48">
        <f>IF($D525=SpeciesTable122[[#Headers],[ABS]],$C525,0)</f>
        <v>0</v>
      </c>
      <c r="K525" s="48">
        <f>IF($D525=SpeciesTable122[[#Headers],[Other]],$C525,0)</f>
        <v>0</v>
      </c>
      <c r="L525" s="48" t="s">
        <v>26</v>
      </c>
      <c r="M525" s="48" t="str">
        <f>$C$22&amp;SpeciesTable122[[#This Row],[Species]]</f>
        <v>Salix exigua</v>
      </c>
      <c r="N525" s="48">
        <f>IF(SpeciesTable122[[#This Row],[Percentage]]&lt;&gt;"", IFERROR(VLOOKUP(SpeciesTable122[[#This Row],[County&amp;Species]], SpeciesCobenefits[[County&amp;Species]:[PM2.5 Removed]], 2, FALSE), 0), 0)</f>
        <v>0</v>
      </c>
      <c r="O525" s="48">
        <f>IF(SpeciesTable122[[#This Row],[Percentage]]&lt;&gt;"", IFERROR(VLOOKUP(SpeciesTable122[[#This Row],[County&amp;Species]], SpeciesCobenefits[[County&amp;Species]:[PM2.5 Removed]],3, FALSE), 0), 0)</f>
        <v>0</v>
      </c>
      <c r="P525" s="48">
        <f>IF(SpeciesTable122[[#This Row],[Percentage]]&lt;&gt;"", IFERROR(VLOOKUP(SpeciesTable122[[#This Row],[County&amp;Species]], SpeciesCobenefits[[County&amp;Species]:[PM2.5 Removed]], 4, FALSE), 0), 0)</f>
        <v>0</v>
      </c>
      <c r="Q525" s="48">
        <f>IF(SpeciesTable122[[#This Row],[Percentage]]&lt;&gt;"", IFERROR(VLOOKUP(SpeciesTable122[[#This Row],[County&amp;Species]], SpeciesCobenefits[[County&amp;Species]:[PM2.5 Removed]], 5, FALSE), 0), 0)</f>
        <v>0</v>
      </c>
      <c r="R525" s="48"/>
      <c r="S525" s="48"/>
      <c r="T525" s="48"/>
      <c r="U525" s="48"/>
    </row>
    <row r="526" spans="2:21" s="30" customFormat="1">
      <c r="B526" s="157" t="s">
        <v>59</v>
      </c>
      <c r="C526" s="59"/>
      <c r="D526" s="30" t="str">
        <f t="shared" si="18"/>
        <v xml:space="preserve"> </v>
      </c>
      <c r="E526" s="48">
        <f>IF($D526=SpeciesTable122[[#Headers],[Willow]],$C526,0)</f>
        <v>0</v>
      </c>
      <c r="F526" s="48">
        <f>IF($D526=SpeciesTable122[[#Headers],[Cottonwood]],$C526,0)</f>
        <v>0</v>
      </c>
      <c r="G526" s="48">
        <f>IF($D526=SpeciesTable122[[#Headers],[Oak]],$C526,0)</f>
        <v>0</v>
      </c>
      <c r="H526" s="48">
        <f>IF($D526=SpeciesTable122[[#Headers],[Shrub]],$C526,0)</f>
        <v>0</v>
      </c>
      <c r="I526" s="48">
        <f>IF($D526=SpeciesTable122[[#Headers],[AlWal]],$C526,0)</f>
        <v>0</v>
      </c>
      <c r="J526" s="48">
        <f>IF($D526=SpeciesTable122[[#Headers],[ABS]],$C526,0)</f>
        <v>0</v>
      </c>
      <c r="K526" s="48">
        <f>IF($D526=SpeciesTable122[[#Headers],[Other]],$C526,0)</f>
        <v>0</v>
      </c>
      <c r="L526" s="48" t="s">
        <v>26</v>
      </c>
      <c r="M526" s="48" t="str">
        <f>$C$22&amp;SpeciesTable122[[#This Row],[Species]]</f>
        <v>Salix gooddingii</v>
      </c>
      <c r="N526" s="48">
        <f>IF(SpeciesTable122[[#This Row],[Percentage]]&lt;&gt;"", IFERROR(VLOOKUP(SpeciesTable122[[#This Row],[County&amp;Species]], SpeciesCobenefits[[County&amp;Species]:[PM2.5 Removed]], 2, FALSE), 0), 0)</f>
        <v>0</v>
      </c>
      <c r="O526" s="48">
        <f>IF(SpeciesTable122[[#This Row],[Percentage]]&lt;&gt;"", IFERROR(VLOOKUP(SpeciesTable122[[#This Row],[County&amp;Species]], SpeciesCobenefits[[County&amp;Species]:[PM2.5 Removed]],3, FALSE), 0), 0)</f>
        <v>0</v>
      </c>
      <c r="P526" s="48">
        <f>IF(SpeciesTable122[[#This Row],[Percentage]]&lt;&gt;"", IFERROR(VLOOKUP(SpeciesTable122[[#This Row],[County&amp;Species]], SpeciesCobenefits[[County&amp;Species]:[PM2.5 Removed]], 4, FALSE), 0), 0)</f>
        <v>0</v>
      </c>
      <c r="Q526" s="48">
        <f>IF(SpeciesTable122[[#This Row],[Percentage]]&lt;&gt;"", IFERROR(VLOOKUP(SpeciesTable122[[#This Row],[County&amp;Species]], SpeciesCobenefits[[County&amp;Species]:[PM2.5 Removed]], 5, FALSE), 0), 0)</f>
        <v>0</v>
      </c>
      <c r="R526" s="48"/>
      <c r="S526" s="48"/>
      <c r="T526" s="48"/>
      <c r="U526" s="48"/>
    </row>
    <row r="527" spans="2:21" s="30" customFormat="1">
      <c r="B527" s="157" t="s">
        <v>60</v>
      </c>
      <c r="C527" s="59"/>
      <c r="D527" s="30" t="str">
        <f t="shared" si="18"/>
        <v xml:space="preserve"> </v>
      </c>
      <c r="E527" s="48">
        <f>IF($D527=SpeciesTable122[[#Headers],[Willow]],$C527,0)</f>
        <v>0</v>
      </c>
      <c r="F527" s="48">
        <f>IF($D527=SpeciesTable122[[#Headers],[Cottonwood]],$C527,0)</f>
        <v>0</v>
      </c>
      <c r="G527" s="48">
        <f>IF($D527=SpeciesTable122[[#Headers],[Oak]],$C527,0)</f>
        <v>0</v>
      </c>
      <c r="H527" s="48">
        <f>IF($D527=SpeciesTable122[[#Headers],[Shrub]],$C527,0)</f>
        <v>0</v>
      </c>
      <c r="I527" s="48">
        <f>IF($D527=SpeciesTable122[[#Headers],[AlWal]],$C527,0)</f>
        <v>0</v>
      </c>
      <c r="J527" s="48">
        <f>IF($D527=SpeciesTable122[[#Headers],[ABS]],$C527,0)</f>
        <v>0</v>
      </c>
      <c r="K527" s="48">
        <f>IF($D527=SpeciesTable122[[#Headers],[Other]],$C527,0)</f>
        <v>0</v>
      </c>
      <c r="L527" s="48" t="s">
        <v>26</v>
      </c>
      <c r="M527" s="48" t="str">
        <f>$C$22&amp;SpeciesTable122[[#This Row],[Species]]</f>
        <v>Salix laevigata</v>
      </c>
      <c r="N527" s="48">
        <f>IF(SpeciesTable122[[#This Row],[Percentage]]&lt;&gt;"", IFERROR(VLOOKUP(SpeciesTable122[[#This Row],[County&amp;Species]], SpeciesCobenefits[[County&amp;Species]:[PM2.5 Removed]], 2, FALSE), 0), 0)</f>
        <v>0</v>
      </c>
      <c r="O527" s="48">
        <f>IF(SpeciesTable122[[#This Row],[Percentage]]&lt;&gt;"", IFERROR(VLOOKUP(SpeciesTable122[[#This Row],[County&amp;Species]], SpeciesCobenefits[[County&amp;Species]:[PM2.5 Removed]],3, FALSE), 0), 0)</f>
        <v>0</v>
      </c>
      <c r="P527" s="48">
        <f>IF(SpeciesTable122[[#This Row],[Percentage]]&lt;&gt;"", IFERROR(VLOOKUP(SpeciesTable122[[#This Row],[County&amp;Species]], SpeciesCobenefits[[County&amp;Species]:[PM2.5 Removed]], 4, FALSE), 0), 0)</f>
        <v>0</v>
      </c>
      <c r="Q527" s="48">
        <f>IF(SpeciesTable122[[#This Row],[Percentage]]&lt;&gt;"", IFERROR(VLOOKUP(SpeciesTable122[[#This Row],[County&amp;Species]], SpeciesCobenefits[[County&amp;Species]:[PM2.5 Removed]], 5, FALSE), 0), 0)</f>
        <v>0</v>
      </c>
      <c r="R527" s="48"/>
      <c r="S527" s="48"/>
      <c r="T527" s="48"/>
      <c r="U527" s="48"/>
    </row>
    <row r="528" spans="2:21" s="30" customFormat="1">
      <c r="B528" s="157" t="s">
        <v>61</v>
      </c>
      <c r="C528" s="59"/>
      <c r="D528" s="30" t="str">
        <f t="shared" si="18"/>
        <v xml:space="preserve"> </v>
      </c>
      <c r="E528" s="48">
        <f>IF($D528=SpeciesTable122[[#Headers],[Willow]],$C528,0)</f>
        <v>0</v>
      </c>
      <c r="F528" s="48">
        <f>IF($D528=SpeciesTable122[[#Headers],[Cottonwood]],$C528,0)</f>
        <v>0</v>
      </c>
      <c r="G528" s="48">
        <f>IF($D528=SpeciesTable122[[#Headers],[Oak]],$C528,0)</f>
        <v>0</v>
      </c>
      <c r="H528" s="48">
        <f>IF($D528=SpeciesTable122[[#Headers],[Shrub]],$C528,0)</f>
        <v>0</v>
      </c>
      <c r="I528" s="48">
        <f>IF($D528=SpeciesTable122[[#Headers],[AlWal]],$C528,0)</f>
        <v>0</v>
      </c>
      <c r="J528" s="48">
        <f>IF($D528=SpeciesTable122[[#Headers],[ABS]],$C528,0)</f>
        <v>0</v>
      </c>
      <c r="K528" s="48">
        <f>IF($D528=SpeciesTable122[[#Headers],[Other]],$C528,0)</f>
        <v>0</v>
      </c>
      <c r="L528" s="48" t="s">
        <v>26</v>
      </c>
      <c r="M528" s="48" t="str">
        <f>$C$22&amp;SpeciesTable122[[#This Row],[Species]]</f>
        <v>Salix lasiolepis</v>
      </c>
      <c r="N528" s="48">
        <f>IF(SpeciesTable122[[#This Row],[Percentage]]&lt;&gt;"", IFERROR(VLOOKUP(SpeciesTable122[[#This Row],[County&amp;Species]], SpeciesCobenefits[[County&amp;Species]:[PM2.5 Removed]], 2, FALSE), 0), 0)</f>
        <v>0</v>
      </c>
      <c r="O528" s="48">
        <f>IF(SpeciesTable122[[#This Row],[Percentage]]&lt;&gt;"", IFERROR(VLOOKUP(SpeciesTable122[[#This Row],[County&amp;Species]], SpeciesCobenefits[[County&amp;Species]:[PM2.5 Removed]],3, FALSE), 0), 0)</f>
        <v>0</v>
      </c>
      <c r="P528" s="48">
        <f>IF(SpeciesTable122[[#This Row],[Percentage]]&lt;&gt;"", IFERROR(VLOOKUP(SpeciesTable122[[#This Row],[County&amp;Species]], SpeciesCobenefits[[County&amp;Species]:[PM2.5 Removed]], 4, FALSE), 0), 0)</f>
        <v>0</v>
      </c>
      <c r="Q528" s="48">
        <f>IF(SpeciesTable122[[#This Row],[Percentage]]&lt;&gt;"", IFERROR(VLOOKUP(SpeciesTable122[[#This Row],[County&amp;Species]], SpeciesCobenefits[[County&amp;Species]:[PM2.5 Removed]], 5, FALSE), 0), 0)</f>
        <v>0</v>
      </c>
      <c r="R528" s="48"/>
      <c r="S528" s="48"/>
      <c r="T528" s="48"/>
      <c r="U528" s="48"/>
    </row>
    <row r="529" spans="2:21" s="30" customFormat="1">
      <c r="B529" s="157" t="s">
        <v>62</v>
      </c>
      <c r="C529" s="59"/>
      <c r="D529" s="30" t="str">
        <f t="shared" si="18"/>
        <v xml:space="preserve"> </v>
      </c>
      <c r="E529" s="48">
        <f>IF($D529=SpeciesTable122[[#Headers],[Willow]],$C529,0)</f>
        <v>0</v>
      </c>
      <c r="F529" s="48">
        <f>IF($D529=SpeciesTable122[[#Headers],[Cottonwood]],$C529,0)</f>
        <v>0</v>
      </c>
      <c r="G529" s="48">
        <f>IF($D529=SpeciesTable122[[#Headers],[Oak]],$C529,0)</f>
        <v>0</v>
      </c>
      <c r="H529" s="48">
        <f>IF($D529=SpeciesTable122[[#Headers],[Shrub]],$C529,0)</f>
        <v>0</v>
      </c>
      <c r="I529" s="48">
        <f>IF($D529=SpeciesTable122[[#Headers],[AlWal]],$C529,0)</f>
        <v>0</v>
      </c>
      <c r="J529" s="48">
        <f>IF($D529=SpeciesTable122[[#Headers],[ABS]],$C529,0)</f>
        <v>0</v>
      </c>
      <c r="K529" s="48">
        <f>IF($D529=SpeciesTable122[[#Headers],[Other]],$C529,0)</f>
        <v>0</v>
      </c>
      <c r="L529" s="48" t="s">
        <v>26</v>
      </c>
      <c r="M529" s="48" t="str">
        <f>$C$22&amp;SpeciesTable122[[#This Row],[Species]]</f>
        <v>Salix lucida</v>
      </c>
      <c r="N529" s="48">
        <f>IF(SpeciesTable122[[#This Row],[Percentage]]&lt;&gt;"", IFERROR(VLOOKUP(SpeciesTable122[[#This Row],[County&amp;Species]], SpeciesCobenefits[[County&amp;Species]:[PM2.5 Removed]], 2, FALSE), 0), 0)</f>
        <v>0</v>
      </c>
      <c r="O529" s="48">
        <f>IF(SpeciesTable122[[#This Row],[Percentage]]&lt;&gt;"", IFERROR(VLOOKUP(SpeciesTable122[[#This Row],[County&amp;Species]], SpeciesCobenefits[[County&amp;Species]:[PM2.5 Removed]],3, FALSE), 0), 0)</f>
        <v>0</v>
      </c>
      <c r="P529" s="48">
        <f>IF(SpeciesTable122[[#This Row],[Percentage]]&lt;&gt;"", IFERROR(VLOOKUP(SpeciesTable122[[#This Row],[County&amp;Species]], SpeciesCobenefits[[County&amp;Species]:[PM2.5 Removed]], 4, FALSE), 0), 0)</f>
        <v>0</v>
      </c>
      <c r="Q529" s="48">
        <f>IF(SpeciesTable122[[#This Row],[Percentage]]&lt;&gt;"", IFERROR(VLOOKUP(SpeciesTable122[[#This Row],[County&amp;Species]], SpeciesCobenefits[[County&amp;Species]:[PM2.5 Removed]], 5, FALSE), 0), 0)</f>
        <v>0</v>
      </c>
      <c r="R529" s="48"/>
      <c r="S529" s="48"/>
      <c r="T529" s="48"/>
      <c r="U529" s="48"/>
    </row>
    <row r="530" spans="2:21" s="30" customFormat="1">
      <c r="B530" s="157" t="s">
        <v>63</v>
      </c>
      <c r="C530" s="59"/>
      <c r="D530" s="30" t="str">
        <f t="shared" si="18"/>
        <v xml:space="preserve"> </v>
      </c>
      <c r="E530" s="48">
        <f>IF($D530=SpeciesTable122[[#Headers],[Willow]],$C530,0)</f>
        <v>0</v>
      </c>
      <c r="F530" s="48">
        <f>IF($D530=SpeciesTable122[[#Headers],[Cottonwood]],$C530,0)</f>
        <v>0</v>
      </c>
      <c r="G530" s="48">
        <f>IF($D530=SpeciesTable122[[#Headers],[Oak]],$C530,0)</f>
        <v>0</v>
      </c>
      <c r="H530" s="48">
        <f>IF($D530=SpeciesTable122[[#Headers],[Shrub]],$C530,0)</f>
        <v>0</v>
      </c>
      <c r="I530" s="48">
        <f>IF($D530=SpeciesTable122[[#Headers],[AlWal]],$C530,0)</f>
        <v>0</v>
      </c>
      <c r="J530" s="48">
        <f>IF($D530=SpeciesTable122[[#Headers],[ABS]],$C530,0)</f>
        <v>0</v>
      </c>
      <c r="K530" s="48">
        <f>IF($D530=SpeciesTable122[[#Headers],[Other]],$C530,0)</f>
        <v>0</v>
      </c>
      <c r="L530" s="48" t="s">
        <v>26</v>
      </c>
      <c r="M530" s="48" t="str">
        <f>$C$22&amp;SpeciesTable122[[#This Row],[Species]]</f>
        <v>Salix (other)</v>
      </c>
      <c r="N530" s="48">
        <f>IF(SpeciesTable122[[#This Row],[Percentage]]&lt;&gt;"", IFERROR(VLOOKUP(SpeciesTable122[[#This Row],[County&amp;Species]], SpeciesCobenefits[[County&amp;Species]:[PM2.5 Removed]], 2, FALSE), 0), 0)</f>
        <v>0</v>
      </c>
      <c r="O530" s="48">
        <f>IF(SpeciesTable122[[#This Row],[Percentage]]&lt;&gt;"", IFERROR(VLOOKUP(SpeciesTable122[[#This Row],[County&amp;Species]], SpeciesCobenefits[[County&amp;Species]:[PM2.5 Removed]],3, FALSE), 0), 0)</f>
        <v>0</v>
      </c>
      <c r="P530" s="48">
        <f>IF(SpeciesTable122[[#This Row],[Percentage]]&lt;&gt;"", IFERROR(VLOOKUP(SpeciesTable122[[#This Row],[County&amp;Species]], SpeciesCobenefits[[County&amp;Species]:[PM2.5 Removed]], 4, FALSE), 0), 0)</f>
        <v>0</v>
      </c>
      <c r="Q530" s="48">
        <f>IF(SpeciesTable122[[#This Row],[Percentage]]&lt;&gt;"", IFERROR(VLOOKUP(SpeciesTable122[[#This Row],[County&amp;Species]], SpeciesCobenefits[[County&amp;Species]:[PM2.5 Removed]], 5, FALSE), 0), 0)</f>
        <v>0</v>
      </c>
      <c r="R530" s="48"/>
      <c r="S530" s="48"/>
      <c r="T530" s="48"/>
      <c r="U530" s="48"/>
    </row>
    <row r="531" spans="2:21" s="30" customFormat="1">
      <c r="B531" s="157" t="s">
        <v>64</v>
      </c>
      <c r="C531" s="59"/>
      <c r="D531" s="30" t="str">
        <f t="shared" si="18"/>
        <v xml:space="preserve"> </v>
      </c>
      <c r="E531" s="48">
        <f>IF($D531=SpeciesTable122[[#Headers],[Willow]],$C531,0)</f>
        <v>0</v>
      </c>
      <c r="F531" s="48">
        <f>IF($D531=SpeciesTable122[[#Headers],[Cottonwood]],$C531,0)</f>
        <v>0</v>
      </c>
      <c r="G531" s="48">
        <f>IF($D531=SpeciesTable122[[#Headers],[Oak]],$C531,0)</f>
        <v>0</v>
      </c>
      <c r="H531" s="48">
        <f>IF($D531=SpeciesTable122[[#Headers],[Shrub]],$C531,0)</f>
        <v>0</v>
      </c>
      <c r="I531" s="48">
        <f>IF($D531=SpeciesTable122[[#Headers],[AlWal]],$C531,0)</f>
        <v>0</v>
      </c>
      <c r="J531" s="48">
        <f>IF($D531=SpeciesTable122[[#Headers],[ABS]],$C531,0)</f>
        <v>0</v>
      </c>
      <c r="K531" s="48">
        <f>IF($D531=SpeciesTable122[[#Headers],[Other]],$C531,0)</f>
        <v>0</v>
      </c>
      <c r="L531" s="48" t="s">
        <v>29</v>
      </c>
      <c r="M531" s="48" t="str">
        <f>$C$22&amp;SpeciesTable122[[#This Row],[Species]]</f>
        <v>Sambucus (sp)</v>
      </c>
      <c r="N531" s="48">
        <f>IF(SpeciesTable122[[#This Row],[Percentage]]&lt;&gt;"", IFERROR(VLOOKUP(SpeciesTable122[[#This Row],[County&amp;Species]], SpeciesCobenefits[[County&amp;Species]:[PM2.5 Removed]], 2, FALSE), 0), 0)</f>
        <v>0</v>
      </c>
      <c r="O531" s="48">
        <f>IF(SpeciesTable122[[#This Row],[Percentage]]&lt;&gt;"", IFERROR(VLOOKUP(SpeciesTable122[[#This Row],[County&amp;Species]], SpeciesCobenefits[[County&amp;Species]:[PM2.5 Removed]],3, FALSE), 0), 0)</f>
        <v>0</v>
      </c>
      <c r="P531" s="48">
        <f>IF(SpeciesTable122[[#This Row],[Percentage]]&lt;&gt;"", IFERROR(VLOOKUP(SpeciesTable122[[#This Row],[County&amp;Species]], SpeciesCobenefits[[County&amp;Species]:[PM2.5 Removed]], 4, FALSE), 0), 0)</f>
        <v>0</v>
      </c>
      <c r="Q531" s="48">
        <f>IF(SpeciesTable122[[#This Row],[Percentage]]&lt;&gt;"", IFERROR(VLOOKUP(SpeciesTable122[[#This Row],[County&amp;Species]], SpeciesCobenefits[[County&amp;Species]:[PM2.5 Removed]], 5, FALSE), 0), 0)</f>
        <v>0</v>
      </c>
      <c r="R531" s="48"/>
      <c r="S531" s="48"/>
      <c r="T531" s="48"/>
      <c r="U531" s="48"/>
    </row>
    <row r="532" spans="2:21" s="30" customFormat="1">
      <c r="B532" s="157" t="s">
        <v>65</v>
      </c>
      <c r="C532" s="59"/>
      <c r="D532" s="30" t="str">
        <f t="shared" si="18"/>
        <v xml:space="preserve"> </v>
      </c>
      <c r="E532" s="48">
        <f>IF($D532=SpeciesTable122[[#Headers],[Willow]],$C532,0)</f>
        <v>0</v>
      </c>
      <c r="F532" s="48">
        <f>IF($D532=SpeciesTable122[[#Headers],[Cottonwood]],$C532,0)</f>
        <v>0</v>
      </c>
      <c r="G532" s="48">
        <f>IF($D532=SpeciesTable122[[#Headers],[Oak]],$C532,0)</f>
        <v>0</v>
      </c>
      <c r="H532" s="48">
        <f>IF($D532=SpeciesTable122[[#Headers],[Shrub]],$C532,0)</f>
        <v>0</v>
      </c>
      <c r="I532" s="48">
        <f>IF($D532=SpeciesTable122[[#Headers],[AlWal]],$C532,0)</f>
        <v>0</v>
      </c>
      <c r="J532" s="48">
        <f>IF($D532=SpeciesTable122[[#Headers],[ABS]],$C532,0)</f>
        <v>0</v>
      </c>
      <c r="K532" s="48">
        <f>IF($D532=SpeciesTable122[[#Headers],[Other]],$C532,0)</f>
        <v>0</v>
      </c>
      <c r="L532" s="48" t="s">
        <v>49</v>
      </c>
      <c r="M532" s="48" t="str">
        <f>$C$22&amp;SpeciesTable122[[#This Row],[Species]]</f>
        <v>Symphoricarpos albus</v>
      </c>
      <c r="N532" s="48">
        <f>IF(SpeciesTable122[[#This Row],[Percentage]]&lt;&gt;"", IFERROR(VLOOKUP(SpeciesTable122[[#This Row],[County&amp;Species]], SpeciesCobenefits[[County&amp;Species]:[PM2.5 Removed]], 2, FALSE), 0), 0)</f>
        <v>0</v>
      </c>
      <c r="O532" s="48">
        <f>IF(SpeciesTable122[[#This Row],[Percentage]]&lt;&gt;"", IFERROR(VLOOKUP(SpeciesTable122[[#This Row],[County&amp;Species]], SpeciesCobenefits[[County&amp;Species]:[PM2.5 Removed]],3, FALSE), 0), 0)</f>
        <v>0</v>
      </c>
      <c r="P532" s="48">
        <f>IF(SpeciesTable122[[#This Row],[Percentage]]&lt;&gt;"", IFERROR(VLOOKUP(SpeciesTable122[[#This Row],[County&amp;Species]], SpeciesCobenefits[[County&amp;Species]:[PM2.5 Removed]], 4, FALSE), 0), 0)</f>
        <v>0</v>
      </c>
      <c r="Q532" s="48">
        <f>IF(SpeciesTable122[[#This Row],[Percentage]]&lt;&gt;"", IFERROR(VLOOKUP(SpeciesTable122[[#This Row],[County&amp;Species]], SpeciesCobenefits[[County&amp;Species]:[PM2.5 Removed]], 5, FALSE), 0), 0)</f>
        <v>0</v>
      </c>
      <c r="R532" s="48"/>
      <c r="S532" s="48"/>
      <c r="T532" s="48"/>
      <c r="U532" s="48"/>
    </row>
    <row r="533" spans="2:21" s="30" customFormat="1">
      <c r="B533" s="157" t="s">
        <v>66</v>
      </c>
      <c r="C533" s="59"/>
      <c r="D533" s="30" t="str">
        <f t="shared" si="18"/>
        <v xml:space="preserve"> </v>
      </c>
      <c r="E533" s="48">
        <f>IF($D533=SpeciesTable122[[#Headers],[Willow]],$C533,0)</f>
        <v>0</v>
      </c>
      <c r="F533" s="48">
        <f>IF($D533=SpeciesTable122[[#Headers],[Cottonwood]],$C533,0)</f>
        <v>0</v>
      </c>
      <c r="G533" s="48">
        <f>IF($D533=SpeciesTable122[[#Headers],[Oak]],$C533,0)</f>
        <v>0</v>
      </c>
      <c r="H533" s="48">
        <f>IF($D533=SpeciesTable122[[#Headers],[Shrub]],$C533,0)</f>
        <v>0</v>
      </c>
      <c r="I533" s="48">
        <f>IF($D533=SpeciesTable122[[#Headers],[AlWal]],$C533,0)</f>
        <v>0</v>
      </c>
      <c r="J533" s="48">
        <f>IF($D533=SpeciesTable122[[#Headers],[ABS]],$C533,0)</f>
        <v>0</v>
      </c>
      <c r="K533" s="48">
        <f>IF($D533=SpeciesTable122[[#Headers],[Other]],$C533,0)</f>
        <v>0</v>
      </c>
      <c r="L533" s="48" t="s">
        <v>49</v>
      </c>
      <c r="M533" s="48" t="str">
        <f>$C$22&amp;SpeciesTable122[[#This Row],[Species]]</f>
        <v>Toxicodendron diversilobum</v>
      </c>
      <c r="N533" s="48">
        <f>IF(SpeciesTable122[[#This Row],[Percentage]]&lt;&gt;"", IFERROR(VLOOKUP(SpeciesTable122[[#This Row],[County&amp;Species]], SpeciesCobenefits[[County&amp;Species]:[PM2.5 Removed]], 2, FALSE), 0), 0)</f>
        <v>0</v>
      </c>
      <c r="O533" s="48">
        <f>IF(SpeciesTable122[[#This Row],[Percentage]]&lt;&gt;"", IFERROR(VLOOKUP(SpeciesTable122[[#This Row],[County&amp;Species]], SpeciesCobenefits[[County&amp;Species]:[PM2.5 Removed]],3, FALSE), 0), 0)</f>
        <v>0</v>
      </c>
      <c r="P533" s="48">
        <f>IF(SpeciesTable122[[#This Row],[Percentage]]&lt;&gt;"", IFERROR(VLOOKUP(SpeciesTable122[[#This Row],[County&amp;Species]], SpeciesCobenefits[[County&amp;Species]:[PM2.5 Removed]], 4, FALSE), 0), 0)</f>
        <v>0</v>
      </c>
      <c r="Q533" s="48">
        <f>IF(SpeciesTable122[[#This Row],[Percentage]]&lt;&gt;"", IFERROR(VLOOKUP(SpeciesTable122[[#This Row],[County&amp;Species]], SpeciesCobenefits[[County&amp;Species]:[PM2.5 Removed]], 5, FALSE), 0), 0)</f>
        <v>0</v>
      </c>
      <c r="R533" s="48"/>
      <c r="S533" s="48"/>
      <c r="T533" s="48"/>
      <c r="U533" s="48"/>
    </row>
    <row r="534" spans="2:21" s="30" customFormat="1">
      <c r="B534" s="157" t="s">
        <v>67</v>
      </c>
      <c r="C534" s="59"/>
      <c r="D534" s="30" t="str">
        <f t="shared" si="18"/>
        <v xml:space="preserve"> </v>
      </c>
      <c r="E534" s="48">
        <f>IF($D534=SpeciesTable122[[#Headers],[Willow]],$C534,0)</f>
        <v>0</v>
      </c>
      <c r="F534" s="48">
        <f>IF($D534=SpeciesTable122[[#Headers],[Cottonwood]],$C534,0)</f>
        <v>0</v>
      </c>
      <c r="G534" s="48">
        <f>IF($D534=SpeciesTable122[[#Headers],[Oak]],$C534,0)</f>
        <v>0</v>
      </c>
      <c r="H534" s="48">
        <f>IF($D534=SpeciesTable122[[#Headers],[Shrub]],$C534,0)</f>
        <v>0</v>
      </c>
      <c r="I534" s="48">
        <f>IF($D534=SpeciesTable122[[#Headers],[AlWal]],$C534,0)</f>
        <v>0</v>
      </c>
      <c r="J534" s="48">
        <f>IF($D534=SpeciesTable122[[#Headers],[ABS]],$C534,0)</f>
        <v>0</v>
      </c>
      <c r="K534" s="48">
        <f>IF($D534=SpeciesTable122[[#Headers],[Other]],$C534,0)</f>
        <v>0</v>
      </c>
      <c r="L534" s="48" t="s">
        <v>49</v>
      </c>
      <c r="M534" s="48" t="str">
        <f>$C$22&amp;SpeciesTable122[[#This Row],[Species]]</f>
        <v>Vitis californicus</v>
      </c>
      <c r="N534" s="48">
        <f>IF(SpeciesTable122[[#This Row],[Percentage]]&lt;&gt;"", IFERROR(VLOOKUP(SpeciesTable122[[#This Row],[County&amp;Species]], SpeciesCobenefits[[County&amp;Species]:[PM2.5 Removed]], 2, FALSE), 0), 0)</f>
        <v>0</v>
      </c>
      <c r="O534" s="48">
        <f>IF(SpeciesTable122[[#This Row],[Percentage]]&lt;&gt;"", IFERROR(VLOOKUP(SpeciesTable122[[#This Row],[County&amp;Species]], SpeciesCobenefits[[County&amp;Species]:[PM2.5 Removed]],3, FALSE), 0), 0)</f>
        <v>0</v>
      </c>
      <c r="P534" s="48">
        <f>IF(SpeciesTable122[[#This Row],[Percentage]]&lt;&gt;"", IFERROR(VLOOKUP(SpeciesTable122[[#This Row],[County&amp;Species]], SpeciesCobenefits[[County&amp;Species]:[PM2.5 Removed]], 4, FALSE), 0), 0)</f>
        <v>0</v>
      </c>
      <c r="Q534" s="48">
        <f>IF(SpeciesTable122[[#This Row],[Percentage]]&lt;&gt;"", IFERROR(VLOOKUP(SpeciesTable122[[#This Row],[County&amp;Species]], SpeciesCobenefits[[County&amp;Species]:[PM2.5 Removed]], 5, FALSE), 0), 0)</f>
        <v>0</v>
      </c>
      <c r="R534" s="48"/>
      <c r="S534" s="48"/>
      <c r="T534" s="48"/>
      <c r="U534" s="48"/>
    </row>
    <row r="535" spans="2:21" s="30" customFormat="1">
      <c r="B535" s="58" t="s">
        <v>68</v>
      </c>
      <c r="C535" s="59"/>
      <c r="D535" s="30" t="str">
        <f t="shared" si="18"/>
        <v xml:space="preserve"> </v>
      </c>
      <c r="E535" s="48">
        <f>IF($D535=SpeciesTable122[[#Headers],[Willow]],$C535,0)</f>
        <v>0</v>
      </c>
      <c r="F535" s="48">
        <f>IF($D535=SpeciesTable122[[#Headers],[Cottonwood]],$C535,0)</f>
        <v>0</v>
      </c>
      <c r="G535" s="48">
        <f>IF($D535=SpeciesTable122[[#Headers],[Oak]],$C535,0)</f>
        <v>0</v>
      </c>
      <c r="H535" s="48">
        <f>IF($D535=SpeciesTable122[[#Headers],[Shrub]],$C535,0)</f>
        <v>0</v>
      </c>
      <c r="I535" s="48">
        <f>IF($D535=SpeciesTable122[[#Headers],[AlWal]],$C535,0)</f>
        <v>0</v>
      </c>
      <c r="J535" s="48">
        <f>IF($D535=SpeciesTable122[[#Headers],[ABS]],$C535,0)</f>
        <v>0</v>
      </c>
      <c r="K535" s="48">
        <f>IF($D535=SpeciesTable122[[#Headers],[Other]],$C535,0)</f>
        <v>0</v>
      </c>
      <c r="L535" s="48" t="s">
        <v>32</v>
      </c>
      <c r="M535" s="48" t="str">
        <f>$C$22&amp;SpeciesTable122[[#This Row],[Species]]</f>
        <v>Other canopy tree</v>
      </c>
      <c r="N535" s="48">
        <f>IF(SpeciesTable122[[#This Row],[Percentage]]&lt;&gt;"", IFERROR(VLOOKUP(SpeciesTable122[[#This Row],[County&amp;Species]], SpeciesCobenefits[[County&amp;Species]:[PM2.5 Removed]], 2, FALSE), 0), 0)</f>
        <v>0</v>
      </c>
      <c r="O535" s="48">
        <f>IF(SpeciesTable122[[#This Row],[Percentage]]&lt;&gt;"", IFERROR(VLOOKUP(SpeciesTable122[[#This Row],[County&amp;Species]], SpeciesCobenefits[[County&amp;Species]:[PM2.5 Removed]],3, FALSE), 0), 0)</f>
        <v>0</v>
      </c>
      <c r="P535" s="48">
        <f>IF(SpeciesTable122[[#This Row],[Percentage]]&lt;&gt;"", IFERROR(VLOOKUP(SpeciesTable122[[#This Row],[County&amp;Species]], SpeciesCobenefits[[County&amp;Species]:[PM2.5 Removed]], 4, FALSE), 0), 0)</f>
        <v>0</v>
      </c>
      <c r="Q535" s="48">
        <f>IF(SpeciesTable122[[#This Row],[Percentage]]&lt;&gt;"", IFERROR(VLOOKUP(SpeciesTable122[[#This Row],[County&amp;Species]], SpeciesCobenefits[[County&amp;Species]:[PM2.5 Removed]], 5, FALSE), 0), 0)</f>
        <v>0</v>
      </c>
      <c r="R535" s="48"/>
      <c r="S535" s="48"/>
      <c r="T535" s="48"/>
      <c r="U535" s="48"/>
    </row>
    <row r="536" spans="2:21" s="30" customFormat="1" ht="16.5" thickBot="1">
      <c r="B536" s="60" t="s">
        <v>69</v>
      </c>
      <c r="C536" s="61"/>
      <c r="D536" s="30" t="str">
        <f t="shared" si="18"/>
        <v xml:space="preserve"> </v>
      </c>
      <c r="E536" s="48">
        <f>IF($D536=SpeciesTable122[[#Headers],[Willow]],$C536,0)</f>
        <v>0</v>
      </c>
      <c r="F536" s="48">
        <f>IF($D536=SpeciesTable122[[#Headers],[Cottonwood]],$C536,0)</f>
        <v>0</v>
      </c>
      <c r="G536" s="48">
        <f>IF($D536=SpeciesTable122[[#Headers],[Oak]],$C536,0)</f>
        <v>0</v>
      </c>
      <c r="H536" s="48">
        <f>IF($D536=SpeciesTable122[[#Headers],[Shrub]],$C536,0)</f>
        <v>0</v>
      </c>
      <c r="I536" s="48">
        <f>IF($D536=SpeciesTable122[[#Headers],[AlWal]],$C536,0)</f>
        <v>0</v>
      </c>
      <c r="J536" s="48">
        <f>IF($D536=SpeciesTable122[[#Headers],[ABS]],$C536,0)</f>
        <v>0</v>
      </c>
      <c r="K536" s="48">
        <f>IF($D536=SpeciesTable122[[#Headers],[Other]],$C536,0)</f>
        <v>0</v>
      </c>
      <c r="L536" s="48" t="s">
        <v>29</v>
      </c>
      <c r="M536" s="48" t="str">
        <f>$C$22&amp;SpeciesTable122[[#This Row],[Species]]</f>
        <v>Other understory woody shrub</v>
      </c>
      <c r="N536" s="48">
        <f>IF(SpeciesTable122[[#This Row],[Percentage]]&lt;&gt;"", IFERROR(VLOOKUP(SpeciesTable122[[#This Row],[County&amp;Species]], SpeciesCobenefits[[County&amp;Species]:[PM2.5 Removed]], 2, FALSE), 0), 0)</f>
        <v>0</v>
      </c>
      <c r="O536" s="48">
        <f>IF(SpeciesTable122[[#This Row],[Percentage]]&lt;&gt;"", IFERROR(VLOOKUP(SpeciesTable122[[#This Row],[County&amp;Species]], SpeciesCobenefits[[County&amp;Species]:[PM2.5 Removed]],3, FALSE), 0), 0)</f>
        <v>0</v>
      </c>
      <c r="P536" s="48">
        <f>IF(SpeciesTable122[[#This Row],[Percentage]]&lt;&gt;"", IFERROR(VLOOKUP(SpeciesTable122[[#This Row],[County&amp;Species]], SpeciesCobenefits[[County&amp;Species]:[PM2.5 Removed]], 4, FALSE), 0), 0)</f>
        <v>0</v>
      </c>
      <c r="Q536" s="48">
        <f>IF(SpeciesTable122[[#This Row],[Percentage]]&lt;&gt;"", IFERROR(VLOOKUP(SpeciesTable122[[#This Row],[County&amp;Species]], SpeciesCobenefits[[County&amp;Species]:[PM2.5 Removed]], 5, FALSE), 0), 0)</f>
        <v>0</v>
      </c>
      <c r="R536" s="48"/>
      <c r="S536" s="48"/>
      <c r="T536" s="48"/>
      <c r="U536" s="48"/>
    </row>
    <row r="537" spans="2:21" s="47" customFormat="1" ht="16.5" thickBot="1">
      <c r="B537" s="91" t="s">
        <v>70</v>
      </c>
      <c r="C537" s="92" t="str">
        <f>IF(SUM(C502:C536) &gt; 100, "Error: Sum exceeds 100", IF(SUM(C502:C536) &lt; 100, "Warning: Sum is less than 100", MIN(SUM(C502:C536), 100)))</f>
        <v>Warning: Sum is less than 100</v>
      </c>
      <c r="E537" s="46">
        <f>SUM(E502:E536)</f>
        <v>0</v>
      </c>
      <c r="F537" s="46">
        <f t="shared" ref="F537:K537" si="19">SUM(F502:F536)</f>
        <v>0</v>
      </c>
      <c r="G537" s="46">
        <f t="shared" si="19"/>
        <v>0</v>
      </c>
      <c r="H537" s="46">
        <f t="shared" si="19"/>
        <v>0</v>
      </c>
      <c r="I537" s="46">
        <f t="shared" si="19"/>
        <v>0</v>
      </c>
      <c r="J537" s="46">
        <f t="shared" si="19"/>
        <v>0</v>
      </c>
      <c r="K537" s="46">
        <f t="shared" si="19"/>
        <v>0</v>
      </c>
      <c r="L537" s="46"/>
      <c r="M537" s="46" t="s">
        <v>70</v>
      </c>
      <c r="N537" s="48">
        <f>SUM(N502:N536)</f>
        <v>0</v>
      </c>
      <c r="O537" s="48">
        <f t="shared" ref="O537:Q537" si="20">SUM(O502:O536)</f>
        <v>0</v>
      </c>
      <c r="P537" s="48">
        <f t="shared" si="20"/>
        <v>0</v>
      </c>
      <c r="Q537" s="48">
        <f t="shared" si="20"/>
        <v>0</v>
      </c>
      <c r="R537" s="46"/>
      <c r="S537" s="46"/>
      <c r="T537" s="46"/>
      <c r="U537" s="46"/>
    </row>
    <row r="538" spans="2:21" s="47" customFormat="1" ht="16.5" thickBot="1">
      <c r="B538" s="62" t="s">
        <v>25</v>
      </c>
      <c r="C538" s="63" t="str">
        <f>IF(NOT(ISNUMBER(C537)),
    "Error: Total planted species is not a number",
    IF(SUM(C502:C536) &gt; 100,
        "Error: Sum exceeds 100",
        IF(SUM(C502:C536) &lt; 100,
            "Warning: Sum is less than 100",
            IFERROR(VLOOKUP(D538, PermutationForestType[#All], 2, FALSE), "Not identified - Try running individual communities")
        )
    )
)</f>
        <v>Error: Total planted species is not a number</v>
      </c>
      <c r="D538" s="47" t="str">
        <f>CONCATENATE(E538,F538,G538,H538,I538,J538,K538)</f>
        <v>AAAAAAA</v>
      </c>
      <c r="E538" s="46" t="str">
        <f>LOOKUP(E537, {0,1,5,25,50,75}, {"A","B","C","D","E","F"})</f>
        <v>A</v>
      </c>
      <c r="F538" s="46" t="str">
        <f>LOOKUP(F537, {0,1,5,25,50,75}, {"A","B","C","D","E","F"})</f>
        <v>A</v>
      </c>
      <c r="G538" s="46" t="str">
        <f>LOOKUP(G537, {0,1,5,25,50,75}, {"A","B","C","D","E","F"})</f>
        <v>A</v>
      </c>
      <c r="H538" s="46" t="str">
        <f>LOOKUP(H537, {0,1,5,25,50,75}, {"A","B","C","D","E","F"})</f>
        <v>A</v>
      </c>
      <c r="I538" s="46" t="str">
        <f>LOOKUP(I537, {0,1,5,25,50,75}, {"A","B","C","D","E","F"})</f>
        <v>A</v>
      </c>
      <c r="J538" s="46" t="str">
        <f>LOOKUP(J537, {0,1,5,25,50,75}, {"A","B","C","D","E","F"})</f>
        <v>A</v>
      </c>
      <c r="K538" s="46" t="str">
        <f>LOOKUP(K537, {0,1,5,25,50,75}, {"A","B","C","D","E","F"})</f>
        <v>A</v>
      </c>
      <c r="L538" s="46"/>
      <c r="M538" s="46"/>
      <c r="N538" s="48"/>
      <c r="O538" s="48"/>
      <c r="P538" s="48"/>
      <c r="Q538" s="48"/>
      <c r="R538" s="46"/>
      <c r="S538" s="46"/>
      <c r="T538" s="46"/>
      <c r="U538" s="46"/>
    </row>
    <row r="539" spans="2:21" s="47" customFormat="1">
      <c r="C539" s="46"/>
      <c r="E539" s="46"/>
      <c r="F539" s="46"/>
      <c r="G539" s="46"/>
      <c r="H539" s="46"/>
      <c r="I539" s="46"/>
      <c r="J539" s="46"/>
      <c r="K539" s="46"/>
      <c r="L539" s="46"/>
      <c r="M539" s="46"/>
      <c r="N539" s="46"/>
      <c r="O539" s="46"/>
      <c r="P539" s="46"/>
      <c r="Q539" s="46"/>
      <c r="R539" s="46"/>
      <c r="S539" s="46"/>
      <c r="T539" s="46"/>
      <c r="U539" s="46"/>
    </row>
    <row r="540" spans="2:21">
      <c r="B540" s="89" t="s">
        <v>71</v>
      </c>
    </row>
    <row r="541" spans="2:21">
      <c r="B541" s="89"/>
    </row>
    <row r="542" spans="2:21" s="47" customFormat="1">
      <c r="B542" s="93" t="s">
        <v>72</v>
      </c>
      <c r="C542" s="33"/>
      <c r="E542" s="46"/>
      <c r="F542" s="46"/>
      <c r="G542" s="46"/>
      <c r="H542" s="46"/>
      <c r="I542" s="46"/>
      <c r="J542" s="46"/>
      <c r="K542" s="46"/>
      <c r="L542" s="46"/>
      <c r="M542" s="46"/>
      <c r="N542" s="46"/>
      <c r="O542" s="46"/>
      <c r="P542" s="46"/>
      <c r="Q542" s="46"/>
      <c r="R542" s="46"/>
      <c r="S542" s="46"/>
      <c r="T542" s="46"/>
      <c r="U542" s="46"/>
    </row>
    <row r="543" spans="2:21" s="47" customFormat="1">
      <c r="B543" s="93" t="s">
        <v>73</v>
      </c>
      <c r="C543" s="32"/>
      <c r="D543" s="46"/>
      <c r="E543" s="46"/>
      <c r="F543" s="46"/>
      <c r="G543" s="46"/>
      <c r="H543" s="46"/>
      <c r="I543" s="46"/>
      <c r="J543" s="46"/>
      <c r="K543" s="46"/>
      <c r="L543" s="46"/>
      <c r="M543" s="46"/>
      <c r="N543" s="46"/>
      <c r="O543" s="46"/>
      <c r="P543" s="46"/>
      <c r="Q543" s="46"/>
      <c r="R543" s="46"/>
      <c r="S543" s="46"/>
      <c r="T543" s="46"/>
      <c r="U543" s="46"/>
    </row>
    <row r="544" spans="2:21" s="47" customFormat="1">
      <c r="B544" s="84" t="s">
        <v>31936</v>
      </c>
      <c r="C544" s="86"/>
      <c r="E544" s="46"/>
      <c r="F544" s="46"/>
      <c r="G544" s="46"/>
      <c r="H544" s="46"/>
      <c r="I544" s="46"/>
      <c r="J544" s="46"/>
      <c r="K544" s="46"/>
      <c r="L544" s="46"/>
      <c r="M544" s="46"/>
      <c r="N544" s="46"/>
      <c r="O544" s="46"/>
      <c r="P544" s="46"/>
      <c r="Q544" s="46"/>
      <c r="R544" s="46"/>
      <c r="S544" s="46"/>
      <c r="T544" s="46"/>
      <c r="U544" s="46"/>
    </row>
    <row r="545" spans="2:21" s="47" customFormat="1">
      <c r="B545" s="84" t="s">
        <v>31935</v>
      </c>
      <c r="C545" s="51"/>
      <c r="E545" s="46"/>
      <c r="F545" s="46"/>
      <c r="G545" s="46"/>
      <c r="H545" s="46"/>
      <c r="I545" s="46"/>
      <c r="J545" s="46"/>
      <c r="K545" s="46"/>
      <c r="L545" s="46"/>
      <c r="M545" s="46"/>
      <c r="N545" s="46"/>
      <c r="O545" s="46"/>
      <c r="P545" s="46"/>
      <c r="Q545" s="46"/>
      <c r="R545" s="46"/>
      <c r="S545" s="46"/>
      <c r="T545" s="46"/>
      <c r="U545" s="46"/>
    </row>
    <row r="546" spans="2:21" s="47" customFormat="1">
      <c r="B546" s="84" t="s">
        <v>77</v>
      </c>
      <c r="C546" s="87"/>
      <c r="E546" s="46"/>
      <c r="F546" s="46"/>
      <c r="G546" s="46"/>
      <c r="H546" s="46"/>
      <c r="I546" s="46"/>
      <c r="J546" s="46"/>
      <c r="K546" s="46"/>
      <c r="L546" s="46"/>
      <c r="M546" s="46"/>
      <c r="N546" s="46"/>
      <c r="O546" s="46"/>
      <c r="P546" s="46"/>
      <c r="Q546" s="46"/>
      <c r="R546" s="46"/>
      <c r="S546" s="46"/>
      <c r="T546" s="46"/>
      <c r="U546" s="46"/>
    </row>
    <row r="547" spans="2:21" s="47" customFormat="1">
      <c r="B547" s="84" t="s">
        <v>79</v>
      </c>
      <c r="C547" s="88"/>
      <c r="E547" s="46"/>
      <c r="F547" s="46"/>
      <c r="G547" s="46"/>
      <c r="H547" s="46"/>
      <c r="I547" s="46"/>
      <c r="J547" s="46"/>
      <c r="K547" s="46"/>
      <c r="L547" s="46"/>
      <c r="M547" s="46"/>
      <c r="N547" s="46"/>
      <c r="O547" s="46"/>
      <c r="P547" s="46"/>
      <c r="Q547" s="46"/>
      <c r="R547" s="46"/>
      <c r="S547" s="46"/>
      <c r="T547" s="46"/>
      <c r="U547" s="46"/>
    </row>
    <row r="548" spans="2:21" s="47" customFormat="1" ht="31.5">
      <c r="B548" s="94" t="s">
        <v>31956</v>
      </c>
      <c r="C548" s="88"/>
      <c r="E548" s="46"/>
      <c r="F548" s="46"/>
      <c r="G548" s="46"/>
      <c r="H548" s="46"/>
      <c r="I548" s="46"/>
      <c r="J548" s="46"/>
      <c r="K548" s="46"/>
      <c r="L548" s="46"/>
      <c r="M548" s="46"/>
      <c r="N548" s="46"/>
      <c r="O548" s="46"/>
      <c r="P548" s="46"/>
      <c r="Q548" s="46"/>
      <c r="R548" s="46"/>
      <c r="S548" s="46"/>
      <c r="T548" s="46"/>
      <c r="U548" s="46"/>
    </row>
    <row r="549" spans="2:21" s="47" customFormat="1">
      <c r="B549" s="84" t="s">
        <v>31948</v>
      </c>
      <c r="C549" s="88"/>
      <c r="E549" s="46"/>
      <c r="F549" s="46"/>
      <c r="G549" s="46"/>
      <c r="H549" s="46"/>
      <c r="I549" s="46"/>
      <c r="J549" s="46"/>
      <c r="K549" s="46"/>
      <c r="L549" s="46"/>
      <c r="M549" s="46"/>
      <c r="N549" s="46"/>
      <c r="O549" s="46"/>
      <c r="P549" s="46"/>
      <c r="Q549" s="46"/>
      <c r="R549" s="46"/>
      <c r="S549" s="46"/>
      <c r="T549" s="46"/>
      <c r="U549" s="46"/>
    </row>
    <row r="550" spans="2:21" s="47" customFormat="1">
      <c r="B550" s="84" t="s">
        <v>83</v>
      </c>
      <c r="C550" s="51"/>
      <c r="E550" s="46"/>
      <c r="F550" s="46"/>
      <c r="G550" s="46"/>
      <c r="H550" s="46"/>
      <c r="I550" s="46"/>
      <c r="J550" s="46"/>
      <c r="K550" s="46"/>
      <c r="L550" s="46"/>
      <c r="M550" s="46"/>
      <c r="N550" s="46"/>
      <c r="O550" s="46"/>
      <c r="P550" s="46"/>
      <c r="Q550" s="46"/>
      <c r="R550" s="46"/>
      <c r="S550" s="46"/>
      <c r="T550" s="46"/>
      <c r="U550" s="46"/>
    </row>
    <row r="551" spans="2:21" s="47" customFormat="1">
      <c r="B551" s="84" t="s">
        <v>31949</v>
      </c>
      <c r="C551" s="88"/>
      <c r="E551" s="46"/>
      <c r="F551" s="46"/>
      <c r="G551" s="46"/>
      <c r="H551" s="46"/>
      <c r="I551" s="46"/>
      <c r="J551" s="46"/>
      <c r="K551" s="46"/>
      <c r="L551" s="46"/>
      <c r="M551" s="46"/>
      <c r="N551" s="46"/>
      <c r="O551" s="46"/>
      <c r="P551" s="46"/>
      <c r="Q551" s="46"/>
      <c r="R551" s="46"/>
      <c r="S551" s="46"/>
      <c r="T551" s="46"/>
      <c r="U551" s="46"/>
    </row>
    <row r="552" spans="2:21" s="47" customFormat="1">
      <c r="B552" s="84" t="s">
        <v>86</v>
      </c>
      <c r="C552" s="51"/>
      <c r="E552" s="46"/>
      <c r="F552" s="46"/>
      <c r="G552" s="46"/>
      <c r="H552" s="46"/>
      <c r="I552" s="46"/>
      <c r="J552" s="46"/>
      <c r="K552" s="46"/>
      <c r="L552" s="46"/>
      <c r="M552" s="46"/>
      <c r="N552" s="46"/>
      <c r="O552" s="46"/>
      <c r="P552" s="46"/>
      <c r="Q552" s="46"/>
      <c r="R552" s="46"/>
      <c r="S552" s="46"/>
      <c r="T552" s="46"/>
      <c r="U552" s="46"/>
    </row>
    <row r="553" spans="2:21" s="47" customFormat="1">
      <c r="B553" s="84" t="s">
        <v>87</v>
      </c>
      <c r="C553" s="88"/>
      <c r="E553" s="46"/>
      <c r="F553" s="46"/>
      <c r="G553" s="46"/>
      <c r="H553" s="46"/>
      <c r="I553" s="46"/>
      <c r="J553" s="46"/>
      <c r="K553" s="46"/>
      <c r="L553" s="46"/>
      <c r="M553" s="46"/>
      <c r="N553" s="46"/>
      <c r="O553" s="46"/>
      <c r="P553" s="46"/>
      <c r="Q553" s="46"/>
      <c r="R553" s="46"/>
      <c r="S553" s="46"/>
      <c r="T553" s="46"/>
      <c r="U553" s="46"/>
    </row>
    <row r="554" spans="2:21" s="47" customFormat="1">
      <c r="B554" s="84" t="s">
        <v>88</v>
      </c>
      <c r="C554" s="51"/>
      <c r="E554" s="46"/>
      <c r="F554" s="46"/>
      <c r="G554" s="46"/>
      <c r="H554" s="46"/>
      <c r="I554" s="46"/>
      <c r="J554" s="46"/>
      <c r="K554" s="46"/>
      <c r="L554" s="46"/>
      <c r="M554" s="46"/>
      <c r="N554" s="46"/>
      <c r="O554" s="46"/>
      <c r="P554" s="46"/>
      <c r="Q554" s="46"/>
      <c r="R554" s="46"/>
      <c r="S554" s="46"/>
      <c r="T554" s="46"/>
      <c r="U554" s="46"/>
    </row>
    <row r="555" spans="2:21" s="47" customFormat="1">
      <c r="B555" s="84" t="s">
        <v>89</v>
      </c>
      <c r="C555" s="88"/>
      <c r="E555" s="46"/>
      <c r="F555" s="46"/>
      <c r="G555" s="46"/>
      <c r="H555" s="46"/>
      <c r="I555" s="46"/>
      <c r="J555" s="46"/>
      <c r="K555" s="46"/>
      <c r="L555" s="46"/>
      <c r="M555" s="46"/>
      <c r="N555" s="46"/>
      <c r="O555" s="46"/>
      <c r="P555" s="46"/>
      <c r="Q555" s="46"/>
      <c r="R555" s="46"/>
      <c r="S555" s="46"/>
      <c r="T555" s="46"/>
      <c r="U555" s="46"/>
    </row>
    <row r="556" spans="2:21" s="47" customFormat="1">
      <c r="B556" s="84" t="s">
        <v>90</v>
      </c>
      <c r="C556" s="51"/>
      <c r="E556" s="46"/>
      <c r="F556" s="46"/>
      <c r="G556" s="46"/>
      <c r="H556" s="46"/>
      <c r="I556" s="46"/>
      <c r="J556" s="46"/>
      <c r="K556" s="46"/>
      <c r="L556" s="46"/>
      <c r="M556" s="46"/>
      <c r="N556" s="46"/>
      <c r="O556" s="46"/>
      <c r="P556" s="46"/>
      <c r="Q556" s="46"/>
      <c r="R556" s="46"/>
      <c r="S556" s="46"/>
      <c r="T556" s="46"/>
      <c r="U556" s="46"/>
    </row>
    <row r="557" spans="2:21" s="47" customFormat="1">
      <c r="B557" s="95" t="s">
        <v>91</v>
      </c>
      <c r="C557" s="147"/>
      <c r="E557" s="46"/>
      <c r="F557" s="46"/>
      <c r="G557" s="46"/>
      <c r="H557" s="46"/>
      <c r="I557" s="46"/>
      <c r="J557" s="46"/>
      <c r="K557" s="46"/>
      <c r="L557" s="46"/>
      <c r="M557" s="46"/>
      <c r="N557" s="46"/>
      <c r="O557" s="46"/>
      <c r="P557" s="46"/>
      <c r="Q557" s="46"/>
      <c r="R557" s="46"/>
      <c r="S557" s="46"/>
      <c r="T557" s="46"/>
      <c r="U557" s="46"/>
    </row>
    <row r="558" spans="2:21" s="47" customFormat="1">
      <c r="B558" s="96" t="s">
        <v>92</v>
      </c>
      <c r="C558" s="147"/>
      <c r="E558" s="46"/>
      <c r="F558" s="46"/>
      <c r="G558" s="46"/>
      <c r="H558" s="46"/>
      <c r="I558" s="46"/>
      <c r="J558" s="46"/>
      <c r="K558" s="46"/>
      <c r="L558" s="46"/>
      <c r="M558" s="46"/>
      <c r="N558" s="46"/>
      <c r="O558" s="46"/>
      <c r="P558" s="46"/>
      <c r="Q558" s="46"/>
      <c r="R558" s="46"/>
      <c r="S558" s="46"/>
      <c r="T558" s="46"/>
      <c r="U558" s="46"/>
    </row>
    <row r="559" spans="2:21" s="47" customFormat="1">
      <c r="B559" s="96" t="s">
        <v>93</v>
      </c>
      <c r="C559" s="148"/>
      <c r="E559" s="46"/>
      <c r="F559" s="46"/>
      <c r="G559" s="46"/>
      <c r="H559" s="46"/>
      <c r="I559" s="46"/>
      <c r="J559" s="46"/>
      <c r="K559" s="46"/>
      <c r="L559" s="46"/>
      <c r="M559" s="46"/>
      <c r="N559" s="46"/>
      <c r="O559" s="46"/>
      <c r="P559" s="46"/>
      <c r="Q559" s="46"/>
      <c r="R559" s="46"/>
      <c r="S559" s="46"/>
      <c r="T559" s="46"/>
      <c r="U559" s="46"/>
    </row>
    <row r="561" spans="2:21">
      <c r="B561" s="164" t="s">
        <v>101</v>
      </c>
      <c r="C561" s="103"/>
      <c r="D561" s="163"/>
      <c r="E561" s="163"/>
      <c r="F561" s="163"/>
      <c r="G561" s="163"/>
      <c r="H561" s="163"/>
      <c r="I561" s="163"/>
      <c r="J561" s="163"/>
      <c r="K561" s="163"/>
      <c r="L561" s="163"/>
      <c r="M561" s="163"/>
      <c r="N561" s="163"/>
      <c r="O561" s="163"/>
      <c r="P561" s="163"/>
      <c r="Q561" s="163"/>
      <c r="R561" s="163"/>
      <c r="S561" s="163"/>
    </row>
    <row r="562" spans="2:21" ht="15" customHeight="1">
      <c r="B562" s="90"/>
      <c r="C562" s="90"/>
      <c r="D562" s="90"/>
      <c r="E562" s="90"/>
      <c r="F562" s="90"/>
    </row>
    <row r="563" spans="2:21" s="3" customFormat="1">
      <c r="B563" s="89" t="s">
        <v>12</v>
      </c>
    </row>
    <row r="564" spans="2:21" s="3" customFormat="1">
      <c r="B564" s="89"/>
    </row>
    <row r="565" spans="2:21" s="3" customFormat="1">
      <c r="B565" s="2" t="s">
        <v>13</v>
      </c>
      <c r="C565" s="64"/>
    </row>
    <row r="566" spans="2:21">
      <c r="B566" s="2" t="s">
        <v>14</v>
      </c>
      <c r="C566" s="64"/>
    </row>
    <row r="567" spans="2:21">
      <c r="B567" s="2" t="s">
        <v>15</v>
      </c>
      <c r="C567" s="64"/>
    </row>
    <row r="568" spans="2:21">
      <c r="B568" s="2" t="s">
        <v>31934</v>
      </c>
      <c r="C568" s="64"/>
    </row>
    <row r="569" spans="2:21">
      <c r="B569" s="2" t="s">
        <v>16</v>
      </c>
      <c r="C569" s="51"/>
    </row>
    <row r="570" spans="2:21">
      <c r="B570" s="2" t="s">
        <v>18</v>
      </c>
      <c r="C570" s="50"/>
    </row>
    <row r="572" spans="2:21">
      <c r="B572" s="161" t="s">
        <v>19</v>
      </c>
      <c r="C572" s="100"/>
      <c r="D572" s="130"/>
      <c r="E572" s="130"/>
      <c r="F572" s="130"/>
      <c r="G572" s="130"/>
      <c r="H572" s="130"/>
      <c r="I572" s="130"/>
      <c r="J572" s="130"/>
      <c r="K572" s="130"/>
      <c r="L572" s="130"/>
      <c r="M572" s="130"/>
      <c r="N572" s="130"/>
      <c r="O572" s="130"/>
      <c r="P572" s="130"/>
      <c r="Q572" s="130"/>
      <c r="R572" s="52"/>
    </row>
    <row r="573" spans="2:21">
      <c r="B573" s="159" t="s">
        <v>31955</v>
      </c>
      <c r="C573" s="117"/>
      <c r="R573" s="53"/>
    </row>
    <row r="574" spans="2:21">
      <c r="B574" s="160" t="s">
        <v>20</v>
      </c>
      <c r="C574" s="101"/>
      <c r="D574" s="132"/>
      <c r="E574" s="132"/>
      <c r="F574" s="132"/>
      <c r="G574" s="132"/>
      <c r="H574" s="132"/>
      <c r="I574" s="132"/>
      <c r="J574" s="132"/>
      <c r="K574" s="132"/>
      <c r="L574" s="132"/>
      <c r="M574" s="132"/>
      <c r="N574" s="132"/>
      <c r="O574" s="132"/>
      <c r="P574" s="132"/>
      <c r="Q574" s="132"/>
      <c r="R574" s="54"/>
    </row>
    <row r="576" spans="2:21" s="30" customFormat="1">
      <c r="B576" s="89" t="s">
        <v>21</v>
      </c>
      <c r="C576" s="48"/>
      <c r="E576" s="48"/>
      <c r="H576" s="48"/>
      <c r="J576" s="48"/>
      <c r="L576" s="48"/>
      <c r="M576" s="48"/>
      <c r="N576" s="48"/>
      <c r="P576" s="48"/>
      <c r="Q576" s="48"/>
      <c r="R576" s="48"/>
      <c r="S576" s="48"/>
      <c r="T576" s="48"/>
      <c r="U576" s="48"/>
    </row>
    <row r="577" spans="2:21" s="30" customFormat="1">
      <c r="B577" s="89"/>
      <c r="C577" s="48"/>
      <c r="E577" s="48"/>
      <c r="H577" s="48"/>
      <c r="J577" s="48"/>
      <c r="L577" s="48"/>
      <c r="M577" s="48"/>
      <c r="N577" s="48"/>
      <c r="P577" s="48"/>
      <c r="Q577" s="48"/>
      <c r="R577" s="48"/>
      <c r="S577" s="48"/>
      <c r="T577" s="48"/>
      <c r="U577" s="48"/>
    </row>
    <row r="578" spans="2:21" s="30" customFormat="1" ht="16.5" thickBot="1">
      <c r="B578" s="102" t="s">
        <v>22</v>
      </c>
      <c r="C578" s="48"/>
      <c r="E578" s="48"/>
      <c r="H578" s="48"/>
      <c r="J578" s="48"/>
      <c r="L578" s="48"/>
      <c r="M578" s="48"/>
      <c r="N578" s="48"/>
      <c r="P578" s="48"/>
      <c r="Q578" s="48"/>
      <c r="R578" s="48"/>
      <c r="S578" s="48"/>
      <c r="T578" s="48"/>
      <c r="U578" s="48"/>
    </row>
    <row r="579" spans="2:21" s="55" customFormat="1">
      <c r="B579" s="56" t="s">
        <v>23</v>
      </c>
      <c r="C579" s="57" t="s">
        <v>24</v>
      </c>
      <c r="D579" s="55" t="s">
        <v>25</v>
      </c>
      <c r="E579" s="55" t="s">
        <v>26</v>
      </c>
      <c r="F579" s="48" t="s">
        <v>27</v>
      </c>
      <c r="G579" s="48" t="s">
        <v>28</v>
      </c>
      <c r="H579" s="55" t="s">
        <v>29</v>
      </c>
      <c r="I579" s="48" t="s">
        <v>30</v>
      </c>
      <c r="J579" s="55" t="s">
        <v>31</v>
      </c>
      <c r="K579" s="48" t="s">
        <v>32</v>
      </c>
      <c r="L579" s="48" t="s">
        <v>33</v>
      </c>
      <c r="M579" s="48" t="s">
        <v>31917</v>
      </c>
      <c r="N579" s="48" t="s">
        <v>31846</v>
      </c>
      <c r="O579" s="48" t="s">
        <v>31847</v>
      </c>
      <c r="P579" s="48" t="s">
        <v>31848</v>
      </c>
      <c r="Q579" s="48" t="s">
        <v>31849</v>
      </c>
      <c r="R579" s="48"/>
      <c r="S579" s="48"/>
      <c r="T579" s="48"/>
      <c r="U579" s="48"/>
    </row>
    <row r="580" spans="2:21" s="30" customFormat="1">
      <c r="B580" s="157" t="s">
        <v>34</v>
      </c>
      <c r="C580" s="59"/>
      <c r="D580" s="30" t="str">
        <f>IF(OR(ISBLANK(C580), L580="Remove"), " ", L580)</f>
        <v xml:space="preserve"> </v>
      </c>
      <c r="E580" s="48">
        <f>IF($D580=SpeciesTable123[[#Headers],[Willow]],$C580,0)</f>
        <v>0</v>
      </c>
      <c r="F580" s="48">
        <f>IF($D580=SpeciesTable123[[#Headers],[Cottonwood]],$C580,0)</f>
        <v>0</v>
      </c>
      <c r="G580" s="48">
        <f>IF($D580=SpeciesTable123[[#Headers],[Oak]],$C580,0)</f>
        <v>0</v>
      </c>
      <c r="H580" s="48">
        <f>IF($D580=SpeciesTable123[[#Headers],[Shrub]],$C580,0)</f>
        <v>0</v>
      </c>
      <c r="I580" s="48">
        <f>IF($D580=SpeciesTable123[[#Headers],[AlWal]],$C580,0)</f>
        <v>0</v>
      </c>
      <c r="J580" s="48">
        <f>IF($D580=SpeciesTable123[[#Headers],[ABS]],$C580,0)</f>
        <v>0</v>
      </c>
      <c r="K580" s="48">
        <f>IF($D580=SpeciesTable123[[#Headers],[Other]],$C580,0)</f>
        <v>0</v>
      </c>
      <c r="L580" s="48" t="s">
        <v>31</v>
      </c>
      <c r="M580" s="48" t="str">
        <f>$C$22&amp;SpeciesTable123[[#This Row],[Species]]</f>
        <v>Acer negundo</v>
      </c>
      <c r="N580" s="48">
        <f>IF(SpeciesTable123[[#This Row],[Percentage]]&lt;&gt;"", IFERROR(VLOOKUP(SpeciesTable123[[#This Row],[County&amp;Species]], SpeciesCobenefits[[County&amp;Species]:[PM2.5 Removed]], 2, FALSE), 0), 0)</f>
        <v>0</v>
      </c>
      <c r="O580" s="48">
        <f>IF(SpeciesTable123[[#This Row],[Percentage]]&lt;&gt;"", IFERROR(VLOOKUP(SpeciesTable123[[#This Row],[County&amp;Species]], SpeciesCobenefits[[County&amp;Species]:[PM2.5 Removed]],3, FALSE), 0), 0)</f>
        <v>0</v>
      </c>
      <c r="P580" s="48">
        <f>IF(SpeciesTable123[[#This Row],[Percentage]]&lt;&gt;"", IFERROR(VLOOKUP(SpeciesTable123[[#This Row],[County&amp;Species]], SpeciesCobenefits[[County&amp;Species]:[PM2.5 Removed]], 4, FALSE), 0), 0)</f>
        <v>0</v>
      </c>
      <c r="Q580" s="48">
        <f>IF(SpeciesTable123[[#This Row],[Percentage]]&lt;&gt;"", IFERROR(VLOOKUP(SpeciesTable123[[#This Row],[County&amp;Species]], SpeciesCobenefits[[County&amp;Species]:[PM2.5 Removed]], 5, FALSE), 0), 0)</f>
        <v>0</v>
      </c>
      <c r="R580" s="48"/>
      <c r="S580" s="48"/>
      <c r="T580" s="48"/>
      <c r="U580" s="48"/>
    </row>
    <row r="581" spans="2:21" s="30" customFormat="1">
      <c r="B581" s="157" t="s">
        <v>35</v>
      </c>
      <c r="C581" s="59"/>
      <c r="D581" s="30" t="str">
        <f t="shared" ref="D581:D614" si="21">IF(OR(ISBLANK(C581), L581="Remove"), " ", L581)</f>
        <v xml:space="preserve"> </v>
      </c>
      <c r="E581" s="48">
        <f>IF($D581=SpeciesTable123[[#Headers],[Willow]],$C581,0)</f>
        <v>0</v>
      </c>
      <c r="F581" s="48">
        <f>IF($D581=SpeciesTable123[[#Headers],[Cottonwood]],$C581,0)</f>
        <v>0</v>
      </c>
      <c r="G581" s="48">
        <f>IF($D581=SpeciesTable123[[#Headers],[Oak]],$C581,0)</f>
        <v>0</v>
      </c>
      <c r="H581" s="48">
        <f>IF($D581=SpeciesTable123[[#Headers],[Shrub]],$C581,0)</f>
        <v>0</v>
      </c>
      <c r="I581" s="48">
        <f>IF($D581=SpeciesTable123[[#Headers],[AlWal]],$C581,0)</f>
        <v>0</v>
      </c>
      <c r="J581" s="48">
        <f>IF($D581=SpeciesTable123[[#Headers],[ABS]],$C581,0)</f>
        <v>0</v>
      </c>
      <c r="K581" s="48">
        <f>IF($D581=SpeciesTable123[[#Headers],[Other]],$C581,0)</f>
        <v>0</v>
      </c>
      <c r="L581" s="48" t="s">
        <v>31</v>
      </c>
      <c r="M581" s="48" t="str">
        <f>$C$22&amp;SpeciesTable123[[#This Row],[Species]]</f>
        <v>Acer (other)</v>
      </c>
      <c r="N581" s="48">
        <f>IF(SpeciesTable123[[#This Row],[Percentage]]&lt;&gt;"", IFERROR(VLOOKUP(SpeciesTable123[[#This Row],[County&amp;Species]], SpeciesCobenefits[[County&amp;Species]:[PM2.5 Removed]], 2, FALSE), 0), 0)</f>
        <v>0</v>
      </c>
      <c r="O581" s="48">
        <f>IF(SpeciesTable123[[#This Row],[Percentage]]&lt;&gt;"", IFERROR(VLOOKUP(SpeciesTable123[[#This Row],[County&amp;Species]], SpeciesCobenefits[[County&amp;Species]:[PM2.5 Removed]],3, FALSE), 0), 0)</f>
        <v>0</v>
      </c>
      <c r="P581" s="48">
        <f>IF(SpeciesTable123[[#This Row],[Percentage]]&lt;&gt;"", IFERROR(VLOOKUP(SpeciesTable123[[#This Row],[County&amp;Species]], SpeciesCobenefits[[County&amp;Species]:[PM2.5 Removed]], 4, FALSE), 0), 0)</f>
        <v>0</v>
      </c>
      <c r="Q581" s="48">
        <f>IF(SpeciesTable123[[#This Row],[Percentage]]&lt;&gt;"", IFERROR(VLOOKUP(SpeciesTable123[[#This Row],[County&amp;Species]], SpeciesCobenefits[[County&amp;Species]:[PM2.5 Removed]], 5, FALSE), 0), 0)</f>
        <v>0</v>
      </c>
      <c r="R581" s="48"/>
      <c r="S581" s="48"/>
      <c r="T581" s="48"/>
      <c r="U581" s="48"/>
    </row>
    <row r="582" spans="2:21" s="30" customFormat="1">
      <c r="B582" s="157" t="s">
        <v>36</v>
      </c>
      <c r="C582" s="59"/>
      <c r="D582" s="30" t="str">
        <f t="shared" si="21"/>
        <v xml:space="preserve"> </v>
      </c>
      <c r="E582" s="48">
        <f>IF($D582=SpeciesTable123[[#Headers],[Willow]],$C582,0)</f>
        <v>0</v>
      </c>
      <c r="F582" s="48">
        <f>IF($D582=SpeciesTable123[[#Headers],[Cottonwood]],$C582,0)</f>
        <v>0</v>
      </c>
      <c r="G582" s="48">
        <f>IF($D582=SpeciesTable123[[#Headers],[Oak]],$C582,0)</f>
        <v>0</v>
      </c>
      <c r="H582" s="48">
        <f>IF($D582=SpeciesTable123[[#Headers],[Shrub]],$C582,0)</f>
        <v>0</v>
      </c>
      <c r="I582" s="48">
        <f>IF($D582=SpeciesTable123[[#Headers],[AlWal]],$C582,0)</f>
        <v>0</v>
      </c>
      <c r="J582" s="48">
        <f>IF($D582=SpeciesTable123[[#Headers],[ABS]],$C582,0)</f>
        <v>0</v>
      </c>
      <c r="K582" s="48">
        <f>IF($D582=SpeciesTable123[[#Headers],[Other]],$C582,0)</f>
        <v>0</v>
      </c>
      <c r="L582" s="48" t="s">
        <v>30</v>
      </c>
      <c r="M582" s="48" t="str">
        <f>$C$22&amp;SpeciesTable123[[#This Row],[Species]]</f>
        <v>Alnus rhombifolia</v>
      </c>
      <c r="N582" s="48">
        <f>IF(SpeciesTable123[[#This Row],[Percentage]]&lt;&gt;"", IFERROR(VLOOKUP(SpeciesTable123[[#This Row],[County&amp;Species]], SpeciesCobenefits[[County&amp;Species]:[PM2.5 Removed]], 2, FALSE), 0), 0)</f>
        <v>0</v>
      </c>
      <c r="O582" s="48">
        <f>IF(SpeciesTable123[[#This Row],[Percentage]]&lt;&gt;"", IFERROR(VLOOKUP(SpeciesTable123[[#This Row],[County&amp;Species]], SpeciesCobenefits[[County&amp;Species]:[PM2.5 Removed]],3, FALSE), 0), 0)</f>
        <v>0</v>
      </c>
      <c r="P582" s="48">
        <f>IF(SpeciesTable123[[#This Row],[Percentage]]&lt;&gt;"", IFERROR(VLOOKUP(SpeciesTable123[[#This Row],[County&amp;Species]], SpeciesCobenefits[[County&amp;Species]:[PM2.5 Removed]], 4, FALSE), 0), 0)</f>
        <v>0</v>
      </c>
      <c r="Q582" s="48">
        <f>IF(SpeciesTable123[[#This Row],[Percentage]]&lt;&gt;"", IFERROR(VLOOKUP(SpeciesTable123[[#This Row],[County&amp;Species]], SpeciesCobenefits[[County&amp;Species]:[PM2.5 Removed]], 5, FALSE), 0), 0)</f>
        <v>0</v>
      </c>
      <c r="R582" s="48"/>
      <c r="S582" s="48"/>
      <c r="T582" s="48"/>
      <c r="U582" s="48"/>
    </row>
    <row r="583" spans="2:21" s="30" customFormat="1">
      <c r="B583" s="157" t="s">
        <v>37</v>
      </c>
      <c r="C583" s="59"/>
      <c r="D583" s="30" t="str">
        <f t="shared" si="21"/>
        <v xml:space="preserve"> </v>
      </c>
      <c r="E583" s="48">
        <f>IF($D583=SpeciesTable123[[#Headers],[Willow]],$C583,0)</f>
        <v>0</v>
      </c>
      <c r="F583" s="48">
        <f>IF($D583=SpeciesTable123[[#Headers],[Cottonwood]],$C583,0)</f>
        <v>0</v>
      </c>
      <c r="G583" s="48">
        <f>IF($D583=SpeciesTable123[[#Headers],[Oak]],$C583,0)</f>
        <v>0</v>
      </c>
      <c r="H583" s="48">
        <f>IF($D583=SpeciesTable123[[#Headers],[Shrub]],$C583,0)</f>
        <v>0</v>
      </c>
      <c r="I583" s="48">
        <f>IF($D583=SpeciesTable123[[#Headers],[AlWal]],$C583,0)</f>
        <v>0</v>
      </c>
      <c r="J583" s="48">
        <f>IF($D583=SpeciesTable123[[#Headers],[ABS]],$C583,0)</f>
        <v>0</v>
      </c>
      <c r="K583" s="48">
        <f>IF($D583=SpeciesTable123[[#Headers],[Other]],$C583,0)</f>
        <v>0</v>
      </c>
      <c r="L583" s="48" t="s">
        <v>30</v>
      </c>
      <c r="M583" s="48" t="str">
        <f>$C$22&amp;SpeciesTable123[[#This Row],[Species]]</f>
        <v>Alnus (other)</v>
      </c>
      <c r="N583" s="48">
        <f>IF(SpeciesTable123[[#This Row],[Percentage]]&lt;&gt;"", IFERROR(VLOOKUP(SpeciesTable123[[#This Row],[County&amp;Species]], SpeciesCobenefits[[County&amp;Species]:[PM2.5 Removed]], 2, FALSE), 0), 0)</f>
        <v>0</v>
      </c>
      <c r="O583" s="48">
        <f>IF(SpeciesTable123[[#This Row],[Percentage]]&lt;&gt;"", IFERROR(VLOOKUP(SpeciesTable123[[#This Row],[County&amp;Species]], SpeciesCobenefits[[County&amp;Species]:[PM2.5 Removed]],3, FALSE), 0), 0)</f>
        <v>0</v>
      </c>
      <c r="P583" s="48">
        <f>IF(SpeciesTable123[[#This Row],[Percentage]]&lt;&gt;"", IFERROR(VLOOKUP(SpeciesTable123[[#This Row],[County&amp;Species]], SpeciesCobenefits[[County&amp;Species]:[PM2.5 Removed]], 4, FALSE), 0), 0)</f>
        <v>0</v>
      </c>
      <c r="Q583" s="48">
        <f>IF(SpeciesTable123[[#This Row],[Percentage]]&lt;&gt;"", IFERROR(VLOOKUP(SpeciesTable123[[#This Row],[County&amp;Species]], SpeciesCobenefits[[County&amp;Species]:[PM2.5 Removed]], 5, FALSE), 0), 0)</f>
        <v>0</v>
      </c>
      <c r="R583" s="48"/>
      <c r="S583" s="48"/>
      <c r="T583" s="48"/>
      <c r="U583" s="48"/>
    </row>
    <row r="584" spans="2:21" s="30" customFormat="1">
      <c r="B584" s="157" t="s">
        <v>38</v>
      </c>
      <c r="C584" s="59"/>
      <c r="D584" s="30" t="str">
        <f t="shared" si="21"/>
        <v xml:space="preserve"> </v>
      </c>
      <c r="E584" s="48">
        <f>IF($D584=SpeciesTable123[[#Headers],[Willow]],$C584,0)</f>
        <v>0</v>
      </c>
      <c r="F584" s="48">
        <f>IF($D584=SpeciesTable123[[#Headers],[Cottonwood]],$C584,0)</f>
        <v>0</v>
      </c>
      <c r="G584" s="48">
        <f>IF($D584=SpeciesTable123[[#Headers],[Oak]],$C584,0)</f>
        <v>0</v>
      </c>
      <c r="H584" s="48">
        <f>IF($D584=SpeciesTable123[[#Headers],[Shrub]],$C584,0)</f>
        <v>0</v>
      </c>
      <c r="I584" s="48">
        <f>IF($D584=SpeciesTable123[[#Headers],[AlWal]],$C584,0)</f>
        <v>0</v>
      </c>
      <c r="J584" s="48">
        <f>IF($D584=SpeciesTable123[[#Headers],[ABS]],$C584,0)</f>
        <v>0</v>
      </c>
      <c r="K584" s="48">
        <f>IF($D584=SpeciesTable123[[#Headers],[Other]],$C584,0)</f>
        <v>0</v>
      </c>
      <c r="L584" s="48" t="s">
        <v>29</v>
      </c>
      <c r="M584" s="48" t="str">
        <f>$C$22&amp;SpeciesTable123[[#This Row],[Species]]</f>
        <v>Aesculus californica</v>
      </c>
      <c r="N584" s="48">
        <f>IF(SpeciesTable123[[#This Row],[Percentage]]&lt;&gt;"", IFERROR(VLOOKUP(SpeciesTable123[[#This Row],[County&amp;Species]], SpeciesCobenefits[[County&amp;Species]:[PM2.5 Removed]], 2, FALSE), 0), 0)</f>
        <v>0</v>
      </c>
      <c r="O584" s="48">
        <f>IF(SpeciesTable123[[#This Row],[Percentage]]&lt;&gt;"", IFERROR(VLOOKUP(SpeciesTable123[[#This Row],[County&amp;Species]], SpeciesCobenefits[[County&amp;Species]:[PM2.5 Removed]],3, FALSE), 0), 0)</f>
        <v>0</v>
      </c>
      <c r="P584" s="48">
        <f>IF(SpeciesTable123[[#This Row],[Percentage]]&lt;&gt;"", IFERROR(VLOOKUP(SpeciesTable123[[#This Row],[County&amp;Species]], SpeciesCobenefits[[County&amp;Species]:[PM2.5 Removed]], 4, FALSE), 0), 0)</f>
        <v>0</v>
      </c>
      <c r="Q584" s="48">
        <f>IF(SpeciesTable123[[#This Row],[Percentage]]&lt;&gt;"", IFERROR(VLOOKUP(SpeciesTable123[[#This Row],[County&amp;Species]], SpeciesCobenefits[[County&amp;Species]:[PM2.5 Removed]], 5, FALSE), 0), 0)</f>
        <v>0</v>
      </c>
      <c r="R584" s="48"/>
      <c r="S584" s="48"/>
      <c r="T584" s="48"/>
      <c r="U584" s="48"/>
    </row>
    <row r="585" spans="2:21" s="30" customFormat="1">
      <c r="B585" s="157" t="s">
        <v>39</v>
      </c>
      <c r="C585" s="59"/>
      <c r="D585" s="30" t="str">
        <f t="shared" si="21"/>
        <v xml:space="preserve"> </v>
      </c>
      <c r="E585" s="48">
        <f>IF($D585=SpeciesTable123[[#Headers],[Willow]],$C585,0)</f>
        <v>0</v>
      </c>
      <c r="F585" s="48">
        <f>IF($D585=SpeciesTable123[[#Headers],[Cottonwood]],$C585,0)</f>
        <v>0</v>
      </c>
      <c r="G585" s="48">
        <f>IF($D585=SpeciesTable123[[#Headers],[Oak]],$C585,0)</f>
        <v>0</v>
      </c>
      <c r="H585" s="48">
        <f>IF($D585=SpeciesTable123[[#Headers],[Shrub]],$C585,0)</f>
        <v>0</v>
      </c>
      <c r="I585" s="48">
        <f>IF($D585=SpeciesTable123[[#Headers],[AlWal]],$C585,0)</f>
        <v>0</v>
      </c>
      <c r="J585" s="48">
        <f>IF($D585=SpeciesTable123[[#Headers],[ABS]],$C585,0)</f>
        <v>0</v>
      </c>
      <c r="K585" s="48">
        <f>IF($D585=SpeciesTable123[[#Headers],[Other]],$C585,0)</f>
        <v>0</v>
      </c>
      <c r="L585" s="48" t="s">
        <v>29</v>
      </c>
      <c r="M585" s="48" t="str">
        <f>$C$22&amp;SpeciesTable123[[#This Row],[Species]]</f>
        <v>Baccharis pilularis</v>
      </c>
      <c r="N585" s="48">
        <f>IF(SpeciesTable123[[#This Row],[Percentage]]&lt;&gt;"", IFERROR(VLOOKUP(SpeciesTable123[[#This Row],[County&amp;Species]], SpeciesCobenefits[[County&amp;Species]:[PM2.5 Removed]], 2, FALSE), 0), 0)</f>
        <v>0</v>
      </c>
      <c r="O585" s="48">
        <f>IF(SpeciesTable123[[#This Row],[Percentage]]&lt;&gt;"", IFERROR(VLOOKUP(SpeciesTable123[[#This Row],[County&amp;Species]], SpeciesCobenefits[[County&amp;Species]:[PM2.5 Removed]],3, FALSE), 0), 0)</f>
        <v>0</v>
      </c>
      <c r="P585" s="48">
        <f>IF(SpeciesTable123[[#This Row],[Percentage]]&lt;&gt;"", IFERROR(VLOOKUP(SpeciesTable123[[#This Row],[County&amp;Species]], SpeciesCobenefits[[County&amp;Species]:[PM2.5 Removed]], 4, FALSE), 0), 0)</f>
        <v>0</v>
      </c>
      <c r="Q585" s="48">
        <f>IF(SpeciesTable123[[#This Row],[Percentage]]&lt;&gt;"", IFERROR(VLOOKUP(SpeciesTable123[[#This Row],[County&amp;Species]], SpeciesCobenefits[[County&amp;Species]:[PM2.5 Removed]], 5, FALSE), 0), 0)</f>
        <v>0</v>
      </c>
      <c r="R585" s="48"/>
      <c r="S585" s="48"/>
      <c r="T585" s="48"/>
      <c r="U585" s="48"/>
    </row>
    <row r="586" spans="2:21" s="30" customFormat="1">
      <c r="B586" s="157" t="s">
        <v>40</v>
      </c>
      <c r="C586" s="59"/>
      <c r="D586" s="30" t="str">
        <f t="shared" si="21"/>
        <v xml:space="preserve"> </v>
      </c>
      <c r="E586" s="48">
        <f>IF($D586=SpeciesTable123[[#Headers],[Willow]],$C586,0)</f>
        <v>0</v>
      </c>
      <c r="F586" s="48">
        <f>IF($D586=SpeciesTable123[[#Headers],[Cottonwood]],$C586,0)</f>
        <v>0</v>
      </c>
      <c r="G586" s="48">
        <f>IF($D586=SpeciesTable123[[#Headers],[Oak]],$C586,0)</f>
        <v>0</v>
      </c>
      <c r="H586" s="48">
        <f>IF($D586=SpeciesTable123[[#Headers],[Shrub]],$C586,0)</f>
        <v>0</v>
      </c>
      <c r="I586" s="48">
        <f>IF($D586=SpeciesTable123[[#Headers],[AlWal]],$C586,0)</f>
        <v>0</v>
      </c>
      <c r="J586" s="48">
        <f>IF($D586=SpeciesTable123[[#Headers],[ABS]],$C586,0)</f>
        <v>0</v>
      </c>
      <c r="K586" s="48">
        <f>IF($D586=SpeciesTable123[[#Headers],[Other]],$C586,0)</f>
        <v>0</v>
      </c>
      <c r="L586" s="48" t="s">
        <v>29</v>
      </c>
      <c r="M586" s="48" t="str">
        <f>$C$22&amp;SpeciesTable123[[#This Row],[Species]]</f>
        <v>Baccharis salicifiolia</v>
      </c>
      <c r="N586" s="48">
        <f>IF(SpeciesTable123[[#This Row],[Percentage]]&lt;&gt;"", IFERROR(VLOOKUP(SpeciesTable123[[#This Row],[County&amp;Species]], SpeciesCobenefits[[County&amp;Species]:[PM2.5 Removed]], 2, FALSE), 0), 0)</f>
        <v>0</v>
      </c>
      <c r="O586" s="48">
        <f>IF(SpeciesTable123[[#This Row],[Percentage]]&lt;&gt;"", IFERROR(VLOOKUP(SpeciesTable123[[#This Row],[County&amp;Species]], SpeciesCobenefits[[County&amp;Species]:[PM2.5 Removed]],3, FALSE), 0), 0)</f>
        <v>0</v>
      </c>
      <c r="P586" s="48">
        <f>IF(SpeciesTable123[[#This Row],[Percentage]]&lt;&gt;"", IFERROR(VLOOKUP(SpeciesTable123[[#This Row],[County&amp;Species]], SpeciesCobenefits[[County&amp;Species]:[PM2.5 Removed]], 4, FALSE), 0), 0)</f>
        <v>0</v>
      </c>
      <c r="Q586" s="48">
        <f>IF(SpeciesTable123[[#This Row],[Percentage]]&lt;&gt;"", IFERROR(VLOOKUP(SpeciesTable123[[#This Row],[County&amp;Species]], SpeciesCobenefits[[County&amp;Species]:[PM2.5 Removed]], 5, FALSE), 0), 0)</f>
        <v>0</v>
      </c>
      <c r="R586" s="48"/>
      <c r="S586" s="48"/>
      <c r="T586" s="48"/>
      <c r="U586" s="48"/>
    </row>
    <row r="587" spans="2:21" s="30" customFormat="1">
      <c r="B587" s="157" t="s">
        <v>41</v>
      </c>
      <c r="C587" s="59"/>
      <c r="D587" s="30" t="str">
        <f t="shared" si="21"/>
        <v xml:space="preserve"> </v>
      </c>
      <c r="E587" s="48">
        <f>IF($D587=SpeciesTable123[[#Headers],[Willow]],$C587,0)</f>
        <v>0</v>
      </c>
      <c r="F587" s="48">
        <f>IF($D587=SpeciesTable123[[#Headers],[Cottonwood]],$C587,0)</f>
        <v>0</v>
      </c>
      <c r="G587" s="48">
        <f>IF($D587=SpeciesTable123[[#Headers],[Oak]],$C587,0)</f>
        <v>0</v>
      </c>
      <c r="H587" s="48">
        <f>IF($D587=SpeciesTable123[[#Headers],[Shrub]],$C587,0)</f>
        <v>0</v>
      </c>
      <c r="I587" s="48">
        <f>IF($D587=SpeciesTable123[[#Headers],[AlWal]],$C587,0)</f>
        <v>0</v>
      </c>
      <c r="J587" s="48">
        <f>IF($D587=SpeciesTable123[[#Headers],[ABS]],$C587,0)</f>
        <v>0</v>
      </c>
      <c r="K587" s="48">
        <f>IF($D587=SpeciesTable123[[#Headers],[Other]],$C587,0)</f>
        <v>0</v>
      </c>
      <c r="L587" s="48" t="s">
        <v>29</v>
      </c>
      <c r="M587" s="48" t="str">
        <f>$C$22&amp;SpeciesTable123[[#This Row],[Species]]</f>
        <v>Cephalanthus occidentalis</v>
      </c>
      <c r="N587" s="48">
        <f>IF(SpeciesTable123[[#This Row],[Percentage]]&lt;&gt;"", IFERROR(VLOOKUP(SpeciesTable123[[#This Row],[County&amp;Species]], SpeciesCobenefits[[County&amp;Species]:[PM2.5 Removed]], 2, FALSE), 0), 0)</f>
        <v>0</v>
      </c>
      <c r="O587" s="48">
        <f>IF(SpeciesTable123[[#This Row],[Percentage]]&lt;&gt;"", IFERROR(VLOOKUP(SpeciesTable123[[#This Row],[County&amp;Species]], SpeciesCobenefits[[County&amp;Species]:[PM2.5 Removed]],3, FALSE), 0), 0)</f>
        <v>0</v>
      </c>
      <c r="P587" s="48">
        <f>IF(SpeciesTable123[[#This Row],[Percentage]]&lt;&gt;"", IFERROR(VLOOKUP(SpeciesTable123[[#This Row],[County&amp;Species]], SpeciesCobenefits[[County&amp;Species]:[PM2.5 Removed]], 4, FALSE), 0), 0)</f>
        <v>0</v>
      </c>
      <c r="Q587" s="48">
        <f>IF(SpeciesTable123[[#This Row],[Percentage]]&lt;&gt;"", IFERROR(VLOOKUP(SpeciesTable123[[#This Row],[County&amp;Species]], SpeciesCobenefits[[County&amp;Species]:[PM2.5 Removed]], 5, FALSE), 0), 0)</f>
        <v>0</v>
      </c>
      <c r="R587" s="48"/>
      <c r="S587" s="48"/>
      <c r="T587" s="48"/>
      <c r="U587" s="48"/>
    </row>
    <row r="588" spans="2:21" s="30" customFormat="1">
      <c r="B588" s="157" t="s">
        <v>42</v>
      </c>
      <c r="C588" s="59"/>
      <c r="D588" s="30" t="str">
        <f t="shared" si="21"/>
        <v xml:space="preserve"> </v>
      </c>
      <c r="E588" s="48">
        <f>IF($D588=SpeciesTable123[[#Headers],[Willow]],$C588,0)</f>
        <v>0</v>
      </c>
      <c r="F588" s="48">
        <f>IF($D588=SpeciesTable123[[#Headers],[Cottonwood]],$C588,0)</f>
        <v>0</v>
      </c>
      <c r="G588" s="48">
        <f>IF($D588=SpeciesTable123[[#Headers],[Oak]],$C588,0)</f>
        <v>0</v>
      </c>
      <c r="H588" s="48">
        <f>IF($D588=SpeciesTable123[[#Headers],[Shrub]],$C588,0)</f>
        <v>0</v>
      </c>
      <c r="I588" s="48">
        <f>IF($D588=SpeciesTable123[[#Headers],[AlWal]],$C588,0)</f>
        <v>0</v>
      </c>
      <c r="J588" s="48">
        <f>IF($D588=SpeciesTable123[[#Headers],[ABS]],$C588,0)</f>
        <v>0</v>
      </c>
      <c r="K588" s="48">
        <f>IF($D588=SpeciesTable123[[#Headers],[Other]],$C588,0)</f>
        <v>0</v>
      </c>
      <c r="L588" s="48" t="s">
        <v>31</v>
      </c>
      <c r="M588" s="48" t="str">
        <f>$C$22&amp;SpeciesTable123[[#This Row],[Species]]</f>
        <v>Fraxinus latifolia</v>
      </c>
      <c r="N588" s="48">
        <f>IF(SpeciesTable123[[#This Row],[Percentage]]&lt;&gt;"", IFERROR(VLOOKUP(SpeciesTable123[[#This Row],[County&amp;Species]], SpeciesCobenefits[[County&amp;Species]:[PM2.5 Removed]], 2, FALSE), 0), 0)</f>
        <v>0</v>
      </c>
      <c r="O588" s="48">
        <f>IF(SpeciesTable123[[#This Row],[Percentage]]&lt;&gt;"", IFERROR(VLOOKUP(SpeciesTable123[[#This Row],[County&amp;Species]], SpeciesCobenefits[[County&amp;Species]:[PM2.5 Removed]],3, FALSE), 0), 0)</f>
        <v>0</v>
      </c>
      <c r="P588" s="48">
        <f>IF(SpeciesTable123[[#This Row],[Percentage]]&lt;&gt;"", IFERROR(VLOOKUP(SpeciesTable123[[#This Row],[County&amp;Species]], SpeciesCobenefits[[County&amp;Species]:[PM2.5 Removed]], 4, FALSE), 0), 0)</f>
        <v>0</v>
      </c>
      <c r="Q588" s="48">
        <f>IF(SpeciesTable123[[#This Row],[Percentage]]&lt;&gt;"", IFERROR(VLOOKUP(SpeciesTable123[[#This Row],[County&amp;Species]], SpeciesCobenefits[[County&amp;Species]:[PM2.5 Removed]], 5, FALSE), 0), 0)</f>
        <v>0</v>
      </c>
      <c r="R588" s="48"/>
      <c r="S588" s="48"/>
      <c r="T588" s="48"/>
      <c r="U588" s="48"/>
    </row>
    <row r="589" spans="2:21" s="30" customFormat="1">
      <c r="B589" s="157" t="s">
        <v>43</v>
      </c>
      <c r="C589" s="59"/>
      <c r="D589" s="30" t="str">
        <f t="shared" si="21"/>
        <v xml:space="preserve"> </v>
      </c>
      <c r="E589" s="48">
        <f>IF($D589=SpeciesTable123[[#Headers],[Willow]],$C589,0)</f>
        <v>0</v>
      </c>
      <c r="F589" s="48">
        <f>IF($D589=SpeciesTable123[[#Headers],[Cottonwood]],$C589,0)</f>
        <v>0</v>
      </c>
      <c r="G589" s="48">
        <f>IF($D589=SpeciesTable123[[#Headers],[Oak]],$C589,0)</f>
        <v>0</v>
      </c>
      <c r="H589" s="48">
        <f>IF($D589=SpeciesTable123[[#Headers],[Shrub]],$C589,0)</f>
        <v>0</v>
      </c>
      <c r="I589" s="48">
        <f>IF($D589=SpeciesTable123[[#Headers],[AlWal]],$C589,0)</f>
        <v>0</v>
      </c>
      <c r="J589" s="48">
        <f>IF($D589=SpeciesTable123[[#Headers],[ABS]],$C589,0)</f>
        <v>0</v>
      </c>
      <c r="K589" s="48">
        <f>IF($D589=SpeciesTable123[[#Headers],[Other]],$C589,0)</f>
        <v>0</v>
      </c>
      <c r="L589" s="48" t="s">
        <v>29</v>
      </c>
      <c r="M589" s="48" t="str">
        <f>$C$22&amp;SpeciesTable123[[#This Row],[Species]]</f>
        <v>Garrya elliptica</v>
      </c>
      <c r="N589" s="48">
        <f>IF(SpeciesTable123[[#This Row],[Percentage]]&lt;&gt;"", IFERROR(VLOOKUP(SpeciesTable123[[#This Row],[County&amp;Species]], SpeciesCobenefits[[County&amp;Species]:[PM2.5 Removed]], 2, FALSE), 0), 0)</f>
        <v>0</v>
      </c>
      <c r="O589" s="48">
        <f>IF(SpeciesTable123[[#This Row],[Percentage]]&lt;&gt;"", IFERROR(VLOOKUP(SpeciesTable123[[#This Row],[County&amp;Species]], SpeciesCobenefits[[County&amp;Species]:[PM2.5 Removed]],3, FALSE), 0), 0)</f>
        <v>0</v>
      </c>
      <c r="P589" s="48">
        <f>IF(SpeciesTable123[[#This Row],[Percentage]]&lt;&gt;"", IFERROR(VLOOKUP(SpeciesTable123[[#This Row],[County&amp;Species]], SpeciesCobenefits[[County&amp;Species]:[PM2.5 Removed]], 4, FALSE), 0), 0)</f>
        <v>0</v>
      </c>
      <c r="Q589" s="48">
        <f>IF(SpeciesTable123[[#This Row],[Percentage]]&lt;&gt;"", IFERROR(VLOOKUP(SpeciesTable123[[#This Row],[County&amp;Species]], SpeciesCobenefits[[County&amp;Species]:[PM2.5 Removed]], 5, FALSE), 0), 0)</f>
        <v>0</v>
      </c>
      <c r="R589" s="48"/>
      <c r="S589" s="48"/>
      <c r="T589" s="48"/>
      <c r="U589" s="48"/>
    </row>
    <row r="590" spans="2:21" s="30" customFormat="1">
      <c r="B590" s="157" t="s">
        <v>44</v>
      </c>
      <c r="C590" s="59"/>
      <c r="D590" s="30" t="str">
        <f t="shared" si="21"/>
        <v xml:space="preserve"> </v>
      </c>
      <c r="E590" s="48">
        <f>IF($D590=SpeciesTable123[[#Headers],[Willow]],$C590,0)</f>
        <v>0</v>
      </c>
      <c r="F590" s="48">
        <f>IF($D590=SpeciesTable123[[#Headers],[Cottonwood]],$C590,0)</f>
        <v>0</v>
      </c>
      <c r="G590" s="48">
        <f>IF($D590=SpeciesTable123[[#Headers],[Oak]],$C590,0)</f>
        <v>0</v>
      </c>
      <c r="H590" s="48">
        <f>IF($D590=SpeciesTable123[[#Headers],[Shrub]],$C590,0)</f>
        <v>0</v>
      </c>
      <c r="I590" s="48">
        <f>IF($D590=SpeciesTable123[[#Headers],[AlWal]],$C590,0)</f>
        <v>0</v>
      </c>
      <c r="J590" s="48">
        <f>IF($D590=SpeciesTable123[[#Headers],[ABS]],$C590,0)</f>
        <v>0</v>
      </c>
      <c r="K590" s="48">
        <f>IF($D590=SpeciesTable123[[#Headers],[Other]],$C590,0)</f>
        <v>0</v>
      </c>
      <c r="L590" s="48" t="s">
        <v>29</v>
      </c>
      <c r="M590" s="48" t="str">
        <f>$C$22&amp;SpeciesTable123[[#This Row],[Species]]</f>
        <v>Heteromeles arbutifolia</v>
      </c>
      <c r="N590" s="48">
        <f>IF(SpeciesTable123[[#This Row],[Percentage]]&lt;&gt;"", IFERROR(VLOOKUP(SpeciesTable123[[#This Row],[County&amp;Species]], SpeciesCobenefits[[County&amp;Species]:[PM2.5 Removed]], 2, FALSE), 0), 0)</f>
        <v>0</v>
      </c>
      <c r="O590" s="48">
        <f>IF(SpeciesTable123[[#This Row],[Percentage]]&lt;&gt;"", IFERROR(VLOOKUP(SpeciesTable123[[#This Row],[County&amp;Species]], SpeciesCobenefits[[County&amp;Species]:[PM2.5 Removed]],3, FALSE), 0), 0)</f>
        <v>0</v>
      </c>
      <c r="P590" s="48">
        <f>IF(SpeciesTable123[[#This Row],[Percentage]]&lt;&gt;"", IFERROR(VLOOKUP(SpeciesTable123[[#This Row],[County&amp;Species]], SpeciesCobenefits[[County&amp;Species]:[PM2.5 Removed]], 4, FALSE), 0), 0)</f>
        <v>0</v>
      </c>
      <c r="Q590" s="48">
        <f>IF(SpeciesTable123[[#This Row],[Percentage]]&lt;&gt;"", IFERROR(VLOOKUP(SpeciesTable123[[#This Row],[County&amp;Species]], SpeciesCobenefits[[County&amp;Species]:[PM2.5 Removed]], 5, FALSE), 0), 0)</f>
        <v>0</v>
      </c>
      <c r="R590" s="48"/>
      <c r="S590" s="48"/>
      <c r="T590" s="48"/>
      <c r="U590" s="48"/>
    </row>
    <row r="591" spans="2:21" s="30" customFormat="1">
      <c r="B591" s="157" t="s">
        <v>45</v>
      </c>
      <c r="C591" s="59"/>
      <c r="D591" s="30" t="str">
        <f t="shared" si="21"/>
        <v xml:space="preserve"> </v>
      </c>
      <c r="E591" s="48">
        <f>IF($D591=SpeciesTable123[[#Headers],[Willow]],$C591,0)</f>
        <v>0</v>
      </c>
      <c r="F591" s="48">
        <f>IF($D591=SpeciesTable123[[#Headers],[Cottonwood]],$C591,0)</f>
        <v>0</v>
      </c>
      <c r="G591" s="48">
        <f>IF($D591=SpeciesTable123[[#Headers],[Oak]],$C591,0)</f>
        <v>0</v>
      </c>
      <c r="H591" s="48">
        <f>IF($D591=SpeciesTable123[[#Headers],[Shrub]],$C591,0)</f>
        <v>0</v>
      </c>
      <c r="I591" s="48">
        <f>IF($D591=SpeciesTable123[[#Headers],[AlWal]],$C591,0)</f>
        <v>0</v>
      </c>
      <c r="J591" s="48">
        <f>IF($D591=SpeciesTable123[[#Headers],[ABS]],$C591,0)</f>
        <v>0</v>
      </c>
      <c r="K591" s="48">
        <f>IF($D591=SpeciesTable123[[#Headers],[Other]],$C591,0)</f>
        <v>0</v>
      </c>
      <c r="L591" s="48" t="s">
        <v>30</v>
      </c>
      <c r="M591" s="48" t="str">
        <f>$C$22&amp;SpeciesTable123[[#This Row],[Species]]</f>
        <v>Juglans (sp)</v>
      </c>
      <c r="N591" s="48">
        <f>IF(SpeciesTable123[[#This Row],[Percentage]]&lt;&gt;"", IFERROR(VLOOKUP(SpeciesTable123[[#This Row],[County&amp;Species]], SpeciesCobenefits[[County&amp;Species]:[PM2.5 Removed]], 2, FALSE), 0), 0)</f>
        <v>0</v>
      </c>
      <c r="O591" s="48">
        <f>IF(SpeciesTable123[[#This Row],[Percentage]]&lt;&gt;"", IFERROR(VLOOKUP(SpeciesTable123[[#This Row],[County&amp;Species]], SpeciesCobenefits[[County&amp;Species]:[PM2.5 Removed]],3, FALSE), 0), 0)</f>
        <v>0</v>
      </c>
      <c r="P591" s="48">
        <f>IF(SpeciesTable123[[#This Row],[Percentage]]&lt;&gt;"", IFERROR(VLOOKUP(SpeciesTable123[[#This Row],[County&amp;Species]], SpeciesCobenefits[[County&amp;Species]:[PM2.5 Removed]], 4, FALSE), 0), 0)</f>
        <v>0</v>
      </c>
      <c r="Q591" s="48">
        <f>IF(SpeciesTable123[[#This Row],[Percentage]]&lt;&gt;"", IFERROR(VLOOKUP(SpeciesTable123[[#This Row],[County&amp;Species]], SpeciesCobenefits[[County&amp;Species]:[PM2.5 Removed]], 5, FALSE), 0), 0)</f>
        <v>0</v>
      </c>
      <c r="R591" s="48"/>
      <c r="S591" s="48"/>
      <c r="T591" s="48"/>
      <c r="U591" s="48"/>
    </row>
    <row r="592" spans="2:21" s="30" customFormat="1">
      <c r="B592" s="157" t="s">
        <v>46</v>
      </c>
      <c r="C592" s="59"/>
      <c r="D592" s="30" t="str">
        <f t="shared" si="21"/>
        <v xml:space="preserve"> </v>
      </c>
      <c r="E592" s="48">
        <f>IF($D592=SpeciesTable123[[#Headers],[Willow]],$C592,0)</f>
        <v>0</v>
      </c>
      <c r="F592" s="48">
        <f>IF($D592=SpeciesTable123[[#Headers],[Cottonwood]],$C592,0)</f>
        <v>0</v>
      </c>
      <c r="G592" s="48">
        <f>IF($D592=SpeciesTable123[[#Headers],[Oak]],$C592,0)</f>
        <v>0</v>
      </c>
      <c r="H592" s="48">
        <f>IF($D592=SpeciesTable123[[#Headers],[Shrub]],$C592,0)</f>
        <v>0</v>
      </c>
      <c r="I592" s="48">
        <f>IF($D592=SpeciesTable123[[#Headers],[AlWal]],$C592,0)</f>
        <v>0</v>
      </c>
      <c r="J592" s="48">
        <f>IF($D592=SpeciesTable123[[#Headers],[ABS]],$C592,0)</f>
        <v>0</v>
      </c>
      <c r="K592" s="48">
        <f>IF($D592=SpeciesTable123[[#Headers],[Other]],$C592,0)</f>
        <v>0</v>
      </c>
      <c r="L592" s="48" t="s">
        <v>32</v>
      </c>
      <c r="M592" s="48" t="str">
        <f>$C$22&amp;SpeciesTable123[[#This Row],[Species]]</f>
        <v>Laurus nobilis</v>
      </c>
      <c r="N592" s="48">
        <f>IF(SpeciesTable123[[#This Row],[Percentage]]&lt;&gt;"", IFERROR(VLOOKUP(SpeciesTable123[[#This Row],[County&amp;Species]], SpeciesCobenefits[[County&amp;Species]:[PM2.5 Removed]], 2, FALSE), 0), 0)</f>
        <v>0</v>
      </c>
      <c r="O592" s="48">
        <f>IF(SpeciesTable123[[#This Row],[Percentage]]&lt;&gt;"", IFERROR(VLOOKUP(SpeciesTable123[[#This Row],[County&amp;Species]], SpeciesCobenefits[[County&amp;Species]:[PM2.5 Removed]],3, FALSE), 0), 0)</f>
        <v>0</v>
      </c>
      <c r="P592" s="48">
        <f>IF(SpeciesTable123[[#This Row],[Percentage]]&lt;&gt;"", IFERROR(VLOOKUP(SpeciesTable123[[#This Row],[County&amp;Species]], SpeciesCobenefits[[County&amp;Species]:[PM2.5 Removed]], 4, FALSE), 0), 0)</f>
        <v>0</v>
      </c>
      <c r="Q592" s="48">
        <f>IF(SpeciesTable123[[#This Row],[Percentage]]&lt;&gt;"", IFERROR(VLOOKUP(SpeciesTable123[[#This Row],[County&amp;Species]], SpeciesCobenefits[[County&amp;Species]:[PM2.5 Removed]], 5, FALSE), 0), 0)</f>
        <v>0</v>
      </c>
      <c r="R592" s="48"/>
      <c r="S592" s="48"/>
      <c r="T592" s="48"/>
      <c r="U592" s="48"/>
    </row>
    <row r="593" spans="2:21" s="30" customFormat="1">
      <c r="B593" s="157" t="s">
        <v>47</v>
      </c>
      <c r="C593" s="59"/>
      <c r="D593" s="30" t="str">
        <f t="shared" si="21"/>
        <v xml:space="preserve"> </v>
      </c>
      <c r="E593" s="48">
        <f>IF($D593=SpeciesTable123[[#Headers],[Willow]],$C593,0)</f>
        <v>0</v>
      </c>
      <c r="F593" s="48">
        <f>IF($D593=SpeciesTable123[[#Headers],[Cottonwood]],$C593,0)</f>
        <v>0</v>
      </c>
      <c r="G593" s="48">
        <f>IF($D593=SpeciesTable123[[#Headers],[Oak]],$C593,0)</f>
        <v>0</v>
      </c>
      <c r="H593" s="48">
        <f>IF($D593=SpeciesTable123[[#Headers],[Shrub]],$C593,0)</f>
        <v>0</v>
      </c>
      <c r="I593" s="48">
        <f>IF($D593=SpeciesTable123[[#Headers],[AlWal]],$C593,0)</f>
        <v>0</v>
      </c>
      <c r="J593" s="48">
        <f>IF($D593=SpeciesTable123[[#Headers],[ABS]],$C593,0)</f>
        <v>0</v>
      </c>
      <c r="K593" s="48">
        <f>IF($D593=SpeciesTable123[[#Headers],[Other]],$C593,0)</f>
        <v>0</v>
      </c>
      <c r="L593" s="48" t="s">
        <v>32</v>
      </c>
      <c r="M593" s="48" t="str">
        <f>$C$22&amp;SpeciesTable123[[#This Row],[Species]]</f>
        <v>Myrica californica</v>
      </c>
      <c r="N593" s="48">
        <f>IF(SpeciesTable123[[#This Row],[Percentage]]&lt;&gt;"", IFERROR(VLOOKUP(SpeciesTable123[[#This Row],[County&amp;Species]], SpeciesCobenefits[[County&amp;Species]:[PM2.5 Removed]], 2, FALSE), 0), 0)</f>
        <v>0</v>
      </c>
      <c r="O593" s="48">
        <f>IF(SpeciesTable123[[#This Row],[Percentage]]&lt;&gt;"", IFERROR(VLOOKUP(SpeciesTable123[[#This Row],[County&amp;Species]], SpeciesCobenefits[[County&amp;Species]:[PM2.5 Removed]],3, FALSE), 0), 0)</f>
        <v>0</v>
      </c>
      <c r="P593" s="48">
        <f>IF(SpeciesTable123[[#This Row],[Percentage]]&lt;&gt;"", IFERROR(VLOOKUP(SpeciesTable123[[#This Row],[County&amp;Species]], SpeciesCobenefits[[County&amp;Species]:[PM2.5 Removed]], 4, FALSE), 0), 0)</f>
        <v>0</v>
      </c>
      <c r="Q593" s="48">
        <f>IF(SpeciesTable123[[#This Row],[Percentage]]&lt;&gt;"", IFERROR(VLOOKUP(SpeciesTable123[[#This Row],[County&amp;Species]], SpeciesCobenefits[[County&amp;Species]:[PM2.5 Removed]], 5, FALSE), 0), 0)</f>
        <v>0</v>
      </c>
      <c r="R593" s="48"/>
      <c r="S593" s="48"/>
      <c r="T593" s="48"/>
      <c r="U593" s="48"/>
    </row>
    <row r="594" spans="2:21" s="30" customFormat="1">
      <c r="B594" s="157" t="s">
        <v>48</v>
      </c>
      <c r="C594" s="59"/>
      <c r="D594" s="30" t="str">
        <f t="shared" si="21"/>
        <v xml:space="preserve"> </v>
      </c>
      <c r="E594" s="48">
        <f>IF($D594=SpeciesTable123[[#Headers],[Willow]],$C594,0)</f>
        <v>0</v>
      </c>
      <c r="F594" s="48">
        <f>IF($D594=SpeciesTable123[[#Headers],[Cottonwood]],$C594,0)</f>
        <v>0</v>
      </c>
      <c r="G594" s="48">
        <f>IF($D594=SpeciesTable123[[#Headers],[Oak]],$C594,0)</f>
        <v>0</v>
      </c>
      <c r="H594" s="48">
        <f>IF($D594=SpeciesTable123[[#Headers],[Shrub]],$C594,0)</f>
        <v>0</v>
      </c>
      <c r="I594" s="48">
        <f>IF($D594=SpeciesTable123[[#Headers],[AlWal]],$C594,0)</f>
        <v>0</v>
      </c>
      <c r="J594" s="48">
        <f>IF($D594=SpeciesTable123[[#Headers],[ABS]],$C594,0)</f>
        <v>0</v>
      </c>
      <c r="K594" s="48">
        <f>IF($D594=SpeciesTable123[[#Headers],[Other]],$C594,0)</f>
        <v>0</v>
      </c>
      <c r="L594" s="48" t="s">
        <v>49</v>
      </c>
      <c r="M594" s="48" t="str">
        <f>$C$22&amp;SpeciesTable123[[#This Row],[Species]]</f>
        <v>Physocarpus capitatus</v>
      </c>
      <c r="N594" s="48">
        <f>IF(SpeciesTable123[[#This Row],[Percentage]]&lt;&gt;"", IFERROR(VLOOKUP(SpeciesTable123[[#This Row],[County&amp;Species]], SpeciesCobenefits[[County&amp;Species]:[PM2.5 Removed]], 2, FALSE), 0), 0)</f>
        <v>0</v>
      </c>
      <c r="O594" s="48">
        <f>IF(SpeciesTable123[[#This Row],[Percentage]]&lt;&gt;"", IFERROR(VLOOKUP(SpeciesTable123[[#This Row],[County&amp;Species]], SpeciesCobenefits[[County&amp;Species]:[PM2.5 Removed]],3, FALSE), 0), 0)</f>
        <v>0</v>
      </c>
      <c r="P594" s="48">
        <f>IF(SpeciesTable123[[#This Row],[Percentage]]&lt;&gt;"", IFERROR(VLOOKUP(SpeciesTable123[[#This Row],[County&amp;Species]], SpeciesCobenefits[[County&amp;Species]:[PM2.5 Removed]], 4, FALSE), 0), 0)</f>
        <v>0</v>
      </c>
      <c r="Q594" s="48">
        <f>IF(SpeciesTable123[[#This Row],[Percentage]]&lt;&gt;"", IFERROR(VLOOKUP(SpeciesTable123[[#This Row],[County&amp;Species]], SpeciesCobenefits[[County&amp;Species]:[PM2.5 Removed]], 5, FALSE), 0), 0)</f>
        <v>0</v>
      </c>
      <c r="R594" s="48"/>
      <c r="S594" s="48"/>
      <c r="T594" s="48"/>
      <c r="U594" s="48"/>
    </row>
    <row r="595" spans="2:21" s="30" customFormat="1">
      <c r="B595" s="157" t="s">
        <v>50</v>
      </c>
      <c r="C595" s="59"/>
      <c r="D595" s="30" t="str">
        <f t="shared" si="21"/>
        <v xml:space="preserve"> </v>
      </c>
      <c r="E595" s="48">
        <f>IF($D595=SpeciesTable123[[#Headers],[Willow]],$C595,0)</f>
        <v>0</v>
      </c>
      <c r="F595" s="48">
        <f>IF($D595=SpeciesTable123[[#Headers],[Cottonwood]],$C595,0)</f>
        <v>0</v>
      </c>
      <c r="G595" s="48">
        <f>IF($D595=SpeciesTable123[[#Headers],[Oak]],$C595,0)</f>
        <v>0</v>
      </c>
      <c r="H595" s="48">
        <f>IF($D595=SpeciesTable123[[#Headers],[Shrub]],$C595,0)</f>
        <v>0</v>
      </c>
      <c r="I595" s="48">
        <f>IF($D595=SpeciesTable123[[#Headers],[AlWal]],$C595,0)</f>
        <v>0</v>
      </c>
      <c r="J595" s="48">
        <f>IF($D595=SpeciesTable123[[#Headers],[ABS]],$C595,0)</f>
        <v>0</v>
      </c>
      <c r="K595" s="48">
        <f>IF($D595=SpeciesTable123[[#Headers],[Other]],$C595,0)</f>
        <v>0</v>
      </c>
      <c r="L595" s="48" t="s">
        <v>31</v>
      </c>
      <c r="M595" s="48" t="str">
        <f>$C$22&amp;SpeciesTable123[[#This Row],[Species]]</f>
        <v>Platanus racemosa</v>
      </c>
      <c r="N595" s="48">
        <f>IF(SpeciesTable123[[#This Row],[Percentage]]&lt;&gt;"", IFERROR(VLOOKUP(SpeciesTable123[[#This Row],[County&amp;Species]], SpeciesCobenefits[[County&amp;Species]:[PM2.5 Removed]], 2, FALSE), 0), 0)</f>
        <v>0</v>
      </c>
      <c r="O595" s="48">
        <f>IF(SpeciesTable123[[#This Row],[Percentage]]&lt;&gt;"", IFERROR(VLOOKUP(SpeciesTable123[[#This Row],[County&amp;Species]], SpeciesCobenefits[[County&amp;Species]:[PM2.5 Removed]],3, FALSE), 0), 0)</f>
        <v>0</v>
      </c>
      <c r="P595" s="48">
        <f>IF(SpeciesTable123[[#This Row],[Percentage]]&lt;&gt;"", IFERROR(VLOOKUP(SpeciesTable123[[#This Row],[County&amp;Species]], SpeciesCobenefits[[County&amp;Species]:[PM2.5 Removed]], 4, FALSE), 0), 0)</f>
        <v>0</v>
      </c>
      <c r="Q595" s="48">
        <f>IF(SpeciesTable123[[#This Row],[Percentage]]&lt;&gt;"", IFERROR(VLOOKUP(SpeciesTable123[[#This Row],[County&amp;Species]], SpeciesCobenefits[[County&amp;Species]:[PM2.5 Removed]], 5, FALSE), 0), 0)</f>
        <v>0</v>
      </c>
      <c r="R595" s="48"/>
      <c r="S595" s="48"/>
      <c r="T595" s="48"/>
      <c r="U595" s="48"/>
    </row>
    <row r="596" spans="2:21" s="30" customFormat="1">
      <c r="B596" s="157" t="s">
        <v>51</v>
      </c>
      <c r="C596" s="59"/>
      <c r="D596" s="30" t="str">
        <f t="shared" si="21"/>
        <v xml:space="preserve"> </v>
      </c>
      <c r="E596" s="48">
        <f>IF($D596=SpeciesTable123[[#Headers],[Willow]],$C596,0)</f>
        <v>0</v>
      </c>
      <c r="F596" s="48">
        <f>IF($D596=SpeciesTable123[[#Headers],[Cottonwood]],$C596,0)</f>
        <v>0</v>
      </c>
      <c r="G596" s="48">
        <f>IF($D596=SpeciesTable123[[#Headers],[Oak]],$C596,0)</f>
        <v>0</v>
      </c>
      <c r="H596" s="48">
        <f>IF($D596=SpeciesTable123[[#Headers],[Shrub]],$C596,0)</f>
        <v>0</v>
      </c>
      <c r="I596" s="48">
        <f>IF($D596=SpeciesTable123[[#Headers],[AlWal]],$C596,0)</f>
        <v>0</v>
      </c>
      <c r="J596" s="48">
        <f>IF($D596=SpeciesTable123[[#Headers],[ABS]],$C596,0)</f>
        <v>0</v>
      </c>
      <c r="K596" s="48">
        <f>IF($D596=SpeciesTable123[[#Headers],[Other]],$C596,0)</f>
        <v>0</v>
      </c>
      <c r="L596" s="48" t="s">
        <v>27</v>
      </c>
      <c r="M596" s="48" t="str">
        <f>$C$22&amp;SpeciesTable123[[#This Row],[Species]]</f>
        <v>Populus fremontii</v>
      </c>
      <c r="N596" s="48">
        <f>IF(SpeciesTable123[[#This Row],[Percentage]]&lt;&gt;"", IFERROR(VLOOKUP(SpeciesTable123[[#This Row],[County&amp;Species]], SpeciesCobenefits[[County&amp;Species]:[PM2.5 Removed]], 2, FALSE), 0), 0)</f>
        <v>0</v>
      </c>
      <c r="O596" s="48">
        <f>IF(SpeciesTable123[[#This Row],[Percentage]]&lt;&gt;"", IFERROR(VLOOKUP(SpeciesTable123[[#This Row],[County&amp;Species]], SpeciesCobenefits[[County&amp;Species]:[PM2.5 Removed]],3, FALSE), 0), 0)</f>
        <v>0</v>
      </c>
      <c r="P596" s="48">
        <f>IF(SpeciesTable123[[#This Row],[Percentage]]&lt;&gt;"", IFERROR(VLOOKUP(SpeciesTable123[[#This Row],[County&amp;Species]], SpeciesCobenefits[[County&amp;Species]:[PM2.5 Removed]], 4, FALSE), 0), 0)</f>
        <v>0</v>
      </c>
      <c r="Q596" s="48">
        <f>IF(SpeciesTable123[[#This Row],[Percentage]]&lt;&gt;"", IFERROR(VLOOKUP(SpeciesTable123[[#This Row],[County&amp;Species]], SpeciesCobenefits[[County&amp;Species]:[PM2.5 Removed]], 5, FALSE), 0), 0)</f>
        <v>0</v>
      </c>
      <c r="R596" s="48"/>
      <c r="S596" s="48"/>
      <c r="T596" s="48"/>
      <c r="U596" s="48"/>
    </row>
    <row r="597" spans="2:21" s="30" customFormat="1">
      <c r="B597" s="157" t="s">
        <v>52</v>
      </c>
      <c r="C597" s="59"/>
      <c r="D597" s="30" t="str">
        <f t="shared" si="21"/>
        <v xml:space="preserve"> </v>
      </c>
      <c r="E597" s="48">
        <f>IF($D597=SpeciesTable123[[#Headers],[Willow]],$C597,0)</f>
        <v>0</v>
      </c>
      <c r="F597" s="48">
        <f>IF($D597=SpeciesTable123[[#Headers],[Cottonwood]],$C597,0)</f>
        <v>0</v>
      </c>
      <c r="G597" s="48">
        <f>IF($D597=SpeciesTable123[[#Headers],[Oak]],$C597,0)</f>
        <v>0</v>
      </c>
      <c r="H597" s="48">
        <f>IF($D597=SpeciesTable123[[#Headers],[Shrub]],$C597,0)</f>
        <v>0</v>
      </c>
      <c r="I597" s="48">
        <f>IF($D597=SpeciesTable123[[#Headers],[AlWal]],$C597,0)</f>
        <v>0</v>
      </c>
      <c r="J597" s="48">
        <f>IF($D597=SpeciesTable123[[#Headers],[ABS]],$C597,0)</f>
        <v>0</v>
      </c>
      <c r="K597" s="48">
        <f>IF($D597=SpeciesTable123[[#Headers],[Other]],$C597,0)</f>
        <v>0</v>
      </c>
      <c r="L597" s="48" t="s">
        <v>27</v>
      </c>
      <c r="M597" s="48" t="str">
        <f>$C$22&amp;SpeciesTable123[[#This Row],[Species]]</f>
        <v>Populus (other)</v>
      </c>
      <c r="N597" s="48">
        <f>IF(SpeciesTable123[[#This Row],[Percentage]]&lt;&gt;"", IFERROR(VLOOKUP(SpeciesTable123[[#This Row],[County&amp;Species]], SpeciesCobenefits[[County&amp;Species]:[PM2.5 Removed]], 2, FALSE), 0), 0)</f>
        <v>0</v>
      </c>
      <c r="O597" s="48">
        <f>IF(SpeciesTable123[[#This Row],[Percentage]]&lt;&gt;"", IFERROR(VLOOKUP(SpeciesTable123[[#This Row],[County&amp;Species]], SpeciesCobenefits[[County&amp;Species]:[PM2.5 Removed]],3, FALSE), 0), 0)</f>
        <v>0</v>
      </c>
      <c r="P597" s="48">
        <f>IF(SpeciesTable123[[#This Row],[Percentage]]&lt;&gt;"", IFERROR(VLOOKUP(SpeciesTable123[[#This Row],[County&amp;Species]], SpeciesCobenefits[[County&amp;Species]:[PM2.5 Removed]], 4, FALSE), 0), 0)</f>
        <v>0</v>
      </c>
      <c r="Q597" s="48">
        <f>IF(SpeciesTable123[[#This Row],[Percentage]]&lt;&gt;"", IFERROR(VLOOKUP(SpeciesTable123[[#This Row],[County&amp;Species]], SpeciesCobenefits[[County&amp;Species]:[PM2.5 Removed]], 5, FALSE), 0), 0)</f>
        <v>0</v>
      </c>
      <c r="R597" s="48"/>
      <c r="S597" s="48"/>
      <c r="T597" s="48"/>
      <c r="U597" s="48"/>
    </row>
    <row r="598" spans="2:21" s="30" customFormat="1">
      <c r="B598" s="157" t="s">
        <v>53</v>
      </c>
      <c r="C598" s="59"/>
      <c r="D598" s="30" t="str">
        <f t="shared" si="21"/>
        <v xml:space="preserve"> </v>
      </c>
      <c r="E598" s="48">
        <f>IF($D598=SpeciesTable123[[#Headers],[Willow]],$C598,0)</f>
        <v>0</v>
      </c>
      <c r="F598" s="48">
        <f>IF($D598=SpeciesTable123[[#Headers],[Cottonwood]],$C598,0)</f>
        <v>0</v>
      </c>
      <c r="G598" s="48">
        <f>IF($D598=SpeciesTable123[[#Headers],[Oak]],$C598,0)</f>
        <v>0</v>
      </c>
      <c r="H598" s="48">
        <f>IF($D598=SpeciesTable123[[#Headers],[Shrub]],$C598,0)</f>
        <v>0</v>
      </c>
      <c r="I598" s="48">
        <f>IF($D598=SpeciesTable123[[#Headers],[AlWal]],$C598,0)</f>
        <v>0</v>
      </c>
      <c r="J598" s="48">
        <f>IF($D598=SpeciesTable123[[#Headers],[ABS]],$C598,0)</f>
        <v>0</v>
      </c>
      <c r="K598" s="48">
        <f>IF($D598=SpeciesTable123[[#Headers],[Other]],$C598,0)</f>
        <v>0</v>
      </c>
      <c r="L598" s="48" t="s">
        <v>28</v>
      </c>
      <c r="M598" s="48" t="str">
        <f>$C$22&amp;SpeciesTable123[[#This Row],[Species]]</f>
        <v>Quercus lobata</v>
      </c>
      <c r="N598" s="48">
        <f>IF(SpeciesTable123[[#This Row],[Percentage]]&lt;&gt;"", IFERROR(VLOOKUP(SpeciesTable123[[#This Row],[County&amp;Species]], SpeciesCobenefits[[County&amp;Species]:[PM2.5 Removed]], 2, FALSE), 0), 0)</f>
        <v>0</v>
      </c>
      <c r="O598" s="48">
        <f>IF(SpeciesTable123[[#This Row],[Percentage]]&lt;&gt;"", IFERROR(VLOOKUP(SpeciesTable123[[#This Row],[County&amp;Species]], SpeciesCobenefits[[County&amp;Species]:[PM2.5 Removed]],3, FALSE), 0), 0)</f>
        <v>0</v>
      </c>
      <c r="P598" s="48">
        <f>IF(SpeciesTable123[[#This Row],[Percentage]]&lt;&gt;"", IFERROR(VLOOKUP(SpeciesTable123[[#This Row],[County&amp;Species]], SpeciesCobenefits[[County&amp;Species]:[PM2.5 Removed]], 4, FALSE), 0), 0)</f>
        <v>0</v>
      </c>
      <c r="Q598" s="48">
        <f>IF(SpeciesTable123[[#This Row],[Percentage]]&lt;&gt;"", IFERROR(VLOOKUP(SpeciesTable123[[#This Row],[County&amp;Species]], SpeciesCobenefits[[County&amp;Species]:[PM2.5 Removed]], 5, FALSE), 0), 0)</f>
        <v>0</v>
      </c>
      <c r="R598" s="48"/>
      <c r="S598" s="48"/>
      <c r="T598" s="48"/>
      <c r="U598" s="48"/>
    </row>
    <row r="599" spans="2:21" s="30" customFormat="1">
      <c r="B599" s="157" t="s">
        <v>54</v>
      </c>
      <c r="C599" s="59"/>
      <c r="D599" s="30" t="str">
        <f t="shared" si="21"/>
        <v xml:space="preserve"> </v>
      </c>
      <c r="E599" s="48">
        <f>IF($D599=SpeciesTable123[[#Headers],[Willow]],$C599,0)</f>
        <v>0</v>
      </c>
      <c r="F599" s="48">
        <f>IF($D599=SpeciesTable123[[#Headers],[Cottonwood]],$C599,0)</f>
        <v>0</v>
      </c>
      <c r="G599" s="48">
        <f>IF($D599=SpeciesTable123[[#Headers],[Oak]],$C599,0)</f>
        <v>0</v>
      </c>
      <c r="H599" s="48">
        <f>IF($D599=SpeciesTable123[[#Headers],[Shrub]],$C599,0)</f>
        <v>0</v>
      </c>
      <c r="I599" s="48">
        <f>IF($D599=SpeciesTable123[[#Headers],[AlWal]],$C599,0)</f>
        <v>0</v>
      </c>
      <c r="J599" s="48">
        <f>IF($D599=SpeciesTable123[[#Headers],[ABS]],$C599,0)</f>
        <v>0</v>
      </c>
      <c r="K599" s="48">
        <f>IF($D599=SpeciesTable123[[#Headers],[Other]],$C599,0)</f>
        <v>0</v>
      </c>
      <c r="L599" s="48" t="s">
        <v>28</v>
      </c>
      <c r="M599" s="48" t="str">
        <f>$C$22&amp;SpeciesTable123[[#This Row],[Species]]</f>
        <v>Quercus agrifolia</v>
      </c>
      <c r="N599" s="48">
        <f>IF(SpeciesTable123[[#This Row],[Percentage]]&lt;&gt;"", IFERROR(VLOOKUP(SpeciesTable123[[#This Row],[County&amp;Species]], SpeciesCobenefits[[County&amp;Species]:[PM2.5 Removed]], 2, FALSE), 0), 0)</f>
        <v>0</v>
      </c>
      <c r="O599" s="48">
        <f>IF(SpeciesTable123[[#This Row],[Percentage]]&lt;&gt;"", IFERROR(VLOOKUP(SpeciesTable123[[#This Row],[County&amp;Species]], SpeciesCobenefits[[County&amp;Species]:[PM2.5 Removed]],3, FALSE), 0), 0)</f>
        <v>0</v>
      </c>
      <c r="P599" s="48">
        <f>IF(SpeciesTable123[[#This Row],[Percentage]]&lt;&gt;"", IFERROR(VLOOKUP(SpeciesTable123[[#This Row],[County&amp;Species]], SpeciesCobenefits[[County&amp;Species]:[PM2.5 Removed]], 4, FALSE), 0), 0)</f>
        <v>0</v>
      </c>
      <c r="Q599" s="48">
        <f>IF(SpeciesTable123[[#This Row],[Percentage]]&lt;&gt;"", IFERROR(VLOOKUP(SpeciesTable123[[#This Row],[County&amp;Species]], SpeciesCobenefits[[County&amp;Species]:[PM2.5 Removed]], 5, FALSE), 0), 0)</f>
        <v>0</v>
      </c>
      <c r="R599" s="48"/>
      <c r="S599" s="48"/>
      <c r="T599" s="48"/>
      <c r="U599" s="48"/>
    </row>
    <row r="600" spans="2:21" s="30" customFormat="1">
      <c r="B600" s="157" t="s">
        <v>55</v>
      </c>
      <c r="C600" s="59"/>
      <c r="D600" s="30" t="str">
        <f t="shared" si="21"/>
        <v xml:space="preserve"> </v>
      </c>
      <c r="E600" s="48">
        <f>IF($D600=SpeciesTable123[[#Headers],[Willow]],$C600,0)</f>
        <v>0</v>
      </c>
      <c r="F600" s="48">
        <f>IF($D600=SpeciesTable123[[#Headers],[Cottonwood]],$C600,0)</f>
        <v>0</v>
      </c>
      <c r="G600" s="48">
        <f>IF($D600=SpeciesTable123[[#Headers],[Oak]],$C600,0)</f>
        <v>0</v>
      </c>
      <c r="H600" s="48">
        <f>IF($D600=SpeciesTable123[[#Headers],[Shrub]],$C600,0)</f>
        <v>0</v>
      </c>
      <c r="I600" s="48">
        <f>IF($D600=SpeciesTable123[[#Headers],[AlWal]],$C600,0)</f>
        <v>0</v>
      </c>
      <c r="J600" s="48">
        <f>IF($D600=SpeciesTable123[[#Headers],[ABS]],$C600,0)</f>
        <v>0</v>
      </c>
      <c r="K600" s="48">
        <f>IF($D600=SpeciesTable123[[#Headers],[Other]],$C600,0)</f>
        <v>0</v>
      </c>
      <c r="L600" s="48" t="s">
        <v>28</v>
      </c>
      <c r="M600" s="48" t="str">
        <f>$C$22&amp;SpeciesTable123[[#This Row],[Species]]</f>
        <v>Quercus (other)</v>
      </c>
      <c r="N600" s="48">
        <f>IF(SpeciesTable123[[#This Row],[Percentage]]&lt;&gt;"", IFERROR(VLOOKUP(SpeciesTable123[[#This Row],[County&amp;Species]], SpeciesCobenefits[[County&amp;Species]:[PM2.5 Removed]], 2, FALSE), 0), 0)</f>
        <v>0</v>
      </c>
      <c r="O600" s="48">
        <f>IF(SpeciesTable123[[#This Row],[Percentage]]&lt;&gt;"", IFERROR(VLOOKUP(SpeciesTable123[[#This Row],[County&amp;Species]], SpeciesCobenefits[[County&amp;Species]:[PM2.5 Removed]],3, FALSE), 0), 0)</f>
        <v>0</v>
      </c>
      <c r="P600" s="48">
        <f>IF(SpeciesTable123[[#This Row],[Percentage]]&lt;&gt;"", IFERROR(VLOOKUP(SpeciesTable123[[#This Row],[County&amp;Species]], SpeciesCobenefits[[County&amp;Species]:[PM2.5 Removed]], 4, FALSE), 0), 0)</f>
        <v>0</v>
      </c>
      <c r="Q600" s="48">
        <f>IF(SpeciesTable123[[#This Row],[Percentage]]&lt;&gt;"", IFERROR(VLOOKUP(SpeciesTable123[[#This Row],[County&amp;Species]], SpeciesCobenefits[[County&amp;Species]:[PM2.5 Removed]], 5, FALSE), 0), 0)</f>
        <v>0</v>
      </c>
      <c r="R600" s="48"/>
      <c r="S600" s="48"/>
      <c r="T600" s="48"/>
      <c r="U600" s="48"/>
    </row>
    <row r="601" spans="2:21" s="30" customFormat="1">
      <c r="B601" s="157" t="s">
        <v>56</v>
      </c>
      <c r="C601" s="59"/>
      <c r="D601" s="30" t="str">
        <f t="shared" si="21"/>
        <v xml:space="preserve"> </v>
      </c>
      <c r="E601" s="48">
        <f>IF($D601=SpeciesTable123[[#Headers],[Willow]],$C601,0)</f>
        <v>0</v>
      </c>
      <c r="F601" s="48">
        <f>IF($D601=SpeciesTable123[[#Headers],[Cottonwood]],$C601,0)</f>
        <v>0</v>
      </c>
      <c r="G601" s="48">
        <f>IF($D601=SpeciesTable123[[#Headers],[Oak]],$C601,0)</f>
        <v>0</v>
      </c>
      <c r="H601" s="48">
        <f>IF($D601=SpeciesTable123[[#Headers],[Shrub]],$C601,0)</f>
        <v>0</v>
      </c>
      <c r="I601" s="48">
        <f>IF($D601=SpeciesTable123[[#Headers],[AlWal]],$C601,0)</f>
        <v>0</v>
      </c>
      <c r="J601" s="48">
        <f>IF($D601=SpeciesTable123[[#Headers],[ABS]],$C601,0)</f>
        <v>0</v>
      </c>
      <c r="K601" s="48">
        <f>IF($D601=SpeciesTable123[[#Headers],[Other]],$C601,0)</f>
        <v>0</v>
      </c>
      <c r="L601" s="48" t="s">
        <v>49</v>
      </c>
      <c r="M601" s="48" t="str">
        <f>$C$22&amp;SpeciesTable123[[#This Row],[Species]]</f>
        <v>Rosa californica</v>
      </c>
      <c r="N601" s="48">
        <f>IF(SpeciesTable123[[#This Row],[Percentage]]&lt;&gt;"", IFERROR(VLOOKUP(SpeciesTable123[[#This Row],[County&amp;Species]], SpeciesCobenefits[[County&amp;Species]:[PM2.5 Removed]], 2, FALSE), 0), 0)</f>
        <v>0</v>
      </c>
      <c r="O601" s="48">
        <f>IF(SpeciesTable123[[#This Row],[Percentage]]&lt;&gt;"", IFERROR(VLOOKUP(SpeciesTable123[[#This Row],[County&amp;Species]], SpeciesCobenefits[[County&amp;Species]:[PM2.5 Removed]],3, FALSE), 0), 0)</f>
        <v>0</v>
      </c>
      <c r="P601" s="48">
        <f>IF(SpeciesTable123[[#This Row],[Percentage]]&lt;&gt;"", IFERROR(VLOOKUP(SpeciesTable123[[#This Row],[County&amp;Species]], SpeciesCobenefits[[County&amp;Species]:[PM2.5 Removed]], 4, FALSE), 0), 0)</f>
        <v>0</v>
      </c>
      <c r="Q601" s="48">
        <f>IF(SpeciesTable123[[#This Row],[Percentage]]&lt;&gt;"", IFERROR(VLOOKUP(SpeciesTable123[[#This Row],[County&amp;Species]], SpeciesCobenefits[[County&amp;Species]:[PM2.5 Removed]], 5, FALSE), 0), 0)</f>
        <v>0</v>
      </c>
      <c r="R601" s="48"/>
      <c r="S601" s="48"/>
      <c r="T601" s="48"/>
      <c r="U601" s="48"/>
    </row>
    <row r="602" spans="2:21" s="30" customFormat="1">
      <c r="B602" s="157" t="s">
        <v>57</v>
      </c>
      <c r="C602" s="59"/>
      <c r="D602" s="30" t="str">
        <f t="shared" si="21"/>
        <v xml:space="preserve"> </v>
      </c>
      <c r="E602" s="48">
        <f>IF($D602=SpeciesTable123[[#Headers],[Willow]],$C602,0)</f>
        <v>0</v>
      </c>
      <c r="F602" s="48">
        <f>IF($D602=SpeciesTable123[[#Headers],[Cottonwood]],$C602,0)</f>
        <v>0</v>
      </c>
      <c r="G602" s="48">
        <f>IF($D602=SpeciesTable123[[#Headers],[Oak]],$C602,0)</f>
        <v>0</v>
      </c>
      <c r="H602" s="48">
        <f>IF($D602=SpeciesTable123[[#Headers],[Shrub]],$C602,0)</f>
        <v>0</v>
      </c>
      <c r="I602" s="48">
        <f>IF($D602=SpeciesTable123[[#Headers],[AlWal]],$C602,0)</f>
        <v>0</v>
      </c>
      <c r="J602" s="48">
        <f>IF($D602=SpeciesTable123[[#Headers],[ABS]],$C602,0)</f>
        <v>0</v>
      </c>
      <c r="K602" s="48">
        <f>IF($D602=SpeciesTable123[[#Headers],[Other]],$C602,0)</f>
        <v>0</v>
      </c>
      <c r="L602" s="48" t="s">
        <v>49</v>
      </c>
      <c r="M602" s="48" t="str">
        <f>$C$22&amp;SpeciesTable123[[#This Row],[Species]]</f>
        <v>Rubus (sp)</v>
      </c>
      <c r="N602" s="48">
        <f>IF(SpeciesTable123[[#This Row],[Percentage]]&lt;&gt;"", IFERROR(VLOOKUP(SpeciesTable123[[#This Row],[County&amp;Species]], SpeciesCobenefits[[County&amp;Species]:[PM2.5 Removed]], 2, FALSE), 0), 0)</f>
        <v>0</v>
      </c>
      <c r="O602" s="48">
        <f>IF(SpeciesTable123[[#This Row],[Percentage]]&lt;&gt;"", IFERROR(VLOOKUP(SpeciesTable123[[#This Row],[County&amp;Species]], SpeciesCobenefits[[County&amp;Species]:[PM2.5 Removed]],3, FALSE), 0), 0)</f>
        <v>0</v>
      </c>
      <c r="P602" s="48">
        <f>IF(SpeciesTable123[[#This Row],[Percentage]]&lt;&gt;"", IFERROR(VLOOKUP(SpeciesTable123[[#This Row],[County&amp;Species]], SpeciesCobenefits[[County&amp;Species]:[PM2.5 Removed]], 4, FALSE), 0), 0)</f>
        <v>0</v>
      </c>
      <c r="Q602" s="48">
        <f>IF(SpeciesTable123[[#This Row],[Percentage]]&lt;&gt;"", IFERROR(VLOOKUP(SpeciesTable123[[#This Row],[County&amp;Species]], SpeciesCobenefits[[County&amp;Species]:[PM2.5 Removed]], 5, FALSE), 0), 0)</f>
        <v>0</v>
      </c>
      <c r="R602" s="48"/>
      <c r="S602" s="48"/>
      <c r="T602" s="48"/>
      <c r="U602" s="48"/>
    </row>
    <row r="603" spans="2:21" s="30" customFormat="1">
      <c r="B603" s="157" t="s">
        <v>58</v>
      </c>
      <c r="C603" s="59"/>
      <c r="D603" s="30" t="str">
        <f t="shared" si="21"/>
        <v xml:space="preserve"> </v>
      </c>
      <c r="E603" s="48">
        <f>IF($D603=SpeciesTable123[[#Headers],[Willow]],$C603,0)</f>
        <v>0</v>
      </c>
      <c r="F603" s="48">
        <f>IF($D603=SpeciesTable123[[#Headers],[Cottonwood]],$C603,0)</f>
        <v>0</v>
      </c>
      <c r="G603" s="48">
        <f>IF($D603=SpeciesTable123[[#Headers],[Oak]],$C603,0)</f>
        <v>0</v>
      </c>
      <c r="H603" s="48">
        <f>IF($D603=SpeciesTable123[[#Headers],[Shrub]],$C603,0)</f>
        <v>0</v>
      </c>
      <c r="I603" s="48">
        <f>IF($D603=SpeciesTable123[[#Headers],[AlWal]],$C603,0)</f>
        <v>0</v>
      </c>
      <c r="J603" s="48">
        <f>IF($D603=SpeciesTable123[[#Headers],[ABS]],$C603,0)</f>
        <v>0</v>
      </c>
      <c r="K603" s="48">
        <f>IF($D603=SpeciesTable123[[#Headers],[Other]],$C603,0)</f>
        <v>0</v>
      </c>
      <c r="L603" s="48" t="s">
        <v>26</v>
      </c>
      <c r="M603" s="48" t="str">
        <f>$C$22&amp;SpeciesTable123[[#This Row],[Species]]</f>
        <v>Salix exigua</v>
      </c>
      <c r="N603" s="48">
        <f>IF(SpeciesTable123[[#This Row],[Percentage]]&lt;&gt;"", IFERROR(VLOOKUP(SpeciesTable123[[#This Row],[County&amp;Species]], SpeciesCobenefits[[County&amp;Species]:[PM2.5 Removed]], 2, FALSE), 0), 0)</f>
        <v>0</v>
      </c>
      <c r="O603" s="48">
        <f>IF(SpeciesTable123[[#This Row],[Percentage]]&lt;&gt;"", IFERROR(VLOOKUP(SpeciesTable123[[#This Row],[County&amp;Species]], SpeciesCobenefits[[County&amp;Species]:[PM2.5 Removed]],3, FALSE), 0), 0)</f>
        <v>0</v>
      </c>
      <c r="P603" s="48">
        <f>IF(SpeciesTable123[[#This Row],[Percentage]]&lt;&gt;"", IFERROR(VLOOKUP(SpeciesTable123[[#This Row],[County&amp;Species]], SpeciesCobenefits[[County&amp;Species]:[PM2.5 Removed]], 4, FALSE), 0), 0)</f>
        <v>0</v>
      </c>
      <c r="Q603" s="48">
        <f>IF(SpeciesTable123[[#This Row],[Percentage]]&lt;&gt;"", IFERROR(VLOOKUP(SpeciesTable123[[#This Row],[County&amp;Species]], SpeciesCobenefits[[County&amp;Species]:[PM2.5 Removed]], 5, FALSE), 0), 0)</f>
        <v>0</v>
      </c>
      <c r="R603" s="48"/>
      <c r="S603" s="48"/>
      <c r="T603" s="48"/>
      <c r="U603" s="48"/>
    </row>
    <row r="604" spans="2:21" s="30" customFormat="1">
      <c r="B604" s="157" t="s">
        <v>59</v>
      </c>
      <c r="C604" s="59"/>
      <c r="D604" s="30" t="str">
        <f t="shared" si="21"/>
        <v xml:space="preserve"> </v>
      </c>
      <c r="E604" s="48">
        <f>IF($D604=SpeciesTable123[[#Headers],[Willow]],$C604,0)</f>
        <v>0</v>
      </c>
      <c r="F604" s="48">
        <f>IF($D604=SpeciesTable123[[#Headers],[Cottonwood]],$C604,0)</f>
        <v>0</v>
      </c>
      <c r="G604" s="48">
        <f>IF($D604=SpeciesTable123[[#Headers],[Oak]],$C604,0)</f>
        <v>0</v>
      </c>
      <c r="H604" s="48">
        <f>IF($D604=SpeciesTable123[[#Headers],[Shrub]],$C604,0)</f>
        <v>0</v>
      </c>
      <c r="I604" s="48">
        <f>IF($D604=SpeciesTable123[[#Headers],[AlWal]],$C604,0)</f>
        <v>0</v>
      </c>
      <c r="J604" s="48">
        <f>IF($D604=SpeciesTable123[[#Headers],[ABS]],$C604,0)</f>
        <v>0</v>
      </c>
      <c r="K604" s="48">
        <f>IF($D604=SpeciesTable123[[#Headers],[Other]],$C604,0)</f>
        <v>0</v>
      </c>
      <c r="L604" s="48" t="s">
        <v>26</v>
      </c>
      <c r="M604" s="48" t="str">
        <f>$C$22&amp;SpeciesTable123[[#This Row],[Species]]</f>
        <v>Salix gooddingii</v>
      </c>
      <c r="N604" s="48">
        <f>IF(SpeciesTable123[[#This Row],[Percentage]]&lt;&gt;"", IFERROR(VLOOKUP(SpeciesTable123[[#This Row],[County&amp;Species]], SpeciesCobenefits[[County&amp;Species]:[PM2.5 Removed]], 2, FALSE), 0), 0)</f>
        <v>0</v>
      </c>
      <c r="O604" s="48">
        <f>IF(SpeciesTable123[[#This Row],[Percentage]]&lt;&gt;"", IFERROR(VLOOKUP(SpeciesTable123[[#This Row],[County&amp;Species]], SpeciesCobenefits[[County&amp;Species]:[PM2.5 Removed]],3, FALSE), 0), 0)</f>
        <v>0</v>
      </c>
      <c r="P604" s="48">
        <f>IF(SpeciesTable123[[#This Row],[Percentage]]&lt;&gt;"", IFERROR(VLOOKUP(SpeciesTable123[[#This Row],[County&amp;Species]], SpeciesCobenefits[[County&amp;Species]:[PM2.5 Removed]], 4, FALSE), 0), 0)</f>
        <v>0</v>
      </c>
      <c r="Q604" s="48">
        <f>IF(SpeciesTable123[[#This Row],[Percentage]]&lt;&gt;"", IFERROR(VLOOKUP(SpeciesTable123[[#This Row],[County&amp;Species]], SpeciesCobenefits[[County&amp;Species]:[PM2.5 Removed]], 5, FALSE), 0), 0)</f>
        <v>0</v>
      </c>
      <c r="R604" s="48"/>
      <c r="S604" s="48"/>
      <c r="T604" s="48"/>
      <c r="U604" s="48"/>
    </row>
    <row r="605" spans="2:21" s="30" customFormat="1">
      <c r="B605" s="157" t="s">
        <v>60</v>
      </c>
      <c r="C605" s="59"/>
      <c r="D605" s="30" t="str">
        <f t="shared" si="21"/>
        <v xml:space="preserve"> </v>
      </c>
      <c r="E605" s="48">
        <f>IF($D605=SpeciesTable123[[#Headers],[Willow]],$C605,0)</f>
        <v>0</v>
      </c>
      <c r="F605" s="48">
        <f>IF($D605=SpeciesTable123[[#Headers],[Cottonwood]],$C605,0)</f>
        <v>0</v>
      </c>
      <c r="G605" s="48">
        <f>IF($D605=SpeciesTable123[[#Headers],[Oak]],$C605,0)</f>
        <v>0</v>
      </c>
      <c r="H605" s="48">
        <f>IF($D605=SpeciesTable123[[#Headers],[Shrub]],$C605,0)</f>
        <v>0</v>
      </c>
      <c r="I605" s="48">
        <f>IF($D605=SpeciesTable123[[#Headers],[AlWal]],$C605,0)</f>
        <v>0</v>
      </c>
      <c r="J605" s="48">
        <f>IF($D605=SpeciesTable123[[#Headers],[ABS]],$C605,0)</f>
        <v>0</v>
      </c>
      <c r="K605" s="48">
        <f>IF($D605=SpeciesTable123[[#Headers],[Other]],$C605,0)</f>
        <v>0</v>
      </c>
      <c r="L605" s="48" t="s">
        <v>26</v>
      </c>
      <c r="M605" s="48" t="str">
        <f>$C$22&amp;SpeciesTable123[[#This Row],[Species]]</f>
        <v>Salix laevigata</v>
      </c>
      <c r="N605" s="48">
        <f>IF(SpeciesTable123[[#This Row],[Percentage]]&lt;&gt;"", IFERROR(VLOOKUP(SpeciesTable123[[#This Row],[County&amp;Species]], SpeciesCobenefits[[County&amp;Species]:[PM2.5 Removed]], 2, FALSE), 0), 0)</f>
        <v>0</v>
      </c>
      <c r="O605" s="48">
        <f>IF(SpeciesTable123[[#This Row],[Percentage]]&lt;&gt;"", IFERROR(VLOOKUP(SpeciesTable123[[#This Row],[County&amp;Species]], SpeciesCobenefits[[County&amp;Species]:[PM2.5 Removed]],3, FALSE), 0), 0)</f>
        <v>0</v>
      </c>
      <c r="P605" s="48">
        <f>IF(SpeciesTable123[[#This Row],[Percentage]]&lt;&gt;"", IFERROR(VLOOKUP(SpeciesTable123[[#This Row],[County&amp;Species]], SpeciesCobenefits[[County&amp;Species]:[PM2.5 Removed]], 4, FALSE), 0), 0)</f>
        <v>0</v>
      </c>
      <c r="Q605" s="48">
        <f>IF(SpeciesTable123[[#This Row],[Percentage]]&lt;&gt;"", IFERROR(VLOOKUP(SpeciesTable123[[#This Row],[County&amp;Species]], SpeciesCobenefits[[County&amp;Species]:[PM2.5 Removed]], 5, FALSE), 0), 0)</f>
        <v>0</v>
      </c>
      <c r="R605" s="48"/>
      <c r="S605" s="48"/>
      <c r="T605" s="48"/>
      <c r="U605" s="48"/>
    </row>
    <row r="606" spans="2:21" s="30" customFormat="1">
      <c r="B606" s="157" t="s">
        <v>61</v>
      </c>
      <c r="C606" s="59"/>
      <c r="D606" s="30" t="str">
        <f t="shared" si="21"/>
        <v xml:space="preserve"> </v>
      </c>
      <c r="E606" s="48">
        <f>IF($D606=SpeciesTable123[[#Headers],[Willow]],$C606,0)</f>
        <v>0</v>
      </c>
      <c r="F606" s="48">
        <f>IF($D606=SpeciesTable123[[#Headers],[Cottonwood]],$C606,0)</f>
        <v>0</v>
      </c>
      <c r="G606" s="48">
        <f>IF($D606=SpeciesTable123[[#Headers],[Oak]],$C606,0)</f>
        <v>0</v>
      </c>
      <c r="H606" s="48">
        <f>IF($D606=SpeciesTable123[[#Headers],[Shrub]],$C606,0)</f>
        <v>0</v>
      </c>
      <c r="I606" s="48">
        <f>IF($D606=SpeciesTable123[[#Headers],[AlWal]],$C606,0)</f>
        <v>0</v>
      </c>
      <c r="J606" s="48">
        <f>IF($D606=SpeciesTable123[[#Headers],[ABS]],$C606,0)</f>
        <v>0</v>
      </c>
      <c r="K606" s="48">
        <f>IF($D606=SpeciesTable123[[#Headers],[Other]],$C606,0)</f>
        <v>0</v>
      </c>
      <c r="L606" s="48" t="s">
        <v>26</v>
      </c>
      <c r="M606" s="48" t="str">
        <f>$C$22&amp;SpeciesTable123[[#This Row],[Species]]</f>
        <v>Salix lasiolepis</v>
      </c>
      <c r="N606" s="48">
        <f>IF(SpeciesTable123[[#This Row],[Percentage]]&lt;&gt;"", IFERROR(VLOOKUP(SpeciesTable123[[#This Row],[County&amp;Species]], SpeciesCobenefits[[County&amp;Species]:[PM2.5 Removed]], 2, FALSE), 0), 0)</f>
        <v>0</v>
      </c>
      <c r="O606" s="48">
        <f>IF(SpeciesTable123[[#This Row],[Percentage]]&lt;&gt;"", IFERROR(VLOOKUP(SpeciesTable123[[#This Row],[County&amp;Species]], SpeciesCobenefits[[County&amp;Species]:[PM2.5 Removed]],3, FALSE), 0), 0)</f>
        <v>0</v>
      </c>
      <c r="P606" s="48">
        <f>IF(SpeciesTable123[[#This Row],[Percentage]]&lt;&gt;"", IFERROR(VLOOKUP(SpeciesTable123[[#This Row],[County&amp;Species]], SpeciesCobenefits[[County&amp;Species]:[PM2.5 Removed]], 4, FALSE), 0), 0)</f>
        <v>0</v>
      </c>
      <c r="Q606" s="48">
        <f>IF(SpeciesTable123[[#This Row],[Percentage]]&lt;&gt;"", IFERROR(VLOOKUP(SpeciesTable123[[#This Row],[County&amp;Species]], SpeciesCobenefits[[County&amp;Species]:[PM2.5 Removed]], 5, FALSE), 0), 0)</f>
        <v>0</v>
      </c>
      <c r="R606" s="48"/>
      <c r="S606" s="48"/>
      <c r="T606" s="48"/>
      <c r="U606" s="48"/>
    </row>
    <row r="607" spans="2:21" s="30" customFormat="1">
      <c r="B607" s="157" t="s">
        <v>62</v>
      </c>
      <c r="C607" s="59"/>
      <c r="D607" s="30" t="str">
        <f t="shared" si="21"/>
        <v xml:space="preserve"> </v>
      </c>
      <c r="E607" s="48">
        <f>IF($D607=SpeciesTable123[[#Headers],[Willow]],$C607,0)</f>
        <v>0</v>
      </c>
      <c r="F607" s="48">
        <f>IF($D607=SpeciesTable123[[#Headers],[Cottonwood]],$C607,0)</f>
        <v>0</v>
      </c>
      <c r="G607" s="48">
        <f>IF($D607=SpeciesTable123[[#Headers],[Oak]],$C607,0)</f>
        <v>0</v>
      </c>
      <c r="H607" s="48">
        <f>IF($D607=SpeciesTable123[[#Headers],[Shrub]],$C607,0)</f>
        <v>0</v>
      </c>
      <c r="I607" s="48">
        <f>IF($D607=SpeciesTable123[[#Headers],[AlWal]],$C607,0)</f>
        <v>0</v>
      </c>
      <c r="J607" s="48">
        <f>IF($D607=SpeciesTable123[[#Headers],[ABS]],$C607,0)</f>
        <v>0</v>
      </c>
      <c r="K607" s="48">
        <f>IF($D607=SpeciesTable123[[#Headers],[Other]],$C607,0)</f>
        <v>0</v>
      </c>
      <c r="L607" s="48" t="s">
        <v>26</v>
      </c>
      <c r="M607" s="48" t="str">
        <f>$C$22&amp;SpeciesTable123[[#This Row],[Species]]</f>
        <v>Salix lucida</v>
      </c>
      <c r="N607" s="48">
        <f>IF(SpeciesTable123[[#This Row],[Percentage]]&lt;&gt;"", IFERROR(VLOOKUP(SpeciesTable123[[#This Row],[County&amp;Species]], SpeciesCobenefits[[County&amp;Species]:[PM2.5 Removed]], 2, FALSE), 0), 0)</f>
        <v>0</v>
      </c>
      <c r="O607" s="48">
        <f>IF(SpeciesTable123[[#This Row],[Percentage]]&lt;&gt;"", IFERROR(VLOOKUP(SpeciesTable123[[#This Row],[County&amp;Species]], SpeciesCobenefits[[County&amp;Species]:[PM2.5 Removed]],3, FALSE), 0), 0)</f>
        <v>0</v>
      </c>
      <c r="P607" s="48">
        <f>IF(SpeciesTable123[[#This Row],[Percentage]]&lt;&gt;"", IFERROR(VLOOKUP(SpeciesTable123[[#This Row],[County&amp;Species]], SpeciesCobenefits[[County&amp;Species]:[PM2.5 Removed]], 4, FALSE), 0), 0)</f>
        <v>0</v>
      </c>
      <c r="Q607" s="48">
        <f>IF(SpeciesTable123[[#This Row],[Percentage]]&lt;&gt;"", IFERROR(VLOOKUP(SpeciesTable123[[#This Row],[County&amp;Species]], SpeciesCobenefits[[County&amp;Species]:[PM2.5 Removed]], 5, FALSE), 0), 0)</f>
        <v>0</v>
      </c>
      <c r="R607" s="48"/>
      <c r="S607" s="48"/>
      <c r="T607" s="48"/>
      <c r="U607" s="48"/>
    </row>
    <row r="608" spans="2:21" s="30" customFormat="1">
      <c r="B608" s="157" t="s">
        <v>63</v>
      </c>
      <c r="C608" s="59"/>
      <c r="D608" s="30" t="str">
        <f t="shared" si="21"/>
        <v xml:space="preserve"> </v>
      </c>
      <c r="E608" s="48">
        <f>IF($D608=SpeciesTable123[[#Headers],[Willow]],$C608,0)</f>
        <v>0</v>
      </c>
      <c r="F608" s="48">
        <f>IF($D608=SpeciesTable123[[#Headers],[Cottonwood]],$C608,0)</f>
        <v>0</v>
      </c>
      <c r="G608" s="48">
        <f>IF($D608=SpeciesTable123[[#Headers],[Oak]],$C608,0)</f>
        <v>0</v>
      </c>
      <c r="H608" s="48">
        <f>IF($D608=SpeciesTable123[[#Headers],[Shrub]],$C608,0)</f>
        <v>0</v>
      </c>
      <c r="I608" s="48">
        <f>IF($D608=SpeciesTable123[[#Headers],[AlWal]],$C608,0)</f>
        <v>0</v>
      </c>
      <c r="J608" s="48">
        <f>IF($D608=SpeciesTable123[[#Headers],[ABS]],$C608,0)</f>
        <v>0</v>
      </c>
      <c r="K608" s="48">
        <f>IF($D608=SpeciesTable123[[#Headers],[Other]],$C608,0)</f>
        <v>0</v>
      </c>
      <c r="L608" s="48" t="s">
        <v>26</v>
      </c>
      <c r="M608" s="48" t="str">
        <f>$C$22&amp;SpeciesTable123[[#This Row],[Species]]</f>
        <v>Salix (other)</v>
      </c>
      <c r="N608" s="48">
        <f>IF(SpeciesTable123[[#This Row],[Percentage]]&lt;&gt;"", IFERROR(VLOOKUP(SpeciesTable123[[#This Row],[County&amp;Species]], SpeciesCobenefits[[County&amp;Species]:[PM2.5 Removed]], 2, FALSE), 0), 0)</f>
        <v>0</v>
      </c>
      <c r="O608" s="48">
        <f>IF(SpeciesTable123[[#This Row],[Percentage]]&lt;&gt;"", IFERROR(VLOOKUP(SpeciesTable123[[#This Row],[County&amp;Species]], SpeciesCobenefits[[County&amp;Species]:[PM2.5 Removed]],3, FALSE), 0), 0)</f>
        <v>0</v>
      </c>
      <c r="P608" s="48">
        <f>IF(SpeciesTable123[[#This Row],[Percentage]]&lt;&gt;"", IFERROR(VLOOKUP(SpeciesTable123[[#This Row],[County&amp;Species]], SpeciesCobenefits[[County&amp;Species]:[PM2.5 Removed]], 4, FALSE), 0), 0)</f>
        <v>0</v>
      </c>
      <c r="Q608" s="48">
        <f>IF(SpeciesTable123[[#This Row],[Percentage]]&lt;&gt;"", IFERROR(VLOOKUP(SpeciesTable123[[#This Row],[County&amp;Species]], SpeciesCobenefits[[County&amp;Species]:[PM2.5 Removed]], 5, FALSE), 0), 0)</f>
        <v>0</v>
      </c>
      <c r="R608" s="48"/>
      <c r="S608" s="48"/>
      <c r="T608" s="48"/>
      <c r="U608" s="48"/>
    </row>
    <row r="609" spans="2:21" s="30" customFormat="1">
      <c r="B609" s="157" t="s">
        <v>64</v>
      </c>
      <c r="C609" s="59"/>
      <c r="D609" s="30" t="str">
        <f t="shared" si="21"/>
        <v xml:space="preserve"> </v>
      </c>
      <c r="E609" s="48">
        <f>IF($D609=SpeciesTable123[[#Headers],[Willow]],$C609,0)</f>
        <v>0</v>
      </c>
      <c r="F609" s="48">
        <f>IF($D609=SpeciesTable123[[#Headers],[Cottonwood]],$C609,0)</f>
        <v>0</v>
      </c>
      <c r="G609" s="48">
        <f>IF($D609=SpeciesTable123[[#Headers],[Oak]],$C609,0)</f>
        <v>0</v>
      </c>
      <c r="H609" s="48">
        <f>IF($D609=SpeciesTable123[[#Headers],[Shrub]],$C609,0)</f>
        <v>0</v>
      </c>
      <c r="I609" s="48">
        <f>IF($D609=SpeciesTable123[[#Headers],[AlWal]],$C609,0)</f>
        <v>0</v>
      </c>
      <c r="J609" s="48">
        <f>IF($D609=SpeciesTable123[[#Headers],[ABS]],$C609,0)</f>
        <v>0</v>
      </c>
      <c r="K609" s="48">
        <f>IF($D609=SpeciesTable123[[#Headers],[Other]],$C609,0)</f>
        <v>0</v>
      </c>
      <c r="L609" s="48" t="s">
        <v>29</v>
      </c>
      <c r="M609" s="48" t="str">
        <f>$C$22&amp;SpeciesTable123[[#This Row],[Species]]</f>
        <v>Sambucus (sp)</v>
      </c>
      <c r="N609" s="48">
        <f>IF(SpeciesTable123[[#This Row],[Percentage]]&lt;&gt;"", IFERROR(VLOOKUP(SpeciesTable123[[#This Row],[County&amp;Species]], SpeciesCobenefits[[County&amp;Species]:[PM2.5 Removed]], 2, FALSE), 0), 0)</f>
        <v>0</v>
      </c>
      <c r="O609" s="48">
        <f>IF(SpeciesTable123[[#This Row],[Percentage]]&lt;&gt;"", IFERROR(VLOOKUP(SpeciesTable123[[#This Row],[County&amp;Species]], SpeciesCobenefits[[County&amp;Species]:[PM2.5 Removed]],3, FALSE), 0), 0)</f>
        <v>0</v>
      </c>
      <c r="P609" s="48">
        <f>IF(SpeciesTable123[[#This Row],[Percentage]]&lt;&gt;"", IFERROR(VLOOKUP(SpeciesTable123[[#This Row],[County&amp;Species]], SpeciesCobenefits[[County&amp;Species]:[PM2.5 Removed]], 4, FALSE), 0), 0)</f>
        <v>0</v>
      </c>
      <c r="Q609" s="48">
        <f>IF(SpeciesTable123[[#This Row],[Percentage]]&lt;&gt;"", IFERROR(VLOOKUP(SpeciesTable123[[#This Row],[County&amp;Species]], SpeciesCobenefits[[County&amp;Species]:[PM2.5 Removed]], 5, FALSE), 0), 0)</f>
        <v>0</v>
      </c>
      <c r="R609" s="48"/>
      <c r="S609" s="48"/>
      <c r="T609" s="48"/>
      <c r="U609" s="48"/>
    </row>
    <row r="610" spans="2:21" s="30" customFormat="1">
      <c r="B610" s="157" t="s">
        <v>65</v>
      </c>
      <c r="C610" s="59"/>
      <c r="D610" s="30" t="str">
        <f t="shared" si="21"/>
        <v xml:space="preserve"> </v>
      </c>
      <c r="E610" s="48">
        <f>IF($D610=SpeciesTable123[[#Headers],[Willow]],$C610,0)</f>
        <v>0</v>
      </c>
      <c r="F610" s="48">
        <f>IF($D610=SpeciesTable123[[#Headers],[Cottonwood]],$C610,0)</f>
        <v>0</v>
      </c>
      <c r="G610" s="48">
        <f>IF($D610=SpeciesTable123[[#Headers],[Oak]],$C610,0)</f>
        <v>0</v>
      </c>
      <c r="H610" s="48">
        <f>IF($D610=SpeciesTable123[[#Headers],[Shrub]],$C610,0)</f>
        <v>0</v>
      </c>
      <c r="I610" s="48">
        <f>IF($D610=SpeciesTable123[[#Headers],[AlWal]],$C610,0)</f>
        <v>0</v>
      </c>
      <c r="J610" s="48">
        <f>IF($D610=SpeciesTable123[[#Headers],[ABS]],$C610,0)</f>
        <v>0</v>
      </c>
      <c r="K610" s="48">
        <f>IF($D610=SpeciesTable123[[#Headers],[Other]],$C610,0)</f>
        <v>0</v>
      </c>
      <c r="L610" s="48" t="s">
        <v>49</v>
      </c>
      <c r="M610" s="48" t="str">
        <f>$C$22&amp;SpeciesTable123[[#This Row],[Species]]</f>
        <v>Symphoricarpos albus</v>
      </c>
      <c r="N610" s="48">
        <f>IF(SpeciesTable123[[#This Row],[Percentage]]&lt;&gt;"", IFERROR(VLOOKUP(SpeciesTable123[[#This Row],[County&amp;Species]], SpeciesCobenefits[[County&amp;Species]:[PM2.5 Removed]], 2, FALSE), 0), 0)</f>
        <v>0</v>
      </c>
      <c r="O610" s="48">
        <f>IF(SpeciesTable123[[#This Row],[Percentage]]&lt;&gt;"", IFERROR(VLOOKUP(SpeciesTable123[[#This Row],[County&amp;Species]], SpeciesCobenefits[[County&amp;Species]:[PM2.5 Removed]],3, FALSE), 0), 0)</f>
        <v>0</v>
      </c>
      <c r="P610" s="48">
        <f>IF(SpeciesTable123[[#This Row],[Percentage]]&lt;&gt;"", IFERROR(VLOOKUP(SpeciesTable123[[#This Row],[County&amp;Species]], SpeciesCobenefits[[County&amp;Species]:[PM2.5 Removed]], 4, FALSE), 0), 0)</f>
        <v>0</v>
      </c>
      <c r="Q610" s="48">
        <f>IF(SpeciesTable123[[#This Row],[Percentage]]&lt;&gt;"", IFERROR(VLOOKUP(SpeciesTable123[[#This Row],[County&amp;Species]], SpeciesCobenefits[[County&amp;Species]:[PM2.5 Removed]], 5, FALSE), 0), 0)</f>
        <v>0</v>
      </c>
      <c r="R610" s="48"/>
      <c r="S610" s="48"/>
      <c r="T610" s="48"/>
      <c r="U610" s="48"/>
    </row>
    <row r="611" spans="2:21" s="30" customFormat="1">
      <c r="B611" s="157" t="s">
        <v>66</v>
      </c>
      <c r="C611" s="59"/>
      <c r="D611" s="30" t="str">
        <f t="shared" si="21"/>
        <v xml:space="preserve"> </v>
      </c>
      <c r="E611" s="48">
        <f>IF($D611=SpeciesTable123[[#Headers],[Willow]],$C611,0)</f>
        <v>0</v>
      </c>
      <c r="F611" s="48">
        <f>IF($D611=SpeciesTable123[[#Headers],[Cottonwood]],$C611,0)</f>
        <v>0</v>
      </c>
      <c r="G611" s="48">
        <f>IF($D611=SpeciesTable123[[#Headers],[Oak]],$C611,0)</f>
        <v>0</v>
      </c>
      <c r="H611" s="48">
        <f>IF($D611=SpeciesTable123[[#Headers],[Shrub]],$C611,0)</f>
        <v>0</v>
      </c>
      <c r="I611" s="48">
        <f>IF($D611=SpeciesTable123[[#Headers],[AlWal]],$C611,0)</f>
        <v>0</v>
      </c>
      <c r="J611" s="48">
        <f>IF($D611=SpeciesTable123[[#Headers],[ABS]],$C611,0)</f>
        <v>0</v>
      </c>
      <c r="K611" s="48">
        <f>IF($D611=SpeciesTable123[[#Headers],[Other]],$C611,0)</f>
        <v>0</v>
      </c>
      <c r="L611" s="48" t="s">
        <v>49</v>
      </c>
      <c r="M611" s="48" t="str">
        <f>$C$22&amp;SpeciesTable123[[#This Row],[Species]]</f>
        <v>Toxicodendron diversilobum</v>
      </c>
      <c r="N611" s="48">
        <f>IF(SpeciesTable123[[#This Row],[Percentage]]&lt;&gt;"", IFERROR(VLOOKUP(SpeciesTable123[[#This Row],[County&amp;Species]], SpeciesCobenefits[[County&amp;Species]:[PM2.5 Removed]], 2, FALSE), 0), 0)</f>
        <v>0</v>
      </c>
      <c r="O611" s="48">
        <f>IF(SpeciesTable123[[#This Row],[Percentage]]&lt;&gt;"", IFERROR(VLOOKUP(SpeciesTable123[[#This Row],[County&amp;Species]], SpeciesCobenefits[[County&amp;Species]:[PM2.5 Removed]],3, FALSE), 0), 0)</f>
        <v>0</v>
      </c>
      <c r="P611" s="48">
        <f>IF(SpeciesTable123[[#This Row],[Percentage]]&lt;&gt;"", IFERROR(VLOOKUP(SpeciesTable123[[#This Row],[County&amp;Species]], SpeciesCobenefits[[County&amp;Species]:[PM2.5 Removed]], 4, FALSE), 0), 0)</f>
        <v>0</v>
      </c>
      <c r="Q611" s="48">
        <f>IF(SpeciesTable123[[#This Row],[Percentage]]&lt;&gt;"", IFERROR(VLOOKUP(SpeciesTable123[[#This Row],[County&amp;Species]], SpeciesCobenefits[[County&amp;Species]:[PM2.5 Removed]], 5, FALSE), 0), 0)</f>
        <v>0</v>
      </c>
      <c r="R611" s="48"/>
      <c r="S611" s="48"/>
      <c r="T611" s="48"/>
      <c r="U611" s="48"/>
    </row>
    <row r="612" spans="2:21" s="30" customFormat="1">
      <c r="B612" s="157" t="s">
        <v>67</v>
      </c>
      <c r="C612" s="59"/>
      <c r="D612" s="30" t="str">
        <f t="shared" si="21"/>
        <v xml:space="preserve"> </v>
      </c>
      <c r="E612" s="48">
        <f>IF($D612=SpeciesTable123[[#Headers],[Willow]],$C612,0)</f>
        <v>0</v>
      </c>
      <c r="F612" s="48">
        <f>IF($D612=SpeciesTable123[[#Headers],[Cottonwood]],$C612,0)</f>
        <v>0</v>
      </c>
      <c r="G612" s="48">
        <f>IF($D612=SpeciesTable123[[#Headers],[Oak]],$C612,0)</f>
        <v>0</v>
      </c>
      <c r="H612" s="48">
        <f>IF($D612=SpeciesTable123[[#Headers],[Shrub]],$C612,0)</f>
        <v>0</v>
      </c>
      <c r="I612" s="48">
        <f>IF($D612=SpeciesTable123[[#Headers],[AlWal]],$C612,0)</f>
        <v>0</v>
      </c>
      <c r="J612" s="48">
        <f>IF($D612=SpeciesTable123[[#Headers],[ABS]],$C612,0)</f>
        <v>0</v>
      </c>
      <c r="K612" s="48">
        <f>IF($D612=SpeciesTable123[[#Headers],[Other]],$C612,0)</f>
        <v>0</v>
      </c>
      <c r="L612" s="48" t="s">
        <v>49</v>
      </c>
      <c r="M612" s="48" t="str">
        <f>$C$22&amp;SpeciesTable123[[#This Row],[Species]]</f>
        <v>Vitis californicus</v>
      </c>
      <c r="N612" s="48">
        <f>IF(SpeciesTable123[[#This Row],[Percentage]]&lt;&gt;"", IFERROR(VLOOKUP(SpeciesTable123[[#This Row],[County&amp;Species]], SpeciesCobenefits[[County&amp;Species]:[PM2.5 Removed]], 2, FALSE), 0), 0)</f>
        <v>0</v>
      </c>
      <c r="O612" s="48">
        <f>IF(SpeciesTable123[[#This Row],[Percentage]]&lt;&gt;"", IFERROR(VLOOKUP(SpeciesTable123[[#This Row],[County&amp;Species]], SpeciesCobenefits[[County&amp;Species]:[PM2.5 Removed]],3, FALSE), 0), 0)</f>
        <v>0</v>
      </c>
      <c r="P612" s="48">
        <f>IF(SpeciesTable123[[#This Row],[Percentage]]&lt;&gt;"", IFERROR(VLOOKUP(SpeciesTable123[[#This Row],[County&amp;Species]], SpeciesCobenefits[[County&amp;Species]:[PM2.5 Removed]], 4, FALSE), 0), 0)</f>
        <v>0</v>
      </c>
      <c r="Q612" s="48">
        <f>IF(SpeciesTable123[[#This Row],[Percentage]]&lt;&gt;"", IFERROR(VLOOKUP(SpeciesTable123[[#This Row],[County&amp;Species]], SpeciesCobenefits[[County&amp;Species]:[PM2.5 Removed]], 5, FALSE), 0), 0)</f>
        <v>0</v>
      </c>
      <c r="R612" s="48"/>
      <c r="S612" s="48"/>
      <c r="T612" s="48"/>
      <c r="U612" s="48"/>
    </row>
    <row r="613" spans="2:21" s="30" customFormat="1">
      <c r="B613" s="58" t="s">
        <v>68</v>
      </c>
      <c r="C613" s="59"/>
      <c r="D613" s="30" t="str">
        <f t="shared" si="21"/>
        <v xml:space="preserve"> </v>
      </c>
      <c r="E613" s="48">
        <f>IF($D613=SpeciesTable123[[#Headers],[Willow]],$C613,0)</f>
        <v>0</v>
      </c>
      <c r="F613" s="48">
        <f>IF($D613=SpeciesTable123[[#Headers],[Cottonwood]],$C613,0)</f>
        <v>0</v>
      </c>
      <c r="G613" s="48">
        <f>IF($D613=SpeciesTable123[[#Headers],[Oak]],$C613,0)</f>
        <v>0</v>
      </c>
      <c r="H613" s="48">
        <f>IF($D613=SpeciesTable123[[#Headers],[Shrub]],$C613,0)</f>
        <v>0</v>
      </c>
      <c r="I613" s="48">
        <f>IF($D613=SpeciesTable123[[#Headers],[AlWal]],$C613,0)</f>
        <v>0</v>
      </c>
      <c r="J613" s="48">
        <f>IF($D613=SpeciesTable123[[#Headers],[ABS]],$C613,0)</f>
        <v>0</v>
      </c>
      <c r="K613" s="48">
        <f>IF($D613=SpeciesTable123[[#Headers],[Other]],$C613,0)</f>
        <v>0</v>
      </c>
      <c r="L613" s="48" t="s">
        <v>32</v>
      </c>
      <c r="M613" s="48" t="str">
        <f>$C$22&amp;SpeciesTable123[[#This Row],[Species]]</f>
        <v>Other canopy tree</v>
      </c>
      <c r="N613" s="48">
        <f>IF(SpeciesTable123[[#This Row],[Percentage]]&lt;&gt;"", IFERROR(VLOOKUP(SpeciesTable123[[#This Row],[County&amp;Species]], SpeciesCobenefits[[County&amp;Species]:[PM2.5 Removed]], 2, FALSE), 0), 0)</f>
        <v>0</v>
      </c>
      <c r="O613" s="48">
        <f>IF(SpeciesTable123[[#This Row],[Percentage]]&lt;&gt;"", IFERROR(VLOOKUP(SpeciesTable123[[#This Row],[County&amp;Species]], SpeciesCobenefits[[County&amp;Species]:[PM2.5 Removed]],3, FALSE), 0), 0)</f>
        <v>0</v>
      </c>
      <c r="P613" s="48">
        <f>IF(SpeciesTable123[[#This Row],[Percentage]]&lt;&gt;"", IFERROR(VLOOKUP(SpeciesTable123[[#This Row],[County&amp;Species]], SpeciesCobenefits[[County&amp;Species]:[PM2.5 Removed]], 4, FALSE), 0), 0)</f>
        <v>0</v>
      </c>
      <c r="Q613" s="48">
        <f>IF(SpeciesTable123[[#This Row],[Percentage]]&lt;&gt;"", IFERROR(VLOOKUP(SpeciesTable123[[#This Row],[County&amp;Species]], SpeciesCobenefits[[County&amp;Species]:[PM2.5 Removed]], 5, FALSE), 0), 0)</f>
        <v>0</v>
      </c>
      <c r="R613" s="48"/>
      <c r="S613" s="48"/>
      <c r="T613" s="48"/>
      <c r="U613" s="48"/>
    </row>
    <row r="614" spans="2:21" s="30" customFormat="1" ht="16.5" thickBot="1">
      <c r="B614" s="60" t="s">
        <v>69</v>
      </c>
      <c r="C614" s="61"/>
      <c r="D614" s="30" t="str">
        <f t="shared" si="21"/>
        <v xml:space="preserve"> </v>
      </c>
      <c r="E614" s="48">
        <f>IF($D614=SpeciesTable123[[#Headers],[Willow]],$C614,0)</f>
        <v>0</v>
      </c>
      <c r="F614" s="48">
        <f>IF($D614=SpeciesTable123[[#Headers],[Cottonwood]],$C614,0)</f>
        <v>0</v>
      </c>
      <c r="G614" s="48">
        <f>IF($D614=SpeciesTable123[[#Headers],[Oak]],$C614,0)</f>
        <v>0</v>
      </c>
      <c r="H614" s="48">
        <f>IF($D614=SpeciesTable123[[#Headers],[Shrub]],$C614,0)</f>
        <v>0</v>
      </c>
      <c r="I614" s="48">
        <f>IF($D614=SpeciesTable123[[#Headers],[AlWal]],$C614,0)</f>
        <v>0</v>
      </c>
      <c r="J614" s="48">
        <f>IF($D614=SpeciesTable123[[#Headers],[ABS]],$C614,0)</f>
        <v>0</v>
      </c>
      <c r="K614" s="48">
        <f>IF($D614=SpeciesTable123[[#Headers],[Other]],$C614,0)</f>
        <v>0</v>
      </c>
      <c r="L614" s="48" t="s">
        <v>29</v>
      </c>
      <c r="M614" s="48" t="str">
        <f>$C$22&amp;SpeciesTable123[[#This Row],[Species]]</f>
        <v>Other understory woody shrub</v>
      </c>
      <c r="N614" s="48">
        <f>IF(SpeciesTable123[[#This Row],[Percentage]]&lt;&gt;"", IFERROR(VLOOKUP(SpeciesTable123[[#This Row],[County&amp;Species]], SpeciesCobenefits[[County&amp;Species]:[PM2.5 Removed]], 2, FALSE), 0), 0)</f>
        <v>0</v>
      </c>
      <c r="O614" s="48">
        <f>IF(SpeciesTable123[[#This Row],[Percentage]]&lt;&gt;"", IFERROR(VLOOKUP(SpeciesTable123[[#This Row],[County&amp;Species]], SpeciesCobenefits[[County&amp;Species]:[PM2.5 Removed]],3, FALSE), 0), 0)</f>
        <v>0</v>
      </c>
      <c r="P614" s="48">
        <f>IF(SpeciesTable123[[#This Row],[Percentage]]&lt;&gt;"", IFERROR(VLOOKUP(SpeciesTable123[[#This Row],[County&amp;Species]], SpeciesCobenefits[[County&amp;Species]:[PM2.5 Removed]], 4, FALSE), 0), 0)</f>
        <v>0</v>
      </c>
      <c r="Q614" s="48">
        <f>IF(SpeciesTable123[[#This Row],[Percentage]]&lt;&gt;"", IFERROR(VLOOKUP(SpeciesTable123[[#This Row],[County&amp;Species]], SpeciesCobenefits[[County&amp;Species]:[PM2.5 Removed]], 5, FALSE), 0), 0)</f>
        <v>0</v>
      </c>
      <c r="R614" s="48"/>
      <c r="S614" s="48"/>
      <c r="T614" s="48"/>
      <c r="U614" s="48"/>
    </row>
    <row r="615" spans="2:21" s="47" customFormat="1" ht="16.5" thickBot="1">
      <c r="B615" s="91" t="s">
        <v>70</v>
      </c>
      <c r="C615" s="92" t="str">
        <f>IF(SUM(C580:C614) &gt; 100, "Error: Sum exceeds 100", IF(SUM(C580:C614) &lt; 100, "Warning: Sum is less than 100", MIN(SUM(C580:C614), 100)))</f>
        <v>Warning: Sum is less than 100</v>
      </c>
      <c r="E615" s="46">
        <f>SUM(E580:E614)</f>
        <v>0</v>
      </c>
      <c r="F615" s="46">
        <f t="shared" ref="F615:K615" si="22">SUM(F580:F614)</f>
        <v>0</v>
      </c>
      <c r="G615" s="46">
        <f t="shared" si="22"/>
        <v>0</v>
      </c>
      <c r="H615" s="46">
        <f t="shared" si="22"/>
        <v>0</v>
      </c>
      <c r="I615" s="46">
        <f t="shared" si="22"/>
        <v>0</v>
      </c>
      <c r="J615" s="46">
        <f t="shared" si="22"/>
        <v>0</v>
      </c>
      <c r="K615" s="46">
        <f t="shared" si="22"/>
        <v>0</v>
      </c>
      <c r="L615" s="46"/>
      <c r="M615" s="46" t="s">
        <v>70</v>
      </c>
      <c r="N615" s="48">
        <f>SUM(N580:N614)</f>
        <v>0</v>
      </c>
      <c r="O615" s="48">
        <f t="shared" ref="O615:Q615" si="23">SUM(O580:O614)</f>
        <v>0</v>
      </c>
      <c r="P615" s="48">
        <f t="shared" si="23"/>
        <v>0</v>
      </c>
      <c r="Q615" s="48">
        <f t="shared" si="23"/>
        <v>0</v>
      </c>
      <c r="R615" s="46"/>
      <c r="S615" s="46"/>
      <c r="T615" s="46"/>
      <c r="U615" s="46"/>
    </row>
    <row r="616" spans="2:21" s="47" customFormat="1" ht="16.5" thickBot="1">
      <c r="B616" s="62" t="s">
        <v>25</v>
      </c>
      <c r="C616" s="63" t="str">
        <f>IF(NOT(ISNUMBER(C615)),
    "Error: Total planted species is not a number",
    IF(SUM(C580:C614) &gt; 100,
        "Error: Sum exceeds 100",
        IF(SUM(C580:C614) &lt; 100,
            "Warning: Sum is less than 100",
            IFERROR(VLOOKUP(D616, PermutationForestType[#All], 2, FALSE), "Not identified - Try running individual communities")
        )
    )
)</f>
        <v>Error: Total planted species is not a number</v>
      </c>
      <c r="D616" s="47" t="str">
        <f>CONCATENATE(E616,F616,G616,H616,I616,J616,K616)</f>
        <v>AAAAAAA</v>
      </c>
      <c r="E616" s="46" t="str">
        <f>LOOKUP(E615, {0,1,5,25,50,75}, {"A","B","C","D","E","F"})</f>
        <v>A</v>
      </c>
      <c r="F616" s="46" t="str">
        <f>LOOKUP(F615, {0,1,5,25,50,75}, {"A","B","C","D","E","F"})</f>
        <v>A</v>
      </c>
      <c r="G616" s="46" t="str">
        <f>LOOKUP(G615, {0,1,5,25,50,75}, {"A","B","C","D","E","F"})</f>
        <v>A</v>
      </c>
      <c r="H616" s="46" t="str">
        <f>LOOKUP(H615, {0,1,5,25,50,75}, {"A","B","C","D","E","F"})</f>
        <v>A</v>
      </c>
      <c r="I616" s="46" t="str">
        <f>LOOKUP(I615, {0,1,5,25,50,75}, {"A","B","C","D","E","F"})</f>
        <v>A</v>
      </c>
      <c r="J616" s="46" t="str">
        <f>LOOKUP(J615, {0,1,5,25,50,75}, {"A","B","C","D","E","F"})</f>
        <v>A</v>
      </c>
      <c r="K616" s="46" t="str">
        <f>LOOKUP(K615, {0,1,5,25,50,75}, {"A","B","C","D","E","F"})</f>
        <v>A</v>
      </c>
      <c r="L616" s="46"/>
      <c r="M616" s="46"/>
      <c r="N616" s="48"/>
      <c r="O616" s="48"/>
      <c r="P616" s="48"/>
      <c r="Q616" s="48"/>
      <c r="R616" s="46"/>
      <c r="S616" s="46"/>
      <c r="T616" s="46"/>
      <c r="U616" s="46"/>
    </row>
    <row r="617" spans="2:21" s="47" customFormat="1">
      <c r="C617" s="46"/>
      <c r="E617" s="46"/>
      <c r="F617" s="46"/>
      <c r="G617" s="46"/>
      <c r="H617" s="46"/>
      <c r="I617" s="46"/>
      <c r="J617" s="46"/>
      <c r="K617" s="46"/>
      <c r="L617" s="46"/>
      <c r="M617" s="46"/>
      <c r="N617" s="46"/>
      <c r="O617" s="46"/>
      <c r="P617" s="46"/>
      <c r="Q617" s="46"/>
      <c r="R617" s="46"/>
      <c r="S617" s="46"/>
      <c r="T617" s="46"/>
      <c r="U617" s="46"/>
    </row>
    <row r="618" spans="2:21">
      <c r="B618" s="89" t="s">
        <v>71</v>
      </c>
    </row>
    <row r="619" spans="2:21">
      <c r="B619" s="89"/>
    </row>
    <row r="620" spans="2:21" s="47" customFormat="1">
      <c r="B620" s="93" t="s">
        <v>72</v>
      </c>
      <c r="C620" s="33"/>
      <c r="E620" s="46"/>
      <c r="F620" s="46"/>
      <c r="G620" s="46"/>
      <c r="H620" s="46"/>
      <c r="I620" s="46"/>
      <c r="J620" s="46"/>
      <c r="K620" s="46"/>
      <c r="L620" s="46"/>
      <c r="M620" s="46"/>
      <c r="N620" s="46"/>
      <c r="O620" s="46"/>
      <c r="P620" s="46"/>
      <c r="Q620" s="46"/>
      <c r="R620" s="46"/>
      <c r="S620" s="46"/>
      <c r="T620" s="46"/>
      <c r="U620" s="46"/>
    </row>
    <row r="621" spans="2:21" s="47" customFormat="1">
      <c r="B621" s="93" t="s">
        <v>73</v>
      </c>
      <c r="C621" s="32"/>
      <c r="D621" s="46"/>
      <c r="E621" s="46"/>
      <c r="F621" s="46"/>
      <c r="G621" s="46"/>
      <c r="H621" s="46"/>
      <c r="I621" s="46"/>
      <c r="J621" s="46"/>
      <c r="K621" s="46"/>
      <c r="L621" s="46"/>
      <c r="M621" s="46"/>
      <c r="N621" s="46"/>
      <c r="O621" s="46"/>
      <c r="P621" s="46"/>
      <c r="Q621" s="46"/>
      <c r="R621" s="46"/>
      <c r="S621" s="46"/>
      <c r="T621" s="46"/>
      <c r="U621" s="46"/>
    </row>
    <row r="622" spans="2:21" s="47" customFormat="1">
      <c r="B622" s="84" t="s">
        <v>31936</v>
      </c>
      <c r="C622" s="86"/>
      <c r="E622" s="46"/>
      <c r="F622" s="46"/>
      <c r="G622" s="46"/>
      <c r="H622" s="46"/>
      <c r="I622" s="46"/>
      <c r="J622" s="46"/>
      <c r="K622" s="46"/>
      <c r="L622" s="46"/>
      <c r="M622" s="46"/>
      <c r="N622" s="46"/>
      <c r="O622" s="46"/>
      <c r="P622" s="46"/>
      <c r="Q622" s="46"/>
      <c r="R622" s="46"/>
      <c r="S622" s="46"/>
      <c r="T622" s="46"/>
      <c r="U622" s="46"/>
    </row>
    <row r="623" spans="2:21" s="47" customFormat="1">
      <c r="B623" s="84" t="s">
        <v>31935</v>
      </c>
      <c r="C623" s="51"/>
      <c r="E623" s="46"/>
      <c r="F623" s="46"/>
      <c r="G623" s="46"/>
      <c r="H623" s="46"/>
      <c r="I623" s="46"/>
      <c r="J623" s="46"/>
      <c r="K623" s="46"/>
      <c r="L623" s="46"/>
      <c r="M623" s="46"/>
      <c r="N623" s="46"/>
      <c r="O623" s="46"/>
      <c r="P623" s="46"/>
      <c r="Q623" s="46"/>
      <c r="R623" s="46"/>
      <c r="S623" s="46"/>
      <c r="T623" s="46"/>
      <c r="U623" s="46"/>
    </row>
    <row r="624" spans="2:21" s="47" customFormat="1">
      <c r="B624" s="84" t="s">
        <v>77</v>
      </c>
      <c r="C624" s="87"/>
      <c r="E624" s="46"/>
      <c r="F624" s="46"/>
      <c r="G624" s="46"/>
      <c r="H624" s="46"/>
      <c r="I624" s="46"/>
      <c r="J624" s="46"/>
      <c r="K624" s="46"/>
      <c r="L624" s="46"/>
      <c r="M624" s="46"/>
      <c r="N624" s="46"/>
      <c r="O624" s="46"/>
      <c r="P624" s="46"/>
      <c r="Q624" s="46"/>
      <c r="R624" s="46"/>
      <c r="S624" s="46"/>
      <c r="T624" s="46"/>
      <c r="U624" s="46"/>
    </row>
    <row r="625" spans="2:21" s="47" customFormat="1">
      <c r="B625" s="84" t="s">
        <v>79</v>
      </c>
      <c r="C625" s="88"/>
      <c r="E625" s="46"/>
      <c r="F625" s="46"/>
      <c r="G625" s="46"/>
      <c r="H625" s="46"/>
      <c r="I625" s="46"/>
      <c r="J625" s="46"/>
      <c r="K625" s="46"/>
      <c r="L625" s="46"/>
      <c r="M625" s="46"/>
      <c r="N625" s="46"/>
      <c r="O625" s="46"/>
      <c r="P625" s="46"/>
      <c r="Q625" s="46"/>
      <c r="R625" s="46"/>
      <c r="S625" s="46"/>
      <c r="T625" s="46"/>
      <c r="U625" s="46"/>
    </row>
    <row r="626" spans="2:21" s="47" customFormat="1" ht="31.5">
      <c r="B626" s="94" t="s">
        <v>31956</v>
      </c>
      <c r="C626" s="88"/>
      <c r="E626" s="46"/>
      <c r="F626" s="46"/>
      <c r="G626" s="46"/>
      <c r="H626" s="46"/>
      <c r="I626" s="46"/>
      <c r="J626" s="46"/>
      <c r="K626" s="46"/>
      <c r="L626" s="46"/>
      <c r="M626" s="46"/>
      <c r="N626" s="46"/>
      <c r="O626" s="46"/>
      <c r="P626" s="46"/>
      <c r="Q626" s="46"/>
      <c r="R626" s="46"/>
      <c r="S626" s="46"/>
      <c r="T626" s="46"/>
      <c r="U626" s="46"/>
    </row>
    <row r="627" spans="2:21" s="47" customFormat="1">
      <c r="B627" s="84" t="s">
        <v>31948</v>
      </c>
      <c r="C627" s="88"/>
      <c r="E627" s="46"/>
      <c r="F627" s="46"/>
      <c r="G627" s="46"/>
      <c r="H627" s="46"/>
      <c r="I627" s="46"/>
      <c r="J627" s="46"/>
      <c r="K627" s="46"/>
      <c r="L627" s="46"/>
      <c r="M627" s="46"/>
      <c r="N627" s="46"/>
      <c r="O627" s="46"/>
      <c r="P627" s="46"/>
      <c r="Q627" s="46"/>
      <c r="R627" s="46"/>
      <c r="S627" s="46"/>
      <c r="T627" s="46"/>
      <c r="U627" s="46"/>
    </row>
    <row r="628" spans="2:21" s="47" customFormat="1">
      <c r="B628" s="84" t="s">
        <v>83</v>
      </c>
      <c r="C628" s="51"/>
      <c r="E628" s="46"/>
      <c r="F628" s="46"/>
      <c r="G628" s="46"/>
      <c r="H628" s="46"/>
      <c r="I628" s="46"/>
      <c r="J628" s="46"/>
      <c r="K628" s="46"/>
      <c r="L628" s="46"/>
      <c r="M628" s="46"/>
      <c r="N628" s="46"/>
      <c r="O628" s="46"/>
      <c r="P628" s="46"/>
      <c r="Q628" s="46"/>
      <c r="R628" s="46"/>
      <c r="S628" s="46"/>
      <c r="T628" s="46"/>
      <c r="U628" s="46"/>
    </row>
    <row r="629" spans="2:21" s="47" customFormat="1">
      <c r="B629" s="84" t="s">
        <v>31949</v>
      </c>
      <c r="C629" s="88"/>
      <c r="E629" s="46"/>
      <c r="F629" s="46"/>
      <c r="G629" s="46"/>
      <c r="H629" s="46"/>
      <c r="I629" s="46"/>
      <c r="J629" s="46"/>
      <c r="K629" s="46"/>
      <c r="L629" s="46"/>
      <c r="M629" s="46"/>
      <c r="N629" s="46"/>
      <c r="O629" s="46"/>
      <c r="P629" s="46"/>
      <c r="Q629" s="46"/>
      <c r="R629" s="46"/>
      <c r="S629" s="46"/>
      <c r="T629" s="46"/>
      <c r="U629" s="46"/>
    </row>
    <row r="630" spans="2:21" s="47" customFormat="1">
      <c r="B630" s="84" t="s">
        <v>86</v>
      </c>
      <c r="C630" s="51"/>
      <c r="E630" s="46"/>
      <c r="F630" s="46"/>
      <c r="G630" s="46"/>
      <c r="H630" s="46"/>
      <c r="I630" s="46"/>
      <c r="J630" s="46"/>
      <c r="K630" s="46"/>
      <c r="L630" s="46"/>
      <c r="M630" s="46"/>
      <c r="N630" s="46"/>
      <c r="O630" s="46"/>
      <c r="P630" s="46"/>
      <c r="Q630" s="46"/>
      <c r="R630" s="46"/>
      <c r="S630" s="46"/>
      <c r="T630" s="46"/>
      <c r="U630" s="46"/>
    </row>
    <row r="631" spans="2:21" s="47" customFormat="1">
      <c r="B631" s="84" t="s">
        <v>87</v>
      </c>
      <c r="C631" s="88"/>
      <c r="E631" s="46"/>
      <c r="F631" s="46"/>
      <c r="G631" s="46"/>
      <c r="H631" s="46"/>
      <c r="I631" s="46"/>
      <c r="J631" s="46"/>
      <c r="K631" s="46"/>
      <c r="L631" s="46"/>
      <c r="M631" s="46"/>
      <c r="N631" s="46"/>
      <c r="O631" s="46"/>
      <c r="P631" s="46"/>
      <c r="Q631" s="46"/>
      <c r="R631" s="46"/>
      <c r="S631" s="46"/>
      <c r="T631" s="46"/>
      <c r="U631" s="46"/>
    </row>
    <row r="632" spans="2:21" s="47" customFormat="1">
      <c r="B632" s="84" t="s">
        <v>88</v>
      </c>
      <c r="C632" s="51"/>
      <c r="E632" s="46"/>
      <c r="F632" s="46"/>
      <c r="G632" s="46"/>
      <c r="H632" s="46"/>
      <c r="I632" s="46"/>
      <c r="J632" s="46"/>
      <c r="K632" s="46"/>
      <c r="L632" s="46"/>
      <c r="M632" s="46"/>
      <c r="N632" s="46"/>
      <c r="O632" s="46"/>
      <c r="P632" s="46"/>
      <c r="Q632" s="46"/>
      <c r="R632" s="46"/>
      <c r="S632" s="46"/>
      <c r="T632" s="46"/>
      <c r="U632" s="46"/>
    </row>
    <row r="633" spans="2:21" s="47" customFormat="1">
      <c r="B633" s="84" t="s">
        <v>89</v>
      </c>
      <c r="C633" s="88"/>
      <c r="E633" s="46"/>
      <c r="F633" s="46"/>
      <c r="G633" s="46"/>
      <c r="H633" s="46"/>
      <c r="I633" s="46"/>
      <c r="J633" s="46"/>
      <c r="K633" s="46"/>
      <c r="L633" s="46"/>
      <c r="M633" s="46"/>
      <c r="N633" s="46"/>
      <c r="O633" s="46"/>
      <c r="P633" s="46"/>
      <c r="Q633" s="46"/>
      <c r="R633" s="46"/>
      <c r="S633" s="46"/>
      <c r="T633" s="46"/>
      <c r="U633" s="46"/>
    </row>
    <row r="634" spans="2:21" s="47" customFormat="1">
      <c r="B634" s="84" t="s">
        <v>90</v>
      </c>
      <c r="C634" s="51"/>
      <c r="E634" s="46"/>
      <c r="F634" s="46"/>
      <c r="G634" s="46"/>
      <c r="H634" s="46"/>
      <c r="I634" s="46"/>
      <c r="J634" s="46"/>
      <c r="K634" s="46"/>
      <c r="L634" s="46"/>
      <c r="M634" s="46"/>
      <c r="N634" s="46"/>
      <c r="O634" s="46"/>
      <c r="P634" s="46"/>
      <c r="Q634" s="46"/>
      <c r="R634" s="46"/>
      <c r="S634" s="46"/>
      <c r="T634" s="46"/>
      <c r="U634" s="46"/>
    </row>
    <row r="635" spans="2:21" s="47" customFormat="1">
      <c r="B635" s="95" t="s">
        <v>91</v>
      </c>
      <c r="C635" s="147"/>
      <c r="E635" s="46"/>
      <c r="F635" s="46"/>
      <c r="G635" s="46"/>
      <c r="H635" s="46"/>
      <c r="I635" s="46"/>
      <c r="J635" s="46"/>
      <c r="K635" s="46"/>
      <c r="L635" s="46"/>
      <c r="M635" s="46"/>
      <c r="N635" s="46"/>
      <c r="O635" s="46"/>
      <c r="P635" s="46"/>
      <c r="Q635" s="46"/>
      <c r="R635" s="46"/>
      <c r="S635" s="46"/>
      <c r="T635" s="46"/>
      <c r="U635" s="46"/>
    </row>
    <row r="636" spans="2:21" s="47" customFormat="1">
      <c r="B636" s="96" t="s">
        <v>92</v>
      </c>
      <c r="C636" s="147"/>
      <c r="E636" s="46"/>
      <c r="F636" s="46"/>
      <c r="G636" s="46"/>
      <c r="H636" s="46"/>
      <c r="I636" s="46"/>
      <c r="J636" s="46"/>
      <c r="K636" s="46"/>
      <c r="L636" s="46"/>
      <c r="M636" s="46"/>
      <c r="N636" s="46"/>
      <c r="O636" s="46"/>
      <c r="P636" s="46"/>
      <c r="Q636" s="46"/>
      <c r="R636" s="46"/>
      <c r="S636" s="46"/>
      <c r="T636" s="46"/>
      <c r="U636" s="46"/>
    </row>
    <row r="637" spans="2:21" s="47" customFormat="1">
      <c r="B637" s="96" t="s">
        <v>93</v>
      </c>
      <c r="C637" s="148"/>
      <c r="E637" s="46"/>
      <c r="F637" s="46"/>
      <c r="G637" s="46"/>
      <c r="H637" s="46"/>
      <c r="I637" s="46"/>
      <c r="J637" s="46"/>
      <c r="K637" s="46"/>
      <c r="L637" s="46"/>
      <c r="M637" s="46"/>
      <c r="N637" s="46"/>
      <c r="O637" s="46"/>
      <c r="P637" s="46"/>
      <c r="Q637" s="46"/>
      <c r="R637" s="46"/>
      <c r="S637" s="46"/>
      <c r="T637" s="46"/>
      <c r="U637" s="46"/>
    </row>
    <row r="639" spans="2:21">
      <c r="B639" s="164" t="s">
        <v>102</v>
      </c>
      <c r="C639" s="103"/>
      <c r="D639" s="163"/>
      <c r="E639" s="163"/>
      <c r="F639" s="163"/>
      <c r="G639" s="163"/>
      <c r="H639" s="163"/>
      <c r="I639" s="163"/>
      <c r="J639" s="163"/>
      <c r="K639" s="163"/>
      <c r="L639" s="163"/>
      <c r="M639" s="163"/>
      <c r="N639" s="163"/>
      <c r="O639" s="163"/>
      <c r="P639" s="163"/>
      <c r="Q639" s="163"/>
      <c r="R639" s="163"/>
      <c r="S639" s="163"/>
    </row>
    <row r="640" spans="2:21" ht="15" customHeight="1">
      <c r="B640" s="90"/>
      <c r="C640" s="90"/>
      <c r="D640" s="90"/>
      <c r="E640" s="90"/>
      <c r="F640" s="90"/>
    </row>
    <row r="641" spans="2:21" s="3" customFormat="1">
      <c r="B641" s="89" t="s">
        <v>12</v>
      </c>
    </row>
    <row r="642" spans="2:21" s="3" customFormat="1">
      <c r="B642" s="89"/>
    </row>
    <row r="643" spans="2:21" s="3" customFormat="1">
      <c r="B643" s="2" t="s">
        <v>13</v>
      </c>
      <c r="C643" s="64"/>
    </row>
    <row r="644" spans="2:21">
      <c r="B644" s="2" t="s">
        <v>14</v>
      </c>
      <c r="C644" s="64"/>
    </row>
    <row r="645" spans="2:21">
      <c r="B645" s="2" t="s">
        <v>15</v>
      </c>
      <c r="C645" s="64"/>
    </row>
    <row r="646" spans="2:21">
      <c r="B646" s="2" t="s">
        <v>31934</v>
      </c>
      <c r="C646" s="64"/>
    </row>
    <row r="647" spans="2:21">
      <c r="B647" s="2" t="s">
        <v>16</v>
      </c>
      <c r="C647" s="51"/>
    </row>
    <row r="648" spans="2:21">
      <c r="B648" s="2" t="s">
        <v>18</v>
      </c>
      <c r="C648" s="50"/>
    </row>
    <row r="650" spans="2:21">
      <c r="B650" s="161" t="s">
        <v>19</v>
      </c>
      <c r="C650" s="100"/>
      <c r="D650" s="130"/>
      <c r="E650" s="130"/>
      <c r="F650" s="130"/>
      <c r="G650" s="130"/>
      <c r="H650" s="130"/>
      <c r="I650" s="130"/>
      <c r="J650" s="130"/>
      <c r="K650" s="130"/>
      <c r="L650" s="130"/>
      <c r="M650" s="130"/>
      <c r="N650" s="130"/>
      <c r="O650" s="130"/>
      <c r="P650" s="130"/>
      <c r="Q650" s="130"/>
      <c r="R650" s="52"/>
    </row>
    <row r="651" spans="2:21">
      <c r="B651" s="159" t="s">
        <v>31955</v>
      </c>
      <c r="C651" s="117"/>
      <c r="R651" s="53"/>
    </row>
    <row r="652" spans="2:21">
      <c r="B652" s="160" t="s">
        <v>20</v>
      </c>
      <c r="C652" s="101"/>
      <c r="D652" s="132"/>
      <c r="E652" s="132"/>
      <c r="F652" s="132"/>
      <c r="G652" s="132"/>
      <c r="H652" s="132"/>
      <c r="I652" s="132"/>
      <c r="J652" s="132"/>
      <c r="K652" s="132"/>
      <c r="L652" s="132"/>
      <c r="M652" s="132"/>
      <c r="N652" s="132"/>
      <c r="O652" s="132"/>
      <c r="P652" s="132"/>
      <c r="Q652" s="132"/>
      <c r="R652" s="54"/>
    </row>
    <row r="654" spans="2:21" s="30" customFormat="1">
      <c r="B654" s="89" t="s">
        <v>21</v>
      </c>
      <c r="C654" s="48"/>
      <c r="E654" s="48"/>
      <c r="H654" s="48"/>
      <c r="J654" s="48"/>
      <c r="L654" s="48"/>
      <c r="M654" s="48"/>
      <c r="N654" s="48"/>
      <c r="P654" s="48"/>
      <c r="Q654" s="48"/>
      <c r="R654" s="48"/>
      <c r="S654" s="48"/>
      <c r="T654" s="48"/>
      <c r="U654" s="48"/>
    </row>
    <row r="655" spans="2:21" s="30" customFormat="1">
      <c r="B655" s="89"/>
      <c r="C655" s="48"/>
      <c r="E655" s="48"/>
      <c r="H655" s="48"/>
      <c r="J655" s="48"/>
      <c r="L655" s="48"/>
      <c r="M655" s="48"/>
      <c r="N655" s="48"/>
      <c r="P655" s="48"/>
      <c r="Q655" s="48"/>
      <c r="R655" s="48"/>
      <c r="S655" s="48"/>
      <c r="T655" s="48"/>
      <c r="U655" s="48"/>
    </row>
    <row r="656" spans="2:21" s="30" customFormat="1" ht="16.5" thickBot="1">
      <c r="B656" s="102" t="s">
        <v>22</v>
      </c>
      <c r="C656" s="48"/>
      <c r="E656" s="48"/>
      <c r="H656" s="48"/>
      <c r="J656" s="48"/>
      <c r="L656" s="48"/>
      <c r="M656" s="48"/>
      <c r="N656" s="48"/>
      <c r="P656" s="48"/>
      <c r="Q656" s="48"/>
      <c r="R656" s="48"/>
      <c r="S656" s="48"/>
      <c r="T656" s="48"/>
      <c r="U656" s="48"/>
    </row>
    <row r="657" spans="2:21" s="55" customFormat="1">
      <c r="B657" s="56" t="s">
        <v>23</v>
      </c>
      <c r="C657" s="57" t="s">
        <v>24</v>
      </c>
      <c r="D657" s="55" t="s">
        <v>25</v>
      </c>
      <c r="E657" s="55" t="s">
        <v>26</v>
      </c>
      <c r="F657" s="48" t="s">
        <v>27</v>
      </c>
      <c r="G657" s="48" t="s">
        <v>28</v>
      </c>
      <c r="H657" s="55" t="s">
        <v>29</v>
      </c>
      <c r="I657" s="48" t="s">
        <v>30</v>
      </c>
      <c r="J657" s="55" t="s">
        <v>31</v>
      </c>
      <c r="K657" s="48" t="s">
        <v>32</v>
      </c>
      <c r="L657" s="48" t="s">
        <v>33</v>
      </c>
      <c r="M657" s="48" t="s">
        <v>31917</v>
      </c>
      <c r="N657" s="48" t="s">
        <v>31846</v>
      </c>
      <c r="O657" s="48" t="s">
        <v>31847</v>
      </c>
      <c r="P657" s="48" t="s">
        <v>31848</v>
      </c>
      <c r="Q657" s="48" t="s">
        <v>31849</v>
      </c>
      <c r="R657" s="48"/>
      <c r="S657" s="48"/>
      <c r="T657" s="48"/>
      <c r="U657" s="48"/>
    </row>
    <row r="658" spans="2:21" s="30" customFormat="1">
      <c r="B658" s="157" t="s">
        <v>34</v>
      </c>
      <c r="C658" s="59"/>
      <c r="D658" s="30" t="str">
        <f>IF(OR(ISBLANK(C658), L658="Remove"), " ", L658)</f>
        <v xml:space="preserve"> </v>
      </c>
      <c r="E658" s="48">
        <f>IF($D658=SpeciesTable124[[#Headers],[Willow]],$C658,0)</f>
        <v>0</v>
      </c>
      <c r="F658" s="48">
        <f>IF($D658=SpeciesTable124[[#Headers],[Cottonwood]],$C658,0)</f>
        <v>0</v>
      </c>
      <c r="G658" s="48">
        <f>IF($D658=SpeciesTable124[[#Headers],[Oak]],$C658,0)</f>
        <v>0</v>
      </c>
      <c r="H658" s="48">
        <f>IF($D658=SpeciesTable124[[#Headers],[Shrub]],$C658,0)</f>
        <v>0</v>
      </c>
      <c r="I658" s="48">
        <f>IF($D658=SpeciesTable124[[#Headers],[AlWal]],$C658,0)</f>
        <v>0</v>
      </c>
      <c r="J658" s="48">
        <f>IF($D658=SpeciesTable124[[#Headers],[ABS]],$C658,0)</f>
        <v>0</v>
      </c>
      <c r="K658" s="48">
        <f>IF($D658=SpeciesTable124[[#Headers],[Other]],$C658,0)</f>
        <v>0</v>
      </c>
      <c r="L658" s="48" t="s">
        <v>31</v>
      </c>
      <c r="M658" s="48" t="str">
        <f>$C$22&amp;SpeciesTable124[[#This Row],[Species]]</f>
        <v>Acer negundo</v>
      </c>
      <c r="N658" s="48">
        <f>IF(SpeciesTable124[[#This Row],[Percentage]]&lt;&gt;"", IFERROR(VLOOKUP(SpeciesTable124[[#This Row],[County&amp;Species]], SpeciesCobenefits[[County&amp;Species]:[PM2.5 Removed]], 2, FALSE), 0), 0)</f>
        <v>0</v>
      </c>
      <c r="O658" s="48">
        <f>IF(SpeciesTable124[[#This Row],[Percentage]]&lt;&gt;"", IFERROR(VLOOKUP(SpeciesTable124[[#This Row],[County&amp;Species]], SpeciesCobenefits[[County&amp;Species]:[PM2.5 Removed]],3, FALSE), 0), 0)</f>
        <v>0</v>
      </c>
      <c r="P658" s="48">
        <f>IF(SpeciesTable124[[#This Row],[Percentage]]&lt;&gt;"", IFERROR(VLOOKUP(SpeciesTable124[[#This Row],[County&amp;Species]], SpeciesCobenefits[[County&amp;Species]:[PM2.5 Removed]], 4, FALSE), 0), 0)</f>
        <v>0</v>
      </c>
      <c r="Q658" s="48">
        <f>IF(SpeciesTable124[[#This Row],[Percentage]]&lt;&gt;"", IFERROR(VLOOKUP(SpeciesTable124[[#This Row],[County&amp;Species]], SpeciesCobenefits[[County&amp;Species]:[PM2.5 Removed]], 5, FALSE), 0), 0)</f>
        <v>0</v>
      </c>
      <c r="R658" s="48"/>
      <c r="S658" s="48"/>
      <c r="T658" s="48"/>
      <c r="U658" s="48"/>
    </row>
    <row r="659" spans="2:21" s="30" customFormat="1">
      <c r="B659" s="157" t="s">
        <v>35</v>
      </c>
      <c r="C659" s="59"/>
      <c r="D659" s="30" t="str">
        <f t="shared" ref="D659:D692" si="24">IF(OR(ISBLANK(C659), L659="Remove"), " ", L659)</f>
        <v xml:space="preserve"> </v>
      </c>
      <c r="E659" s="48">
        <f>IF($D659=SpeciesTable124[[#Headers],[Willow]],$C659,0)</f>
        <v>0</v>
      </c>
      <c r="F659" s="48">
        <f>IF($D659=SpeciesTable124[[#Headers],[Cottonwood]],$C659,0)</f>
        <v>0</v>
      </c>
      <c r="G659" s="48">
        <f>IF($D659=SpeciesTable124[[#Headers],[Oak]],$C659,0)</f>
        <v>0</v>
      </c>
      <c r="H659" s="48">
        <f>IF($D659=SpeciesTable124[[#Headers],[Shrub]],$C659,0)</f>
        <v>0</v>
      </c>
      <c r="I659" s="48">
        <f>IF($D659=SpeciesTable124[[#Headers],[AlWal]],$C659,0)</f>
        <v>0</v>
      </c>
      <c r="J659" s="48">
        <f>IF($D659=SpeciesTable124[[#Headers],[ABS]],$C659,0)</f>
        <v>0</v>
      </c>
      <c r="K659" s="48">
        <f>IF($D659=SpeciesTable124[[#Headers],[Other]],$C659,0)</f>
        <v>0</v>
      </c>
      <c r="L659" s="48" t="s">
        <v>31</v>
      </c>
      <c r="M659" s="48" t="str">
        <f>$C$22&amp;SpeciesTable124[[#This Row],[Species]]</f>
        <v>Acer (other)</v>
      </c>
      <c r="N659" s="48">
        <f>IF(SpeciesTable124[[#This Row],[Percentage]]&lt;&gt;"", IFERROR(VLOOKUP(SpeciesTable124[[#This Row],[County&amp;Species]], SpeciesCobenefits[[County&amp;Species]:[PM2.5 Removed]], 2, FALSE), 0), 0)</f>
        <v>0</v>
      </c>
      <c r="O659" s="48">
        <f>IF(SpeciesTable124[[#This Row],[Percentage]]&lt;&gt;"", IFERROR(VLOOKUP(SpeciesTable124[[#This Row],[County&amp;Species]], SpeciesCobenefits[[County&amp;Species]:[PM2.5 Removed]],3, FALSE), 0), 0)</f>
        <v>0</v>
      </c>
      <c r="P659" s="48">
        <f>IF(SpeciesTable124[[#This Row],[Percentage]]&lt;&gt;"", IFERROR(VLOOKUP(SpeciesTable124[[#This Row],[County&amp;Species]], SpeciesCobenefits[[County&amp;Species]:[PM2.5 Removed]], 4, FALSE), 0), 0)</f>
        <v>0</v>
      </c>
      <c r="Q659" s="48">
        <f>IF(SpeciesTable124[[#This Row],[Percentage]]&lt;&gt;"", IFERROR(VLOOKUP(SpeciesTable124[[#This Row],[County&amp;Species]], SpeciesCobenefits[[County&amp;Species]:[PM2.5 Removed]], 5, FALSE), 0), 0)</f>
        <v>0</v>
      </c>
      <c r="R659" s="48"/>
      <c r="S659" s="48"/>
      <c r="T659" s="48"/>
      <c r="U659" s="48"/>
    </row>
    <row r="660" spans="2:21" s="30" customFormat="1">
      <c r="B660" s="157" t="s">
        <v>36</v>
      </c>
      <c r="C660" s="59"/>
      <c r="D660" s="30" t="str">
        <f t="shared" si="24"/>
        <v xml:space="preserve"> </v>
      </c>
      <c r="E660" s="48">
        <f>IF($D660=SpeciesTable124[[#Headers],[Willow]],$C660,0)</f>
        <v>0</v>
      </c>
      <c r="F660" s="48">
        <f>IF($D660=SpeciesTable124[[#Headers],[Cottonwood]],$C660,0)</f>
        <v>0</v>
      </c>
      <c r="G660" s="48">
        <f>IF($D660=SpeciesTable124[[#Headers],[Oak]],$C660,0)</f>
        <v>0</v>
      </c>
      <c r="H660" s="48">
        <f>IF($D660=SpeciesTable124[[#Headers],[Shrub]],$C660,0)</f>
        <v>0</v>
      </c>
      <c r="I660" s="48">
        <f>IF($D660=SpeciesTable124[[#Headers],[AlWal]],$C660,0)</f>
        <v>0</v>
      </c>
      <c r="J660" s="48">
        <f>IF($D660=SpeciesTable124[[#Headers],[ABS]],$C660,0)</f>
        <v>0</v>
      </c>
      <c r="K660" s="48">
        <f>IF($D660=SpeciesTable124[[#Headers],[Other]],$C660,0)</f>
        <v>0</v>
      </c>
      <c r="L660" s="48" t="s">
        <v>30</v>
      </c>
      <c r="M660" s="48" t="str">
        <f>$C$22&amp;SpeciesTable124[[#This Row],[Species]]</f>
        <v>Alnus rhombifolia</v>
      </c>
      <c r="N660" s="48">
        <f>IF(SpeciesTable124[[#This Row],[Percentage]]&lt;&gt;"", IFERROR(VLOOKUP(SpeciesTable124[[#This Row],[County&amp;Species]], SpeciesCobenefits[[County&amp;Species]:[PM2.5 Removed]], 2, FALSE), 0), 0)</f>
        <v>0</v>
      </c>
      <c r="O660" s="48">
        <f>IF(SpeciesTable124[[#This Row],[Percentage]]&lt;&gt;"", IFERROR(VLOOKUP(SpeciesTable124[[#This Row],[County&amp;Species]], SpeciesCobenefits[[County&amp;Species]:[PM2.5 Removed]],3, FALSE), 0), 0)</f>
        <v>0</v>
      </c>
      <c r="P660" s="48">
        <f>IF(SpeciesTable124[[#This Row],[Percentage]]&lt;&gt;"", IFERROR(VLOOKUP(SpeciesTable124[[#This Row],[County&amp;Species]], SpeciesCobenefits[[County&amp;Species]:[PM2.5 Removed]], 4, FALSE), 0), 0)</f>
        <v>0</v>
      </c>
      <c r="Q660" s="48">
        <f>IF(SpeciesTable124[[#This Row],[Percentage]]&lt;&gt;"", IFERROR(VLOOKUP(SpeciesTable124[[#This Row],[County&amp;Species]], SpeciesCobenefits[[County&amp;Species]:[PM2.5 Removed]], 5, FALSE), 0), 0)</f>
        <v>0</v>
      </c>
      <c r="R660" s="48"/>
      <c r="S660" s="48"/>
      <c r="T660" s="48"/>
      <c r="U660" s="48"/>
    </row>
    <row r="661" spans="2:21" s="30" customFormat="1">
      <c r="B661" s="157" t="s">
        <v>37</v>
      </c>
      <c r="C661" s="59"/>
      <c r="D661" s="30" t="str">
        <f t="shared" si="24"/>
        <v xml:space="preserve"> </v>
      </c>
      <c r="E661" s="48">
        <f>IF($D661=SpeciesTable124[[#Headers],[Willow]],$C661,0)</f>
        <v>0</v>
      </c>
      <c r="F661" s="48">
        <f>IF($D661=SpeciesTable124[[#Headers],[Cottonwood]],$C661,0)</f>
        <v>0</v>
      </c>
      <c r="G661" s="48">
        <f>IF($D661=SpeciesTable124[[#Headers],[Oak]],$C661,0)</f>
        <v>0</v>
      </c>
      <c r="H661" s="48">
        <f>IF($D661=SpeciesTable124[[#Headers],[Shrub]],$C661,0)</f>
        <v>0</v>
      </c>
      <c r="I661" s="48">
        <f>IF($D661=SpeciesTable124[[#Headers],[AlWal]],$C661,0)</f>
        <v>0</v>
      </c>
      <c r="J661" s="48">
        <f>IF($D661=SpeciesTable124[[#Headers],[ABS]],$C661,0)</f>
        <v>0</v>
      </c>
      <c r="K661" s="48">
        <f>IF($D661=SpeciesTable124[[#Headers],[Other]],$C661,0)</f>
        <v>0</v>
      </c>
      <c r="L661" s="48" t="s">
        <v>30</v>
      </c>
      <c r="M661" s="48" t="str">
        <f>$C$22&amp;SpeciesTable124[[#This Row],[Species]]</f>
        <v>Alnus (other)</v>
      </c>
      <c r="N661" s="48">
        <f>IF(SpeciesTable124[[#This Row],[Percentage]]&lt;&gt;"", IFERROR(VLOOKUP(SpeciesTable124[[#This Row],[County&amp;Species]], SpeciesCobenefits[[County&amp;Species]:[PM2.5 Removed]], 2, FALSE), 0), 0)</f>
        <v>0</v>
      </c>
      <c r="O661" s="48">
        <f>IF(SpeciesTable124[[#This Row],[Percentage]]&lt;&gt;"", IFERROR(VLOOKUP(SpeciesTable124[[#This Row],[County&amp;Species]], SpeciesCobenefits[[County&amp;Species]:[PM2.5 Removed]],3, FALSE), 0), 0)</f>
        <v>0</v>
      </c>
      <c r="P661" s="48">
        <f>IF(SpeciesTable124[[#This Row],[Percentage]]&lt;&gt;"", IFERROR(VLOOKUP(SpeciesTable124[[#This Row],[County&amp;Species]], SpeciesCobenefits[[County&amp;Species]:[PM2.5 Removed]], 4, FALSE), 0), 0)</f>
        <v>0</v>
      </c>
      <c r="Q661" s="48">
        <f>IF(SpeciesTable124[[#This Row],[Percentage]]&lt;&gt;"", IFERROR(VLOOKUP(SpeciesTable124[[#This Row],[County&amp;Species]], SpeciesCobenefits[[County&amp;Species]:[PM2.5 Removed]], 5, FALSE), 0), 0)</f>
        <v>0</v>
      </c>
      <c r="R661" s="48"/>
      <c r="S661" s="48"/>
      <c r="T661" s="48"/>
      <c r="U661" s="48"/>
    </row>
    <row r="662" spans="2:21" s="30" customFormat="1">
      <c r="B662" s="157" t="s">
        <v>38</v>
      </c>
      <c r="C662" s="59"/>
      <c r="D662" s="30" t="str">
        <f t="shared" si="24"/>
        <v xml:space="preserve"> </v>
      </c>
      <c r="E662" s="48">
        <f>IF($D662=SpeciesTable124[[#Headers],[Willow]],$C662,0)</f>
        <v>0</v>
      </c>
      <c r="F662" s="48">
        <f>IF($D662=SpeciesTable124[[#Headers],[Cottonwood]],$C662,0)</f>
        <v>0</v>
      </c>
      <c r="G662" s="48">
        <f>IF($D662=SpeciesTable124[[#Headers],[Oak]],$C662,0)</f>
        <v>0</v>
      </c>
      <c r="H662" s="48">
        <f>IF($D662=SpeciesTable124[[#Headers],[Shrub]],$C662,0)</f>
        <v>0</v>
      </c>
      <c r="I662" s="48">
        <f>IF($D662=SpeciesTable124[[#Headers],[AlWal]],$C662,0)</f>
        <v>0</v>
      </c>
      <c r="J662" s="48">
        <f>IF($D662=SpeciesTable124[[#Headers],[ABS]],$C662,0)</f>
        <v>0</v>
      </c>
      <c r="K662" s="48">
        <f>IF($D662=SpeciesTable124[[#Headers],[Other]],$C662,0)</f>
        <v>0</v>
      </c>
      <c r="L662" s="48" t="s">
        <v>29</v>
      </c>
      <c r="M662" s="48" t="str">
        <f>$C$22&amp;SpeciesTable124[[#This Row],[Species]]</f>
        <v>Aesculus californica</v>
      </c>
      <c r="N662" s="48">
        <f>IF(SpeciesTable124[[#This Row],[Percentage]]&lt;&gt;"", IFERROR(VLOOKUP(SpeciesTable124[[#This Row],[County&amp;Species]], SpeciesCobenefits[[County&amp;Species]:[PM2.5 Removed]], 2, FALSE), 0), 0)</f>
        <v>0</v>
      </c>
      <c r="O662" s="48">
        <f>IF(SpeciesTable124[[#This Row],[Percentage]]&lt;&gt;"", IFERROR(VLOOKUP(SpeciesTable124[[#This Row],[County&amp;Species]], SpeciesCobenefits[[County&amp;Species]:[PM2.5 Removed]],3, FALSE), 0), 0)</f>
        <v>0</v>
      </c>
      <c r="P662" s="48">
        <f>IF(SpeciesTable124[[#This Row],[Percentage]]&lt;&gt;"", IFERROR(VLOOKUP(SpeciesTable124[[#This Row],[County&amp;Species]], SpeciesCobenefits[[County&amp;Species]:[PM2.5 Removed]], 4, FALSE), 0), 0)</f>
        <v>0</v>
      </c>
      <c r="Q662" s="48">
        <f>IF(SpeciesTable124[[#This Row],[Percentage]]&lt;&gt;"", IFERROR(VLOOKUP(SpeciesTable124[[#This Row],[County&amp;Species]], SpeciesCobenefits[[County&amp;Species]:[PM2.5 Removed]], 5, FALSE), 0), 0)</f>
        <v>0</v>
      </c>
      <c r="R662" s="48"/>
      <c r="S662" s="48"/>
      <c r="T662" s="48"/>
      <c r="U662" s="48"/>
    </row>
    <row r="663" spans="2:21" s="30" customFormat="1">
      <c r="B663" s="157" t="s">
        <v>39</v>
      </c>
      <c r="C663" s="59"/>
      <c r="D663" s="30" t="str">
        <f t="shared" si="24"/>
        <v xml:space="preserve"> </v>
      </c>
      <c r="E663" s="48">
        <f>IF($D663=SpeciesTable124[[#Headers],[Willow]],$C663,0)</f>
        <v>0</v>
      </c>
      <c r="F663" s="48">
        <f>IF($D663=SpeciesTable124[[#Headers],[Cottonwood]],$C663,0)</f>
        <v>0</v>
      </c>
      <c r="G663" s="48">
        <f>IF($D663=SpeciesTable124[[#Headers],[Oak]],$C663,0)</f>
        <v>0</v>
      </c>
      <c r="H663" s="48">
        <f>IF($D663=SpeciesTable124[[#Headers],[Shrub]],$C663,0)</f>
        <v>0</v>
      </c>
      <c r="I663" s="48">
        <f>IF($D663=SpeciesTable124[[#Headers],[AlWal]],$C663,0)</f>
        <v>0</v>
      </c>
      <c r="J663" s="48">
        <f>IF($D663=SpeciesTable124[[#Headers],[ABS]],$C663,0)</f>
        <v>0</v>
      </c>
      <c r="K663" s="48">
        <f>IF($D663=SpeciesTable124[[#Headers],[Other]],$C663,0)</f>
        <v>0</v>
      </c>
      <c r="L663" s="48" t="s">
        <v>29</v>
      </c>
      <c r="M663" s="48" t="str">
        <f>$C$22&amp;SpeciesTable124[[#This Row],[Species]]</f>
        <v>Baccharis pilularis</v>
      </c>
      <c r="N663" s="48">
        <f>IF(SpeciesTable124[[#This Row],[Percentage]]&lt;&gt;"", IFERROR(VLOOKUP(SpeciesTable124[[#This Row],[County&amp;Species]], SpeciesCobenefits[[County&amp;Species]:[PM2.5 Removed]], 2, FALSE), 0), 0)</f>
        <v>0</v>
      </c>
      <c r="O663" s="48">
        <f>IF(SpeciesTable124[[#This Row],[Percentage]]&lt;&gt;"", IFERROR(VLOOKUP(SpeciesTable124[[#This Row],[County&amp;Species]], SpeciesCobenefits[[County&amp;Species]:[PM2.5 Removed]],3, FALSE), 0), 0)</f>
        <v>0</v>
      </c>
      <c r="P663" s="48">
        <f>IF(SpeciesTable124[[#This Row],[Percentage]]&lt;&gt;"", IFERROR(VLOOKUP(SpeciesTable124[[#This Row],[County&amp;Species]], SpeciesCobenefits[[County&amp;Species]:[PM2.5 Removed]], 4, FALSE), 0), 0)</f>
        <v>0</v>
      </c>
      <c r="Q663" s="48">
        <f>IF(SpeciesTable124[[#This Row],[Percentage]]&lt;&gt;"", IFERROR(VLOOKUP(SpeciesTable124[[#This Row],[County&amp;Species]], SpeciesCobenefits[[County&amp;Species]:[PM2.5 Removed]], 5, FALSE), 0), 0)</f>
        <v>0</v>
      </c>
      <c r="R663" s="48"/>
      <c r="S663" s="48"/>
      <c r="T663" s="48"/>
      <c r="U663" s="48"/>
    </row>
    <row r="664" spans="2:21" s="30" customFormat="1">
      <c r="B664" s="157" t="s">
        <v>40</v>
      </c>
      <c r="C664" s="59"/>
      <c r="D664" s="30" t="str">
        <f t="shared" si="24"/>
        <v xml:space="preserve"> </v>
      </c>
      <c r="E664" s="48">
        <f>IF($D664=SpeciesTable124[[#Headers],[Willow]],$C664,0)</f>
        <v>0</v>
      </c>
      <c r="F664" s="48">
        <f>IF($D664=SpeciesTable124[[#Headers],[Cottonwood]],$C664,0)</f>
        <v>0</v>
      </c>
      <c r="G664" s="48">
        <f>IF($D664=SpeciesTable124[[#Headers],[Oak]],$C664,0)</f>
        <v>0</v>
      </c>
      <c r="H664" s="48">
        <f>IF($D664=SpeciesTable124[[#Headers],[Shrub]],$C664,0)</f>
        <v>0</v>
      </c>
      <c r="I664" s="48">
        <f>IF($D664=SpeciesTable124[[#Headers],[AlWal]],$C664,0)</f>
        <v>0</v>
      </c>
      <c r="J664" s="48">
        <f>IF($D664=SpeciesTable124[[#Headers],[ABS]],$C664,0)</f>
        <v>0</v>
      </c>
      <c r="K664" s="48">
        <f>IF($D664=SpeciesTable124[[#Headers],[Other]],$C664,0)</f>
        <v>0</v>
      </c>
      <c r="L664" s="48" t="s">
        <v>29</v>
      </c>
      <c r="M664" s="48" t="str">
        <f>$C$22&amp;SpeciesTable124[[#This Row],[Species]]</f>
        <v>Baccharis salicifiolia</v>
      </c>
      <c r="N664" s="48">
        <f>IF(SpeciesTable124[[#This Row],[Percentage]]&lt;&gt;"", IFERROR(VLOOKUP(SpeciesTable124[[#This Row],[County&amp;Species]], SpeciesCobenefits[[County&amp;Species]:[PM2.5 Removed]], 2, FALSE), 0), 0)</f>
        <v>0</v>
      </c>
      <c r="O664" s="48">
        <f>IF(SpeciesTable124[[#This Row],[Percentage]]&lt;&gt;"", IFERROR(VLOOKUP(SpeciesTable124[[#This Row],[County&amp;Species]], SpeciesCobenefits[[County&amp;Species]:[PM2.5 Removed]],3, FALSE), 0), 0)</f>
        <v>0</v>
      </c>
      <c r="P664" s="48">
        <f>IF(SpeciesTable124[[#This Row],[Percentage]]&lt;&gt;"", IFERROR(VLOOKUP(SpeciesTable124[[#This Row],[County&amp;Species]], SpeciesCobenefits[[County&amp;Species]:[PM2.5 Removed]], 4, FALSE), 0), 0)</f>
        <v>0</v>
      </c>
      <c r="Q664" s="48">
        <f>IF(SpeciesTable124[[#This Row],[Percentage]]&lt;&gt;"", IFERROR(VLOOKUP(SpeciesTable124[[#This Row],[County&amp;Species]], SpeciesCobenefits[[County&amp;Species]:[PM2.5 Removed]], 5, FALSE), 0), 0)</f>
        <v>0</v>
      </c>
      <c r="R664" s="48"/>
      <c r="S664" s="48"/>
      <c r="T664" s="48"/>
      <c r="U664" s="48"/>
    </row>
    <row r="665" spans="2:21" s="30" customFormat="1">
      <c r="B665" s="157" t="s">
        <v>41</v>
      </c>
      <c r="C665" s="59"/>
      <c r="D665" s="30" t="str">
        <f t="shared" si="24"/>
        <v xml:space="preserve"> </v>
      </c>
      <c r="E665" s="48">
        <f>IF($D665=SpeciesTable124[[#Headers],[Willow]],$C665,0)</f>
        <v>0</v>
      </c>
      <c r="F665" s="48">
        <f>IF($D665=SpeciesTable124[[#Headers],[Cottonwood]],$C665,0)</f>
        <v>0</v>
      </c>
      <c r="G665" s="48">
        <f>IF($D665=SpeciesTable124[[#Headers],[Oak]],$C665,0)</f>
        <v>0</v>
      </c>
      <c r="H665" s="48">
        <f>IF($D665=SpeciesTable124[[#Headers],[Shrub]],$C665,0)</f>
        <v>0</v>
      </c>
      <c r="I665" s="48">
        <f>IF($D665=SpeciesTable124[[#Headers],[AlWal]],$C665,0)</f>
        <v>0</v>
      </c>
      <c r="J665" s="48">
        <f>IF($D665=SpeciesTable124[[#Headers],[ABS]],$C665,0)</f>
        <v>0</v>
      </c>
      <c r="K665" s="48">
        <f>IF($D665=SpeciesTable124[[#Headers],[Other]],$C665,0)</f>
        <v>0</v>
      </c>
      <c r="L665" s="48" t="s">
        <v>29</v>
      </c>
      <c r="M665" s="48" t="str">
        <f>$C$22&amp;SpeciesTable124[[#This Row],[Species]]</f>
        <v>Cephalanthus occidentalis</v>
      </c>
      <c r="N665" s="48">
        <f>IF(SpeciesTable124[[#This Row],[Percentage]]&lt;&gt;"", IFERROR(VLOOKUP(SpeciesTable124[[#This Row],[County&amp;Species]], SpeciesCobenefits[[County&amp;Species]:[PM2.5 Removed]], 2, FALSE), 0), 0)</f>
        <v>0</v>
      </c>
      <c r="O665" s="48">
        <f>IF(SpeciesTable124[[#This Row],[Percentage]]&lt;&gt;"", IFERROR(VLOOKUP(SpeciesTable124[[#This Row],[County&amp;Species]], SpeciesCobenefits[[County&amp;Species]:[PM2.5 Removed]],3, FALSE), 0), 0)</f>
        <v>0</v>
      </c>
      <c r="P665" s="48">
        <f>IF(SpeciesTable124[[#This Row],[Percentage]]&lt;&gt;"", IFERROR(VLOOKUP(SpeciesTable124[[#This Row],[County&amp;Species]], SpeciesCobenefits[[County&amp;Species]:[PM2.5 Removed]], 4, FALSE), 0), 0)</f>
        <v>0</v>
      </c>
      <c r="Q665" s="48">
        <f>IF(SpeciesTable124[[#This Row],[Percentage]]&lt;&gt;"", IFERROR(VLOOKUP(SpeciesTable124[[#This Row],[County&amp;Species]], SpeciesCobenefits[[County&amp;Species]:[PM2.5 Removed]], 5, FALSE), 0), 0)</f>
        <v>0</v>
      </c>
      <c r="R665" s="48"/>
      <c r="S665" s="48"/>
      <c r="T665" s="48"/>
      <c r="U665" s="48"/>
    </row>
    <row r="666" spans="2:21" s="30" customFormat="1">
      <c r="B666" s="157" t="s">
        <v>42</v>
      </c>
      <c r="C666" s="59"/>
      <c r="D666" s="30" t="str">
        <f t="shared" si="24"/>
        <v xml:space="preserve"> </v>
      </c>
      <c r="E666" s="48">
        <f>IF($D666=SpeciesTable124[[#Headers],[Willow]],$C666,0)</f>
        <v>0</v>
      </c>
      <c r="F666" s="48">
        <f>IF($D666=SpeciesTable124[[#Headers],[Cottonwood]],$C666,0)</f>
        <v>0</v>
      </c>
      <c r="G666" s="48">
        <f>IF($D666=SpeciesTable124[[#Headers],[Oak]],$C666,0)</f>
        <v>0</v>
      </c>
      <c r="H666" s="48">
        <f>IF($D666=SpeciesTable124[[#Headers],[Shrub]],$C666,0)</f>
        <v>0</v>
      </c>
      <c r="I666" s="48">
        <f>IF($D666=SpeciesTable124[[#Headers],[AlWal]],$C666,0)</f>
        <v>0</v>
      </c>
      <c r="J666" s="48">
        <f>IF($D666=SpeciesTable124[[#Headers],[ABS]],$C666,0)</f>
        <v>0</v>
      </c>
      <c r="K666" s="48">
        <f>IF($D666=SpeciesTable124[[#Headers],[Other]],$C666,0)</f>
        <v>0</v>
      </c>
      <c r="L666" s="48" t="s">
        <v>31</v>
      </c>
      <c r="M666" s="48" t="str">
        <f>$C$22&amp;SpeciesTable124[[#This Row],[Species]]</f>
        <v>Fraxinus latifolia</v>
      </c>
      <c r="N666" s="48">
        <f>IF(SpeciesTable124[[#This Row],[Percentage]]&lt;&gt;"", IFERROR(VLOOKUP(SpeciesTable124[[#This Row],[County&amp;Species]], SpeciesCobenefits[[County&amp;Species]:[PM2.5 Removed]], 2, FALSE), 0), 0)</f>
        <v>0</v>
      </c>
      <c r="O666" s="48">
        <f>IF(SpeciesTable124[[#This Row],[Percentage]]&lt;&gt;"", IFERROR(VLOOKUP(SpeciesTable124[[#This Row],[County&amp;Species]], SpeciesCobenefits[[County&amp;Species]:[PM2.5 Removed]],3, FALSE), 0), 0)</f>
        <v>0</v>
      </c>
      <c r="P666" s="48">
        <f>IF(SpeciesTable124[[#This Row],[Percentage]]&lt;&gt;"", IFERROR(VLOOKUP(SpeciesTable124[[#This Row],[County&amp;Species]], SpeciesCobenefits[[County&amp;Species]:[PM2.5 Removed]], 4, FALSE), 0), 0)</f>
        <v>0</v>
      </c>
      <c r="Q666" s="48">
        <f>IF(SpeciesTable124[[#This Row],[Percentage]]&lt;&gt;"", IFERROR(VLOOKUP(SpeciesTable124[[#This Row],[County&amp;Species]], SpeciesCobenefits[[County&amp;Species]:[PM2.5 Removed]], 5, FALSE), 0), 0)</f>
        <v>0</v>
      </c>
      <c r="R666" s="48"/>
      <c r="S666" s="48"/>
      <c r="T666" s="48"/>
      <c r="U666" s="48"/>
    </row>
    <row r="667" spans="2:21" s="30" customFormat="1">
      <c r="B667" s="157" t="s">
        <v>43</v>
      </c>
      <c r="C667" s="59"/>
      <c r="D667" s="30" t="str">
        <f t="shared" si="24"/>
        <v xml:space="preserve"> </v>
      </c>
      <c r="E667" s="48">
        <f>IF($D667=SpeciesTable124[[#Headers],[Willow]],$C667,0)</f>
        <v>0</v>
      </c>
      <c r="F667" s="48">
        <f>IF($D667=SpeciesTable124[[#Headers],[Cottonwood]],$C667,0)</f>
        <v>0</v>
      </c>
      <c r="G667" s="48">
        <f>IF($D667=SpeciesTable124[[#Headers],[Oak]],$C667,0)</f>
        <v>0</v>
      </c>
      <c r="H667" s="48">
        <f>IF($D667=SpeciesTable124[[#Headers],[Shrub]],$C667,0)</f>
        <v>0</v>
      </c>
      <c r="I667" s="48">
        <f>IF($D667=SpeciesTable124[[#Headers],[AlWal]],$C667,0)</f>
        <v>0</v>
      </c>
      <c r="J667" s="48">
        <f>IF($D667=SpeciesTable124[[#Headers],[ABS]],$C667,0)</f>
        <v>0</v>
      </c>
      <c r="K667" s="48">
        <f>IF($D667=SpeciesTable124[[#Headers],[Other]],$C667,0)</f>
        <v>0</v>
      </c>
      <c r="L667" s="48" t="s">
        <v>29</v>
      </c>
      <c r="M667" s="48" t="str">
        <f>$C$22&amp;SpeciesTable124[[#This Row],[Species]]</f>
        <v>Garrya elliptica</v>
      </c>
      <c r="N667" s="48">
        <f>IF(SpeciesTable124[[#This Row],[Percentage]]&lt;&gt;"", IFERROR(VLOOKUP(SpeciesTable124[[#This Row],[County&amp;Species]], SpeciesCobenefits[[County&amp;Species]:[PM2.5 Removed]], 2, FALSE), 0), 0)</f>
        <v>0</v>
      </c>
      <c r="O667" s="48">
        <f>IF(SpeciesTable124[[#This Row],[Percentage]]&lt;&gt;"", IFERROR(VLOOKUP(SpeciesTable124[[#This Row],[County&amp;Species]], SpeciesCobenefits[[County&amp;Species]:[PM2.5 Removed]],3, FALSE), 0), 0)</f>
        <v>0</v>
      </c>
      <c r="P667" s="48">
        <f>IF(SpeciesTable124[[#This Row],[Percentage]]&lt;&gt;"", IFERROR(VLOOKUP(SpeciesTable124[[#This Row],[County&amp;Species]], SpeciesCobenefits[[County&amp;Species]:[PM2.5 Removed]], 4, FALSE), 0), 0)</f>
        <v>0</v>
      </c>
      <c r="Q667" s="48">
        <f>IF(SpeciesTable124[[#This Row],[Percentage]]&lt;&gt;"", IFERROR(VLOOKUP(SpeciesTable124[[#This Row],[County&amp;Species]], SpeciesCobenefits[[County&amp;Species]:[PM2.5 Removed]], 5, FALSE), 0), 0)</f>
        <v>0</v>
      </c>
      <c r="R667" s="48"/>
      <c r="S667" s="48"/>
      <c r="T667" s="48"/>
      <c r="U667" s="48"/>
    </row>
    <row r="668" spans="2:21" s="30" customFormat="1">
      <c r="B668" s="157" t="s">
        <v>44</v>
      </c>
      <c r="C668" s="59"/>
      <c r="D668" s="30" t="str">
        <f t="shared" si="24"/>
        <v xml:space="preserve"> </v>
      </c>
      <c r="E668" s="48">
        <f>IF($D668=SpeciesTable124[[#Headers],[Willow]],$C668,0)</f>
        <v>0</v>
      </c>
      <c r="F668" s="48">
        <f>IF($D668=SpeciesTable124[[#Headers],[Cottonwood]],$C668,0)</f>
        <v>0</v>
      </c>
      <c r="G668" s="48">
        <f>IF($D668=SpeciesTable124[[#Headers],[Oak]],$C668,0)</f>
        <v>0</v>
      </c>
      <c r="H668" s="48">
        <f>IF($D668=SpeciesTable124[[#Headers],[Shrub]],$C668,0)</f>
        <v>0</v>
      </c>
      <c r="I668" s="48">
        <f>IF($D668=SpeciesTable124[[#Headers],[AlWal]],$C668,0)</f>
        <v>0</v>
      </c>
      <c r="J668" s="48">
        <f>IF($D668=SpeciesTable124[[#Headers],[ABS]],$C668,0)</f>
        <v>0</v>
      </c>
      <c r="K668" s="48">
        <f>IF($D668=SpeciesTable124[[#Headers],[Other]],$C668,0)</f>
        <v>0</v>
      </c>
      <c r="L668" s="48" t="s">
        <v>29</v>
      </c>
      <c r="M668" s="48" t="str">
        <f>$C$22&amp;SpeciesTable124[[#This Row],[Species]]</f>
        <v>Heteromeles arbutifolia</v>
      </c>
      <c r="N668" s="48">
        <f>IF(SpeciesTable124[[#This Row],[Percentage]]&lt;&gt;"", IFERROR(VLOOKUP(SpeciesTable124[[#This Row],[County&amp;Species]], SpeciesCobenefits[[County&amp;Species]:[PM2.5 Removed]], 2, FALSE), 0), 0)</f>
        <v>0</v>
      </c>
      <c r="O668" s="48">
        <f>IF(SpeciesTable124[[#This Row],[Percentage]]&lt;&gt;"", IFERROR(VLOOKUP(SpeciesTable124[[#This Row],[County&amp;Species]], SpeciesCobenefits[[County&amp;Species]:[PM2.5 Removed]],3, FALSE), 0), 0)</f>
        <v>0</v>
      </c>
      <c r="P668" s="48">
        <f>IF(SpeciesTable124[[#This Row],[Percentage]]&lt;&gt;"", IFERROR(VLOOKUP(SpeciesTable124[[#This Row],[County&amp;Species]], SpeciesCobenefits[[County&amp;Species]:[PM2.5 Removed]], 4, FALSE), 0), 0)</f>
        <v>0</v>
      </c>
      <c r="Q668" s="48">
        <f>IF(SpeciesTable124[[#This Row],[Percentage]]&lt;&gt;"", IFERROR(VLOOKUP(SpeciesTable124[[#This Row],[County&amp;Species]], SpeciesCobenefits[[County&amp;Species]:[PM2.5 Removed]], 5, FALSE), 0), 0)</f>
        <v>0</v>
      </c>
      <c r="R668" s="48"/>
      <c r="S668" s="48"/>
      <c r="T668" s="48"/>
      <c r="U668" s="48"/>
    </row>
    <row r="669" spans="2:21" s="30" customFormat="1">
      <c r="B669" s="157" t="s">
        <v>45</v>
      </c>
      <c r="C669" s="59"/>
      <c r="D669" s="30" t="str">
        <f t="shared" si="24"/>
        <v xml:space="preserve"> </v>
      </c>
      <c r="E669" s="48">
        <f>IF($D669=SpeciesTable124[[#Headers],[Willow]],$C669,0)</f>
        <v>0</v>
      </c>
      <c r="F669" s="48">
        <f>IF($D669=SpeciesTable124[[#Headers],[Cottonwood]],$C669,0)</f>
        <v>0</v>
      </c>
      <c r="G669" s="48">
        <f>IF($D669=SpeciesTable124[[#Headers],[Oak]],$C669,0)</f>
        <v>0</v>
      </c>
      <c r="H669" s="48">
        <f>IF($D669=SpeciesTable124[[#Headers],[Shrub]],$C669,0)</f>
        <v>0</v>
      </c>
      <c r="I669" s="48">
        <f>IF($D669=SpeciesTable124[[#Headers],[AlWal]],$C669,0)</f>
        <v>0</v>
      </c>
      <c r="J669" s="48">
        <f>IF($D669=SpeciesTable124[[#Headers],[ABS]],$C669,0)</f>
        <v>0</v>
      </c>
      <c r="K669" s="48">
        <f>IF($D669=SpeciesTable124[[#Headers],[Other]],$C669,0)</f>
        <v>0</v>
      </c>
      <c r="L669" s="48" t="s">
        <v>30</v>
      </c>
      <c r="M669" s="48" t="str">
        <f>$C$22&amp;SpeciesTable124[[#This Row],[Species]]</f>
        <v>Juglans (sp)</v>
      </c>
      <c r="N669" s="48">
        <f>IF(SpeciesTable124[[#This Row],[Percentage]]&lt;&gt;"", IFERROR(VLOOKUP(SpeciesTable124[[#This Row],[County&amp;Species]], SpeciesCobenefits[[County&amp;Species]:[PM2.5 Removed]], 2, FALSE), 0), 0)</f>
        <v>0</v>
      </c>
      <c r="O669" s="48">
        <f>IF(SpeciesTable124[[#This Row],[Percentage]]&lt;&gt;"", IFERROR(VLOOKUP(SpeciesTable124[[#This Row],[County&amp;Species]], SpeciesCobenefits[[County&amp;Species]:[PM2.5 Removed]],3, FALSE), 0), 0)</f>
        <v>0</v>
      </c>
      <c r="P669" s="48">
        <f>IF(SpeciesTable124[[#This Row],[Percentage]]&lt;&gt;"", IFERROR(VLOOKUP(SpeciesTable124[[#This Row],[County&amp;Species]], SpeciesCobenefits[[County&amp;Species]:[PM2.5 Removed]], 4, FALSE), 0), 0)</f>
        <v>0</v>
      </c>
      <c r="Q669" s="48">
        <f>IF(SpeciesTable124[[#This Row],[Percentage]]&lt;&gt;"", IFERROR(VLOOKUP(SpeciesTable124[[#This Row],[County&amp;Species]], SpeciesCobenefits[[County&amp;Species]:[PM2.5 Removed]], 5, FALSE), 0), 0)</f>
        <v>0</v>
      </c>
      <c r="R669" s="48"/>
      <c r="S669" s="48"/>
      <c r="T669" s="48"/>
      <c r="U669" s="48"/>
    </row>
    <row r="670" spans="2:21" s="30" customFormat="1">
      <c r="B670" s="157" t="s">
        <v>46</v>
      </c>
      <c r="C670" s="59"/>
      <c r="D670" s="30" t="str">
        <f t="shared" si="24"/>
        <v xml:space="preserve"> </v>
      </c>
      <c r="E670" s="48">
        <f>IF($D670=SpeciesTable124[[#Headers],[Willow]],$C670,0)</f>
        <v>0</v>
      </c>
      <c r="F670" s="48">
        <f>IF($D670=SpeciesTable124[[#Headers],[Cottonwood]],$C670,0)</f>
        <v>0</v>
      </c>
      <c r="G670" s="48">
        <f>IF($D670=SpeciesTable124[[#Headers],[Oak]],$C670,0)</f>
        <v>0</v>
      </c>
      <c r="H670" s="48">
        <f>IF($D670=SpeciesTable124[[#Headers],[Shrub]],$C670,0)</f>
        <v>0</v>
      </c>
      <c r="I670" s="48">
        <f>IF($D670=SpeciesTable124[[#Headers],[AlWal]],$C670,0)</f>
        <v>0</v>
      </c>
      <c r="J670" s="48">
        <f>IF($D670=SpeciesTable124[[#Headers],[ABS]],$C670,0)</f>
        <v>0</v>
      </c>
      <c r="K670" s="48">
        <f>IF($D670=SpeciesTable124[[#Headers],[Other]],$C670,0)</f>
        <v>0</v>
      </c>
      <c r="L670" s="48" t="s">
        <v>32</v>
      </c>
      <c r="M670" s="48" t="str">
        <f>$C$22&amp;SpeciesTable124[[#This Row],[Species]]</f>
        <v>Laurus nobilis</v>
      </c>
      <c r="N670" s="48">
        <f>IF(SpeciesTable124[[#This Row],[Percentage]]&lt;&gt;"", IFERROR(VLOOKUP(SpeciesTable124[[#This Row],[County&amp;Species]], SpeciesCobenefits[[County&amp;Species]:[PM2.5 Removed]], 2, FALSE), 0), 0)</f>
        <v>0</v>
      </c>
      <c r="O670" s="48">
        <f>IF(SpeciesTable124[[#This Row],[Percentage]]&lt;&gt;"", IFERROR(VLOOKUP(SpeciesTable124[[#This Row],[County&amp;Species]], SpeciesCobenefits[[County&amp;Species]:[PM2.5 Removed]],3, FALSE), 0), 0)</f>
        <v>0</v>
      </c>
      <c r="P670" s="48">
        <f>IF(SpeciesTable124[[#This Row],[Percentage]]&lt;&gt;"", IFERROR(VLOOKUP(SpeciesTable124[[#This Row],[County&amp;Species]], SpeciesCobenefits[[County&amp;Species]:[PM2.5 Removed]], 4, FALSE), 0), 0)</f>
        <v>0</v>
      </c>
      <c r="Q670" s="48">
        <f>IF(SpeciesTable124[[#This Row],[Percentage]]&lt;&gt;"", IFERROR(VLOOKUP(SpeciesTable124[[#This Row],[County&amp;Species]], SpeciesCobenefits[[County&amp;Species]:[PM2.5 Removed]], 5, FALSE), 0), 0)</f>
        <v>0</v>
      </c>
      <c r="R670" s="48"/>
      <c r="S670" s="48"/>
      <c r="T670" s="48"/>
      <c r="U670" s="48"/>
    </row>
    <row r="671" spans="2:21" s="30" customFormat="1">
      <c r="B671" s="157" t="s">
        <v>47</v>
      </c>
      <c r="C671" s="59"/>
      <c r="D671" s="30" t="str">
        <f t="shared" si="24"/>
        <v xml:space="preserve"> </v>
      </c>
      <c r="E671" s="48">
        <f>IF($D671=SpeciesTable124[[#Headers],[Willow]],$C671,0)</f>
        <v>0</v>
      </c>
      <c r="F671" s="48">
        <f>IF($D671=SpeciesTable124[[#Headers],[Cottonwood]],$C671,0)</f>
        <v>0</v>
      </c>
      <c r="G671" s="48">
        <f>IF($D671=SpeciesTable124[[#Headers],[Oak]],$C671,0)</f>
        <v>0</v>
      </c>
      <c r="H671" s="48">
        <f>IF($D671=SpeciesTable124[[#Headers],[Shrub]],$C671,0)</f>
        <v>0</v>
      </c>
      <c r="I671" s="48">
        <f>IF($D671=SpeciesTable124[[#Headers],[AlWal]],$C671,0)</f>
        <v>0</v>
      </c>
      <c r="J671" s="48">
        <f>IF($D671=SpeciesTable124[[#Headers],[ABS]],$C671,0)</f>
        <v>0</v>
      </c>
      <c r="K671" s="48">
        <f>IF($D671=SpeciesTable124[[#Headers],[Other]],$C671,0)</f>
        <v>0</v>
      </c>
      <c r="L671" s="48" t="s">
        <v>32</v>
      </c>
      <c r="M671" s="48" t="str">
        <f>$C$22&amp;SpeciesTable124[[#This Row],[Species]]</f>
        <v>Myrica californica</v>
      </c>
      <c r="N671" s="48">
        <f>IF(SpeciesTable124[[#This Row],[Percentage]]&lt;&gt;"", IFERROR(VLOOKUP(SpeciesTable124[[#This Row],[County&amp;Species]], SpeciesCobenefits[[County&amp;Species]:[PM2.5 Removed]], 2, FALSE), 0), 0)</f>
        <v>0</v>
      </c>
      <c r="O671" s="48">
        <f>IF(SpeciesTable124[[#This Row],[Percentage]]&lt;&gt;"", IFERROR(VLOOKUP(SpeciesTable124[[#This Row],[County&amp;Species]], SpeciesCobenefits[[County&amp;Species]:[PM2.5 Removed]],3, FALSE), 0), 0)</f>
        <v>0</v>
      </c>
      <c r="P671" s="48">
        <f>IF(SpeciesTable124[[#This Row],[Percentage]]&lt;&gt;"", IFERROR(VLOOKUP(SpeciesTable124[[#This Row],[County&amp;Species]], SpeciesCobenefits[[County&amp;Species]:[PM2.5 Removed]], 4, FALSE), 0), 0)</f>
        <v>0</v>
      </c>
      <c r="Q671" s="48">
        <f>IF(SpeciesTable124[[#This Row],[Percentage]]&lt;&gt;"", IFERROR(VLOOKUP(SpeciesTable124[[#This Row],[County&amp;Species]], SpeciesCobenefits[[County&amp;Species]:[PM2.5 Removed]], 5, FALSE), 0), 0)</f>
        <v>0</v>
      </c>
      <c r="R671" s="48"/>
      <c r="S671" s="48"/>
      <c r="T671" s="48"/>
      <c r="U671" s="48"/>
    </row>
    <row r="672" spans="2:21" s="30" customFormat="1">
      <c r="B672" s="157" t="s">
        <v>48</v>
      </c>
      <c r="C672" s="59"/>
      <c r="D672" s="30" t="str">
        <f t="shared" si="24"/>
        <v xml:space="preserve"> </v>
      </c>
      <c r="E672" s="48">
        <f>IF($D672=SpeciesTable124[[#Headers],[Willow]],$C672,0)</f>
        <v>0</v>
      </c>
      <c r="F672" s="48">
        <f>IF($D672=SpeciesTable124[[#Headers],[Cottonwood]],$C672,0)</f>
        <v>0</v>
      </c>
      <c r="G672" s="48">
        <f>IF($D672=SpeciesTable124[[#Headers],[Oak]],$C672,0)</f>
        <v>0</v>
      </c>
      <c r="H672" s="48">
        <f>IF($D672=SpeciesTable124[[#Headers],[Shrub]],$C672,0)</f>
        <v>0</v>
      </c>
      <c r="I672" s="48">
        <f>IF($D672=SpeciesTable124[[#Headers],[AlWal]],$C672,0)</f>
        <v>0</v>
      </c>
      <c r="J672" s="48">
        <f>IF($D672=SpeciesTable124[[#Headers],[ABS]],$C672,0)</f>
        <v>0</v>
      </c>
      <c r="K672" s="48">
        <f>IF($D672=SpeciesTable124[[#Headers],[Other]],$C672,0)</f>
        <v>0</v>
      </c>
      <c r="L672" s="48" t="s">
        <v>49</v>
      </c>
      <c r="M672" s="48" t="str">
        <f>$C$22&amp;SpeciesTable124[[#This Row],[Species]]</f>
        <v>Physocarpus capitatus</v>
      </c>
      <c r="N672" s="48">
        <f>IF(SpeciesTable124[[#This Row],[Percentage]]&lt;&gt;"", IFERROR(VLOOKUP(SpeciesTable124[[#This Row],[County&amp;Species]], SpeciesCobenefits[[County&amp;Species]:[PM2.5 Removed]], 2, FALSE), 0), 0)</f>
        <v>0</v>
      </c>
      <c r="O672" s="48">
        <f>IF(SpeciesTable124[[#This Row],[Percentage]]&lt;&gt;"", IFERROR(VLOOKUP(SpeciesTable124[[#This Row],[County&amp;Species]], SpeciesCobenefits[[County&amp;Species]:[PM2.5 Removed]],3, FALSE), 0), 0)</f>
        <v>0</v>
      </c>
      <c r="P672" s="48">
        <f>IF(SpeciesTable124[[#This Row],[Percentage]]&lt;&gt;"", IFERROR(VLOOKUP(SpeciesTable124[[#This Row],[County&amp;Species]], SpeciesCobenefits[[County&amp;Species]:[PM2.5 Removed]], 4, FALSE), 0), 0)</f>
        <v>0</v>
      </c>
      <c r="Q672" s="48">
        <f>IF(SpeciesTable124[[#This Row],[Percentage]]&lt;&gt;"", IFERROR(VLOOKUP(SpeciesTable124[[#This Row],[County&amp;Species]], SpeciesCobenefits[[County&amp;Species]:[PM2.5 Removed]], 5, FALSE), 0), 0)</f>
        <v>0</v>
      </c>
      <c r="R672" s="48"/>
      <c r="S672" s="48"/>
      <c r="T672" s="48"/>
      <c r="U672" s="48"/>
    </row>
    <row r="673" spans="2:21" s="30" customFormat="1">
      <c r="B673" s="157" t="s">
        <v>50</v>
      </c>
      <c r="C673" s="59"/>
      <c r="D673" s="30" t="str">
        <f t="shared" si="24"/>
        <v xml:space="preserve"> </v>
      </c>
      <c r="E673" s="48">
        <f>IF($D673=SpeciesTable124[[#Headers],[Willow]],$C673,0)</f>
        <v>0</v>
      </c>
      <c r="F673" s="48">
        <f>IF($D673=SpeciesTable124[[#Headers],[Cottonwood]],$C673,0)</f>
        <v>0</v>
      </c>
      <c r="G673" s="48">
        <f>IF($D673=SpeciesTable124[[#Headers],[Oak]],$C673,0)</f>
        <v>0</v>
      </c>
      <c r="H673" s="48">
        <f>IF($D673=SpeciesTable124[[#Headers],[Shrub]],$C673,0)</f>
        <v>0</v>
      </c>
      <c r="I673" s="48">
        <f>IF($D673=SpeciesTable124[[#Headers],[AlWal]],$C673,0)</f>
        <v>0</v>
      </c>
      <c r="J673" s="48">
        <f>IF($D673=SpeciesTable124[[#Headers],[ABS]],$C673,0)</f>
        <v>0</v>
      </c>
      <c r="K673" s="48">
        <f>IF($D673=SpeciesTable124[[#Headers],[Other]],$C673,0)</f>
        <v>0</v>
      </c>
      <c r="L673" s="48" t="s">
        <v>31</v>
      </c>
      <c r="M673" s="48" t="str">
        <f>$C$22&amp;SpeciesTable124[[#This Row],[Species]]</f>
        <v>Platanus racemosa</v>
      </c>
      <c r="N673" s="48">
        <f>IF(SpeciesTable124[[#This Row],[Percentage]]&lt;&gt;"", IFERROR(VLOOKUP(SpeciesTable124[[#This Row],[County&amp;Species]], SpeciesCobenefits[[County&amp;Species]:[PM2.5 Removed]], 2, FALSE), 0), 0)</f>
        <v>0</v>
      </c>
      <c r="O673" s="48">
        <f>IF(SpeciesTable124[[#This Row],[Percentage]]&lt;&gt;"", IFERROR(VLOOKUP(SpeciesTable124[[#This Row],[County&amp;Species]], SpeciesCobenefits[[County&amp;Species]:[PM2.5 Removed]],3, FALSE), 0), 0)</f>
        <v>0</v>
      </c>
      <c r="P673" s="48">
        <f>IF(SpeciesTable124[[#This Row],[Percentage]]&lt;&gt;"", IFERROR(VLOOKUP(SpeciesTable124[[#This Row],[County&amp;Species]], SpeciesCobenefits[[County&amp;Species]:[PM2.5 Removed]], 4, FALSE), 0), 0)</f>
        <v>0</v>
      </c>
      <c r="Q673" s="48">
        <f>IF(SpeciesTable124[[#This Row],[Percentage]]&lt;&gt;"", IFERROR(VLOOKUP(SpeciesTable124[[#This Row],[County&amp;Species]], SpeciesCobenefits[[County&amp;Species]:[PM2.5 Removed]], 5, FALSE), 0), 0)</f>
        <v>0</v>
      </c>
      <c r="R673" s="48"/>
      <c r="S673" s="48"/>
      <c r="T673" s="48"/>
      <c r="U673" s="48"/>
    </row>
    <row r="674" spans="2:21" s="30" customFormat="1">
      <c r="B674" s="157" t="s">
        <v>51</v>
      </c>
      <c r="C674" s="59"/>
      <c r="D674" s="30" t="str">
        <f t="shared" si="24"/>
        <v xml:space="preserve"> </v>
      </c>
      <c r="E674" s="48">
        <f>IF($D674=SpeciesTable124[[#Headers],[Willow]],$C674,0)</f>
        <v>0</v>
      </c>
      <c r="F674" s="48">
        <f>IF($D674=SpeciesTable124[[#Headers],[Cottonwood]],$C674,0)</f>
        <v>0</v>
      </c>
      <c r="G674" s="48">
        <f>IF($D674=SpeciesTable124[[#Headers],[Oak]],$C674,0)</f>
        <v>0</v>
      </c>
      <c r="H674" s="48">
        <f>IF($D674=SpeciesTable124[[#Headers],[Shrub]],$C674,0)</f>
        <v>0</v>
      </c>
      <c r="I674" s="48">
        <f>IF($D674=SpeciesTable124[[#Headers],[AlWal]],$C674,0)</f>
        <v>0</v>
      </c>
      <c r="J674" s="48">
        <f>IF($D674=SpeciesTable124[[#Headers],[ABS]],$C674,0)</f>
        <v>0</v>
      </c>
      <c r="K674" s="48">
        <f>IF($D674=SpeciesTable124[[#Headers],[Other]],$C674,0)</f>
        <v>0</v>
      </c>
      <c r="L674" s="48" t="s">
        <v>27</v>
      </c>
      <c r="M674" s="48" t="str">
        <f>$C$22&amp;SpeciesTable124[[#This Row],[Species]]</f>
        <v>Populus fremontii</v>
      </c>
      <c r="N674" s="48">
        <f>IF(SpeciesTable124[[#This Row],[Percentage]]&lt;&gt;"", IFERROR(VLOOKUP(SpeciesTable124[[#This Row],[County&amp;Species]], SpeciesCobenefits[[County&amp;Species]:[PM2.5 Removed]], 2, FALSE), 0), 0)</f>
        <v>0</v>
      </c>
      <c r="O674" s="48">
        <f>IF(SpeciesTable124[[#This Row],[Percentage]]&lt;&gt;"", IFERROR(VLOOKUP(SpeciesTable124[[#This Row],[County&amp;Species]], SpeciesCobenefits[[County&amp;Species]:[PM2.5 Removed]],3, FALSE), 0), 0)</f>
        <v>0</v>
      </c>
      <c r="P674" s="48">
        <f>IF(SpeciesTable124[[#This Row],[Percentage]]&lt;&gt;"", IFERROR(VLOOKUP(SpeciesTable124[[#This Row],[County&amp;Species]], SpeciesCobenefits[[County&amp;Species]:[PM2.5 Removed]], 4, FALSE), 0), 0)</f>
        <v>0</v>
      </c>
      <c r="Q674" s="48">
        <f>IF(SpeciesTable124[[#This Row],[Percentage]]&lt;&gt;"", IFERROR(VLOOKUP(SpeciesTable124[[#This Row],[County&amp;Species]], SpeciesCobenefits[[County&amp;Species]:[PM2.5 Removed]], 5, FALSE), 0), 0)</f>
        <v>0</v>
      </c>
      <c r="R674" s="48"/>
      <c r="S674" s="48"/>
      <c r="T674" s="48"/>
      <c r="U674" s="48"/>
    </row>
    <row r="675" spans="2:21" s="30" customFormat="1">
      <c r="B675" s="157" t="s">
        <v>52</v>
      </c>
      <c r="C675" s="59"/>
      <c r="D675" s="30" t="str">
        <f t="shared" si="24"/>
        <v xml:space="preserve"> </v>
      </c>
      <c r="E675" s="48">
        <f>IF($D675=SpeciesTable124[[#Headers],[Willow]],$C675,0)</f>
        <v>0</v>
      </c>
      <c r="F675" s="48">
        <f>IF($D675=SpeciesTable124[[#Headers],[Cottonwood]],$C675,0)</f>
        <v>0</v>
      </c>
      <c r="G675" s="48">
        <f>IF($D675=SpeciesTable124[[#Headers],[Oak]],$C675,0)</f>
        <v>0</v>
      </c>
      <c r="H675" s="48">
        <f>IF($D675=SpeciesTable124[[#Headers],[Shrub]],$C675,0)</f>
        <v>0</v>
      </c>
      <c r="I675" s="48">
        <f>IF($D675=SpeciesTable124[[#Headers],[AlWal]],$C675,0)</f>
        <v>0</v>
      </c>
      <c r="J675" s="48">
        <f>IF($D675=SpeciesTable124[[#Headers],[ABS]],$C675,0)</f>
        <v>0</v>
      </c>
      <c r="K675" s="48">
        <f>IF($D675=SpeciesTable124[[#Headers],[Other]],$C675,0)</f>
        <v>0</v>
      </c>
      <c r="L675" s="48" t="s">
        <v>27</v>
      </c>
      <c r="M675" s="48" t="str">
        <f>$C$22&amp;SpeciesTable124[[#This Row],[Species]]</f>
        <v>Populus (other)</v>
      </c>
      <c r="N675" s="48">
        <f>IF(SpeciesTable124[[#This Row],[Percentage]]&lt;&gt;"", IFERROR(VLOOKUP(SpeciesTable124[[#This Row],[County&amp;Species]], SpeciesCobenefits[[County&amp;Species]:[PM2.5 Removed]], 2, FALSE), 0), 0)</f>
        <v>0</v>
      </c>
      <c r="O675" s="48">
        <f>IF(SpeciesTable124[[#This Row],[Percentage]]&lt;&gt;"", IFERROR(VLOOKUP(SpeciesTable124[[#This Row],[County&amp;Species]], SpeciesCobenefits[[County&amp;Species]:[PM2.5 Removed]],3, FALSE), 0), 0)</f>
        <v>0</v>
      </c>
      <c r="P675" s="48">
        <f>IF(SpeciesTable124[[#This Row],[Percentage]]&lt;&gt;"", IFERROR(VLOOKUP(SpeciesTable124[[#This Row],[County&amp;Species]], SpeciesCobenefits[[County&amp;Species]:[PM2.5 Removed]], 4, FALSE), 0), 0)</f>
        <v>0</v>
      </c>
      <c r="Q675" s="48">
        <f>IF(SpeciesTable124[[#This Row],[Percentage]]&lt;&gt;"", IFERROR(VLOOKUP(SpeciesTable124[[#This Row],[County&amp;Species]], SpeciesCobenefits[[County&amp;Species]:[PM2.5 Removed]], 5, FALSE), 0), 0)</f>
        <v>0</v>
      </c>
      <c r="R675" s="48"/>
      <c r="S675" s="48"/>
      <c r="T675" s="48"/>
      <c r="U675" s="48"/>
    </row>
    <row r="676" spans="2:21" s="30" customFormat="1">
      <c r="B676" s="157" t="s">
        <v>53</v>
      </c>
      <c r="C676" s="59"/>
      <c r="D676" s="30" t="str">
        <f t="shared" si="24"/>
        <v xml:space="preserve"> </v>
      </c>
      <c r="E676" s="48">
        <f>IF($D676=SpeciesTable124[[#Headers],[Willow]],$C676,0)</f>
        <v>0</v>
      </c>
      <c r="F676" s="48">
        <f>IF($D676=SpeciesTable124[[#Headers],[Cottonwood]],$C676,0)</f>
        <v>0</v>
      </c>
      <c r="G676" s="48">
        <f>IF($D676=SpeciesTable124[[#Headers],[Oak]],$C676,0)</f>
        <v>0</v>
      </c>
      <c r="H676" s="48">
        <f>IF($D676=SpeciesTable124[[#Headers],[Shrub]],$C676,0)</f>
        <v>0</v>
      </c>
      <c r="I676" s="48">
        <f>IF($D676=SpeciesTable124[[#Headers],[AlWal]],$C676,0)</f>
        <v>0</v>
      </c>
      <c r="J676" s="48">
        <f>IF($D676=SpeciesTable124[[#Headers],[ABS]],$C676,0)</f>
        <v>0</v>
      </c>
      <c r="K676" s="48">
        <f>IF($D676=SpeciesTable124[[#Headers],[Other]],$C676,0)</f>
        <v>0</v>
      </c>
      <c r="L676" s="48" t="s">
        <v>28</v>
      </c>
      <c r="M676" s="48" t="str">
        <f>$C$22&amp;SpeciesTable124[[#This Row],[Species]]</f>
        <v>Quercus lobata</v>
      </c>
      <c r="N676" s="48">
        <f>IF(SpeciesTable124[[#This Row],[Percentage]]&lt;&gt;"", IFERROR(VLOOKUP(SpeciesTable124[[#This Row],[County&amp;Species]], SpeciesCobenefits[[County&amp;Species]:[PM2.5 Removed]], 2, FALSE), 0), 0)</f>
        <v>0</v>
      </c>
      <c r="O676" s="48">
        <f>IF(SpeciesTable124[[#This Row],[Percentage]]&lt;&gt;"", IFERROR(VLOOKUP(SpeciesTable124[[#This Row],[County&amp;Species]], SpeciesCobenefits[[County&amp;Species]:[PM2.5 Removed]],3, FALSE), 0), 0)</f>
        <v>0</v>
      </c>
      <c r="P676" s="48">
        <f>IF(SpeciesTable124[[#This Row],[Percentage]]&lt;&gt;"", IFERROR(VLOOKUP(SpeciesTable124[[#This Row],[County&amp;Species]], SpeciesCobenefits[[County&amp;Species]:[PM2.5 Removed]], 4, FALSE), 0), 0)</f>
        <v>0</v>
      </c>
      <c r="Q676" s="48">
        <f>IF(SpeciesTable124[[#This Row],[Percentage]]&lt;&gt;"", IFERROR(VLOOKUP(SpeciesTable124[[#This Row],[County&amp;Species]], SpeciesCobenefits[[County&amp;Species]:[PM2.5 Removed]], 5, FALSE), 0), 0)</f>
        <v>0</v>
      </c>
      <c r="R676" s="48"/>
      <c r="S676" s="48"/>
      <c r="T676" s="48"/>
      <c r="U676" s="48"/>
    </row>
    <row r="677" spans="2:21" s="30" customFormat="1">
      <c r="B677" s="157" t="s">
        <v>54</v>
      </c>
      <c r="C677" s="59"/>
      <c r="D677" s="30" t="str">
        <f t="shared" si="24"/>
        <v xml:space="preserve"> </v>
      </c>
      <c r="E677" s="48">
        <f>IF($D677=SpeciesTable124[[#Headers],[Willow]],$C677,0)</f>
        <v>0</v>
      </c>
      <c r="F677" s="48">
        <f>IF($D677=SpeciesTable124[[#Headers],[Cottonwood]],$C677,0)</f>
        <v>0</v>
      </c>
      <c r="G677" s="48">
        <f>IF($D677=SpeciesTable124[[#Headers],[Oak]],$C677,0)</f>
        <v>0</v>
      </c>
      <c r="H677" s="48">
        <f>IF($D677=SpeciesTable124[[#Headers],[Shrub]],$C677,0)</f>
        <v>0</v>
      </c>
      <c r="I677" s="48">
        <f>IF($D677=SpeciesTable124[[#Headers],[AlWal]],$C677,0)</f>
        <v>0</v>
      </c>
      <c r="J677" s="48">
        <f>IF($D677=SpeciesTable124[[#Headers],[ABS]],$C677,0)</f>
        <v>0</v>
      </c>
      <c r="K677" s="48">
        <f>IF($D677=SpeciesTable124[[#Headers],[Other]],$C677,0)</f>
        <v>0</v>
      </c>
      <c r="L677" s="48" t="s">
        <v>28</v>
      </c>
      <c r="M677" s="48" t="str">
        <f>$C$22&amp;SpeciesTable124[[#This Row],[Species]]</f>
        <v>Quercus agrifolia</v>
      </c>
      <c r="N677" s="48">
        <f>IF(SpeciesTable124[[#This Row],[Percentage]]&lt;&gt;"", IFERROR(VLOOKUP(SpeciesTable124[[#This Row],[County&amp;Species]], SpeciesCobenefits[[County&amp;Species]:[PM2.5 Removed]], 2, FALSE), 0), 0)</f>
        <v>0</v>
      </c>
      <c r="O677" s="48">
        <f>IF(SpeciesTable124[[#This Row],[Percentage]]&lt;&gt;"", IFERROR(VLOOKUP(SpeciesTable124[[#This Row],[County&amp;Species]], SpeciesCobenefits[[County&amp;Species]:[PM2.5 Removed]],3, FALSE), 0), 0)</f>
        <v>0</v>
      </c>
      <c r="P677" s="48">
        <f>IF(SpeciesTable124[[#This Row],[Percentage]]&lt;&gt;"", IFERROR(VLOOKUP(SpeciesTable124[[#This Row],[County&amp;Species]], SpeciesCobenefits[[County&amp;Species]:[PM2.5 Removed]], 4, FALSE), 0), 0)</f>
        <v>0</v>
      </c>
      <c r="Q677" s="48">
        <f>IF(SpeciesTable124[[#This Row],[Percentage]]&lt;&gt;"", IFERROR(VLOOKUP(SpeciesTable124[[#This Row],[County&amp;Species]], SpeciesCobenefits[[County&amp;Species]:[PM2.5 Removed]], 5, FALSE), 0), 0)</f>
        <v>0</v>
      </c>
      <c r="R677" s="48"/>
      <c r="S677" s="48"/>
      <c r="T677" s="48"/>
      <c r="U677" s="48"/>
    </row>
    <row r="678" spans="2:21" s="30" customFormat="1">
      <c r="B678" s="157" t="s">
        <v>55</v>
      </c>
      <c r="C678" s="59"/>
      <c r="D678" s="30" t="str">
        <f t="shared" si="24"/>
        <v xml:space="preserve"> </v>
      </c>
      <c r="E678" s="48">
        <f>IF($D678=SpeciesTable124[[#Headers],[Willow]],$C678,0)</f>
        <v>0</v>
      </c>
      <c r="F678" s="48">
        <f>IF($D678=SpeciesTable124[[#Headers],[Cottonwood]],$C678,0)</f>
        <v>0</v>
      </c>
      <c r="G678" s="48">
        <f>IF($D678=SpeciesTable124[[#Headers],[Oak]],$C678,0)</f>
        <v>0</v>
      </c>
      <c r="H678" s="48">
        <f>IF($D678=SpeciesTable124[[#Headers],[Shrub]],$C678,0)</f>
        <v>0</v>
      </c>
      <c r="I678" s="48">
        <f>IF($D678=SpeciesTable124[[#Headers],[AlWal]],$C678,0)</f>
        <v>0</v>
      </c>
      <c r="J678" s="48">
        <f>IF($D678=SpeciesTable124[[#Headers],[ABS]],$C678,0)</f>
        <v>0</v>
      </c>
      <c r="K678" s="48">
        <f>IF($D678=SpeciesTable124[[#Headers],[Other]],$C678,0)</f>
        <v>0</v>
      </c>
      <c r="L678" s="48" t="s">
        <v>28</v>
      </c>
      <c r="M678" s="48" t="str">
        <f>$C$22&amp;SpeciesTable124[[#This Row],[Species]]</f>
        <v>Quercus (other)</v>
      </c>
      <c r="N678" s="48">
        <f>IF(SpeciesTable124[[#This Row],[Percentage]]&lt;&gt;"", IFERROR(VLOOKUP(SpeciesTable124[[#This Row],[County&amp;Species]], SpeciesCobenefits[[County&amp;Species]:[PM2.5 Removed]], 2, FALSE), 0), 0)</f>
        <v>0</v>
      </c>
      <c r="O678" s="48">
        <f>IF(SpeciesTable124[[#This Row],[Percentage]]&lt;&gt;"", IFERROR(VLOOKUP(SpeciesTable124[[#This Row],[County&amp;Species]], SpeciesCobenefits[[County&amp;Species]:[PM2.5 Removed]],3, FALSE), 0), 0)</f>
        <v>0</v>
      </c>
      <c r="P678" s="48">
        <f>IF(SpeciesTable124[[#This Row],[Percentage]]&lt;&gt;"", IFERROR(VLOOKUP(SpeciesTable124[[#This Row],[County&amp;Species]], SpeciesCobenefits[[County&amp;Species]:[PM2.5 Removed]], 4, FALSE), 0), 0)</f>
        <v>0</v>
      </c>
      <c r="Q678" s="48">
        <f>IF(SpeciesTable124[[#This Row],[Percentage]]&lt;&gt;"", IFERROR(VLOOKUP(SpeciesTable124[[#This Row],[County&amp;Species]], SpeciesCobenefits[[County&amp;Species]:[PM2.5 Removed]], 5, FALSE), 0), 0)</f>
        <v>0</v>
      </c>
      <c r="R678" s="48"/>
      <c r="S678" s="48"/>
      <c r="T678" s="48"/>
      <c r="U678" s="48"/>
    </row>
    <row r="679" spans="2:21" s="30" customFormat="1">
      <c r="B679" s="157" t="s">
        <v>56</v>
      </c>
      <c r="C679" s="59"/>
      <c r="D679" s="30" t="str">
        <f t="shared" si="24"/>
        <v xml:space="preserve"> </v>
      </c>
      <c r="E679" s="48">
        <f>IF($D679=SpeciesTable124[[#Headers],[Willow]],$C679,0)</f>
        <v>0</v>
      </c>
      <c r="F679" s="48">
        <f>IF($D679=SpeciesTable124[[#Headers],[Cottonwood]],$C679,0)</f>
        <v>0</v>
      </c>
      <c r="G679" s="48">
        <f>IF($D679=SpeciesTable124[[#Headers],[Oak]],$C679,0)</f>
        <v>0</v>
      </c>
      <c r="H679" s="48">
        <f>IF($D679=SpeciesTable124[[#Headers],[Shrub]],$C679,0)</f>
        <v>0</v>
      </c>
      <c r="I679" s="48">
        <f>IF($D679=SpeciesTable124[[#Headers],[AlWal]],$C679,0)</f>
        <v>0</v>
      </c>
      <c r="J679" s="48">
        <f>IF($D679=SpeciesTable124[[#Headers],[ABS]],$C679,0)</f>
        <v>0</v>
      </c>
      <c r="K679" s="48">
        <f>IF($D679=SpeciesTable124[[#Headers],[Other]],$C679,0)</f>
        <v>0</v>
      </c>
      <c r="L679" s="48" t="s">
        <v>49</v>
      </c>
      <c r="M679" s="48" t="str">
        <f>$C$22&amp;SpeciesTable124[[#This Row],[Species]]</f>
        <v>Rosa californica</v>
      </c>
      <c r="N679" s="48">
        <f>IF(SpeciesTable124[[#This Row],[Percentage]]&lt;&gt;"", IFERROR(VLOOKUP(SpeciesTable124[[#This Row],[County&amp;Species]], SpeciesCobenefits[[County&amp;Species]:[PM2.5 Removed]], 2, FALSE), 0), 0)</f>
        <v>0</v>
      </c>
      <c r="O679" s="48">
        <f>IF(SpeciesTable124[[#This Row],[Percentage]]&lt;&gt;"", IFERROR(VLOOKUP(SpeciesTable124[[#This Row],[County&amp;Species]], SpeciesCobenefits[[County&amp;Species]:[PM2.5 Removed]],3, FALSE), 0), 0)</f>
        <v>0</v>
      </c>
      <c r="P679" s="48">
        <f>IF(SpeciesTable124[[#This Row],[Percentage]]&lt;&gt;"", IFERROR(VLOOKUP(SpeciesTable124[[#This Row],[County&amp;Species]], SpeciesCobenefits[[County&amp;Species]:[PM2.5 Removed]], 4, FALSE), 0), 0)</f>
        <v>0</v>
      </c>
      <c r="Q679" s="48">
        <f>IF(SpeciesTable124[[#This Row],[Percentage]]&lt;&gt;"", IFERROR(VLOOKUP(SpeciesTable124[[#This Row],[County&amp;Species]], SpeciesCobenefits[[County&amp;Species]:[PM2.5 Removed]], 5, FALSE), 0), 0)</f>
        <v>0</v>
      </c>
      <c r="R679" s="48"/>
      <c r="S679" s="48"/>
      <c r="T679" s="48"/>
      <c r="U679" s="48"/>
    </row>
    <row r="680" spans="2:21" s="30" customFormat="1">
      <c r="B680" s="157" t="s">
        <v>57</v>
      </c>
      <c r="C680" s="59"/>
      <c r="D680" s="30" t="str">
        <f t="shared" si="24"/>
        <v xml:space="preserve"> </v>
      </c>
      <c r="E680" s="48">
        <f>IF($D680=SpeciesTable124[[#Headers],[Willow]],$C680,0)</f>
        <v>0</v>
      </c>
      <c r="F680" s="48">
        <f>IF($D680=SpeciesTable124[[#Headers],[Cottonwood]],$C680,0)</f>
        <v>0</v>
      </c>
      <c r="G680" s="48">
        <f>IF($D680=SpeciesTable124[[#Headers],[Oak]],$C680,0)</f>
        <v>0</v>
      </c>
      <c r="H680" s="48">
        <f>IF($D680=SpeciesTable124[[#Headers],[Shrub]],$C680,0)</f>
        <v>0</v>
      </c>
      <c r="I680" s="48">
        <f>IF($D680=SpeciesTable124[[#Headers],[AlWal]],$C680,0)</f>
        <v>0</v>
      </c>
      <c r="J680" s="48">
        <f>IF($D680=SpeciesTable124[[#Headers],[ABS]],$C680,0)</f>
        <v>0</v>
      </c>
      <c r="K680" s="48">
        <f>IF($D680=SpeciesTable124[[#Headers],[Other]],$C680,0)</f>
        <v>0</v>
      </c>
      <c r="L680" s="48" t="s">
        <v>49</v>
      </c>
      <c r="M680" s="48" t="str">
        <f>$C$22&amp;SpeciesTable124[[#This Row],[Species]]</f>
        <v>Rubus (sp)</v>
      </c>
      <c r="N680" s="48">
        <f>IF(SpeciesTable124[[#This Row],[Percentage]]&lt;&gt;"", IFERROR(VLOOKUP(SpeciesTable124[[#This Row],[County&amp;Species]], SpeciesCobenefits[[County&amp;Species]:[PM2.5 Removed]], 2, FALSE), 0), 0)</f>
        <v>0</v>
      </c>
      <c r="O680" s="48">
        <f>IF(SpeciesTable124[[#This Row],[Percentage]]&lt;&gt;"", IFERROR(VLOOKUP(SpeciesTable124[[#This Row],[County&amp;Species]], SpeciesCobenefits[[County&amp;Species]:[PM2.5 Removed]],3, FALSE), 0), 0)</f>
        <v>0</v>
      </c>
      <c r="P680" s="48">
        <f>IF(SpeciesTable124[[#This Row],[Percentage]]&lt;&gt;"", IFERROR(VLOOKUP(SpeciesTable124[[#This Row],[County&amp;Species]], SpeciesCobenefits[[County&amp;Species]:[PM2.5 Removed]], 4, FALSE), 0), 0)</f>
        <v>0</v>
      </c>
      <c r="Q680" s="48">
        <f>IF(SpeciesTable124[[#This Row],[Percentage]]&lt;&gt;"", IFERROR(VLOOKUP(SpeciesTable124[[#This Row],[County&amp;Species]], SpeciesCobenefits[[County&amp;Species]:[PM2.5 Removed]], 5, FALSE), 0), 0)</f>
        <v>0</v>
      </c>
      <c r="R680" s="48"/>
      <c r="S680" s="48"/>
      <c r="T680" s="48"/>
      <c r="U680" s="48"/>
    </row>
    <row r="681" spans="2:21" s="30" customFormat="1">
      <c r="B681" s="157" t="s">
        <v>58</v>
      </c>
      <c r="C681" s="59"/>
      <c r="D681" s="30" t="str">
        <f t="shared" si="24"/>
        <v xml:space="preserve"> </v>
      </c>
      <c r="E681" s="48">
        <f>IF($D681=SpeciesTable124[[#Headers],[Willow]],$C681,0)</f>
        <v>0</v>
      </c>
      <c r="F681" s="48">
        <f>IF($D681=SpeciesTable124[[#Headers],[Cottonwood]],$C681,0)</f>
        <v>0</v>
      </c>
      <c r="G681" s="48">
        <f>IF($D681=SpeciesTable124[[#Headers],[Oak]],$C681,0)</f>
        <v>0</v>
      </c>
      <c r="H681" s="48">
        <f>IF($D681=SpeciesTable124[[#Headers],[Shrub]],$C681,0)</f>
        <v>0</v>
      </c>
      <c r="I681" s="48">
        <f>IF($D681=SpeciesTable124[[#Headers],[AlWal]],$C681,0)</f>
        <v>0</v>
      </c>
      <c r="J681" s="48">
        <f>IF($D681=SpeciesTable124[[#Headers],[ABS]],$C681,0)</f>
        <v>0</v>
      </c>
      <c r="K681" s="48">
        <f>IF($D681=SpeciesTable124[[#Headers],[Other]],$C681,0)</f>
        <v>0</v>
      </c>
      <c r="L681" s="48" t="s">
        <v>26</v>
      </c>
      <c r="M681" s="48" t="str">
        <f>$C$22&amp;SpeciesTable124[[#This Row],[Species]]</f>
        <v>Salix exigua</v>
      </c>
      <c r="N681" s="48">
        <f>IF(SpeciesTable124[[#This Row],[Percentage]]&lt;&gt;"", IFERROR(VLOOKUP(SpeciesTable124[[#This Row],[County&amp;Species]], SpeciesCobenefits[[County&amp;Species]:[PM2.5 Removed]], 2, FALSE), 0), 0)</f>
        <v>0</v>
      </c>
      <c r="O681" s="48">
        <f>IF(SpeciesTable124[[#This Row],[Percentage]]&lt;&gt;"", IFERROR(VLOOKUP(SpeciesTable124[[#This Row],[County&amp;Species]], SpeciesCobenefits[[County&amp;Species]:[PM2.5 Removed]],3, FALSE), 0), 0)</f>
        <v>0</v>
      </c>
      <c r="P681" s="48">
        <f>IF(SpeciesTable124[[#This Row],[Percentage]]&lt;&gt;"", IFERROR(VLOOKUP(SpeciesTable124[[#This Row],[County&amp;Species]], SpeciesCobenefits[[County&amp;Species]:[PM2.5 Removed]], 4, FALSE), 0), 0)</f>
        <v>0</v>
      </c>
      <c r="Q681" s="48">
        <f>IF(SpeciesTable124[[#This Row],[Percentage]]&lt;&gt;"", IFERROR(VLOOKUP(SpeciesTable124[[#This Row],[County&amp;Species]], SpeciesCobenefits[[County&amp;Species]:[PM2.5 Removed]], 5, FALSE), 0), 0)</f>
        <v>0</v>
      </c>
      <c r="R681" s="48"/>
      <c r="S681" s="48"/>
      <c r="T681" s="48"/>
      <c r="U681" s="48"/>
    </row>
    <row r="682" spans="2:21" s="30" customFormat="1">
      <c r="B682" s="157" t="s">
        <v>59</v>
      </c>
      <c r="C682" s="59"/>
      <c r="D682" s="30" t="str">
        <f t="shared" si="24"/>
        <v xml:space="preserve"> </v>
      </c>
      <c r="E682" s="48">
        <f>IF($D682=SpeciesTable124[[#Headers],[Willow]],$C682,0)</f>
        <v>0</v>
      </c>
      <c r="F682" s="48">
        <f>IF($D682=SpeciesTable124[[#Headers],[Cottonwood]],$C682,0)</f>
        <v>0</v>
      </c>
      <c r="G682" s="48">
        <f>IF($D682=SpeciesTable124[[#Headers],[Oak]],$C682,0)</f>
        <v>0</v>
      </c>
      <c r="H682" s="48">
        <f>IF($D682=SpeciesTable124[[#Headers],[Shrub]],$C682,0)</f>
        <v>0</v>
      </c>
      <c r="I682" s="48">
        <f>IF($D682=SpeciesTable124[[#Headers],[AlWal]],$C682,0)</f>
        <v>0</v>
      </c>
      <c r="J682" s="48">
        <f>IF($D682=SpeciesTable124[[#Headers],[ABS]],$C682,0)</f>
        <v>0</v>
      </c>
      <c r="K682" s="48">
        <f>IF($D682=SpeciesTable124[[#Headers],[Other]],$C682,0)</f>
        <v>0</v>
      </c>
      <c r="L682" s="48" t="s">
        <v>26</v>
      </c>
      <c r="M682" s="48" t="str">
        <f>$C$22&amp;SpeciesTable124[[#This Row],[Species]]</f>
        <v>Salix gooddingii</v>
      </c>
      <c r="N682" s="48">
        <f>IF(SpeciesTable124[[#This Row],[Percentage]]&lt;&gt;"", IFERROR(VLOOKUP(SpeciesTable124[[#This Row],[County&amp;Species]], SpeciesCobenefits[[County&amp;Species]:[PM2.5 Removed]], 2, FALSE), 0), 0)</f>
        <v>0</v>
      </c>
      <c r="O682" s="48">
        <f>IF(SpeciesTable124[[#This Row],[Percentage]]&lt;&gt;"", IFERROR(VLOOKUP(SpeciesTable124[[#This Row],[County&amp;Species]], SpeciesCobenefits[[County&amp;Species]:[PM2.5 Removed]],3, FALSE), 0), 0)</f>
        <v>0</v>
      </c>
      <c r="P682" s="48">
        <f>IF(SpeciesTable124[[#This Row],[Percentage]]&lt;&gt;"", IFERROR(VLOOKUP(SpeciesTable124[[#This Row],[County&amp;Species]], SpeciesCobenefits[[County&amp;Species]:[PM2.5 Removed]], 4, FALSE), 0), 0)</f>
        <v>0</v>
      </c>
      <c r="Q682" s="48">
        <f>IF(SpeciesTable124[[#This Row],[Percentage]]&lt;&gt;"", IFERROR(VLOOKUP(SpeciesTable124[[#This Row],[County&amp;Species]], SpeciesCobenefits[[County&amp;Species]:[PM2.5 Removed]], 5, FALSE), 0), 0)</f>
        <v>0</v>
      </c>
      <c r="R682" s="48"/>
      <c r="S682" s="48"/>
      <c r="T682" s="48"/>
      <c r="U682" s="48"/>
    </row>
    <row r="683" spans="2:21" s="30" customFormat="1">
      <c r="B683" s="157" t="s">
        <v>60</v>
      </c>
      <c r="C683" s="59"/>
      <c r="D683" s="30" t="str">
        <f t="shared" si="24"/>
        <v xml:space="preserve"> </v>
      </c>
      <c r="E683" s="48">
        <f>IF($D683=SpeciesTable124[[#Headers],[Willow]],$C683,0)</f>
        <v>0</v>
      </c>
      <c r="F683" s="48">
        <f>IF($D683=SpeciesTable124[[#Headers],[Cottonwood]],$C683,0)</f>
        <v>0</v>
      </c>
      <c r="G683" s="48">
        <f>IF($D683=SpeciesTable124[[#Headers],[Oak]],$C683,0)</f>
        <v>0</v>
      </c>
      <c r="H683" s="48">
        <f>IF($D683=SpeciesTable124[[#Headers],[Shrub]],$C683,0)</f>
        <v>0</v>
      </c>
      <c r="I683" s="48">
        <f>IF($D683=SpeciesTable124[[#Headers],[AlWal]],$C683,0)</f>
        <v>0</v>
      </c>
      <c r="J683" s="48">
        <f>IF($D683=SpeciesTable124[[#Headers],[ABS]],$C683,0)</f>
        <v>0</v>
      </c>
      <c r="K683" s="48">
        <f>IF($D683=SpeciesTable124[[#Headers],[Other]],$C683,0)</f>
        <v>0</v>
      </c>
      <c r="L683" s="48" t="s">
        <v>26</v>
      </c>
      <c r="M683" s="48" t="str">
        <f>$C$22&amp;SpeciesTable124[[#This Row],[Species]]</f>
        <v>Salix laevigata</v>
      </c>
      <c r="N683" s="48">
        <f>IF(SpeciesTable124[[#This Row],[Percentage]]&lt;&gt;"", IFERROR(VLOOKUP(SpeciesTable124[[#This Row],[County&amp;Species]], SpeciesCobenefits[[County&amp;Species]:[PM2.5 Removed]], 2, FALSE), 0), 0)</f>
        <v>0</v>
      </c>
      <c r="O683" s="48">
        <f>IF(SpeciesTable124[[#This Row],[Percentage]]&lt;&gt;"", IFERROR(VLOOKUP(SpeciesTable124[[#This Row],[County&amp;Species]], SpeciesCobenefits[[County&amp;Species]:[PM2.5 Removed]],3, FALSE), 0), 0)</f>
        <v>0</v>
      </c>
      <c r="P683" s="48">
        <f>IF(SpeciesTable124[[#This Row],[Percentage]]&lt;&gt;"", IFERROR(VLOOKUP(SpeciesTable124[[#This Row],[County&amp;Species]], SpeciesCobenefits[[County&amp;Species]:[PM2.5 Removed]], 4, FALSE), 0), 0)</f>
        <v>0</v>
      </c>
      <c r="Q683" s="48">
        <f>IF(SpeciesTable124[[#This Row],[Percentage]]&lt;&gt;"", IFERROR(VLOOKUP(SpeciesTable124[[#This Row],[County&amp;Species]], SpeciesCobenefits[[County&amp;Species]:[PM2.5 Removed]], 5, FALSE), 0), 0)</f>
        <v>0</v>
      </c>
      <c r="R683" s="48"/>
      <c r="S683" s="48"/>
      <c r="T683" s="48"/>
      <c r="U683" s="48"/>
    </row>
    <row r="684" spans="2:21" s="30" customFormat="1">
      <c r="B684" s="157" t="s">
        <v>61</v>
      </c>
      <c r="C684" s="59"/>
      <c r="D684" s="30" t="str">
        <f t="shared" si="24"/>
        <v xml:space="preserve"> </v>
      </c>
      <c r="E684" s="48">
        <f>IF($D684=SpeciesTable124[[#Headers],[Willow]],$C684,0)</f>
        <v>0</v>
      </c>
      <c r="F684" s="48">
        <f>IF($D684=SpeciesTable124[[#Headers],[Cottonwood]],$C684,0)</f>
        <v>0</v>
      </c>
      <c r="G684" s="48">
        <f>IF($D684=SpeciesTable124[[#Headers],[Oak]],$C684,0)</f>
        <v>0</v>
      </c>
      <c r="H684" s="48">
        <f>IF($D684=SpeciesTable124[[#Headers],[Shrub]],$C684,0)</f>
        <v>0</v>
      </c>
      <c r="I684" s="48">
        <f>IF($D684=SpeciesTable124[[#Headers],[AlWal]],$C684,0)</f>
        <v>0</v>
      </c>
      <c r="J684" s="48">
        <f>IF($D684=SpeciesTable124[[#Headers],[ABS]],$C684,0)</f>
        <v>0</v>
      </c>
      <c r="K684" s="48">
        <f>IF($D684=SpeciesTable124[[#Headers],[Other]],$C684,0)</f>
        <v>0</v>
      </c>
      <c r="L684" s="48" t="s">
        <v>26</v>
      </c>
      <c r="M684" s="48" t="str">
        <f>$C$22&amp;SpeciesTable124[[#This Row],[Species]]</f>
        <v>Salix lasiolepis</v>
      </c>
      <c r="N684" s="48">
        <f>IF(SpeciesTable124[[#This Row],[Percentage]]&lt;&gt;"", IFERROR(VLOOKUP(SpeciesTable124[[#This Row],[County&amp;Species]], SpeciesCobenefits[[County&amp;Species]:[PM2.5 Removed]], 2, FALSE), 0), 0)</f>
        <v>0</v>
      </c>
      <c r="O684" s="48">
        <f>IF(SpeciesTable124[[#This Row],[Percentage]]&lt;&gt;"", IFERROR(VLOOKUP(SpeciesTable124[[#This Row],[County&amp;Species]], SpeciesCobenefits[[County&amp;Species]:[PM2.5 Removed]],3, FALSE), 0), 0)</f>
        <v>0</v>
      </c>
      <c r="P684" s="48">
        <f>IF(SpeciesTable124[[#This Row],[Percentage]]&lt;&gt;"", IFERROR(VLOOKUP(SpeciesTable124[[#This Row],[County&amp;Species]], SpeciesCobenefits[[County&amp;Species]:[PM2.5 Removed]], 4, FALSE), 0), 0)</f>
        <v>0</v>
      </c>
      <c r="Q684" s="48">
        <f>IF(SpeciesTable124[[#This Row],[Percentage]]&lt;&gt;"", IFERROR(VLOOKUP(SpeciesTable124[[#This Row],[County&amp;Species]], SpeciesCobenefits[[County&amp;Species]:[PM2.5 Removed]], 5, FALSE), 0), 0)</f>
        <v>0</v>
      </c>
      <c r="R684" s="48"/>
      <c r="S684" s="48"/>
      <c r="T684" s="48"/>
      <c r="U684" s="48"/>
    </row>
    <row r="685" spans="2:21" s="30" customFormat="1">
      <c r="B685" s="157" t="s">
        <v>62</v>
      </c>
      <c r="C685" s="59"/>
      <c r="D685" s="30" t="str">
        <f t="shared" si="24"/>
        <v xml:space="preserve"> </v>
      </c>
      <c r="E685" s="48">
        <f>IF($D685=SpeciesTable124[[#Headers],[Willow]],$C685,0)</f>
        <v>0</v>
      </c>
      <c r="F685" s="48">
        <f>IF($D685=SpeciesTable124[[#Headers],[Cottonwood]],$C685,0)</f>
        <v>0</v>
      </c>
      <c r="G685" s="48">
        <f>IF($D685=SpeciesTable124[[#Headers],[Oak]],$C685,0)</f>
        <v>0</v>
      </c>
      <c r="H685" s="48">
        <f>IF($D685=SpeciesTable124[[#Headers],[Shrub]],$C685,0)</f>
        <v>0</v>
      </c>
      <c r="I685" s="48">
        <f>IF($D685=SpeciesTable124[[#Headers],[AlWal]],$C685,0)</f>
        <v>0</v>
      </c>
      <c r="J685" s="48">
        <f>IF($D685=SpeciesTable124[[#Headers],[ABS]],$C685,0)</f>
        <v>0</v>
      </c>
      <c r="K685" s="48">
        <f>IF($D685=SpeciesTable124[[#Headers],[Other]],$C685,0)</f>
        <v>0</v>
      </c>
      <c r="L685" s="48" t="s">
        <v>26</v>
      </c>
      <c r="M685" s="48" t="str">
        <f>$C$22&amp;SpeciesTable124[[#This Row],[Species]]</f>
        <v>Salix lucida</v>
      </c>
      <c r="N685" s="48">
        <f>IF(SpeciesTable124[[#This Row],[Percentage]]&lt;&gt;"", IFERROR(VLOOKUP(SpeciesTable124[[#This Row],[County&amp;Species]], SpeciesCobenefits[[County&amp;Species]:[PM2.5 Removed]], 2, FALSE), 0), 0)</f>
        <v>0</v>
      </c>
      <c r="O685" s="48">
        <f>IF(SpeciesTable124[[#This Row],[Percentage]]&lt;&gt;"", IFERROR(VLOOKUP(SpeciesTable124[[#This Row],[County&amp;Species]], SpeciesCobenefits[[County&amp;Species]:[PM2.5 Removed]],3, FALSE), 0), 0)</f>
        <v>0</v>
      </c>
      <c r="P685" s="48">
        <f>IF(SpeciesTable124[[#This Row],[Percentage]]&lt;&gt;"", IFERROR(VLOOKUP(SpeciesTable124[[#This Row],[County&amp;Species]], SpeciesCobenefits[[County&amp;Species]:[PM2.5 Removed]], 4, FALSE), 0), 0)</f>
        <v>0</v>
      </c>
      <c r="Q685" s="48">
        <f>IF(SpeciesTable124[[#This Row],[Percentage]]&lt;&gt;"", IFERROR(VLOOKUP(SpeciesTable124[[#This Row],[County&amp;Species]], SpeciesCobenefits[[County&amp;Species]:[PM2.5 Removed]], 5, FALSE), 0), 0)</f>
        <v>0</v>
      </c>
      <c r="R685" s="48"/>
      <c r="S685" s="48"/>
      <c r="T685" s="48"/>
      <c r="U685" s="48"/>
    </row>
    <row r="686" spans="2:21" s="30" customFormat="1">
      <c r="B686" s="157" t="s">
        <v>63</v>
      </c>
      <c r="C686" s="59"/>
      <c r="D686" s="30" t="str">
        <f t="shared" si="24"/>
        <v xml:space="preserve"> </v>
      </c>
      <c r="E686" s="48">
        <f>IF($D686=SpeciesTable124[[#Headers],[Willow]],$C686,0)</f>
        <v>0</v>
      </c>
      <c r="F686" s="48">
        <f>IF($D686=SpeciesTable124[[#Headers],[Cottonwood]],$C686,0)</f>
        <v>0</v>
      </c>
      <c r="G686" s="48">
        <f>IF($D686=SpeciesTable124[[#Headers],[Oak]],$C686,0)</f>
        <v>0</v>
      </c>
      <c r="H686" s="48">
        <f>IF($D686=SpeciesTable124[[#Headers],[Shrub]],$C686,0)</f>
        <v>0</v>
      </c>
      <c r="I686" s="48">
        <f>IF($D686=SpeciesTable124[[#Headers],[AlWal]],$C686,0)</f>
        <v>0</v>
      </c>
      <c r="J686" s="48">
        <f>IF($D686=SpeciesTable124[[#Headers],[ABS]],$C686,0)</f>
        <v>0</v>
      </c>
      <c r="K686" s="48">
        <f>IF($D686=SpeciesTable124[[#Headers],[Other]],$C686,0)</f>
        <v>0</v>
      </c>
      <c r="L686" s="48" t="s">
        <v>26</v>
      </c>
      <c r="M686" s="48" t="str">
        <f>$C$22&amp;SpeciesTable124[[#This Row],[Species]]</f>
        <v>Salix (other)</v>
      </c>
      <c r="N686" s="48">
        <f>IF(SpeciesTable124[[#This Row],[Percentage]]&lt;&gt;"", IFERROR(VLOOKUP(SpeciesTable124[[#This Row],[County&amp;Species]], SpeciesCobenefits[[County&amp;Species]:[PM2.5 Removed]], 2, FALSE), 0), 0)</f>
        <v>0</v>
      </c>
      <c r="O686" s="48">
        <f>IF(SpeciesTable124[[#This Row],[Percentage]]&lt;&gt;"", IFERROR(VLOOKUP(SpeciesTable124[[#This Row],[County&amp;Species]], SpeciesCobenefits[[County&amp;Species]:[PM2.5 Removed]],3, FALSE), 0), 0)</f>
        <v>0</v>
      </c>
      <c r="P686" s="48">
        <f>IF(SpeciesTable124[[#This Row],[Percentage]]&lt;&gt;"", IFERROR(VLOOKUP(SpeciesTable124[[#This Row],[County&amp;Species]], SpeciesCobenefits[[County&amp;Species]:[PM2.5 Removed]], 4, FALSE), 0), 0)</f>
        <v>0</v>
      </c>
      <c r="Q686" s="48">
        <f>IF(SpeciesTable124[[#This Row],[Percentage]]&lt;&gt;"", IFERROR(VLOOKUP(SpeciesTable124[[#This Row],[County&amp;Species]], SpeciesCobenefits[[County&amp;Species]:[PM2.5 Removed]], 5, FALSE), 0), 0)</f>
        <v>0</v>
      </c>
      <c r="R686" s="48"/>
      <c r="S686" s="48"/>
      <c r="T686" s="48"/>
      <c r="U686" s="48"/>
    </row>
    <row r="687" spans="2:21" s="30" customFormat="1">
      <c r="B687" s="157" t="s">
        <v>64</v>
      </c>
      <c r="C687" s="59"/>
      <c r="D687" s="30" t="str">
        <f t="shared" si="24"/>
        <v xml:space="preserve"> </v>
      </c>
      <c r="E687" s="48">
        <f>IF($D687=SpeciesTable124[[#Headers],[Willow]],$C687,0)</f>
        <v>0</v>
      </c>
      <c r="F687" s="48">
        <f>IF($D687=SpeciesTable124[[#Headers],[Cottonwood]],$C687,0)</f>
        <v>0</v>
      </c>
      <c r="G687" s="48">
        <f>IF($D687=SpeciesTable124[[#Headers],[Oak]],$C687,0)</f>
        <v>0</v>
      </c>
      <c r="H687" s="48">
        <f>IF($D687=SpeciesTable124[[#Headers],[Shrub]],$C687,0)</f>
        <v>0</v>
      </c>
      <c r="I687" s="48">
        <f>IF($D687=SpeciesTable124[[#Headers],[AlWal]],$C687,0)</f>
        <v>0</v>
      </c>
      <c r="J687" s="48">
        <f>IF($D687=SpeciesTable124[[#Headers],[ABS]],$C687,0)</f>
        <v>0</v>
      </c>
      <c r="K687" s="48">
        <f>IF($D687=SpeciesTable124[[#Headers],[Other]],$C687,0)</f>
        <v>0</v>
      </c>
      <c r="L687" s="48" t="s">
        <v>29</v>
      </c>
      <c r="M687" s="48" t="str">
        <f>$C$22&amp;SpeciesTable124[[#This Row],[Species]]</f>
        <v>Sambucus (sp)</v>
      </c>
      <c r="N687" s="48">
        <f>IF(SpeciesTable124[[#This Row],[Percentage]]&lt;&gt;"", IFERROR(VLOOKUP(SpeciesTable124[[#This Row],[County&amp;Species]], SpeciesCobenefits[[County&amp;Species]:[PM2.5 Removed]], 2, FALSE), 0), 0)</f>
        <v>0</v>
      </c>
      <c r="O687" s="48">
        <f>IF(SpeciesTable124[[#This Row],[Percentage]]&lt;&gt;"", IFERROR(VLOOKUP(SpeciesTable124[[#This Row],[County&amp;Species]], SpeciesCobenefits[[County&amp;Species]:[PM2.5 Removed]],3, FALSE), 0), 0)</f>
        <v>0</v>
      </c>
      <c r="P687" s="48">
        <f>IF(SpeciesTable124[[#This Row],[Percentage]]&lt;&gt;"", IFERROR(VLOOKUP(SpeciesTable124[[#This Row],[County&amp;Species]], SpeciesCobenefits[[County&amp;Species]:[PM2.5 Removed]], 4, FALSE), 0), 0)</f>
        <v>0</v>
      </c>
      <c r="Q687" s="48">
        <f>IF(SpeciesTable124[[#This Row],[Percentage]]&lt;&gt;"", IFERROR(VLOOKUP(SpeciesTable124[[#This Row],[County&amp;Species]], SpeciesCobenefits[[County&amp;Species]:[PM2.5 Removed]], 5, FALSE), 0), 0)</f>
        <v>0</v>
      </c>
      <c r="R687" s="48"/>
      <c r="S687" s="48"/>
      <c r="T687" s="48"/>
      <c r="U687" s="48"/>
    </row>
    <row r="688" spans="2:21" s="30" customFormat="1">
      <c r="B688" s="157" t="s">
        <v>65</v>
      </c>
      <c r="C688" s="59"/>
      <c r="D688" s="30" t="str">
        <f t="shared" si="24"/>
        <v xml:space="preserve"> </v>
      </c>
      <c r="E688" s="48">
        <f>IF($D688=SpeciesTable124[[#Headers],[Willow]],$C688,0)</f>
        <v>0</v>
      </c>
      <c r="F688" s="48">
        <f>IF($D688=SpeciesTable124[[#Headers],[Cottonwood]],$C688,0)</f>
        <v>0</v>
      </c>
      <c r="G688" s="48">
        <f>IF($D688=SpeciesTable124[[#Headers],[Oak]],$C688,0)</f>
        <v>0</v>
      </c>
      <c r="H688" s="48">
        <f>IF($D688=SpeciesTable124[[#Headers],[Shrub]],$C688,0)</f>
        <v>0</v>
      </c>
      <c r="I688" s="48">
        <f>IF($D688=SpeciesTable124[[#Headers],[AlWal]],$C688,0)</f>
        <v>0</v>
      </c>
      <c r="J688" s="48">
        <f>IF($D688=SpeciesTable124[[#Headers],[ABS]],$C688,0)</f>
        <v>0</v>
      </c>
      <c r="K688" s="48">
        <f>IF($D688=SpeciesTable124[[#Headers],[Other]],$C688,0)</f>
        <v>0</v>
      </c>
      <c r="L688" s="48" t="s">
        <v>49</v>
      </c>
      <c r="M688" s="48" t="str">
        <f>$C$22&amp;SpeciesTable124[[#This Row],[Species]]</f>
        <v>Symphoricarpos albus</v>
      </c>
      <c r="N688" s="48">
        <f>IF(SpeciesTable124[[#This Row],[Percentage]]&lt;&gt;"", IFERROR(VLOOKUP(SpeciesTable124[[#This Row],[County&amp;Species]], SpeciesCobenefits[[County&amp;Species]:[PM2.5 Removed]], 2, FALSE), 0), 0)</f>
        <v>0</v>
      </c>
      <c r="O688" s="48">
        <f>IF(SpeciesTable124[[#This Row],[Percentage]]&lt;&gt;"", IFERROR(VLOOKUP(SpeciesTable124[[#This Row],[County&amp;Species]], SpeciesCobenefits[[County&amp;Species]:[PM2.5 Removed]],3, FALSE), 0), 0)</f>
        <v>0</v>
      </c>
      <c r="P688" s="48">
        <f>IF(SpeciesTable124[[#This Row],[Percentage]]&lt;&gt;"", IFERROR(VLOOKUP(SpeciesTable124[[#This Row],[County&amp;Species]], SpeciesCobenefits[[County&amp;Species]:[PM2.5 Removed]], 4, FALSE), 0), 0)</f>
        <v>0</v>
      </c>
      <c r="Q688" s="48">
        <f>IF(SpeciesTable124[[#This Row],[Percentage]]&lt;&gt;"", IFERROR(VLOOKUP(SpeciesTable124[[#This Row],[County&amp;Species]], SpeciesCobenefits[[County&amp;Species]:[PM2.5 Removed]], 5, FALSE), 0), 0)</f>
        <v>0</v>
      </c>
      <c r="R688" s="48"/>
      <c r="S688" s="48"/>
      <c r="T688" s="48"/>
      <c r="U688" s="48"/>
    </row>
    <row r="689" spans="2:21" s="30" customFormat="1">
      <c r="B689" s="157" t="s">
        <v>66</v>
      </c>
      <c r="C689" s="59"/>
      <c r="D689" s="30" t="str">
        <f t="shared" si="24"/>
        <v xml:space="preserve"> </v>
      </c>
      <c r="E689" s="48">
        <f>IF($D689=SpeciesTable124[[#Headers],[Willow]],$C689,0)</f>
        <v>0</v>
      </c>
      <c r="F689" s="48">
        <f>IF($D689=SpeciesTable124[[#Headers],[Cottonwood]],$C689,0)</f>
        <v>0</v>
      </c>
      <c r="G689" s="48">
        <f>IF($D689=SpeciesTable124[[#Headers],[Oak]],$C689,0)</f>
        <v>0</v>
      </c>
      <c r="H689" s="48">
        <f>IF($D689=SpeciesTable124[[#Headers],[Shrub]],$C689,0)</f>
        <v>0</v>
      </c>
      <c r="I689" s="48">
        <f>IF($D689=SpeciesTable124[[#Headers],[AlWal]],$C689,0)</f>
        <v>0</v>
      </c>
      <c r="J689" s="48">
        <f>IF($D689=SpeciesTable124[[#Headers],[ABS]],$C689,0)</f>
        <v>0</v>
      </c>
      <c r="K689" s="48">
        <f>IF($D689=SpeciesTable124[[#Headers],[Other]],$C689,0)</f>
        <v>0</v>
      </c>
      <c r="L689" s="48" t="s">
        <v>49</v>
      </c>
      <c r="M689" s="48" t="str">
        <f>$C$22&amp;SpeciesTable124[[#This Row],[Species]]</f>
        <v>Toxicodendron diversilobum</v>
      </c>
      <c r="N689" s="48">
        <f>IF(SpeciesTable124[[#This Row],[Percentage]]&lt;&gt;"", IFERROR(VLOOKUP(SpeciesTable124[[#This Row],[County&amp;Species]], SpeciesCobenefits[[County&amp;Species]:[PM2.5 Removed]], 2, FALSE), 0), 0)</f>
        <v>0</v>
      </c>
      <c r="O689" s="48">
        <f>IF(SpeciesTable124[[#This Row],[Percentage]]&lt;&gt;"", IFERROR(VLOOKUP(SpeciesTable124[[#This Row],[County&amp;Species]], SpeciesCobenefits[[County&amp;Species]:[PM2.5 Removed]],3, FALSE), 0), 0)</f>
        <v>0</v>
      </c>
      <c r="P689" s="48">
        <f>IF(SpeciesTable124[[#This Row],[Percentage]]&lt;&gt;"", IFERROR(VLOOKUP(SpeciesTable124[[#This Row],[County&amp;Species]], SpeciesCobenefits[[County&amp;Species]:[PM2.5 Removed]], 4, FALSE), 0), 0)</f>
        <v>0</v>
      </c>
      <c r="Q689" s="48">
        <f>IF(SpeciesTable124[[#This Row],[Percentage]]&lt;&gt;"", IFERROR(VLOOKUP(SpeciesTable124[[#This Row],[County&amp;Species]], SpeciesCobenefits[[County&amp;Species]:[PM2.5 Removed]], 5, FALSE), 0), 0)</f>
        <v>0</v>
      </c>
      <c r="R689" s="48"/>
      <c r="S689" s="48"/>
      <c r="T689" s="48"/>
      <c r="U689" s="48"/>
    </row>
    <row r="690" spans="2:21" s="30" customFormat="1">
      <c r="B690" s="157" t="s">
        <v>67</v>
      </c>
      <c r="C690" s="59"/>
      <c r="D690" s="30" t="str">
        <f t="shared" si="24"/>
        <v xml:space="preserve"> </v>
      </c>
      <c r="E690" s="48">
        <f>IF($D690=SpeciesTable124[[#Headers],[Willow]],$C690,0)</f>
        <v>0</v>
      </c>
      <c r="F690" s="48">
        <f>IF($D690=SpeciesTable124[[#Headers],[Cottonwood]],$C690,0)</f>
        <v>0</v>
      </c>
      <c r="G690" s="48">
        <f>IF($D690=SpeciesTable124[[#Headers],[Oak]],$C690,0)</f>
        <v>0</v>
      </c>
      <c r="H690" s="48">
        <f>IF($D690=SpeciesTable124[[#Headers],[Shrub]],$C690,0)</f>
        <v>0</v>
      </c>
      <c r="I690" s="48">
        <f>IF($D690=SpeciesTable124[[#Headers],[AlWal]],$C690,0)</f>
        <v>0</v>
      </c>
      <c r="J690" s="48">
        <f>IF($D690=SpeciesTable124[[#Headers],[ABS]],$C690,0)</f>
        <v>0</v>
      </c>
      <c r="K690" s="48">
        <f>IF($D690=SpeciesTable124[[#Headers],[Other]],$C690,0)</f>
        <v>0</v>
      </c>
      <c r="L690" s="48" t="s">
        <v>49</v>
      </c>
      <c r="M690" s="48" t="str">
        <f>$C$22&amp;SpeciesTable124[[#This Row],[Species]]</f>
        <v>Vitis californicus</v>
      </c>
      <c r="N690" s="48">
        <f>IF(SpeciesTable124[[#This Row],[Percentage]]&lt;&gt;"", IFERROR(VLOOKUP(SpeciesTable124[[#This Row],[County&amp;Species]], SpeciesCobenefits[[County&amp;Species]:[PM2.5 Removed]], 2, FALSE), 0), 0)</f>
        <v>0</v>
      </c>
      <c r="O690" s="48">
        <f>IF(SpeciesTable124[[#This Row],[Percentage]]&lt;&gt;"", IFERROR(VLOOKUP(SpeciesTable124[[#This Row],[County&amp;Species]], SpeciesCobenefits[[County&amp;Species]:[PM2.5 Removed]],3, FALSE), 0), 0)</f>
        <v>0</v>
      </c>
      <c r="P690" s="48">
        <f>IF(SpeciesTable124[[#This Row],[Percentage]]&lt;&gt;"", IFERROR(VLOOKUP(SpeciesTable124[[#This Row],[County&amp;Species]], SpeciesCobenefits[[County&amp;Species]:[PM2.5 Removed]], 4, FALSE), 0), 0)</f>
        <v>0</v>
      </c>
      <c r="Q690" s="48">
        <f>IF(SpeciesTable124[[#This Row],[Percentage]]&lt;&gt;"", IFERROR(VLOOKUP(SpeciesTable124[[#This Row],[County&amp;Species]], SpeciesCobenefits[[County&amp;Species]:[PM2.5 Removed]], 5, FALSE), 0), 0)</f>
        <v>0</v>
      </c>
      <c r="R690" s="48"/>
      <c r="S690" s="48"/>
      <c r="T690" s="48"/>
      <c r="U690" s="48"/>
    </row>
    <row r="691" spans="2:21" s="30" customFormat="1">
      <c r="B691" s="58" t="s">
        <v>68</v>
      </c>
      <c r="C691" s="59"/>
      <c r="D691" s="30" t="str">
        <f t="shared" si="24"/>
        <v xml:space="preserve"> </v>
      </c>
      <c r="E691" s="48">
        <f>IF($D691=SpeciesTable124[[#Headers],[Willow]],$C691,0)</f>
        <v>0</v>
      </c>
      <c r="F691" s="48">
        <f>IF($D691=SpeciesTable124[[#Headers],[Cottonwood]],$C691,0)</f>
        <v>0</v>
      </c>
      <c r="G691" s="48">
        <f>IF($D691=SpeciesTable124[[#Headers],[Oak]],$C691,0)</f>
        <v>0</v>
      </c>
      <c r="H691" s="48">
        <f>IF($D691=SpeciesTable124[[#Headers],[Shrub]],$C691,0)</f>
        <v>0</v>
      </c>
      <c r="I691" s="48">
        <f>IF($D691=SpeciesTable124[[#Headers],[AlWal]],$C691,0)</f>
        <v>0</v>
      </c>
      <c r="J691" s="48">
        <f>IF($D691=SpeciesTable124[[#Headers],[ABS]],$C691,0)</f>
        <v>0</v>
      </c>
      <c r="K691" s="48">
        <f>IF($D691=SpeciesTable124[[#Headers],[Other]],$C691,0)</f>
        <v>0</v>
      </c>
      <c r="L691" s="48" t="s">
        <v>32</v>
      </c>
      <c r="M691" s="48" t="str">
        <f>$C$22&amp;SpeciesTable124[[#This Row],[Species]]</f>
        <v>Other canopy tree</v>
      </c>
      <c r="N691" s="48">
        <f>IF(SpeciesTable124[[#This Row],[Percentage]]&lt;&gt;"", IFERROR(VLOOKUP(SpeciesTable124[[#This Row],[County&amp;Species]], SpeciesCobenefits[[County&amp;Species]:[PM2.5 Removed]], 2, FALSE), 0), 0)</f>
        <v>0</v>
      </c>
      <c r="O691" s="48">
        <f>IF(SpeciesTable124[[#This Row],[Percentage]]&lt;&gt;"", IFERROR(VLOOKUP(SpeciesTable124[[#This Row],[County&amp;Species]], SpeciesCobenefits[[County&amp;Species]:[PM2.5 Removed]],3, FALSE), 0), 0)</f>
        <v>0</v>
      </c>
      <c r="P691" s="48">
        <f>IF(SpeciesTable124[[#This Row],[Percentage]]&lt;&gt;"", IFERROR(VLOOKUP(SpeciesTable124[[#This Row],[County&amp;Species]], SpeciesCobenefits[[County&amp;Species]:[PM2.5 Removed]], 4, FALSE), 0), 0)</f>
        <v>0</v>
      </c>
      <c r="Q691" s="48">
        <f>IF(SpeciesTable124[[#This Row],[Percentage]]&lt;&gt;"", IFERROR(VLOOKUP(SpeciesTable124[[#This Row],[County&amp;Species]], SpeciesCobenefits[[County&amp;Species]:[PM2.5 Removed]], 5, FALSE), 0), 0)</f>
        <v>0</v>
      </c>
      <c r="R691" s="48"/>
      <c r="S691" s="48"/>
      <c r="T691" s="48"/>
      <c r="U691" s="48"/>
    </row>
    <row r="692" spans="2:21" s="30" customFormat="1" ht="16.5" thickBot="1">
      <c r="B692" s="60" t="s">
        <v>69</v>
      </c>
      <c r="C692" s="61"/>
      <c r="D692" s="30" t="str">
        <f t="shared" si="24"/>
        <v xml:space="preserve"> </v>
      </c>
      <c r="E692" s="48">
        <f>IF($D692=SpeciesTable124[[#Headers],[Willow]],$C692,0)</f>
        <v>0</v>
      </c>
      <c r="F692" s="48">
        <f>IF($D692=SpeciesTable124[[#Headers],[Cottonwood]],$C692,0)</f>
        <v>0</v>
      </c>
      <c r="G692" s="48">
        <f>IF($D692=SpeciesTable124[[#Headers],[Oak]],$C692,0)</f>
        <v>0</v>
      </c>
      <c r="H692" s="48">
        <f>IF($D692=SpeciesTable124[[#Headers],[Shrub]],$C692,0)</f>
        <v>0</v>
      </c>
      <c r="I692" s="48">
        <f>IF($D692=SpeciesTable124[[#Headers],[AlWal]],$C692,0)</f>
        <v>0</v>
      </c>
      <c r="J692" s="48">
        <f>IF($D692=SpeciesTable124[[#Headers],[ABS]],$C692,0)</f>
        <v>0</v>
      </c>
      <c r="K692" s="48">
        <f>IF($D692=SpeciesTable124[[#Headers],[Other]],$C692,0)</f>
        <v>0</v>
      </c>
      <c r="L692" s="48" t="s">
        <v>29</v>
      </c>
      <c r="M692" s="48" t="str">
        <f>$C$22&amp;SpeciesTable124[[#This Row],[Species]]</f>
        <v>Other understory woody shrub</v>
      </c>
      <c r="N692" s="48">
        <f>IF(SpeciesTable124[[#This Row],[Percentage]]&lt;&gt;"", IFERROR(VLOOKUP(SpeciesTable124[[#This Row],[County&amp;Species]], SpeciesCobenefits[[County&amp;Species]:[PM2.5 Removed]], 2, FALSE), 0), 0)</f>
        <v>0</v>
      </c>
      <c r="O692" s="48">
        <f>IF(SpeciesTable124[[#This Row],[Percentage]]&lt;&gt;"", IFERROR(VLOOKUP(SpeciesTable124[[#This Row],[County&amp;Species]], SpeciesCobenefits[[County&amp;Species]:[PM2.5 Removed]],3, FALSE), 0), 0)</f>
        <v>0</v>
      </c>
      <c r="P692" s="48">
        <f>IF(SpeciesTable124[[#This Row],[Percentage]]&lt;&gt;"", IFERROR(VLOOKUP(SpeciesTable124[[#This Row],[County&amp;Species]], SpeciesCobenefits[[County&amp;Species]:[PM2.5 Removed]], 4, FALSE), 0), 0)</f>
        <v>0</v>
      </c>
      <c r="Q692" s="48">
        <f>IF(SpeciesTable124[[#This Row],[Percentage]]&lt;&gt;"", IFERROR(VLOOKUP(SpeciesTable124[[#This Row],[County&amp;Species]], SpeciesCobenefits[[County&amp;Species]:[PM2.5 Removed]], 5, FALSE), 0), 0)</f>
        <v>0</v>
      </c>
      <c r="R692" s="48"/>
      <c r="S692" s="48"/>
      <c r="T692" s="48"/>
      <c r="U692" s="48"/>
    </row>
    <row r="693" spans="2:21" s="47" customFormat="1" ht="16.5" thickBot="1">
      <c r="B693" s="91" t="s">
        <v>70</v>
      </c>
      <c r="C693" s="92" t="str">
        <f>IF(SUM(C658:C692) &gt; 100, "Error: Sum exceeds 100", IF(SUM(C658:C692) &lt; 100, "Warning: Sum is less than 100", MIN(SUM(C658:C692), 100)))</f>
        <v>Warning: Sum is less than 100</v>
      </c>
      <c r="E693" s="46">
        <f>SUM(E658:E692)</f>
        <v>0</v>
      </c>
      <c r="F693" s="46">
        <f t="shared" ref="F693:K693" si="25">SUM(F658:F692)</f>
        <v>0</v>
      </c>
      <c r="G693" s="46">
        <f t="shared" si="25"/>
        <v>0</v>
      </c>
      <c r="H693" s="46">
        <f t="shared" si="25"/>
        <v>0</v>
      </c>
      <c r="I693" s="46">
        <f t="shared" si="25"/>
        <v>0</v>
      </c>
      <c r="J693" s="46">
        <f t="shared" si="25"/>
        <v>0</v>
      </c>
      <c r="K693" s="46">
        <f t="shared" si="25"/>
        <v>0</v>
      </c>
      <c r="L693" s="46"/>
      <c r="M693" s="46" t="s">
        <v>70</v>
      </c>
      <c r="N693" s="48">
        <f>SUM(N658:N692)</f>
        <v>0</v>
      </c>
      <c r="O693" s="48">
        <f t="shared" ref="O693:Q693" si="26">SUM(O658:O692)</f>
        <v>0</v>
      </c>
      <c r="P693" s="48">
        <f t="shared" si="26"/>
        <v>0</v>
      </c>
      <c r="Q693" s="48">
        <f t="shared" si="26"/>
        <v>0</v>
      </c>
      <c r="R693" s="46"/>
      <c r="S693" s="46"/>
      <c r="T693" s="46"/>
      <c r="U693" s="46"/>
    </row>
    <row r="694" spans="2:21" s="47" customFormat="1" ht="16.5" thickBot="1">
      <c r="B694" s="62" t="s">
        <v>25</v>
      </c>
      <c r="C694" s="63" t="str">
        <f>IF(NOT(ISNUMBER(C693)),
    "Error: Total planted species is not a number",
    IF(SUM(C658:C692) &gt; 100,
        "Error: Sum exceeds 100",
        IF(SUM(C658:C692) &lt; 100,
            "Warning: Sum is less than 100",
            IFERROR(VLOOKUP(D694, PermutationForestType[#All], 2, FALSE), "Not identified - Try running individual communities")
        )
    )
)</f>
        <v>Error: Total planted species is not a number</v>
      </c>
      <c r="D694" s="47" t="str">
        <f>CONCATENATE(E694,F694,G694,H694,I694,J694,K694)</f>
        <v>AAAAAAA</v>
      </c>
      <c r="E694" s="46" t="str">
        <f>LOOKUP(E693, {0,1,5,25,50,75}, {"A","B","C","D","E","F"})</f>
        <v>A</v>
      </c>
      <c r="F694" s="46" t="str">
        <f>LOOKUP(F693, {0,1,5,25,50,75}, {"A","B","C","D","E","F"})</f>
        <v>A</v>
      </c>
      <c r="G694" s="46" t="str">
        <f>LOOKUP(G693, {0,1,5,25,50,75}, {"A","B","C","D","E","F"})</f>
        <v>A</v>
      </c>
      <c r="H694" s="46" t="str">
        <f>LOOKUP(H693, {0,1,5,25,50,75}, {"A","B","C","D","E","F"})</f>
        <v>A</v>
      </c>
      <c r="I694" s="46" t="str">
        <f>LOOKUP(I693, {0,1,5,25,50,75}, {"A","B","C","D","E","F"})</f>
        <v>A</v>
      </c>
      <c r="J694" s="46" t="str">
        <f>LOOKUP(J693, {0,1,5,25,50,75}, {"A","B","C","D","E","F"})</f>
        <v>A</v>
      </c>
      <c r="K694" s="46" t="str">
        <f>LOOKUP(K693, {0,1,5,25,50,75}, {"A","B","C","D","E","F"})</f>
        <v>A</v>
      </c>
      <c r="L694" s="46"/>
      <c r="M694" s="46"/>
      <c r="N694" s="48"/>
      <c r="O694" s="48"/>
      <c r="P694" s="48"/>
      <c r="Q694" s="48"/>
      <c r="R694" s="46"/>
      <c r="S694" s="46"/>
      <c r="T694" s="46"/>
      <c r="U694" s="46"/>
    </row>
    <row r="695" spans="2:21" s="47" customFormat="1">
      <c r="C695" s="46"/>
      <c r="E695" s="46"/>
      <c r="F695" s="46"/>
      <c r="G695" s="46"/>
      <c r="H695" s="46"/>
      <c r="I695" s="46"/>
      <c r="J695" s="46"/>
      <c r="K695" s="46"/>
      <c r="L695" s="46"/>
      <c r="M695" s="46"/>
      <c r="N695" s="46"/>
      <c r="O695" s="46"/>
      <c r="P695" s="46"/>
      <c r="Q695" s="46"/>
      <c r="R695" s="46"/>
      <c r="S695" s="46"/>
      <c r="T695" s="46"/>
      <c r="U695" s="46"/>
    </row>
    <row r="696" spans="2:21">
      <c r="B696" s="89" t="s">
        <v>71</v>
      </c>
    </row>
    <row r="697" spans="2:21">
      <c r="B697" s="89"/>
    </row>
    <row r="698" spans="2:21" s="47" customFormat="1">
      <c r="B698" s="93" t="s">
        <v>72</v>
      </c>
      <c r="C698" s="33"/>
      <c r="E698" s="46"/>
      <c r="F698" s="46"/>
      <c r="G698" s="46"/>
      <c r="H698" s="46"/>
      <c r="I698" s="46"/>
      <c r="J698" s="46"/>
      <c r="K698" s="46"/>
      <c r="L698" s="46"/>
      <c r="M698" s="46"/>
      <c r="N698" s="46"/>
      <c r="O698" s="46"/>
      <c r="P698" s="46"/>
      <c r="Q698" s="46"/>
      <c r="R698" s="46"/>
      <c r="S698" s="46"/>
      <c r="T698" s="46"/>
      <c r="U698" s="46"/>
    </row>
    <row r="699" spans="2:21" s="47" customFormat="1">
      <c r="B699" s="93" t="s">
        <v>73</v>
      </c>
      <c r="C699" s="32"/>
      <c r="D699" s="46"/>
      <c r="E699" s="46"/>
      <c r="F699" s="46"/>
      <c r="G699" s="46"/>
      <c r="H699" s="46"/>
      <c r="I699" s="46"/>
      <c r="J699" s="46"/>
      <c r="K699" s="46"/>
      <c r="L699" s="46"/>
      <c r="M699" s="46"/>
      <c r="N699" s="46"/>
      <c r="O699" s="46"/>
      <c r="P699" s="46"/>
      <c r="Q699" s="46"/>
      <c r="R699" s="46"/>
      <c r="S699" s="46"/>
      <c r="T699" s="46"/>
      <c r="U699" s="46"/>
    </row>
    <row r="700" spans="2:21" s="47" customFormat="1">
      <c r="B700" s="84" t="s">
        <v>31936</v>
      </c>
      <c r="C700" s="86"/>
      <c r="E700" s="46"/>
      <c r="F700" s="46"/>
      <c r="G700" s="46"/>
      <c r="H700" s="46"/>
      <c r="I700" s="46"/>
      <c r="J700" s="46"/>
      <c r="K700" s="46"/>
      <c r="L700" s="46"/>
      <c r="M700" s="46"/>
      <c r="N700" s="46"/>
      <c r="O700" s="46"/>
      <c r="P700" s="46"/>
      <c r="Q700" s="46"/>
      <c r="R700" s="46"/>
      <c r="S700" s="46"/>
      <c r="T700" s="46"/>
      <c r="U700" s="46"/>
    </row>
    <row r="701" spans="2:21" s="47" customFormat="1">
      <c r="B701" s="84" t="s">
        <v>31935</v>
      </c>
      <c r="C701" s="51"/>
      <c r="E701" s="46"/>
      <c r="F701" s="46"/>
      <c r="G701" s="46"/>
      <c r="H701" s="46"/>
      <c r="I701" s="46"/>
      <c r="J701" s="46"/>
      <c r="K701" s="46"/>
      <c r="L701" s="46"/>
      <c r="M701" s="46"/>
      <c r="N701" s="46"/>
      <c r="O701" s="46"/>
      <c r="P701" s="46"/>
      <c r="Q701" s="46"/>
      <c r="R701" s="46"/>
      <c r="S701" s="46"/>
      <c r="T701" s="46"/>
      <c r="U701" s="46"/>
    </row>
    <row r="702" spans="2:21" s="47" customFormat="1">
      <c r="B702" s="84" t="s">
        <v>77</v>
      </c>
      <c r="C702" s="87"/>
      <c r="E702" s="46"/>
      <c r="F702" s="46"/>
      <c r="G702" s="46"/>
      <c r="H702" s="46"/>
      <c r="I702" s="46"/>
      <c r="J702" s="46"/>
      <c r="K702" s="46"/>
      <c r="L702" s="46"/>
      <c r="M702" s="46"/>
      <c r="N702" s="46"/>
      <c r="O702" s="46"/>
      <c r="P702" s="46"/>
      <c r="Q702" s="46"/>
      <c r="R702" s="46"/>
      <c r="S702" s="46"/>
      <c r="T702" s="46"/>
      <c r="U702" s="46"/>
    </row>
    <row r="703" spans="2:21" s="47" customFormat="1">
      <c r="B703" s="84" t="s">
        <v>79</v>
      </c>
      <c r="C703" s="88"/>
      <c r="E703" s="46"/>
      <c r="F703" s="46"/>
      <c r="G703" s="46"/>
      <c r="H703" s="46"/>
      <c r="I703" s="46"/>
      <c r="J703" s="46"/>
      <c r="K703" s="46"/>
      <c r="L703" s="46"/>
      <c r="M703" s="46"/>
      <c r="N703" s="46"/>
      <c r="O703" s="46"/>
      <c r="P703" s="46"/>
      <c r="Q703" s="46"/>
      <c r="R703" s="46"/>
      <c r="S703" s="46"/>
      <c r="T703" s="46"/>
      <c r="U703" s="46"/>
    </row>
    <row r="704" spans="2:21" s="47" customFormat="1" ht="31.5">
      <c r="B704" s="94" t="s">
        <v>31956</v>
      </c>
      <c r="C704" s="88"/>
      <c r="E704" s="46"/>
      <c r="F704" s="46"/>
      <c r="G704" s="46"/>
      <c r="H704" s="46"/>
      <c r="I704" s="46"/>
      <c r="J704" s="46"/>
      <c r="K704" s="46"/>
      <c r="L704" s="46"/>
      <c r="M704" s="46"/>
      <c r="N704" s="46"/>
      <c r="O704" s="46"/>
      <c r="P704" s="46"/>
      <c r="Q704" s="46"/>
      <c r="R704" s="46"/>
      <c r="S704" s="46"/>
      <c r="T704" s="46"/>
      <c r="U704" s="46"/>
    </row>
    <row r="705" spans="2:21" s="47" customFormat="1">
      <c r="B705" s="84" t="s">
        <v>31948</v>
      </c>
      <c r="C705" s="88"/>
      <c r="E705" s="46"/>
      <c r="F705" s="46"/>
      <c r="G705" s="46"/>
      <c r="H705" s="46"/>
      <c r="I705" s="46"/>
      <c r="J705" s="46"/>
      <c r="K705" s="46"/>
      <c r="L705" s="46"/>
      <c r="M705" s="46"/>
      <c r="N705" s="46"/>
      <c r="O705" s="46"/>
      <c r="P705" s="46"/>
      <c r="Q705" s="46"/>
      <c r="R705" s="46"/>
      <c r="S705" s="46"/>
      <c r="T705" s="46"/>
      <c r="U705" s="46"/>
    </row>
    <row r="706" spans="2:21" s="47" customFormat="1">
      <c r="B706" s="84" t="s">
        <v>83</v>
      </c>
      <c r="C706" s="51"/>
      <c r="E706" s="46"/>
      <c r="F706" s="46"/>
      <c r="G706" s="46"/>
      <c r="H706" s="46"/>
      <c r="I706" s="46"/>
      <c r="J706" s="46"/>
      <c r="K706" s="46"/>
      <c r="L706" s="46"/>
      <c r="M706" s="46"/>
      <c r="N706" s="46"/>
      <c r="O706" s="46"/>
      <c r="P706" s="46"/>
      <c r="Q706" s="46"/>
      <c r="R706" s="46"/>
      <c r="S706" s="46"/>
      <c r="T706" s="46"/>
      <c r="U706" s="46"/>
    </row>
    <row r="707" spans="2:21" s="47" customFormat="1">
      <c r="B707" s="84" t="s">
        <v>31949</v>
      </c>
      <c r="C707" s="88"/>
      <c r="E707" s="46"/>
      <c r="F707" s="46"/>
      <c r="G707" s="46"/>
      <c r="H707" s="46"/>
      <c r="I707" s="46"/>
      <c r="J707" s="46"/>
      <c r="K707" s="46"/>
      <c r="L707" s="46"/>
      <c r="M707" s="46"/>
      <c r="N707" s="46"/>
      <c r="O707" s="46"/>
      <c r="P707" s="46"/>
      <c r="Q707" s="46"/>
      <c r="R707" s="46"/>
      <c r="S707" s="46"/>
      <c r="T707" s="46"/>
      <c r="U707" s="46"/>
    </row>
    <row r="708" spans="2:21" s="47" customFormat="1">
      <c r="B708" s="84" t="s">
        <v>86</v>
      </c>
      <c r="C708" s="51"/>
      <c r="E708" s="46"/>
      <c r="F708" s="46"/>
      <c r="G708" s="46"/>
      <c r="H708" s="46"/>
      <c r="I708" s="46"/>
      <c r="J708" s="46"/>
      <c r="K708" s="46"/>
      <c r="L708" s="46"/>
      <c r="M708" s="46"/>
      <c r="N708" s="46"/>
      <c r="O708" s="46"/>
      <c r="P708" s="46"/>
      <c r="Q708" s="46"/>
      <c r="R708" s="46"/>
      <c r="S708" s="46"/>
      <c r="T708" s="46"/>
      <c r="U708" s="46"/>
    </row>
    <row r="709" spans="2:21" s="47" customFormat="1">
      <c r="B709" s="84" t="s">
        <v>87</v>
      </c>
      <c r="C709" s="88"/>
      <c r="E709" s="46"/>
      <c r="F709" s="46"/>
      <c r="G709" s="46"/>
      <c r="H709" s="46"/>
      <c r="I709" s="46"/>
      <c r="J709" s="46"/>
      <c r="K709" s="46"/>
      <c r="L709" s="46"/>
      <c r="M709" s="46"/>
      <c r="N709" s="46"/>
      <c r="O709" s="46"/>
      <c r="P709" s="46"/>
      <c r="Q709" s="46"/>
      <c r="R709" s="46"/>
      <c r="S709" s="46"/>
      <c r="T709" s="46"/>
      <c r="U709" s="46"/>
    </row>
    <row r="710" spans="2:21" s="47" customFormat="1">
      <c r="B710" s="84" t="s">
        <v>88</v>
      </c>
      <c r="C710" s="51"/>
      <c r="E710" s="46"/>
      <c r="F710" s="46"/>
      <c r="G710" s="46"/>
      <c r="H710" s="46"/>
      <c r="I710" s="46"/>
      <c r="J710" s="46"/>
      <c r="K710" s="46"/>
      <c r="L710" s="46"/>
      <c r="M710" s="46"/>
      <c r="N710" s="46"/>
      <c r="O710" s="46"/>
      <c r="P710" s="46"/>
      <c r="Q710" s="46"/>
      <c r="R710" s="46"/>
      <c r="S710" s="46"/>
      <c r="T710" s="46"/>
      <c r="U710" s="46"/>
    </row>
    <row r="711" spans="2:21" s="47" customFormat="1">
      <c r="B711" s="84" t="s">
        <v>89</v>
      </c>
      <c r="C711" s="88"/>
      <c r="E711" s="46"/>
      <c r="F711" s="46"/>
      <c r="G711" s="46"/>
      <c r="H711" s="46"/>
      <c r="I711" s="46"/>
      <c r="J711" s="46"/>
      <c r="K711" s="46"/>
      <c r="L711" s="46"/>
      <c r="M711" s="46"/>
      <c r="N711" s="46"/>
      <c r="O711" s="46"/>
      <c r="P711" s="46"/>
      <c r="Q711" s="46"/>
      <c r="R711" s="46"/>
      <c r="S711" s="46"/>
      <c r="T711" s="46"/>
      <c r="U711" s="46"/>
    </row>
    <row r="712" spans="2:21" s="47" customFormat="1">
      <c r="B712" s="84" t="s">
        <v>90</v>
      </c>
      <c r="C712" s="51"/>
      <c r="E712" s="46"/>
      <c r="F712" s="46"/>
      <c r="G712" s="46"/>
      <c r="H712" s="46"/>
      <c r="I712" s="46"/>
      <c r="J712" s="46"/>
      <c r="K712" s="46"/>
      <c r="L712" s="46"/>
      <c r="M712" s="46"/>
      <c r="N712" s="46"/>
      <c r="O712" s="46"/>
      <c r="P712" s="46"/>
      <c r="Q712" s="46"/>
      <c r="R712" s="46"/>
      <c r="S712" s="46"/>
      <c r="T712" s="46"/>
      <c r="U712" s="46"/>
    </row>
    <row r="713" spans="2:21" s="47" customFormat="1">
      <c r="B713" s="95" t="s">
        <v>91</v>
      </c>
      <c r="C713" s="147"/>
      <c r="E713" s="46"/>
      <c r="F713" s="46"/>
      <c r="G713" s="46"/>
      <c r="H713" s="46"/>
      <c r="I713" s="46"/>
      <c r="J713" s="46"/>
      <c r="K713" s="46"/>
      <c r="L713" s="46"/>
      <c r="M713" s="46"/>
      <c r="N713" s="46"/>
      <c r="O713" s="46"/>
      <c r="P713" s="46"/>
      <c r="Q713" s="46"/>
      <c r="R713" s="46"/>
      <c r="S713" s="46"/>
      <c r="T713" s="46"/>
      <c r="U713" s="46"/>
    </row>
    <row r="714" spans="2:21" s="47" customFormat="1">
      <c r="B714" s="96" t="s">
        <v>92</v>
      </c>
      <c r="C714" s="147"/>
      <c r="E714" s="46"/>
      <c r="F714" s="46"/>
      <c r="G714" s="46"/>
      <c r="H714" s="46"/>
      <c r="I714" s="46"/>
      <c r="J714" s="46"/>
      <c r="K714" s="46"/>
      <c r="L714" s="46"/>
      <c r="M714" s="46"/>
      <c r="N714" s="46"/>
      <c r="O714" s="46"/>
      <c r="P714" s="46"/>
      <c r="Q714" s="46"/>
      <c r="R714" s="46"/>
      <c r="S714" s="46"/>
      <c r="T714" s="46"/>
      <c r="U714" s="46"/>
    </row>
    <row r="715" spans="2:21" s="47" customFormat="1">
      <c r="B715" s="96" t="s">
        <v>93</v>
      </c>
      <c r="C715" s="148"/>
      <c r="E715" s="46"/>
      <c r="F715" s="46"/>
      <c r="G715" s="46"/>
      <c r="H715" s="46"/>
      <c r="I715" s="46"/>
      <c r="J715" s="46"/>
      <c r="K715" s="46"/>
      <c r="L715" s="46"/>
      <c r="M715" s="46"/>
      <c r="N715" s="46"/>
      <c r="O715" s="46"/>
      <c r="P715" s="46"/>
      <c r="Q715" s="46"/>
      <c r="R715" s="46"/>
      <c r="S715" s="46"/>
      <c r="T715" s="46"/>
      <c r="U715" s="46"/>
    </row>
    <row r="717" spans="2:21">
      <c r="B717" s="164" t="s">
        <v>103</v>
      </c>
      <c r="C717" s="103"/>
      <c r="D717" s="163"/>
      <c r="E717" s="163"/>
      <c r="F717" s="163"/>
      <c r="G717" s="163"/>
      <c r="H717" s="163"/>
      <c r="I717" s="163"/>
      <c r="J717" s="163"/>
      <c r="K717" s="163"/>
      <c r="L717" s="163"/>
      <c r="M717" s="163"/>
      <c r="N717" s="163"/>
      <c r="O717" s="163"/>
      <c r="P717" s="163"/>
      <c r="Q717" s="163"/>
      <c r="R717" s="163"/>
      <c r="S717" s="163"/>
    </row>
    <row r="718" spans="2:21" ht="15" customHeight="1">
      <c r="B718" s="90"/>
      <c r="C718" s="90"/>
      <c r="D718" s="90"/>
      <c r="E718" s="90"/>
      <c r="F718" s="90"/>
    </row>
    <row r="719" spans="2:21" s="3" customFormat="1">
      <c r="B719" s="89" t="s">
        <v>12</v>
      </c>
    </row>
    <row r="720" spans="2:21" s="3" customFormat="1">
      <c r="B720" s="89"/>
    </row>
    <row r="721" spans="2:21" s="3" customFormat="1">
      <c r="B721" s="2" t="s">
        <v>13</v>
      </c>
      <c r="C721" s="64"/>
    </row>
    <row r="722" spans="2:21">
      <c r="B722" s="2" t="s">
        <v>14</v>
      </c>
      <c r="C722" s="64"/>
    </row>
    <row r="723" spans="2:21">
      <c r="B723" s="2" t="s">
        <v>15</v>
      </c>
      <c r="C723" s="64"/>
    </row>
    <row r="724" spans="2:21">
      <c r="B724" s="2" t="s">
        <v>31934</v>
      </c>
      <c r="C724" s="64"/>
    </row>
    <row r="725" spans="2:21">
      <c r="B725" s="2" t="s">
        <v>16</v>
      </c>
      <c r="C725" s="51"/>
    </row>
    <row r="726" spans="2:21">
      <c r="B726" s="2" t="s">
        <v>18</v>
      </c>
      <c r="C726" s="50"/>
    </row>
    <row r="728" spans="2:21">
      <c r="B728" s="161" t="s">
        <v>19</v>
      </c>
      <c r="C728" s="100"/>
      <c r="D728" s="130"/>
      <c r="E728" s="130"/>
      <c r="F728" s="130"/>
      <c r="G728" s="130"/>
      <c r="H728" s="130"/>
      <c r="I728" s="130"/>
      <c r="J728" s="130"/>
      <c r="K728" s="130"/>
      <c r="L728" s="130"/>
      <c r="M728" s="130"/>
      <c r="N728" s="130"/>
      <c r="O728" s="130"/>
      <c r="P728" s="130"/>
      <c r="Q728" s="130"/>
      <c r="R728" s="52"/>
    </row>
    <row r="729" spans="2:21">
      <c r="B729" s="159" t="s">
        <v>31955</v>
      </c>
      <c r="C729" s="117"/>
      <c r="R729" s="53"/>
    </row>
    <row r="730" spans="2:21">
      <c r="B730" s="160" t="s">
        <v>20</v>
      </c>
      <c r="C730" s="101"/>
      <c r="D730" s="132"/>
      <c r="E730" s="132"/>
      <c r="F730" s="132"/>
      <c r="G730" s="132"/>
      <c r="H730" s="132"/>
      <c r="I730" s="132"/>
      <c r="J730" s="132"/>
      <c r="K730" s="132"/>
      <c r="L730" s="132"/>
      <c r="M730" s="132"/>
      <c r="N730" s="132"/>
      <c r="O730" s="132"/>
      <c r="P730" s="132"/>
      <c r="Q730" s="132"/>
      <c r="R730" s="54"/>
    </row>
    <row r="732" spans="2:21" s="30" customFormat="1">
      <c r="B732" s="89" t="s">
        <v>21</v>
      </c>
      <c r="C732" s="48"/>
      <c r="E732" s="48"/>
      <c r="H732" s="48"/>
      <c r="J732" s="48"/>
      <c r="L732" s="48"/>
      <c r="M732" s="48"/>
      <c r="N732" s="48"/>
      <c r="P732" s="48"/>
      <c r="Q732" s="48"/>
      <c r="R732" s="48"/>
      <c r="S732" s="48"/>
      <c r="T732" s="48"/>
      <c r="U732" s="48"/>
    </row>
    <row r="733" spans="2:21" s="30" customFormat="1">
      <c r="B733" s="89"/>
      <c r="C733" s="48"/>
      <c r="E733" s="48"/>
      <c r="H733" s="48"/>
      <c r="J733" s="48"/>
      <c r="L733" s="48"/>
      <c r="M733" s="48"/>
      <c r="N733" s="48"/>
      <c r="P733" s="48"/>
      <c r="Q733" s="48"/>
      <c r="R733" s="48"/>
      <c r="S733" s="48"/>
      <c r="T733" s="48"/>
      <c r="U733" s="48"/>
    </row>
    <row r="734" spans="2:21" s="30" customFormat="1" ht="16.5" thickBot="1">
      <c r="B734" s="102" t="s">
        <v>22</v>
      </c>
      <c r="C734" s="48"/>
      <c r="E734" s="48"/>
      <c r="H734" s="48"/>
      <c r="J734" s="48"/>
      <c r="L734" s="48"/>
      <c r="M734" s="48"/>
      <c r="N734" s="48"/>
      <c r="P734" s="48"/>
      <c r="Q734" s="48"/>
      <c r="R734" s="48"/>
      <c r="S734" s="48"/>
      <c r="T734" s="48"/>
      <c r="U734" s="48"/>
    </row>
    <row r="735" spans="2:21" s="55" customFormat="1">
      <c r="B735" s="56" t="s">
        <v>23</v>
      </c>
      <c r="C735" s="57" t="s">
        <v>24</v>
      </c>
      <c r="D735" s="55" t="s">
        <v>25</v>
      </c>
      <c r="E735" s="55" t="s">
        <v>26</v>
      </c>
      <c r="F735" s="48" t="s">
        <v>27</v>
      </c>
      <c r="G735" s="48" t="s">
        <v>28</v>
      </c>
      <c r="H735" s="55" t="s">
        <v>29</v>
      </c>
      <c r="I735" s="48" t="s">
        <v>30</v>
      </c>
      <c r="J735" s="55" t="s">
        <v>31</v>
      </c>
      <c r="K735" s="48" t="s">
        <v>32</v>
      </c>
      <c r="L735" s="48" t="s">
        <v>33</v>
      </c>
      <c r="M735" s="48" t="s">
        <v>31917</v>
      </c>
      <c r="N735" s="48" t="s">
        <v>31846</v>
      </c>
      <c r="O735" s="48" t="s">
        <v>31847</v>
      </c>
      <c r="P735" s="48" t="s">
        <v>31848</v>
      </c>
      <c r="Q735" s="48" t="s">
        <v>31849</v>
      </c>
      <c r="R735" s="48"/>
      <c r="S735" s="48"/>
      <c r="T735" s="48"/>
      <c r="U735" s="48"/>
    </row>
    <row r="736" spans="2:21" s="30" customFormat="1">
      <c r="B736" s="157" t="s">
        <v>34</v>
      </c>
      <c r="C736" s="59"/>
      <c r="D736" s="30" t="str">
        <f>IF(OR(ISBLANK(C736), L736="Remove"), " ", L736)</f>
        <v xml:space="preserve"> </v>
      </c>
      <c r="E736" s="48">
        <f>IF($D736=SpeciesTable126[[#Headers],[Willow]],$C736,0)</f>
        <v>0</v>
      </c>
      <c r="F736" s="48">
        <f>IF($D736=SpeciesTable126[[#Headers],[Cottonwood]],$C736,0)</f>
        <v>0</v>
      </c>
      <c r="G736" s="48">
        <f>IF($D736=SpeciesTable126[[#Headers],[Oak]],$C736,0)</f>
        <v>0</v>
      </c>
      <c r="H736" s="48">
        <f>IF($D736=SpeciesTable126[[#Headers],[Shrub]],$C736,0)</f>
        <v>0</v>
      </c>
      <c r="I736" s="48">
        <f>IF($D736=SpeciesTable126[[#Headers],[AlWal]],$C736,0)</f>
        <v>0</v>
      </c>
      <c r="J736" s="48">
        <f>IF($D736=SpeciesTable126[[#Headers],[ABS]],$C736,0)</f>
        <v>0</v>
      </c>
      <c r="K736" s="48">
        <f>IF($D736=SpeciesTable126[[#Headers],[Other]],$C736,0)</f>
        <v>0</v>
      </c>
      <c r="L736" s="48" t="s">
        <v>31</v>
      </c>
      <c r="M736" s="48" t="str">
        <f>$C$22&amp;SpeciesTable126[[#This Row],[Species]]</f>
        <v>Acer negundo</v>
      </c>
      <c r="N736" s="48">
        <f>IF(SpeciesTable126[[#This Row],[Percentage]]&lt;&gt;"", IFERROR(VLOOKUP(SpeciesTable126[[#This Row],[County&amp;Species]], SpeciesCobenefits[[County&amp;Species]:[PM2.5 Removed]], 2, FALSE), 0), 0)</f>
        <v>0</v>
      </c>
      <c r="O736" s="48">
        <f>IF(SpeciesTable126[[#This Row],[Percentage]]&lt;&gt;"", IFERROR(VLOOKUP(SpeciesTable126[[#This Row],[County&amp;Species]], SpeciesCobenefits[[County&amp;Species]:[PM2.5 Removed]],3, FALSE), 0), 0)</f>
        <v>0</v>
      </c>
      <c r="P736" s="48">
        <f>IF(SpeciesTable126[[#This Row],[Percentage]]&lt;&gt;"", IFERROR(VLOOKUP(SpeciesTable126[[#This Row],[County&amp;Species]], SpeciesCobenefits[[County&amp;Species]:[PM2.5 Removed]], 4, FALSE), 0), 0)</f>
        <v>0</v>
      </c>
      <c r="Q736" s="48">
        <f>IF(SpeciesTable126[[#This Row],[Percentage]]&lt;&gt;"", IFERROR(VLOOKUP(SpeciesTable126[[#This Row],[County&amp;Species]], SpeciesCobenefits[[County&amp;Species]:[PM2.5 Removed]], 5, FALSE), 0), 0)</f>
        <v>0</v>
      </c>
      <c r="R736" s="48"/>
      <c r="S736" s="48"/>
      <c r="T736" s="48"/>
      <c r="U736" s="48"/>
    </row>
    <row r="737" spans="2:21" s="30" customFormat="1">
      <c r="B737" s="157" t="s">
        <v>35</v>
      </c>
      <c r="C737" s="59"/>
      <c r="D737" s="30" t="str">
        <f t="shared" ref="D737:D770" si="27">IF(OR(ISBLANK(C737), L737="Remove"), " ", L737)</f>
        <v xml:space="preserve"> </v>
      </c>
      <c r="E737" s="48">
        <f>IF($D737=SpeciesTable126[[#Headers],[Willow]],$C737,0)</f>
        <v>0</v>
      </c>
      <c r="F737" s="48">
        <f>IF($D737=SpeciesTable126[[#Headers],[Cottonwood]],$C737,0)</f>
        <v>0</v>
      </c>
      <c r="G737" s="48">
        <f>IF($D737=SpeciesTable126[[#Headers],[Oak]],$C737,0)</f>
        <v>0</v>
      </c>
      <c r="H737" s="48">
        <f>IF($D737=SpeciesTable126[[#Headers],[Shrub]],$C737,0)</f>
        <v>0</v>
      </c>
      <c r="I737" s="48">
        <f>IF($D737=SpeciesTable126[[#Headers],[AlWal]],$C737,0)</f>
        <v>0</v>
      </c>
      <c r="J737" s="48">
        <f>IF($D737=SpeciesTable126[[#Headers],[ABS]],$C737,0)</f>
        <v>0</v>
      </c>
      <c r="K737" s="48">
        <f>IF($D737=SpeciesTable126[[#Headers],[Other]],$C737,0)</f>
        <v>0</v>
      </c>
      <c r="L737" s="48" t="s">
        <v>31</v>
      </c>
      <c r="M737" s="48" t="str">
        <f>$C$22&amp;SpeciesTable126[[#This Row],[Species]]</f>
        <v>Acer (other)</v>
      </c>
      <c r="N737" s="48">
        <f>IF(SpeciesTable126[[#This Row],[Percentage]]&lt;&gt;"", IFERROR(VLOOKUP(SpeciesTable126[[#This Row],[County&amp;Species]], SpeciesCobenefits[[County&amp;Species]:[PM2.5 Removed]], 2, FALSE), 0), 0)</f>
        <v>0</v>
      </c>
      <c r="O737" s="48">
        <f>IF(SpeciesTable126[[#This Row],[Percentage]]&lt;&gt;"", IFERROR(VLOOKUP(SpeciesTable126[[#This Row],[County&amp;Species]], SpeciesCobenefits[[County&amp;Species]:[PM2.5 Removed]],3, FALSE), 0), 0)</f>
        <v>0</v>
      </c>
      <c r="P737" s="48">
        <f>IF(SpeciesTable126[[#This Row],[Percentage]]&lt;&gt;"", IFERROR(VLOOKUP(SpeciesTable126[[#This Row],[County&amp;Species]], SpeciesCobenefits[[County&amp;Species]:[PM2.5 Removed]], 4, FALSE), 0), 0)</f>
        <v>0</v>
      </c>
      <c r="Q737" s="48">
        <f>IF(SpeciesTable126[[#This Row],[Percentage]]&lt;&gt;"", IFERROR(VLOOKUP(SpeciesTable126[[#This Row],[County&amp;Species]], SpeciesCobenefits[[County&amp;Species]:[PM2.5 Removed]], 5, FALSE), 0), 0)</f>
        <v>0</v>
      </c>
      <c r="R737" s="48"/>
      <c r="S737" s="48"/>
      <c r="T737" s="48"/>
      <c r="U737" s="48"/>
    </row>
    <row r="738" spans="2:21" s="30" customFormat="1">
      <c r="B738" s="157" t="s">
        <v>36</v>
      </c>
      <c r="C738" s="59"/>
      <c r="D738" s="30" t="str">
        <f t="shared" si="27"/>
        <v xml:space="preserve"> </v>
      </c>
      <c r="E738" s="48">
        <f>IF($D738=SpeciesTable126[[#Headers],[Willow]],$C738,0)</f>
        <v>0</v>
      </c>
      <c r="F738" s="48">
        <f>IF($D738=SpeciesTable126[[#Headers],[Cottonwood]],$C738,0)</f>
        <v>0</v>
      </c>
      <c r="G738" s="48">
        <f>IF($D738=SpeciesTable126[[#Headers],[Oak]],$C738,0)</f>
        <v>0</v>
      </c>
      <c r="H738" s="48">
        <f>IF($D738=SpeciesTable126[[#Headers],[Shrub]],$C738,0)</f>
        <v>0</v>
      </c>
      <c r="I738" s="48">
        <f>IF($D738=SpeciesTable126[[#Headers],[AlWal]],$C738,0)</f>
        <v>0</v>
      </c>
      <c r="J738" s="48">
        <f>IF($D738=SpeciesTable126[[#Headers],[ABS]],$C738,0)</f>
        <v>0</v>
      </c>
      <c r="K738" s="48">
        <f>IF($D738=SpeciesTable126[[#Headers],[Other]],$C738,0)</f>
        <v>0</v>
      </c>
      <c r="L738" s="48" t="s">
        <v>30</v>
      </c>
      <c r="M738" s="48" t="str">
        <f>$C$22&amp;SpeciesTable126[[#This Row],[Species]]</f>
        <v>Alnus rhombifolia</v>
      </c>
      <c r="N738" s="48">
        <f>IF(SpeciesTable126[[#This Row],[Percentage]]&lt;&gt;"", IFERROR(VLOOKUP(SpeciesTable126[[#This Row],[County&amp;Species]], SpeciesCobenefits[[County&amp;Species]:[PM2.5 Removed]], 2, FALSE), 0), 0)</f>
        <v>0</v>
      </c>
      <c r="O738" s="48">
        <f>IF(SpeciesTable126[[#This Row],[Percentage]]&lt;&gt;"", IFERROR(VLOOKUP(SpeciesTable126[[#This Row],[County&amp;Species]], SpeciesCobenefits[[County&amp;Species]:[PM2.5 Removed]],3, FALSE), 0), 0)</f>
        <v>0</v>
      </c>
      <c r="P738" s="48">
        <f>IF(SpeciesTable126[[#This Row],[Percentage]]&lt;&gt;"", IFERROR(VLOOKUP(SpeciesTable126[[#This Row],[County&amp;Species]], SpeciesCobenefits[[County&amp;Species]:[PM2.5 Removed]], 4, FALSE), 0), 0)</f>
        <v>0</v>
      </c>
      <c r="Q738" s="48">
        <f>IF(SpeciesTable126[[#This Row],[Percentage]]&lt;&gt;"", IFERROR(VLOOKUP(SpeciesTable126[[#This Row],[County&amp;Species]], SpeciesCobenefits[[County&amp;Species]:[PM2.5 Removed]], 5, FALSE), 0), 0)</f>
        <v>0</v>
      </c>
      <c r="R738" s="48"/>
      <c r="S738" s="48"/>
      <c r="T738" s="48"/>
      <c r="U738" s="48"/>
    </row>
    <row r="739" spans="2:21" s="30" customFormat="1">
      <c r="B739" s="157" t="s">
        <v>37</v>
      </c>
      <c r="C739" s="59"/>
      <c r="D739" s="30" t="str">
        <f t="shared" si="27"/>
        <v xml:space="preserve"> </v>
      </c>
      <c r="E739" s="48">
        <f>IF($D739=SpeciesTable126[[#Headers],[Willow]],$C739,0)</f>
        <v>0</v>
      </c>
      <c r="F739" s="48">
        <f>IF($D739=SpeciesTable126[[#Headers],[Cottonwood]],$C739,0)</f>
        <v>0</v>
      </c>
      <c r="G739" s="48">
        <f>IF($D739=SpeciesTable126[[#Headers],[Oak]],$C739,0)</f>
        <v>0</v>
      </c>
      <c r="H739" s="48">
        <f>IF($D739=SpeciesTable126[[#Headers],[Shrub]],$C739,0)</f>
        <v>0</v>
      </c>
      <c r="I739" s="48">
        <f>IF($D739=SpeciesTable126[[#Headers],[AlWal]],$C739,0)</f>
        <v>0</v>
      </c>
      <c r="J739" s="48">
        <f>IF($D739=SpeciesTable126[[#Headers],[ABS]],$C739,0)</f>
        <v>0</v>
      </c>
      <c r="K739" s="48">
        <f>IF($D739=SpeciesTable126[[#Headers],[Other]],$C739,0)</f>
        <v>0</v>
      </c>
      <c r="L739" s="48" t="s">
        <v>30</v>
      </c>
      <c r="M739" s="48" t="str">
        <f>$C$22&amp;SpeciesTable126[[#This Row],[Species]]</f>
        <v>Alnus (other)</v>
      </c>
      <c r="N739" s="48">
        <f>IF(SpeciesTable126[[#This Row],[Percentage]]&lt;&gt;"", IFERROR(VLOOKUP(SpeciesTable126[[#This Row],[County&amp;Species]], SpeciesCobenefits[[County&amp;Species]:[PM2.5 Removed]], 2, FALSE), 0), 0)</f>
        <v>0</v>
      </c>
      <c r="O739" s="48">
        <f>IF(SpeciesTable126[[#This Row],[Percentage]]&lt;&gt;"", IFERROR(VLOOKUP(SpeciesTable126[[#This Row],[County&amp;Species]], SpeciesCobenefits[[County&amp;Species]:[PM2.5 Removed]],3, FALSE), 0), 0)</f>
        <v>0</v>
      </c>
      <c r="P739" s="48">
        <f>IF(SpeciesTable126[[#This Row],[Percentage]]&lt;&gt;"", IFERROR(VLOOKUP(SpeciesTable126[[#This Row],[County&amp;Species]], SpeciesCobenefits[[County&amp;Species]:[PM2.5 Removed]], 4, FALSE), 0), 0)</f>
        <v>0</v>
      </c>
      <c r="Q739" s="48">
        <f>IF(SpeciesTable126[[#This Row],[Percentage]]&lt;&gt;"", IFERROR(VLOOKUP(SpeciesTable126[[#This Row],[County&amp;Species]], SpeciesCobenefits[[County&amp;Species]:[PM2.5 Removed]], 5, FALSE), 0), 0)</f>
        <v>0</v>
      </c>
      <c r="R739" s="48"/>
      <c r="S739" s="48"/>
      <c r="T739" s="48"/>
      <c r="U739" s="48"/>
    </row>
    <row r="740" spans="2:21" s="30" customFormat="1">
      <c r="B740" s="157" t="s">
        <v>38</v>
      </c>
      <c r="C740" s="59"/>
      <c r="D740" s="30" t="str">
        <f t="shared" si="27"/>
        <v xml:space="preserve"> </v>
      </c>
      <c r="E740" s="48">
        <f>IF($D740=SpeciesTable126[[#Headers],[Willow]],$C740,0)</f>
        <v>0</v>
      </c>
      <c r="F740" s="48">
        <f>IF($D740=SpeciesTable126[[#Headers],[Cottonwood]],$C740,0)</f>
        <v>0</v>
      </c>
      <c r="G740" s="48">
        <f>IF($D740=SpeciesTable126[[#Headers],[Oak]],$C740,0)</f>
        <v>0</v>
      </c>
      <c r="H740" s="48">
        <f>IF($D740=SpeciesTable126[[#Headers],[Shrub]],$C740,0)</f>
        <v>0</v>
      </c>
      <c r="I740" s="48">
        <f>IF($D740=SpeciesTable126[[#Headers],[AlWal]],$C740,0)</f>
        <v>0</v>
      </c>
      <c r="J740" s="48">
        <f>IF($D740=SpeciesTable126[[#Headers],[ABS]],$C740,0)</f>
        <v>0</v>
      </c>
      <c r="K740" s="48">
        <f>IF($D740=SpeciesTable126[[#Headers],[Other]],$C740,0)</f>
        <v>0</v>
      </c>
      <c r="L740" s="48" t="s">
        <v>29</v>
      </c>
      <c r="M740" s="48" t="str">
        <f>$C$22&amp;SpeciesTable126[[#This Row],[Species]]</f>
        <v>Aesculus californica</v>
      </c>
      <c r="N740" s="48">
        <f>IF(SpeciesTable126[[#This Row],[Percentage]]&lt;&gt;"", IFERROR(VLOOKUP(SpeciesTable126[[#This Row],[County&amp;Species]], SpeciesCobenefits[[County&amp;Species]:[PM2.5 Removed]], 2, FALSE), 0), 0)</f>
        <v>0</v>
      </c>
      <c r="O740" s="48">
        <f>IF(SpeciesTable126[[#This Row],[Percentage]]&lt;&gt;"", IFERROR(VLOOKUP(SpeciesTable126[[#This Row],[County&amp;Species]], SpeciesCobenefits[[County&amp;Species]:[PM2.5 Removed]],3, FALSE), 0), 0)</f>
        <v>0</v>
      </c>
      <c r="P740" s="48">
        <f>IF(SpeciesTable126[[#This Row],[Percentage]]&lt;&gt;"", IFERROR(VLOOKUP(SpeciesTable126[[#This Row],[County&amp;Species]], SpeciesCobenefits[[County&amp;Species]:[PM2.5 Removed]], 4, FALSE), 0), 0)</f>
        <v>0</v>
      </c>
      <c r="Q740" s="48">
        <f>IF(SpeciesTable126[[#This Row],[Percentage]]&lt;&gt;"", IFERROR(VLOOKUP(SpeciesTable126[[#This Row],[County&amp;Species]], SpeciesCobenefits[[County&amp;Species]:[PM2.5 Removed]], 5, FALSE), 0), 0)</f>
        <v>0</v>
      </c>
      <c r="R740" s="48"/>
      <c r="S740" s="48"/>
      <c r="T740" s="48"/>
      <c r="U740" s="48"/>
    </row>
    <row r="741" spans="2:21" s="30" customFormat="1">
      <c r="B741" s="157" t="s">
        <v>39</v>
      </c>
      <c r="C741" s="59"/>
      <c r="D741" s="30" t="str">
        <f t="shared" si="27"/>
        <v xml:space="preserve"> </v>
      </c>
      <c r="E741" s="48">
        <f>IF($D741=SpeciesTable126[[#Headers],[Willow]],$C741,0)</f>
        <v>0</v>
      </c>
      <c r="F741" s="48">
        <f>IF($D741=SpeciesTable126[[#Headers],[Cottonwood]],$C741,0)</f>
        <v>0</v>
      </c>
      <c r="G741" s="48">
        <f>IF($D741=SpeciesTable126[[#Headers],[Oak]],$C741,0)</f>
        <v>0</v>
      </c>
      <c r="H741" s="48">
        <f>IF($D741=SpeciesTable126[[#Headers],[Shrub]],$C741,0)</f>
        <v>0</v>
      </c>
      <c r="I741" s="48">
        <f>IF($D741=SpeciesTable126[[#Headers],[AlWal]],$C741,0)</f>
        <v>0</v>
      </c>
      <c r="J741" s="48">
        <f>IF($D741=SpeciesTable126[[#Headers],[ABS]],$C741,0)</f>
        <v>0</v>
      </c>
      <c r="K741" s="48">
        <f>IF($D741=SpeciesTable126[[#Headers],[Other]],$C741,0)</f>
        <v>0</v>
      </c>
      <c r="L741" s="48" t="s">
        <v>29</v>
      </c>
      <c r="M741" s="48" t="str">
        <f>$C$22&amp;SpeciesTable126[[#This Row],[Species]]</f>
        <v>Baccharis pilularis</v>
      </c>
      <c r="N741" s="48">
        <f>IF(SpeciesTable126[[#This Row],[Percentage]]&lt;&gt;"", IFERROR(VLOOKUP(SpeciesTable126[[#This Row],[County&amp;Species]], SpeciesCobenefits[[County&amp;Species]:[PM2.5 Removed]], 2, FALSE), 0), 0)</f>
        <v>0</v>
      </c>
      <c r="O741" s="48">
        <f>IF(SpeciesTable126[[#This Row],[Percentage]]&lt;&gt;"", IFERROR(VLOOKUP(SpeciesTable126[[#This Row],[County&amp;Species]], SpeciesCobenefits[[County&amp;Species]:[PM2.5 Removed]],3, FALSE), 0), 0)</f>
        <v>0</v>
      </c>
      <c r="P741" s="48">
        <f>IF(SpeciesTable126[[#This Row],[Percentage]]&lt;&gt;"", IFERROR(VLOOKUP(SpeciesTable126[[#This Row],[County&amp;Species]], SpeciesCobenefits[[County&amp;Species]:[PM2.5 Removed]], 4, FALSE), 0), 0)</f>
        <v>0</v>
      </c>
      <c r="Q741" s="48">
        <f>IF(SpeciesTable126[[#This Row],[Percentage]]&lt;&gt;"", IFERROR(VLOOKUP(SpeciesTable126[[#This Row],[County&amp;Species]], SpeciesCobenefits[[County&amp;Species]:[PM2.5 Removed]], 5, FALSE), 0), 0)</f>
        <v>0</v>
      </c>
      <c r="R741" s="48"/>
      <c r="S741" s="48"/>
      <c r="T741" s="48"/>
      <c r="U741" s="48"/>
    </row>
    <row r="742" spans="2:21" s="30" customFormat="1">
      <c r="B742" s="157" t="s">
        <v>40</v>
      </c>
      <c r="C742" s="59"/>
      <c r="D742" s="30" t="str">
        <f t="shared" si="27"/>
        <v xml:space="preserve"> </v>
      </c>
      <c r="E742" s="48">
        <f>IF($D742=SpeciesTable126[[#Headers],[Willow]],$C742,0)</f>
        <v>0</v>
      </c>
      <c r="F742" s="48">
        <f>IF($D742=SpeciesTable126[[#Headers],[Cottonwood]],$C742,0)</f>
        <v>0</v>
      </c>
      <c r="G742" s="48">
        <f>IF($D742=SpeciesTable126[[#Headers],[Oak]],$C742,0)</f>
        <v>0</v>
      </c>
      <c r="H742" s="48">
        <f>IF($D742=SpeciesTable126[[#Headers],[Shrub]],$C742,0)</f>
        <v>0</v>
      </c>
      <c r="I742" s="48">
        <f>IF($D742=SpeciesTable126[[#Headers],[AlWal]],$C742,0)</f>
        <v>0</v>
      </c>
      <c r="J742" s="48">
        <f>IF($D742=SpeciesTable126[[#Headers],[ABS]],$C742,0)</f>
        <v>0</v>
      </c>
      <c r="K742" s="48">
        <f>IF($D742=SpeciesTable126[[#Headers],[Other]],$C742,0)</f>
        <v>0</v>
      </c>
      <c r="L742" s="48" t="s">
        <v>29</v>
      </c>
      <c r="M742" s="48" t="str">
        <f>$C$22&amp;SpeciesTable126[[#This Row],[Species]]</f>
        <v>Baccharis salicifiolia</v>
      </c>
      <c r="N742" s="48">
        <f>IF(SpeciesTable126[[#This Row],[Percentage]]&lt;&gt;"", IFERROR(VLOOKUP(SpeciesTable126[[#This Row],[County&amp;Species]], SpeciesCobenefits[[County&amp;Species]:[PM2.5 Removed]], 2, FALSE), 0), 0)</f>
        <v>0</v>
      </c>
      <c r="O742" s="48">
        <f>IF(SpeciesTable126[[#This Row],[Percentage]]&lt;&gt;"", IFERROR(VLOOKUP(SpeciesTable126[[#This Row],[County&amp;Species]], SpeciesCobenefits[[County&amp;Species]:[PM2.5 Removed]],3, FALSE), 0), 0)</f>
        <v>0</v>
      </c>
      <c r="P742" s="48">
        <f>IF(SpeciesTable126[[#This Row],[Percentage]]&lt;&gt;"", IFERROR(VLOOKUP(SpeciesTable126[[#This Row],[County&amp;Species]], SpeciesCobenefits[[County&amp;Species]:[PM2.5 Removed]], 4, FALSE), 0), 0)</f>
        <v>0</v>
      </c>
      <c r="Q742" s="48">
        <f>IF(SpeciesTable126[[#This Row],[Percentage]]&lt;&gt;"", IFERROR(VLOOKUP(SpeciesTable126[[#This Row],[County&amp;Species]], SpeciesCobenefits[[County&amp;Species]:[PM2.5 Removed]], 5, FALSE), 0), 0)</f>
        <v>0</v>
      </c>
      <c r="R742" s="48"/>
      <c r="S742" s="48"/>
      <c r="T742" s="48"/>
      <c r="U742" s="48"/>
    </row>
    <row r="743" spans="2:21" s="30" customFormat="1">
      <c r="B743" s="157" t="s">
        <v>41</v>
      </c>
      <c r="C743" s="59"/>
      <c r="D743" s="30" t="str">
        <f t="shared" si="27"/>
        <v xml:space="preserve"> </v>
      </c>
      <c r="E743" s="48">
        <f>IF($D743=SpeciesTable126[[#Headers],[Willow]],$C743,0)</f>
        <v>0</v>
      </c>
      <c r="F743" s="48">
        <f>IF($D743=SpeciesTable126[[#Headers],[Cottonwood]],$C743,0)</f>
        <v>0</v>
      </c>
      <c r="G743" s="48">
        <f>IF($D743=SpeciesTable126[[#Headers],[Oak]],$C743,0)</f>
        <v>0</v>
      </c>
      <c r="H743" s="48">
        <f>IF($D743=SpeciesTable126[[#Headers],[Shrub]],$C743,0)</f>
        <v>0</v>
      </c>
      <c r="I743" s="48">
        <f>IF($D743=SpeciesTable126[[#Headers],[AlWal]],$C743,0)</f>
        <v>0</v>
      </c>
      <c r="J743" s="48">
        <f>IF($D743=SpeciesTable126[[#Headers],[ABS]],$C743,0)</f>
        <v>0</v>
      </c>
      <c r="K743" s="48">
        <f>IF($D743=SpeciesTable126[[#Headers],[Other]],$C743,0)</f>
        <v>0</v>
      </c>
      <c r="L743" s="48" t="s">
        <v>29</v>
      </c>
      <c r="M743" s="48" t="str">
        <f>$C$22&amp;SpeciesTable126[[#This Row],[Species]]</f>
        <v>Cephalanthus occidentalis</v>
      </c>
      <c r="N743" s="48">
        <f>IF(SpeciesTable126[[#This Row],[Percentage]]&lt;&gt;"", IFERROR(VLOOKUP(SpeciesTable126[[#This Row],[County&amp;Species]], SpeciesCobenefits[[County&amp;Species]:[PM2.5 Removed]], 2, FALSE), 0), 0)</f>
        <v>0</v>
      </c>
      <c r="O743" s="48">
        <f>IF(SpeciesTable126[[#This Row],[Percentage]]&lt;&gt;"", IFERROR(VLOOKUP(SpeciesTable126[[#This Row],[County&amp;Species]], SpeciesCobenefits[[County&amp;Species]:[PM2.5 Removed]],3, FALSE), 0), 0)</f>
        <v>0</v>
      </c>
      <c r="P743" s="48">
        <f>IF(SpeciesTable126[[#This Row],[Percentage]]&lt;&gt;"", IFERROR(VLOOKUP(SpeciesTable126[[#This Row],[County&amp;Species]], SpeciesCobenefits[[County&amp;Species]:[PM2.5 Removed]], 4, FALSE), 0), 0)</f>
        <v>0</v>
      </c>
      <c r="Q743" s="48">
        <f>IF(SpeciesTable126[[#This Row],[Percentage]]&lt;&gt;"", IFERROR(VLOOKUP(SpeciesTable126[[#This Row],[County&amp;Species]], SpeciesCobenefits[[County&amp;Species]:[PM2.5 Removed]], 5, FALSE), 0), 0)</f>
        <v>0</v>
      </c>
      <c r="R743" s="48"/>
      <c r="S743" s="48"/>
      <c r="T743" s="48"/>
      <c r="U743" s="48"/>
    </row>
    <row r="744" spans="2:21" s="30" customFormat="1">
      <c r="B744" s="157" t="s">
        <v>42</v>
      </c>
      <c r="C744" s="59"/>
      <c r="D744" s="30" t="str">
        <f t="shared" si="27"/>
        <v xml:space="preserve"> </v>
      </c>
      <c r="E744" s="48">
        <f>IF($D744=SpeciesTable126[[#Headers],[Willow]],$C744,0)</f>
        <v>0</v>
      </c>
      <c r="F744" s="48">
        <f>IF($D744=SpeciesTable126[[#Headers],[Cottonwood]],$C744,0)</f>
        <v>0</v>
      </c>
      <c r="G744" s="48">
        <f>IF($D744=SpeciesTable126[[#Headers],[Oak]],$C744,0)</f>
        <v>0</v>
      </c>
      <c r="H744" s="48">
        <f>IF($D744=SpeciesTable126[[#Headers],[Shrub]],$C744,0)</f>
        <v>0</v>
      </c>
      <c r="I744" s="48">
        <f>IF($D744=SpeciesTable126[[#Headers],[AlWal]],$C744,0)</f>
        <v>0</v>
      </c>
      <c r="J744" s="48">
        <f>IF($D744=SpeciesTable126[[#Headers],[ABS]],$C744,0)</f>
        <v>0</v>
      </c>
      <c r="K744" s="48">
        <f>IF($D744=SpeciesTable126[[#Headers],[Other]],$C744,0)</f>
        <v>0</v>
      </c>
      <c r="L744" s="48" t="s">
        <v>31</v>
      </c>
      <c r="M744" s="48" t="str">
        <f>$C$22&amp;SpeciesTable126[[#This Row],[Species]]</f>
        <v>Fraxinus latifolia</v>
      </c>
      <c r="N744" s="48">
        <f>IF(SpeciesTable126[[#This Row],[Percentage]]&lt;&gt;"", IFERROR(VLOOKUP(SpeciesTable126[[#This Row],[County&amp;Species]], SpeciesCobenefits[[County&amp;Species]:[PM2.5 Removed]], 2, FALSE), 0), 0)</f>
        <v>0</v>
      </c>
      <c r="O744" s="48">
        <f>IF(SpeciesTable126[[#This Row],[Percentage]]&lt;&gt;"", IFERROR(VLOOKUP(SpeciesTable126[[#This Row],[County&amp;Species]], SpeciesCobenefits[[County&amp;Species]:[PM2.5 Removed]],3, FALSE), 0), 0)</f>
        <v>0</v>
      </c>
      <c r="P744" s="48">
        <f>IF(SpeciesTable126[[#This Row],[Percentage]]&lt;&gt;"", IFERROR(VLOOKUP(SpeciesTable126[[#This Row],[County&amp;Species]], SpeciesCobenefits[[County&amp;Species]:[PM2.5 Removed]], 4, FALSE), 0), 0)</f>
        <v>0</v>
      </c>
      <c r="Q744" s="48">
        <f>IF(SpeciesTable126[[#This Row],[Percentage]]&lt;&gt;"", IFERROR(VLOOKUP(SpeciesTable126[[#This Row],[County&amp;Species]], SpeciesCobenefits[[County&amp;Species]:[PM2.5 Removed]], 5, FALSE), 0), 0)</f>
        <v>0</v>
      </c>
      <c r="R744" s="48"/>
      <c r="S744" s="48"/>
      <c r="T744" s="48"/>
      <c r="U744" s="48"/>
    </row>
    <row r="745" spans="2:21" s="30" customFormat="1">
      <c r="B745" s="157" t="s">
        <v>43</v>
      </c>
      <c r="C745" s="59"/>
      <c r="D745" s="30" t="str">
        <f t="shared" si="27"/>
        <v xml:space="preserve"> </v>
      </c>
      <c r="E745" s="48">
        <f>IF($D745=SpeciesTable126[[#Headers],[Willow]],$C745,0)</f>
        <v>0</v>
      </c>
      <c r="F745" s="48">
        <f>IF($D745=SpeciesTable126[[#Headers],[Cottonwood]],$C745,0)</f>
        <v>0</v>
      </c>
      <c r="G745" s="48">
        <f>IF($D745=SpeciesTable126[[#Headers],[Oak]],$C745,0)</f>
        <v>0</v>
      </c>
      <c r="H745" s="48">
        <f>IF($D745=SpeciesTable126[[#Headers],[Shrub]],$C745,0)</f>
        <v>0</v>
      </c>
      <c r="I745" s="48">
        <f>IF($D745=SpeciesTable126[[#Headers],[AlWal]],$C745,0)</f>
        <v>0</v>
      </c>
      <c r="J745" s="48">
        <f>IF($D745=SpeciesTable126[[#Headers],[ABS]],$C745,0)</f>
        <v>0</v>
      </c>
      <c r="K745" s="48">
        <f>IF($D745=SpeciesTable126[[#Headers],[Other]],$C745,0)</f>
        <v>0</v>
      </c>
      <c r="L745" s="48" t="s">
        <v>29</v>
      </c>
      <c r="M745" s="48" t="str">
        <f>$C$22&amp;SpeciesTable126[[#This Row],[Species]]</f>
        <v>Garrya elliptica</v>
      </c>
      <c r="N745" s="48">
        <f>IF(SpeciesTable126[[#This Row],[Percentage]]&lt;&gt;"", IFERROR(VLOOKUP(SpeciesTable126[[#This Row],[County&amp;Species]], SpeciesCobenefits[[County&amp;Species]:[PM2.5 Removed]], 2, FALSE), 0), 0)</f>
        <v>0</v>
      </c>
      <c r="O745" s="48">
        <f>IF(SpeciesTable126[[#This Row],[Percentage]]&lt;&gt;"", IFERROR(VLOOKUP(SpeciesTable126[[#This Row],[County&amp;Species]], SpeciesCobenefits[[County&amp;Species]:[PM2.5 Removed]],3, FALSE), 0), 0)</f>
        <v>0</v>
      </c>
      <c r="P745" s="48">
        <f>IF(SpeciesTable126[[#This Row],[Percentage]]&lt;&gt;"", IFERROR(VLOOKUP(SpeciesTable126[[#This Row],[County&amp;Species]], SpeciesCobenefits[[County&amp;Species]:[PM2.5 Removed]], 4, FALSE), 0), 0)</f>
        <v>0</v>
      </c>
      <c r="Q745" s="48">
        <f>IF(SpeciesTable126[[#This Row],[Percentage]]&lt;&gt;"", IFERROR(VLOOKUP(SpeciesTable126[[#This Row],[County&amp;Species]], SpeciesCobenefits[[County&amp;Species]:[PM2.5 Removed]], 5, FALSE), 0), 0)</f>
        <v>0</v>
      </c>
      <c r="R745" s="48"/>
      <c r="S745" s="48"/>
      <c r="T745" s="48"/>
      <c r="U745" s="48"/>
    </row>
    <row r="746" spans="2:21" s="30" customFormat="1">
      <c r="B746" s="157" t="s">
        <v>44</v>
      </c>
      <c r="C746" s="59"/>
      <c r="D746" s="30" t="str">
        <f t="shared" si="27"/>
        <v xml:space="preserve"> </v>
      </c>
      <c r="E746" s="48">
        <f>IF($D746=SpeciesTable126[[#Headers],[Willow]],$C746,0)</f>
        <v>0</v>
      </c>
      <c r="F746" s="48">
        <f>IF($D746=SpeciesTable126[[#Headers],[Cottonwood]],$C746,0)</f>
        <v>0</v>
      </c>
      <c r="G746" s="48">
        <f>IF($D746=SpeciesTable126[[#Headers],[Oak]],$C746,0)</f>
        <v>0</v>
      </c>
      <c r="H746" s="48">
        <f>IF($D746=SpeciesTable126[[#Headers],[Shrub]],$C746,0)</f>
        <v>0</v>
      </c>
      <c r="I746" s="48">
        <f>IF($D746=SpeciesTable126[[#Headers],[AlWal]],$C746,0)</f>
        <v>0</v>
      </c>
      <c r="J746" s="48">
        <f>IF($D746=SpeciesTable126[[#Headers],[ABS]],$C746,0)</f>
        <v>0</v>
      </c>
      <c r="K746" s="48">
        <f>IF($D746=SpeciesTable126[[#Headers],[Other]],$C746,0)</f>
        <v>0</v>
      </c>
      <c r="L746" s="48" t="s">
        <v>29</v>
      </c>
      <c r="M746" s="48" t="str">
        <f>$C$22&amp;SpeciesTable126[[#This Row],[Species]]</f>
        <v>Heteromeles arbutifolia</v>
      </c>
      <c r="N746" s="48">
        <f>IF(SpeciesTable126[[#This Row],[Percentage]]&lt;&gt;"", IFERROR(VLOOKUP(SpeciesTable126[[#This Row],[County&amp;Species]], SpeciesCobenefits[[County&amp;Species]:[PM2.5 Removed]], 2, FALSE), 0), 0)</f>
        <v>0</v>
      </c>
      <c r="O746" s="48">
        <f>IF(SpeciesTable126[[#This Row],[Percentage]]&lt;&gt;"", IFERROR(VLOOKUP(SpeciesTable126[[#This Row],[County&amp;Species]], SpeciesCobenefits[[County&amp;Species]:[PM2.5 Removed]],3, FALSE), 0), 0)</f>
        <v>0</v>
      </c>
      <c r="P746" s="48">
        <f>IF(SpeciesTable126[[#This Row],[Percentage]]&lt;&gt;"", IFERROR(VLOOKUP(SpeciesTable126[[#This Row],[County&amp;Species]], SpeciesCobenefits[[County&amp;Species]:[PM2.5 Removed]], 4, FALSE), 0), 0)</f>
        <v>0</v>
      </c>
      <c r="Q746" s="48">
        <f>IF(SpeciesTable126[[#This Row],[Percentage]]&lt;&gt;"", IFERROR(VLOOKUP(SpeciesTable126[[#This Row],[County&amp;Species]], SpeciesCobenefits[[County&amp;Species]:[PM2.5 Removed]], 5, FALSE), 0), 0)</f>
        <v>0</v>
      </c>
      <c r="R746" s="48"/>
      <c r="S746" s="48"/>
      <c r="T746" s="48"/>
      <c r="U746" s="48"/>
    </row>
    <row r="747" spans="2:21" s="30" customFormat="1">
      <c r="B747" s="157" t="s">
        <v>45</v>
      </c>
      <c r="C747" s="59"/>
      <c r="D747" s="30" t="str">
        <f t="shared" si="27"/>
        <v xml:space="preserve"> </v>
      </c>
      <c r="E747" s="48">
        <f>IF($D747=SpeciesTable126[[#Headers],[Willow]],$C747,0)</f>
        <v>0</v>
      </c>
      <c r="F747" s="48">
        <f>IF($D747=SpeciesTable126[[#Headers],[Cottonwood]],$C747,0)</f>
        <v>0</v>
      </c>
      <c r="G747" s="48">
        <f>IF($D747=SpeciesTable126[[#Headers],[Oak]],$C747,0)</f>
        <v>0</v>
      </c>
      <c r="H747" s="48">
        <f>IF($D747=SpeciesTable126[[#Headers],[Shrub]],$C747,0)</f>
        <v>0</v>
      </c>
      <c r="I747" s="48">
        <f>IF($D747=SpeciesTable126[[#Headers],[AlWal]],$C747,0)</f>
        <v>0</v>
      </c>
      <c r="J747" s="48">
        <f>IF($D747=SpeciesTable126[[#Headers],[ABS]],$C747,0)</f>
        <v>0</v>
      </c>
      <c r="K747" s="48">
        <f>IF($D747=SpeciesTable126[[#Headers],[Other]],$C747,0)</f>
        <v>0</v>
      </c>
      <c r="L747" s="48" t="s">
        <v>30</v>
      </c>
      <c r="M747" s="48" t="str">
        <f>$C$22&amp;SpeciesTable126[[#This Row],[Species]]</f>
        <v>Juglans (sp)</v>
      </c>
      <c r="N747" s="48">
        <f>IF(SpeciesTable126[[#This Row],[Percentage]]&lt;&gt;"", IFERROR(VLOOKUP(SpeciesTable126[[#This Row],[County&amp;Species]], SpeciesCobenefits[[County&amp;Species]:[PM2.5 Removed]], 2, FALSE), 0), 0)</f>
        <v>0</v>
      </c>
      <c r="O747" s="48">
        <f>IF(SpeciesTable126[[#This Row],[Percentage]]&lt;&gt;"", IFERROR(VLOOKUP(SpeciesTable126[[#This Row],[County&amp;Species]], SpeciesCobenefits[[County&amp;Species]:[PM2.5 Removed]],3, FALSE), 0), 0)</f>
        <v>0</v>
      </c>
      <c r="P747" s="48">
        <f>IF(SpeciesTable126[[#This Row],[Percentage]]&lt;&gt;"", IFERROR(VLOOKUP(SpeciesTable126[[#This Row],[County&amp;Species]], SpeciesCobenefits[[County&amp;Species]:[PM2.5 Removed]], 4, FALSE), 0), 0)</f>
        <v>0</v>
      </c>
      <c r="Q747" s="48">
        <f>IF(SpeciesTable126[[#This Row],[Percentage]]&lt;&gt;"", IFERROR(VLOOKUP(SpeciesTable126[[#This Row],[County&amp;Species]], SpeciesCobenefits[[County&amp;Species]:[PM2.5 Removed]], 5, FALSE), 0), 0)</f>
        <v>0</v>
      </c>
      <c r="R747" s="48"/>
      <c r="S747" s="48"/>
      <c r="T747" s="48"/>
      <c r="U747" s="48"/>
    </row>
    <row r="748" spans="2:21" s="30" customFormat="1">
      <c r="B748" s="157" t="s">
        <v>46</v>
      </c>
      <c r="C748" s="59"/>
      <c r="D748" s="30" t="str">
        <f t="shared" si="27"/>
        <v xml:space="preserve"> </v>
      </c>
      <c r="E748" s="48">
        <f>IF($D748=SpeciesTable126[[#Headers],[Willow]],$C748,0)</f>
        <v>0</v>
      </c>
      <c r="F748" s="48">
        <f>IF($D748=SpeciesTable126[[#Headers],[Cottonwood]],$C748,0)</f>
        <v>0</v>
      </c>
      <c r="G748" s="48">
        <f>IF($D748=SpeciesTable126[[#Headers],[Oak]],$C748,0)</f>
        <v>0</v>
      </c>
      <c r="H748" s="48">
        <f>IF($D748=SpeciesTable126[[#Headers],[Shrub]],$C748,0)</f>
        <v>0</v>
      </c>
      <c r="I748" s="48">
        <f>IF($D748=SpeciesTable126[[#Headers],[AlWal]],$C748,0)</f>
        <v>0</v>
      </c>
      <c r="J748" s="48">
        <f>IF($D748=SpeciesTable126[[#Headers],[ABS]],$C748,0)</f>
        <v>0</v>
      </c>
      <c r="K748" s="48">
        <f>IF($D748=SpeciesTable126[[#Headers],[Other]],$C748,0)</f>
        <v>0</v>
      </c>
      <c r="L748" s="48" t="s">
        <v>32</v>
      </c>
      <c r="M748" s="48" t="str">
        <f>$C$22&amp;SpeciesTable126[[#This Row],[Species]]</f>
        <v>Laurus nobilis</v>
      </c>
      <c r="N748" s="48">
        <f>IF(SpeciesTable126[[#This Row],[Percentage]]&lt;&gt;"", IFERROR(VLOOKUP(SpeciesTable126[[#This Row],[County&amp;Species]], SpeciesCobenefits[[County&amp;Species]:[PM2.5 Removed]], 2, FALSE), 0), 0)</f>
        <v>0</v>
      </c>
      <c r="O748" s="48">
        <f>IF(SpeciesTable126[[#This Row],[Percentage]]&lt;&gt;"", IFERROR(VLOOKUP(SpeciesTable126[[#This Row],[County&amp;Species]], SpeciesCobenefits[[County&amp;Species]:[PM2.5 Removed]],3, FALSE), 0), 0)</f>
        <v>0</v>
      </c>
      <c r="P748" s="48">
        <f>IF(SpeciesTable126[[#This Row],[Percentage]]&lt;&gt;"", IFERROR(VLOOKUP(SpeciesTable126[[#This Row],[County&amp;Species]], SpeciesCobenefits[[County&amp;Species]:[PM2.5 Removed]], 4, FALSE), 0), 0)</f>
        <v>0</v>
      </c>
      <c r="Q748" s="48">
        <f>IF(SpeciesTable126[[#This Row],[Percentage]]&lt;&gt;"", IFERROR(VLOOKUP(SpeciesTable126[[#This Row],[County&amp;Species]], SpeciesCobenefits[[County&amp;Species]:[PM2.5 Removed]], 5, FALSE), 0), 0)</f>
        <v>0</v>
      </c>
      <c r="R748" s="48"/>
      <c r="S748" s="48"/>
      <c r="T748" s="48"/>
      <c r="U748" s="48"/>
    </row>
    <row r="749" spans="2:21" s="30" customFormat="1">
      <c r="B749" s="157" t="s">
        <v>47</v>
      </c>
      <c r="C749" s="59"/>
      <c r="D749" s="30" t="str">
        <f t="shared" si="27"/>
        <v xml:space="preserve"> </v>
      </c>
      <c r="E749" s="48">
        <f>IF($D749=SpeciesTable126[[#Headers],[Willow]],$C749,0)</f>
        <v>0</v>
      </c>
      <c r="F749" s="48">
        <f>IF($D749=SpeciesTable126[[#Headers],[Cottonwood]],$C749,0)</f>
        <v>0</v>
      </c>
      <c r="G749" s="48">
        <f>IF($D749=SpeciesTable126[[#Headers],[Oak]],$C749,0)</f>
        <v>0</v>
      </c>
      <c r="H749" s="48">
        <f>IF($D749=SpeciesTable126[[#Headers],[Shrub]],$C749,0)</f>
        <v>0</v>
      </c>
      <c r="I749" s="48">
        <f>IF($D749=SpeciesTable126[[#Headers],[AlWal]],$C749,0)</f>
        <v>0</v>
      </c>
      <c r="J749" s="48">
        <f>IF($D749=SpeciesTable126[[#Headers],[ABS]],$C749,0)</f>
        <v>0</v>
      </c>
      <c r="K749" s="48">
        <f>IF($D749=SpeciesTable126[[#Headers],[Other]],$C749,0)</f>
        <v>0</v>
      </c>
      <c r="L749" s="48" t="s">
        <v>32</v>
      </c>
      <c r="M749" s="48" t="str">
        <f>$C$22&amp;SpeciesTable126[[#This Row],[Species]]</f>
        <v>Myrica californica</v>
      </c>
      <c r="N749" s="48">
        <f>IF(SpeciesTable126[[#This Row],[Percentage]]&lt;&gt;"", IFERROR(VLOOKUP(SpeciesTable126[[#This Row],[County&amp;Species]], SpeciesCobenefits[[County&amp;Species]:[PM2.5 Removed]], 2, FALSE), 0), 0)</f>
        <v>0</v>
      </c>
      <c r="O749" s="48">
        <f>IF(SpeciesTable126[[#This Row],[Percentage]]&lt;&gt;"", IFERROR(VLOOKUP(SpeciesTable126[[#This Row],[County&amp;Species]], SpeciesCobenefits[[County&amp;Species]:[PM2.5 Removed]],3, FALSE), 0), 0)</f>
        <v>0</v>
      </c>
      <c r="P749" s="48">
        <f>IF(SpeciesTable126[[#This Row],[Percentage]]&lt;&gt;"", IFERROR(VLOOKUP(SpeciesTable126[[#This Row],[County&amp;Species]], SpeciesCobenefits[[County&amp;Species]:[PM2.5 Removed]], 4, FALSE), 0), 0)</f>
        <v>0</v>
      </c>
      <c r="Q749" s="48">
        <f>IF(SpeciesTable126[[#This Row],[Percentage]]&lt;&gt;"", IFERROR(VLOOKUP(SpeciesTable126[[#This Row],[County&amp;Species]], SpeciesCobenefits[[County&amp;Species]:[PM2.5 Removed]], 5, FALSE), 0), 0)</f>
        <v>0</v>
      </c>
      <c r="R749" s="48"/>
      <c r="S749" s="48"/>
      <c r="T749" s="48"/>
      <c r="U749" s="48"/>
    </row>
    <row r="750" spans="2:21" s="30" customFormat="1">
      <c r="B750" s="157" t="s">
        <v>48</v>
      </c>
      <c r="C750" s="59"/>
      <c r="D750" s="30" t="str">
        <f t="shared" si="27"/>
        <v xml:space="preserve"> </v>
      </c>
      <c r="E750" s="48">
        <f>IF($D750=SpeciesTable126[[#Headers],[Willow]],$C750,0)</f>
        <v>0</v>
      </c>
      <c r="F750" s="48">
        <f>IF($D750=SpeciesTable126[[#Headers],[Cottonwood]],$C750,0)</f>
        <v>0</v>
      </c>
      <c r="G750" s="48">
        <f>IF($D750=SpeciesTable126[[#Headers],[Oak]],$C750,0)</f>
        <v>0</v>
      </c>
      <c r="H750" s="48">
        <f>IF($D750=SpeciesTable126[[#Headers],[Shrub]],$C750,0)</f>
        <v>0</v>
      </c>
      <c r="I750" s="48">
        <f>IF($D750=SpeciesTable126[[#Headers],[AlWal]],$C750,0)</f>
        <v>0</v>
      </c>
      <c r="J750" s="48">
        <f>IF($D750=SpeciesTable126[[#Headers],[ABS]],$C750,0)</f>
        <v>0</v>
      </c>
      <c r="K750" s="48">
        <f>IF($D750=SpeciesTable126[[#Headers],[Other]],$C750,0)</f>
        <v>0</v>
      </c>
      <c r="L750" s="48" t="s">
        <v>49</v>
      </c>
      <c r="M750" s="48" t="str">
        <f>$C$22&amp;SpeciesTable126[[#This Row],[Species]]</f>
        <v>Physocarpus capitatus</v>
      </c>
      <c r="N750" s="48">
        <f>IF(SpeciesTable126[[#This Row],[Percentage]]&lt;&gt;"", IFERROR(VLOOKUP(SpeciesTable126[[#This Row],[County&amp;Species]], SpeciesCobenefits[[County&amp;Species]:[PM2.5 Removed]], 2, FALSE), 0), 0)</f>
        <v>0</v>
      </c>
      <c r="O750" s="48">
        <f>IF(SpeciesTable126[[#This Row],[Percentage]]&lt;&gt;"", IFERROR(VLOOKUP(SpeciesTable126[[#This Row],[County&amp;Species]], SpeciesCobenefits[[County&amp;Species]:[PM2.5 Removed]],3, FALSE), 0), 0)</f>
        <v>0</v>
      </c>
      <c r="P750" s="48">
        <f>IF(SpeciesTable126[[#This Row],[Percentage]]&lt;&gt;"", IFERROR(VLOOKUP(SpeciesTable126[[#This Row],[County&amp;Species]], SpeciesCobenefits[[County&amp;Species]:[PM2.5 Removed]], 4, FALSE), 0), 0)</f>
        <v>0</v>
      </c>
      <c r="Q750" s="48">
        <f>IF(SpeciesTable126[[#This Row],[Percentage]]&lt;&gt;"", IFERROR(VLOOKUP(SpeciesTable126[[#This Row],[County&amp;Species]], SpeciesCobenefits[[County&amp;Species]:[PM2.5 Removed]], 5, FALSE), 0), 0)</f>
        <v>0</v>
      </c>
      <c r="R750" s="48"/>
      <c r="S750" s="48"/>
      <c r="T750" s="48"/>
      <c r="U750" s="48"/>
    </row>
    <row r="751" spans="2:21" s="30" customFormat="1">
      <c r="B751" s="157" t="s">
        <v>50</v>
      </c>
      <c r="C751" s="59"/>
      <c r="D751" s="30" t="str">
        <f t="shared" si="27"/>
        <v xml:space="preserve"> </v>
      </c>
      <c r="E751" s="48">
        <f>IF($D751=SpeciesTable126[[#Headers],[Willow]],$C751,0)</f>
        <v>0</v>
      </c>
      <c r="F751" s="48">
        <f>IF($D751=SpeciesTable126[[#Headers],[Cottonwood]],$C751,0)</f>
        <v>0</v>
      </c>
      <c r="G751" s="48">
        <f>IF($D751=SpeciesTable126[[#Headers],[Oak]],$C751,0)</f>
        <v>0</v>
      </c>
      <c r="H751" s="48">
        <f>IF($D751=SpeciesTable126[[#Headers],[Shrub]],$C751,0)</f>
        <v>0</v>
      </c>
      <c r="I751" s="48">
        <f>IF($D751=SpeciesTable126[[#Headers],[AlWal]],$C751,0)</f>
        <v>0</v>
      </c>
      <c r="J751" s="48">
        <f>IF($D751=SpeciesTable126[[#Headers],[ABS]],$C751,0)</f>
        <v>0</v>
      </c>
      <c r="K751" s="48">
        <f>IF($D751=SpeciesTable126[[#Headers],[Other]],$C751,0)</f>
        <v>0</v>
      </c>
      <c r="L751" s="48" t="s">
        <v>31</v>
      </c>
      <c r="M751" s="48" t="str">
        <f>$C$22&amp;SpeciesTable126[[#This Row],[Species]]</f>
        <v>Platanus racemosa</v>
      </c>
      <c r="N751" s="48">
        <f>IF(SpeciesTable126[[#This Row],[Percentage]]&lt;&gt;"", IFERROR(VLOOKUP(SpeciesTable126[[#This Row],[County&amp;Species]], SpeciesCobenefits[[County&amp;Species]:[PM2.5 Removed]], 2, FALSE), 0), 0)</f>
        <v>0</v>
      </c>
      <c r="O751" s="48">
        <f>IF(SpeciesTable126[[#This Row],[Percentage]]&lt;&gt;"", IFERROR(VLOOKUP(SpeciesTable126[[#This Row],[County&amp;Species]], SpeciesCobenefits[[County&amp;Species]:[PM2.5 Removed]],3, FALSE), 0), 0)</f>
        <v>0</v>
      </c>
      <c r="P751" s="48">
        <f>IF(SpeciesTable126[[#This Row],[Percentage]]&lt;&gt;"", IFERROR(VLOOKUP(SpeciesTable126[[#This Row],[County&amp;Species]], SpeciesCobenefits[[County&amp;Species]:[PM2.5 Removed]], 4, FALSE), 0), 0)</f>
        <v>0</v>
      </c>
      <c r="Q751" s="48">
        <f>IF(SpeciesTable126[[#This Row],[Percentage]]&lt;&gt;"", IFERROR(VLOOKUP(SpeciesTable126[[#This Row],[County&amp;Species]], SpeciesCobenefits[[County&amp;Species]:[PM2.5 Removed]], 5, FALSE), 0), 0)</f>
        <v>0</v>
      </c>
      <c r="R751" s="48"/>
      <c r="S751" s="48"/>
      <c r="T751" s="48"/>
      <c r="U751" s="48"/>
    </row>
    <row r="752" spans="2:21" s="30" customFormat="1">
      <c r="B752" s="157" t="s">
        <v>51</v>
      </c>
      <c r="C752" s="59"/>
      <c r="D752" s="30" t="str">
        <f t="shared" si="27"/>
        <v xml:space="preserve"> </v>
      </c>
      <c r="E752" s="48">
        <f>IF($D752=SpeciesTable126[[#Headers],[Willow]],$C752,0)</f>
        <v>0</v>
      </c>
      <c r="F752" s="48">
        <f>IF($D752=SpeciesTable126[[#Headers],[Cottonwood]],$C752,0)</f>
        <v>0</v>
      </c>
      <c r="G752" s="48">
        <f>IF($D752=SpeciesTable126[[#Headers],[Oak]],$C752,0)</f>
        <v>0</v>
      </c>
      <c r="H752" s="48">
        <f>IF($D752=SpeciesTable126[[#Headers],[Shrub]],$C752,0)</f>
        <v>0</v>
      </c>
      <c r="I752" s="48">
        <f>IF($D752=SpeciesTable126[[#Headers],[AlWal]],$C752,0)</f>
        <v>0</v>
      </c>
      <c r="J752" s="48">
        <f>IF($D752=SpeciesTable126[[#Headers],[ABS]],$C752,0)</f>
        <v>0</v>
      </c>
      <c r="K752" s="48">
        <f>IF($D752=SpeciesTable126[[#Headers],[Other]],$C752,0)</f>
        <v>0</v>
      </c>
      <c r="L752" s="48" t="s">
        <v>27</v>
      </c>
      <c r="M752" s="48" t="str">
        <f>$C$22&amp;SpeciesTable126[[#This Row],[Species]]</f>
        <v>Populus fremontii</v>
      </c>
      <c r="N752" s="48">
        <f>IF(SpeciesTable126[[#This Row],[Percentage]]&lt;&gt;"", IFERROR(VLOOKUP(SpeciesTable126[[#This Row],[County&amp;Species]], SpeciesCobenefits[[County&amp;Species]:[PM2.5 Removed]], 2, FALSE), 0), 0)</f>
        <v>0</v>
      </c>
      <c r="O752" s="48">
        <f>IF(SpeciesTable126[[#This Row],[Percentage]]&lt;&gt;"", IFERROR(VLOOKUP(SpeciesTable126[[#This Row],[County&amp;Species]], SpeciesCobenefits[[County&amp;Species]:[PM2.5 Removed]],3, FALSE), 0), 0)</f>
        <v>0</v>
      </c>
      <c r="P752" s="48">
        <f>IF(SpeciesTable126[[#This Row],[Percentage]]&lt;&gt;"", IFERROR(VLOOKUP(SpeciesTable126[[#This Row],[County&amp;Species]], SpeciesCobenefits[[County&amp;Species]:[PM2.5 Removed]], 4, FALSE), 0), 0)</f>
        <v>0</v>
      </c>
      <c r="Q752" s="48">
        <f>IF(SpeciesTable126[[#This Row],[Percentage]]&lt;&gt;"", IFERROR(VLOOKUP(SpeciesTable126[[#This Row],[County&amp;Species]], SpeciesCobenefits[[County&amp;Species]:[PM2.5 Removed]], 5, FALSE), 0), 0)</f>
        <v>0</v>
      </c>
      <c r="R752" s="48"/>
      <c r="S752" s="48"/>
      <c r="T752" s="48"/>
      <c r="U752" s="48"/>
    </row>
    <row r="753" spans="2:21" s="30" customFormat="1">
      <c r="B753" s="157" t="s">
        <v>52</v>
      </c>
      <c r="C753" s="59"/>
      <c r="D753" s="30" t="str">
        <f t="shared" si="27"/>
        <v xml:space="preserve"> </v>
      </c>
      <c r="E753" s="48">
        <f>IF($D753=SpeciesTable126[[#Headers],[Willow]],$C753,0)</f>
        <v>0</v>
      </c>
      <c r="F753" s="48">
        <f>IF($D753=SpeciesTable126[[#Headers],[Cottonwood]],$C753,0)</f>
        <v>0</v>
      </c>
      <c r="G753" s="48">
        <f>IF($D753=SpeciesTable126[[#Headers],[Oak]],$C753,0)</f>
        <v>0</v>
      </c>
      <c r="H753" s="48">
        <f>IF($D753=SpeciesTable126[[#Headers],[Shrub]],$C753,0)</f>
        <v>0</v>
      </c>
      <c r="I753" s="48">
        <f>IF($D753=SpeciesTable126[[#Headers],[AlWal]],$C753,0)</f>
        <v>0</v>
      </c>
      <c r="J753" s="48">
        <f>IF($D753=SpeciesTable126[[#Headers],[ABS]],$C753,0)</f>
        <v>0</v>
      </c>
      <c r="K753" s="48">
        <f>IF($D753=SpeciesTable126[[#Headers],[Other]],$C753,0)</f>
        <v>0</v>
      </c>
      <c r="L753" s="48" t="s">
        <v>27</v>
      </c>
      <c r="M753" s="48" t="str">
        <f>$C$22&amp;SpeciesTable126[[#This Row],[Species]]</f>
        <v>Populus (other)</v>
      </c>
      <c r="N753" s="48">
        <f>IF(SpeciesTable126[[#This Row],[Percentage]]&lt;&gt;"", IFERROR(VLOOKUP(SpeciesTable126[[#This Row],[County&amp;Species]], SpeciesCobenefits[[County&amp;Species]:[PM2.5 Removed]], 2, FALSE), 0), 0)</f>
        <v>0</v>
      </c>
      <c r="O753" s="48">
        <f>IF(SpeciesTable126[[#This Row],[Percentage]]&lt;&gt;"", IFERROR(VLOOKUP(SpeciesTable126[[#This Row],[County&amp;Species]], SpeciesCobenefits[[County&amp;Species]:[PM2.5 Removed]],3, FALSE), 0), 0)</f>
        <v>0</v>
      </c>
      <c r="P753" s="48">
        <f>IF(SpeciesTable126[[#This Row],[Percentage]]&lt;&gt;"", IFERROR(VLOOKUP(SpeciesTable126[[#This Row],[County&amp;Species]], SpeciesCobenefits[[County&amp;Species]:[PM2.5 Removed]], 4, FALSE), 0), 0)</f>
        <v>0</v>
      </c>
      <c r="Q753" s="48">
        <f>IF(SpeciesTable126[[#This Row],[Percentage]]&lt;&gt;"", IFERROR(VLOOKUP(SpeciesTable126[[#This Row],[County&amp;Species]], SpeciesCobenefits[[County&amp;Species]:[PM2.5 Removed]], 5, FALSE), 0), 0)</f>
        <v>0</v>
      </c>
      <c r="R753" s="48"/>
      <c r="S753" s="48"/>
      <c r="T753" s="48"/>
      <c r="U753" s="48"/>
    </row>
    <row r="754" spans="2:21" s="30" customFormat="1">
      <c r="B754" s="157" t="s">
        <v>53</v>
      </c>
      <c r="C754" s="59"/>
      <c r="D754" s="30" t="str">
        <f t="shared" si="27"/>
        <v xml:space="preserve"> </v>
      </c>
      <c r="E754" s="48">
        <f>IF($D754=SpeciesTable126[[#Headers],[Willow]],$C754,0)</f>
        <v>0</v>
      </c>
      <c r="F754" s="48">
        <f>IF($D754=SpeciesTable126[[#Headers],[Cottonwood]],$C754,0)</f>
        <v>0</v>
      </c>
      <c r="G754" s="48">
        <f>IF($D754=SpeciesTable126[[#Headers],[Oak]],$C754,0)</f>
        <v>0</v>
      </c>
      <c r="H754" s="48">
        <f>IF($D754=SpeciesTable126[[#Headers],[Shrub]],$C754,0)</f>
        <v>0</v>
      </c>
      <c r="I754" s="48">
        <f>IF($D754=SpeciesTable126[[#Headers],[AlWal]],$C754,0)</f>
        <v>0</v>
      </c>
      <c r="J754" s="48">
        <f>IF($D754=SpeciesTable126[[#Headers],[ABS]],$C754,0)</f>
        <v>0</v>
      </c>
      <c r="K754" s="48">
        <f>IF($D754=SpeciesTable126[[#Headers],[Other]],$C754,0)</f>
        <v>0</v>
      </c>
      <c r="L754" s="48" t="s">
        <v>28</v>
      </c>
      <c r="M754" s="48" t="str">
        <f>$C$22&amp;SpeciesTable126[[#This Row],[Species]]</f>
        <v>Quercus lobata</v>
      </c>
      <c r="N754" s="48">
        <f>IF(SpeciesTable126[[#This Row],[Percentage]]&lt;&gt;"", IFERROR(VLOOKUP(SpeciesTable126[[#This Row],[County&amp;Species]], SpeciesCobenefits[[County&amp;Species]:[PM2.5 Removed]], 2, FALSE), 0), 0)</f>
        <v>0</v>
      </c>
      <c r="O754" s="48">
        <f>IF(SpeciesTable126[[#This Row],[Percentage]]&lt;&gt;"", IFERROR(VLOOKUP(SpeciesTable126[[#This Row],[County&amp;Species]], SpeciesCobenefits[[County&amp;Species]:[PM2.5 Removed]],3, FALSE), 0), 0)</f>
        <v>0</v>
      </c>
      <c r="P754" s="48">
        <f>IF(SpeciesTable126[[#This Row],[Percentage]]&lt;&gt;"", IFERROR(VLOOKUP(SpeciesTable126[[#This Row],[County&amp;Species]], SpeciesCobenefits[[County&amp;Species]:[PM2.5 Removed]], 4, FALSE), 0), 0)</f>
        <v>0</v>
      </c>
      <c r="Q754" s="48">
        <f>IF(SpeciesTable126[[#This Row],[Percentage]]&lt;&gt;"", IFERROR(VLOOKUP(SpeciesTable126[[#This Row],[County&amp;Species]], SpeciesCobenefits[[County&amp;Species]:[PM2.5 Removed]], 5, FALSE), 0), 0)</f>
        <v>0</v>
      </c>
      <c r="R754" s="48"/>
      <c r="S754" s="48"/>
      <c r="T754" s="48"/>
      <c r="U754" s="48"/>
    </row>
    <row r="755" spans="2:21" s="30" customFormat="1">
      <c r="B755" s="157" t="s">
        <v>54</v>
      </c>
      <c r="C755" s="59"/>
      <c r="D755" s="30" t="str">
        <f t="shared" si="27"/>
        <v xml:space="preserve"> </v>
      </c>
      <c r="E755" s="48">
        <f>IF($D755=SpeciesTable126[[#Headers],[Willow]],$C755,0)</f>
        <v>0</v>
      </c>
      <c r="F755" s="48">
        <f>IF($D755=SpeciesTable126[[#Headers],[Cottonwood]],$C755,0)</f>
        <v>0</v>
      </c>
      <c r="G755" s="48">
        <f>IF($D755=SpeciesTable126[[#Headers],[Oak]],$C755,0)</f>
        <v>0</v>
      </c>
      <c r="H755" s="48">
        <f>IF($D755=SpeciesTable126[[#Headers],[Shrub]],$C755,0)</f>
        <v>0</v>
      </c>
      <c r="I755" s="48">
        <f>IF($D755=SpeciesTable126[[#Headers],[AlWal]],$C755,0)</f>
        <v>0</v>
      </c>
      <c r="J755" s="48">
        <f>IF($D755=SpeciesTable126[[#Headers],[ABS]],$C755,0)</f>
        <v>0</v>
      </c>
      <c r="K755" s="48">
        <f>IF($D755=SpeciesTable126[[#Headers],[Other]],$C755,0)</f>
        <v>0</v>
      </c>
      <c r="L755" s="48" t="s">
        <v>28</v>
      </c>
      <c r="M755" s="48" t="str">
        <f>$C$22&amp;SpeciesTable126[[#This Row],[Species]]</f>
        <v>Quercus agrifolia</v>
      </c>
      <c r="N755" s="48">
        <f>IF(SpeciesTable126[[#This Row],[Percentage]]&lt;&gt;"", IFERROR(VLOOKUP(SpeciesTable126[[#This Row],[County&amp;Species]], SpeciesCobenefits[[County&amp;Species]:[PM2.5 Removed]], 2, FALSE), 0), 0)</f>
        <v>0</v>
      </c>
      <c r="O755" s="48">
        <f>IF(SpeciesTable126[[#This Row],[Percentage]]&lt;&gt;"", IFERROR(VLOOKUP(SpeciesTable126[[#This Row],[County&amp;Species]], SpeciesCobenefits[[County&amp;Species]:[PM2.5 Removed]],3, FALSE), 0), 0)</f>
        <v>0</v>
      </c>
      <c r="P755" s="48">
        <f>IF(SpeciesTable126[[#This Row],[Percentage]]&lt;&gt;"", IFERROR(VLOOKUP(SpeciesTable126[[#This Row],[County&amp;Species]], SpeciesCobenefits[[County&amp;Species]:[PM2.5 Removed]], 4, FALSE), 0), 0)</f>
        <v>0</v>
      </c>
      <c r="Q755" s="48">
        <f>IF(SpeciesTable126[[#This Row],[Percentage]]&lt;&gt;"", IFERROR(VLOOKUP(SpeciesTable126[[#This Row],[County&amp;Species]], SpeciesCobenefits[[County&amp;Species]:[PM2.5 Removed]], 5, FALSE), 0), 0)</f>
        <v>0</v>
      </c>
      <c r="R755" s="48"/>
      <c r="S755" s="48"/>
      <c r="T755" s="48"/>
      <c r="U755" s="48"/>
    </row>
    <row r="756" spans="2:21" s="30" customFormat="1">
      <c r="B756" s="157" t="s">
        <v>55</v>
      </c>
      <c r="C756" s="59"/>
      <c r="D756" s="30" t="str">
        <f t="shared" si="27"/>
        <v xml:space="preserve"> </v>
      </c>
      <c r="E756" s="48">
        <f>IF($D756=SpeciesTable126[[#Headers],[Willow]],$C756,0)</f>
        <v>0</v>
      </c>
      <c r="F756" s="48">
        <f>IF($D756=SpeciesTable126[[#Headers],[Cottonwood]],$C756,0)</f>
        <v>0</v>
      </c>
      <c r="G756" s="48">
        <f>IF($D756=SpeciesTable126[[#Headers],[Oak]],$C756,0)</f>
        <v>0</v>
      </c>
      <c r="H756" s="48">
        <f>IF($D756=SpeciesTable126[[#Headers],[Shrub]],$C756,0)</f>
        <v>0</v>
      </c>
      <c r="I756" s="48">
        <f>IF($D756=SpeciesTable126[[#Headers],[AlWal]],$C756,0)</f>
        <v>0</v>
      </c>
      <c r="J756" s="48">
        <f>IF($D756=SpeciesTable126[[#Headers],[ABS]],$C756,0)</f>
        <v>0</v>
      </c>
      <c r="K756" s="48">
        <f>IF($D756=SpeciesTable126[[#Headers],[Other]],$C756,0)</f>
        <v>0</v>
      </c>
      <c r="L756" s="48" t="s">
        <v>28</v>
      </c>
      <c r="M756" s="48" t="str">
        <f>$C$22&amp;SpeciesTable126[[#This Row],[Species]]</f>
        <v>Quercus (other)</v>
      </c>
      <c r="N756" s="48">
        <f>IF(SpeciesTable126[[#This Row],[Percentage]]&lt;&gt;"", IFERROR(VLOOKUP(SpeciesTable126[[#This Row],[County&amp;Species]], SpeciesCobenefits[[County&amp;Species]:[PM2.5 Removed]], 2, FALSE), 0), 0)</f>
        <v>0</v>
      </c>
      <c r="O756" s="48">
        <f>IF(SpeciesTable126[[#This Row],[Percentage]]&lt;&gt;"", IFERROR(VLOOKUP(SpeciesTable126[[#This Row],[County&amp;Species]], SpeciesCobenefits[[County&amp;Species]:[PM2.5 Removed]],3, FALSE), 0), 0)</f>
        <v>0</v>
      </c>
      <c r="P756" s="48">
        <f>IF(SpeciesTable126[[#This Row],[Percentage]]&lt;&gt;"", IFERROR(VLOOKUP(SpeciesTable126[[#This Row],[County&amp;Species]], SpeciesCobenefits[[County&amp;Species]:[PM2.5 Removed]], 4, FALSE), 0), 0)</f>
        <v>0</v>
      </c>
      <c r="Q756" s="48">
        <f>IF(SpeciesTable126[[#This Row],[Percentage]]&lt;&gt;"", IFERROR(VLOOKUP(SpeciesTable126[[#This Row],[County&amp;Species]], SpeciesCobenefits[[County&amp;Species]:[PM2.5 Removed]], 5, FALSE), 0), 0)</f>
        <v>0</v>
      </c>
      <c r="R756" s="48"/>
      <c r="S756" s="48"/>
      <c r="T756" s="48"/>
      <c r="U756" s="48"/>
    </row>
    <row r="757" spans="2:21" s="30" customFormat="1">
      <c r="B757" s="157" t="s">
        <v>56</v>
      </c>
      <c r="C757" s="59"/>
      <c r="D757" s="30" t="str">
        <f t="shared" si="27"/>
        <v xml:space="preserve"> </v>
      </c>
      <c r="E757" s="48">
        <f>IF($D757=SpeciesTable126[[#Headers],[Willow]],$C757,0)</f>
        <v>0</v>
      </c>
      <c r="F757" s="48">
        <f>IF($D757=SpeciesTable126[[#Headers],[Cottonwood]],$C757,0)</f>
        <v>0</v>
      </c>
      <c r="G757" s="48">
        <f>IF($D757=SpeciesTable126[[#Headers],[Oak]],$C757,0)</f>
        <v>0</v>
      </c>
      <c r="H757" s="48">
        <f>IF($D757=SpeciesTable126[[#Headers],[Shrub]],$C757,0)</f>
        <v>0</v>
      </c>
      <c r="I757" s="48">
        <f>IF($D757=SpeciesTable126[[#Headers],[AlWal]],$C757,0)</f>
        <v>0</v>
      </c>
      <c r="J757" s="48">
        <f>IF($D757=SpeciesTable126[[#Headers],[ABS]],$C757,0)</f>
        <v>0</v>
      </c>
      <c r="K757" s="48">
        <f>IF($D757=SpeciesTable126[[#Headers],[Other]],$C757,0)</f>
        <v>0</v>
      </c>
      <c r="L757" s="48" t="s">
        <v>49</v>
      </c>
      <c r="M757" s="48" t="str">
        <f>$C$22&amp;SpeciesTable126[[#This Row],[Species]]</f>
        <v>Rosa californica</v>
      </c>
      <c r="N757" s="48">
        <f>IF(SpeciesTable126[[#This Row],[Percentage]]&lt;&gt;"", IFERROR(VLOOKUP(SpeciesTable126[[#This Row],[County&amp;Species]], SpeciesCobenefits[[County&amp;Species]:[PM2.5 Removed]], 2, FALSE), 0), 0)</f>
        <v>0</v>
      </c>
      <c r="O757" s="48">
        <f>IF(SpeciesTable126[[#This Row],[Percentage]]&lt;&gt;"", IFERROR(VLOOKUP(SpeciesTable126[[#This Row],[County&amp;Species]], SpeciesCobenefits[[County&amp;Species]:[PM2.5 Removed]],3, FALSE), 0), 0)</f>
        <v>0</v>
      </c>
      <c r="P757" s="48">
        <f>IF(SpeciesTable126[[#This Row],[Percentage]]&lt;&gt;"", IFERROR(VLOOKUP(SpeciesTable126[[#This Row],[County&amp;Species]], SpeciesCobenefits[[County&amp;Species]:[PM2.5 Removed]], 4, FALSE), 0), 0)</f>
        <v>0</v>
      </c>
      <c r="Q757" s="48">
        <f>IF(SpeciesTable126[[#This Row],[Percentage]]&lt;&gt;"", IFERROR(VLOOKUP(SpeciesTable126[[#This Row],[County&amp;Species]], SpeciesCobenefits[[County&amp;Species]:[PM2.5 Removed]], 5, FALSE), 0), 0)</f>
        <v>0</v>
      </c>
      <c r="R757" s="48"/>
      <c r="S757" s="48"/>
      <c r="T757" s="48"/>
      <c r="U757" s="48"/>
    </row>
    <row r="758" spans="2:21" s="30" customFormat="1">
      <c r="B758" s="157" t="s">
        <v>57</v>
      </c>
      <c r="C758" s="59"/>
      <c r="D758" s="30" t="str">
        <f t="shared" si="27"/>
        <v xml:space="preserve"> </v>
      </c>
      <c r="E758" s="48">
        <f>IF($D758=SpeciesTable126[[#Headers],[Willow]],$C758,0)</f>
        <v>0</v>
      </c>
      <c r="F758" s="48">
        <f>IF($D758=SpeciesTable126[[#Headers],[Cottonwood]],$C758,0)</f>
        <v>0</v>
      </c>
      <c r="G758" s="48">
        <f>IF($D758=SpeciesTable126[[#Headers],[Oak]],$C758,0)</f>
        <v>0</v>
      </c>
      <c r="H758" s="48">
        <f>IF($D758=SpeciesTable126[[#Headers],[Shrub]],$C758,0)</f>
        <v>0</v>
      </c>
      <c r="I758" s="48">
        <f>IF($D758=SpeciesTable126[[#Headers],[AlWal]],$C758,0)</f>
        <v>0</v>
      </c>
      <c r="J758" s="48">
        <f>IF($D758=SpeciesTable126[[#Headers],[ABS]],$C758,0)</f>
        <v>0</v>
      </c>
      <c r="K758" s="48">
        <f>IF($D758=SpeciesTable126[[#Headers],[Other]],$C758,0)</f>
        <v>0</v>
      </c>
      <c r="L758" s="48" t="s">
        <v>49</v>
      </c>
      <c r="M758" s="48" t="str">
        <f>$C$22&amp;SpeciesTable126[[#This Row],[Species]]</f>
        <v>Rubus (sp)</v>
      </c>
      <c r="N758" s="48">
        <f>IF(SpeciesTable126[[#This Row],[Percentage]]&lt;&gt;"", IFERROR(VLOOKUP(SpeciesTable126[[#This Row],[County&amp;Species]], SpeciesCobenefits[[County&amp;Species]:[PM2.5 Removed]], 2, FALSE), 0), 0)</f>
        <v>0</v>
      </c>
      <c r="O758" s="48">
        <f>IF(SpeciesTable126[[#This Row],[Percentage]]&lt;&gt;"", IFERROR(VLOOKUP(SpeciesTable126[[#This Row],[County&amp;Species]], SpeciesCobenefits[[County&amp;Species]:[PM2.5 Removed]],3, FALSE), 0), 0)</f>
        <v>0</v>
      </c>
      <c r="P758" s="48">
        <f>IF(SpeciesTable126[[#This Row],[Percentage]]&lt;&gt;"", IFERROR(VLOOKUP(SpeciesTable126[[#This Row],[County&amp;Species]], SpeciesCobenefits[[County&amp;Species]:[PM2.5 Removed]], 4, FALSE), 0), 0)</f>
        <v>0</v>
      </c>
      <c r="Q758" s="48">
        <f>IF(SpeciesTable126[[#This Row],[Percentage]]&lt;&gt;"", IFERROR(VLOOKUP(SpeciesTable126[[#This Row],[County&amp;Species]], SpeciesCobenefits[[County&amp;Species]:[PM2.5 Removed]], 5, FALSE), 0), 0)</f>
        <v>0</v>
      </c>
      <c r="R758" s="48"/>
      <c r="S758" s="48"/>
      <c r="T758" s="48"/>
      <c r="U758" s="48"/>
    </row>
    <row r="759" spans="2:21" s="30" customFormat="1">
      <c r="B759" s="157" t="s">
        <v>58</v>
      </c>
      <c r="C759" s="59"/>
      <c r="D759" s="30" t="str">
        <f t="shared" si="27"/>
        <v xml:space="preserve"> </v>
      </c>
      <c r="E759" s="48">
        <f>IF($D759=SpeciesTable126[[#Headers],[Willow]],$C759,0)</f>
        <v>0</v>
      </c>
      <c r="F759" s="48">
        <f>IF($D759=SpeciesTable126[[#Headers],[Cottonwood]],$C759,0)</f>
        <v>0</v>
      </c>
      <c r="G759" s="48">
        <f>IF($D759=SpeciesTable126[[#Headers],[Oak]],$C759,0)</f>
        <v>0</v>
      </c>
      <c r="H759" s="48">
        <f>IF($D759=SpeciesTable126[[#Headers],[Shrub]],$C759,0)</f>
        <v>0</v>
      </c>
      <c r="I759" s="48">
        <f>IF($D759=SpeciesTable126[[#Headers],[AlWal]],$C759,0)</f>
        <v>0</v>
      </c>
      <c r="J759" s="48">
        <f>IF($D759=SpeciesTable126[[#Headers],[ABS]],$C759,0)</f>
        <v>0</v>
      </c>
      <c r="K759" s="48">
        <f>IF($D759=SpeciesTable126[[#Headers],[Other]],$C759,0)</f>
        <v>0</v>
      </c>
      <c r="L759" s="48" t="s">
        <v>26</v>
      </c>
      <c r="M759" s="48" t="str">
        <f>$C$22&amp;SpeciesTable126[[#This Row],[Species]]</f>
        <v>Salix exigua</v>
      </c>
      <c r="N759" s="48">
        <f>IF(SpeciesTable126[[#This Row],[Percentage]]&lt;&gt;"", IFERROR(VLOOKUP(SpeciesTable126[[#This Row],[County&amp;Species]], SpeciesCobenefits[[County&amp;Species]:[PM2.5 Removed]], 2, FALSE), 0), 0)</f>
        <v>0</v>
      </c>
      <c r="O759" s="48">
        <f>IF(SpeciesTable126[[#This Row],[Percentage]]&lt;&gt;"", IFERROR(VLOOKUP(SpeciesTable126[[#This Row],[County&amp;Species]], SpeciesCobenefits[[County&amp;Species]:[PM2.5 Removed]],3, FALSE), 0), 0)</f>
        <v>0</v>
      </c>
      <c r="P759" s="48">
        <f>IF(SpeciesTable126[[#This Row],[Percentage]]&lt;&gt;"", IFERROR(VLOOKUP(SpeciesTable126[[#This Row],[County&amp;Species]], SpeciesCobenefits[[County&amp;Species]:[PM2.5 Removed]], 4, FALSE), 0), 0)</f>
        <v>0</v>
      </c>
      <c r="Q759" s="48">
        <f>IF(SpeciesTable126[[#This Row],[Percentage]]&lt;&gt;"", IFERROR(VLOOKUP(SpeciesTable126[[#This Row],[County&amp;Species]], SpeciesCobenefits[[County&amp;Species]:[PM2.5 Removed]], 5, FALSE), 0), 0)</f>
        <v>0</v>
      </c>
      <c r="R759" s="48"/>
      <c r="S759" s="48"/>
      <c r="T759" s="48"/>
      <c r="U759" s="48"/>
    </row>
    <row r="760" spans="2:21" s="30" customFormat="1">
      <c r="B760" s="157" t="s">
        <v>59</v>
      </c>
      <c r="C760" s="59"/>
      <c r="D760" s="30" t="str">
        <f t="shared" si="27"/>
        <v xml:space="preserve"> </v>
      </c>
      <c r="E760" s="48">
        <f>IF($D760=SpeciesTable126[[#Headers],[Willow]],$C760,0)</f>
        <v>0</v>
      </c>
      <c r="F760" s="48">
        <f>IF($D760=SpeciesTable126[[#Headers],[Cottonwood]],$C760,0)</f>
        <v>0</v>
      </c>
      <c r="G760" s="48">
        <f>IF($D760=SpeciesTable126[[#Headers],[Oak]],$C760,0)</f>
        <v>0</v>
      </c>
      <c r="H760" s="48">
        <f>IF($D760=SpeciesTable126[[#Headers],[Shrub]],$C760,0)</f>
        <v>0</v>
      </c>
      <c r="I760" s="48">
        <f>IF($D760=SpeciesTable126[[#Headers],[AlWal]],$C760,0)</f>
        <v>0</v>
      </c>
      <c r="J760" s="48">
        <f>IF($D760=SpeciesTable126[[#Headers],[ABS]],$C760,0)</f>
        <v>0</v>
      </c>
      <c r="K760" s="48">
        <f>IF($D760=SpeciesTable126[[#Headers],[Other]],$C760,0)</f>
        <v>0</v>
      </c>
      <c r="L760" s="48" t="s">
        <v>26</v>
      </c>
      <c r="M760" s="48" t="str">
        <f>$C$22&amp;SpeciesTable126[[#This Row],[Species]]</f>
        <v>Salix gooddingii</v>
      </c>
      <c r="N760" s="48">
        <f>IF(SpeciesTable126[[#This Row],[Percentage]]&lt;&gt;"", IFERROR(VLOOKUP(SpeciesTable126[[#This Row],[County&amp;Species]], SpeciesCobenefits[[County&amp;Species]:[PM2.5 Removed]], 2, FALSE), 0), 0)</f>
        <v>0</v>
      </c>
      <c r="O760" s="48">
        <f>IF(SpeciesTable126[[#This Row],[Percentage]]&lt;&gt;"", IFERROR(VLOOKUP(SpeciesTable126[[#This Row],[County&amp;Species]], SpeciesCobenefits[[County&amp;Species]:[PM2.5 Removed]],3, FALSE), 0), 0)</f>
        <v>0</v>
      </c>
      <c r="P760" s="48">
        <f>IF(SpeciesTable126[[#This Row],[Percentage]]&lt;&gt;"", IFERROR(VLOOKUP(SpeciesTable126[[#This Row],[County&amp;Species]], SpeciesCobenefits[[County&amp;Species]:[PM2.5 Removed]], 4, FALSE), 0), 0)</f>
        <v>0</v>
      </c>
      <c r="Q760" s="48">
        <f>IF(SpeciesTable126[[#This Row],[Percentage]]&lt;&gt;"", IFERROR(VLOOKUP(SpeciesTable126[[#This Row],[County&amp;Species]], SpeciesCobenefits[[County&amp;Species]:[PM2.5 Removed]], 5, FALSE), 0), 0)</f>
        <v>0</v>
      </c>
      <c r="R760" s="48"/>
      <c r="S760" s="48"/>
      <c r="T760" s="48"/>
      <c r="U760" s="48"/>
    </row>
    <row r="761" spans="2:21" s="30" customFormat="1">
      <c r="B761" s="157" t="s">
        <v>60</v>
      </c>
      <c r="C761" s="59"/>
      <c r="D761" s="30" t="str">
        <f t="shared" si="27"/>
        <v xml:space="preserve"> </v>
      </c>
      <c r="E761" s="48">
        <f>IF($D761=SpeciesTable126[[#Headers],[Willow]],$C761,0)</f>
        <v>0</v>
      </c>
      <c r="F761" s="48">
        <f>IF($D761=SpeciesTable126[[#Headers],[Cottonwood]],$C761,0)</f>
        <v>0</v>
      </c>
      <c r="G761" s="48">
        <f>IF($D761=SpeciesTable126[[#Headers],[Oak]],$C761,0)</f>
        <v>0</v>
      </c>
      <c r="H761" s="48">
        <f>IF($D761=SpeciesTable126[[#Headers],[Shrub]],$C761,0)</f>
        <v>0</v>
      </c>
      <c r="I761" s="48">
        <f>IF($D761=SpeciesTable126[[#Headers],[AlWal]],$C761,0)</f>
        <v>0</v>
      </c>
      <c r="J761" s="48">
        <f>IF($D761=SpeciesTable126[[#Headers],[ABS]],$C761,0)</f>
        <v>0</v>
      </c>
      <c r="K761" s="48">
        <f>IF($D761=SpeciesTable126[[#Headers],[Other]],$C761,0)</f>
        <v>0</v>
      </c>
      <c r="L761" s="48" t="s">
        <v>26</v>
      </c>
      <c r="M761" s="48" t="str">
        <f>$C$22&amp;SpeciesTable126[[#This Row],[Species]]</f>
        <v>Salix laevigata</v>
      </c>
      <c r="N761" s="48">
        <f>IF(SpeciesTable126[[#This Row],[Percentage]]&lt;&gt;"", IFERROR(VLOOKUP(SpeciesTable126[[#This Row],[County&amp;Species]], SpeciesCobenefits[[County&amp;Species]:[PM2.5 Removed]], 2, FALSE), 0), 0)</f>
        <v>0</v>
      </c>
      <c r="O761" s="48">
        <f>IF(SpeciesTable126[[#This Row],[Percentage]]&lt;&gt;"", IFERROR(VLOOKUP(SpeciesTable126[[#This Row],[County&amp;Species]], SpeciesCobenefits[[County&amp;Species]:[PM2.5 Removed]],3, FALSE), 0), 0)</f>
        <v>0</v>
      </c>
      <c r="P761" s="48">
        <f>IF(SpeciesTable126[[#This Row],[Percentage]]&lt;&gt;"", IFERROR(VLOOKUP(SpeciesTable126[[#This Row],[County&amp;Species]], SpeciesCobenefits[[County&amp;Species]:[PM2.5 Removed]], 4, FALSE), 0), 0)</f>
        <v>0</v>
      </c>
      <c r="Q761" s="48">
        <f>IF(SpeciesTable126[[#This Row],[Percentage]]&lt;&gt;"", IFERROR(VLOOKUP(SpeciesTable126[[#This Row],[County&amp;Species]], SpeciesCobenefits[[County&amp;Species]:[PM2.5 Removed]], 5, FALSE), 0), 0)</f>
        <v>0</v>
      </c>
      <c r="R761" s="48"/>
      <c r="S761" s="48"/>
      <c r="T761" s="48"/>
      <c r="U761" s="48"/>
    </row>
    <row r="762" spans="2:21" s="30" customFormat="1">
      <c r="B762" s="157" t="s">
        <v>61</v>
      </c>
      <c r="C762" s="59"/>
      <c r="D762" s="30" t="str">
        <f t="shared" si="27"/>
        <v xml:space="preserve"> </v>
      </c>
      <c r="E762" s="48">
        <f>IF($D762=SpeciesTable126[[#Headers],[Willow]],$C762,0)</f>
        <v>0</v>
      </c>
      <c r="F762" s="48">
        <f>IF($D762=SpeciesTable126[[#Headers],[Cottonwood]],$C762,0)</f>
        <v>0</v>
      </c>
      <c r="G762" s="48">
        <f>IF($D762=SpeciesTable126[[#Headers],[Oak]],$C762,0)</f>
        <v>0</v>
      </c>
      <c r="H762" s="48">
        <f>IF($D762=SpeciesTable126[[#Headers],[Shrub]],$C762,0)</f>
        <v>0</v>
      </c>
      <c r="I762" s="48">
        <f>IF($D762=SpeciesTable126[[#Headers],[AlWal]],$C762,0)</f>
        <v>0</v>
      </c>
      <c r="J762" s="48">
        <f>IF($D762=SpeciesTable126[[#Headers],[ABS]],$C762,0)</f>
        <v>0</v>
      </c>
      <c r="K762" s="48">
        <f>IF($D762=SpeciesTable126[[#Headers],[Other]],$C762,0)</f>
        <v>0</v>
      </c>
      <c r="L762" s="48" t="s">
        <v>26</v>
      </c>
      <c r="M762" s="48" t="str">
        <f>$C$22&amp;SpeciesTable126[[#This Row],[Species]]</f>
        <v>Salix lasiolepis</v>
      </c>
      <c r="N762" s="48">
        <f>IF(SpeciesTable126[[#This Row],[Percentage]]&lt;&gt;"", IFERROR(VLOOKUP(SpeciesTable126[[#This Row],[County&amp;Species]], SpeciesCobenefits[[County&amp;Species]:[PM2.5 Removed]], 2, FALSE), 0), 0)</f>
        <v>0</v>
      </c>
      <c r="O762" s="48">
        <f>IF(SpeciesTable126[[#This Row],[Percentage]]&lt;&gt;"", IFERROR(VLOOKUP(SpeciesTable126[[#This Row],[County&amp;Species]], SpeciesCobenefits[[County&amp;Species]:[PM2.5 Removed]],3, FALSE), 0), 0)</f>
        <v>0</v>
      </c>
      <c r="P762" s="48">
        <f>IF(SpeciesTable126[[#This Row],[Percentage]]&lt;&gt;"", IFERROR(VLOOKUP(SpeciesTable126[[#This Row],[County&amp;Species]], SpeciesCobenefits[[County&amp;Species]:[PM2.5 Removed]], 4, FALSE), 0), 0)</f>
        <v>0</v>
      </c>
      <c r="Q762" s="48">
        <f>IF(SpeciesTable126[[#This Row],[Percentage]]&lt;&gt;"", IFERROR(VLOOKUP(SpeciesTable126[[#This Row],[County&amp;Species]], SpeciesCobenefits[[County&amp;Species]:[PM2.5 Removed]], 5, FALSE), 0), 0)</f>
        <v>0</v>
      </c>
      <c r="R762" s="48"/>
      <c r="S762" s="48"/>
      <c r="T762" s="48"/>
      <c r="U762" s="48"/>
    </row>
    <row r="763" spans="2:21" s="30" customFormat="1">
      <c r="B763" s="157" t="s">
        <v>62</v>
      </c>
      <c r="C763" s="59"/>
      <c r="D763" s="30" t="str">
        <f t="shared" si="27"/>
        <v xml:space="preserve"> </v>
      </c>
      <c r="E763" s="48">
        <f>IF($D763=SpeciesTable126[[#Headers],[Willow]],$C763,0)</f>
        <v>0</v>
      </c>
      <c r="F763" s="48">
        <f>IF($D763=SpeciesTable126[[#Headers],[Cottonwood]],$C763,0)</f>
        <v>0</v>
      </c>
      <c r="G763" s="48">
        <f>IF($D763=SpeciesTable126[[#Headers],[Oak]],$C763,0)</f>
        <v>0</v>
      </c>
      <c r="H763" s="48">
        <f>IF($D763=SpeciesTable126[[#Headers],[Shrub]],$C763,0)</f>
        <v>0</v>
      </c>
      <c r="I763" s="48">
        <f>IF($D763=SpeciesTable126[[#Headers],[AlWal]],$C763,0)</f>
        <v>0</v>
      </c>
      <c r="J763" s="48">
        <f>IF($D763=SpeciesTable126[[#Headers],[ABS]],$C763,0)</f>
        <v>0</v>
      </c>
      <c r="K763" s="48">
        <f>IF($D763=SpeciesTable126[[#Headers],[Other]],$C763,0)</f>
        <v>0</v>
      </c>
      <c r="L763" s="48" t="s">
        <v>26</v>
      </c>
      <c r="M763" s="48" t="str">
        <f>$C$22&amp;SpeciesTable126[[#This Row],[Species]]</f>
        <v>Salix lucida</v>
      </c>
      <c r="N763" s="48">
        <f>IF(SpeciesTable126[[#This Row],[Percentage]]&lt;&gt;"", IFERROR(VLOOKUP(SpeciesTable126[[#This Row],[County&amp;Species]], SpeciesCobenefits[[County&amp;Species]:[PM2.5 Removed]], 2, FALSE), 0), 0)</f>
        <v>0</v>
      </c>
      <c r="O763" s="48">
        <f>IF(SpeciesTable126[[#This Row],[Percentage]]&lt;&gt;"", IFERROR(VLOOKUP(SpeciesTable126[[#This Row],[County&amp;Species]], SpeciesCobenefits[[County&amp;Species]:[PM2.5 Removed]],3, FALSE), 0), 0)</f>
        <v>0</v>
      </c>
      <c r="P763" s="48">
        <f>IF(SpeciesTable126[[#This Row],[Percentage]]&lt;&gt;"", IFERROR(VLOOKUP(SpeciesTable126[[#This Row],[County&amp;Species]], SpeciesCobenefits[[County&amp;Species]:[PM2.5 Removed]], 4, FALSE), 0), 0)</f>
        <v>0</v>
      </c>
      <c r="Q763" s="48">
        <f>IF(SpeciesTable126[[#This Row],[Percentage]]&lt;&gt;"", IFERROR(VLOOKUP(SpeciesTable126[[#This Row],[County&amp;Species]], SpeciesCobenefits[[County&amp;Species]:[PM2.5 Removed]], 5, FALSE), 0), 0)</f>
        <v>0</v>
      </c>
      <c r="R763" s="48"/>
      <c r="S763" s="48"/>
      <c r="T763" s="48"/>
      <c r="U763" s="48"/>
    </row>
    <row r="764" spans="2:21" s="30" customFormat="1">
      <c r="B764" s="157" t="s">
        <v>63</v>
      </c>
      <c r="C764" s="59"/>
      <c r="D764" s="30" t="str">
        <f t="shared" si="27"/>
        <v xml:space="preserve"> </v>
      </c>
      <c r="E764" s="48">
        <f>IF($D764=SpeciesTable126[[#Headers],[Willow]],$C764,0)</f>
        <v>0</v>
      </c>
      <c r="F764" s="48">
        <f>IF($D764=SpeciesTable126[[#Headers],[Cottonwood]],$C764,0)</f>
        <v>0</v>
      </c>
      <c r="G764" s="48">
        <f>IF($D764=SpeciesTable126[[#Headers],[Oak]],$C764,0)</f>
        <v>0</v>
      </c>
      <c r="H764" s="48">
        <f>IF($D764=SpeciesTable126[[#Headers],[Shrub]],$C764,0)</f>
        <v>0</v>
      </c>
      <c r="I764" s="48">
        <f>IF($D764=SpeciesTable126[[#Headers],[AlWal]],$C764,0)</f>
        <v>0</v>
      </c>
      <c r="J764" s="48">
        <f>IF($D764=SpeciesTable126[[#Headers],[ABS]],$C764,0)</f>
        <v>0</v>
      </c>
      <c r="K764" s="48">
        <f>IF($D764=SpeciesTable126[[#Headers],[Other]],$C764,0)</f>
        <v>0</v>
      </c>
      <c r="L764" s="48" t="s">
        <v>26</v>
      </c>
      <c r="M764" s="48" t="str">
        <f>$C$22&amp;SpeciesTable126[[#This Row],[Species]]</f>
        <v>Salix (other)</v>
      </c>
      <c r="N764" s="48">
        <f>IF(SpeciesTable126[[#This Row],[Percentage]]&lt;&gt;"", IFERROR(VLOOKUP(SpeciesTable126[[#This Row],[County&amp;Species]], SpeciesCobenefits[[County&amp;Species]:[PM2.5 Removed]], 2, FALSE), 0), 0)</f>
        <v>0</v>
      </c>
      <c r="O764" s="48">
        <f>IF(SpeciesTable126[[#This Row],[Percentage]]&lt;&gt;"", IFERROR(VLOOKUP(SpeciesTable126[[#This Row],[County&amp;Species]], SpeciesCobenefits[[County&amp;Species]:[PM2.5 Removed]],3, FALSE), 0), 0)</f>
        <v>0</v>
      </c>
      <c r="P764" s="48">
        <f>IF(SpeciesTable126[[#This Row],[Percentage]]&lt;&gt;"", IFERROR(VLOOKUP(SpeciesTable126[[#This Row],[County&amp;Species]], SpeciesCobenefits[[County&amp;Species]:[PM2.5 Removed]], 4, FALSE), 0), 0)</f>
        <v>0</v>
      </c>
      <c r="Q764" s="48">
        <f>IF(SpeciesTable126[[#This Row],[Percentage]]&lt;&gt;"", IFERROR(VLOOKUP(SpeciesTable126[[#This Row],[County&amp;Species]], SpeciesCobenefits[[County&amp;Species]:[PM2.5 Removed]], 5, FALSE), 0), 0)</f>
        <v>0</v>
      </c>
      <c r="R764" s="48"/>
      <c r="S764" s="48"/>
      <c r="T764" s="48"/>
      <c r="U764" s="48"/>
    </row>
    <row r="765" spans="2:21" s="30" customFormat="1">
      <c r="B765" s="157" t="s">
        <v>64</v>
      </c>
      <c r="C765" s="59"/>
      <c r="D765" s="30" t="str">
        <f t="shared" si="27"/>
        <v xml:space="preserve"> </v>
      </c>
      <c r="E765" s="48">
        <f>IF($D765=SpeciesTable126[[#Headers],[Willow]],$C765,0)</f>
        <v>0</v>
      </c>
      <c r="F765" s="48">
        <f>IF($D765=SpeciesTable126[[#Headers],[Cottonwood]],$C765,0)</f>
        <v>0</v>
      </c>
      <c r="G765" s="48">
        <f>IF($D765=SpeciesTable126[[#Headers],[Oak]],$C765,0)</f>
        <v>0</v>
      </c>
      <c r="H765" s="48">
        <f>IF($D765=SpeciesTable126[[#Headers],[Shrub]],$C765,0)</f>
        <v>0</v>
      </c>
      <c r="I765" s="48">
        <f>IF($D765=SpeciesTable126[[#Headers],[AlWal]],$C765,0)</f>
        <v>0</v>
      </c>
      <c r="J765" s="48">
        <f>IF($D765=SpeciesTable126[[#Headers],[ABS]],$C765,0)</f>
        <v>0</v>
      </c>
      <c r="K765" s="48">
        <f>IF($D765=SpeciesTable126[[#Headers],[Other]],$C765,0)</f>
        <v>0</v>
      </c>
      <c r="L765" s="48" t="s">
        <v>29</v>
      </c>
      <c r="M765" s="48" t="str">
        <f>$C$22&amp;SpeciesTable126[[#This Row],[Species]]</f>
        <v>Sambucus (sp)</v>
      </c>
      <c r="N765" s="48">
        <f>IF(SpeciesTable126[[#This Row],[Percentage]]&lt;&gt;"", IFERROR(VLOOKUP(SpeciesTable126[[#This Row],[County&amp;Species]], SpeciesCobenefits[[County&amp;Species]:[PM2.5 Removed]], 2, FALSE), 0), 0)</f>
        <v>0</v>
      </c>
      <c r="O765" s="48">
        <f>IF(SpeciesTable126[[#This Row],[Percentage]]&lt;&gt;"", IFERROR(VLOOKUP(SpeciesTable126[[#This Row],[County&amp;Species]], SpeciesCobenefits[[County&amp;Species]:[PM2.5 Removed]],3, FALSE), 0), 0)</f>
        <v>0</v>
      </c>
      <c r="P765" s="48">
        <f>IF(SpeciesTable126[[#This Row],[Percentage]]&lt;&gt;"", IFERROR(VLOOKUP(SpeciesTable126[[#This Row],[County&amp;Species]], SpeciesCobenefits[[County&amp;Species]:[PM2.5 Removed]], 4, FALSE), 0), 0)</f>
        <v>0</v>
      </c>
      <c r="Q765" s="48">
        <f>IF(SpeciesTable126[[#This Row],[Percentage]]&lt;&gt;"", IFERROR(VLOOKUP(SpeciesTable126[[#This Row],[County&amp;Species]], SpeciesCobenefits[[County&amp;Species]:[PM2.5 Removed]], 5, FALSE), 0), 0)</f>
        <v>0</v>
      </c>
      <c r="R765" s="48"/>
      <c r="S765" s="48"/>
      <c r="T765" s="48"/>
      <c r="U765" s="48"/>
    </row>
    <row r="766" spans="2:21" s="30" customFormat="1">
      <c r="B766" s="157" t="s">
        <v>65</v>
      </c>
      <c r="C766" s="59"/>
      <c r="D766" s="30" t="str">
        <f t="shared" si="27"/>
        <v xml:space="preserve"> </v>
      </c>
      <c r="E766" s="48">
        <f>IF($D766=SpeciesTable126[[#Headers],[Willow]],$C766,0)</f>
        <v>0</v>
      </c>
      <c r="F766" s="48">
        <f>IF($D766=SpeciesTable126[[#Headers],[Cottonwood]],$C766,0)</f>
        <v>0</v>
      </c>
      <c r="G766" s="48">
        <f>IF($D766=SpeciesTable126[[#Headers],[Oak]],$C766,0)</f>
        <v>0</v>
      </c>
      <c r="H766" s="48">
        <f>IF($D766=SpeciesTable126[[#Headers],[Shrub]],$C766,0)</f>
        <v>0</v>
      </c>
      <c r="I766" s="48">
        <f>IF($D766=SpeciesTable126[[#Headers],[AlWal]],$C766,0)</f>
        <v>0</v>
      </c>
      <c r="J766" s="48">
        <f>IF($D766=SpeciesTable126[[#Headers],[ABS]],$C766,0)</f>
        <v>0</v>
      </c>
      <c r="K766" s="48">
        <f>IF($D766=SpeciesTable126[[#Headers],[Other]],$C766,0)</f>
        <v>0</v>
      </c>
      <c r="L766" s="48" t="s">
        <v>49</v>
      </c>
      <c r="M766" s="48" t="str">
        <f>$C$22&amp;SpeciesTable126[[#This Row],[Species]]</f>
        <v>Symphoricarpos albus</v>
      </c>
      <c r="N766" s="48">
        <f>IF(SpeciesTable126[[#This Row],[Percentage]]&lt;&gt;"", IFERROR(VLOOKUP(SpeciesTable126[[#This Row],[County&amp;Species]], SpeciesCobenefits[[County&amp;Species]:[PM2.5 Removed]], 2, FALSE), 0), 0)</f>
        <v>0</v>
      </c>
      <c r="O766" s="48">
        <f>IF(SpeciesTable126[[#This Row],[Percentage]]&lt;&gt;"", IFERROR(VLOOKUP(SpeciesTable126[[#This Row],[County&amp;Species]], SpeciesCobenefits[[County&amp;Species]:[PM2.5 Removed]],3, FALSE), 0), 0)</f>
        <v>0</v>
      </c>
      <c r="P766" s="48">
        <f>IF(SpeciesTable126[[#This Row],[Percentage]]&lt;&gt;"", IFERROR(VLOOKUP(SpeciesTable126[[#This Row],[County&amp;Species]], SpeciesCobenefits[[County&amp;Species]:[PM2.5 Removed]], 4, FALSE), 0), 0)</f>
        <v>0</v>
      </c>
      <c r="Q766" s="48">
        <f>IF(SpeciesTable126[[#This Row],[Percentage]]&lt;&gt;"", IFERROR(VLOOKUP(SpeciesTable126[[#This Row],[County&amp;Species]], SpeciesCobenefits[[County&amp;Species]:[PM2.5 Removed]], 5, FALSE), 0), 0)</f>
        <v>0</v>
      </c>
      <c r="R766" s="48"/>
      <c r="S766" s="48"/>
      <c r="T766" s="48"/>
      <c r="U766" s="48"/>
    </row>
    <row r="767" spans="2:21" s="30" customFormat="1">
      <c r="B767" s="157" t="s">
        <v>66</v>
      </c>
      <c r="C767" s="59"/>
      <c r="D767" s="30" t="str">
        <f t="shared" si="27"/>
        <v xml:space="preserve"> </v>
      </c>
      <c r="E767" s="48">
        <f>IF($D767=SpeciesTable126[[#Headers],[Willow]],$C767,0)</f>
        <v>0</v>
      </c>
      <c r="F767" s="48">
        <f>IF($D767=SpeciesTable126[[#Headers],[Cottonwood]],$C767,0)</f>
        <v>0</v>
      </c>
      <c r="G767" s="48">
        <f>IF($D767=SpeciesTable126[[#Headers],[Oak]],$C767,0)</f>
        <v>0</v>
      </c>
      <c r="H767" s="48">
        <f>IF($D767=SpeciesTable126[[#Headers],[Shrub]],$C767,0)</f>
        <v>0</v>
      </c>
      <c r="I767" s="48">
        <f>IF($D767=SpeciesTable126[[#Headers],[AlWal]],$C767,0)</f>
        <v>0</v>
      </c>
      <c r="J767" s="48">
        <f>IF($D767=SpeciesTable126[[#Headers],[ABS]],$C767,0)</f>
        <v>0</v>
      </c>
      <c r="K767" s="48">
        <f>IF($D767=SpeciesTable126[[#Headers],[Other]],$C767,0)</f>
        <v>0</v>
      </c>
      <c r="L767" s="48" t="s">
        <v>49</v>
      </c>
      <c r="M767" s="48" t="str">
        <f>$C$22&amp;SpeciesTable126[[#This Row],[Species]]</f>
        <v>Toxicodendron diversilobum</v>
      </c>
      <c r="N767" s="48">
        <f>IF(SpeciesTable126[[#This Row],[Percentage]]&lt;&gt;"", IFERROR(VLOOKUP(SpeciesTable126[[#This Row],[County&amp;Species]], SpeciesCobenefits[[County&amp;Species]:[PM2.5 Removed]], 2, FALSE), 0), 0)</f>
        <v>0</v>
      </c>
      <c r="O767" s="48">
        <f>IF(SpeciesTable126[[#This Row],[Percentage]]&lt;&gt;"", IFERROR(VLOOKUP(SpeciesTable126[[#This Row],[County&amp;Species]], SpeciesCobenefits[[County&amp;Species]:[PM2.5 Removed]],3, FALSE), 0), 0)</f>
        <v>0</v>
      </c>
      <c r="P767" s="48">
        <f>IF(SpeciesTable126[[#This Row],[Percentage]]&lt;&gt;"", IFERROR(VLOOKUP(SpeciesTable126[[#This Row],[County&amp;Species]], SpeciesCobenefits[[County&amp;Species]:[PM2.5 Removed]], 4, FALSE), 0), 0)</f>
        <v>0</v>
      </c>
      <c r="Q767" s="48">
        <f>IF(SpeciesTable126[[#This Row],[Percentage]]&lt;&gt;"", IFERROR(VLOOKUP(SpeciesTable126[[#This Row],[County&amp;Species]], SpeciesCobenefits[[County&amp;Species]:[PM2.5 Removed]], 5, FALSE), 0), 0)</f>
        <v>0</v>
      </c>
      <c r="R767" s="48"/>
      <c r="S767" s="48"/>
      <c r="T767" s="48"/>
      <c r="U767" s="48"/>
    </row>
    <row r="768" spans="2:21" s="30" customFormat="1">
      <c r="B768" s="157" t="s">
        <v>67</v>
      </c>
      <c r="C768" s="59"/>
      <c r="D768" s="30" t="str">
        <f t="shared" si="27"/>
        <v xml:space="preserve"> </v>
      </c>
      <c r="E768" s="48">
        <f>IF($D768=SpeciesTable126[[#Headers],[Willow]],$C768,0)</f>
        <v>0</v>
      </c>
      <c r="F768" s="48">
        <f>IF($D768=SpeciesTable126[[#Headers],[Cottonwood]],$C768,0)</f>
        <v>0</v>
      </c>
      <c r="G768" s="48">
        <f>IF($D768=SpeciesTable126[[#Headers],[Oak]],$C768,0)</f>
        <v>0</v>
      </c>
      <c r="H768" s="48">
        <f>IF($D768=SpeciesTable126[[#Headers],[Shrub]],$C768,0)</f>
        <v>0</v>
      </c>
      <c r="I768" s="48">
        <f>IF($D768=SpeciesTable126[[#Headers],[AlWal]],$C768,0)</f>
        <v>0</v>
      </c>
      <c r="J768" s="48">
        <f>IF($D768=SpeciesTable126[[#Headers],[ABS]],$C768,0)</f>
        <v>0</v>
      </c>
      <c r="K768" s="48">
        <f>IF($D768=SpeciesTable126[[#Headers],[Other]],$C768,0)</f>
        <v>0</v>
      </c>
      <c r="L768" s="48" t="s">
        <v>49</v>
      </c>
      <c r="M768" s="48" t="str">
        <f>$C$22&amp;SpeciesTable126[[#This Row],[Species]]</f>
        <v>Vitis californicus</v>
      </c>
      <c r="N768" s="48">
        <f>IF(SpeciesTable126[[#This Row],[Percentage]]&lt;&gt;"", IFERROR(VLOOKUP(SpeciesTable126[[#This Row],[County&amp;Species]], SpeciesCobenefits[[County&amp;Species]:[PM2.5 Removed]], 2, FALSE), 0), 0)</f>
        <v>0</v>
      </c>
      <c r="O768" s="48">
        <f>IF(SpeciesTable126[[#This Row],[Percentage]]&lt;&gt;"", IFERROR(VLOOKUP(SpeciesTable126[[#This Row],[County&amp;Species]], SpeciesCobenefits[[County&amp;Species]:[PM2.5 Removed]],3, FALSE), 0), 0)</f>
        <v>0</v>
      </c>
      <c r="P768" s="48">
        <f>IF(SpeciesTable126[[#This Row],[Percentage]]&lt;&gt;"", IFERROR(VLOOKUP(SpeciesTable126[[#This Row],[County&amp;Species]], SpeciesCobenefits[[County&amp;Species]:[PM2.5 Removed]], 4, FALSE), 0), 0)</f>
        <v>0</v>
      </c>
      <c r="Q768" s="48">
        <f>IF(SpeciesTable126[[#This Row],[Percentage]]&lt;&gt;"", IFERROR(VLOOKUP(SpeciesTable126[[#This Row],[County&amp;Species]], SpeciesCobenefits[[County&amp;Species]:[PM2.5 Removed]], 5, FALSE), 0), 0)</f>
        <v>0</v>
      </c>
      <c r="R768" s="48"/>
      <c r="S768" s="48"/>
      <c r="T768" s="48"/>
      <c r="U768" s="48"/>
    </row>
    <row r="769" spans="2:21" s="30" customFormat="1">
      <c r="B769" s="58" t="s">
        <v>68</v>
      </c>
      <c r="C769" s="59"/>
      <c r="D769" s="30" t="str">
        <f t="shared" si="27"/>
        <v xml:space="preserve"> </v>
      </c>
      <c r="E769" s="48">
        <f>IF($D769=SpeciesTable126[[#Headers],[Willow]],$C769,0)</f>
        <v>0</v>
      </c>
      <c r="F769" s="48">
        <f>IF($D769=SpeciesTable126[[#Headers],[Cottonwood]],$C769,0)</f>
        <v>0</v>
      </c>
      <c r="G769" s="48">
        <f>IF($D769=SpeciesTable126[[#Headers],[Oak]],$C769,0)</f>
        <v>0</v>
      </c>
      <c r="H769" s="48">
        <f>IF($D769=SpeciesTable126[[#Headers],[Shrub]],$C769,0)</f>
        <v>0</v>
      </c>
      <c r="I769" s="48">
        <f>IF($D769=SpeciesTable126[[#Headers],[AlWal]],$C769,0)</f>
        <v>0</v>
      </c>
      <c r="J769" s="48">
        <f>IF($D769=SpeciesTable126[[#Headers],[ABS]],$C769,0)</f>
        <v>0</v>
      </c>
      <c r="K769" s="48">
        <f>IF($D769=SpeciesTable126[[#Headers],[Other]],$C769,0)</f>
        <v>0</v>
      </c>
      <c r="L769" s="48" t="s">
        <v>32</v>
      </c>
      <c r="M769" s="48" t="str">
        <f>$C$22&amp;SpeciesTable126[[#This Row],[Species]]</f>
        <v>Other canopy tree</v>
      </c>
      <c r="N769" s="48">
        <f>IF(SpeciesTable126[[#This Row],[Percentage]]&lt;&gt;"", IFERROR(VLOOKUP(SpeciesTable126[[#This Row],[County&amp;Species]], SpeciesCobenefits[[County&amp;Species]:[PM2.5 Removed]], 2, FALSE), 0), 0)</f>
        <v>0</v>
      </c>
      <c r="O769" s="48">
        <f>IF(SpeciesTable126[[#This Row],[Percentage]]&lt;&gt;"", IFERROR(VLOOKUP(SpeciesTable126[[#This Row],[County&amp;Species]], SpeciesCobenefits[[County&amp;Species]:[PM2.5 Removed]],3, FALSE), 0), 0)</f>
        <v>0</v>
      </c>
      <c r="P769" s="48">
        <f>IF(SpeciesTable126[[#This Row],[Percentage]]&lt;&gt;"", IFERROR(VLOOKUP(SpeciesTable126[[#This Row],[County&amp;Species]], SpeciesCobenefits[[County&amp;Species]:[PM2.5 Removed]], 4, FALSE), 0), 0)</f>
        <v>0</v>
      </c>
      <c r="Q769" s="48">
        <f>IF(SpeciesTable126[[#This Row],[Percentage]]&lt;&gt;"", IFERROR(VLOOKUP(SpeciesTable126[[#This Row],[County&amp;Species]], SpeciesCobenefits[[County&amp;Species]:[PM2.5 Removed]], 5, FALSE), 0), 0)</f>
        <v>0</v>
      </c>
      <c r="R769" s="48"/>
      <c r="S769" s="48"/>
      <c r="T769" s="48"/>
      <c r="U769" s="48"/>
    </row>
    <row r="770" spans="2:21" s="30" customFormat="1" ht="16.5" thickBot="1">
      <c r="B770" s="60" t="s">
        <v>69</v>
      </c>
      <c r="C770" s="61"/>
      <c r="D770" s="30" t="str">
        <f t="shared" si="27"/>
        <v xml:space="preserve"> </v>
      </c>
      <c r="E770" s="48">
        <f>IF($D770=SpeciesTable126[[#Headers],[Willow]],$C770,0)</f>
        <v>0</v>
      </c>
      <c r="F770" s="48">
        <f>IF($D770=SpeciesTable126[[#Headers],[Cottonwood]],$C770,0)</f>
        <v>0</v>
      </c>
      <c r="G770" s="48">
        <f>IF($D770=SpeciesTable126[[#Headers],[Oak]],$C770,0)</f>
        <v>0</v>
      </c>
      <c r="H770" s="48">
        <f>IF($D770=SpeciesTable126[[#Headers],[Shrub]],$C770,0)</f>
        <v>0</v>
      </c>
      <c r="I770" s="48">
        <f>IF($D770=SpeciesTable126[[#Headers],[AlWal]],$C770,0)</f>
        <v>0</v>
      </c>
      <c r="J770" s="48">
        <f>IF($D770=SpeciesTable126[[#Headers],[ABS]],$C770,0)</f>
        <v>0</v>
      </c>
      <c r="K770" s="48">
        <f>IF($D770=SpeciesTable126[[#Headers],[Other]],$C770,0)</f>
        <v>0</v>
      </c>
      <c r="L770" s="48" t="s">
        <v>29</v>
      </c>
      <c r="M770" s="48" t="str">
        <f>$C$22&amp;SpeciesTable126[[#This Row],[Species]]</f>
        <v>Other understory woody shrub</v>
      </c>
      <c r="N770" s="48">
        <f>IF(SpeciesTable126[[#This Row],[Percentage]]&lt;&gt;"", IFERROR(VLOOKUP(SpeciesTable126[[#This Row],[County&amp;Species]], SpeciesCobenefits[[County&amp;Species]:[PM2.5 Removed]], 2, FALSE), 0), 0)</f>
        <v>0</v>
      </c>
      <c r="O770" s="48">
        <f>IF(SpeciesTable126[[#This Row],[Percentage]]&lt;&gt;"", IFERROR(VLOOKUP(SpeciesTable126[[#This Row],[County&amp;Species]], SpeciesCobenefits[[County&amp;Species]:[PM2.5 Removed]],3, FALSE), 0), 0)</f>
        <v>0</v>
      </c>
      <c r="P770" s="48">
        <f>IF(SpeciesTable126[[#This Row],[Percentage]]&lt;&gt;"", IFERROR(VLOOKUP(SpeciesTable126[[#This Row],[County&amp;Species]], SpeciesCobenefits[[County&amp;Species]:[PM2.5 Removed]], 4, FALSE), 0), 0)</f>
        <v>0</v>
      </c>
      <c r="Q770" s="48">
        <f>IF(SpeciesTable126[[#This Row],[Percentage]]&lt;&gt;"", IFERROR(VLOOKUP(SpeciesTable126[[#This Row],[County&amp;Species]], SpeciesCobenefits[[County&amp;Species]:[PM2.5 Removed]], 5, FALSE), 0), 0)</f>
        <v>0</v>
      </c>
      <c r="R770" s="48"/>
      <c r="S770" s="48"/>
      <c r="T770" s="48"/>
      <c r="U770" s="48"/>
    </row>
    <row r="771" spans="2:21" s="47" customFormat="1" ht="16.5" thickBot="1">
      <c r="B771" s="91" t="s">
        <v>70</v>
      </c>
      <c r="C771" s="92" t="str">
        <f>IF(SUM(C736:C770) &gt; 100, "Error: Sum exceeds 100", IF(SUM(C736:C770) &lt; 100, "Warning: Sum is less than 100", MIN(SUM(C736:C770), 100)))</f>
        <v>Warning: Sum is less than 100</v>
      </c>
      <c r="E771" s="46">
        <f>SUM(E736:E770)</f>
        <v>0</v>
      </c>
      <c r="F771" s="46">
        <f t="shared" ref="F771:K771" si="28">SUM(F736:F770)</f>
        <v>0</v>
      </c>
      <c r="G771" s="46">
        <f t="shared" si="28"/>
        <v>0</v>
      </c>
      <c r="H771" s="46">
        <f t="shared" si="28"/>
        <v>0</v>
      </c>
      <c r="I771" s="46">
        <f t="shared" si="28"/>
        <v>0</v>
      </c>
      <c r="J771" s="46">
        <f t="shared" si="28"/>
        <v>0</v>
      </c>
      <c r="K771" s="46">
        <f t="shared" si="28"/>
        <v>0</v>
      </c>
      <c r="L771" s="46"/>
      <c r="M771" s="46" t="s">
        <v>70</v>
      </c>
      <c r="N771" s="48">
        <f>SUM(N736:N770)</f>
        <v>0</v>
      </c>
      <c r="O771" s="48">
        <f t="shared" ref="O771:Q771" si="29">SUM(O736:O770)</f>
        <v>0</v>
      </c>
      <c r="P771" s="48">
        <f t="shared" si="29"/>
        <v>0</v>
      </c>
      <c r="Q771" s="48">
        <f t="shared" si="29"/>
        <v>0</v>
      </c>
      <c r="R771" s="46"/>
      <c r="S771" s="46"/>
      <c r="T771" s="46"/>
      <c r="U771" s="46"/>
    </row>
    <row r="772" spans="2:21" s="47" customFormat="1" ht="16.5" thickBot="1">
      <c r="B772" s="62" t="s">
        <v>25</v>
      </c>
      <c r="C772" s="63" t="str">
        <f>IF(NOT(ISNUMBER(C771)),
    "Error: Total planted species is not a number",
    IF(SUM(C736:C770) &gt; 100,
        "Error: Sum exceeds 100",
        IF(SUM(C736:C770) &lt; 100,
            "Warning: Sum is less than 100",
            IFERROR(VLOOKUP(D772, PermutationForestType[#All], 2, FALSE), "Not identified - Try running individual communities")
        )
    )
)</f>
        <v>Error: Total planted species is not a number</v>
      </c>
      <c r="D772" s="47" t="str">
        <f>CONCATENATE(E772,F772,G772,H772,I772,J772,K772)</f>
        <v>AAAAAAA</v>
      </c>
      <c r="E772" s="46" t="str">
        <f>LOOKUP(E771, {0,1,5,25,50,75}, {"A","B","C","D","E","F"})</f>
        <v>A</v>
      </c>
      <c r="F772" s="46" t="str">
        <f>LOOKUP(F771, {0,1,5,25,50,75}, {"A","B","C","D","E","F"})</f>
        <v>A</v>
      </c>
      <c r="G772" s="46" t="str">
        <f>LOOKUP(G771, {0,1,5,25,50,75}, {"A","B","C","D","E","F"})</f>
        <v>A</v>
      </c>
      <c r="H772" s="46" t="str">
        <f>LOOKUP(H771, {0,1,5,25,50,75}, {"A","B","C","D","E","F"})</f>
        <v>A</v>
      </c>
      <c r="I772" s="46" t="str">
        <f>LOOKUP(I771, {0,1,5,25,50,75}, {"A","B","C","D","E","F"})</f>
        <v>A</v>
      </c>
      <c r="J772" s="46" t="str">
        <f>LOOKUP(J771, {0,1,5,25,50,75}, {"A","B","C","D","E","F"})</f>
        <v>A</v>
      </c>
      <c r="K772" s="46" t="str">
        <f>LOOKUP(K771, {0,1,5,25,50,75}, {"A","B","C","D","E","F"})</f>
        <v>A</v>
      </c>
      <c r="L772" s="46"/>
      <c r="M772" s="46"/>
      <c r="N772" s="48"/>
      <c r="O772" s="48"/>
      <c r="P772" s="48"/>
      <c r="Q772" s="48"/>
      <c r="R772" s="46"/>
      <c r="S772" s="46"/>
      <c r="T772" s="46"/>
      <c r="U772" s="46"/>
    </row>
    <row r="773" spans="2:21" s="47" customFormat="1">
      <c r="C773" s="46"/>
      <c r="E773" s="46"/>
      <c r="F773" s="46"/>
      <c r="G773" s="46"/>
      <c r="H773" s="46"/>
      <c r="I773" s="46"/>
      <c r="J773" s="46"/>
      <c r="K773" s="46"/>
      <c r="L773" s="46"/>
      <c r="M773" s="46"/>
      <c r="N773" s="46"/>
      <c r="O773" s="46"/>
      <c r="P773" s="46"/>
      <c r="Q773" s="46"/>
      <c r="R773" s="46"/>
      <c r="S773" s="46"/>
      <c r="T773" s="46"/>
      <c r="U773" s="46"/>
    </row>
    <row r="774" spans="2:21">
      <c r="B774" s="89" t="s">
        <v>71</v>
      </c>
    </row>
    <row r="775" spans="2:21">
      <c r="B775" s="89"/>
    </row>
    <row r="776" spans="2:21" s="47" customFormat="1">
      <c r="B776" s="93" t="s">
        <v>72</v>
      </c>
      <c r="C776" s="33"/>
      <c r="E776" s="46"/>
      <c r="F776" s="46"/>
      <c r="G776" s="46"/>
      <c r="H776" s="46"/>
      <c r="I776" s="46"/>
      <c r="J776" s="46"/>
      <c r="K776" s="46"/>
      <c r="L776" s="46"/>
      <c r="M776" s="46"/>
      <c r="N776" s="46"/>
      <c r="O776" s="46"/>
      <c r="P776" s="46"/>
      <c r="Q776" s="46"/>
      <c r="R776" s="46"/>
      <c r="S776" s="46"/>
      <c r="T776" s="46"/>
      <c r="U776" s="46"/>
    </row>
    <row r="777" spans="2:21" s="47" customFormat="1">
      <c r="B777" s="93" t="s">
        <v>73</v>
      </c>
      <c r="C777" s="32"/>
      <c r="D777" s="46"/>
      <c r="E777" s="46"/>
      <c r="F777" s="46"/>
      <c r="G777" s="46"/>
      <c r="H777" s="46"/>
      <c r="I777" s="46"/>
      <c r="J777" s="46"/>
      <c r="K777" s="46"/>
      <c r="L777" s="46"/>
      <c r="M777" s="46"/>
      <c r="N777" s="46"/>
      <c r="O777" s="46"/>
      <c r="P777" s="46"/>
      <c r="Q777" s="46"/>
      <c r="R777" s="46"/>
      <c r="S777" s="46"/>
      <c r="T777" s="46"/>
      <c r="U777" s="46"/>
    </row>
    <row r="778" spans="2:21" s="47" customFormat="1">
      <c r="B778" s="84" t="s">
        <v>31936</v>
      </c>
      <c r="C778" s="86"/>
      <c r="E778" s="46"/>
      <c r="F778" s="46"/>
      <c r="G778" s="46"/>
      <c r="H778" s="46"/>
      <c r="I778" s="46"/>
      <c r="J778" s="46"/>
      <c r="K778" s="46"/>
      <c r="L778" s="46"/>
      <c r="M778" s="46"/>
      <c r="N778" s="46"/>
      <c r="O778" s="46"/>
      <c r="P778" s="46"/>
      <c r="Q778" s="46"/>
      <c r="R778" s="46"/>
      <c r="S778" s="46"/>
      <c r="T778" s="46"/>
      <c r="U778" s="46"/>
    </row>
    <row r="779" spans="2:21" s="47" customFormat="1">
      <c r="B779" s="84" t="s">
        <v>31935</v>
      </c>
      <c r="C779" s="51"/>
      <c r="E779" s="46"/>
      <c r="F779" s="46"/>
      <c r="G779" s="46"/>
      <c r="H779" s="46"/>
      <c r="I779" s="46"/>
      <c r="J779" s="46"/>
      <c r="K779" s="46"/>
      <c r="L779" s="46"/>
      <c r="M779" s="46"/>
      <c r="N779" s="46"/>
      <c r="O779" s="46"/>
      <c r="P779" s="46"/>
      <c r="Q779" s="46"/>
      <c r="R779" s="46"/>
      <c r="S779" s="46"/>
      <c r="T779" s="46"/>
      <c r="U779" s="46"/>
    </row>
    <row r="780" spans="2:21" s="47" customFormat="1">
      <c r="B780" s="84" t="s">
        <v>77</v>
      </c>
      <c r="C780" s="87"/>
      <c r="E780" s="46"/>
      <c r="F780" s="46"/>
      <c r="G780" s="46"/>
      <c r="H780" s="46"/>
      <c r="I780" s="46"/>
      <c r="J780" s="46"/>
      <c r="K780" s="46"/>
      <c r="L780" s="46"/>
      <c r="M780" s="46"/>
      <c r="N780" s="46"/>
      <c r="O780" s="46"/>
      <c r="P780" s="46"/>
      <c r="Q780" s="46"/>
      <c r="R780" s="46"/>
      <c r="S780" s="46"/>
      <c r="T780" s="46"/>
      <c r="U780" s="46"/>
    </row>
    <row r="781" spans="2:21" s="47" customFormat="1">
      <c r="B781" s="84" t="s">
        <v>79</v>
      </c>
      <c r="C781" s="88"/>
      <c r="E781" s="46"/>
      <c r="F781" s="46"/>
      <c r="G781" s="46"/>
      <c r="H781" s="46"/>
      <c r="I781" s="46"/>
      <c r="J781" s="46"/>
      <c r="K781" s="46"/>
      <c r="L781" s="46"/>
      <c r="M781" s="46"/>
      <c r="N781" s="46"/>
      <c r="O781" s="46"/>
      <c r="P781" s="46"/>
      <c r="Q781" s="46"/>
      <c r="R781" s="46"/>
      <c r="S781" s="46"/>
      <c r="T781" s="46"/>
      <c r="U781" s="46"/>
    </row>
    <row r="782" spans="2:21" s="47" customFormat="1" ht="31.5">
      <c r="B782" s="94" t="s">
        <v>31956</v>
      </c>
      <c r="C782" s="88"/>
      <c r="E782" s="46"/>
      <c r="F782" s="46"/>
      <c r="G782" s="46"/>
      <c r="H782" s="46"/>
      <c r="I782" s="46"/>
      <c r="J782" s="46"/>
      <c r="K782" s="46"/>
      <c r="L782" s="46"/>
      <c r="M782" s="46"/>
      <c r="N782" s="46"/>
      <c r="O782" s="46"/>
      <c r="P782" s="46"/>
      <c r="Q782" s="46"/>
      <c r="R782" s="46"/>
      <c r="S782" s="46"/>
      <c r="T782" s="46"/>
      <c r="U782" s="46"/>
    </row>
    <row r="783" spans="2:21" s="47" customFormat="1">
      <c r="B783" s="84" t="s">
        <v>31948</v>
      </c>
      <c r="C783" s="88"/>
      <c r="E783" s="46"/>
      <c r="F783" s="46"/>
      <c r="G783" s="46"/>
      <c r="H783" s="46"/>
      <c r="I783" s="46"/>
      <c r="J783" s="46"/>
      <c r="K783" s="46"/>
      <c r="L783" s="46"/>
      <c r="M783" s="46"/>
      <c r="N783" s="46"/>
      <c r="O783" s="46"/>
      <c r="P783" s="46"/>
      <c r="Q783" s="46"/>
      <c r="R783" s="46"/>
      <c r="S783" s="46"/>
      <c r="T783" s="46"/>
      <c r="U783" s="46"/>
    </row>
    <row r="784" spans="2:21" s="47" customFormat="1">
      <c r="B784" s="84" t="s">
        <v>83</v>
      </c>
      <c r="C784" s="51"/>
      <c r="E784" s="46"/>
      <c r="F784" s="46"/>
      <c r="G784" s="46"/>
      <c r="H784" s="46"/>
      <c r="I784" s="46"/>
      <c r="J784" s="46"/>
      <c r="K784" s="46"/>
      <c r="L784" s="46"/>
      <c r="M784" s="46"/>
      <c r="N784" s="46"/>
      <c r="O784" s="46"/>
      <c r="P784" s="46"/>
      <c r="Q784" s="46"/>
      <c r="R784" s="46"/>
      <c r="S784" s="46"/>
      <c r="T784" s="46"/>
      <c r="U784" s="46"/>
    </row>
    <row r="785" spans="2:21" s="47" customFormat="1">
      <c r="B785" s="84" t="s">
        <v>31949</v>
      </c>
      <c r="C785" s="88"/>
      <c r="E785" s="46"/>
      <c r="F785" s="46"/>
      <c r="G785" s="46"/>
      <c r="H785" s="46"/>
      <c r="I785" s="46"/>
      <c r="J785" s="46"/>
      <c r="K785" s="46"/>
      <c r="L785" s="46"/>
      <c r="M785" s="46"/>
      <c r="N785" s="46"/>
      <c r="O785" s="46"/>
      <c r="P785" s="46"/>
      <c r="Q785" s="46"/>
      <c r="R785" s="46"/>
      <c r="S785" s="46"/>
      <c r="T785" s="46"/>
      <c r="U785" s="46"/>
    </row>
    <row r="786" spans="2:21" s="47" customFormat="1">
      <c r="B786" s="84" t="s">
        <v>86</v>
      </c>
      <c r="C786" s="51"/>
      <c r="E786" s="46"/>
      <c r="F786" s="46"/>
      <c r="G786" s="46"/>
      <c r="H786" s="46"/>
      <c r="I786" s="46"/>
      <c r="J786" s="46"/>
      <c r="K786" s="46"/>
      <c r="L786" s="46"/>
      <c r="M786" s="46"/>
      <c r="N786" s="46"/>
      <c r="O786" s="46"/>
      <c r="P786" s="46"/>
      <c r="Q786" s="46"/>
      <c r="R786" s="46"/>
      <c r="S786" s="46"/>
      <c r="T786" s="46"/>
      <c r="U786" s="46"/>
    </row>
    <row r="787" spans="2:21" s="47" customFormat="1">
      <c r="B787" s="84" t="s">
        <v>87</v>
      </c>
      <c r="C787" s="88"/>
      <c r="E787" s="46"/>
      <c r="F787" s="46"/>
      <c r="G787" s="46"/>
      <c r="H787" s="46"/>
      <c r="I787" s="46"/>
      <c r="J787" s="46"/>
      <c r="K787" s="46"/>
      <c r="L787" s="46"/>
      <c r="M787" s="46"/>
      <c r="N787" s="46"/>
      <c r="O787" s="46"/>
      <c r="P787" s="46"/>
      <c r="Q787" s="46"/>
      <c r="R787" s="46"/>
      <c r="S787" s="46"/>
      <c r="T787" s="46"/>
      <c r="U787" s="46"/>
    </row>
    <row r="788" spans="2:21" s="47" customFormat="1">
      <c r="B788" s="84" t="s">
        <v>88</v>
      </c>
      <c r="C788" s="51"/>
      <c r="E788" s="46"/>
      <c r="F788" s="46"/>
      <c r="G788" s="46"/>
      <c r="H788" s="46"/>
      <c r="I788" s="46"/>
      <c r="J788" s="46"/>
      <c r="K788" s="46"/>
      <c r="L788" s="46"/>
      <c r="M788" s="46"/>
      <c r="N788" s="46"/>
      <c r="O788" s="46"/>
      <c r="P788" s="46"/>
      <c r="Q788" s="46"/>
      <c r="R788" s="46"/>
      <c r="S788" s="46"/>
      <c r="T788" s="46"/>
      <c r="U788" s="46"/>
    </row>
    <row r="789" spans="2:21" s="47" customFormat="1">
      <c r="B789" s="84" t="s">
        <v>89</v>
      </c>
      <c r="C789" s="88"/>
      <c r="E789" s="46"/>
      <c r="F789" s="46"/>
      <c r="G789" s="46"/>
      <c r="H789" s="46"/>
      <c r="I789" s="46"/>
      <c r="J789" s="46"/>
      <c r="K789" s="46"/>
      <c r="L789" s="46"/>
      <c r="M789" s="46"/>
      <c r="N789" s="46"/>
      <c r="O789" s="46"/>
      <c r="P789" s="46"/>
      <c r="Q789" s="46"/>
      <c r="R789" s="46"/>
      <c r="S789" s="46"/>
      <c r="T789" s="46"/>
      <c r="U789" s="46"/>
    </row>
    <row r="790" spans="2:21" s="47" customFormat="1">
      <c r="B790" s="84" t="s">
        <v>90</v>
      </c>
      <c r="C790" s="51"/>
      <c r="E790" s="46"/>
      <c r="F790" s="46"/>
      <c r="G790" s="46"/>
      <c r="H790" s="46"/>
      <c r="I790" s="46"/>
      <c r="J790" s="46"/>
      <c r="K790" s="46"/>
      <c r="L790" s="46"/>
      <c r="M790" s="46"/>
      <c r="N790" s="46"/>
      <c r="O790" s="46"/>
      <c r="P790" s="46"/>
      <c r="Q790" s="46"/>
      <c r="R790" s="46"/>
      <c r="S790" s="46"/>
      <c r="T790" s="46"/>
      <c r="U790" s="46"/>
    </row>
    <row r="791" spans="2:21" s="47" customFormat="1">
      <c r="B791" s="95" t="s">
        <v>91</v>
      </c>
      <c r="C791" s="147"/>
      <c r="E791" s="46"/>
      <c r="F791" s="46"/>
      <c r="G791" s="46"/>
      <c r="H791" s="46"/>
      <c r="I791" s="46"/>
      <c r="J791" s="46"/>
      <c r="K791" s="46"/>
      <c r="L791" s="46"/>
      <c r="M791" s="46"/>
      <c r="N791" s="46"/>
      <c r="O791" s="46"/>
      <c r="P791" s="46"/>
      <c r="Q791" s="46"/>
      <c r="R791" s="46"/>
      <c r="S791" s="46"/>
      <c r="T791" s="46"/>
      <c r="U791" s="46"/>
    </row>
    <row r="792" spans="2:21" s="47" customFormat="1">
      <c r="B792" s="96" t="s">
        <v>92</v>
      </c>
      <c r="C792" s="147"/>
      <c r="E792" s="46"/>
      <c r="F792" s="46"/>
      <c r="G792" s="46"/>
      <c r="H792" s="46"/>
      <c r="I792" s="46"/>
      <c r="J792" s="46"/>
      <c r="K792" s="46"/>
      <c r="L792" s="46"/>
      <c r="M792" s="46"/>
      <c r="N792" s="46"/>
      <c r="O792" s="46"/>
      <c r="P792" s="46"/>
      <c r="Q792" s="46"/>
      <c r="R792" s="46"/>
      <c r="S792" s="46"/>
      <c r="T792" s="46"/>
      <c r="U792" s="46"/>
    </row>
    <row r="793" spans="2:21" s="47" customFormat="1">
      <c r="B793" s="96" t="s">
        <v>93</v>
      </c>
      <c r="C793" s="148"/>
      <c r="E793" s="46"/>
      <c r="F793" s="46"/>
      <c r="G793" s="46"/>
      <c r="H793" s="46"/>
      <c r="I793" s="46"/>
      <c r="J793" s="46"/>
      <c r="K793" s="46"/>
      <c r="L793" s="46"/>
      <c r="M793" s="46"/>
      <c r="N793" s="46"/>
      <c r="O793" s="46"/>
      <c r="P793" s="46"/>
      <c r="Q793" s="46"/>
      <c r="R793" s="46"/>
      <c r="S793" s="46"/>
      <c r="T793" s="46"/>
      <c r="U793" s="46"/>
    </row>
  </sheetData>
  <sheetProtection algorithmName="SHA-512" hashValue="PIjYvwMfbO8Mpatm+EpclEghBcohDCbMz0yUhi9k4gB53fZRSHialETZzcRt2gtqQEVnIFGciCpUyTPsqXWCpA==" saltValue="YXWGNHlvMa69uRVOlDQLPA==" spinCount="100000" sheet="1" objects="1" scenarios="1"/>
  <protectedRanges>
    <protectedRange sqref="R26:R28 C19:C92 R104:R106 R182:R184 R260:R262 R338:R340 R416:R418 R494:R496 R572:R574 R650:R652 R728:R730 C97:C151 C175:C229 C253:C326 C331:C404 C409:C482 C487:C560 C565:C638 C643:C716 C721:C793 C237:C248 C159:C170" name="ProjectInput"/>
    <protectedRange sqref="C230:C236" name="ProjectInput_1"/>
    <protectedRange sqref="C152:C158" name="ProjectInput_2"/>
  </protectedRanges>
  <conditionalFormatting sqref="B30:C70">
    <cfRule type="expression" dxfId="31" priority="44">
      <formula>$C$24="Natural regeneration"</formula>
    </cfRule>
  </conditionalFormatting>
  <conditionalFormatting sqref="B108:C148">
    <cfRule type="expression" dxfId="30" priority="39">
      <formula>$C$102="Natural regeneration"</formula>
    </cfRule>
  </conditionalFormatting>
  <conditionalFormatting sqref="B186:C226">
    <cfRule type="expression" dxfId="29" priority="32">
      <formula>$C$180="Natural regeneration"</formula>
    </cfRule>
  </conditionalFormatting>
  <conditionalFormatting sqref="B264:C304">
    <cfRule type="expression" dxfId="28" priority="27">
      <formula>$C$258="Natural regeneration"</formula>
    </cfRule>
  </conditionalFormatting>
  <conditionalFormatting sqref="B342:C382">
    <cfRule type="expression" dxfId="27" priority="20">
      <formula>$C$336="Natural regeneration"</formula>
    </cfRule>
  </conditionalFormatting>
  <conditionalFormatting sqref="B420:C460">
    <cfRule type="expression" dxfId="26" priority="15">
      <formula>$C$414="Natural regeneration"</formula>
    </cfRule>
  </conditionalFormatting>
  <conditionalFormatting sqref="B498:C538">
    <cfRule type="expression" dxfId="25" priority="10">
      <formula>$C$492="Natural regeneration"</formula>
    </cfRule>
  </conditionalFormatting>
  <conditionalFormatting sqref="B576:C616">
    <cfRule type="expression" dxfId="24" priority="7">
      <formula>$C$570="Natural regeneration"</formula>
    </cfRule>
  </conditionalFormatting>
  <conditionalFormatting sqref="B654:C694">
    <cfRule type="expression" dxfId="23" priority="4">
      <formula>$C$648="Natural regeneration"</formula>
    </cfRule>
  </conditionalFormatting>
  <conditionalFormatting sqref="B732:C772">
    <cfRule type="expression" dxfId="22" priority="1">
      <formula>$C$726="Natural regeneration"</formula>
    </cfRule>
  </conditionalFormatting>
  <conditionalFormatting sqref="C69">
    <cfRule type="expression" dxfId="21" priority="47">
      <formula>NOT(ISNUMBER($C$69))</formula>
    </cfRule>
  </conditionalFormatting>
  <conditionalFormatting sqref="C81:C88">
    <cfRule type="expression" dxfId="20" priority="103">
      <formula>$C$80="No"</formula>
    </cfRule>
  </conditionalFormatting>
  <conditionalFormatting sqref="C147">
    <cfRule type="expression" dxfId="19" priority="40">
      <formula>NOT(ISNUMBER($C$147))</formula>
    </cfRule>
  </conditionalFormatting>
  <conditionalFormatting sqref="C159:C166">
    <cfRule type="expression" dxfId="18" priority="43">
      <formula>$C$158="No"</formula>
    </cfRule>
  </conditionalFormatting>
  <conditionalFormatting sqref="C225">
    <cfRule type="expression" dxfId="17" priority="35">
      <formula>NOT(ISNUMBER($C$225))</formula>
    </cfRule>
  </conditionalFormatting>
  <conditionalFormatting sqref="C237:C244">
    <cfRule type="expression" dxfId="16" priority="36">
      <formula>$C$236="No"</formula>
    </cfRule>
  </conditionalFormatting>
  <conditionalFormatting sqref="C303">
    <cfRule type="expression" dxfId="15" priority="28">
      <formula>NOT(ISNUMBER($C$303))</formula>
    </cfRule>
  </conditionalFormatting>
  <conditionalFormatting sqref="C315:C322">
    <cfRule type="expression" dxfId="14" priority="31">
      <formula>$C$314="No"</formula>
    </cfRule>
  </conditionalFormatting>
  <conditionalFormatting sqref="C381">
    <cfRule type="expression" dxfId="13" priority="23">
      <formula>NOT(ISNUMBER($C$381))</formula>
    </cfRule>
  </conditionalFormatting>
  <conditionalFormatting sqref="C393:C400">
    <cfRule type="expression" dxfId="12" priority="24">
      <formula>$C$392="No"</formula>
    </cfRule>
  </conditionalFormatting>
  <conditionalFormatting sqref="C459">
    <cfRule type="expression" dxfId="11" priority="16">
      <formula>NOT(ISNUMBER($C$69))</formula>
    </cfRule>
  </conditionalFormatting>
  <conditionalFormatting sqref="C471:C478">
    <cfRule type="expression" dxfId="10" priority="19">
      <formula>$C$470="No"</formula>
    </cfRule>
  </conditionalFormatting>
  <conditionalFormatting sqref="C537">
    <cfRule type="expression" dxfId="9" priority="11">
      <formula>NOT(ISNUMBER($C$537))</formula>
    </cfRule>
  </conditionalFormatting>
  <conditionalFormatting sqref="C549:C556">
    <cfRule type="expression" dxfId="8" priority="12">
      <formula>$C$548="No"</formula>
    </cfRule>
  </conditionalFormatting>
  <conditionalFormatting sqref="C615">
    <cfRule type="expression" dxfId="7" priority="8">
      <formula>NOT(ISNUMBER($C$615))</formula>
    </cfRule>
  </conditionalFormatting>
  <conditionalFormatting sqref="C627:C634">
    <cfRule type="expression" dxfId="6" priority="9">
      <formula>$C$626="No"</formula>
    </cfRule>
  </conditionalFormatting>
  <conditionalFormatting sqref="C693">
    <cfRule type="expression" dxfId="5" priority="5">
      <formula>NOT(ISNUMBER($C$693))</formula>
    </cfRule>
  </conditionalFormatting>
  <conditionalFormatting sqref="C705:C712">
    <cfRule type="expression" dxfId="4" priority="6">
      <formula>$C$704="No"</formula>
    </cfRule>
  </conditionalFormatting>
  <conditionalFormatting sqref="C771">
    <cfRule type="expression" dxfId="3" priority="2">
      <formula>NOT(ISNUMBER($C$771))</formula>
    </cfRule>
  </conditionalFormatting>
  <conditionalFormatting sqref="C783:C790">
    <cfRule type="expression" dxfId="2" priority="3">
      <formula>$C$782="No"</formula>
    </cfRule>
  </conditionalFormatting>
  <dataValidations count="2">
    <dataValidation allowBlank="1" showInputMessage="1" showErrorMessage="1" prompt="Number of years that a project is expected to provide GHG benefits. " sqref="C76 C232 C245:C247 C479:C481 C622 C310 C557:C559 C778 C713:C715 C89:C91 C323:C325 C544 C635:C637 C791:C793 C167:C169 C401:C403 C388 C466 C700 C154" xr:uid="{55D7E0A6-E5FE-B342-B762-75C004C4FD91}"/>
    <dataValidation allowBlank="1" showInputMessage="1" showErrorMessage="1" prompt="Riparian area designated for conservation or restoration, including the stream's active channel and floodplain, and excluding open water areas. Units are acres." sqref="C77 C623 C701 C233 C779 C311 C389 C467 C545 C155" xr:uid="{ACDEFFDA-E0AB-6947-8CDA-CEEB981D0B20}"/>
  </dataValidations>
  <hyperlinks>
    <hyperlink ref="B13" r:id="rId1" tooltip="California Climate Investments resources webpage" xr:uid="{F9B639B4-4491-4E44-9DAC-72B9B918E304}"/>
  </hyperlinks>
  <pageMargins left="0.7" right="0.7" top="0.75" bottom="0.75" header="0.3" footer="0.3"/>
  <pageSetup orientation="portrait" r:id="rId2"/>
  <drawing r:id="rId3"/>
  <tableParts count="10">
    <tablePart r:id="rId4"/>
    <tablePart r:id="rId5"/>
    <tablePart r:id="rId6"/>
    <tablePart r:id="rId7"/>
    <tablePart r:id="rId8"/>
    <tablePart r:id="rId9"/>
    <tablePart r:id="rId10"/>
    <tablePart r:id="rId11"/>
    <tablePart r:id="rId12"/>
    <tablePart r:id="rId13"/>
  </tableParts>
  <extLst>
    <ext xmlns:x14="http://schemas.microsoft.com/office/spreadsheetml/2009/9/main" uri="{CCE6A557-97BC-4b89-ADB6-D9C93CAAB3DF}">
      <x14:dataValidations xmlns:xm="http://schemas.microsoft.com/office/excel/2006/main" count="11">
        <x14:dataValidation type="list" allowBlank="1" showInputMessage="1" showErrorMessage="1" prompt="What type of restoration is this project?" xr:uid="{9A1CD88E-ECE1-4E46-BF8E-EA58F9DB0877}">
          <x14:formula1>
            <xm:f>Default!$B$11:$B$13</xm:f>
          </x14:formula1>
          <xm:sqref>C24 C648 C102 C180 C258 C336 C414 C492 C570 C726</xm:sqref>
        </x14:dataValidation>
        <x14:dataValidation type="list" allowBlank="1" showInputMessage="1" showErrorMessage="1" prompt="Region where the project located" xr:uid="{28953680-8B7B-44F0-98FF-2DB0252EDA0C}">
          <x14:formula1>
            <xm:f>Default!$B$16:$B$18</xm:f>
          </x14:formula1>
          <xm:sqref>C23 C647 C101 C179 C257 C335 C413 C491 C569 C725</xm:sqref>
        </x14:dataValidation>
        <x14:dataValidation type="list" allowBlank="1" showInputMessage="1" showErrorMessage="1" xr:uid="{18836A5D-9CBD-D245-AAC3-53F2837B275A}">
          <x14:formula1>
            <xm:f>Default!$B$33764:$B$33790</xm:f>
          </x14:formula1>
          <xm:sqref>C19 C643 C565 C487 C409 C331 C253 C175 C97 C721</xm:sqref>
        </x14:dataValidation>
        <x14:dataValidation type="list" allowBlank="1" showInputMessage="1" showErrorMessage="1" prompt="What is the intensity/type of soil disturbance for site preparation?" xr:uid="{552B6132-322F-4928-9D07-D57E16D956B0}">
          <x14:formula1>
            <xm:f>Default!$B$21:$B$22</xm:f>
          </x14:formula1>
          <xm:sqref>C74 C620 C542 C464 C386 C308 C776 C698</xm:sqref>
        </x14:dataValidation>
        <x14:dataValidation type="list" allowBlank="1" showInputMessage="1" showErrorMessage="1" prompt="How is the land used?" xr:uid="{B246524A-05B0-1E48-806A-E8338E9FBE40}">
          <x14:formula1>
            <xm:f>Default!$B$25:$B$28</xm:f>
          </x14:formula1>
          <xm:sqref>C621 C543 C465 C387 C309 C777 C699 C75</xm:sqref>
        </x14:dataValidation>
        <x14:dataValidation type="list" allowBlank="1" showInputMessage="1" showErrorMessage="1" xr:uid="{5732CF33-B75B-E440-A5B3-2DD59C115EE0}">
          <x14:formula1>
            <xm:f>Default!$B$33744:$B$33750</xm:f>
          </x14:formula1>
          <xm:sqref>C81 C705 C707 C709 C711 C627 C629 C631 C633 C549 C551 C553 C555 C471 C473 C475 C477 C393 C395 C397 C399 C315 C317 C319 C321 C237 C239 C241 C243 C159 C161 C163 C165 C83 C85 C87 C783 C785 C787 C789</xm:sqref>
        </x14:dataValidation>
        <x14:dataValidation type="list" allowBlank="1" showInputMessage="1" showErrorMessage="1" xr:uid="{79293A65-D9F4-944D-B8A1-936F37B6D6F3}">
          <x14:formula1>
            <xm:f>Default!#REF!</xm:f>
          </x14:formula1>
          <xm:sqref>C75 C621 C543 C465 C387 C309 C777 C699</xm:sqref>
        </x14:dataValidation>
        <x14:dataValidation type="list" allowBlank="1" showInputMessage="1" showErrorMessage="1" xr:uid="{7E7B5283-6B07-3347-A0AD-1A21DDEB67F8}">
          <x14:formula1>
            <xm:f>Default!$B$33986:$B$34043</xm:f>
          </x14:formula1>
          <xm:sqref>C22 C646 C100 C178 C256 C334 C412 C490 C568 C724</xm:sqref>
        </x14:dataValidation>
        <x14:dataValidation type="list" allowBlank="1" showInputMessage="1" showErrorMessage="1" prompt="General description of the existing vegetation at the site before project implementation. " xr:uid="{66C69C2E-E68F-4FEA-879B-FC5C5D178417}">
          <x14:formula1>
            <xm:f>Default!$B$31:$B$33</xm:f>
          </x14:formula1>
          <xm:sqref>C78 C702 C780 C312 C390 C468 C546 C624</xm:sqref>
        </x14:dataValidation>
        <x14:dataValidation type="list" allowBlank="1" showInputMessage="1" showErrorMessage="1" prompt="Is biomass removed during site preparation being chipped on-site?" xr:uid="{C29A5DA7-B217-4CFE-A4DF-254CDAD6C63B}">
          <x14:formula1>
            <xm:f>Default!$B$36:$B$37</xm:f>
          </x14:formula1>
          <xm:sqref>C79 C703 C781 C313 C391 C469 C547 C625</xm:sqref>
        </x14:dataValidation>
        <x14:dataValidation type="list" allowBlank="1" showInputMessage="1" showErrorMessage="1" prompt="Does the project require equipment for site preparation?" xr:uid="{891A56B8-1DA2-4C22-BF4B-2D05D3F2F457}">
          <x14:formula1>
            <xm:f>Default!$B$33740:$B$33741</xm:f>
          </x14:formula1>
          <xm:sqref>C80 C704 C782 C314 C392 C470 C548 C626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2A967-41B0-440E-9809-ACE067E7FC15}">
  <sheetPr codeName="Sheet3">
    <tabColor theme="9" tint="0.79998168889431442"/>
  </sheetPr>
  <dimension ref="B1:BK241"/>
  <sheetViews>
    <sheetView zoomScaleNormal="100" workbookViewId="0">
      <selection activeCell="G40" sqref="G40"/>
    </sheetView>
  </sheetViews>
  <sheetFormatPr defaultColWidth="9.140625" defaultRowHeight="15.75" customHeight="1"/>
  <cols>
    <col min="1" max="1" width="2.7109375" style="30" customWidth="1"/>
    <col min="2" max="2" width="21" style="30" customWidth="1"/>
    <col min="3" max="3" width="14.42578125" style="30" customWidth="1"/>
    <col min="4" max="4" width="18.140625" style="48" customWidth="1"/>
    <col min="5" max="5" width="24" style="30" customWidth="1"/>
    <col min="6" max="6" width="20.7109375" style="30" customWidth="1"/>
    <col min="7" max="8" width="20.28515625" style="30" customWidth="1"/>
    <col min="9" max="9" width="21" style="30" customWidth="1"/>
    <col min="10" max="10" width="22.28515625" style="30" customWidth="1"/>
    <col min="11" max="11" width="25.28515625" style="48" customWidth="1"/>
    <col min="12" max="12" width="14.28515625" style="30" customWidth="1"/>
    <col min="13" max="16" width="14.7109375" style="30" customWidth="1"/>
    <col min="17" max="17" width="23.140625" style="45" hidden="1" customWidth="1"/>
    <col min="18" max="18" width="33.42578125" style="45" hidden="1" customWidth="1"/>
    <col min="19" max="22" width="19.28515625" style="45" hidden="1" customWidth="1"/>
    <col min="23" max="23" width="73.85546875" style="45" hidden="1" customWidth="1"/>
    <col min="24" max="27" width="19.28515625" style="45" hidden="1" customWidth="1"/>
    <col min="28" max="35" width="17.140625" style="45" hidden="1" customWidth="1"/>
    <col min="36" max="37" width="11.7109375" style="10" hidden="1" customWidth="1"/>
    <col min="38" max="38" width="12" style="10" hidden="1" customWidth="1"/>
    <col min="39" max="39" width="11.7109375" style="10" hidden="1" customWidth="1"/>
    <col min="40" max="41" width="11" style="10" hidden="1" customWidth="1"/>
    <col min="42" max="42" width="17.28515625" style="10" hidden="1" customWidth="1"/>
    <col min="43" max="43" width="24" style="10" hidden="1" customWidth="1"/>
    <col min="44" max="44" width="19.28515625" style="10" hidden="1" customWidth="1"/>
    <col min="45" max="45" width="22.7109375" style="10" hidden="1" customWidth="1"/>
    <col min="46" max="46" width="14.7109375" style="10" hidden="1" customWidth="1"/>
    <col min="47" max="47" width="23.140625" style="10" hidden="1" customWidth="1"/>
    <col min="48" max="48" width="14.42578125" hidden="1" customWidth="1"/>
    <col min="49" max="49" width="21.28515625" style="10" hidden="1" customWidth="1"/>
    <col min="50" max="52" width="16.7109375" style="10" hidden="1" customWidth="1"/>
    <col min="53" max="53" width="26.7109375" style="10" hidden="1" customWidth="1"/>
    <col min="54" max="60" width="17.7109375" style="10" hidden="1" customWidth="1"/>
    <col min="61" max="61" width="9.140625" style="10" hidden="1" customWidth="1"/>
    <col min="62" max="16384" width="9.140625" style="30"/>
  </cols>
  <sheetData>
    <row r="1" spans="2:63" s="2" customFormat="1" ht="18.75">
      <c r="B1" s="70"/>
      <c r="D1" s="69"/>
      <c r="E1" s="70"/>
      <c r="F1" s="70"/>
      <c r="G1" s="70"/>
      <c r="H1" s="70"/>
    </row>
    <row r="2" spans="2:63" s="2" customFormat="1" ht="18.75">
      <c r="B2" s="70"/>
      <c r="D2" s="69"/>
      <c r="E2" s="70"/>
      <c r="F2" s="70"/>
      <c r="G2" s="70"/>
      <c r="H2" s="70"/>
    </row>
    <row r="3" spans="2:63" s="2" customFormat="1" ht="18.75">
      <c r="B3" s="70"/>
      <c r="D3" s="69"/>
      <c r="E3" s="70"/>
      <c r="F3" s="70"/>
      <c r="G3" s="70"/>
      <c r="H3" s="70"/>
    </row>
    <row r="4" spans="2:63" s="2" customFormat="1" ht="18.75">
      <c r="B4" s="70"/>
      <c r="D4" s="68"/>
      <c r="E4" s="70"/>
      <c r="F4" s="70"/>
      <c r="G4" s="70"/>
      <c r="H4" s="70"/>
    </row>
    <row r="5" spans="2:63" s="2" customFormat="1" ht="18.75">
      <c r="B5" s="70"/>
      <c r="D5" s="69"/>
      <c r="E5" s="70"/>
      <c r="F5" s="70"/>
      <c r="G5" s="70"/>
      <c r="H5" s="70"/>
    </row>
    <row r="6" spans="2:63" s="2" customFormat="1" ht="18.75">
      <c r="B6" s="70"/>
      <c r="D6" s="69"/>
      <c r="E6" s="70"/>
      <c r="F6" s="70"/>
      <c r="G6" s="70"/>
      <c r="H6" s="70"/>
    </row>
    <row r="7" spans="2:63" s="2" customFormat="1"/>
    <row r="8" spans="2:63" s="2" customFormat="1"/>
    <row r="9" spans="2:63" s="2" customFormat="1"/>
    <row r="10" spans="2:63" ht="15" customHeight="1">
      <c r="B10" s="3" t="s">
        <v>31961</v>
      </c>
      <c r="C10" s="89"/>
      <c r="D10" s="97"/>
      <c r="E10" s="98"/>
      <c r="F10" s="98"/>
      <c r="G10" s="98"/>
      <c r="H10" s="98"/>
      <c r="I10" s="98"/>
      <c r="J10" s="98"/>
      <c r="K10" s="99"/>
      <c r="L10" s="98"/>
      <c r="M10" s="98"/>
      <c r="N10" s="98"/>
      <c r="O10" s="98"/>
      <c r="P10" s="98"/>
      <c r="Q10" s="42"/>
      <c r="R10" s="42"/>
      <c r="S10" s="42"/>
      <c r="T10" s="42"/>
      <c r="U10" s="42"/>
      <c r="V10" s="42"/>
      <c r="W10" s="42"/>
      <c r="X10" s="42"/>
      <c r="Y10" s="42"/>
      <c r="Z10" s="42"/>
      <c r="AA10" s="42"/>
      <c r="AB10" s="42"/>
      <c r="AC10" s="42"/>
      <c r="AD10" s="42"/>
      <c r="AE10" s="42"/>
      <c r="AF10" s="42"/>
      <c r="AG10" s="42"/>
      <c r="AH10" s="42"/>
      <c r="AI10" s="44"/>
      <c r="AJ10" s="43"/>
      <c r="AK10" s="43"/>
      <c r="AL10" s="43"/>
      <c r="AM10" s="43"/>
      <c r="AN10" s="43"/>
      <c r="AO10" s="43"/>
      <c r="AP10" s="43"/>
      <c r="AQ10" s="43"/>
      <c r="AR10" s="43"/>
      <c r="AS10" s="43"/>
      <c r="AT10" s="43"/>
      <c r="AU10" s="43"/>
      <c r="AW10" s="43"/>
      <c r="AX10" s="43"/>
      <c r="AY10" s="43"/>
      <c r="AZ10" s="43"/>
      <c r="BA10" s="43"/>
      <c r="BB10" s="43"/>
      <c r="BC10" s="43"/>
      <c r="BD10" s="43"/>
      <c r="BE10" s="43"/>
      <c r="BF10" s="43"/>
      <c r="BG10" s="43"/>
      <c r="BH10" s="43"/>
      <c r="BI10" s="43"/>
    </row>
    <row r="11" spans="2:63" ht="15" customHeight="1">
      <c r="D11" s="30"/>
      <c r="K11" s="30"/>
      <c r="L11" s="127" t="s">
        <v>104</v>
      </c>
      <c r="M11" s="128"/>
      <c r="N11" s="129"/>
      <c r="O11" s="129"/>
      <c r="P11" s="128"/>
      <c r="Q11" s="110" t="s">
        <v>105</v>
      </c>
      <c r="R11" s="109"/>
      <c r="S11" s="109"/>
      <c r="T11" s="109"/>
      <c r="U11" s="109"/>
      <c r="V11" s="109"/>
      <c r="W11" s="109"/>
      <c r="X11" s="109"/>
      <c r="Y11" s="109"/>
      <c r="Z11" s="109"/>
      <c r="AA11" s="109"/>
      <c r="AB11" s="109"/>
      <c r="AC11" s="109"/>
      <c r="AD11" s="109"/>
      <c r="AE11" s="109"/>
      <c r="AF11" s="109"/>
      <c r="AG11" s="109"/>
      <c r="AH11" s="109"/>
      <c r="AI11" s="109"/>
      <c r="AJ11" s="151"/>
      <c r="AK11" s="104"/>
      <c r="AL11" s="111"/>
      <c r="AM11" s="111" t="s">
        <v>106</v>
      </c>
      <c r="AN11" s="104"/>
      <c r="AO11" s="115"/>
      <c r="AP11" s="116"/>
      <c r="AQ11" s="114" t="s">
        <v>107</v>
      </c>
      <c r="AR11" s="112"/>
      <c r="AS11" s="113" t="s">
        <v>108</v>
      </c>
      <c r="AT11" s="106"/>
      <c r="AU11" s="106"/>
      <c r="AV11" s="107"/>
      <c r="AW11" s="105"/>
      <c r="AX11" s="105"/>
      <c r="AY11" s="105"/>
      <c r="AZ11" s="105"/>
      <c r="BA11" s="108"/>
      <c r="BB11" s="43"/>
      <c r="BC11" s="43"/>
      <c r="BD11" s="43"/>
      <c r="BE11" s="43"/>
      <c r="BF11" s="43"/>
      <c r="BG11" s="43"/>
      <c r="BH11" s="43"/>
      <c r="BI11" s="43"/>
    </row>
    <row r="12" spans="2:63" ht="78.75">
      <c r="B12" s="133" t="s">
        <v>109</v>
      </c>
      <c r="C12" s="134" t="s">
        <v>110</v>
      </c>
      <c r="D12" s="134" t="s">
        <v>111</v>
      </c>
      <c r="E12" s="134" t="s">
        <v>112</v>
      </c>
      <c r="F12" s="134" t="s">
        <v>31938</v>
      </c>
      <c r="G12" s="135" t="s">
        <v>31939</v>
      </c>
      <c r="H12" s="134" t="s">
        <v>31940</v>
      </c>
      <c r="I12" s="136" t="s">
        <v>113</v>
      </c>
      <c r="J12" s="137" t="s">
        <v>114</v>
      </c>
      <c r="K12" s="137" t="s">
        <v>115</v>
      </c>
      <c r="L12" s="138" t="s">
        <v>31802</v>
      </c>
      <c r="M12" s="138" t="s">
        <v>31962</v>
      </c>
      <c r="N12" s="138" t="s">
        <v>31918</v>
      </c>
      <c r="O12" s="138" t="s">
        <v>31803</v>
      </c>
      <c r="P12" s="138" t="s">
        <v>31925</v>
      </c>
      <c r="Q12" s="118" t="s">
        <v>117</v>
      </c>
      <c r="R12" s="118" t="s">
        <v>116</v>
      </c>
      <c r="S12" s="118" t="s">
        <v>118</v>
      </c>
      <c r="T12" s="118" t="s">
        <v>72</v>
      </c>
      <c r="U12" s="118" t="s">
        <v>73</v>
      </c>
      <c r="V12" s="118" t="s">
        <v>75</v>
      </c>
      <c r="W12" s="118" t="s">
        <v>204</v>
      </c>
      <c r="X12" s="118" t="s">
        <v>76</v>
      </c>
      <c r="Y12" s="118" t="s">
        <v>77</v>
      </c>
      <c r="Z12" s="118" t="s">
        <v>79</v>
      </c>
      <c r="AA12" s="118" t="s">
        <v>119</v>
      </c>
      <c r="AB12" s="118" t="s">
        <v>81</v>
      </c>
      <c r="AC12" s="118" t="s">
        <v>83</v>
      </c>
      <c r="AD12" s="118" t="s">
        <v>84</v>
      </c>
      <c r="AE12" s="118" t="s">
        <v>86</v>
      </c>
      <c r="AF12" s="118" t="s">
        <v>87</v>
      </c>
      <c r="AG12" s="118" t="s">
        <v>88</v>
      </c>
      <c r="AH12" s="118" t="s">
        <v>89</v>
      </c>
      <c r="AI12" s="149" t="s">
        <v>90</v>
      </c>
      <c r="AJ12" s="152" t="s">
        <v>120</v>
      </c>
      <c r="AK12" s="152" t="s">
        <v>121</v>
      </c>
      <c r="AL12" s="152" t="s">
        <v>122</v>
      </c>
      <c r="AM12" s="152" t="s">
        <v>123</v>
      </c>
      <c r="AN12" s="152" t="s">
        <v>124</v>
      </c>
      <c r="AO12" s="152" t="s">
        <v>125</v>
      </c>
      <c r="AP12" s="152" t="s">
        <v>126</v>
      </c>
      <c r="AQ12" s="118" t="s">
        <v>127</v>
      </c>
      <c r="AR12" s="119" t="s">
        <v>128</v>
      </c>
      <c r="AS12" s="118" t="s">
        <v>129</v>
      </c>
      <c r="AT12" s="118" t="s">
        <v>130</v>
      </c>
      <c r="AU12" s="118" t="s">
        <v>131</v>
      </c>
      <c r="AV12" s="118" t="s">
        <v>132</v>
      </c>
      <c r="AW12" s="118" t="s">
        <v>133</v>
      </c>
      <c r="AX12" s="118" t="s">
        <v>134</v>
      </c>
      <c r="AY12" s="118" t="s">
        <v>135</v>
      </c>
      <c r="AZ12" s="118" t="s">
        <v>136</v>
      </c>
      <c r="BA12" s="118" t="s">
        <v>137</v>
      </c>
      <c r="BB12" s="120" t="s">
        <v>31920</v>
      </c>
      <c r="BC12" s="120" t="s">
        <v>31919</v>
      </c>
      <c r="BD12" s="120" t="s">
        <v>31921</v>
      </c>
      <c r="BE12" s="120" t="s">
        <v>31922</v>
      </c>
      <c r="BF12" s="120" t="s">
        <v>31937</v>
      </c>
      <c r="BG12" s="120" t="s">
        <v>31924</v>
      </c>
      <c r="BH12" s="120" t="s">
        <v>31923</v>
      </c>
      <c r="BI12" s="43"/>
      <c r="BJ12" s="98"/>
      <c r="BK12" s="98"/>
    </row>
    <row r="13" spans="2:63" ht="15" customHeight="1">
      <c r="B13" s="133" t="str">
        <f>'Project Info'!B15</f>
        <v>PROJECT 1</v>
      </c>
      <c r="C13" s="138" t="str">
        <f>IF('Project Info'!$C19=0, "", 'Project Info'!$C19)</f>
        <v/>
      </c>
      <c r="D13" s="138" t="str">
        <f>IF('Project Info'!$C20=0, "", 'Project Info'!$C20)</f>
        <v/>
      </c>
      <c r="E13" s="138" t="str">
        <f>IF('Project Info'!$C21=0, "", 'Project Info'!$C21)</f>
        <v/>
      </c>
      <c r="F13" s="156" t="str">
        <f>IF('Project Info'!$C89=0, "", 'Project Info'!$C89)</f>
        <v/>
      </c>
      <c r="G13" s="156" t="str">
        <f>IF('Project Info'!$C90=0, "", 'Project Info'!$C90)</f>
        <v/>
      </c>
      <c r="H13" s="156" t="str">
        <f>IF('Project Info'!$C91=0, "", 'Project Info'!$C91)</f>
        <v/>
      </c>
      <c r="I13" s="154" t="str">
        <f>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f>
        <v/>
      </c>
      <c r="J13" s="162" t="str">
        <f>IF(ProjectInformation[[#This Row],[Project GGRF Funds Awarded ($)]] = "","", ProjectInformation[[#This Row],[Net Project GHG Benefit (MTCO2e)]] / ProjectInformation[[#This Row],[Project GGRF Funds Awarded ($)]])</f>
        <v/>
      </c>
      <c r="K13" s="162" t="str">
        <f>IF(ProjectInformation[[#This Row],[Total Project Cost ($)]] = "","", ProjectInformation[[#This Row],[Net Project GHG Benefit (MTCO2e)]] / ProjectInformation[[#This Row],[Total Project Cost ($)]])</f>
        <v/>
      </c>
      <c r="L13" s="139" t="str">
        <f>IF(ProjectInformation[[#This Row],[NOx reductions (lbs) from trees]]+ProjectInformation[[#This Row],[NOx emissions (lbs)  from off-road equipment]]=0, "", ProjectInformation[[#This Row],[NOx reductions (lbs) from trees]]+ProjectInformation[[#This Row],[NOx emissions (lbs)  from off-road equipment]])</f>
        <v/>
      </c>
      <c r="M13" s="140" t="str">
        <f>IF(ProjectInformation[[#This Row],[O3 reductions (lbs) from trees]] = 0, "", ProjectInformation[[#This Row],[O3 reductions (lbs) from trees]])</f>
        <v/>
      </c>
      <c r="N13" s="140" t="str">
        <f>IF(ProjectInformation[[#This Row],[SO2 reductions (lbs) from trees]] = 0, "", ProjectInformation[[#This Row],[SO2 reductions (lbs) from trees]])</f>
        <v/>
      </c>
      <c r="O13" s="140" t="str">
        <f>IF(ProjectInformation[[#This Row],[PM2.5 reductions (lbs) from trees]]+ProjectInformation[[#This Row],[PM2.5 emissions (lbs) from off-road equipment]]=0, "", ProjectInformation[[#This Row],[PM2.5 reductions (lbs) from trees]]+ProjectInformation[[#This Row],[PM2.5 emissions (lbs) from off-road equipment]])</f>
        <v/>
      </c>
      <c r="P13" s="140" t="str">
        <f>IF(ProjectInformation[[#This Row],[ROG emissions (lbs)  from off-road equipment]] = 0, "", ProjectInformation[[#This Row],[ROG emissions (lbs)  from off-road equipment]])</f>
        <v/>
      </c>
      <c r="Q13" s="120">
        <f>'Project Info'!$C24</f>
        <v>0</v>
      </c>
      <c r="R13" s="120">
        <f>IF(Q13 = "Natural regeneration", "", 'Project Info'!$C23)</f>
        <v>0</v>
      </c>
      <c r="S13" s="124" t="str">
        <f>IF(OR(ProjectInformation[[#This Row],[Project Type]]="Avoided conversion",
        AND(ProjectInformation[[#This Row],[Project Type]]="Planted community",
            OR(ProjectInformation[[#This Row],[Project Location (Region)]]="Sierra/Klamath/Cascades (Elevation &gt; 1000 m)",
                ProjectInformation[[#This Row],[Project Location (Region)]]="Southern California")),
        ProjectInformation[[#This Row],[Project Type]]="Natural regeneration"),"",
    'Project Info'!$C70)</f>
        <v>Error: Total planted species is not a number</v>
      </c>
      <c r="T13" s="121">
        <f>'Project Info'!$C74</f>
        <v>0</v>
      </c>
      <c r="U13" s="121">
        <f>'Project Info'!$C75</f>
        <v>0</v>
      </c>
      <c r="V13" s="121">
        <f>'Project Info'!$C76</f>
        <v>0</v>
      </c>
      <c r="W13" s="121" t="str">
        <f>ProjectInformation[[#This Row],[Project Type]]&amp;ProjectInformation[[#This Row],[Project Location (Region)]]&amp;ProjectInformation[[#This Row],[Vegetation Type]]&amp;ProjectInformation[[#This Row],[Site Preparation]]&amp;ProjectInformation[[#This Row],[Land Use]]&amp;ProjectInformation[[#This Row],[Project Lifetime]]</f>
        <v>00Error: Total planted species is not a number000</v>
      </c>
      <c r="X13" s="121">
        <f>'Project Info'!$C77</f>
        <v>0</v>
      </c>
      <c r="Y13" s="121">
        <f>'Project Info'!$C78</f>
        <v>0</v>
      </c>
      <c r="Z13" s="121">
        <f>'Project Info'!$C79</f>
        <v>0</v>
      </c>
      <c r="AA13" s="121">
        <f>'Project Info'!$C80</f>
        <v>0</v>
      </c>
      <c r="AB13" s="121">
        <f>'Project Info'!$C81</f>
        <v>0</v>
      </c>
      <c r="AC13" s="121">
        <f>'Project Info'!$C82</f>
        <v>0</v>
      </c>
      <c r="AD13" s="121">
        <f>'Project Info'!$C83</f>
        <v>0</v>
      </c>
      <c r="AE13" s="121">
        <f>'Project Info'!$C84</f>
        <v>0</v>
      </c>
      <c r="AF13" s="121">
        <f>'Project Info'!$C85</f>
        <v>0</v>
      </c>
      <c r="AG13" s="121">
        <f>'Project Info'!$C86</f>
        <v>0</v>
      </c>
      <c r="AH13" s="121">
        <f>'Project Info'!$C87</f>
        <v>0</v>
      </c>
      <c r="AI13" s="150">
        <f>'Project Info'!$C88</f>
        <v>0</v>
      </c>
      <c r="AJ13" s="153">
        <f>IFERROR(VLOOKUP(ProjectInformation[[#This Row],[&amp;]],TotalCarbon[[&amp;]:[Total Carbon]],2,FALSE),0)</f>
        <v>0</v>
      </c>
      <c r="AK13" s="153">
        <f>IFERROR(VLOOKUP(ProjectInformation[[#This Row],[&amp;]],TotalCarbon[[&amp;]:[Total Carbon]],3,FALSE),0)</f>
        <v>0</v>
      </c>
      <c r="AL13" s="153">
        <f>IFERROR(VLOOKUP(ProjectInformation[[#This Row],[&amp;]],TotalCarbon[[&amp;]:[Total Carbon]],4,FALSE),0)</f>
        <v>0</v>
      </c>
      <c r="AM13" s="153">
        <f>IFERROR(VLOOKUP(ProjectInformation[[#This Row],[&amp;]],TotalCarbon[[&amp;]:[Total Carbon]],5,FALSE),0)</f>
        <v>0</v>
      </c>
      <c r="AN13" s="153">
        <f>IFERROR(VLOOKUP(ProjectInformation[[#This Row],[&amp;]],TotalCarbon[[&amp;]:[Total Carbon]],6,FALSE),0)</f>
        <v>0</v>
      </c>
      <c r="AO13" s="153">
        <f>IFERROR(VLOOKUP(ProjectInformation[[#This Row],[&amp;]],TotalCarbon[[&amp;]:[Total Carbon]],7,FALSE),0)</f>
        <v>0</v>
      </c>
      <c r="AP13" s="153">
        <f>ProjectInformation[[#This Row],[Project Area]]*ProjectInformation[[#This Row],[Total Carbon]]*1.486</f>
        <v>0</v>
      </c>
      <c r="AQ13" s="125">
        <f>(ProjectInformation[[#This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f>
        <v>0</v>
      </c>
      <c r="AR13" s="122">
        <f>ProjectInformation[[#This Row],[Project Area]]*IFERROR(VLOOKUP(ProjectInformation[[#This Row],[Existing Vegetation Type]], ExistingVegetation[#All], 3, FALSE), 0)*-1</f>
        <v>0</v>
      </c>
      <c r="AS13" s="122" t="str">
        <f>ProjectInformation[[#This Row],[Year]]&amp;ProjectInformation[[#This Row],[Earth-Moving Equipment 1]]</f>
        <v>0</v>
      </c>
      <c r="AT13" s="122">
        <f>IFERROR(VLOOKUP($C13&amp;ProjectInformation[[#This Row],[Earth-Moving Equipment 1]], EquipmentDetails[[YearVehicle]:[Fuel Consumption Rate (gal/hr)]], 2, FALSE), 0)</f>
        <v>0</v>
      </c>
      <c r="AU13" s="122" t="str">
        <f>ProjectInformation[[#This Row],[Year]]&amp;ProjectInformation[[#This Row],[Earth-Moving Equipment 2]]</f>
        <v>0</v>
      </c>
      <c r="AV13" s="122">
        <f>IFERROR(VLOOKUP($C13&amp;ProjectInformation[[#This Row],[Earth-Moving Equipment 2]], EquipmentDetails[[YearVehicle]:[Fuel Consumption Rate (gal/hr)]], 2, FALSE), 0)</f>
        <v>0</v>
      </c>
      <c r="AW13" s="122" t="str">
        <f>ProjectInformation[[#This Row],[Year]]&amp;ProjectInformation[[#This Row],[Earth-Moving Equipment 3]]</f>
        <v>0</v>
      </c>
      <c r="AX13" s="122">
        <f>IFERROR(VLOOKUP($C13&amp;ProjectInformation[[#This Row],[Earth-Moving Equipment 3]], EquipmentDetails[[YearVehicle]:[Fuel Consumption Rate (gal/hr)]], 2, FALSE), 0)</f>
        <v>0</v>
      </c>
      <c r="AY13" s="122" t="str">
        <f>ProjectInformation[[#This Row],[Year]]&amp;ProjectInformation[[#This Row],[Earth-Moving Equipment 4]]</f>
        <v>0</v>
      </c>
      <c r="AZ13" s="122">
        <f>IFERROR(VLOOKUP($C13&amp;ProjectInformation[[#This Row],[Earth-Moving Equipment 4]], EquipmentDetails[[YearVehicle]:[Fuel Consumption Rate (gal/hr)]], 2, FALSE), 0)</f>
        <v>0</v>
      </c>
      <c r="BA13" s="122">
        <f>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f>
        <v>0</v>
      </c>
      <c r="BB13" s="123">
        <f>'Project Info'!N69</f>
        <v>0</v>
      </c>
      <c r="BC13" s="123">
        <f>'Project Info'!O69</f>
        <v>0</v>
      </c>
      <c r="BD13" s="123">
        <f>'Project Info'!P69</f>
        <v>0</v>
      </c>
      <c r="BE13" s="123">
        <f>'Project Info'!Q69</f>
        <v>0</v>
      </c>
      <c r="BF13" s="123">
        <f>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f>
        <v>0</v>
      </c>
      <c r="BG13" s="123">
        <f>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f>
        <v>0</v>
      </c>
      <c r="BH13" s="123">
        <f>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f>
        <v>0</v>
      </c>
      <c r="BI13" s="43"/>
      <c r="BJ13" s="98"/>
      <c r="BK13" s="98"/>
    </row>
    <row r="14" spans="2:63" ht="15" customHeight="1">
      <c r="B14" s="133" t="str">
        <f>'Project Info'!B93</f>
        <v>PROJECT 2</v>
      </c>
      <c r="C14" s="138" t="str">
        <f>IF('Project Info'!$C97=0, "", 'Project Info'!$C97)</f>
        <v/>
      </c>
      <c r="D14" s="138" t="str">
        <f>IF('Project Info'!$C98=0, "", 'Project Info'!$C98)</f>
        <v/>
      </c>
      <c r="E14" s="138" t="str">
        <f>IF('Project Info'!$C99=0, "", 'Project Info'!$C99)</f>
        <v/>
      </c>
      <c r="F14" s="156" t="str">
        <f>IF('Project Info'!$C167=0, "", 'Project Info'!$C167)</f>
        <v/>
      </c>
      <c r="G14" s="156" t="str">
        <f>IF('Project Info'!$C168=0, "", 'Project Info'!$C168)</f>
        <v/>
      </c>
      <c r="H14" s="156" t="str">
        <f>IF('Project Info'!$C169=0, "", 'Project Info'!$C169)</f>
        <v/>
      </c>
      <c r="I14" s="155" t="str">
        <f>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f>
        <v/>
      </c>
      <c r="J14" s="162" t="str">
        <f>IF(ProjectInformation[[#This Row],[Project GGRF Funds Awarded ($)]] = "","", ProjectInformation[[#This Row],[Net Project GHG Benefit (MTCO2e)]] / ProjectInformation[[#This Row],[Project GGRF Funds Awarded ($)]])</f>
        <v/>
      </c>
      <c r="K14" s="162" t="str">
        <f>IF(ProjectInformation[[#This Row],[Total Project Cost ($)]] = "","", ProjectInformation[[#This Row],[Net Project GHG Benefit (MTCO2e)]] / ProjectInformation[[#This Row],[Total Project Cost ($)]])</f>
        <v/>
      </c>
      <c r="L14" s="139" t="str">
        <f>IF(ProjectInformation[[#This Row],[NOx reductions (lbs) from trees]]+ProjectInformation[[#This Row],[NOx emissions (lbs)  from off-road equipment]]=0, "", ProjectInformation[[#This Row],[NOx reductions (lbs) from trees]]+ProjectInformation[[#This Row],[NOx emissions (lbs)  from off-road equipment]])</f>
        <v/>
      </c>
      <c r="M14" s="140" t="str">
        <f>IF(ProjectInformation[[#This Row],[O3 reductions (lbs) from trees]] = 0, "", ProjectInformation[[#This Row],[O3 reductions (lbs) from trees]])</f>
        <v/>
      </c>
      <c r="N14" s="140" t="str">
        <f>IF(ProjectInformation[[#This Row],[SO2 reductions (lbs) from trees]] = 0, "", ProjectInformation[[#This Row],[SO2 reductions (lbs) from trees]])</f>
        <v/>
      </c>
      <c r="O14" s="140" t="str">
        <f>IF(ProjectInformation[[#This Row],[PM2.5 reductions (lbs) from trees]]+ProjectInformation[[#This Row],[PM2.5 emissions (lbs) from off-road equipment]]=0, "", ProjectInformation[[#This Row],[PM2.5 reductions (lbs) from trees]]+ProjectInformation[[#This Row],[PM2.5 emissions (lbs) from off-road equipment]])</f>
        <v/>
      </c>
      <c r="P14" s="140" t="str">
        <f>IF(ProjectInformation[[#This Row],[ROG emissions (lbs)  from off-road equipment]] = 0, "", ProjectInformation[[#This Row],[ROG emissions (lbs)  from off-road equipment]])</f>
        <v/>
      </c>
      <c r="Q14" s="120">
        <f>'Project Info'!$C102</f>
        <v>0</v>
      </c>
      <c r="R14" s="120">
        <f>IF(Q13 = "Natural regeneration", "", 'Project Info'!$C101)</f>
        <v>0</v>
      </c>
      <c r="S14" s="124" t="str">
        <f>IF(OR(ProjectInformation[[#This Row],[Project Type]]="Avoided conversion",
        AND(ProjectInformation[[#This Row],[Project Type]]="Planted community",
            OR(ProjectInformation[[#This Row],[Project Location (Region)]]="Sierra/Klamath/Cascades (Elevation &gt; 1000 m)",
                ProjectInformation[[#This Row],[Project Location (Region)]]="Southern California")),
        ProjectInformation[[#This Row],[Project Type]]="Natural regeneration"),"",
    'Project Info'!$C148)</f>
        <v>Error: Total planted species is not a number</v>
      </c>
      <c r="T14" s="121">
        <f>'Project Info'!$C152</f>
        <v>0</v>
      </c>
      <c r="U14" s="121">
        <f>'Project Info'!$C153</f>
        <v>0</v>
      </c>
      <c r="V14" s="121">
        <f>'Project Info'!$C154</f>
        <v>0</v>
      </c>
      <c r="W14" s="121" t="str">
        <f>ProjectInformation[[#This Row],[Project Type]]&amp;ProjectInformation[[#This Row],[Project Location (Region)]]&amp;ProjectInformation[[#This Row],[Vegetation Type]]&amp;ProjectInformation[[#This Row],[Site Preparation]]&amp;ProjectInformation[[#This Row],[Land Use]]&amp;ProjectInformation[[#This Row],[Project Lifetime]]</f>
        <v>00Error: Total planted species is not a number000</v>
      </c>
      <c r="X14" s="121">
        <f>'Project Info'!$C155</f>
        <v>0</v>
      </c>
      <c r="Y14" s="121">
        <f>'Project Info'!$C156</f>
        <v>0</v>
      </c>
      <c r="Z14" s="121">
        <f>'Project Info'!$C157</f>
        <v>0</v>
      </c>
      <c r="AA14" s="121">
        <f>'Project Info'!$C158</f>
        <v>0</v>
      </c>
      <c r="AB14" s="121">
        <f>'Project Info'!$C159</f>
        <v>0</v>
      </c>
      <c r="AC14" s="121">
        <f>'Project Info'!$C160</f>
        <v>0</v>
      </c>
      <c r="AD14" s="121">
        <f>'Project Info'!$C161</f>
        <v>0</v>
      </c>
      <c r="AE14" s="121">
        <f>'Project Info'!$C162</f>
        <v>0</v>
      </c>
      <c r="AF14" s="121">
        <f>'Project Info'!$C163</f>
        <v>0</v>
      </c>
      <c r="AG14" s="121">
        <f>'Project Info'!$C164</f>
        <v>0</v>
      </c>
      <c r="AH14" s="121">
        <f>'Project Info'!$C165</f>
        <v>0</v>
      </c>
      <c r="AI14" s="150">
        <f>'Project Info'!$C166</f>
        <v>0</v>
      </c>
      <c r="AJ14" s="153">
        <f>IFERROR(VLOOKUP(ProjectInformation[[#This Row],[&amp;]],TotalCarbon[[&amp;]:[Total Carbon]],2,FALSE),0)</f>
        <v>0</v>
      </c>
      <c r="AK14" s="153">
        <f>IFERROR(VLOOKUP(ProjectInformation[[#This Row],[&amp;]],TotalCarbon[[&amp;]:[Total Carbon]],3,FALSE),0)</f>
        <v>0</v>
      </c>
      <c r="AL14" s="153">
        <f>IFERROR(VLOOKUP(ProjectInformation[[#This Row],[&amp;]],TotalCarbon[[&amp;]:[Total Carbon]],4,FALSE),0)</f>
        <v>0</v>
      </c>
      <c r="AM14" s="153">
        <f>IFERROR(VLOOKUP(ProjectInformation[[#This Row],[&amp;]],TotalCarbon[[&amp;]:[Total Carbon]],5,FALSE),0)</f>
        <v>0</v>
      </c>
      <c r="AN14" s="153">
        <f>IFERROR(VLOOKUP(ProjectInformation[[#This Row],[&amp;]],TotalCarbon[[&amp;]:[Total Carbon]],6,FALSE),0)</f>
        <v>0</v>
      </c>
      <c r="AO14" s="153">
        <f>IFERROR(VLOOKUP(ProjectInformation[[#This Row],[&amp;]],TotalCarbon[[&amp;]:[Total Carbon]],7,FALSE),0)</f>
        <v>0</v>
      </c>
      <c r="AP14" s="153">
        <f>ProjectInformation[[#This Row],[Project Area]]*ProjectInformation[[#This Row],[Total Carbon]]*1.486</f>
        <v>0</v>
      </c>
      <c r="AQ14" s="125">
        <f>(ProjectInformation[[#This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f>
        <v>0</v>
      </c>
      <c r="AR14" s="125">
        <f>ProjectInformation[[#This Row],[Project Area]]*IFERROR(VLOOKUP(ProjectInformation[[#This Row],[Existing Vegetation Type]], ExistingVegetation[#All], 3, FALSE), 0)*-1</f>
        <v>0</v>
      </c>
      <c r="AS14" s="125" t="str">
        <f>ProjectInformation[[#This Row],[Year]]&amp;ProjectInformation[[#This Row],[Earth-Moving Equipment 1]]</f>
        <v>0</v>
      </c>
      <c r="AT14" s="122">
        <f>IFERROR(VLOOKUP($C14&amp;ProjectInformation[[#This Row],[Earth-Moving Equipment 1]], EquipmentDetails[[YearVehicle]:[Fuel Consumption Rate (gal/hr)]], 2, FALSE), 0)</f>
        <v>0</v>
      </c>
      <c r="AU14" s="125" t="str">
        <f>ProjectInformation[[#This Row],[Year]]&amp;ProjectInformation[[#This Row],[Earth-Moving Equipment 2]]</f>
        <v>0</v>
      </c>
      <c r="AV14" s="122">
        <f>IFERROR(VLOOKUP($C14&amp;ProjectInformation[[#This Row],[Earth-Moving Equipment 2]], EquipmentDetails[[YearVehicle]:[Fuel Consumption Rate (gal/hr)]], 2, FALSE), 0)</f>
        <v>0</v>
      </c>
      <c r="AW14" s="125" t="str">
        <f>ProjectInformation[[#This Row],[Year]]&amp;ProjectInformation[[#This Row],[Earth-Moving Equipment 3]]</f>
        <v>0</v>
      </c>
      <c r="AX14" s="122">
        <f>IFERROR(VLOOKUP($C14&amp;ProjectInformation[[#This Row],[Earth-Moving Equipment 3]], EquipmentDetails[[YearVehicle]:[Fuel Consumption Rate (gal/hr)]], 2, FALSE), 0)</f>
        <v>0</v>
      </c>
      <c r="AY14" s="125" t="str">
        <f>ProjectInformation[[#This Row],[Year]]&amp;ProjectInformation[[#This Row],[Earth-Moving Equipment 4]]</f>
        <v>0</v>
      </c>
      <c r="AZ14" s="122">
        <f>IFERROR(VLOOKUP($C14&amp;ProjectInformation[[#This Row],[Earth-Moving Equipment 4]], EquipmentDetails[[YearVehicle]:[Fuel Consumption Rate (gal/hr)]], 2, FALSE), 0)</f>
        <v>0</v>
      </c>
      <c r="BA14" s="122">
        <f>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f>
        <v>0</v>
      </c>
      <c r="BB14" s="123">
        <f>'Project Info'!N147</f>
        <v>0</v>
      </c>
      <c r="BC14" s="123">
        <f>'Project Info'!O147</f>
        <v>0</v>
      </c>
      <c r="BD14" s="123">
        <f>'Project Info'!P147</f>
        <v>0</v>
      </c>
      <c r="BE14" s="123">
        <f>'Project Info'!Q147</f>
        <v>0</v>
      </c>
      <c r="BF14" s="123">
        <f>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f>
        <v>0</v>
      </c>
      <c r="BG14" s="123">
        <f>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f>
        <v>0</v>
      </c>
      <c r="BH14" s="123">
        <f>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f>
        <v>0</v>
      </c>
      <c r="BI14" s="43"/>
      <c r="BJ14" s="98"/>
      <c r="BK14" s="98"/>
    </row>
    <row r="15" spans="2:63" ht="15" customHeight="1">
      <c r="B15" s="133" t="str">
        <f>'Project Info'!B171</f>
        <v>PROJECT 3</v>
      </c>
      <c r="C15" s="138" t="str">
        <f>IF('Project Info'!$C175=0, "", 'Project Info'!$C175)</f>
        <v/>
      </c>
      <c r="D15" s="138" t="str">
        <f>IF('Project Info'!$C176=0, "", 'Project Info'!$C176)</f>
        <v/>
      </c>
      <c r="E15" s="138" t="str">
        <f>IF('Project Info'!$C177=0, "", 'Project Info'!$C177)</f>
        <v/>
      </c>
      <c r="F15" s="156" t="str">
        <f>IF('Project Info'!$C245=0, "", 'Project Info'!$C245)</f>
        <v/>
      </c>
      <c r="G15" s="156" t="str">
        <f>IF('Project Info'!$C246=0, "", 'Project Info'!$C246)</f>
        <v/>
      </c>
      <c r="H15" s="156" t="str">
        <f>IF('Project Info'!$C247=0, "", 'Project Info'!$C247)</f>
        <v/>
      </c>
      <c r="I15" s="155" t="str">
        <f>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f>
        <v/>
      </c>
      <c r="J15" s="162" t="str">
        <f>IF(ProjectInformation[[#This Row],[Project GGRF Funds Awarded ($)]] = "","", ProjectInformation[[#This Row],[Net Project GHG Benefit (MTCO2e)]] / ProjectInformation[[#This Row],[Project GGRF Funds Awarded ($)]])</f>
        <v/>
      </c>
      <c r="K15" s="162" t="str">
        <f>IF(ProjectInformation[[#This Row],[Total Project Cost ($)]] = "","", ProjectInformation[[#This Row],[Net Project GHG Benefit (MTCO2e)]] / ProjectInformation[[#This Row],[Total Project Cost ($)]])</f>
        <v/>
      </c>
      <c r="L15" s="139" t="str">
        <f>IF(ProjectInformation[[#This Row],[NOx reductions (lbs) from trees]]+ProjectInformation[[#This Row],[NOx emissions (lbs)  from off-road equipment]]=0, "", ProjectInformation[[#This Row],[NOx reductions (lbs) from trees]]+ProjectInformation[[#This Row],[NOx emissions (lbs)  from off-road equipment]])</f>
        <v/>
      </c>
      <c r="M15" s="140" t="str">
        <f>IF(ProjectInformation[[#This Row],[O3 reductions (lbs) from trees]] = 0, "", ProjectInformation[[#This Row],[O3 reductions (lbs) from trees]])</f>
        <v/>
      </c>
      <c r="N15" s="140" t="str">
        <f>IF(ProjectInformation[[#This Row],[SO2 reductions (lbs) from trees]] = 0, "", ProjectInformation[[#This Row],[SO2 reductions (lbs) from trees]])</f>
        <v/>
      </c>
      <c r="O15" s="140" t="str">
        <f>IF(ProjectInformation[[#This Row],[PM2.5 reductions (lbs) from trees]]+ProjectInformation[[#This Row],[PM2.5 emissions (lbs) from off-road equipment]]=0, "", ProjectInformation[[#This Row],[PM2.5 reductions (lbs) from trees]]+ProjectInformation[[#This Row],[PM2.5 emissions (lbs) from off-road equipment]])</f>
        <v/>
      </c>
      <c r="P15" s="140" t="str">
        <f>IF(ProjectInformation[[#This Row],[ROG emissions (lbs)  from off-road equipment]] = 0, "", ProjectInformation[[#This Row],[ROG emissions (lbs)  from off-road equipment]])</f>
        <v/>
      </c>
      <c r="Q15" s="120">
        <f>'Project Info'!$C180</f>
        <v>0</v>
      </c>
      <c r="R15" s="120">
        <f>IF(Q13 = "Natural regeneration", "", 'Project Info'!$C179)</f>
        <v>0</v>
      </c>
      <c r="S15" s="124" t="str">
        <f>IF(OR(ProjectInformation[[#This Row],[Project Type]]="Avoided conversion",
        AND(ProjectInformation[[#This Row],[Project Type]]="Planted community",
            OR(ProjectInformation[[#This Row],[Project Location (Region)]]="Sierra/Klamath/Cascades (Elevation &gt; 1000 m)",
                ProjectInformation[[#This Row],[Project Location (Region)]]="Southern California")),
        ProjectInformation[[#This Row],[Project Type]]="Natural regeneration"),"",
    'Project Info'!$C226)</f>
        <v>Error: Total planted species is not a number</v>
      </c>
      <c r="T15" s="121">
        <f>'Project Info'!$C230</f>
        <v>0</v>
      </c>
      <c r="U15" s="121">
        <f>'Project Info'!$C231</f>
        <v>0</v>
      </c>
      <c r="V15" s="121">
        <f>'Project Info'!$C232</f>
        <v>0</v>
      </c>
      <c r="W15" s="121" t="str">
        <f>ProjectInformation[[#This Row],[Project Type]]&amp;ProjectInformation[[#This Row],[Project Location (Region)]]&amp;ProjectInformation[[#This Row],[Vegetation Type]]&amp;ProjectInformation[[#This Row],[Site Preparation]]&amp;ProjectInformation[[#This Row],[Land Use]]&amp;ProjectInformation[[#This Row],[Project Lifetime]]</f>
        <v>00Error: Total planted species is not a number000</v>
      </c>
      <c r="X15" s="121">
        <f>'Project Info'!$C233</f>
        <v>0</v>
      </c>
      <c r="Y15" s="121">
        <f>'Project Info'!$C234</f>
        <v>0</v>
      </c>
      <c r="Z15" s="121">
        <f>'Project Info'!$C235</f>
        <v>0</v>
      </c>
      <c r="AA15" s="121">
        <f>'Project Info'!$C236</f>
        <v>0</v>
      </c>
      <c r="AB15" s="121">
        <f>'Project Info'!$C237</f>
        <v>0</v>
      </c>
      <c r="AC15" s="121">
        <f>'Project Info'!$C238</f>
        <v>0</v>
      </c>
      <c r="AD15" s="121">
        <f>'Project Info'!$C239</f>
        <v>0</v>
      </c>
      <c r="AE15" s="121">
        <f>'Project Info'!$C240</f>
        <v>0</v>
      </c>
      <c r="AF15" s="121">
        <f>'Project Info'!$C241</f>
        <v>0</v>
      </c>
      <c r="AG15" s="121">
        <f>'Project Info'!$C242</f>
        <v>0</v>
      </c>
      <c r="AH15" s="121">
        <f>'Project Info'!$C243</f>
        <v>0</v>
      </c>
      <c r="AI15" s="150">
        <f>'Project Info'!$C244</f>
        <v>0</v>
      </c>
      <c r="AJ15" s="153">
        <f>IFERROR(VLOOKUP(ProjectInformation[[#This Row],[&amp;]],TotalCarbon[[&amp;]:[Total Carbon]],2,FALSE),0)</f>
        <v>0</v>
      </c>
      <c r="AK15" s="153">
        <f>IFERROR(VLOOKUP(ProjectInformation[[#This Row],[&amp;]],TotalCarbon[[&amp;]:[Total Carbon]],3,FALSE),0)</f>
        <v>0</v>
      </c>
      <c r="AL15" s="153">
        <f>IFERROR(VLOOKUP(ProjectInformation[[#This Row],[&amp;]],TotalCarbon[[&amp;]:[Total Carbon]],4,FALSE),0)</f>
        <v>0</v>
      </c>
      <c r="AM15" s="153">
        <f>IFERROR(VLOOKUP(ProjectInformation[[#This Row],[&amp;]],TotalCarbon[[&amp;]:[Total Carbon]],5,FALSE),0)</f>
        <v>0</v>
      </c>
      <c r="AN15" s="153">
        <f>IFERROR(VLOOKUP(ProjectInformation[[#This Row],[&amp;]],TotalCarbon[[&amp;]:[Total Carbon]],6,FALSE),0)</f>
        <v>0</v>
      </c>
      <c r="AO15" s="153">
        <f>IFERROR(VLOOKUP(ProjectInformation[[#This Row],[&amp;]],TotalCarbon[[&amp;]:[Total Carbon]],7,FALSE),0)</f>
        <v>0</v>
      </c>
      <c r="AP15" s="153">
        <f>ProjectInformation[[#This Row],[Project Area]]*ProjectInformation[[#This Row],[Total Carbon]]*1.486</f>
        <v>0</v>
      </c>
      <c r="AQ15" s="125">
        <f>(ProjectInformation[[#This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f>
        <v>0</v>
      </c>
      <c r="AR15" s="125">
        <f>ProjectInformation[[#This Row],[Project Area]]*IFERROR(VLOOKUP(ProjectInformation[[#This Row],[Existing Vegetation Type]], ExistingVegetation[#All], 3, FALSE), 0)*-1</f>
        <v>0</v>
      </c>
      <c r="AS15" s="125" t="str">
        <f>ProjectInformation[[#This Row],[Year]]&amp;ProjectInformation[[#This Row],[Earth-Moving Equipment 1]]</f>
        <v>0</v>
      </c>
      <c r="AT15" s="122">
        <f>IFERROR(VLOOKUP($C15&amp;ProjectInformation[[#This Row],[Earth-Moving Equipment 1]], EquipmentDetails[[YearVehicle]:[Fuel Consumption Rate (gal/hr)]], 2, FALSE), 0)</f>
        <v>0</v>
      </c>
      <c r="AU15" s="125" t="str">
        <f>ProjectInformation[[#This Row],[Year]]&amp;ProjectInformation[[#This Row],[Earth-Moving Equipment 2]]</f>
        <v>0</v>
      </c>
      <c r="AV15" s="122">
        <f>IFERROR(VLOOKUP($C15&amp;ProjectInformation[[#This Row],[Earth-Moving Equipment 2]], EquipmentDetails[[YearVehicle]:[Fuel Consumption Rate (gal/hr)]], 2, FALSE), 0)</f>
        <v>0</v>
      </c>
      <c r="AW15" s="125" t="str">
        <f>ProjectInformation[[#This Row],[Year]]&amp;ProjectInformation[[#This Row],[Earth-Moving Equipment 3]]</f>
        <v>0</v>
      </c>
      <c r="AX15" s="122">
        <f>IFERROR(VLOOKUP($C15&amp;ProjectInformation[[#This Row],[Earth-Moving Equipment 3]], EquipmentDetails[[YearVehicle]:[Fuel Consumption Rate (gal/hr)]], 2, FALSE), 0)</f>
        <v>0</v>
      </c>
      <c r="AY15" s="125" t="str">
        <f>ProjectInformation[[#This Row],[Year]]&amp;ProjectInformation[[#This Row],[Earth-Moving Equipment 4]]</f>
        <v>0</v>
      </c>
      <c r="AZ15" s="122">
        <f>IFERROR(VLOOKUP($C15&amp;ProjectInformation[[#This Row],[Earth-Moving Equipment 4]], EquipmentDetails[[YearVehicle]:[Fuel Consumption Rate (gal/hr)]], 2, FALSE), 0)</f>
        <v>0</v>
      </c>
      <c r="BA15" s="122">
        <f>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f>
        <v>0</v>
      </c>
      <c r="BB15" s="123">
        <f>'Project Info'!N225</f>
        <v>0</v>
      </c>
      <c r="BC15" s="123">
        <f>'Project Info'!O225</f>
        <v>0</v>
      </c>
      <c r="BD15" s="123">
        <f>'Project Info'!P225</f>
        <v>0</v>
      </c>
      <c r="BE15" s="123">
        <f>'Project Info'!Q225</f>
        <v>0</v>
      </c>
      <c r="BF15" s="123">
        <f>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f>
        <v>0</v>
      </c>
      <c r="BG15" s="123">
        <f>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f>
        <v>0</v>
      </c>
      <c r="BH15" s="123">
        <f>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f>
        <v>0</v>
      </c>
      <c r="BI15" s="43"/>
      <c r="BJ15" s="98"/>
      <c r="BK15" s="98"/>
    </row>
    <row r="16" spans="2:63" ht="15" customHeight="1">
      <c r="B16" s="133" t="str">
        <f>'Project Info'!B249</f>
        <v>PROJECT 4</v>
      </c>
      <c r="C16" s="138" t="str">
        <f>IF('Project Info'!$C253=0, "", 'Project Info'!$C253)</f>
        <v/>
      </c>
      <c r="D16" s="138" t="str">
        <f>IF('Project Info'!$C254=0, "", 'Project Info'!$C254)</f>
        <v/>
      </c>
      <c r="E16" s="138" t="str">
        <f>IF('Project Info'!$C255=0, "", 'Project Info'!$C255)</f>
        <v/>
      </c>
      <c r="F16" s="156" t="str">
        <f>IF('Project Info'!$C323=0, "", 'Project Info'!$C323)</f>
        <v/>
      </c>
      <c r="G16" s="156" t="str">
        <f>IF('Project Info'!$C324=0, "", 'Project Info'!$C324)</f>
        <v/>
      </c>
      <c r="H16" s="156" t="str">
        <f>IF('Project Info'!$C325=0, "", 'Project Info'!$C325)</f>
        <v/>
      </c>
      <c r="I16" s="155" t="str">
        <f>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f>
        <v/>
      </c>
      <c r="J16" s="162" t="str">
        <f>IF(ProjectInformation[[#This Row],[Project GGRF Funds Awarded ($)]] = "","", ProjectInformation[[#This Row],[Net Project GHG Benefit (MTCO2e)]] / ProjectInformation[[#This Row],[Project GGRF Funds Awarded ($)]])</f>
        <v/>
      </c>
      <c r="K16" s="162" t="str">
        <f>IF(ProjectInformation[[#This Row],[Total Project Cost ($)]] = "","", ProjectInformation[[#This Row],[Net Project GHG Benefit (MTCO2e)]] / ProjectInformation[[#This Row],[Total Project Cost ($)]])</f>
        <v/>
      </c>
      <c r="L16" s="139" t="str">
        <f>IF(ProjectInformation[[#This Row],[NOx reductions (lbs) from trees]]+ProjectInformation[[#This Row],[NOx emissions (lbs)  from off-road equipment]]=0, "", ProjectInformation[[#This Row],[NOx reductions (lbs) from trees]]+ProjectInformation[[#This Row],[NOx emissions (lbs)  from off-road equipment]])</f>
        <v/>
      </c>
      <c r="M16" s="140" t="str">
        <f>IF(ProjectInformation[[#This Row],[O3 reductions (lbs) from trees]] = 0, "", ProjectInformation[[#This Row],[O3 reductions (lbs) from trees]])</f>
        <v/>
      </c>
      <c r="N16" s="140" t="str">
        <f>IF(ProjectInformation[[#This Row],[SO2 reductions (lbs) from trees]] = 0, "", ProjectInformation[[#This Row],[SO2 reductions (lbs) from trees]])</f>
        <v/>
      </c>
      <c r="O16" s="140" t="str">
        <f>IF(ProjectInformation[[#This Row],[PM2.5 reductions (lbs) from trees]]+ProjectInformation[[#This Row],[PM2.5 emissions (lbs) from off-road equipment]]=0, "", ProjectInformation[[#This Row],[PM2.5 reductions (lbs) from trees]]+ProjectInformation[[#This Row],[PM2.5 emissions (lbs) from off-road equipment]])</f>
        <v/>
      </c>
      <c r="P16" s="140" t="str">
        <f>IF(ProjectInformation[[#This Row],[ROG emissions (lbs)  from off-road equipment]] = 0, "", ProjectInformation[[#This Row],[ROG emissions (lbs)  from off-road equipment]])</f>
        <v/>
      </c>
      <c r="Q16" s="120">
        <f>'Project Info'!$C258</f>
        <v>0</v>
      </c>
      <c r="R16" s="120">
        <f>IF(Q13 = "Natural regeneration", "", 'Project Info'!$C257)</f>
        <v>0</v>
      </c>
      <c r="S16" s="124" t="str">
        <f>IF(OR(ProjectInformation[[#This Row],[Project Type]]="Avoided conversion",
        AND(ProjectInformation[[#This Row],[Project Type]]="Planted community",
            OR(ProjectInformation[[#This Row],[Project Location (Region)]]="Sierra/Klamath/Cascades (Elevation &gt; 1000 m)",
                ProjectInformation[[#This Row],[Project Location (Region)]]="Southern California")),
        ProjectInformation[[#This Row],[Project Type]]="Natural regeneration"),"",
    'Project Info'!$C304)</f>
        <v>Error: Total planted species is not a number</v>
      </c>
      <c r="T16" s="121">
        <f>'Project Info'!$C308</f>
        <v>0</v>
      </c>
      <c r="U16" s="121">
        <f>'Project Info'!$C309</f>
        <v>0</v>
      </c>
      <c r="V16" s="121">
        <f>'Project Info'!$C310</f>
        <v>0</v>
      </c>
      <c r="W16" s="121" t="str">
        <f>ProjectInformation[[#This Row],[Project Type]]&amp;ProjectInformation[[#This Row],[Project Location (Region)]]&amp;ProjectInformation[[#This Row],[Vegetation Type]]&amp;ProjectInformation[[#This Row],[Site Preparation]]&amp;ProjectInformation[[#This Row],[Land Use]]&amp;ProjectInformation[[#This Row],[Project Lifetime]]</f>
        <v>00Error: Total planted species is not a number000</v>
      </c>
      <c r="X16" s="121">
        <f>'Project Info'!$C311</f>
        <v>0</v>
      </c>
      <c r="Y16" s="121">
        <f>'Project Info'!$C312</f>
        <v>0</v>
      </c>
      <c r="Z16" s="121">
        <f>'Project Info'!$C313</f>
        <v>0</v>
      </c>
      <c r="AA16" s="121">
        <f>'Project Info'!$C314</f>
        <v>0</v>
      </c>
      <c r="AB16" s="121">
        <f>'Project Info'!$C315</f>
        <v>0</v>
      </c>
      <c r="AC16" s="121">
        <f>'Project Info'!$C316</f>
        <v>0</v>
      </c>
      <c r="AD16" s="121">
        <f>'Project Info'!$C317</f>
        <v>0</v>
      </c>
      <c r="AE16" s="121">
        <f>'Project Info'!$C318</f>
        <v>0</v>
      </c>
      <c r="AF16" s="121">
        <f>'Project Info'!$C319</f>
        <v>0</v>
      </c>
      <c r="AG16" s="121">
        <f>'Project Info'!$C320</f>
        <v>0</v>
      </c>
      <c r="AH16" s="121">
        <f>'Project Info'!$C321</f>
        <v>0</v>
      </c>
      <c r="AI16" s="150">
        <f>'Project Info'!$C322</f>
        <v>0</v>
      </c>
      <c r="AJ16" s="153">
        <f>IFERROR(VLOOKUP(ProjectInformation[[#This Row],[&amp;]],TotalCarbon[[&amp;]:[Total Carbon]],2,FALSE),0)</f>
        <v>0</v>
      </c>
      <c r="AK16" s="153">
        <f>IFERROR(VLOOKUP(ProjectInformation[[#This Row],[&amp;]],TotalCarbon[[&amp;]:[Total Carbon]],3,FALSE),0)</f>
        <v>0</v>
      </c>
      <c r="AL16" s="153">
        <f>IFERROR(VLOOKUP(ProjectInformation[[#This Row],[&amp;]],TotalCarbon[[&amp;]:[Total Carbon]],4,FALSE),0)</f>
        <v>0</v>
      </c>
      <c r="AM16" s="153">
        <f>IFERROR(VLOOKUP(ProjectInformation[[#This Row],[&amp;]],TotalCarbon[[&amp;]:[Total Carbon]],5,FALSE),0)</f>
        <v>0</v>
      </c>
      <c r="AN16" s="153">
        <f>IFERROR(VLOOKUP(ProjectInformation[[#This Row],[&amp;]],TotalCarbon[[&amp;]:[Total Carbon]],6,FALSE),0)</f>
        <v>0</v>
      </c>
      <c r="AO16" s="153">
        <f>IFERROR(VLOOKUP(ProjectInformation[[#This Row],[&amp;]],TotalCarbon[[&amp;]:[Total Carbon]],7,FALSE),0)</f>
        <v>0</v>
      </c>
      <c r="AP16" s="153">
        <f>ProjectInformation[[#This Row],[Project Area]]*ProjectInformation[[#This Row],[Total Carbon]]*1.486</f>
        <v>0</v>
      </c>
      <c r="AQ16" s="125">
        <f>(ProjectInformation[[#This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f>
        <v>0</v>
      </c>
      <c r="AR16" s="125">
        <f>ProjectInformation[[#This Row],[Project Area]]*IFERROR(VLOOKUP(ProjectInformation[[#This Row],[Existing Vegetation Type]], ExistingVegetation[#All], 3, FALSE), 0)*-1</f>
        <v>0</v>
      </c>
      <c r="AS16" s="125" t="str">
        <f>ProjectInformation[[#This Row],[Year]]&amp;ProjectInformation[[#This Row],[Earth-Moving Equipment 1]]</f>
        <v>0</v>
      </c>
      <c r="AT16" s="122">
        <f>IFERROR(VLOOKUP($C16&amp;ProjectInformation[[#This Row],[Earth-Moving Equipment 1]], EquipmentDetails[[YearVehicle]:[Fuel Consumption Rate (gal/hr)]], 2, FALSE), 0)</f>
        <v>0</v>
      </c>
      <c r="AU16" s="125" t="str">
        <f>ProjectInformation[[#This Row],[Year]]&amp;ProjectInformation[[#This Row],[Earth-Moving Equipment 2]]</f>
        <v>0</v>
      </c>
      <c r="AV16" s="122">
        <f>IFERROR(VLOOKUP($C16&amp;ProjectInformation[[#This Row],[Earth-Moving Equipment 2]], EquipmentDetails[[YearVehicle]:[Fuel Consumption Rate (gal/hr)]], 2, FALSE), 0)</f>
        <v>0</v>
      </c>
      <c r="AW16" s="125" t="str">
        <f>ProjectInformation[[#This Row],[Year]]&amp;ProjectInformation[[#This Row],[Earth-Moving Equipment 3]]</f>
        <v>0</v>
      </c>
      <c r="AX16" s="122">
        <f>IFERROR(VLOOKUP($C16&amp;ProjectInformation[[#This Row],[Earth-Moving Equipment 3]], EquipmentDetails[[YearVehicle]:[Fuel Consumption Rate (gal/hr)]], 2, FALSE), 0)</f>
        <v>0</v>
      </c>
      <c r="AY16" s="125" t="str">
        <f>ProjectInformation[[#This Row],[Year]]&amp;ProjectInformation[[#This Row],[Earth-Moving Equipment 4]]</f>
        <v>0</v>
      </c>
      <c r="AZ16" s="122">
        <f>IFERROR(VLOOKUP($C16&amp;ProjectInformation[[#This Row],[Earth-Moving Equipment 4]], EquipmentDetails[[YearVehicle]:[Fuel Consumption Rate (gal/hr)]], 2, FALSE), 0)</f>
        <v>0</v>
      </c>
      <c r="BA16" s="122">
        <f>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f>
        <v>0</v>
      </c>
      <c r="BB16" s="123">
        <f>'Project Info'!N303</f>
        <v>0</v>
      </c>
      <c r="BC16" s="123">
        <f>'Project Info'!O303</f>
        <v>0</v>
      </c>
      <c r="BD16" s="123">
        <f>'Project Info'!P303</f>
        <v>0</v>
      </c>
      <c r="BE16" s="123">
        <f>'Project Info'!Q303</f>
        <v>0</v>
      </c>
      <c r="BF16" s="123">
        <f>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f>
        <v>0</v>
      </c>
      <c r="BG16" s="123">
        <f>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f>
        <v>0</v>
      </c>
      <c r="BH16" s="123">
        <f>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f>
        <v>0</v>
      </c>
      <c r="BI16" s="43"/>
      <c r="BJ16" s="98"/>
      <c r="BK16" s="98"/>
    </row>
    <row r="17" spans="2:63" ht="15" customHeight="1">
      <c r="B17" s="141" t="str">
        <f>'Project Info'!B327</f>
        <v>PROJECT 5</v>
      </c>
      <c r="C17" s="142" t="str">
        <f>IF('Project Info'!$C331=0, "", 'Project Info'!$C331)</f>
        <v/>
      </c>
      <c r="D17" s="142" t="str">
        <f>IF('Project Info'!$C332=0, "", 'Project Info'!$C332)</f>
        <v/>
      </c>
      <c r="E17" s="142" t="str">
        <f>IF('Project Info'!$C333=0, "", 'Project Info'!$C333)</f>
        <v/>
      </c>
      <c r="F17" s="156" t="str">
        <f>IF('Project Info'!$C401=0, "", 'Project Info'!$C401)</f>
        <v/>
      </c>
      <c r="G17" s="156" t="str">
        <f>IF('Project Info'!$C402=0, "", 'Project Info'!$C402)</f>
        <v/>
      </c>
      <c r="H17" s="156" t="str">
        <f>IF('Project Info'!$C403=0, "", 'Project Info'!$C403)</f>
        <v/>
      </c>
      <c r="I17" s="155" t="str">
        <f>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f>
        <v/>
      </c>
      <c r="J17" s="162" t="str">
        <f>IF(ProjectInformation[[#This Row],[Project GGRF Funds Awarded ($)]] = "","", ProjectInformation[[#This Row],[Net Project GHG Benefit (MTCO2e)]] / ProjectInformation[[#This Row],[Project GGRF Funds Awarded ($)]])</f>
        <v/>
      </c>
      <c r="K17" s="162" t="str">
        <f>IF(ProjectInformation[[#This Row],[Total Project Cost ($)]] = "","", ProjectInformation[[#This Row],[Net Project GHG Benefit (MTCO2e)]] / ProjectInformation[[#This Row],[Total Project Cost ($)]])</f>
        <v/>
      </c>
      <c r="L17" s="139" t="str">
        <f>IF(ProjectInformation[[#This Row],[NOx reductions (lbs) from trees]]+ProjectInformation[[#This Row],[NOx emissions (lbs)  from off-road equipment]]=0, "", ProjectInformation[[#This Row],[NOx reductions (lbs) from trees]]+ProjectInformation[[#This Row],[NOx emissions (lbs)  from off-road equipment]])</f>
        <v/>
      </c>
      <c r="M17" s="140" t="str">
        <f>IF(ProjectInformation[[#This Row],[O3 reductions (lbs) from trees]] = 0, "", ProjectInformation[[#This Row],[O3 reductions (lbs) from trees]])</f>
        <v/>
      </c>
      <c r="N17" s="140" t="str">
        <f>IF(ProjectInformation[[#This Row],[SO2 reductions (lbs) from trees]] = 0, "", ProjectInformation[[#This Row],[SO2 reductions (lbs) from trees]])</f>
        <v/>
      </c>
      <c r="O17" s="140" t="str">
        <f>IF(ProjectInformation[[#This Row],[PM2.5 reductions (lbs) from trees]]+ProjectInformation[[#This Row],[PM2.5 emissions (lbs) from off-road equipment]]=0, "", ProjectInformation[[#This Row],[PM2.5 reductions (lbs) from trees]]+ProjectInformation[[#This Row],[PM2.5 emissions (lbs) from off-road equipment]])</f>
        <v/>
      </c>
      <c r="P17" s="140" t="str">
        <f>IF(ProjectInformation[[#This Row],[ROG emissions (lbs)  from off-road equipment]] = 0, "", ProjectInformation[[#This Row],[ROG emissions (lbs)  from off-road equipment]])</f>
        <v/>
      </c>
      <c r="Q17" s="126">
        <f>'Project Info'!$C336</f>
        <v>0</v>
      </c>
      <c r="R17" s="126">
        <f>IF(Q13 = "Natural regeneration", "", 'Project Info'!$C335)</f>
        <v>0</v>
      </c>
      <c r="S17" s="124" t="str">
        <f>IF(OR(ProjectInformation[[#This Row],[Project Type]]="Avoided conversion",
        AND(ProjectInformation[[#This Row],[Project Type]]="Planted community",
            OR(ProjectInformation[[#This Row],[Project Location (Region)]]="Sierra/Klamath/Cascades (Elevation &gt; 1000 m)",
                ProjectInformation[[#This Row],[Project Location (Region)]]="Southern California")),
        ProjectInformation[[#This Row],[Project Type]]="Natural regeneration"),"",
    'Project Info'!$C382)</f>
        <v>Error: Total planted species is not a number</v>
      </c>
      <c r="T17" s="121">
        <f>'Project Info'!$C386</f>
        <v>0</v>
      </c>
      <c r="U17" s="121">
        <f>'Project Info'!$C387</f>
        <v>0</v>
      </c>
      <c r="V17" s="121">
        <f>'Project Info'!$C388</f>
        <v>0</v>
      </c>
      <c r="W17" s="121" t="str">
        <f>ProjectInformation[[#This Row],[Project Type]]&amp;ProjectInformation[[#This Row],[Project Location (Region)]]&amp;ProjectInformation[[#This Row],[Vegetation Type]]&amp;ProjectInformation[[#This Row],[Site Preparation]]&amp;ProjectInformation[[#This Row],[Land Use]]&amp;ProjectInformation[[#This Row],[Project Lifetime]]</f>
        <v>00Error: Total planted species is not a number000</v>
      </c>
      <c r="X17" s="121">
        <f>'Project Info'!$C389</f>
        <v>0</v>
      </c>
      <c r="Y17" s="121">
        <f>'Project Info'!$C390</f>
        <v>0</v>
      </c>
      <c r="Z17" s="121">
        <f>'Project Info'!$C391</f>
        <v>0</v>
      </c>
      <c r="AA17" s="121">
        <f>'Project Info'!$C392</f>
        <v>0</v>
      </c>
      <c r="AB17" s="121">
        <f>'Project Info'!$C393</f>
        <v>0</v>
      </c>
      <c r="AC17" s="121">
        <f>'Project Info'!$C394</f>
        <v>0</v>
      </c>
      <c r="AD17" s="121">
        <f>'Project Info'!$C395</f>
        <v>0</v>
      </c>
      <c r="AE17" s="121">
        <f>'Project Info'!$C396</f>
        <v>0</v>
      </c>
      <c r="AF17" s="121">
        <f>'Project Info'!$C397</f>
        <v>0</v>
      </c>
      <c r="AG17" s="121">
        <f>'Project Info'!$C398</f>
        <v>0</v>
      </c>
      <c r="AH17" s="121">
        <f>'Project Info'!$C399</f>
        <v>0</v>
      </c>
      <c r="AI17" s="150">
        <f>'Project Info'!$C400</f>
        <v>0</v>
      </c>
      <c r="AJ17" s="153">
        <f>IFERROR(VLOOKUP(ProjectInformation[[#This Row],[&amp;]],TotalCarbon[[&amp;]:[Total Carbon]],2,FALSE),0)</f>
        <v>0</v>
      </c>
      <c r="AK17" s="153">
        <f>IFERROR(VLOOKUP(ProjectInformation[[#This Row],[&amp;]],TotalCarbon[[&amp;]:[Total Carbon]],3,FALSE),0)</f>
        <v>0</v>
      </c>
      <c r="AL17" s="153">
        <f>IFERROR(VLOOKUP(ProjectInformation[[#This Row],[&amp;]],TotalCarbon[[&amp;]:[Total Carbon]],4,FALSE),0)</f>
        <v>0</v>
      </c>
      <c r="AM17" s="153">
        <f>IFERROR(VLOOKUP(ProjectInformation[[#This Row],[&amp;]],TotalCarbon[[&amp;]:[Total Carbon]],5,FALSE),0)</f>
        <v>0</v>
      </c>
      <c r="AN17" s="153">
        <f>IFERROR(VLOOKUP(ProjectInformation[[#This Row],[&amp;]],TotalCarbon[[&amp;]:[Total Carbon]],6,FALSE),0)</f>
        <v>0</v>
      </c>
      <c r="AO17" s="153">
        <f>IFERROR(VLOOKUP(ProjectInformation[[#This Row],[&amp;]],TotalCarbon[[&amp;]:[Total Carbon]],7,FALSE),0)</f>
        <v>0</v>
      </c>
      <c r="AP17" s="153">
        <f>ProjectInformation[[#This Row],[Project Area]]*ProjectInformation[[#This Row],[Total Carbon]]*1.486</f>
        <v>0</v>
      </c>
      <c r="AQ17" s="125">
        <f>(ProjectInformation[[#This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f>
        <v>0</v>
      </c>
      <c r="AR17" s="125">
        <f>ProjectInformation[[#This Row],[Project Area]]*IFERROR(VLOOKUP(ProjectInformation[[#This Row],[Existing Vegetation Type]], ExistingVegetation[#All], 3, FALSE), 0)*-1</f>
        <v>0</v>
      </c>
      <c r="AS17" s="125" t="str">
        <f>ProjectInformation[[#This Row],[Year]]&amp;ProjectInformation[[#This Row],[Earth-Moving Equipment 1]]</f>
        <v>0</v>
      </c>
      <c r="AT17" s="122">
        <f>IFERROR(VLOOKUP($C17&amp;ProjectInformation[[#This Row],[Earth-Moving Equipment 1]], EquipmentDetails[[YearVehicle]:[Fuel Consumption Rate (gal/hr)]], 2, FALSE), 0)</f>
        <v>0</v>
      </c>
      <c r="AU17" s="125" t="str">
        <f>ProjectInformation[[#This Row],[Year]]&amp;ProjectInformation[[#This Row],[Earth-Moving Equipment 2]]</f>
        <v>0</v>
      </c>
      <c r="AV17" s="122">
        <f>IFERROR(VLOOKUP($C17&amp;ProjectInformation[[#This Row],[Earth-Moving Equipment 2]], EquipmentDetails[[YearVehicle]:[Fuel Consumption Rate (gal/hr)]], 2, FALSE), 0)</f>
        <v>0</v>
      </c>
      <c r="AW17" s="125" t="str">
        <f>ProjectInformation[[#This Row],[Year]]&amp;ProjectInformation[[#This Row],[Earth-Moving Equipment 3]]</f>
        <v>0</v>
      </c>
      <c r="AX17" s="122">
        <f>IFERROR(VLOOKUP($C17&amp;ProjectInformation[[#This Row],[Earth-Moving Equipment 3]], EquipmentDetails[[YearVehicle]:[Fuel Consumption Rate (gal/hr)]], 2, FALSE), 0)</f>
        <v>0</v>
      </c>
      <c r="AY17" s="125" t="str">
        <f>ProjectInformation[[#This Row],[Year]]&amp;ProjectInformation[[#This Row],[Earth-Moving Equipment 4]]</f>
        <v>0</v>
      </c>
      <c r="AZ17" s="122">
        <f>IFERROR(VLOOKUP($C17&amp;ProjectInformation[[#This Row],[Earth-Moving Equipment 4]], EquipmentDetails[[YearVehicle]:[Fuel Consumption Rate (gal/hr)]], 2, FALSE), 0)</f>
        <v>0</v>
      </c>
      <c r="BA17" s="122">
        <f>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f>
        <v>0</v>
      </c>
      <c r="BB17" s="123">
        <f>'Project Info'!N381</f>
        <v>0</v>
      </c>
      <c r="BC17" s="123">
        <f>'Project Info'!O381</f>
        <v>0</v>
      </c>
      <c r="BD17" s="123">
        <f>'Project Info'!P381</f>
        <v>0</v>
      </c>
      <c r="BE17" s="123">
        <f>'Project Info'!Q381</f>
        <v>0</v>
      </c>
      <c r="BF17" s="123">
        <f>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f>
        <v>0</v>
      </c>
      <c r="BG17" s="123">
        <f>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f>
        <v>0</v>
      </c>
      <c r="BH17" s="123">
        <f>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f>
        <v>0</v>
      </c>
      <c r="BI17" s="43"/>
      <c r="BJ17" s="98"/>
      <c r="BK17" s="98"/>
    </row>
    <row r="18" spans="2:63" ht="15" customHeight="1">
      <c r="B18" s="141" t="str">
        <f>'Project Info'!B405</f>
        <v>PROJECT 6</v>
      </c>
      <c r="C18" s="142" t="str">
        <f>IF('Project Info'!$C409=0, "", 'Project Info'!$C409)</f>
        <v/>
      </c>
      <c r="D18" s="142" t="str">
        <f>IF('Project Info'!$C410=0, "", 'Project Info'!$C410)</f>
        <v/>
      </c>
      <c r="E18" s="142" t="str">
        <f>IF('Project Info'!$C411=0, "", 'Project Info'!$C411)</f>
        <v/>
      </c>
      <c r="F18" s="156" t="str">
        <f>IF('Project Info'!$C479=0, "", 'Project Info'!$C479)</f>
        <v/>
      </c>
      <c r="G18" s="156" t="str">
        <f>IF('Project Info'!$C480=0, "", 'Project Info'!$C480)</f>
        <v/>
      </c>
      <c r="H18" s="156" t="str">
        <f>IF('Project Info'!$C481=0, "", 'Project Info'!$C481)</f>
        <v/>
      </c>
      <c r="I18" s="155" t="str">
        <f>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f>
        <v/>
      </c>
      <c r="J18" s="162" t="str">
        <f>IF(ProjectInformation[[#This Row],[Project GGRF Funds Awarded ($)]] = "","", ProjectInformation[[#This Row],[Net Project GHG Benefit (MTCO2e)]] / ProjectInformation[[#This Row],[Project GGRF Funds Awarded ($)]])</f>
        <v/>
      </c>
      <c r="K18" s="162" t="str">
        <f>IF(ProjectInformation[[#This Row],[Total Project Cost ($)]] = "","", ProjectInformation[[#This Row],[Net Project GHG Benefit (MTCO2e)]] / ProjectInformation[[#This Row],[Total Project Cost ($)]])</f>
        <v/>
      </c>
      <c r="L18" s="139" t="str">
        <f>IF(ProjectInformation[[#This Row],[NOx reductions (lbs) from trees]]+ProjectInformation[[#This Row],[NOx emissions (lbs)  from off-road equipment]]=0, "", ProjectInformation[[#This Row],[NOx reductions (lbs) from trees]]+ProjectInformation[[#This Row],[NOx emissions (lbs)  from off-road equipment]])</f>
        <v/>
      </c>
      <c r="M18" s="140" t="str">
        <f>IF(ProjectInformation[[#This Row],[O3 reductions (lbs) from trees]] = 0, "", ProjectInformation[[#This Row],[O3 reductions (lbs) from trees]])</f>
        <v/>
      </c>
      <c r="N18" s="140" t="str">
        <f>IF(ProjectInformation[[#This Row],[SO2 reductions (lbs) from trees]] = 0, "", ProjectInformation[[#This Row],[SO2 reductions (lbs) from trees]])</f>
        <v/>
      </c>
      <c r="O18" s="140" t="str">
        <f>IF(ProjectInformation[[#This Row],[PM2.5 reductions (lbs) from trees]]+ProjectInformation[[#This Row],[PM2.5 emissions (lbs) from off-road equipment]]=0, "", ProjectInformation[[#This Row],[PM2.5 reductions (lbs) from trees]]+ProjectInformation[[#This Row],[PM2.5 emissions (lbs) from off-road equipment]])</f>
        <v/>
      </c>
      <c r="P18" s="140" t="str">
        <f>IF(ProjectInformation[[#This Row],[ROG emissions (lbs)  from off-road equipment]] = 0, "", ProjectInformation[[#This Row],[ROG emissions (lbs)  from off-road equipment]])</f>
        <v/>
      </c>
      <c r="Q18" s="126">
        <f>'Project Info'!$C414</f>
        <v>0</v>
      </c>
      <c r="R18" s="126">
        <f>IF(Q13 = "Natural regeneration", "", 'Project Info'!$C413)</f>
        <v>0</v>
      </c>
      <c r="S18" s="124" t="str">
        <f>IF(OR(ProjectInformation[[#This Row],[Project Type]]="Avoided conversion",
        AND(ProjectInformation[[#This Row],[Project Type]]="Planted community",
            OR(ProjectInformation[[#This Row],[Project Location (Region)]]="Sierra/Klamath/Cascades (Elevation &gt; 1000 m)",
                ProjectInformation[[#This Row],[Project Location (Region)]]="Southern California")),
        ProjectInformation[[#This Row],[Project Type]]="Natural regeneration"),"",
    'Project Info'!$C460)</f>
        <v>Error: Total planted species is not a number</v>
      </c>
      <c r="T18" s="121">
        <f>'Project Info'!$C464</f>
        <v>0</v>
      </c>
      <c r="U18" s="121">
        <f>'Project Info'!$C465</f>
        <v>0</v>
      </c>
      <c r="V18" s="121">
        <f>'Project Info'!$C466</f>
        <v>0</v>
      </c>
      <c r="W18" s="121" t="str">
        <f>ProjectInformation[[#This Row],[Project Type]]&amp;ProjectInformation[[#This Row],[Project Location (Region)]]&amp;ProjectInformation[[#This Row],[Vegetation Type]]&amp;ProjectInformation[[#This Row],[Site Preparation]]&amp;ProjectInformation[[#This Row],[Land Use]]&amp;ProjectInformation[[#This Row],[Project Lifetime]]</f>
        <v>00Error: Total planted species is not a number000</v>
      </c>
      <c r="X18" s="121">
        <f>'Project Info'!$C467</f>
        <v>0</v>
      </c>
      <c r="Y18" s="121">
        <f>'Project Info'!$C468</f>
        <v>0</v>
      </c>
      <c r="Z18" s="121">
        <f>'Project Info'!$C469</f>
        <v>0</v>
      </c>
      <c r="AA18" s="121">
        <f>'Project Info'!$C470</f>
        <v>0</v>
      </c>
      <c r="AB18" s="121">
        <f>'Project Info'!$C471</f>
        <v>0</v>
      </c>
      <c r="AC18" s="121">
        <f>'Project Info'!$C472</f>
        <v>0</v>
      </c>
      <c r="AD18" s="121">
        <f>'Project Info'!$C473</f>
        <v>0</v>
      </c>
      <c r="AE18" s="121">
        <f>'Project Info'!$C474</f>
        <v>0</v>
      </c>
      <c r="AF18" s="121">
        <f>'Project Info'!$C475</f>
        <v>0</v>
      </c>
      <c r="AG18" s="121">
        <f>'Project Info'!$C476</f>
        <v>0</v>
      </c>
      <c r="AH18" s="121">
        <f>'Project Info'!$C477</f>
        <v>0</v>
      </c>
      <c r="AI18" s="150">
        <f>'Project Info'!$C478</f>
        <v>0</v>
      </c>
      <c r="AJ18" s="153">
        <f>IFERROR(VLOOKUP(ProjectInformation[[#This Row],[&amp;]],TotalCarbon[[&amp;]:[Total Carbon]],2,FALSE),0)</f>
        <v>0</v>
      </c>
      <c r="AK18" s="153">
        <f>IFERROR(VLOOKUP(ProjectInformation[[#This Row],[&amp;]],TotalCarbon[[&amp;]:[Total Carbon]],3,FALSE),0)</f>
        <v>0</v>
      </c>
      <c r="AL18" s="153">
        <f>IFERROR(VLOOKUP(ProjectInformation[[#This Row],[&amp;]],TotalCarbon[[&amp;]:[Total Carbon]],4,FALSE),0)</f>
        <v>0</v>
      </c>
      <c r="AM18" s="153">
        <f>IFERROR(VLOOKUP(ProjectInformation[[#This Row],[&amp;]],TotalCarbon[[&amp;]:[Total Carbon]],5,FALSE),0)</f>
        <v>0</v>
      </c>
      <c r="AN18" s="153">
        <f>IFERROR(VLOOKUP(ProjectInformation[[#This Row],[&amp;]],TotalCarbon[[&amp;]:[Total Carbon]],6,FALSE),0)</f>
        <v>0</v>
      </c>
      <c r="AO18" s="153">
        <f>IFERROR(VLOOKUP(ProjectInformation[[#This Row],[&amp;]],TotalCarbon[[&amp;]:[Total Carbon]],7,FALSE),0)</f>
        <v>0</v>
      </c>
      <c r="AP18" s="153">
        <f>ProjectInformation[[#This Row],[Project Area]]*ProjectInformation[[#This Row],[Total Carbon]]*1.486</f>
        <v>0</v>
      </c>
      <c r="AQ18" s="125">
        <f>(ProjectInformation[[#This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f>
        <v>0</v>
      </c>
      <c r="AR18" s="125">
        <f>ProjectInformation[[#This Row],[Project Area]]*IFERROR(VLOOKUP(ProjectInformation[[#This Row],[Existing Vegetation Type]], ExistingVegetation[#All], 3, FALSE), 0)*-1</f>
        <v>0</v>
      </c>
      <c r="AS18" s="125" t="str">
        <f>ProjectInformation[[#This Row],[Year]]&amp;ProjectInformation[[#This Row],[Earth-Moving Equipment 1]]</f>
        <v>0</v>
      </c>
      <c r="AT18" s="122">
        <f>IFERROR(VLOOKUP($C18&amp;ProjectInformation[[#This Row],[Earth-Moving Equipment 1]], EquipmentDetails[[YearVehicle]:[Fuel Consumption Rate (gal/hr)]], 2, FALSE), 0)</f>
        <v>0</v>
      </c>
      <c r="AU18" s="125" t="str">
        <f>ProjectInformation[[#This Row],[Year]]&amp;ProjectInformation[[#This Row],[Earth-Moving Equipment 2]]</f>
        <v>0</v>
      </c>
      <c r="AV18" s="122">
        <f>IFERROR(VLOOKUP($C18&amp;ProjectInformation[[#This Row],[Earth-Moving Equipment 2]], EquipmentDetails[[YearVehicle]:[Fuel Consumption Rate (gal/hr)]], 2, FALSE), 0)</f>
        <v>0</v>
      </c>
      <c r="AW18" s="125" t="str">
        <f>ProjectInformation[[#This Row],[Year]]&amp;ProjectInformation[[#This Row],[Earth-Moving Equipment 3]]</f>
        <v>0</v>
      </c>
      <c r="AX18" s="122">
        <f>IFERROR(VLOOKUP($C18&amp;ProjectInformation[[#This Row],[Earth-Moving Equipment 3]], EquipmentDetails[[YearVehicle]:[Fuel Consumption Rate (gal/hr)]], 2, FALSE), 0)</f>
        <v>0</v>
      </c>
      <c r="AY18" s="125" t="str">
        <f>ProjectInformation[[#This Row],[Year]]&amp;ProjectInformation[[#This Row],[Earth-Moving Equipment 4]]</f>
        <v>0</v>
      </c>
      <c r="AZ18" s="122">
        <f>IFERROR(VLOOKUP($C18&amp;ProjectInformation[[#This Row],[Earth-Moving Equipment 4]], EquipmentDetails[[YearVehicle]:[Fuel Consumption Rate (gal/hr)]], 2, FALSE), 0)</f>
        <v>0</v>
      </c>
      <c r="BA18" s="122">
        <f>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f>
        <v>0</v>
      </c>
      <c r="BB18" s="123">
        <f>'Project Info'!N459</f>
        <v>0</v>
      </c>
      <c r="BC18" s="123">
        <f>'Project Info'!O459</f>
        <v>0</v>
      </c>
      <c r="BD18" s="123">
        <f>'Project Info'!P459</f>
        <v>0</v>
      </c>
      <c r="BE18" s="123">
        <f>'Project Info'!Q459</f>
        <v>0</v>
      </c>
      <c r="BF18" s="123">
        <f>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f>
        <v>0</v>
      </c>
      <c r="BG18" s="123">
        <f>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f>
        <v>0</v>
      </c>
      <c r="BH18" s="123">
        <f>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f>
        <v>0</v>
      </c>
      <c r="BI18" s="43"/>
      <c r="BJ18" s="98"/>
      <c r="BK18" s="98"/>
    </row>
    <row r="19" spans="2:63" ht="15" customHeight="1">
      <c r="B19" s="141" t="str">
        <f>'Project Info'!B483</f>
        <v>PROJECT 7</v>
      </c>
      <c r="C19" s="142" t="str">
        <f>IF('Project Info'!$C487=0, "", 'Project Info'!$C487)</f>
        <v/>
      </c>
      <c r="D19" s="142" t="str">
        <f>IF('Project Info'!$C488=0, "", 'Project Info'!$C488)</f>
        <v/>
      </c>
      <c r="E19" s="142" t="str">
        <f>IF('Project Info'!$C489=0, "", 'Project Info'!$C489)</f>
        <v/>
      </c>
      <c r="F19" s="156" t="str">
        <f>IF('Project Info'!$C557=0, "", 'Project Info'!$C557)</f>
        <v/>
      </c>
      <c r="G19" s="156" t="str">
        <f>IF('Project Info'!$C558=0, "", 'Project Info'!$C558)</f>
        <v/>
      </c>
      <c r="H19" s="156" t="str">
        <f>IF('Project Info'!$C559=0, "", 'Project Info'!$C559)</f>
        <v/>
      </c>
      <c r="I19" s="155" t="str">
        <f>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f>
        <v/>
      </c>
      <c r="J19" s="162" t="str">
        <f>IF(ProjectInformation[[#This Row],[Project GGRF Funds Awarded ($)]] = "","", ProjectInformation[[#This Row],[Net Project GHG Benefit (MTCO2e)]] / ProjectInformation[[#This Row],[Project GGRF Funds Awarded ($)]])</f>
        <v/>
      </c>
      <c r="K19" s="162" t="str">
        <f>IF(ProjectInformation[[#This Row],[Total Project Cost ($)]] = "","", ProjectInformation[[#This Row],[Net Project GHG Benefit (MTCO2e)]] / ProjectInformation[[#This Row],[Total Project Cost ($)]])</f>
        <v/>
      </c>
      <c r="L19" s="139" t="str">
        <f>IF(ProjectInformation[[#This Row],[NOx reductions (lbs) from trees]]+ProjectInformation[[#This Row],[NOx emissions (lbs)  from off-road equipment]]=0, "", ProjectInformation[[#This Row],[NOx reductions (lbs) from trees]]+ProjectInformation[[#This Row],[NOx emissions (lbs)  from off-road equipment]])</f>
        <v/>
      </c>
      <c r="M19" s="140" t="str">
        <f>IF(ProjectInformation[[#This Row],[O3 reductions (lbs) from trees]] = 0, "", ProjectInformation[[#This Row],[O3 reductions (lbs) from trees]])</f>
        <v/>
      </c>
      <c r="N19" s="140" t="str">
        <f>IF(ProjectInformation[[#This Row],[SO2 reductions (lbs) from trees]] = 0, "", ProjectInformation[[#This Row],[SO2 reductions (lbs) from trees]])</f>
        <v/>
      </c>
      <c r="O19" s="140" t="str">
        <f>IF(ProjectInformation[[#This Row],[PM2.5 reductions (lbs) from trees]]+ProjectInformation[[#This Row],[PM2.5 emissions (lbs) from off-road equipment]]=0, "", ProjectInformation[[#This Row],[PM2.5 reductions (lbs) from trees]]+ProjectInformation[[#This Row],[PM2.5 emissions (lbs) from off-road equipment]])</f>
        <v/>
      </c>
      <c r="P19" s="140" t="str">
        <f>IF(ProjectInformation[[#This Row],[ROG emissions (lbs)  from off-road equipment]] = 0, "", ProjectInformation[[#This Row],[ROG emissions (lbs)  from off-road equipment]])</f>
        <v/>
      </c>
      <c r="Q19" s="126">
        <f>'Project Info'!$C492</f>
        <v>0</v>
      </c>
      <c r="R19" s="126">
        <f>IF(Q13 = "Natural regeneration", "", 'Project Info'!$C491)</f>
        <v>0</v>
      </c>
      <c r="S19" s="124" t="str">
        <f>IF(OR(ProjectInformation[[#This Row],[Project Type]]="Avoided conversion",
        AND(ProjectInformation[[#This Row],[Project Type]]="Planted community",
            OR(ProjectInformation[[#This Row],[Project Location (Region)]]="Sierra/Klamath/Cascades (Elevation &gt; 1000 m)",
                ProjectInformation[[#This Row],[Project Location (Region)]]="Southern California")),
        ProjectInformation[[#This Row],[Project Type]]="Natural regeneration"),"",
    'Project Info'!$C538)</f>
        <v>Error: Total planted species is not a number</v>
      </c>
      <c r="T19" s="121">
        <f>'Project Info'!$C542</f>
        <v>0</v>
      </c>
      <c r="U19" s="121">
        <f>'Project Info'!$C543</f>
        <v>0</v>
      </c>
      <c r="V19" s="121">
        <f>'Project Info'!$C544</f>
        <v>0</v>
      </c>
      <c r="W19" s="121" t="str">
        <f>ProjectInformation[[#This Row],[Project Type]]&amp;ProjectInformation[[#This Row],[Project Location (Region)]]&amp;ProjectInformation[[#This Row],[Vegetation Type]]&amp;ProjectInformation[[#This Row],[Site Preparation]]&amp;ProjectInformation[[#This Row],[Land Use]]&amp;ProjectInformation[[#This Row],[Project Lifetime]]</f>
        <v>00Error: Total planted species is not a number000</v>
      </c>
      <c r="X19" s="121">
        <f>'Project Info'!$C545</f>
        <v>0</v>
      </c>
      <c r="Y19" s="121">
        <f>'Project Info'!$C546</f>
        <v>0</v>
      </c>
      <c r="Z19" s="121">
        <f>'Project Info'!$C547</f>
        <v>0</v>
      </c>
      <c r="AA19" s="121">
        <f>'Project Info'!$C548</f>
        <v>0</v>
      </c>
      <c r="AB19" s="121">
        <f>'Project Info'!$C549</f>
        <v>0</v>
      </c>
      <c r="AC19" s="121">
        <f>'Project Info'!$C550</f>
        <v>0</v>
      </c>
      <c r="AD19" s="121">
        <f>'Project Info'!$C551</f>
        <v>0</v>
      </c>
      <c r="AE19" s="121">
        <f>'Project Info'!$C552</f>
        <v>0</v>
      </c>
      <c r="AF19" s="121">
        <f>'Project Info'!$C553</f>
        <v>0</v>
      </c>
      <c r="AG19" s="121">
        <f>'Project Info'!$C554</f>
        <v>0</v>
      </c>
      <c r="AH19" s="121">
        <f>'Project Info'!$C555</f>
        <v>0</v>
      </c>
      <c r="AI19" s="150">
        <f>'Project Info'!$C556</f>
        <v>0</v>
      </c>
      <c r="AJ19" s="153">
        <f>IFERROR(VLOOKUP(ProjectInformation[[#This Row],[&amp;]],TotalCarbon[[&amp;]:[Total Carbon]],2,FALSE),0)</f>
        <v>0</v>
      </c>
      <c r="AK19" s="153">
        <f>IFERROR(VLOOKUP(ProjectInformation[[#This Row],[&amp;]],TotalCarbon[[&amp;]:[Total Carbon]],3,FALSE),0)</f>
        <v>0</v>
      </c>
      <c r="AL19" s="153">
        <f>IFERROR(VLOOKUP(ProjectInformation[[#This Row],[&amp;]],TotalCarbon[[&amp;]:[Total Carbon]],4,FALSE),0)</f>
        <v>0</v>
      </c>
      <c r="AM19" s="153">
        <f>IFERROR(VLOOKUP(ProjectInformation[[#This Row],[&amp;]],TotalCarbon[[&amp;]:[Total Carbon]],5,FALSE),0)</f>
        <v>0</v>
      </c>
      <c r="AN19" s="153">
        <f>IFERROR(VLOOKUP(ProjectInformation[[#This Row],[&amp;]],TotalCarbon[[&amp;]:[Total Carbon]],6,FALSE),0)</f>
        <v>0</v>
      </c>
      <c r="AO19" s="153">
        <f>IFERROR(VLOOKUP(ProjectInformation[[#This Row],[&amp;]],TotalCarbon[[&amp;]:[Total Carbon]],7,FALSE),0)</f>
        <v>0</v>
      </c>
      <c r="AP19" s="153">
        <f>ProjectInformation[[#This Row],[Project Area]]*ProjectInformation[[#This Row],[Total Carbon]]*1.486</f>
        <v>0</v>
      </c>
      <c r="AQ19" s="125">
        <f>(ProjectInformation[[#This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f>
        <v>0</v>
      </c>
      <c r="AR19" s="125">
        <f>ProjectInformation[[#This Row],[Project Area]]*IFERROR(VLOOKUP(ProjectInformation[[#This Row],[Existing Vegetation Type]], ExistingVegetation[#All], 3, FALSE), 0)*-1</f>
        <v>0</v>
      </c>
      <c r="AS19" s="125" t="str">
        <f>ProjectInformation[[#This Row],[Year]]&amp;ProjectInformation[[#This Row],[Earth-Moving Equipment 1]]</f>
        <v>0</v>
      </c>
      <c r="AT19" s="122">
        <f>IFERROR(VLOOKUP($C19&amp;ProjectInformation[[#This Row],[Earth-Moving Equipment 1]], EquipmentDetails[[YearVehicle]:[Fuel Consumption Rate (gal/hr)]], 2, FALSE), 0)</f>
        <v>0</v>
      </c>
      <c r="AU19" s="125" t="str">
        <f>ProjectInformation[[#This Row],[Year]]&amp;ProjectInformation[[#This Row],[Earth-Moving Equipment 2]]</f>
        <v>0</v>
      </c>
      <c r="AV19" s="122">
        <f>IFERROR(VLOOKUP($C19&amp;ProjectInformation[[#This Row],[Earth-Moving Equipment 2]], EquipmentDetails[[YearVehicle]:[Fuel Consumption Rate (gal/hr)]], 2, FALSE), 0)</f>
        <v>0</v>
      </c>
      <c r="AW19" s="125" t="str">
        <f>ProjectInformation[[#This Row],[Year]]&amp;ProjectInformation[[#This Row],[Earth-Moving Equipment 3]]</f>
        <v>0</v>
      </c>
      <c r="AX19" s="122">
        <f>IFERROR(VLOOKUP($C19&amp;ProjectInformation[[#This Row],[Earth-Moving Equipment 3]], EquipmentDetails[[YearVehicle]:[Fuel Consumption Rate (gal/hr)]], 2, FALSE), 0)</f>
        <v>0</v>
      </c>
      <c r="AY19" s="125" t="str">
        <f>ProjectInformation[[#This Row],[Year]]&amp;ProjectInformation[[#This Row],[Earth-Moving Equipment 4]]</f>
        <v>0</v>
      </c>
      <c r="AZ19" s="122">
        <f>IFERROR(VLOOKUP($C19&amp;ProjectInformation[[#This Row],[Earth-Moving Equipment 4]], EquipmentDetails[[YearVehicle]:[Fuel Consumption Rate (gal/hr)]], 2, FALSE), 0)</f>
        <v>0</v>
      </c>
      <c r="BA19" s="122">
        <f>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f>
        <v>0</v>
      </c>
      <c r="BB19" s="123">
        <f>'Project Info'!N537</f>
        <v>0</v>
      </c>
      <c r="BC19" s="123">
        <f>'Project Info'!O537</f>
        <v>0</v>
      </c>
      <c r="BD19" s="123">
        <f>'Project Info'!P537</f>
        <v>0</v>
      </c>
      <c r="BE19" s="123">
        <f>'Project Info'!Q537</f>
        <v>0</v>
      </c>
      <c r="BF19" s="123">
        <f>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f>
        <v>0</v>
      </c>
      <c r="BG19" s="123">
        <f>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f>
        <v>0</v>
      </c>
      <c r="BH19" s="123">
        <f>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f>
        <v>0</v>
      </c>
      <c r="BI19" s="43"/>
      <c r="BJ19" s="98"/>
      <c r="BK19" s="98"/>
    </row>
    <row r="20" spans="2:63" ht="15" customHeight="1">
      <c r="B20" s="141" t="str">
        <f>'Project Info'!B561</f>
        <v>PROJECT 8</v>
      </c>
      <c r="C20" s="142" t="str">
        <f>IF('Project Info'!$C565=0, "", 'Project Info'!$C565)</f>
        <v/>
      </c>
      <c r="D20" s="142" t="str">
        <f>IF('Project Info'!$C566=0, "", 'Project Info'!$C566)</f>
        <v/>
      </c>
      <c r="E20" s="142" t="str">
        <f>IF('Project Info'!$C567=0, "", 'Project Info'!$C567)</f>
        <v/>
      </c>
      <c r="F20" s="156" t="str">
        <f>IF('Project Info'!$C635=0, "", 'Project Info'!$C635)</f>
        <v/>
      </c>
      <c r="G20" s="156" t="str">
        <f>IF('Project Info'!$C636=0, "", 'Project Info'!$C636)</f>
        <v/>
      </c>
      <c r="H20" s="156" t="str">
        <f>IF('Project Info'!$C637=0, "", 'Project Info'!$C637)</f>
        <v/>
      </c>
      <c r="I20" s="155" t="str">
        <f>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f>
        <v/>
      </c>
      <c r="J20" s="162" t="str">
        <f>IF(ProjectInformation[[#This Row],[Project GGRF Funds Awarded ($)]] = "","", ProjectInformation[[#This Row],[Net Project GHG Benefit (MTCO2e)]] / ProjectInformation[[#This Row],[Project GGRF Funds Awarded ($)]])</f>
        <v/>
      </c>
      <c r="K20" s="162" t="str">
        <f>IF(ProjectInformation[[#This Row],[Total Project Cost ($)]] = "","", ProjectInformation[[#This Row],[Net Project GHG Benefit (MTCO2e)]] / ProjectInformation[[#This Row],[Total Project Cost ($)]])</f>
        <v/>
      </c>
      <c r="L20" s="139" t="str">
        <f>IF(ProjectInformation[[#This Row],[NOx reductions (lbs) from trees]]+ProjectInformation[[#This Row],[NOx emissions (lbs)  from off-road equipment]]=0, "", ProjectInformation[[#This Row],[NOx reductions (lbs) from trees]]+ProjectInformation[[#This Row],[NOx emissions (lbs)  from off-road equipment]])</f>
        <v/>
      </c>
      <c r="M20" s="140" t="str">
        <f>IF(ProjectInformation[[#This Row],[O3 reductions (lbs) from trees]] = 0, "", ProjectInformation[[#This Row],[O3 reductions (lbs) from trees]])</f>
        <v/>
      </c>
      <c r="N20" s="140" t="str">
        <f>IF(ProjectInformation[[#This Row],[SO2 reductions (lbs) from trees]] = 0, "", ProjectInformation[[#This Row],[SO2 reductions (lbs) from trees]])</f>
        <v/>
      </c>
      <c r="O20" s="140" t="str">
        <f>IF(ProjectInformation[[#This Row],[PM2.5 reductions (lbs) from trees]]+ProjectInformation[[#This Row],[PM2.5 emissions (lbs) from off-road equipment]]=0, "", ProjectInformation[[#This Row],[PM2.5 reductions (lbs) from trees]]+ProjectInformation[[#This Row],[PM2.5 emissions (lbs) from off-road equipment]])</f>
        <v/>
      </c>
      <c r="P20" s="140" t="str">
        <f>IF(ProjectInformation[[#This Row],[ROG emissions (lbs)  from off-road equipment]] = 0, "", ProjectInformation[[#This Row],[ROG emissions (lbs)  from off-road equipment]])</f>
        <v/>
      </c>
      <c r="Q20" s="126">
        <f>'Project Info'!$C570</f>
        <v>0</v>
      </c>
      <c r="R20" s="126">
        <f>IF(Q13 = "Natural regeneration", "", 'Project Info'!$C569)</f>
        <v>0</v>
      </c>
      <c r="S20" s="124" t="str">
        <f>IF(OR(ProjectInformation[[#This Row],[Project Type]]="Avoided conversion",
        AND(ProjectInformation[[#This Row],[Project Type]]="Planted community",
            OR(ProjectInformation[[#This Row],[Project Location (Region)]]="Sierra/Klamath/Cascades (Elevation &gt; 1000 m)",
                ProjectInformation[[#This Row],[Project Location (Region)]]="Southern California")),
        ProjectInformation[[#This Row],[Project Type]]="Natural regeneration"),"",
    'Project Info'!$C616)</f>
        <v>Error: Total planted species is not a number</v>
      </c>
      <c r="T20" s="121">
        <f>'Project Info'!$C620</f>
        <v>0</v>
      </c>
      <c r="U20" s="121">
        <f>'Project Info'!$C621</f>
        <v>0</v>
      </c>
      <c r="V20" s="121">
        <f>'Project Info'!$C622</f>
        <v>0</v>
      </c>
      <c r="W20" s="121" t="str">
        <f>ProjectInformation[[#This Row],[Project Type]]&amp;ProjectInformation[[#This Row],[Project Location (Region)]]&amp;ProjectInformation[[#This Row],[Vegetation Type]]&amp;ProjectInformation[[#This Row],[Site Preparation]]&amp;ProjectInformation[[#This Row],[Land Use]]&amp;ProjectInformation[[#This Row],[Project Lifetime]]</f>
        <v>00Error: Total planted species is not a number000</v>
      </c>
      <c r="X20" s="121">
        <f>'Project Info'!$C623</f>
        <v>0</v>
      </c>
      <c r="Y20" s="121">
        <f>'Project Info'!$C624</f>
        <v>0</v>
      </c>
      <c r="Z20" s="121">
        <f>'Project Info'!$C625</f>
        <v>0</v>
      </c>
      <c r="AA20" s="121">
        <f>'Project Info'!$C626</f>
        <v>0</v>
      </c>
      <c r="AB20" s="121">
        <f>'Project Info'!$C627</f>
        <v>0</v>
      </c>
      <c r="AC20" s="121">
        <f>'Project Info'!$C628</f>
        <v>0</v>
      </c>
      <c r="AD20" s="121">
        <f>'Project Info'!$C629</f>
        <v>0</v>
      </c>
      <c r="AE20" s="121">
        <f>'Project Info'!$C630</f>
        <v>0</v>
      </c>
      <c r="AF20" s="121">
        <f>'Project Info'!$C631</f>
        <v>0</v>
      </c>
      <c r="AG20" s="121">
        <f>'Project Info'!$C632</f>
        <v>0</v>
      </c>
      <c r="AH20" s="121">
        <f>'Project Info'!$C633</f>
        <v>0</v>
      </c>
      <c r="AI20" s="150">
        <f>'Project Info'!$C634</f>
        <v>0</v>
      </c>
      <c r="AJ20" s="153">
        <f>IFERROR(VLOOKUP(ProjectInformation[[#This Row],[&amp;]],TotalCarbon[[&amp;]:[Total Carbon]],2,FALSE),0)</f>
        <v>0</v>
      </c>
      <c r="AK20" s="153">
        <f>IFERROR(VLOOKUP(ProjectInformation[[#This Row],[&amp;]],TotalCarbon[[&amp;]:[Total Carbon]],3,FALSE),0)</f>
        <v>0</v>
      </c>
      <c r="AL20" s="153">
        <f>IFERROR(VLOOKUP(ProjectInformation[[#This Row],[&amp;]],TotalCarbon[[&amp;]:[Total Carbon]],4,FALSE),0)</f>
        <v>0</v>
      </c>
      <c r="AM20" s="153">
        <f>IFERROR(VLOOKUP(ProjectInformation[[#This Row],[&amp;]],TotalCarbon[[&amp;]:[Total Carbon]],5,FALSE),0)</f>
        <v>0</v>
      </c>
      <c r="AN20" s="153">
        <f>IFERROR(VLOOKUP(ProjectInformation[[#This Row],[&amp;]],TotalCarbon[[&amp;]:[Total Carbon]],6,FALSE),0)</f>
        <v>0</v>
      </c>
      <c r="AO20" s="153">
        <f>IFERROR(VLOOKUP(ProjectInformation[[#This Row],[&amp;]],TotalCarbon[[&amp;]:[Total Carbon]],7,FALSE),0)</f>
        <v>0</v>
      </c>
      <c r="AP20" s="153">
        <f>ProjectInformation[[#This Row],[Project Area]]*ProjectInformation[[#This Row],[Total Carbon]]*1.486</f>
        <v>0</v>
      </c>
      <c r="AQ20" s="125">
        <f>(ProjectInformation[[#This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f>
        <v>0</v>
      </c>
      <c r="AR20" s="125">
        <f>ProjectInformation[[#This Row],[Project Area]]*IFERROR(VLOOKUP(ProjectInformation[[#This Row],[Existing Vegetation Type]], ExistingVegetation[#All], 3, FALSE), 0)*-1</f>
        <v>0</v>
      </c>
      <c r="AS20" s="125" t="str">
        <f>ProjectInformation[[#This Row],[Year]]&amp;ProjectInformation[[#This Row],[Earth-Moving Equipment 1]]</f>
        <v>0</v>
      </c>
      <c r="AT20" s="122">
        <f>IFERROR(VLOOKUP($C20&amp;ProjectInformation[[#This Row],[Earth-Moving Equipment 1]], EquipmentDetails[[YearVehicle]:[Fuel Consumption Rate (gal/hr)]], 2, FALSE), 0)</f>
        <v>0</v>
      </c>
      <c r="AU20" s="125" t="str">
        <f>ProjectInformation[[#This Row],[Year]]&amp;ProjectInformation[[#This Row],[Earth-Moving Equipment 2]]</f>
        <v>0</v>
      </c>
      <c r="AV20" s="122">
        <f>IFERROR(VLOOKUP($C20&amp;ProjectInformation[[#This Row],[Earth-Moving Equipment 2]], EquipmentDetails[[YearVehicle]:[Fuel Consumption Rate (gal/hr)]], 2, FALSE), 0)</f>
        <v>0</v>
      </c>
      <c r="AW20" s="125" t="str">
        <f>ProjectInformation[[#This Row],[Year]]&amp;ProjectInformation[[#This Row],[Earth-Moving Equipment 3]]</f>
        <v>0</v>
      </c>
      <c r="AX20" s="122">
        <f>IFERROR(VLOOKUP($C20&amp;ProjectInformation[[#This Row],[Earth-Moving Equipment 3]], EquipmentDetails[[YearVehicle]:[Fuel Consumption Rate (gal/hr)]], 2, FALSE), 0)</f>
        <v>0</v>
      </c>
      <c r="AY20" s="125" t="str">
        <f>ProjectInformation[[#This Row],[Year]]&amp;ProjectInformation[[#This Row],[Earth-Moving Equipment 4]]</f>
        <v>0</v>
      </c>
      <c r="AZ20" s="122">
        <f>IFERROR(VLOOKUP($C20&amp;ProjectInformation[[#This Row],[Earth-Moving Equipment 4]], EquipmentDetails[[YearVehicle]:[Fuel Consumption Rate (gal/hr)]], 2, FALSE), 0)</f>
        <v>0</v>
      </c>
      <c r="BA20" s="122">
        <f>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f>
        <v>0</v>
      </c>
      <c r="BB20" s="123">
        <f>'Project Info'!N615</f>
        <v>0</v>
      </c>
      <c r="BC20" s="123">
        <f>'Project Info'!O615</f>
        <v>0</v>
      </c>
      <c r="BD20" s="123">
        <f>'Project Info'!P615</f>
        <v>0</v>
      </c>
      <c r="BE20" s="123">
        <f>'Project Info'!Q615</f>
        <v>0</v>
      </c>
      <c r="BF20" s="123">
        <f>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f>
        <v>0</v>
      </c>
      <c r="BG20" s="123">
        <f>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f>
        <v>0</v>
      </c>
      <c r="BH20" s="123">
        <f>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f>
        <v>0</v>
      </c>
      <c r="BI20" s="43"/>
      <c r="BJ20" s="98"/>
      <c r="BK20" s="98"/>
    </row>
    <row r="21" spans="2:63" ht="15" customHeight="1">
      <c r="B21" s="141" t="str">
        <f>'Project Info'!B639</f>
        <v>PROJECT 9</v>
      </c>
      <c r="C21" s="142" t="str">
        <f>IF('Project Info'!$C643=0, "", 'Project Info'!$C643)</f>
        <v/>
      </c>
      <c r="D21" s="142" t="str">
        <f>IF('Project Info'!$C644=0, "", 'Project Info'!$C644)</f>
        <v/>
      </c>
      <c r="E21" s="142" t="str">
        <f>IF('Project Info'!$C645=0, "", 'Project Info'!$C645)</f>
        <v/>
      </c>
      <c r="F21" s="156" t="str">
        <f>IF('Project Info'!$C713=0, "", 'Project Info'!$C713)</f>
        <v/>
      </c>
      <c r="G21" s="156" t="str">
        <f>IF('Project Info'!$C714=0, "", 'Project Info'!$C714)</f>
        <v/>
      </c>
      <c r="H21" s="156" t="str">
        <f>IF('Project Info'!$C715=0, "", 'Project Info'!$C715)</f>
        <v/>
      </c>
      <c r="I21" s="155" t="str">
        <f>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f>
        <v/>
      </c>
      <c r="J21" s="162" t="str">
        <f>IF(ProjectInformation[[#This Row],[Project GGRF Funds Awarded ($)]] = "","", ProjectInformation[[#This Row],[Net Project GHG Benefit (MTCO2e)]] / ProjectInformation[[#This Row],[Project GGRF Funds Awarded ($)]])</f>
        <v/>
      </c>
      <c r="K21" s="162" t="str">
        <f>IF(ProjectInformation[[#This Row],[Total Project Cost ($)]] = "","", ProjectInformation[[#This Row],[Net Project GHG Benefit (MTCO2e)]] / ProjectInformation[[#This Row],[Total Project Cost ($)]])</f>
        <v/>
      </c>
      <c r="L21" s="139" t="str">
        <f>IF(ProjectInformation[[#This Row],[NOx reductions (lbs) from trees]]+ProjectInformation[[#This Row],[NOx emissions (lbs)  from off-road equipment]]=0, "", ProjectInformation[[#This Row],[NOx reductions (lbs) from trees]]+ProjectInformation[[#This Row],[NOx emissions (lbs)  from off-road equipment]])</f>
        <v/>
      </c>
      <c r="M21" s="140" t="str">
        <f>IF(ProjectInformation[[#This Row],[O3 reductions (lbs) from trees]] = 0, "", ProjectInformation[[#This Row],[O3 reductions (lbs) from trees]])</f>
        <v/>
      </c>
      <c r="N21" s="140" t="str">
        <f>IF(ProjectInformation[[#This Row],[SO2 reductions (lbs) from trees]] = 0, "", ProjectInformation[[#This Row],[SO2 reductions (lbs) from trees]])</f>
        <v/>
      </c>
      <c r="O21" s="140" t="str">
        <f>IF(ProjectInformation[[#This Row],[PM2.5 reductions (lbs) from trees]]+ProjectInformation[[#This Row],[PM2.5 emissions (lbs) from off-road equipment]]=0, "", ProjectInformation[[#This Row],[PM2.5 reductions (lbs) from trees]]+ProjectInformation[[#This Row],[PM2.5 emissions (lbs) from off-road equipment]])</f>
        <v/>
      </c>
      <c r="P21" s="140" t="str">
        <f>IF(ProjectInformation[[#This Row],[ROG emissions (lbs)  from off-road equipment]] = 0, "", ProjectInformation[[#This Row],[ROG emissions (lbs)  from off-road equipment]])</f>
        <v/>
      </c>
      <c r="Q21" s="126">
        <f>'Project Info'!$C648</f>
        <v>0</v>
      </c>
      <c r="R21" s="126">
        <f>IF(Q13 = "Natural regeneration", "", 'Project Info'!$C647)</f>
        <v>0</v>
      </c>
      <c r="S21" s="124" t="str">
        <f>IF(OR(ProjectInformation[[#This Row],[Project Type]]="Avoided conversion",
        AND(ProjectInformation[[#This Row],[Project Type]]="Planted community",
            OR(ProjectInformation[[#This Row],[Project Location (Region)]]="Sierra/Klamath/Cascades (Elevation &gt; 1000 m)",
                ProjectInformation[[#This Row],[Project Location (Region)]]="Southern California")),
        ProjectInformation[[#This Row],[Project Type]]="Natural regeneration"),"",
    'Project Info'!$C694)</f>
        <v>Error: Total planted species is not a number</v>
      </c>
      <c r="T21" s="121">
        <f>'Project Info'!$C698</f>
        <v>0</v>
      </c>
      <c r="U21" s="121">
        <f>'Project Info'!$C699</f>
        <v>0</v>
      </c>
      <c r="V21" s="121">
        <f>'Project Info'!$C700</f>
        <v>0</v>
      </c>
      <c r="W21" s="121" t="str">
        <f>ProjectInformation[[#This Row],[Project Type]]&amp;ProjectInformation[[#This Row],[Project Location (Region)]]&amp;ProjectInformation[[#This Row],[Vegetation Type]]&amp;ProjectInformation[[#This Row],[Site Preparation]]&amp;ProjectInformation[[#This Row],[Land Use]]&amp;ProjectInformation[[#This Row],[Project Lifetime]]</f>
        <v>00Error: Total planted species is not a number000</v>
      </c>
      <c r="X21" s="121">
        <f>'Project Info'!$C701</f>
        <v>0</v>
      </c>
      <c r="Y21" s="121">
        <f>'Project Info'!$C702</f>
        <v>0</v>
      </c>
      <c r="Z21" s="121">
        <f>'Project Info'!$C703</f>
        <v>0</v>
      </c>
      <c r="AA21" s="121">
        <f>'Project Info'!$C704</f>
        <v>0</v>
      </c>
      <c r="AB21" s="121">
        <f>'Project Info'!$C705</f>
        <v>0</v>
      </c>
      <c r="AC21" s="121">
        <f>'Project Info'!$C706</f>
        <v>0</v>
      </c>
      <c r="AD21" s="121">
        <f>'Project Info'!$C707</f>
        <v>0</v>
      </c>
      <c r="AE21" s="121">
        <f>'Project Info'!$C708</f>
        <v>0</v>
      </c>
      <c r="AF21" s="121">
        <f>'Project Info'!$C709</f>
        <v>0</v>
      </c>
      <c r="AG21" s="121">
        <f>'Project Info'!$C710</f>
        <v>0</v>
      </c>
      <c r="AH21" s="121">
        <f>'Project Info'!$C711</f>
        <v>0</v>
      </c>
      <c r="AI21" s="150">
        <f>'Project Info'!$C712</f>
        <v>0</v>
      </c>
      <c r="AJ21" s="153">
        <f>IFERROR(VLOOKUP(ProjectInformation[[#This Row],[&amp;]],TotalCarbon[[&amp;]:[Total Carbon]],2,FALSE),0)</f>
        <v>0</v>
      </c>
      <c r="AK21" s="153">
        <f>IFERROR(VLOOKUP(ProjectInformation[[#This Row],[&amp;]],TotalCarbon[[&amp;]:[Total Carbon]],3,FALSE),0)</f>
        <v>0</v>
      </c>
      <c r="AL21" s="153">
        <f>IFERROR(VLOOKUP(ProjectInformation[[#This Row],[&amp;]],TotalCarbon[[&amp;]:[Total Carbon]],4,FALSE),0)</f>
        <v>0</v>
      </c>
      <c r="AM21" s="153">
        <f>IFERROR(VLOOKUP(ProjectInformation[[#This Row],[&amp;]],TotalCarbon[[&amp;]:[Total Carbon]],5,FALSE),0)</f>
        <v>0</v>
      </c>
      <c r="AN21" s="153">
        <f>IFERROR(VLOOKUP(ProjectInformation[[#This Row],[&amp;]],TotalCarbon[[&amp;]:[Total Carbon]],6,FALSE),0)</f>
        <v>0</v>
      </c>
      <c r="AO21" s="153">
        <f>IFERROR(VLOOKUP(ProjectInformation[[#This Row],[&amp;]],TotalCarbon[[&amp;]:[Total Carbon]],7,FALSE),0)</f>
        <v>0</v>
      </c>
      <c r="AP21" s="153">
        <f>ProjectInformation[[#This Row],[Project Area]]*ProjectInformation[[#This Row],[Total Carbon]]*1.486</f>
        <v>0</v>
      </c>
      <c r="AQ21" s="125">
        <f>(ProjectInformation[[#This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f>
        <v>0</v>
      </c>
      <c r="AR21" s="125">
        <f>ProjectInformation[[#This Row],[Project Area]]*IFERROR(VLOOKUP(ProjectInformation[[#This Row],[Existing Vegetation Type]], ExistingVegetation[#All], 3, FALSE), 0)*-1</f>
        <v>0</v>
      </c>
      <c r="AS21" s="125" t="str">
        <f>ProjectInformation[[#This Row],[Year]]&amp;ProjectInformation[[#This Row],[Earth-Moving Equipment 1]]</f>
        <v>0</v>
      </c>
      <c r="AT21" s="122">
        <f>IFERROR(VLOOKUP($C21&amp;ProjectInformation[[#This Row],[Earth-Moving Equipment 1]], EquipmentDetails[[YearVehicle]:[Fuel Consumption Rate (gal/hr)]], 2, FALSE), 0)</f>
        <v>0</v>
      </c>
      <c r="AU21" s="125" t="str">
        <f>ProjectInformation[[#This Row],[Year]]&amp;ProjectInformation[[#This Row],[Earth-Moving Equipment 2]]</f>
        <v>0</v>
      </c>
      <c r="AV21" s="122">
        <f>IFERROR(VLOOKUP($C21&amp;ProjectInformation[[#This Row],[Earth-Moving Equipment 2]], EquipmentDetails[[YearVehicle]:[Fuel Consumption Rate (gal/hr)]], 2, FALSE), 0)</f>
        <v>0</v>
      </c>
      <c r="AW21" s="125" t="str">
        <f>ProjectInformation[[#This Row],[Year]]&amp;ProjectInformation[[#This Row],[Earth-Moving Equipment 3]]</f>
        <v>0</v>
      </c>
      <c r="AX21" s="122">
        <f>IFERROR(VLOOKUP($C21&amp;ProjectInformation[[#This Row],[Earth-Moving Equipment 3]], EquipmentDetails[[YearVehicle]:[Fuel Consumption Rate (gal/hr)]], 2, FALSE), 0)</f>
        <v>0</v>
      </c>
      <c r="AY21" s="125" t="str">
        <f>ProjectInformation[[#This Row],[Year]]&amp;ProjectInformation[[#This Row],[Earth-Moving Equipment 4]]</f>
        <v>0</v>
      </c>
      <c r="AZ21" s="122">
        <f>IFERROR(VLOOKUP($C21&amp;ProjectInformation[[#This Row],[Earth-Moving Equipment 4]], EquipmentDetails[[YearVehicle]:[Fuel Consumption Rate (gal/hr)]], 2, FALSE), 0)</f>
        <v>0</v>
      </c>
      <c r="BA21" s="122">
        <f>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f>
        <v>0</v>
      </c>
      <c r="BB21" s="123">
        <f>'Project Info'!N693</f>
        <v>0</v>
      </c>
      <c r="BC21" s="123">
        <f>'Project Info'!O693</f>
        <v>0</v>
      </c>
      <c r="BD21" s="123">
        <f>'Project Info'!P693</f>
        <v>0</v>
      </c>
      <c r="BE21" s="123">
        <f>'Project Info'!Q693</f>
        <v>0</v>
      </c>
      <c r="BF21" s="123">
        <f>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f>
        <v>0</v>
      </c>
      <c r="BG21" s="123">
        <f>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f>
        <v>0</v>
      </c>
      <c r="BH21" s="123">
        <f>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f>
        <v>0</v>
      </c>
      <c r="BI21" s="43"/>
      <c r="BJ21" s="98"/>
      <c r="BK21" s="98"/>
    </row>
    <row r="22" spans="2:63" ht="15" customHeight="1">
      <c r="B22" s="141" t="str">
        <f>'Project Info'!B717</f>
        <v>PROJECT 10</v>
      </c>
      <c r="C22" s="142" t="str">
        <f>IF('Project Info'!$C721=0, "", 'Project Info'!$C721)</f>
        <v/>
      </c>
      <c r="D22" s="142" t="str">
        <f>IF('Project Info'!$C722=0, "", 'Project Info'!$C722)</f>
        <v/>
      </c>
      <c r="E22" s="142" t="str">
        <f>IF('Project Info'!$C723=0, "", 'Project Info'!$C723)</f>
        <v/>
      </c>
      <c r="F22" s="156" t="str">
        <f>IF('Project Info'!$C791=0, "", 'Project Info'!$C791)</f>
        <v/>
      </c>
      <c r="G22" s="156" t="str">
        <f>IF('Project Info'!$C792=0, "", 'Project Info'!$C792)</f>
        <v/>
      </c>
      <c r="H22" s="156" t="str">
        <f>IF('Project Info'!$C793=0, "", 'Project Info'!$C793)</f>
        <v/>
      </c>
      <c r="I22" s="155" t="str">
        <f>IF(SUM(ProjectInformation[[#This Row],[Project Stored Carbon (MTCO2e)]],ProjectInformation[[#This Row],[Carbon Loss Vegetation Clearing (MTCO2e)]],ProjectInformation[[#This Row],[Emissions Clearing Activities (MTCO2e)]],ProjectInformation[[#This Row],[Emissions Earth-Moving Activities (MTCO2e)]])=0,"",SUM(ProjectInformation[[#This Row],[Project Stored Carbon (MTCO2e)]],ProjectInformation[[#This Row],[Carbon Loss Vegetation Clearing (MTCO2e)]],ProjectInformation[[#This Row],[Emissions Clearing Activities (MTCO2e)]],ProjectInformation[[#This Row],[Emissions Earth-Moving Activities (MTCO2e)]]))</f>
        <v/>
      </c>
      <c r="J22" s="162" t="str">
        <f>IF(ProjectInformation[[#This Row],[Project GGRF Funds Awarded ($)]] = "","", ProjectInformation[[#This Row],[Net Project GHG Benefit (MTCO2e)]] / ProjectInformation[[#This Row],[Project GGRF Funds Awarded ($)]])</f>
        <v/>
      </c>
      <c r="K22" s="162" t="str">
        <f>IF(ProjectInformation[[#This Row],[Total Project Cost ($)]] = "","", ProjectInformation[[#This Row],[Net Project GHG Benefit (MTCO2e)]] / ProjectInformation[[#This Row],[Total Project Cost ($)]])</f>
        <v/>
      </c>
      <c r="L22" s="139" t="str">
        <f>IF(ProjectInformation[[#This Row],[NOx reductions (lbs) from trees]]+ProjectInformation[[#This Row],[NOx emissions (lbs)  from off-road equipment]]=0, "", ProjectInformation[[#This Row],[NOx reductions (lbs) from trees]]+ProjectInformation[[#This Row],[NOx emissions (lbs)  from off-road equipment]])</f>
        <v/>
      </c>
      <c r="M22" s="140" t="str">
        <f>IF(ProjectInformation[[#This Row],[O3 reductions (lbs) from trees]] = 0, "", ProjectInformation[[#This Row],[O3 reductions (lbs) from trees]])</f>
        <v/>
      </c>
      <c r="N22" s="140" t="str">
        <f>IF(ProjectInformation[[#This Row],[SO2 reductions (lbs) from trees]] = 0, "", ProjectInformation[[#This Row],[SO2 reductions (lbs) from trees]])</f>
        <v/>
      </c>
      <c r="O22" s="140" t="str">
        <f>IF(ProjectInformation[[#This Row],[PM2.5 reductions (lbs) from trees]]+ProjectInformation[[#This Row],[PM2.5 emissions (lbs) from off-road equipment]]=0, "", ProjectInformation[[#This Row],[PM2.5 reductions (lbs) from trees]]+ProjectInformation[[#This Row],[PM2.5 emissions (lbs) from off-road equipment]])</f>
        <v/>
      </c>
      <c r="P22" s="140" t="str">
        <f>IF(ProjectInformation[[#This Row],[ROG emissions (lbs)  from off-road equipment]] = 0, "", ProjectInformation[[#This Row],[ROG emissions (lbs)  from off-road equipment]])</f>
        <v/>
      </c>
      <c r="Q22" s="126">
        <f>'Project Info'!$C726</f>
        <v>0</v>
      </c>
      <c r="R22" s="126">
        <f>IF(Q13 = "Natural regeneration", "", 'Project Info'!$C725)</f>
        <v>0</v>
      </c>
      <c r="S22" s="124" t="str">
        <f>IF(OR(ProjectInformation[[#This Row],[Project Type]]="Avoided conversion",
        AND(ProjectInformation[[#This Row],[Project Type]]="Planted community",
            OR(ProjectInformation[[#This Row],[Project Location (Region)]]="Sierra/Klamath/Cascades (Elevation &gt; 1000 m)",
                ProjectInformation[[#This Row],[Project Location (Region)]]="Southern California")),
        ProjectInformation[[#This Row],[Project Type]]="Natural regeneration"),"",
    'Project Info'!$C772)</f>
        <v>Error: Total planted species is not a number</v>
      </c>
      <c r="T22" s="121">
        <f>'Project Info'!$C776</f>
        <v>0</v>
      </c>
      <c r="U22" s="121">
        <f>'Project Info'!$C777</f>
        <v>0</v>
      </c>
      <c r="V22" s="121">
        <f>'Project Info'!$C778</f>
        <v>0</v>
      </c>
      <c r="W22" s="121" t="str">
        <f>ProjectInformation[[#This Row],[Project Type]]&amp;ProjectInformation[[#This Row],[Project Location (Region)]]&amp;ProjectInformation[[#This Row],[Vegetation Type]]&amp;ProjectInformation[[#This Row],[Site Preparation]]&amp;ProjectInformation[[#This Row],[Land Use]]&amp;ProjectInformation[[#This Row],[Project Lifetime]]</f>
        <v>00Error: Total planted species is not a number000</v>
      </c>
      <c r="X22" s="121">
        <f>'Project Info'!$C779</f>
        <v>0</v>
      </c>
      <c r="Y22" s="121">
        <f>'Project Info'!$C780</f>
        <v>0</v>
      </c>
      <c r="Z22" s="121">
        <f>'Project Info'!$C781</f>
        <v>0</v>
      </c>
      <c r="AA22" s="121">
        <f>'Project Info'!$C782</f>
        <v>0</v>
      </c>
      <c r="AB22" s="121">
        <f>'Project Info'!$C783</f>
        <v>0</v>
      </c>
      <c r="AC22" s="121">
        <f>'Project Info'!$C784</f>
        <v>0</v>
      </c>
      <c r="AD22" s="121">
        <f>'Project Info'!$C785</f>
        <v>0</v>
      </c>
      <c r="AE22" s="121">
        <f>'Project Info'!$C786</f>
        <v>0</v>
      </c>
      <c r="AF22" s="121">
        <f>'Project Info'!$C787</f>
        <v>0</v>
      </c>
      <c r="AG22" s="121">
        <f>'Project Info'!$C788</f>
        <v>0</v>
      </c>
      <c r="AH22" s="121">
        <f>'Project Info'!$C789</f>
        <v>0</v>
      </c>
      <c r="AI22" s="150">
        <f>'Project Info'!$C790</f>
        <v>0</v>
      </c>
      <c r="AJ22" s="153">
        <f>IFERROR(VLOOKUP(ProjectInformation[[#This Row],[&amp;]],TotalCarbon[[&amp;]:[Total Carbon]],2,FALSE),0)</f>
        <v>0</v>
      </c>
      <c r="AK22" s="153">
        <f>IFERROR(VLOOKUP(ProjectInformation[[#This Row],[&amp;]],TotalCarbon[[&amp;]:[Total Carbon]],3,FALSE),0)</f>
        <v>0</v>
      </c>
      <c r="AL22" s="153">
        <f>IFERROR(VLOOKUP(ProjectInformation[[#This Row],[&amp;]],TotalCarbon[[&amp;]:[Total Carbon]],4,FALSE),0)</f>
        <v>0</v>
      </c>
      <c r="AM22" s="153">
        <f>IFERROR(VLOOKUP(ProjectInformation[[#This Row],[&amp;]],TotalCarbon[[&amp;]:[Total Carbon]],5,FALSE),0)</f>
        <v>0</v>
      </c>
      <c r="AN22" s="153">
        <f>IFERROR(VLOOKUP(ProjectInformation[[#This Row],[&amp;]],TotalCarbon[[&amp;]:[Total Carbon]],6,FALSE),0)</f>
        <v>0</v>
      </c>
      <c r="AO22" s="153">
        <f>IFERROR(VLOOKUP(ProjectInformation[[#This Row],[&amp;]],TotalCarbon[[&amp;]:[Total Carbon]],7,FALSE),0)</f>
        <v>0</v>
      </c>
      <c r="AP22" s="153">
        <f>ProjectInformation[[#This Row],[Project Area]]*ProjectInformation[[#This Row],[Total Carbon]]*1.486</f>
        <v>0</v>
      </c>
      <c r="AQ22" s="125">
        <f>(ProjectInformation[[#This Row],[Project Area]]*IFERROR(VLOOKUP(ProjectInformation[[#This Row],[Existing Vegetation Type]], ExistingVegetation[#All], 2, FALSE), 0)-(ProjectInformation[[#This Row],[Project Area]]*IFERROR(VLOOKUP(ProjectInformation[[#This Row],[Is Biomass Chipped On-Site? (Y/N)]],ChippedBiomass[#All],2, FALSE), 0)*EXP(-ProjectInformation[[#This Row],[Project Lifetime]]/19.8)))*-1</f>
        <v>0</v>
      </c>
      <c r="AR22" s="125">
        <f>ProjectInformation[[#This Row],[Project Area]]*IFERROR(VLOOKUP(ProjectInformation[[#This Row],[Existing Vegetation Type]], ExistingVegetation[#All], 3, FALSE), 0)*-1</f>
        <v>0</v>
      </c>
      <c r="AS22" s="125" t="str">
        <f>ProjectInformation[[#This Row],[Year]]&amp;ProjectInformation[[#This Row],[Earth-Moving Equipment 1]]</f>
        <v>0</v>
      </c>
      <c r="AT22" s="122">
        <f>IFERROR(VLOOKUP($C22&amp;ProjectInformation[[#This Row],[Earth-Moving Equipment 1]], EquipmentDetails[[YearVehicle]:[Fuel Consumption Rate (gal/hr)]], 2, FALSE), 0)</f>
        <v>0</v>
      </c>
      <c r="AU22" s="125" t="str">
        <f>ProjectInformation[[#This Row],[Year]]&amp;ProjectInformation[[#This Row],[Earth-Moving Equipment 2]]</f>
        <v>0</v>
      </c>
      <c r="AV22" s="122">
        <f>IFERROR(VLOOKUP($C22&amp;ProjectInformation[[#This Row],[Earth-Moving Equipment 2]], EquipmentDetails[[YearVehicle]:[Fuel Consumption Rate (gal/hr)]], 2, FALSE), 0)</f>
        <v>0</v>
      </c>
      <c r="AW22" s="125" t="str">
        <f>ProjectInformation[[#This Row],[Year]]&amp;ProjectInformation[[#This Row],[Earth-Moving Equipment 3]]</f>
        <v>0</v>
      </c>
      <c r="AX22" s="122">
        <f>IFERROR(VLOOKUP($C22&amp;ProjectInformation[[#This Row],[Earth-Moving Equipment 3]], EquipmentDetails[[YearVehicle]:[Fuel Consumption Rate (gal/hr)]], 2, FALSE), 0)</f>
        <v>0</v>
      </c>
      <c r="AY22" s="125" t="str">
        <f>ProjectInformation[[#This Row],[Year]]&amp;ProjectInformation[[#This Row],[Earth-Moving Equipment 4]]</f>
        <v>0</v>
      </c>
      <c r="AZ22" s="122">
        <f>IFERROR(VLOOKUP($C22&amp;ProjectInformation[[#This Row],[Earth-Moving Equipment 4]], EquipmentDetails[[YearVehicle]:[Fuel Consumption Rate (gal/hr)]], 2, FALSE), 0)</f>
        <v>0</v>
      </c>
      <c r="BA22" s="122">
        <f>SUM(ProjectInformation[[#This Row],[Time Usage Equipment 1 (hr)]]*IFERROR(VLOOKUP(ProjectInformation[[#This Row],[Fuel Type Equipment 1]], FuelGHG[], 2, FALSE), 0)*IFERROR(VLOOKUP(ProjectInformation[[#This Row],[Year&amp;Vehicle Equipment 1]], EquipmentDetails[[YearVehicle]:[Fuel Consumption Rate (gal/hr)]], 6, FALSE), 0), ProjectInformation[[#This Row],[Time Usage Equipment 2 (hr)]]*IFERROR(VLOOKUP(ProjectInformation[[#This Row],[Fuel Type Equipment 2]], FuelGHG[], 2, FALSE), 0)*IFERROR(VLOOKUP(ProjectInformation[[#This Row],[Year&amp;Vehicle Equipment 2]], EquipmentDetails[[YearVehicle]:[Fuel Consumption Rate (gal/hr)]], 6, FALSE), 0), ProjectInformation[[#This Row],[Time Usage Equipment 3 (hr)]]*IFERROR(VLOOKUP(ProjectInformation[[#This Row],[Fuel Type Equipment 3]], FuelGHG[], 2, FALSE), 0)*IFERROR(VLOOKUP(ProjectInformation[[#This Row],[Year&amp;Vehicle Equipment 3]], EquipmentDetails[[YearVehicle]:[Fuel Consumption Rate (gal/hr)]], 6, FALSE), 0), ProjectInformation[[#This Row],[Time Usage Equipment 4 (hr)]]*IFERROR(VLOOKUP(ProjectInformation[[#This Row],[Fuel Type Equipment 4]], FuelGHG[], 2, FALSE), 0)*IFERROR(VLOOKUP(ProjectInformation[[#This Row],[Year&amp;Vehicle Equipment 4]], EquipmentDetails[[YearVehicle]:[Fuel Consumption Rate (gal/hr)]], 6, FALSE), 0))*-1</f>
        <v>0</v>
      </c>
      <c r="BB22" s="123">
        <f>'Project Info'!N771</f>
        <v>0</v>
      </c>
      <c r="BC22" s="123">
        <f>'Project Info'!O771</f>
        <v>0</v>
      </c>
      <c r="BD22" s="123">
        <f>'Project Info'!P771</f>
        <v>0</v>
      </c>
      <c r="BE22" s="123">
        <f>'Project Info'!Q771</f>
        <v>0</v>
      </c>
      <c r="BF22" s="123">
        <f>CONVERT(SUM(ProjectInformation[[#This Row],[Time Usage Equipment 1 (hr)]]*IFERROR(VLOOKUP(ProjectInformation[[#This Row],[Year&amp;Vehicle Equipment 1]], EquipmentDetails[[YearVehicle]:[Fuel Consumption Rate (gal/hr)]], 3, FALSE), 0), ProjectInformation[[#This Row],[Time Usage Equipment 2 (hr)]]*IFERROR(VLOOKUP(ProjectInformation[[#This Row],[Year&amp;Vehicle Equipment 2]], EquipmentDetails[[YearVehicle]:[Fuel Consumption Rate (gal/hr)]], 3, FALSE), 0), ProjectInformation[[#This Row],[Time Usage Equipment 3 (hr)]]*IFERROR(VLOOKUP(ProjectInformation[[#This Row],[Year&amp;Vehicle Equipment 3]], EquipmentDetails[[YearVehicle]:[Fuel Consumption Rate (gal/hr)]], 3, FALSE), 0), ProjectInformation[[#This Row],[Time Usage Equipment 4 (hr)]]*IFERROR(VLOOKUP(ProjectInformation[[#This Row],[Year&amp;Vehicle Equipment 4]], EquipmentDetails[[YearVehicle]:[Fuel Consumption Rate (gal/hr)]], 3, FALSE), 0))*-1,"g","lbm")</f>
        <v>0</v>
      </c>
      <c r="BG22" s="123">
        <f>CONVERT(SUM(ProjectInformation[[#This Row],[Time Usage Equipment 1 (hr)]]*IFERROR(VLOOKUP(ProjectInformation[[#This Row],[Year&amp;Vehicle Equipment 1]], EquipmentDetails[[YearVehicle]:[Fuel Consumption Rate (gal/hr)]], 4, FALSE), 0), ProjectInformation[[#This Row],[Time Usage Equipment 2 (hr)]]*IFERROR(VLOOKUP(ProjectInformation[[#This Row],[Year&amp;Vehicle Equipment 2]], EquipmentDetails[[YearVehicle]:[Fuel Consumption Rate (gal/hr)]], 4, FALSE), 0), ProjectInformation[[#This Row],[Time Usage Equipment 3 (hr)]]*IFERROR(VLOOKUP(ProjectInformation[[#This Row],[Year&amp;Vehicle Equipment 3]], EquipmentDetails[[YearVehicle]:[Fuel Consumption Rate (gal/hr)]], 4, FALSE), 0), ProjectInformation[[#This Row],[Time Usage Equipment 4 (hr)]]*IFERROR(VLOOKUP(ProjectInformation[[#This Row],[Year&amp;Vehicle Equipment 4]], EquipmentDetails[[YearVehicle]:[Fuel Consumption Rate (gal/hr)]], 4, FALSE), 0))*-1,"g","lbm")</f>
        <v>0</v>
      </c>
      <c r="BH22" s="123">
        <f>CONVERT(SUM(ProjectInformation[[#This Row],[Time Usage Equipment 1 (hr)]]*IFERROR(VLOOKUP(ProjectInformation[[#This Row],[Year&amp;Vehicle Equipment 1]], EquipmentDetails[[YearVehicle]:[Fuel Consumption Rate (gal/hr)]], 5, FALSE), 0), ProjectInformation[[#This Row],[Time Usage Equipment 2 (hr)]]*IFERROR(VLOOKUP(ProjectInformation[[#This Row],[Year&amp;Vehicle Equipment 2]], EquipmentDetails[[YearVehicle]:[Fuel Consumption Rate (gal/hr)]], 5, FALSE), 0), ProjectInformation[[#This Row],[Time Usage Equipment 3 (hr)]]*IFERROR(VLOOKUP(ProjectInformation[[#This Row],[Year&amp;Vehicle Equipment 3]], EquipmentDetails[[YearVehicle]:[Fuel Consumption Rate (gal/hr)]], 5, FALSE), 0), ProjectInformation[[#This Row],[Time Usage Equipment 4 (hr)]]*IFERROR(VLOOKUP(ProjectInformation[[#This Row],[Year&amp;Vehicle Equipment 4]], EquipmentDetails[[YearVehicle]:[Fuel Consumption Rate (gal/hr)]], 5, FALSE), 0))*-1,"g","lbm")</f>
        <v>0</v>
      </c>
      <c r="BI22" s="43"/>
    </row>
    <row r="23" spans="2:63" s="2" customFormat="1">
      <c r="Q23" s="9"/>
      <c r="R23" s="9"/>
      <c r="S23" s="9"/>
      <c r="T23" s="9"/>
      <c r="U23" s="9"/>
      <c r="V23" s="9"/>
      <c r="W23" s="9"/>
      <c r="X23" s="85"/>
      <c r="Y23" s="85"/>
      <c r="Z23" s="85"/>
      <c r="AA23" s="85"/>
      <c r="AB23" s="85"/>
      <c r="AC23" s="9"/>
      <c r="AD23" s="9"/>
      <c r="AE23" s="9"/>
      <c r="AF23" s="9"/>
      <c r="AG23" s="9"/>
      <c r="AH23" s="7"/>
      <c r="AI23" s="7"/>
      <c r="AJ23" s="7"/>
      <c r="AK23" s="7"/>
      <c r="AL23" s="25"/>
      <c r="AM23" s="7"/>
      <c r="AN23" s="7"/>
      <c r="AO23" s="7"/>
      <c r="AP23" s="7"/>
      <c r="AQ23" s="7"/>
      <c r="AR23" s="7"/>
      <c r="AS23" s="7"/>
      <c r="AT23" s="7"/>
      <c r="AU23" s="7"/>
      <c r="AV23" s="7"/>
      <c r="AW23" s="7"/>
      <c r="AX23" s="7"/>
      <c r="AY23" s="7"/>
      <c r="AZ23" s="7"/>
      <c r="BA23" s="7"/>
      <c r="BB23" s="7"/>
      <c r="BC23" s="7"/>
      <c r="BD23" s="7"/>
      <c r="BE23" s="7"/>
      <c r="BF23" s="7"/>
      <c r="BG23" s="7"/>
      <c r="BH23" s="7"/>
      <c r="BI23" s="7"/>
    </row>
    <row r="219" ht="5.0999999999999996" customHeight="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sheetData>
  <sheetProtection algorithmName="SHA-512" hashValue="cYtfZIfbiz3igcU/H+hniqtBOWLB2wIj7D++F+MLSQZ5dT4GBNlfEq4yDZeqYsnC1o/lOb3LvDYG6c2YQ4W4dQ==" saltValue="fVMltb1q33Zsd7LO1e7zwA==" spinCount="100000" sheet="1" objects="1" scenarios="1"/>
  <phoneticPr fontId="16" type="noConversion"/>
  <conditionalFormatting sqref="S13:S22">
    <cfRule type="expression" dxfId="1" priority="58">
      <formula>R13="Natural regeneration"</formula>
    </cfRule>
    <cfRule type="expression" dxfId="0" priority="59">
      <formula>OR(Q13="Sierra/Klamath/Cascades (Elevation &gt; 1000 m)",Q13="Southern California")</formula>
    </cfRule>
  </conditionalFormatting>
  <pageMargins left="0.7" right="0.7" top="0.75" bottom="0.75" header="0.3" footer="0.3"/>
  <pageSetup orientation="portrait" r:id="rId1"/>
  <ignoredErrors>
    <ignoredError sqref="T13:T22 C13:C22" calculatedColumn="1"/>
    <ignoredError sqref="U13:U22" formula="1"/>
  </ignoredError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66"/>
    <pageSetUpPr fitToPage="1"/>
  </sheetPr>
  <dimension ref="A1:L81"/>
  <sheetViews>
    <sheetView zoomScaleNormal="100" workbookViewId="0">
      <selection activeCell="G40" sqref="G40"/>
    </sheetView>
  </sheetViews>
  <sheetFormatPr defaultColWidth="9.140625" defaultRowHeight="15.75"/>
  <cols>
    <col min="1" max="1" width="2.7109375" style="2" customWidth="1"/>
    <col min="2" max="2" width="28.140625" style="2" customWidth="1"/>
    <col min="3" max="3" width="100.7109375" style="2" customWidth="1"/>
    <col min="4" max="16384" width="9.140625" style="2"/>
  </cols>
  <sheetData>
    <row r="1" spans="2:8" ht="18.75" customHeight="1">
      <c r="B1" s="70"/>
      <c r="D1" s="69"/>
      <c r="E1" s="70"/>
      <c r="F1" s="70"/>
      <c r="G1" s="70"/>
      <c r="H1" s="70"/>
    </row>
    <row r="2" spans="2:8" ht="15" customHeight="1">
      <c r="B2" s="70"/>
      <c r="D2" s="69"/>
      <c r="E2" s="70"/>
      <c r="F2" s="70"/>
      <c r="G2" s="70"/>
      <c r="H2" s="70"/>
    </row>
    <row r="3" spans="2:8" ht="18.75" customHeight="1">
      <c r="B3" s="70"/>
      <c r="D3" s="69"/>
      <c r="E3" s="70"/>
      <c r="F3" s="70"/>
      <c r="G3" s="70"/>
      <c r="H3" s="70"/>
    </row>
    <row r="4" spans="2:8" ht="18.75" customHeight="1">
      <c r="B4" s="70"/>
      <c r="D4" s="68"/>
      <c r="E4" s="70"/>
      <c r="F4" s="70"/>
      <c r="G4" s="70"/>
      <c r="H4" s="70"/>
    </row>
    <row r="5" spans="2:8" ht="15" customHeight="1">
      <c r="B5" s="70"/>
      <c r="D5" s="69"/>
      <c r="E5" s="70"/>
      <c r="F5" s="70"/>
      <c r="G5" s="70"/>
      <c r="H5" s="70"/>
    </row>
    <row r="6" spans="2:8" ht="15" customHeight="1">
      <c r="B6" s="70"/>
      <c r="D6" s="69"/>
      <c r="E6" s="70"/>
      <c r="F6" s="70"/>
      <c r="G6" s="70"/>
      <c r="H6" s="70"/>
    </row>
    <row r="7" spans="2:8" ht="18.75" customHeight="1"/>
    <row r="8" spans="2:8" ht="15" customHeight="1"/>
    <row r="9" spans="2:8" ht="15" customHeight="1"/>
    <row r="10" spans="2:8" ht="15" customHeight="1">
      <c r="B10" s="11" t="s">
        <v>139</v>
      </c>
      <c r="C10" s="12" t="s">
        <v>140</v>
      </c>
    </row>
    <row r="11" spans="2:8" ht="15" customHeight="1">
      <c r="B11" s="144" t="s">
        <v>141</v>
      </c>
      <c r="C11" s="145" t="s">
        <v>142</v>
      </c>
    </row>
    <row r="12" spans="2:8" ht="15" customHeight="1">
      <c r="B12" s="144" t="s">
        <v>143</v>
      </c>
      <c r="C12" s="145" t="s">
        <v>0</v>
      </c>
    </row>
    <row r="13" spans="2:8" ht="15" customHeight="1">
      <c r="B13" s="144" t="s">
        <v>144</v>
      </c>
      <c r="C13" s="145" t="s">
        <v>145</v>
      </c>
    </row>
    <row r="14" spans="2:8" ht="15" customHeight="1">
      <c r="B14" s="144" t="s">
        <v>146</v>
      </c>
      <c r="C14" s="145" t="s">
        <v>147</v>
      </c>
    </row>
    <row r="15" spans="2:8" ht="15" customHeight="1">
      <c r="B15" s="144" t="s">
        <v>148</v>
      </c>
      <c r="C15" s="145" t="s">
        <v>149</v>
      </c>
    </row>
    <row r="16" spans="2:8" ht="15" customHeight="1">
      <c r="B16" s="144" t="s">
        <v>150</v>
      </c>
      <c r="C16" s="145" t="s">
        <v>151</v>
      </c>
    </row>
    <row r="17" spans="2:3" ht="15" customHeight="1">
      <c r="B17" s="144" t="s">
        <v>152</v>
      </c>
      <c r="C17" s="145" t="s">
        <v>153</v>
      </c>
    </row>
    <row r="18" spans="2:3" ht="15" customHeight="1">
      <c r="B18" s="144" t="s">
        <v>31801</v>
      </c>
      <c r="C18" s="145" t="s">
        <v>154</v>
      </c>
    </row>
    <row r="19" spans="2:3" ht="15" customHeight="1">
      <c r="B19" s="144" t="s">
        <v>138</v>
      </c>
      <c r="C19" s="145" t="s">
        <v>155</v>
      </c>
    </row>
    <row r="20" spans="2:3" ht="15" customHeight="1">
      <c r="B20" s="144" t="s">
        <v>156</v>
      </c>
      <c r="C20" s="145" t="s">
        <v>157</v>
      </c>
    </row>
    <row r="21" spans="2:3" ht="15" customHeight="1">
      <c r="B21" s="144" t="s">
        <v>158</v>
      </c>
      <c r="C21" s="145" t="s">
        <v>159</v>
      </c>
    </row>
    <row r="22" spans="2:3" ht="15" customHeight="1">
      <c r="B22" s="144" t="s">
        <v>160</v>
      </c>
      <c r="C22" s="145" t="s">
        <v>161</v>
      </c>
    </row>
    <row r="23" spans="2:3" ht="15" customHeight="1">
      <c r="B23" s="144" t="s">
        <v>162</v>
      </c>
      <c r="C23" s="145" t="s">
        <v>163</v>
      </c>
    </row>
    <row r="24" spans="2:3" ht="15" customHeight="1">
      <c r="B24" s="144" t="s">
        <v>164</v>
      </c>
      <c r="C24" s="145" t="s">
        <v>165</v>
      </c>
    </row>
    <row r="25" spans="2:3" ht="15" customHeight="1">
      <c r="B25" s="144" t="s">
        <v>166</v>
      </c>
      <c r="C25" s="145" t="s">
        <v>167</v>
      </c>
    </row>
    <row r="26" spans="2:3" ht="15" customHeight="1">
      <c r="B26" s="144" t="s">
        <v>168</v>
      </c>
      <c r="C26" s="145" t="s">
        <v>169</v>
      </c>
    </row>
    <row r="27" spans="2:3" ht="15" customHeight="1">
      <c r="B27" s="144" t="s">
        <v>170</v>
      </c>
      <c r="C27" s="145" t="s">
        <v>171</v>
      </c>
    </row>
    <row r="28" spans="2:3" ht="15" customHeight="1">
      <c r="B28" s="144" t="s">
        <v>172</v>
      </c>
      <c r="C28" s="145" t="s">
        <v>173</v>
      </c>
    </row>
    <row r="29" spans="2:3" ht="15" customHeight="1">
      <c r="B29" s="144" t="s">
        <v>174</v>
      </c>
      <c r="C29" s="145" t="s">
        <v>175</v>
      </c>
    </row>
    <row r="30" spans="2:3" ht="15" customHeight="1"/>
    <row r="31" spans="2:3" ht="15" customHeight="1">
      <c r="B31" s="11" t="s">
        <v>176</v>
      </c>
      <c r="C31" s="12" t="s">
        <v>177</v>
      </c>
    </row>
    <row r="32" spans="2:3">
      <c r="B32" s="144" t="s">
        <v>178</v>
      </c>
      <c r="C32" s="146" t="s">
        <v>179</v>
      </c>
    </row>
    <row r="33" spans="1:12" ht="31.5">
      <c r="B33" s="144" t="s">
        <v>180</v>
      </c>
      <c r="C33" s="146" t="s">
        <v>181</v>
      </c>
    </row>
    <row r="34" spans="1:12">
      <c r="B34" s="144" t="s">
        <v>31963</v>
      </c>
      <c r="C34" s="145" t="s">
        <v>31965</v>
      </c>
    </row>
    <row r="35" spans="1:12" ht="63">
      <c r="B35" s="144" t="s">
        <v>31951</v>
      </c>
      <c r="C35" s="146" t="s">
        <v>31957</v>
      </c>
    </row>
    <row r="36" spans="1:12" ht="18.75">
      <c r="A36" s="30"/>
      <c r="B36" s="144" t="s">
        <v>185</v>
      </c>
      <c r="C36" s="145" t="s">
        <v>186</v>
      </c>
      <c r="D36" s="30"/>
      <c r="E36" s="30"/>
      <c r="F36" s="30"/>
      <c r="G36" s="30"/>
      <c r="H36" s="30"/>
      <c r="I36" s="30"/>
      <c r="J36" s="143"/>
      <c r="K36" s="143"/>
      <c r="L36" s="30"/>
    </row>
    <row r="37" spans="1:12" ht="31.5">
      <c r="B37" s="144" t="s">
        <v>182</v>
      </c>
      <c r="C37" s="146" t="s">
        <v>183</v>
      </c>
    </row>
    <row r="38" spans="1:12" ht="47.25">
      <c r="B38" s="144" t="s">
        <v>184</v>
      </c>
      <c r="C38" s="146" t="s">
        <v>31964</v>
      </c>
    </row>
    <row r="39" spans="1:12" ht="47.25">
      <c r="A39" s="30"/>
      <c r="B39" s="144" t="s">
        <v>201</v>
      </c>
      <c r="C39" s="146" t="s">
        <v>31950</v>
      </c>
      <c r="D39" s="30"/>
      <c r="E39" s="30"/>
      <c r="F39" s="30"/>
      <c r="G39" s="30"/>
      <c r="H39" s="30"/>
      <c r="I39" s="30"/>
      <c r="J39" s="143"/>
      <c r="K39" s="143"/>
      <c r="L39" s="30"/>
    </row>
    <row r="40" spans="1:12" ht="63">
      <c r="A40" s="30"/>
      <c r="B40" s="144" t="s">
        <v>200</v>
      </c>
      <c r="C40" s="146" t="s">
        <v>31952</v>
      </c>
      <c r="D40" s="30"/>
      <c r="E40" s="30"/>
      <c r="F40" s="30"/>
      <c r="G40" s="30"/>
      <c r="H40" s="30"/>
      <c r="I40" s="30"/>
      <c r="J40" s="143"/>
      <c r="K40" s="143"/>
      <c r="L40" s="30"/>
    </row>
    <row r="41" spans="1:12" ht="78.75">
      <c r="B41" s="144" t="s">
        <v>202</v>
      </c>
      <c r="C41" s="146" t="s">
        <v>31953</v>
      </c>
    </row>
    <row r="42" spans="1:12" ht="15" customHeight="1"/>
    <row r="43" spans="1:12" ht="15" customHeight="1">
      <c r="B43" s="30"/>
    </row>
    <row r="44" spans="1:12" ht="15" customHeight="1">
      <c r="B44" s="30"/>
    </row>
    <row r="45" spans="1:12" ht="15" customHeight="1">
      <c r="B45" s="30"/>
    </row>
    <row r="46" spans="1:12" ht="15" customHeight="1">
      <c r="B46" s="30"/>
    </row>
    <row r="47" spans="1:12" ht="15" customHeight="1"/>
    <row r="48" spans="1: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sheetData>
  <sheetProtection algorithmName="SHA-512" hashValue="aF1DThKl7FTeqSH0I5MH53tgV6C7tLbNjV72yRDlwJWrXmoJGdlbIC0s7zFUdGHHAG0DfoxUuIuXZnezI8lHhw==" saltValue="qPVruHcx+h3DHkZD9kdZZQ==" spinCount="100000" sheet="1" objects="1" scenarios="1"/>
  <pageMargins left="0.7" right="0.7" top="0.98479166666666662" bottom="0.75" header="0.3" footer="0.3"/>
  <pageSetup scale="73" fitToHeight="0" orientation="landscape" r:id="rId1"/>
  <headerFooter>
    <oddHeader>&amp;C&amp;G</oddHeader>
    <oddFooter>&amp;L&amp;"Arial,Regular"&amp;12&amp;K000000DRAFT &amp;KFF0000Month XX, 201X&amp;C&amp;"Arial,Regular"&amp;12Page &amp;P of &amp;N&amp;R&amp;"Arial,Regular"&amp;12&amp;K000000&amp;A</oddFooter>
  </headerFooter>
  <drawing r:id="rId2"/>
  <legacyDrawingHF r:id="rId3"/>
  <tableParts count="2">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00"/>
    <pageSetUpPr fitToPage="1"/>
  </sheetPr>
  <dimension ref="B1:N34647"/>
  <sheetViews>
    <sheetView zoomScaleNormal="100" workbookViewId="0">
      <selection activeCell="D21" sqref="D21"/>
    </sheetView>
  </sheetViews>
  <sheetFormatPr defaultColWidth="9.140625" defaultRowHeight="15.75"/>
  <cols>
    <col min="1" max="1" width="2.7109375" style="2" customWidth="1"/>
    <col min="2" max="2" width="61.85546875" style="2" bestFit="1" customWidth="1"/>
    <col min="3" max="3" width="78.42578125" style="2" bestFit="1" customWidth="1"/>
    <col min="4" max="4" width="26" style="2" customWidth="1"/>
    <col min="5" max="5" width="27" style="2" customWidth="1"/>
    <col min="6" max="6" width="17.7109375" style="2" bestFit="1" customWidth="1"/>
    <col min="7" max="7" width="18.7109375" style="2" bestFit="1" customWidth="1"/>
    <col min="8" max="8" width="18.7109375" style="2" customWidth="1"/>
    <col min="9" max="9" width="17.42578125" style="2" bestFit="1" customWidth="1"/>
    <col min="10" max="10" width="19.7109375" style="2" customWidth="1"/>
    <col min="11" max="11" width="23.28515625" style="2" bestFit="1" customWidth="1"/>
    <col min="12" max="12" width="23.42578125" style="2" bestFit="1" customWidth="1"/>
    <col min="13" max="13" width="16.28515625" style="2" bestFit="1" customWidth="1"/>
    <col min="14" max="14" width="17.7109375" style="2" bestFit="1" customWidth="1"/>
    <col min="15" max="21" width="9.28515625" style="2" bestFit="1" customWidth="1"/>
    <col min="22" max="23" width="14" style="2" bestFit="1" customWidth="1"/>
    <col min="24" max="24" width="9.28515625" style="2" bestFit="1" customWidth="1"/>
    <col min="25" max="25" width="14" style="2" bestFit="1" customWidth="1"/>
    <col min="26" max="26" width="9.28515625" style="2" bestFit="1" customWidth="1"/>
    <col min="27" max="16384" width="9.140625" style="2"/>
  </cols>
  <sheetData>
    <row r="1" spans="2:8" ht="18.75">
      <c r="B1" s="70"/>
      <c r="D1" s="69"/>
      <c r="E1" s="70"/>
      <c r="F1" s="70"/>
      <c r="G1" s="70"/>
      <c r="H1" s="70"/>
    </row>
    <row r="2" spans="2:8" ht="18.75">
      <c r="B2" s="70"/>
      <c r="D2" s="69"/>
      <c r="E2" s="70"/>
      <c r="F2" s="70"/>
      <c r="G2" s="70"/>
      <c r="H2" s="70"/>
    </row>
    <row r="3" spans="2:8" ht="18.75">
      <c r="B3" s="70"/>
      <c r="D3" s="69"/>
      <c r="E3" s="70"/>
      <c r="F3" s="70"/>
      <c r="G3" s="70"/>
      <c r="H3" s="70"/>
    </row>
    <row r="4" spans="2:8" ht="18.75">
      <c r="B4" s="70"/>
      <c r="D4" s="68"/>
      <c r="E4" s="70"/>
      <c r="F4" s="70"/>
      <c r="G4" s="70"/>
      <c r="H4" s="70"/>
    </row>
    <row r="5" spans="2:8" ht="18.75">
      <c r="B5" s="70"/>
      <c r="D5" s="69"/>
      <c r="E5" s="70"/>
      <c r="F5" s="70"/>
      <c r="G5" s="70"/>
      <c r="H5" s="70"/>
    </row>
    <row r="6" spans="2:8" ht="18.75">
      <c r="B6" s="70"/>
      <c r="D6" s="69"/>
      <c r="E6" s="70"/>
      <c r="F6" s="70"/>
      <c r="G6" s="70"/>
      <c r="H6" s="70"/>
    </row>
    <row r="10" spans="2:8" ht="15" customHeight="1">
      <c r="B10" s="67" t="s">
        <v>117</v>
      </c>
    </row>
    <row r="11" spans="2:8" ht="15" customHeight="1">
      <c r="B11" s="19" t="s">
        <v>187</v>
      </c>
    </row>
    <row r="12" spans="2:8" ht="15" customHeight="1">
      <c r="B12" s="19" t="s">
        <v>31954</v>
      </c>
    </row>
    <row r="13" spans="2:8" ht="15" customHeight="1">
      <c r="B13" s="20" t="s">
        <v>188</v>
      </c>
    </row>
    <row r="14" spans="2:8" ht="15" customHeight="1">
      <c r="B14" s="30"/>
    </row>
    <row r="15" spans="2:8" ht="15" customHeight="1">
      <c r="B15" s="31" t="s">
        <v>189</v>
      </c>
    </row>
    <row r="16" spans="2:8" ht="15" customHeight="1">
      <c r="B16" s="19" t="s">
        <v>190</v>
      </c>
    </row>
    <row r="17" spans="2:4" ht="15" customHeight="1">
      <c r="B17" s="20" t="s">
        <v>191</v>
      </c>
    </row>
    <row r="18" spans="2:4" ht="15" customHeight="1">
      <c r="B18" s="19" t="s">
        <v>17</v>
      </c>
    </row>
    <row r="19" spans="2:4" ht="15" customHeight="1"/>
    <row r="20" spans="2:4" ht="15" customHeight="1">
      <c r="B20" s="15" t="s">
        <v>72</v>
      </c>
    </row>
    <row r="21" spans="2:4" ht="15" customHeight="1">
      <c r="B21" s="13" t="s">
        <v>31946</v>
      </c>
    </row>
    <row r="22" spans="2:4" ht="15" customHeight="1">
      <c r="B22" s="14" t="s">
        <v>31947</v>
      </c>
    </row>
    <row r="23" spans="2:4" ht="15" customHeight="1"/>
    <row r="24" spans="2:4" ht="15" customHeight="1">
      <c r="B24" s="3" t="s">
        <v>73</v>
      </c>
    </row>
    <row r="25" spans="2:4" ht="15" customHeight="1">
      <c r="B25" s="2" t="s">
        <v>74</v>
      </c>
    </row>
    <row r="26" spans="2:4" ht="15" customHeight="1">
      <c r="B26" s="2" t="s">
        <v>192</v>
      </c>
    </row>
    <row r="27" spans="2:4" ht="15" customHeight="1">
      <c r="B27" s="2" t="s">
        <v>219</v>
      </c>
    </row>
    <row r="28" spans="2:4" ht="15" customHeight="1">
      <c r="B28" s="2" t="s">
        <v>193</v>
      </c>
    </row>
    <row r="29" spans="2:4" ht="15" customHeight="1"/>
    <row r="30" spans="2:4" ht="15" customHeight="1">
      <c r="B30" s="2" t="s">
        <v>118</v>
      </c>
      <c r="C30" s="2" t="s">
        <v>194</v>
      </c>
      <c r="D30" s="21" t="s">
        <v>195</v>
      </c>
    </row>
    <row r="31" spans="2:4" ht="15" customHeight="1">
      <c r="B31" s="2" t="s">
        <v>196</v>
      </c>
      <c r="C31" s="22">
        <v>3.6</v>
      </c>
      <c r="D31" s="23">
        <v>0.09</v>
      </c>
    </row>
    <row r="32" spans="2:4" ht="15" customHeight="1">
      <c r="B32" s="2" t="s">
        <v>197</v>
      </c>
      <c r="C32" s="22">
        <v>13.9</v>
      </c>
      <c r="D32" s="23">
        <v>0.20200000000000001</v>
      </c>
    </row>
    <row r="33" spans="2:14" ht="15" customHeight="1">
      <c r="B33" s="2" t="s">
        <v>78</v>
      </c>
      <c r="C33" s="22">
        <v>24</v>
      </c>
      <c r="D33" s="24">
        <v>0.42899999999999999</v>
      </c>
    </row>
    <row r="34" spans="2:14" ht="15" customHeight="1"/>
    <row r="35" spans="2:14" ht="15" customHeight="1">
      <c r="B35" s="2" t="s">
        <v>198</v>
      </c>
      <c r="C35" s="2" t="s">
        <v>199</v>
      </c>
    </row>
    <row r="36" spans="2:14" ht="15" customHeight="1">
      <c r="B36" s="2" t="s">
        <v>80</v>
      </c>
      <c r="C36" s="22">
        <v>1</v>
      </c>
    </row>
    <row r="37" spans="2:14" ht="15" customHeight="1">
      <c r="B37" s="2" t="s">
        <v>95</v>
      </c>
      <c r="C37" s="22">
        <v>0</v>
      </c>
    </row>
    <row r="39" spans="2:14">
      <c r="B39" s="1" t="s">
        <v>200</v>
      </c>
      <c r="C39" s="1" t="s">
        <v>201</v>
      </c>
      <c r="D39" s="1" t="s">
        <v>118</v>
      </c>
      <c r="E39" s="1" t="s">
        <v>202</v>
      </c>
      <c r="F39" s="1" t="s">
        <v>203</v>
      </c>
      <c r="G39" s="27" t="s">
        <v>184</v>
      </c>
      <c r="H39" s="38" t="s">
        <v>204</v>
      </c>
      <c r="I39" s="27" t="s">
        <v>120</v>
      </c>
      <c r="J39" s="27" t="s">
        <v>121</v>
      </c>
      <c r="K39" s="27" t="s">
        <v>122</v>
      </c>
      <c r="L39" s="27" t="s">
        <v>123</v>
      </c>
      <c r="M39" s="27" t="s">
        <v>124</v>
      </c>
      <c r="N39" s="27" t="s">
        <v>125</v>
      </c>
    </row>
    <row r="40" spans="2:14" hidden="1">
      <c r="B40" s="1" t="s">
        <v>188</v>
      </c>
      <c r="C40" s="1" t="s">
        <v>190</v>
      </c>
      <c r="D40" s="1" t="s">
        <v>31</v>
      </c>
      <c r="E40" s="1"/>
      <c r="F40" s="1"/>
      <c r="G40" s="36">
        <v>0</v>
      </c>
      <c r="H4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m)ABS0</v>
      </c>
      <c r="I40" s="40">
        <v>0</v>
      </c>
      <c r="J40" s="34">
        <v>0</v>
      </c>
      <c r="K40" s="34">
        <v>0</v>
      </c>
      <c r="L40" s="34">
        <v>0</v>
      </c>
      <c r="M40" s="34" t="s">
        <v>205</v>
      </c>
      <c r="N40" s="34">
        <f>SUM(TotalCarbon[[#This Row],[Tree Carbon]:[Soil Carbon]])</f>
        <v>0</v>
      </c>
    </row>
    <row r="41" spans="2:14" hidden="1">
      <c r="B41" s="1" t="s">
        <v>188</v>
      </c>
      <c r="C41" s="1" t="s">
        <v>190</v>
      </c>
      <c r="D41" s="1" t="s">
        <v>31</v>
      </c>
      <c r="E41" s="1"/>
      <c r="F41" s="1"/>
      <c r="G41" s="35">
        <v>5</v>
      </c>
      <c r="H4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m)ABS5</v>
      </c>
      <c r="I41" s="39">
        <v>8.2540549056676689</v>
      </c>
      <c r="J41" s="28">
        <v>0.69197447466425488</v>
      </c>
      <c r="K41" s="28">
        <v>3.7388059701492535</v>
      </c>
      <c r="L41" s="28">
        <v>5.0848664702345223</v>
      </c>
      <c r="M41" s="28" t="s">
        <v>205</v>
      </c>
      <c r="N41" s="28">
        <f>SUM(TotalCarbon[[#This Row],[Tree Carbon]:[Soil Carbon]])</f>
        <v>17.769701820715699</v>
      </c>
    </row>
    <row r="42" spans="2:14" hidden="1">
      <c r="B42" s="1" t="s">
        <v>188</v>
      </c>
      <c r="C42" s="1" t="s">
        <v>190</v>
      </c>
      <c r="D42" s="1" t="s">
        <v>31</v>
      </c>
      <c r="E42" s="1"/>
      <c r="F42" s="1"/>
      <c r="G42" s="35">
        <v>10</v>
      </c>
      <c r="H4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m)ABS10</v>
      </c>
      <c r="I42" s="39">
        <v>40.594786521564572</v>
      </c>
      <c r="J42" s="28">
        <v>2.251928891368137</v>
      </c>
      <c r="K42" s="28">
        <v>6.958333333333333</v>
      </c>
      <c r="L42" s="28">
        <v>3.9222686900393811</v>
      </c>
      <c r="M42" s="28" t="s">
        <v>205</v>
      </c>
      <c r="N42" s="28">
        <f>SUM(TotalCarbon[[#This Row],[Tree Carbon]:[Soil Carbon]])</f>
        <v>53.727317436305427</v>
      </c>
    </row>
    <row r="43" spans="2:14" hidden="1">
      <c r="B43" s="1" t="s">
        <v>188</v>
      </c>
      <c r="C43" s="1" t="s">
        <v>190</v>
      </c>
      <c r="D43" s="1" t="s">
        <v>31</v>
      </c>
      <c r="E43" s="1"/>
      <c r="F43" s="1"/>
      <c r="G43" s="35">
        <v>15</v>
      </c>
      <c r="H4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m)ABS15</v>
      </c>
      <c r="I43" s="39">
        <v>73.67937415035658</v>
      </c>
      <c r="J43" s="28">
        <v>3.4852420450819586</v>
      </c>
      <c r="K43" s="28">
        <v>9.7597402597402603</v>
      </c>
      <c r="L43" s="28">
        <v>3.5629368206142296</v>
      </c>
      <c r="M43" s="28" t="s">
        <v>205</v>
      </c>
      <c r="N43" s="28">
        <f>SUM(TotalCarbon[[#This Row],[Tree Carbon]:[Soil Carbon]])</f>
        <v>90.487293275793022</v>
      </c>
    </row>
    <row r="44" spans="2:14" hidden="1">
      <c r="B44" s="1" t="s">
        <v>188</v>
      </c>
      <c r="C44" s="1" t="s">
        <v>190</v>
      </c>
      <c r="D44" s="1" t="s">
        <v>31</v>
      </c>
      <c r="E44" s="1"/>
      <c r="F44" s="1"/>
      <c r="G44" s="35">
        <v>20</v>
      </c>
      <c r="H4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m)ABS20</v>
      </c>
      <c r="I44" s="39">
        <v>95.760976781211241</v>
      </c>
      <c r="J44" s="28">
        <v>4.2134383243336977</v>
      </c>
      <c r="K44" s="28">
        <v>12.219512195121951</v>
      </c>
      <c r="L44" s="28">
        <v>3.4172701113114243</v>
      </c>
      <c r="M44" s="28" t="s">
        <v>205</v>
      </c>
      <c r="N44" s="28">
        <f>SUM(TotalCarbon[[#This Row],[Tree Carbon]:[Soil Carbon]])</f>
        <v>115.61119741197831</v>
      </c>
    </row>
    <row r="45" spans="2:14" hidden="1">
      <c r="B45" s="1" t="s">
        <v>188</v>
      </c>
      <c r="C45" s="1" t="s">
        <v>190</v>
      </c>
      <c r="D45" s="1" t="s">
        <v>31</v>
      </c>
      <c r="E45" s="1"/>
      <c r="F45" s="1"/>
      <c r="G45" s="35">
        <v>25</v>
      </c>
      <c r="H4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m)ABS25</v>
      </c>
      <c r="I45" s="39">
        <v>108.21176048207813</v>
      </c>
      <c r="J45" s="28">
        <v>4.5979118722825145</v>
      </c>
      <c r="K45" s="28">
        <v>14.396551724137931</v>
      </c>
      <c r="L45" s="28">
        <v>3.352247130605388</v>
      </c>
      <c r="M45" s="28" t="s">
        <v>205</v>
      </c>
      <c r="N45" s="28">
        <f>SUM(TotalCarbon[[#This Row],[Tree Carbon]:[Soil Carbon]])</f>
        <v>130.55847120910397</v>
      </c>
    </row>
    <row r="46" spans="2:14" hidden="1">
      <c r="B46" s="1" t="s">
        <v>188</v>
      </c>
      <c r="C46" s="1" t="s">
        <v>190</v>
      </c>
      <c r="D46" s="1" t="s">
        <v>31</v>
      </c>
      <c r="E46" s="1"/>
      <c r="F46" s="1"/>
      <c r="G46" s="35">
        <v>30</v>
      </c>
      <c r="H4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m)ABS30</v>
      </c>
      <c r="I46" s="39">
        <v>114.72668101524962</v>
      </c>
      <c r="J46" s="28">
        <v>4.7912602413390672</v>
      </c>
      <c r="K46" s="28">
        <v>16.336956521739129</v>
      </c>
      <c r="L46" s="28">
        <v>3.3220060712745894</v>
      </c>
      <c r="M46" s="28" t="s">
        <v>205</v>
      </c>
      <c r="N46" s="28">
        <f>SUM(TotalCarbon[[#This Row],[Tree Carbon]:[Soil Carbon]])</f>
        <v>139.17690384960241</v>
      </c>
    </row>
    <row r="47" spans="2:14" hidden="1">
      <c r="B47" s="1" t="s">
        <v>188</v>
      </c>
      <c r="C47" s="1" t="s">
        <v>190</v>
      </c>
      <c r="D47" s="1" t="s">
        <v>31</v>
      </c>
      <c r="E47" s="1"/>
      <c r="F47" s="1"/>
      <c r="G47" s="35">
        <v>35</v>
      </c>
      <c r="H4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m)ABS35</v>
      </c>
      <c r="I47" s="39">
        <v>118.01878020862119</v>
      </c>
      <c r="J47" s="28">
        <v>4.886340896898008</v>
      </c>
      <c r="K47" s="28">
        <v>18.077319587628867</v>
      </c>
      <c r="L47" s="28">
        <v>3.3076758426460118</v>
      </c>
      <c r="M47" s="28" t="s">
        <v>205</v>
      </c>
      <c r="N47" s="28">
        <f>SUM(TotalCarbon[[#This Row],[Tree Carbon]:[Soil Carbon]])</f>
        <v>144.29011653579408</v>
      </c>
    </row>
    <row r="48" spans="2:14" hidden="1">
      <c r="B48" s="1" t="s">
        <v>188</v>
      </c>
      <c r="C48" s="1" t="s">
        <v>190</v>
      </c>
      <c r="D48" s="1" t="s">
        <v>31</v>
      </c>
      <c r="E48" s="1"/>
      <c r="F48" s="1"/>
      <c r="G48" s="35">
        <v>40</v>
      </c>
      <c r="H4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m)ABS40</v>
      </c>
      <c r="I48" s="39">
        <v>119.65481165339548</v>
      </c>
      <c r="J48" s="28">
        <v>4.9326068300850245</v>
      </c>
      <c r="K48" s="28">
        <v>19.647058823529413</v>
      </c>
      <c r="L48" s="28">
        <v>3.3008252982209121</v>
      </c>
      <c r="M48" s="28" t="s">
        <v>205</v>
      </c>
      <c r="N48" s="28">
        <f>SUM(TotalCarbon[[#This Row],[Tree Carbon]:[Soil Carbon]])</f>
        <v>147.53530260523081</v>
      </c>
    </row>
    <row r="49" spans="2:14" hidden="1">
      <c r="B49" s="1" t="s">
        <v>188</v>
      </c>
      <c r="C49" s="1" t="s">
        <v>190</v>
      </c>
      <c r="D49" s="1" t="s">
        <v>31</v>
      </c>
      <c r="E49" s="1"/>
      <c r="F49" s="1"/>
      <c r="G49" s="35">
        <v>45</v>
      </c>
      <c r="H4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m)ABS45</v>
      </c>
      <c r="I49" s="39">
        <v>120.46131248229449</v>
      </c>
      <c r="J49" s="28">
        <v>4.9550066959334904</v>
      </c>
      <c r="K49" s="28">
        <v>21.070093457943926</v>
      </c>
      <c r="L49" s="28">
        <v>3.2975366799978336</v>
      </c>
      <c r="M49" s="28" t="s">
        <v>205</v>
      </c>
      <c r="N49" s="28">
        <f>SUM(TotalCarbon[[#This Row],[Tree Carbon]:[Soil Carbon]])</f>
        <v>149.78394931616975</v>
      </c>
    </row>
    <row r="50" spans="2:14" hidden="1">
      <c r="B50" s="1" t="s">
        <v>188</v>
      </c>
      <c r="C50" s="1" t="s">
        <v>190</v>
      </c>
      <c r="D50" s="1" t="s">
        <v>31</v>
      </c>
      <c r="E50" s="1"/>
      <c r="F50" s="1"/>
      <c r="G50" s="35">
        <v>50</v>
      </c>
      <c r="H5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m)ABS50</v>
      </c>
      <c r="I50" s="39">
        <v>120.85732803160516</v>
      </c>
      <c r="J50" s="28">
        <v>4.9658255645110616</v>
      </c>
      <c r="K50" s="28">
        <v>22.366071428571427</v>
      </c>
      <c r="L50" s="28">
        <v>3.2959548054701044</v>
      </c>
      <c r="M50" s="28" t="s">
        <v>205</v>
      </c>
      <c r="N50" s="28">
        <f>SUM(TotalCarbon[[#This Row],[Tree Carbon]:[Soil Carbon]])</f>
        <v>151.48517983015776</v>
      </c>
    </row>
    <row r="51" spans="2:14" hidden="1">
      <c r="B51" s="1" t="s">
        <v>188</v>
      </c>
      <c r="C51" s="1" t="s">
        <v>190</v>
      </c>
      <c r="D51" s="1" t="s">
        <v>31</v>
      </c>
      <c r="E51" s="1"/>
      <c r="F51" s="1"/>
      <c r="G51" s="35">
        <v>60</v>
      </c>
      <c r="H5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m)ABS60</v>
      </c>
      <c r="I51" s="39">
        <v>121.14643993625434</v>
      </c>
      <c r="J51" s="28">
        <v>4.9735614396096519</v>
      </c>
      <c r="K51" s="28">
        <v>24.639344262295083</v>
      </c>
      <c r="L51" s="28">
        <v>3.2948262848480221</v>
      </c>
      <c r="M51" s="28" t="s">
        <v>205</v>
      </c>
      <c r="N51" s="28">
        <f>SUM(TotalCarbon[[#This Row],[Tree Carbon]:[Soil Carbon]])</f>
        <v>154.05417192300709</v>
      </c>
    </row>
    <row r="52" spans="2:14" hidden="1">
      <c r="B52" s="1" t="s">
        <v>188</v>
      </c>
      <c r="C52" s="1" t="s">
        <v>190</v>
      </c>
      <c r="D52" s="1" t="s">
        <v>31</v>
      </c>
      <c r="E52" s="1"/>
      <c r="F52" s="1"/>
      <c r="G52" s="35">
        <v>70</v>
      </c>
      <c r="H5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m)ABS70</v>
      </c>
      <c r="I52" s="39">
        <v>121.21570384344838</v>
      </c>
      <c r="J52" s="28">
        <v>4.9753591392315268</v>
      </c>
      <c r="K52" s="28">
        <v>26.568181818181817</v>
      </c>
      <c r="L52" s="28">
        <v>3.2945643404577609</v>
      </c>
      <c r="M52" s="28" t="s">
        <v>205</v>
      </c>
      <c r="N52" s="28">
        <f>SUM(TotalCarbon[[#This Row],[Tree Carbon]:[Soil Carbon]])</f>
        <v>156.05380914131948</v>
      </c>
    </row>
    <row r="53" spans="2:14" hidden="1">
      <c r="B53" s="1" t="s">
        <v>188</v>
      </c>
      <c r="C53" s="1" t="s">
        <v>190</v>
      </c>
      <c r="D53" s="1" t="s">
        <v>31</v>
      </c>
      <c r="E53" s="1"/>
      <c r="F53" s="1"/>
      <c r="G53" s="35">
        <v>80</v>
      </c>
      <c r="H5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m)ABS80</v>
      </c>
      <c r="I53" s="39">
        <v>121.23228371774194</v>
      </c>
      <c r="J53" s="28">
        <v>4.9757766922679831</v>
      </c>
      <c r="K53" s="28">
        <v>28.225352112676056</v>
      </c>
      <c r="L53" s="28">
        <v>3.2945035149626141</v>
      </c>
      <c r="M53" s="28" t="s">
        <v>205</v>
      </c>
      <c r="N53" s="28">
        <f>SUM(TotalCarbon[[#This Row],[Tree Carbon]:[Soil Carbon]])</f>
        <v>157.72791603764861</v>
      </c>
    </row>
    <row r="54" spans="2:14" hidden="1">
      <c r="B54" s="1" t="s">
        <v>188</v>
      </c>
      <c r="C54" s="1" t="s">
        <v>190</v>
      </c>
      <c r="D54" s="1" t="s">
        <v>31</v>
      </c>
      <c r="E54" s="1"/>
      <c r="F54" s="1"/>
      <c r="G54" s="35">
        <v>90</v>
      </c>
      <c r="H5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m)ABS90</v>
      </c>
      <c r="I54" s="39">
        <v>121.23625168179348</v>
      </c>
      <c r="J54" s="28">
        <v>4.9758736665722871</v>
      </c>
      <c r="K54" s="28">
        <v>29.664473684210527</v>
      </c>
      <c r="L54" s="28">
        <v>3.2944893894803471</v>
      </c>
      <c r="M54" s="28" t="s">
        <v>205</v>
      </c>
      <c r="N54" s="28">
        <f>SUM(TotalCarbon[[#This Row],[Tree Carbon]:[Soil Carbon]])</f>
        <v>159.17108842205664</v>
      </c>
    </row>
    <row r="55" spans="2:14" hidden="1">
      <c r="B55" s="1" t="s">
        <v>188</v>
      </c>
      <c r="C55" s="1" t="s">
        <v>190</v>
      </c>
      <c r="D55" s="1" t="s">
        <v>31</v>
      </c>
      <c r="E55" s="1"/>
      <c r="F55" s="1"/>
      <c r="G55" s="35">
        <v>100</v>
      </c>
      <c r="H5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m)ABS100</v>
      </c>
      <c r="I55" s="39">
        <v>121.23720126543793</v>
      </c>
      <c r="J55" s="28">
        <v>4.9758961877037464</v>
      </c>
      <c r="K55" s="28">
        <v>30.925925925925927</v>
      </c>
      <c r="L55" s="28">
        <v>3.2944861090527615</v>
      </c>
      <c r="M55" s="28" t="s">
        <v>205</v>
      </c>
      <c r="N55" s="28">
        <f>SUM(TotalCarbon[[#This Row],[Tree Carbon]:[Soil Carbon]])</f>
        <v>160.43350948812036</v>
      </c>
    </row>
    <row r="56" spans="2:14" hidden="1">
      <c r="B56" s="1" t="s">
        <v>188</v>
      </c>
      <c r="C56" s="1" t="s">
        <v>190</v>
      </c>
      <c r="D56" s="1" t="s">
        <v>206</v>
      </c>
      <c r="E56" s="1"/>
      <c r="F56" s="1"/>
      <c r="G56" s="35">
        <v>0</v>
      </c>
      <c r="H5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m)otherMRF0</v>
      </c>
      <c r="I56" s="39">
        <v>0</v>
      </c>
      <c r="J56" s="28">
        <v>0</v>
      </c>
      <c r="K56" s="28">
        <v>0</v>
      </c>
      <c r="L56" s="28">
        <v>0</v>
      </c>
      <c r="M56" s="28" t="s">
        <v>205</v>
      </c>
      <c r="N56" s="28">
        <f>SUM(TotalCarbon[[#This Row],[Tree Carbon]:[Soil Carbon]])</f>
        <v>0</v>
      </c>
    </row>
    <row r="57" spans="2:14" hidden="1">
      <c r="B57" s="1" t="s">
        <v>188</v>
      </c>
      <c r="C57" s="1" t="s">
        <v>190</v>
      </c>
      <c r="D57" s="1" t="s">
        <v>206</v>
      </c>
      <c r="E57" s="1"/>
      <c r="F57" s="1"/>
      <c r="G57" s="35">
        <v>5</v>
      </c>
      <c r="H5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m)otherMRF5</v>
      </c>
      <c r="I57" s="39">
        <v>33.155183668076212</v>
      </c>
      <c r="J57" s="28">
        <v>2.2138094755184801</v>
      </c>
      <c r="K57" s="28">
        <v>3.7388059701492535</v>
      </c>
      <c r="L57" s="28">
        <v>3.9370281127049118</v>
      </c>
      <c r="M57" s="28" t="s">
        <v>205</v>
      </c>
      <c r="N57" s="28">
        <f>SUM(TotalCarbon[[#This Row],[Tree Carbon]:[Soil Carbon]])</f>
        <v>43.044827226448859</v>
      </c>
    </row>
    <row r="58" spans="2:14" hidden="1">
      <c r="B58" s="1" t="s">
        <v>188</v>
      </c>
      <c r="C58" s="1" t="s">
        <v>190</v>
      </c>
      <c r="D58" s="1" t="s">
        <v>206</v>
      </c>
      <c r="E58" s="1"/>
      <c r="F58" s="1"/>
      <c r="G58" s="35">
        <v>10</v>
      </c>
      <c r="H5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m)otherMRF10</v>
      </c>
      <c r="I58" s="39">
        <v>77.924539145722534</v>
      </c>
      <c r="J58" s="28">
        <v>5.1428460622941454</v>
      </c>
      <c r="K58" s="28">
        <v>6.958333333333333</v>
      </c>
      <c r="L58" s="28">
        <v>3.2706539305189413</v>
      </c>
      <c r="M58" s="28" t="s">
        <v>205</v>
      </c>
      <c r="N58" s="28">
        <f>SUM(TotalCarbon[[#This Row],[Tree Carbon]:[Soil Carbon]])</f>
        <v>93.296372471868949</v>
      </c>
    </row>
    <row r="59" spans="2:14" hidden="1">
      <c r="B59" s="1" t="s">
        <v>188</v>
      </c>
      <c r="C59" s="1" t="s">
        <v>190</v>
      </c>
      <c r="D59" s="1" t="s">
        <v>206</v>
      </c>
      <c r="E59" s="1"/>
      <c r="F59" s="1"/>
      <c r="G59" s="35">
        <v>15</v>
      </c>
      <c r="H5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m)otherMRF15</v>
      </c>
      <c r="I59" s="39">
        <v>98.62348960339007</v>
      </c>
      <c r="J59" s="28">
        <v>6.1228214478985956</v>
      </c>
      <c r="K59" s="28">
        <v>9.7597402597402603</v>
      </c>
      <c r="L59" s="28">
        <v>3.1475310154186946</v>
      </c>
      <c r="M59" s="28" t="s">
        <v>205</v>
      </c>
      <c r="N59" s="28">
        <f>SUM(TotalCarbon[[#This Row],[Tree Carbon]:[Soil Carbon]])</f>
        <v>117.65358232644762</v>
      </c>
    </row>
    <row r="60" spans="2:14" hidden="1">
      <c r="B60" s="1" t="s">
        <v>188</v>
      </c>
      <c r="C60" s="1" t="s">
        <v>190</v>
      </c>
      <c r="D60" s="1" t="s">
        <v>206</v>
      </c>
      <c r="E60" s="1"/>
      <c r="F60" s="1"/>
      <c r="G60" s="35">
        <v>20</v>
      </c>
      <c r="H6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m)otherMRF20</v>
      </c>
      <c r="I60" s="39">
        <v>106.17189536167912</v>
      </c>
      <c r="J60" s="28">
        <v>6.3716453932118213</v>
      </c>
      <c r="K60" s="28">
        <v>12.219512195121951</v>
      </c>
      <c r="L60" s="28">
        <v>3.1200677009120383</v>
      </c>
      <c r="M60" s="28" t="s">
        <v>205</v>
      </c>
      <c r="N60" s="28">
        <f>SUM(TotalCarbon[[#This Row],[Tree Carbon]:[Soil Carbon]])</f>
        <v>127.88312065092492</v>
      </c>
    </row>
    <row r="61" spans="2:14" hidden="1">
      <c r="B61" s="1" t="s">
        <v>188</v>
      </c>
      <c r="C61" s="1" t="s">
        <v>190</v>
      </c>
      <c r="D61" s="1" t="s">
        <v>206</v>
      </c>
      <c r="E61" s="1"/>
      <c r="F61" s="1"/>
      <c r="G61" s="35">
        <v>25</v>
      </c>
      <c r="H6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m)otherMRF25</v>
      </c>
      <c r="I61" s="39">
        <v>108.74139318085362</v>
      </c>
      <c r="J61" s="28">
        <v>6.4310937265752388</v>
      </c>
      <c r="K61" s="28">
        <v>14.396551724137931</v>
      </c>
      <c r="L61" s="28">
        <v>3.1136995547595818</v>
      </c>
      <c r="M61" s="28" t="s">
        <v>205</v>
      </c>
      <c r="N61" s="28">
        <f>SUM(TotalCarbon[[#This Row],[Tree Carbon]:[Soil Carbon]])</f>
        <v>132.68273818632639</v>
      </c>
    </row>
    <row r="62" spans="2:14" hidden="1">
      <c r="B62" s="1" t="s">
        <v>188</v>
      </c>
      <c r="C62" s="1" t="s">
        <v>190</v>
      </c>
      <c r="D62" s="1" t="s">
        <v>206</v>
      </c>
      <c r="E62" s="1"/>
      <c r="F62" s="1"/>
      <c r="G62" s="35">
        <v>30</v>
      </c>
      <c r="H6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m)otherMRF30</v>
      </c>
      <c r="I62" s="39">
        <v>109.59718825626797</v>
      </c>
      <c r="J62" s="28">
        <v>6.4450985629514062</v>
      </c>
      <c r="K62" s="28">
        <v>16.336956521739129</v>
      </c>
      <c r="L62" s="28">
        <v>3.1122097950581948</v>
      </c>
      <c r="M62" s="28" t="s">
        <v>205</v>
      </c>
      <c r="N62" s="28">
        <f>SUM(TotalCarbon[[#This Row],[Tree Carbon]:[Soil Carbon]])</f>
        <v>135.4914531360167</v>
      </c>
    </row>
    <row r="63" spans="2:14" hidden="1">
      <c r="B63" s="1" t="s">
        <v>188</v>
      </c>
      <c r="C63" s="1" t="s">
        <v>190</v>
      </c>
      <c r="D63" s="1" t="s">
        <v>206</v>
      </c>
      <c r="E63" s="1"/>
      <c r="F63" s="1"/>
      <c r="G63" s="35">
        <v>35</v>
      </c>
      <c r="H6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m)otherMRF35</v>
      </c>
      <c r="I63" s="39">
        <v>109.88020375175877</v>
      </c>
      <c r="J63" s="28">
        <v>6.4483869907423843</v>
      </c>
      <c r="K63" s="28">
        <v>18.077319587628867</v>
      </c>
      <c r="L63" s="28">
        <v>3.1118605621544919</v>
      </c>
      <c r="M63" s="28" t="s">
        <v>205</v>
      </c>
      <c r="N63" s="28">
        <f>SUM(TotalCarbon[[#This Row],[Tree Carbon]:[Soil Carbon]])</f>
        <v>137.51777089228452</v>
      </c>
    </row>
    <row r="64" spans="2:14" hidden="1">
      <c r="B64" s="1" t="s">
        <v>188</v>
      </c>
      <c r="C64" s="1" t="s">
        <v>190</v>
      </c>
      <c r="D64" s="1" t="s">
        <v>206</v>
      </c>
      <c r="E64" s="1"/>
      <c r="F64" s="1"/>
      <c r="G64" s="35">
        <v>40</v>
      </c>
      <c r="H6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m)otherMRF40</v>
      </c>
      <c r="I64" s="39">
        <v>109.97358067542979</v>
      </c>
      <c r="J64" s="28">
        <v>6.4491585403694751</v>
      </c>
      <c r="K64" s="28">
        <v>19.647058823529413</v>
      </c>
      <c r="L64" s="28">
        <v>3.1117786546138415</v>
      </c>
      <c r="M64" s="28" t="s">
        <v>205</v>
      </c>
      <c r="N64" s="28">
        <f>SUM(TotalCarbon[[#This Row],[Tree Carbon]:[Soil Carbon]])</f>
        <v>139.1815766939425</v>
      </c>
    </row>
    <row r="65" spans="2:14" hidden="1">
      <c r="B65" s="1" t="s">
        <v>188</v>
      </c>
      <c r="C65" s="1" t="s">
        <v>190</v>
      </c>
      <c r="D65" s="1" t="s">
        <v>206</v>
      </c>
      <c r="E65" s="1"/>
      <c r="F65" s="1"/>
      <c r="G65" s="35">
        <v>45</v>
      </c>
      <c r="H6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m)otherMRF45</v>
      </c>
      <c r="I65" s="39">
        <v>110.00436546325363</v>
      </c>
      <c r="J65" s="28">
        <v>6.449339533012612</v>
      </c>
      <c r="K65" s="28">
        <v>21.070093457943926</v>
      </c>
      <c r="L65" s="28">
        <v>3.1117594422053281</v>
      </c>
      <c r="M65" s="28" t="s">
        <v>205</v>
      </c>
      <c r="N65" s="28">
        <f>SUM(TotalCarbon[[#This Row],[Tree Carbon]:[Soil Carbon]])</f>
        <v>140.63555789641552</v>
      </c>
    </row>
    <row r="66" spans="2:14" hidden="1">
      <c r="B66" s="1" t="s">
        <v>188</v>
      </c>
      <c r="C66" s="1" t="s">
        <v>190</v>
      </c>
      <c r="D66" s="1" t="s">
        <v>206</v>
      </c>
      <c r="E66" s="1"/>
      <c r="F66" s="1"/>
      <c r="G66" s="35">
        <v>50</v>
      </c>
      <c r="H6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m)otherMRF50</v>
      </c>
      <c r="I66" s="39">
        <v>110.01451212444763</v>
      </c>
      <c r="J66" s="28">
        <v>6.4493819890606705</v>
      </c>
      <c r="K66" s="28">
        <v>22.366071428571427</v>
      </c>
      <c r="L66" s="28">
        <v>3.1117549355818226</v>
      </c>
      <c r="M66" s="28" t="s">
        <v>205</v>
      </c>
      <c r="N66" s="28">
        <f>SUM(TotalCarbon[[#This Row],[Tree Carbon]:[Soil Carbon]])</f>
        <v>141.94172047766153</v>
      </c>
    </row>
    <row r="67" spans="2:14" hidden="1">
      <c r="B67" s="1" t="s">
        <v>188</v>
      </c>
      <c r="C67" s="1" t="s">
        <v>190</v>
      </c>
      <c r="D67" s="1" t="s">
        <v>206</v>
      </c>
      <c r="E67" s="1"/>
      <c r="F67" s="1"/>
      <c r="G67" s="35">
        <v>60</v>
      </c>
      <c r="H6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m)otherMRF60</v>
      </c>
      <c r="I67" s="39">
        <v>110.01895826398363</v>
      </c>
      <c r="J67" s="28">
        <v>6.4493942840957104</v>
      </c>
      <c r="K67" s="28">
        <v>24.639344262295083</v>
      </c>
      <c r="L67" s="28">
        <v>3.1117536304955147</v>
      </c>
      <c r="M67" s="28" t="s">
        <v>205</v>
      </c>
      <c r="N67" s="28">
        <f>SUM(TotalCarbon[[#This Row],[Tree Carbon]:[Soil Carbon]])</f>
        <v>144.21945044086993</v>
      </c>
    </row>
    <row r="68" spans="2:14" hidden="1">
      <c r="B68" s="1" t="s">
        <v>188</v>
      </c>
      <c r="C68" s="1" t="s">
        <v>190</v>
      </c>
      <c r="D68" s="1" t="s">
        <v>206</v>
      </c>
      <c r="E68" s="1"/>
      <c r="F68" s="1"/>
      <c r="G68" s="35">
        <v>70</v>
      </c>
      <c r="H6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m)otherMRF70</v>
      </c>
      <c r="I68" s="39">
        <v>110.01944116244796</v>
      </c>
      <c r="J68" s="28">
        <v>6.4493949606086396</v>
      </c>
      <c r="K68" s="28">
        <v>26.568181818181817</v>
      </c>
      <c r="L68" s="28">
        <v>3.1117535586854976</v>
      </c>
      <c r="M68" s="28" t="s">
        <v>205</v>
      </c>
      <c r="N68" s="28">
        <f>SUM(TotalCarbon[[#This Row],[Tree Carbon]:[Soil Carbon]])</f>
        <v>146.14877149992392</v>
      </c>
    </row>
    <row r="69" spans="2:14" hidden="1">
      <c r="B69" s="1" t="s">
        <v>188</v>
      </c>
      <c r="C69" s="1" t="s">
        <v>190</v>
      </c>
      <c r="D69" s="1" t="s">
        <v>206</v>
      </c>
      <c r="E69" s="1"/>
      <c r="F69" s="1"/>
      <c r="G69" s="35">
        <v>80</v>
      </c>
      <c r="H6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m)otherMRF80</v>
      </c>
      <c r="I69" s="39">
        <v>110.01949360970488</v>
      </c>
      <c r="J69" s="28">
        <v>6.4493949978325613</v>
      </c>
      <c r="K69" s="28">
        <v>28.225352112676056</v>
      </c>
      <c r="L69" s="28">
        <v>3.1117535547342796</v>
      </c>
      <c r="M69" s="28" t="s">
        <v>205</v>
      </c>
      <c r="N69" s="28">
        <f>SUM(TotalCarbon[[#This Row],[Tree Carbon]:[Soil Carbon]])</f>
        <v>147.80599427494778</v>
      </c>
    </row>
    <row r="70" spans="2:14" hidden="1">
      <c r="B70" s="1" t="s">
        <v>188</v>
      </c>
      <c r="C70" s="1" t="s">
        <v>190</v>
      </c>
      <c r="D70" s="1" t="s">
        <v>206</v>
      </c>
      <c r="E70" s="1"/>
      <c r="F70" s="1"/>
      <c r="G70" s="35">
        <v>90</v>
      </c>
      <c r="H7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m)otherMRF90</v>
      </c>
      <c r="I70" s="39">
        <v>110.01949930595572</v>
      </c>
      <c r="J70" s="28">
        <v>6.4493949998807407</v>
      </c>
      <c r="K70" s="28">
        <v>29.664473684210527</v>
      </c>
      <c r="L70" s="28">
        <v>3.1117535545168709</v>
      </c>
      <c r="M70" s="28" t="s">
        <v>205</v>
      </c>
      <c r="N70" s="28">
        <f>SUM(TotalCarbon[[#This Row],[Tree Carbon]:[Soil Carbon]])</f>
        <v>149.24512154456386</v>
      </c>
    </row>
    <row r="71" spans="2:14" hidden="1">
      <c r="B71" s="1" t="s">
        <v>188</v>
      </c>
      <c r="C71" s="1" t="s">
        <v>190</v>
      </c>
      <c r="D71" s="1" t="s">
        <v>206</v>
      </c>
      <c r="E71" s="1"/>
      <c r="F71" s="1"/>
      <c r="G71" s="35">
        <v>100</v>
      </c>
      <c r="H7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m)otherMRF100</v>
      </c>
      <c r="I71" s="39">
        <v>110.01949992462048</v>
      </c>
      <c r="J71" s="28">
        <v>6.4493949999934381</v>
      </c>
      <c r="K71" s="28">
        <v>30.925925925925927</v>
      </c>
      <c r="L71" s="28">
        <v>3.1117535545049098</v>
      </c>
      <c r="M71" s="28" t="s">
        <v>205</v>
      </c>
      <c r="N71" s="28">
        <f>SUM(TotalCarbon[[#This Row],[Tree Carbon]:[Soil Carbon]])</f>
        <v>150.50657440504474</v>
      </c>
    </row>
    <row r="72" spans="2:14" hidden="1">
      <c r="B72" s="1" t="s">
        <v>188</v>
      </c>
      <c r="C72" s="1" t="s">
        <v>190</v>
      </c>
      <c r="D72" s="1" t="s">
        <v>207</v>
      </c>
      <c r="E72" s="1"/>
      <c r="F72" s="1"/>
      <c r="G72" s="35">
        <v>0</v>
      </c>
      <c r="H7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m)CotDom0</v>
      </c>
      <c r="I72" s="39">
        <v>0</v>
      </c>
      <c r="J72" s="28">
        <v>0</v>
      </c>
      <c r="K72" s="28">
        <v>0</v>
      </c>
      <c r="L72" s="28">
        <v>0</v>
      </c>
      <c r="M72" s="28" t="s">
        <v>205</v>
      </c>
      <c r="N72" s="28">
        <f>SUM(TotalCarbon[[#This Row],[Tree Carbon]:[Soil Carbon]])</f>
        <v>0</v>
      </c>
    </row>
    <row r="73" spans="2:14" hidden="1">
      <c r="B73" s="1" t="s">
        <v>188</v>
      </c>
      <c r="C73" s="1" t="s">
        <v>190</v>
      </c>
      <c r="D73" s="1" t="s">
        <v>207</v>
      </c>
      <c r="E73" s="1"/>
      <c r="F73" s="1"/>
      <c r="G73" s="35">
        <v>5</v>
      </c>
      <c r="H7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m)CotDom5</v>
      </c>
      <c r="I73" s="39">
        <v>2.7955618735330114</v>
      </c>
      <c r="J73" s="28">
        <v>0.27487645754050716</v>
      </c>
      <c r="K73" s="28">
        <v>3.7388059701492535</v>
      </c>
      <c r="L73" s="28">
        <v>6.2300152423273394</v>
      </c>
      <c r="M73" s="28" t="s">
        <v>205</v>
      </c>
      <c r="N73" s="28">
        <f>SUM(TotalCarbon[[#This Row],[Tree Carbon]:[Soil Carbon]])</f>
        <v>13.039259543550113</v>
      </c>
    </row>
    <row r="74" spans="2:14" hidden="1">
      <c r="B74" s="1" t="s">
        <v>188</v>
      </c>
      <c r="C74" s="1" t="s">
        <v>190</v>
      </c>
      <c r="D74" s="1" t="s">
        <v>207</v>
      </c>
      <c r="E74" s="1"/>
      <c r="F74" s="1"/>
      <c r="G74" s="35">
        <v>10</v>
      </c>
      <c r="H7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m)CotDom10</v>
      </c>
      <c r="I74" s="39">
        <v>15.529688419547362</v>
      </c>
      <c r="J74" s="28">
        <v>1.2887089811823247</v>
      </c>
      <c r="K74" s="28">
        <v>6.958333333333333</v>
      </c>
      <c r="L74" s="28">
        <v>4.434710774383924</v>
      </c>
      <c r="M74" s="28" t="s">
        <v>205</v>
      </c>
      <c r="N74" s="28">
        <f>SUM(TotalCarbon[[#This Row],[Tree Carbon]:[Soil Carbon]])</f>
        <v>28.211441508446942</v>
      </c>
    </row>
    <row r="75" spans="2:14" hidden="1">
      <c r="B75" s="1" t="s">
        <v>188</v>
      </c>
      <c r="C75" s="1" t="s">
        <v>190</v>
      </c>
      <c r="D75" s="1" t="s">
        <v>207</v>
      </c>
      <c r="E75" s="1"/>
      <c r="F75" s="1"/>
      <c r="G75" s="35">
        <v>15</v>
      </c>
      <c r="H7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m)CotDom15</v>
      </c>
      <c r="I75" s="39">
        <v>37.006473013310519</v>
      </c>
      <c r="J75" s="28">
        <v>2.6470458271098298</v>
      </c>
      <c r="K75" s="28">
        <v>9.7597402597402603</v>
      </c>
      <c r="L75" s="28">
        <v>3.7852262912363011</v>
      </c>
      <c r="M75" s="28" t="s">
        <v>205</v>
      </c>
      <c r="N75" s="28">
        <f>SUM(TotalCarbon[[#This Row],[Tree Carbon]:[Soil Carbon]])</f>
        <v>53.198485391396908</v>
      </c>
    </row>
    <row r="76" spans="2:14" hidden="1">
      <c r="B76" s="1" t="s">
        <v>188</v>
      </c>
      <c r="C76" s="1" t="s">
        <v>190</v>
      </c>
      <c r="D76" s="1" t="s">
        <v>207</v>
      </c>
      <c r="E76" s="1"/>
      <c r="F76" s="1"/>
      <c r="G76" s="35">
        <v>20</v>
      </c>
      <c r="H7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m)CotDom20</v>
      </c>
      <c r="I76" s="39">
        <v>62.958315981740313</v>
      </c>
      <c r="J76" s="28">
        <v>3.9601259008036171</v>
      </c>
      <c r="K76" s="28">
        <v>12.219512195121951</v>
      </c>
      <c r="L76" s="28">
        <v>3.4642034560376391</v>
      </c>
      <c r="M76" s="28" t="s">
        <v>205</v>
      </c>
      <c r="N76" s="28">
        <f>SUM(TotalCarbon[[#This Row],[Tree Carbon]:[Soil Carbon]])</f>
        <v>82.602157533703519</v>
      </c>
    </row>
    <row r="77" spans="2:14" hidden="1">
      <c r="B77" s="1" t="s">
        <v>188</v>
      </c>
      <c r="C77" s="1" t="s">
        <v>190</v>
      </c>
      <c r="D77" s="1" t="s">
        <v>207</v>
      </c>
      <c r="E77" s="1"/>
      <c r="F77" s="1"/>
      <c r="G77" s="35">
        <v>25</v>
      </c>
      <c r="H7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m)CotDom25</v>
      </c>
      <c r="I77" s="39">
        <v>89.680545859913082</v>
      </c>
      <c r="J77" s="28">
        <v>5.0533248406048177</v>
      </c>
      <c r="K77" s="28">
        <v>14.396551724137931</v>
      </c>
      <c r="L77" s="28">
        <v>3.2833137201189619</v>
      </c>
      <c r="M77" s="28" t="s">
        <v>205</v>
      </c>
      <c r="N77" s="28">
        <f>SUM(TotalCarbon[[#This Row],[Tree Carbon]:[Soil Carbon]])</f>
        <v>112.4137361447748</v>
      </c>
    </row>
    <row r="78" spans="2:14" hidden="1">
      <c r="B78" s="1" t="s">
        <v>188</v>
      </c>
      <c r="C78" s="1" t="s">
        <v>190</v>
      </c>
      <c r="D78" s="1" t="s">
        <v>207</v>
      </c>
      <c r="E78" s="1"/>
      <c r="F78" s="1"/>
      <c r="G78" s="35">
        <v>30</v>
      </c>
      <c r="H7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m)CotDom30</v>
      </c>
      <c r="I78" s="39">
        <v>114.792372761484</v>
      </c>
      <c r="J78" s="28">
        <v>5.8930177813341382</v>
      </c>
      <c r="K78" s="28">
        <v>16.336956521739129</v>
      </c>
      <c r="L78" s="28">
        <v>3.17413258748438</v>
      </c>
      <c r="M78" s="28" t="s">
        <v>205</v>
      </c>
      <c r="N78" s="28">
        <f>SUM(TotalCarbon[[#This Row],[Tree Carbon]:[Soil Carbon]])</f>
        <v>140.19647965204166</v>
      </c>
    </row>
    <row r="79" spans="2:14" hidden="1">
      <c r="B79" s="1" t="s">
        <v>188</v>
      </c>
      <c r="C79" s="1" t="s">
        <v>190</v>
      </c>
      <c r="D79" s="1" t="s">
        <v>207</v>
      </c>
      <c r="E79" s="1"/>
      <c r="F79" s="1"/>
      <c r="G79" s="35">
        <v>35</v>
      </c>
      <c r="H7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m)CotDom35</v>
      </c>
      <c r="I79" s="39">
        <v>137.07182923774201</v>
      </c>
      <c r="J79" s="28">
        <v>6.5081661352284694</v>
      </c>
      <c r="K79" s="28">
        <v>18.077319587628867</v>
      </c>
      <c r="L79" s="28">
        <v>3.105549603316224</v>
      </c>
      <c r="M79" s="28" t="s">
        <v>205</v>
      </c>
      <c r="N79" s="28">
        <f>SUM(TotalCarbon[[#This Row],[Tree Carbon]:[Soil Carbon]])</f>
        <v>164.76286456391557</v>
      </c>
    </row>
    <row r="80" spans="2:14" hidden="1">
      <c r="B80" s="1" t="s">
        <v>188</v>
      </c>
      <c r="C80" s="1" t="s">
        <v>190</v>
      </c>
      <c r="D80" s="1" t="s">
        <v>207</v>
      </c>
      <c r="E80" s="1"/>
      <c r="F80" s="1"/>
      <c r="G80" s="35">
        <v>40</v>
      </c>
      <c r="H8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m)CotDom40</v>
      </c>
      <c r="I80" s="39">
        <v>156.09329892571813</v>
      </c>
      <c r="J80" s="28">
        <v>6.9458278322070157</v>
      </c>
      <c r="K80" s="28">
        <v>19.647058823529413</v>
      </c>
      <c r="L80" s="28">
        <v>3.0614000576441622</v>
      </c>
      <c r="M80" s="28" t="s">
        <v>205</v>
      </c>
      <c r="N80" s="28">
        <f>SUM(TotalCarbon[[#This Row],[Tree Carbon]:[Soil Carbon]])</f>
        <v>185.74758563909873</v>
      </c>
    </row>
    <row r="81" spans="2:14" hidden="1">
      <c r="B81" s="1" t="s">
        <v>188</v>
      </c>
      <c r="C81" s="1" t="s">
        <v>190</v>
      </c>
      <c r="D81" s="1" t="s">
        <v>207</v>
      </c>
      <c r="E81" s="1"/>
      <c r="F81" s="1"/>
      <c r="G81" s="35">
        <v>45</v>
      </c>
      <c r="H8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m)CotDom45</v>
      </c>
      <c r="I81" s="39">
        <v>171.90526936798079</v>
      </c>
      <c r="J81" s="28">
        <v>7.251467467944912</v>
      </c>
      <c r="K81" s="28">
        <v>21.070093457943926</v>
      </c>
      <c r="L81" s="28">
        <v>3.0325339423298745</v>
      </c>
      <c r="M81" s="28" t="s">
        <v>205</v>
      </c>
      <c r="N81" s="28">
        <f>SUM(TotalCarbon[[#This Row],[Tree Carbon]:[Soil Carbon]])</f>
        <v>203.2593642361995</v>
      </c>
    </row>
    <row r="82" spans="2:14" hidden="1">
      <c r="B82" s="1" t="s">
        <v>188</v>
      </c>
      <c r="C82" s="1" t="s">
        <v>190</v>
      </c>
      <c r="D82" s="1" t="s">
        <v>207</v>
      </c>
      <c r="E82" s="1"/>
      <c r="F82" s="1"/>
      <c r="G82" s="35">
        <v>50</v>
      </c>
      <c r="H8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m)CotDom50</v>
      </c>
      <c r="I82" s="39">
        <v>184.80093652972533</v>
      </c>
      <c r="J82" s="28">
        <v>7.4623450993064964</v>
      </c>
      <c r="K82" s="28">
        <v>22.366071428571427</v>
      </c>
      <c r="L82" s="28">
        <v>3.0134694755354898</v>
      </c>
      <c r="M82" s="28" t="s">
        <v>205</v>
      </c>
      <c r="N82" s="28">
        <f>SUM(TotalCarbon[[#This Row],[Tree Carbon]:[Soil Carbon]])</f>
        <v>217.64282253313874</v>
      </c>
    </row>
    <row r="83" spans="2:14" hidden="1">
      <c r="B83" s="1" t="s">
        <v>188</v>
      </c>
      <c r="C83" s="1" t="s">
        <v>190</v>
      </c>
      <c r="D83" s="1" t="s">
        <v>207</v>
      </c>
      <c r="E83" s="1"/>
      <c r="F83" s="1"/>
      <c r="G83" s="35">
        <v>60</v>
      </c>
      <c r="H8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m)CotDom60</v>
      </c>
      <c r="I83" s="39">
        <v>203.43030584217772</v>
      </c>
      <c r="J83" s="28">
        <v>7.7049734966213288</v>
      </c>
      <c r="K83" s="28">
        <v>24.639344262295083</v>
      </c>
      <c r="L83" s="28">
        <v>2.9923315823605647</v>
      </c>
      <c r="M83" s="28" t="s">
        <v>205</v>
      </c>
      <c r="N83" s="28">
        <f>SUM(TotalCarbon[[#This Row],[Tree Carbon]:[Soil Carbon]])</f>
        <v>238.76695518345471</v>
      </c>
    </row>
    <row r="84" spans="2:14" hidden="1">
      <c r="B84" s="1" t="s">
        <v>188</v>
      </c>
      <c r="C84" s="1" t="s">
        <v>190</v>
      </c>
      <c r="D84" s="1" t="s">
        <v>207</v>
      </c>
      <c r="E84" s="1"/>
      <c r="F84" s="1"/>
      <c r="G84" s="35">
        <v>70</v>
      </c>
      <c r="H8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m)CotDom70</v>
      </c>
      <c r="I84" s="39">
        <v>215.07774052429178</v>
      </c>
      <c r="J84" s="28">
        <v>7.8168023301853067</v>
      </c>
      <c r="K84" s="28">
        <v>26.568181818181817</v>
      </c>
      <c r="L84" s="28">
        <v>2.9828606202449586</v>
      </c>
      <c r="M84" s="28" t="s">
        <v>205</v>
      </c>
      <c r="N84" s="28">
        <f>SUM(TotalCarbon[[#This Row],[Tree Carbon]:[Soil Carbon]])</f>
        <v>252.44558529290387</v>
      </c>
    </row>
    <row r="85" spans="2:14" hidden="1">
      <c r="B85" s="1" t="s">
        <v>188</v>
      </c>
      <c r="C85" s="1" t="s">
        <v>190</v>
      </c>
      <c r="D85" s="1" t="s">
        <v>207</v>
      </c>
      <c r="E85" s="1"/>
      <c r="F85" s="1"/>
      <c r="G85" s="35">
        <v>80</v>
      </c>
      <c r="H8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m)CotDom80</v>
      </c>
      <c r="I85" s="39">
        <v>222.2086707911208</v>
      </c>
      <c r="J85" s="28">
        <v>7.8679102156700864</v>
      </c>
      <c r="K85" s="28">
        <v>28.225352112676056</v>
      </c>
      <c r="L85" s="28">
        <v>2.9785870855774603</v>
      </c>
      <c r="M85" s="28" t="s">
        <v>205</v>
      </c>
      <c r="N85" s="28">
        <f>SUM(TotalCarbon[[#This Row],[Tree Carbon]:[Soil Carbon]])</f>
        <v>261.28052020504441</v>
      </c>
    </row>
    <row r="86" spans="2:14" hidden="1">
      <c r="B86" s="1" t="s">
        <v>188</v>
      </c>
      <c r="C86" s="1" t="s">
        <v>190</v>
      </c>
      <c r="D86" s="1" t="s">
        <v>207</v>
      </c>
      <c r="E86" s="1"/>
      <c r="F86" s="1"/>
      <c r="G86" s="35">
        <v>90</v>
      </c>
      <c r="H8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m)CotDom90</v>
      </c>
      <c r="I86" s="39">
        <v>226.52194261805519</v>
      </c>
      <c r="J86" s="28">
        <v>7.8911785686406732</v>
      </c>
      <c r="K86" s="28">
        <v>29.664473684210527</v>
      </c>
      <c r="L86" s="28">
        <v>2.9766526388665238</v>
      </c>
      <c r="M86" s="28" t="s">
        <v>205</v>
      </c>
      <c r="N86" s="28">
        <f>SUM(TotalCarbon[[#This Row],[Tree Carbon]:[Soil Carbon]])</f>
        <v>267.05424750977295</v>
      </c>
    </row>
    <row r="87" spans="2:14" hidden="1">
      <c r="B87" s="1" t="s">
        <v>188</v>
      </c>
      <c r="C87" s="1" t="s">
        <v>190</v>
      </c>
      <c r="D87" s="1" t="s">
        <v>207</v>
      </c>
      <c r="E87" s="1"/>
      <c r="F87" s="1"/>
      <c r="G87" s="35">
        <v>100</v>
      </c>
      <c r="H8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m)CotDom100</v>
      </c>
      <c r="I87" s="39">
        <v>229.11253519198738</v>
      </c>
      <c r="J87" s="28">
        <v>7.9017539067004012</v>
      </c>
      <c r="K87" s="28">
        <v>30.925925925925927</v>
      </c>
      <c r="L87" s="28">
        <v>2.9757757422343896</v>
      </c>
      <c r="M87" s="28" t="s">
        <v>205</v>
      </c>
      <c r="N87" s="28">
        <f>SUM(TotalCarbon[[#This Row],[Tree Carbon]:[Soil Carbon]])</f>
        <v>270.9159907668481</v>
      </c>
    </row>
    <row r="88" spans="2:14" hidden="1">
      <c r="B88" s="1" t="s">
        <v>188</v>
      </c>
      <c r="C88" s="1" t="s">
        <v>190</v>
      </c>
      <c r="D88" s="1" t="s">
        <v>208</v>
      </c>
      <c r="E88" s="1"/>
      <c r="F88" s="1"/>
      <c r="G88" s="35">
        <v>0</v>
      </c>
      <c r="H8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m)WilCot0</v>
      </c>
      <c r="I88" s="39">
        <v>0</v>
      </c>
      <c r="J88" s="28">
        <v>0</v>
      </c>
      <c r="K88" s="28">
        <v>0</v>
      </c>
      <c r="L88" s="28">
        <v>0</v>
      </c>
      <c r="M88" s="28" t="s">
        <v>205</v>
      </c>
      <c r="N88" s="28">
        <f>SUM(TotalCarbon[[#This Row],[Tree Carbon]:[Soil Carbon]])</f>
        <v>0</v>
      </c>
    </row>
    <row r="89" spans="2:14" hidden="1">
      <c r="B89" s="1" t="s">
        <v>188</v>
      </c>
      <c r="C89" s="1" t="s">
        <v>190</v>
      </c>
      <c r="D89" s="1" t="s">
        <v>208</v>
      </c>
      <c r="E89" s="1"/>
      <c r="F89" s="1"/>
      <c r="G89" s="35">
        <v>5</v>
      </c>
      <c r="H8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m)WilCot5</v>
      </c>
      <c r="I89" s="39">
        <v>28.270004332360855</v>
      </c>
      <c r="J89" s="28">
        <v>1.1261750057479241</v>
      </c>
      <c r="K89" s="28">
        <v>3.7388059701492535</v>
      </c>
      <c r="L89" s="28">
        <v>4.568210151775868</v>
      </c>
      <c r="M89" s="28" t="s">
        <v>205</v>
      </c>
      <c r="N89" s="28">
        <f>SUM(TotalCarbon[[#This Row],[Tree Carbon]:[Soil Carbon]])</f>
        <v>37.703195460033896</v>
      </c>
    </row>
    <row r="90" spans="2:14" hidden="1">
      <c r="B90" s="1" t="s">
        <v>188</v>
      </c>
      <c r="C90" s="1" t="s">
        <v>190</v>
      </c>
      <c r="D90" s="1" t="s">
        <v>208</v>
      </c>
      <c r="E90" s="1"/>
      <c r="F90" s="1"/>
      <c r="G90" s="35">
        <v>10</v>
      </c>
      <c r="H9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m)WilCot10</v>
      </c>
      <c r="I90" s="39">
        <v>59.014191642346091</v>
      </c>
      <c r="J90" s="28">
        <v>2.6273101552884319</v>
      </c>
      <c r="K90" s="28">
        <v>6.958333333333333</v>
      </c>
      <c r="L90" s="28">
        <v>3.7914634469929918</v>
      </c>
      <c r="M90" s="28" t="s">
        <v>205</v>
      </c>
      <c r="N90" s="28">
        <f>SUM(TotalCarbon[[#This Row],[Tree Carbon]:[Soil Carbon]])</f>
        <v>72.391298577960853</v>
      </c>
    </row>
    <row r="91" spans="2:14" hidden="1">
      <c r="B91" s="1" t="s">
        <v>188</v>
      </c>
      <c r="C91" s="1" t="s">
        <v>190</v>
      </c>
      <c r="D91" s="1" t="s">
        <v>208</v>
      </c>
      <c r="E91" s="1"/>
      <c r="F91" s="1"/>
      <c r="G91" s="35">
        <v>15</v>
      </c>
      <c r="H9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m)WilCot15</v>
      </c>
      <c r="I91" s="39">
        <v>70.38378278805672</v>
      </c>
      <c r="J91" s="28">
        <v>3.3121232962867131</v>
      </c>
      <c r="K91" s="28">
        <v>9.7597402597402603</v>
      </c>
      <c r="L91" s="28">
        <v>3.6030968849440734</v>
      </c>
      <c r="M91" s="28" t="s">
        <v>205</v>
      </c>
      <c r="N91" s="28">
        <f>SUM(TotalCarbon[[#This Row],[Tree Carbon]:[Soil Carbon]])</f>
        <v>87.058743229027769</v>
      </c>
    </row>
    <row r="92" spans="2:14" hidden="1">
      <c r="B92" s="1" t="s">
        <v>188</v>
      </c>
      <c r="C92" s="1" t="s">
        <v>190</v>
      </c>
      <c r="D92" s="1" t="s">
        <v>208</v>
      </c>
      <c r="E92" s="1"/>
      <c r="F92" s="1"/>
      <c r="G92" s="35">
        <v>20</v>
      </c>
      <c r="H9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m)WilCot20</v>
      </c>
      <c r="I92" s="39">
        <v>73.78569550085966</v>
      </c>
      <c r="J92" s="28">
        <v>3.5589078088340047</v>
      </c>
      <c r="K92" s="28">
        <v>12.219512195121951</v>
      </c>
      <c r="L92" s="28">
        <v>3.5465793968068322</v>
      </c>
      <c r="M92" s="28" t="s">
        <v>205</v>
      </c>
      <c r="N92" s="28">
        <f>SUM(TotalCarbon[[#This Row],[Tree Carbon]:[Soil Carbon]])</f>
        <v>93.110694901622452</v>
      </c>
    </row>
    <row r="93" spans="2:14" hidden="1">
      <c r="B93" s="1" t="s">
        <v>188</v>
      </c>
      <c r="C93" s="1" t="s">
        <v>190</v>
      </c>
      <c r="D93" s="1" t="s">
        <v>208</v>
      </c>
      <c r="E93" s="1"/>
      <c r="F93" s="1"/>
      <c r="G93" s="35">
        <v>25</v>
      </c>
      <c r="H9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m)WilCot25</v>
      </c>
      <c r="I93" s="39">
        <v>74.750650882261851</v>
      </c>
      <c r="J93" s="28">
        <v>3.6420034421742637</v>
      </c>
      <c r="K93" s="28">
        <v>14.396551724137931</v>
      </c>
      <c r="L93" s="28">
        <v>3.5286167531468764</v>
      </c>
      <c r="M93" s="28" t="s">
        <v>205</v>
      </c>
      <c r="N93" s="28">
        <f>SUM(TotalCarbon[[#This Row],[Tree Carbon]:[Soil Carbon]])</f>
        <v>96.317822801720922</v>
      </c>
    </row>
    <row r="94" spans="2:14" hidden="1">
      <c r="B94" s="1" t="s">
        <v>188</v>
      </c>
      <c r="C94" s="1" t="s">
        <v>190</v>
      </c>
      <c r="D94" s="1" t="s">
        <v>208</v>
      </c>
      <c r="E94" s="1"/>
      <c r="F94" s="1"/>
      <c r="G94" s="35">
        <v>30</v>
      </c>
      <c r="H9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m)WilCot30</v>
      </c>
      <c r="I94" s="39">
        <v>75.020431192136797</v>
      </c>
      <c r="J94" s="28">
        <v>3.6693930964832413</v>
      </c>
      <c r="K94" s="28">
        <v>16.336956521739129</v>
      </c>
      <c r="L94" s="28">
        <v>3.5228052626295479</v>
      </c>
      <c r="M94" s="28" t="s">
        <v>205</v>
      </c>
      <c r="N94" s="28">
        <f>SUM(TotalCarbon[[#This Row],[Tree Carbon]:[Soil Carbon]])</f>
        <v>98.549586072988717</v>
      </c>
    </row>
    <row r="95" spans="2:14" hidden="1">
      <c r="B95" s="1" t="s">
        <v>188</v>
      </c>
      <c r="C95" s="1" t="s">
        <v>190</v>
      </c>
      <c r="D95" s="1" t="s">
        <v>208</v>
      </c>
      <c r="E95" s="1"/>
      <c r="F95" s="1"/>
      <c r="G95" s="35">
        <v>35</v>
      </c>
      <c r="H9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m)WilCot35</v>
      </c>
      <c r="I95" s="39">
        <v>75.095555336385971</v>
      </c>
      <c r="J95" s="28">
        <v>3.6783594087662266</v>
      </c>
      <c r="K95" s="28">
        <v>18.077319587628867</v>
      </c>
      <c r="L95" s="28">
        <v>3.5209142941772895</v>
      </c>
      <c r="M95" s="28" t="s">
        <v>205</v>
      </c>
      <c r="N95" s="28">
        <f>SUM(TotalCarbon[[#This Row],[Tree Carbon]:[Soil Carbon]])</f>
        <v>100.37214862695835</v>
      </c>
    </row>
    <row r="96" spans="2:14" hidden="1">
      <c r="B96" s="1" t="s">
        <v>188</v>
      </c>
      <c r="C96" s="1" t="s">
        <v>190</v>
      </c>
      <c r="D96" s="1" t="s">
        <v>208</v>
      </c>
      <c r="E96" s="1"/>
      <c r="F96" s="1"/>
      <c r="G96" s="35">
        <v>40</v>
      </c>
      <c r="H9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m)WilCot40</v>
      </c>
      <c r="I96" s="39">
        <v>75.116451557520946</v>
      </c>
      <c r="J96" s="28">
        <v>3.6812880925157034</v>
      </c>
      <c r="K96" s="28">
        <v>19.647058823529413</v>
      </c>
      <c r="L96" s="28">
        <v>3.5202978615800937</v>
      </c>
      <c r="M96" s="28" t="s">
        <v>205</v>
      </c>
      <c r="N96" s="28">
        <f>SUM(TotalCarbon[[#This Row],[Tree Carbon]:[Soil Carbon]])</f>
        <v>101.96509633514616</v>
      </c>
    </row>
    <row r="97" spans="2:14" hidden="1">
      <c r="B97" s="1" t="s">
        <v>188</v>
      </c>
      <c r="C97" s="1" t="s">
        <v>190</v>
      </c>
      <c r="D97" s="1" t="s">
        <v>208</v>
      </c>
      <c r="E97" s="1"/>
      <c r="F97" s="1"/>
      <c r="G97" s="35">
        <v>45</v>
      </c>
      <c r="H9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m)WilCot45</v>
      </c>
      <c r="I97" s="39">
        <v>75.122262175081957</v>
      </c>
      <c r="J97" s="28">
        <v>3.6822439990913969</v>
      </c>
      <c r="K97" s="28">
        <v>21.070093457943926</v>
      </c>
      <c r="L97" s="28">
        <v>3.5200967908046694</v>
      </c>
      <c r="M97" s="28" t="s">
        <v>205</v>
      </c>
      <c r="N97" s="28">
        <f>SUM(TotalCarbon[[#This Row],[Tree Carbon]:[Soil Carbon]])</f>
        <v>103.39469642292195</v>
      </c>
    </row>
    <row r="98" spans="2:14" hidden="1">
      <c r="B98" s="1" t="s">
        <v>188</v>
      </c>
      <c r="C98" s="1" t="s">
        <v>190</v>
      </c>
      <c r="D98" s="1" t="s">
        <v>208</v>
      </c>
      <c r="E98" s="1"/>
      <c r="F98" s="1"/>
      <c r="G98" s="35">
        <v>50</v>
      </c>
      <c r="H9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m)WilCot50</v>
      </c>
      <c r="I98" s="39">
        <v>75.123877796740516</v>
      </c>
      <c r="J98" s="28">
        <v>3.6825559278930973</v>
      </c>
      <c r="K98" s="28">
        <v>22.366071428571427</v>
      </c>
      <c r="L98" s="28">
        <v>3.5200311917231137</v>
      </c>
      <c r="M98" s="28" t="s">
        <v>205</v>
      </c>
      <c r="N98" s="28">
        <f>SUM(TotalCarbon[[#This Row],[Tree Carbon]:[Soil Carbon]])</f>
        <v>104.69253634492816</v>
      </c>
    </row>
    <row r="99" spans="2:14" hidden="1">
      <c r="B99" s="1" t="s">
        <v>188</v>
      </c>
      <c r="C99" s="1" t="s">
        <v>190</v>
      </c>
      <c r="D99" s="1" t="s">
        <v>208</v>
      </c>
      <c r="E99" s="1"/>
      <c r="F99" s="1"/>
      <c r="G99" s="35">
        <v>60</v>
      </c>
      <c r="H9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m)WilCot60</v>
      </c>
      <c r="I99" s="39">
        <v>75.124451900615981</v>
      </c>
      <c r="J99" s="28">
        <v>3.6826909168929349</v>
      </c>
      <c r="K99" s="28">
        <v>24.639344262295083</v>
      </c>
      <c r="L99" s="28">
        <v>3.5200028054412922</v>
      </c>
      <c r="M99" s="28" t="s">
        <v>205</v>
      </c>
      <c r="N99" s="28">
        <f>SUM(TotalCarbon[[#This Row],[Tree Carbon]:[Soil Carbon]])</f>
        <v>106.96648988524529</v>
      </c>
    </row>
    <row r="100" spans="2:14" hidden="1">
      <c r="B100" s="1" t="s">
        <v>188</v>
      </c>
      <c r="C100" s="1" t="s">
        <v>190</v>
      </c>
      <c r="D100" s="1" t="s">
        <v>208</v>
      </c>
      <c r="E100" s="1"/>
      <c r="F100" s="1"/>
      <c r="G100" s="35">
        <v>70</v>
      </c>
      <c r="H10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m)WilCot70</v>
      </c>
      <c r="I100" s="39">
        <v>75.124496281688877</v>
      </c>
      <c r="J100" s="28">
        <v>3.6827052878142488</v>
      </c>
      <c r="K100" s="28">
        <v>26.568181818181817</v>
      </c>
      <c r="L100" s="28">
        <v>3.5199997835140926</v>
      </c>
      <c r="M100" s="28" t="s">
        <v>205</v>
      </c>
      <c r="N100" s="28">
        <f>SUM(TotalCarbon[[#This Row],[Tree Carbon]:[Soil Carbon]])</f>
        <v>108.89538317119903</v>
      </c>
    </row>
    <row r="101" spans="2:14" hidden="1">
      <c r="B101" s="1" t="s">
        <v>188</v>
      </c>
      <c r="C101" s="1" t="s">
        <v>190</v>
      </c>
      <c r="D101" s="1" t="s">
        <v>208</v>
      </c>
      <c r="E101" s="1"/>
      <c r="F101" s="1"/>
      <c r="G101" s="35">
        <v>80</v>
      </c>
      <c r="H10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m)WilCot80</v>
      </c>
      <c r="I101" s="39">
        <v>75.124499712556911</v>
      </c>
      <c r="J101" s="28">
        <v>3.6827068177232407</v>
      </c>
      <c r="K101" s="28">
        <v>28.225352112676056</v>
      </c>
      <c r="L101" s="28">
        <v>3.5199994618046277</v>
      </c>
      <c r="M101" s="28" t="s">
        <v>205</v>
      </c>
      <c r="N101" s="28">
        <f>SUM(TotalCarbon[[#This Row],[Tree Carbon]:[Soil Carbon]])</f>
        <v>110.55255810476085</v>
      </c>
    </row>
    <row r="102" spans="2:14" hidden="1">
      <c r="B102" s="1" t="s">
        <v>188</v>
      </c>
      <c r="C102" s="1" t="s">
        <v>190</v>
      </c>
      <c r="D102" s="1" t="s">
        <v>208</v>
      </c>
      <c r="E102" s="1"/>
      <c r="F102" s="1"/>
      <c r="G102" s="35">
        <v>90</v>
      </c>
      <c r="H10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m)WilCot90</v>
      </c>
      <c r="I102" s="39">
        <v>75.124499977779294</v>
      </c>
      <c r="J102" s="28">
        <v>3.6827069805950883</v>
      </c>
      <c r="K102" s="28">
        <v>29.664473684210527</v>
      </c>
      <c r="L102" s="28">
        <v>3.519999427555923</v>
      </c>
      <c r="M102" s="28" t="s">
        <v>205</v>
      </c>
      <c r="N102" s="28">
        <f>SUM(TotalCarbon[[#This Row],[Tree Carbon]:[Soil Carbon]])</f>
        <v>111.99168007014083</v>
      </c>
    </row>
    <row r="103" spans="2:14" hidden="1">
      <c r="B103" s="1" t="s">
        <v>188</v>
      </c>
      <c r="C103" s="1" t="s">
        <v>190</v>
      </c>
      <c r="D103" s="1" t="s">
        <v>208</v>
      </c>
      <c r="E103" s="1"/>
      <c r="F103" s="1"/>
      <c r="G103" s="35">
        <v>100</v>
      </c>
      <c r="H10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m)WilCot100</v>
      </c>
      <c r="I103" s="39">
        <v>75.124499998282218</v>
      </c>
      <c r="J103" s="28">
        <v>3.682706997934182</v>
      </c>
      <c r="K103" s="28">
        <v>30.925925925925927</v>
      </c>
      <c r="L103" s="28">
        <v>3.5199994239098604</v>
      </c>
      <c r="M103" s="28" t="s">
        <v>205</v>
      </c>
      <c r="N103" s="28">
        <f>SUM(TotalCarbon[[#This Row],[Tree Carbon]:[Soil Carbon]])</f>
        <v>113.25313234605218</v>
      </c>
    </row>
    <row r="104" spans="2:14" hidden="1">
      <c r="B104" s="1" t="s">
        <v>188</v>
      </c>
      <c r="C104" s="1" t="s">
        <v>190</v>
      </c>
      <c r="D104" s="1" t="s">
        <v>209</v>
      </c>
      <c r="E104" s="1"/>
      <c r="F104" s="1"/>
      <c r="G104" s="35">
        <v>0</v>
      </c>
      <c r="H10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m)Shrubland0</v>
      </c>
      <c r="I104" s="39">
        <v>0</v>
      </c>
      <c r="J104" s="28">
        <v>0</v>
      </c>
      <c r="K104" s="28">
        <v>0</v>
      </c>
      <c r="L104" s="28">
        <v>0</v>
      </c>
      <c r="M104" s="28" t="s">
        <v>205</v>
      </c>
      <c r="N104" s="28">
        <f>SUM(TotalCarbon[[#This Row],[Tree Carbon]:[Soil Carbon]])</f>
        <v>0</v>
      </c>
    </row>
    <row r="105" spans="2:14" hidden="1">
      <c r="B105" s="1" t="s">
        <v>188</v>
      </c>
      <c r="C105" s="1" t="s">
        <v>190</v>
      </c>
      <c r="D105" s="1" t="s">
        <v>209</v>
      </c>
      <c r="E105" s="1"/>
      <c r="F105" s="1"/>
      <c r="G105" s="35">
        <v>5</v>
      </c>
      <c r="H10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m)Shrubland5</v>
      </c>
      <c r="I105" s="39">
        <v>3.0141956839325448</v>
      </c>
      <c r="J105" s="28">
        <v>0.21055629226912231</v>
      </c>
      <c r="K105" s="28">
        <v>3.7388059701492535</v>
      </c>
      <c r="L105" s="28">
        <v>6.6063010366257551</v>
      </c>
      <c r="M105" s="28" t="s">
        <v>205</v>
      </c>
      <c r="N105" s="28">
        <f>SUM(TotalCarbon[[#This Row],[Tree Carbon]:[Soil Carbon]])</f>
        <v>13.569858982976676</v>
      </c>
    </row>
    <row r="106" spans="2:14" hidden="1">
      <c r="B106" s="1" t="s">
        <v>188</v>
      </c>
      <c r="C106" s="1" t="s">
        <v>190</v>
      </c>
      <c r="D106" s="1" t="s">
        <v>209</v>
      </c>
      <c r="E106" s="1"/>
      <c r="F106" s="1"/>
      <c r="G106" s="35">
        <v>10</v>
      </c>
      <c r="H10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m)Shrubland10</v>
      </c>
      <c r="I106" s="39">
        <v>14.657601163866563</v>
      </c>
      <c r="J106" s="28">
        <v>0.82118729496614962</v>
      </c>
      <c r="K106" s="28">
        <v>6.958333333333333</v>
      </c>
      <c r="L106" s="28">
        <v>4.8969095286178987</v>
      </c>
      <c r="M106" s="28" t="s">
        <v>205</v>
      </c>
      <c r="N106" s="28">
        <f>SUM(TotalCarbon[[#This Row],[Tree Carbon]:[Soil Carbon]])</f>
        <v>27.334031320783943</v>
      </c>
    </row>
    <row r="107" spans="2:14" hidden="1">
      <c r="B107" s="1" t="s">
        <v>188</v>
      </c>
      <c r="C107" s="1" t="s">
        <v>190</v>
      </c>
      <c r="D107" s="1" t="s">
        <v>209</v>
      </c>
      <c r="E107" s="1"/>
      <c r="F107" s="1"/>
      <c r="G107" s="35">
        <v>15</v>
      </c>
      <c r="H10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m)Shrubland15</v>
      </c>
      <c r="I107" s="39">
        <v>31.060709217644437</v>
      </c>
      <c r="J107" s="28">
        <v>1.452501809577126</v>
      </c>
      <c r="K107" s="28">
        <v>9.7597402597402603</v>
      </c>
      <c r="L107" s="28">
        <v>4.3195021955574147</v>
      </c>
      <c r="M107" s="28" t="s">
        <v>205</v>
      </c>
      <c r="N107" s="28">
        <f>SUM(TotalCarbon[[#This Row],[Tree Carbon]:[Soil Carbon]])</f>
        <v>46.59245348251924</v>
      </c>
    </row>
    <row r="108" spans="2:14" hidden="1">
      <c r="B108" s="1" t="s">
        <v>188</v>
      </c>
      <c r="C108" s="1" t="s">
        <v>190</v>
      </c>
      <c r="D108" s="1" t="s">
        <v>209</v>
      </c>
      <c r="E108" s="1"/>
      <c r="F108" s="1"/>
      <c r="G108" s="35">
        <v>20</v>
      </c>
      <c r="H10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m)Shrubland20</v>
      </c>
      <c r="I108" s="39">
        <v>47.701001623040675</v>
      </c>
      <c r="J108" s="28">
        <v>1.9300342942806175</v>
      </c>
      <c r="K108" s="28">
        <v>12.219512195121951</v>
      </c>
      <c r="L108" s="28">
        <v>4.0576544846563491</v>
      </c>
      <c r="M108" s="28" t="s">
        <v>205</v>
      </c>
      <c r="N108" s="28">
        <f>SUM(TotalCarbon[[#This Row],[Tree Carbon]:[Soil Carbon]])</f>
        <v>65.908202597099589</v>
      </c>
    </row>
    <row r="109" spans="2:14" hidden="1">
      <c r="B109" s="1" t="s">
        <v>188</v>
      </c>
      <c r="C109" s="1" t="s">
        <v>190</v>
      </c>
      <c r="D109" s="1" t="s">
        <v>209</v>
      </c>
      <c r="E109" s="1"/>
      <c r="F109" s="1"/>
      <c r="G109" s="35">
        <v>25</v>
      </c>
      <c r="H10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m)Shrubland25</v>
      </c>
      <c r="I109" s="39">
        <v>62.200315887064036</v>
      </c>
      <c r="J109" s="28">
        <v>2.2463811768879922</v>
      </c>
      <c r="K109" s="28">
        <v>14.396551724137931</v>
      </c>
      <c r="L109" s="28">
        <v>3.9243976759677506</v>
      </c>
      <c r="M109" s="28" t="s">
        <v>205</v>
      </c>
      <c r="N109" s="28">
        <f>SUM(TotalCarbon[[#This Row],[Tree Carbon]:[Soil Carbon]])</f>
        <v>82.767646464057719</v>
      </c>
    </row>
    <row r="110" spans="2:14" hidden="1">
      <c r="B110" s="1" t="s">
        <v>188</v>
      </c>
      <c r="C110" s="1" t="s">
        <v>190</v>
      </c>
      <c r="D110" s="1" t="s">
        <v>209</v>
      </c>
      <c r="E110" s="1"/>
      <c r="F110" s="1"/>
      <c r="G110" s="35">
        <v>30</v>
      </c>
      <c r="H11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m)Shrubland30</v>
      </c>
      <c r="I110" s="39">
        <v>73.825393459977718</v>
      </c>
      <c r="J110" s="28">
        <v>2.442705715592536</v>
      </c>
      <c r="K110" s="28">
        <v>16.336956521739129</v>
      </c>
      <c r="L110" s="28">
        <v>3.8527223868720983</v>
      </c>
      <c r="M110" s="28" t="s">
        <v>205</v>
      </c>
      <c r="N110" s="28">
        <f>SUM(TotalCarbon[[#This Row],[Tree Carbon]:[Soil Carbon]])</f>
        <v>96.457778084181484</v>
      </c>
    </row>
    <row r="111" spans="2:14" hidden="1">
      <c r="B111" s="1" t="s">
        <v>188</v>
      </c>
      <c r="C111" s="1" t="s">
        <v>190</v>
      </c>
      <c r="D111" s="1" t="s">
        <v>209</v>
      </c>
      <c r="E111" s="1"/>
      <c r="F111" s="1"/>
      <c r="G111" s="35">
        <v>35</v>
      </c>
      <c r="H11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m)Shrubland35</v>
      </c>
      <c r="I111" s="39">
        <v>82.693682161350708</v>
      </c>
      <c r="J111" s="28">
        <v>2.5604137470642105</v>
      </c>
      <c r="K111" s="28">
        <v>18.077319587628867</v>
      </c>
      <c r="L111" s="28">
        <v>3.8130380237114503</v>
      </c>
      <c r="M111" s="28" t="s">
        <v>205</v>
      </c>
      <c r="N111" s="28">
        <f>SUM(TotalCarbon[[#This Row],[Tree Carbon]:[Soil Carbon]])</f>
        <v>107.14445351975525</v>
      </c>
    </row>
    <row r="112" spans="2:14" hidden="1">
      <c r="B112" s="1" t="s">
        <v>188</v>
      </c>
      <c r="C112" s="1" t="s">
        <v>190</v>
      </c>
      <c r="D112" s="1" t="s">
        <v>209</v>
      </c>
      <c r="E112" s="1"/>
      <c r="F112" s="1"/>
      <c r="G112" s="35">
        <v>40</v>
      </c>
      <c r="H11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m)Shrubland40</v>
      </c>
      <c r="I112" s="39">
        <v>89.25025524474573</v>
      </c>
      <c r="J112" s="28">
        <v>2.6296645624507646</v>
      </c>
      <c r="K112" s="28">
        <v>19.647058823529413</v>
      </c>
      <c r="L112" s="28">
        <v>3.7907163749741728</v>
      </c>
      <c r="M112" s="28" t="s">
        <v>205</v>
      </c>
      <c r="N112" s="28">
        <f>SUM(TotalCarbon[[#This Row],[Tree Carbon]:[Soil Carbon]])</f>
        <v>115.31769500570009</v>
      </c>
    </row>
    <row r="113" spans="2:14" hidden="1">
      <c r="B113" s="1" t="s">
        <v>188</v>
      </c>
      <c r="C113" s="1" t="s">
        <v>190</v>
      </c>
      <c r="D113" s="1" t="s">
        <v>209</v>
      </c>
      <c r="E113" s="1"/>
      <c r="F113" s="1"/>
      <c r="G113" s="35">
        <v>45</v>
      </c>
      <c r="H11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m)Shrubland45</v>
      </c>
      <c r="I113" s="39">
        <v>93.999895340583194</v>
      </c>
      <c r="J113" s="28">
        <v>2.6699779750838051</v>
      </c>
      <c r="K113" s="28">
        <v>21.070093457943926</v>
      </c>
      <c r="L113" s="28">
        <v>3.7780498137058847</v>
      </c>
      <c r="M113" s="28" t="s">
        <v>205</v>
      </c>
      <c r="N113" s="28">
        <f>SUM(TotalCarbon[[#This Row],[Tree Carbon]:[Soil Carbon]])</f>
        <v>121.51801658731682</v>
      </c>
    </row>
    <row r="114" spans="2:14" hidden="1">
      <c r="B114" s="1" t="s">
        <v>188</v>
      </c>
      <c r="C114" s="1" t="s">
        <v>190</v>
      </c>
      <c r="D114" s="1" t="s">
        <v>209</v>
      </c>
      <c r="E114" s="1"/>
      <c r="F114" s="1"/>
      <c r="G114" s="35">
        <v>50</v>
      </c>
      <c r="H11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m)Shrubland50</v>
      </c>
      <c r="I114" s="39">
        <v>97.394283861733101</v>
      </c>
      <c r="J114" s="28">
        <v>2.6933058616416656</v>
      </c>
      <c r="K114" s="28">
        <v>22.366071428571427</v>
      </c>
      <c r="L114" s="28">
        <v>3.770826238561952</v>
      </c>
      <c r="M114" s="28" t="s">
        <v>205</v>
      </c>
      <c r="N114" s="28">
        <f>SUM(TotalCarbon[[#This Row],[Tree Carbon]:[Soil Carbon]])</f>
        <v>126.22448739050814</v>
      </c>
    </row>
    <row r="115" spans="2:14" hidden="1">
      <c r="B115" s="1" t="s">
        <v>188</v>
      </c>
      <c r="C115" s="1" t="s">
        <v>190</v>
      </c>
      <c r="D115" s="1" t="s">
        <v>209</v>
      </c>
      <c r="E115" s="1"/>
      <c r="F115" s="1"/>
      <c r="G115" s="35">
        <v>60</v>
      </c>
      <c r="H11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m)Shrubland60</v>
      </c>
      <c r="I115" s="39">
        <v>101.48984429507148</v>
      </c>
      <c r="J115" s="28">
        <v>2.7145021864776377</v>
      </c>
      <c r="K115" s="28">
        <v>24.639344262295083</v>
      </c>
      <c r="L115" s="28">
        <v>3.7643285891273721</v>
      </c>
      <c r="M115" s="28" t="s">
        <v>205</v>
      </c>
      <c r="N115" s="28">
        <f>SUM(TotalCarbon[[#This Row],[Tree Carbon]:[Soil Carbon]])</f>
        <v>132.60801933297157</v>
      </c>
    </row>
    <row r="116" spans="2:14" hidden="1">
      <c r="B116" s="1" t="s">
        <v>188</v>
      </c>
      <c r="C116" s="1" t="s">
        <v>190</v>
      </c>
      <c r="D116" s="1" t="s">
        <v>209</v>
      </c>
      <c r="E116" s="1"/>
      <c r="F116" s="1"/>
      <c r="G116" s="35">
        <v>70</v>
      </c>
      <c r="H11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m)Shrubland70</v>
      </c>
      <c r="I116" s="39">
        <v>103.50386992550837</v>
      </c>
      <c r="J116" s="28">
        <v>2.7215119117592801</v>
      </c>
      <c r="K116" s="28">
        <v>26.568181818181817</v>
      </c>
      <c r="L116" s="28">
        <v>3.7621933935179359</v>
      </c>
      <c r="M116" s="28" t="s">
        <v>205</v>
      </c>
      <c r="N116" s="28">
        <f>SUM(TotalCarbon[[#This Row],[Tree Carbon]:[Soil Carbon]])</f>
        <v>136.55575704896742</v>
      </c>
    </row>
    <row r="117" spans="2:14" hidden="1">
      <c r="B117" s="1" t="s">
        <v>188</v>
      </c>
      <c r="C117" s="1" t="s">
        <v>190</v>
      </c>
      <c r="D117" s="1" t="s">
        <v>209</v>
      </c>
      <c r="E117" s="1"/>
      <c r="F117" s="1"/>
      <c r="G117" s="35">
        <v>80</v>
      </c>
      <c r="H11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m)Shrubland80</v>
      </c>
      <c r="I117" s="39">
        <v>104.48388815010895</v>
      </c>
      <c r="J117" s="28">
        <v>2.7238246705764024</v>
      </c>
      <c r="K117" s="28">
        <v>28.225352112676056</v>
      </c>
      <c r="L117" s="28">
        <v>3.7614903878025499</v>
      </c>
      <c r="M117" s="28" t="s">
        <v>205</v>
      </c>
      <c r="N117" s="28">
        <f>SUM(TotalCarbon[[#This Row],[Tree Carbon]:[Soil Carbon]])</f>
        <v>139.19455532116396</v>
      </c>
    </row>
    <row r="118" spans="2:14" hidden="1">
      <c r="B118" s="1" t="s">
        <v>188</v>
      </c>
      <c r="C118" s="1" t="s">
        <v>190</v>
      </c>
      <c r="D118" s="1" t="s">
        <v>209</v>
      </c>
      <c r="E118" s="1"/>
      <c r="F118" s="1"/>
      <c r="G118" s="35">
        <v>90</v>
      </c>
      <c r="H11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m)Shrubland90</v>
      </c>
      <c r="I118" s="39">
        <v>104.95836851282789</v>
      </c>
      <c r="J118" s="28">
        <v>2.7245871479281272</v>
      </c>
      <c r="K118" s="28">
        <v>29.664473684210527</v>
      </c>
      <c r="L118" s="28">
        <v>3.7612587783465274</v>
      </c>
      <c r="M118" s="28" t="s">
        <v>205</v>
      </c>
      <c r="N118" s="28">
        <f>SUM(TotalCarbon[[#This Row],[Tree Carbon]:[Soil Carbon]])</f>
        <v>141.10868812331307</v>
      </c>
    </row>
    <row r="119" spans="2:14" hidden="1">
      <c r="B119" s="1" t="s">
        <v>188</v>
      </c>
      <c r="C119" s="1" t="s">
        <v>190</v>
      </c>
      <c r="D119" s="1" t="s">
        <v>209</v>
      </c>
      <c r="E119" s="1"/>
      <c r="F119" s="1"/>
      <c r="G119" s="35">
        <v>100</v>
      </c>
      <c r="H11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m)Shrubland100</v>
      </c>
      <c r="I119" s="39">
        <v>105.18753688024674</v>
      </c>
      <c r="J119" s="28">
        <v>2.7248384603425673</v>
      </c>
      <c r="K119" s="28">
        <v>30.925925925925927</v>
      </c>
      <c r="L119" s="28">
        <v>3.7611824572328101</v>
      </c>
      <c r="M119" s="28" t="s">
        <v>205</v>
      </c>
      <c r="N119" s="28">
        <f>SUM(TotalCarbon[[#This Row],[Tree Carbon]:[Soil Carbon]])</f>
        <v>142.59948372374805</v>
      </c>
    </row>
    <row r="120" spans="2:14" hidden="1">
      <c r="B120" s="1" t="s">
        <v>188</v>
      </c>
      <c r="C120" s="1" t="s">
        <v>190</v>
      </c>
      <c r="D120" s="1" t="s">
        <v>210</v>
      </c>
      <c r="E120" s="1"/>
      <c r="F120" s="1"/>
      <c r="G120" s="35">
        <v>0</v>
      </c>
      <c r="H12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m)VORF0</v>
      </c>
      <c r="I120" s="39">
        <v>0</v>
      </c>
      <c r="J120" s="28">
        <v>0</v>
      </c>
      <c r="K120" s="28">
        <v>0</v>
      </c>
      <c r="L120" s="28">
        <v>0</v>
      </c>
      <c r="M120" s="28" t="s">
        <v>205</v>
      </c>
      <c r="N120" s="28">
        <f>SUM(TotalCarbon[[#This Row],[Tree Carbon]:[Soil Carbon]])</f>
        <v>0</v>
      </c>
    </row>
    <row r="121" spans="2:14" hidden="1">
      <c r="B121" s="1" t="s">
        <v>188</v>
      </c>
      <c r="C121" s="1" t="s">
        <v>190</v>
      </c>
      <c r="D121" s="1" t="s">
        <v>210</v>
      </c>
      <c r="E121" s="1"/>
      <c r="F121" s="1"/>
      <c r="G121" s="35">
        <v>5</v>
      </c>
      <c r="H12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m)VORF5</v>
      </c>
      <c r="I121" s="39">
        <v>6.9500006397737542</v>
      </c>
      <c r="J121" s="28">
        <v>0.23889637239628353</v>
      </c>
      <c r="K121" s="28">
        <v>3.7388059701492535</v>
      </c>
      <c r="L121" s="28">
        <v>6.4252978867103803</v>
      </c>
      <c r="M121" s="28" t="s">
        <v>205</v>
      </c>
      <c r="N121" s="28">
        <f>SUM(TotalCarbon[[#This Row],[Tree Carbon]:[Soil Carbon]])</f>
        <v>17.353000869029671</v>
      </c>
    </row>
    <row r="122" spans="2:14" hidden="1">
      <c r="B122" s="1" t="s">
        <v>188</v>
      </c>
      <c r="C122" s="1" t="s">
        <v>190</v>
      </c>
      <c r="D122" s="1" t="s">
        <v>210</v>
      </c>
      <c r="E122" s="1"/>
      <c r="F122" s="1"/>
      <c r="G122" s="35">
        <v>10</v>
      </c>
      <c r="H12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m)VORF10</v>
      </c>
      <c r="I122" s="39">
        <v>31.049672853272138</v>
      </c>
      <c r="J122" s="28">
        <v>1.2733451374645655</v>
      </c>
      <c r="K122" s="28">
        <v>6.958333333333333</v>
      </c>
      <c r="L122" s="28">
        <v>4.4464275429138871</v>
      </c>
      <c r="M122" s="28" t="s">
        <v>205</v>
      </c>
      <c r="N122" s="28">
        <f>SUM(TotalCarbon[[#This Row],[Tree Carbon]:[Soil Carbon]])</f>
        <v>43.727778866983925</v>
      </c>
    </row>
    <row r="123" spans="2:14" hidden="1">
      <c r="B123" s="1" t="s">
        <v>188</v>
      </c>
      <c r="C123" s="1" t="s">
        <v>190</v>
      </c>
      <c r="D123" s="1" t="s">
        <v>210</v>
      </c>
      <c r="E123" s="1"/>
      <c r="F123" s="1"/>
      <c r="G123" s="35">
        <v>15</v>
      </c>
      <c r="H12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m)VORF15</v>
      </c>
      <c r="I123" s="39">
        <v>52.750758213155109</v>
      </c>
      <c r="J123" s="28">
        <v>2.4485299741569397</v>
      </c>
      <c r="K123" s="28">
        <v>9.7597402597402603</v>
      </c>
      <c r="L123" s="28">
        <v>3.850704350964774</v>
      </c>
      <c r="M123" s="28" t="s">
        <v>205</v>
      </c>
      <c r="N123" s="28">
        <f>SUM(TotalCarbon[[#This Row],[Tree Carbon]:[Soil Carbon]])</f>
        <v>68.80973279801708</v>
      </c>
    </row>
    <row r="124" spans="2:14" hidden="1">
      <c r="B124" s="1" t="s">
        <v>188</v>
      </c>
      <c r="C124" s="1" t="s">
        <v>190</v>
      </c>
      <c r="D124" s="1" t="s">
        <v>210</v>
      </c>
      <c r="E124" s="1"/>
      <c r="F124" s="1"/>
      <c r="G124" s="35">
        <v>20</v>
      </c>
      <c r="H12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m)VORF20</v>
      </c>
      <c r="I124" s="39">
        <v>65.676558878626722</v>
      </c>
      <c r="J124" s="28">
        <v>3.3106621488437158</v>
      </c>
      <c r="K124" s="28">
        <v>12.219512195121951</v>
      </c>
      <c r="L124" s="28">
        <v>3.6034466714571374</v>
      </c>
      <c r="M124" s="28" t="s">
        <v>205</v>
      </c>
      <c r="N124" s="28">
        <f>SUM(TotalCarbon[[#This Row],[Tree Carbon]:[Soil Carbon]])</f>
        <v>84.810179894049526</v>
      </c>
    </row>
    <row r="125" spans="2:14" hidden="1">
      <c r="B125" s="1" t="s">
        <v>188</v>
      </c>
      <c r="C125" s="1" t="s">
        <v>190</v>
      </c>
      <c r="D125" s="1" t="s">
        <v>210</v>
      </c>
      <c r="E125" s="1"/>
      <c r="F125" s="1"/>
      <c r="G125" s="35">
        <v>25</v>
      </c>
      <c r="H12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m)VORF25</v>
      </c>
      <c r="I125" s="39">
        <v>72.267906953810481</v>
      </c>
      <c r="J125" s="28">
        <v>3.8393480954907693</v>
      </c>
      <c r="K125" s="28">
        <v>14.396551724137931</v>
      </c>
      <c r="L125" s="28">
        <v>3.4878895315632255</v>
      </c>
      <c r="M125" s="28" t="s">
        <v>205</v>
      </c>
      <c r="N125" s="28">
        <f>SUM(TotalCarbon[[#This Row],[Tree Carbon]:[Soil Carbon]])</f>
        <v>93.991696305002407</v>
      </c>
    </row>
    <row r="126" spans="2:14" hidden="1">
      <c r="B126" s="1" t="s">
        <v>188</v>
      </c>
      <c r="C126" s="1" t="s">
        <v>190</v>
      </c>
      <c r="D126" s="1" t="s">
        <v>210</v>
      </c>
      <c r="E126" s="1"/>
      <c r="F126" s="1"/>
      <c r="G126" s="35">
        <v>30</v>
      </c>
      <c r="H12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m)VORF30</v>
      </c>
      <c r="I126" s="39">
        <v>75.417691819773736</v>
      </c>
      <c r="J126" s="28">
        <v>4.1377320211234689</v>
      </c>
      <c r="K126" s="28">
        <v>16.336956521739129</v>
      </c>
      <c r="L126" s="28">
        <v>3.4309283606921728</v>
      </c>
      <c r="M126" s="28" t="s">
        <v>205</v>
      </c>
      <c r="N126" s="28">
        <f>SUM(TotalCarbon[[#This Row],[Tree Carbon]:[Soil Carbon]])</f>
        <v>99.323308723328509</v>
      </c>
    </row>
    <row r="127" spans="2:14" hidden="1">
      <c r="B127" s="1" t="s">
        <v>188</v>
      </c>
      <c r="C127" s="1" t="s">
        <v>190</v>
      </c>
      <c r="D127" s="1" t="s">
        <v>210</v>
      </c>
      <c r="E127" s="1"/>
      <c r="F127" s="1"/>
      <c r="G127" s="35">
        <v>35</v>
      </c>
      <c r="H12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m)VORF35</v>
      </c>
      <c r="I127" s="39">
        <v>76.880679059022768</v>
      </c>
      <c r="J127" s="28">
        <v>4.2994188096211552</v>
      </c>
      <c r="K127" s="28">
        <v>18.077319587628867</v>
      </c>
      <c r="L127" s="28">
        <v>3.4021168324616666</v>
      </c>
      <c r="M127" s="28" t="s">
        <v>205</v>
      </c>
      <c r="N127" s="28">
        <f>SUM(TotalCarbon[[#This Row],[Tree Carbon]:[Soil Carbon]])</f>
        <v>102.65953428873446</v>
      </c>
    </row>
    <row r="128" spans="2:14" hidden="1">
      <c r="B128" s="1" t="s">
        <v>188</v>
      </c>
      <c r="C128" s="1" t="s">
        <v>190</v>
      </c>
      <c r="D128" s="1" t="s">
        <v>210</v>
      </c>
      <c r="E128" s="1"/>
      <c r="F128" s="1"/>
      <c r="G128" s="35">
        <v>40</v>
      </c>
      <c r="H12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m)VORF40</v>
      </c>
      <c r="I128" s="39">
        <v>77.551624241944822</v>
      </c>
      <c r="J128" s="28">
        <v>4.3852520337125629</v>
      </c>
      <c r="K128" s="28">
        <v>19.647058823529413</v>
      </c>
      <c r="L128" s="28">
        <v>3.3873538495236746</v>
      </c>
      <c r="M128" s="28" t="s">
        <v>205</v>
      </c>
      <c r="N128" s="28">
        <f>SUM(TotalCarbon[[#This Row],[Tree Carbon]:[Soil Carbon]])</f>
        <v>104.97128894871047</v>
      </c>
    </row>
    <row r="129" spans="2:14" hidden="1">
      <c r="B129" s="1" t="s">
        <v>188</v>
      </c>
      <c r="C129" s="1" t="s">
        <v>190</v>
      </c>
      <c r="D129" s="1" t="s">
        <v>210</v>
      </c>
      <c r="E129" s="1"/>
      <c r="F129" s="1"/>
      <c r="G129" s="35">
        <v>45</v>
      </c>
      <c r="H12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m)VORF45</v>
      </c>
      <c r="I129" s="39">
        <v>77.85757374442187</v>
      </c>
      <c r="J129" s="28">
        <v>4.4303412797195882</v>
      </c>
      <c r="K129" s="28">
        <v>21.070093457943926</v>
      </c>
      <c r="L129" s="28">
        <v>3.3797392010509237</v>
      </c>
      <c r="M129" s="28" t="s">
        <v>205</v>
      </c>
      <c r="N129" s="28">
        <f>SUM(TotalCarbon[[#This Row],[Tree Carbon]:[Soil Carbon]])</f>
        <v>106.73774768313631</v>
      </c>
    </row>
    <row r="130" spans="2:14" hidden="1">
      <c r="B130" s="1" t="s">
        <v>188</v>
      </c>
      <c r="C130" s="1" t="s">
        <v>190</v>
      </c>
      <c r="D130" s="1" t="s">
        <v>210</v>
      </c>
      <c r="E130" s="1"/>
      <c r="F130" s="1"/>
      <c r="G130" s="35">
        <v>50</v>
      </c>
      <c r="H13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m)VORF50</v>
      </c>
      <c r="I130" s="39">
        <v>77.996725584603837</v>
      </c>
      <c r="J130" s="28">
        <v>4.453899282937388</v>
      </c>
      <c r="K130" s="28">
        <v>22.366071428571427</v>
      </c>
      <c r="L130" s="28">
        <v>3.3757982438162952</v>
      </c>
      <c r="M130" s="28" t="s">
        <v>205</v>
      </c>
      <c r="N130" s="28">
        <f>SUM(TotalCarbon[[#This Row],[Tree Carbon]:[Soil Carbon]])</f>
        <v>108.19249453992894</v>
      </c>
    </row>
    <row r="131" spans="2:14" hidden="1">
      <c r="B131" s="1" t="s">
        <v>188</v>
      </c>
      <c r="C131" s="1" t="s">
        <v>190</v>
      </c>
      <c r="D131" s="1" t="s">
        <v>210</v>
      </c>
      <c r="E131" s="1"/>
      <c r="F131" s="1"/>
      <c r="G131" s="35">
        <v>60</v>
      </c>
      <c r="H13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m)VORF60</v>
      </c>
      <c r="I131" s="39">
        <v>78.088642820752057</v>
      </c>
      <c r="J131" s="28">
        <v>4.4725589607129006</v>
      </c>
      <c r="K131" s="28">
        <v>24.639344262295083</v>
      </c>
      <c r="L131" s="28">
        <v>3.3726947202728828</v>
      </c>
      <c r="M131" s="28" t="s">
        <v>205</v>
      </c>
      <c r="N131" s="28">
        <f>SUM(TotalCarbon[[#This Row],[Tree Carbon]:[Soil Carbon]])</f>
        <v>110.57324076403293</v>
      </c>
    </row>
    <row r="132" spans="2:14" hidden="1">
      <c r="B132" s="1" t="s">
        <v>188</v>
      </c>
      <c r="C132" s="1" t="s">
        <v>190</v>
      </c>
      <c r="D132" s="1" t="s">
        <v>210</v>
      </c>
      <c r="E132" s="1"/>
      <c r="F132" s="1"/>
      <c r="G132" s="35">
        <v>70</v>
      </c>
      <c r="H13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m)VORF70</v>
      </c>
      <c r="I132" s="39">
        <v>78.107585568199525</v>
      </c>
      <c r="J132" s="28">
        <v>4.4776037446201835</v>
      </c>
      <c r="K132" s="28">
        <v>26.568181818181817</v>
      </c>
      <c r="L132" s="28">
        <v>3.3718583712769652</v>
      </c>
      <c r="M132" s="28" t="s">
        <v>205</v>
      </c>
      <c r="N132" s="28">
        <f>SUM(TotalCarbon[[#This Row],[Tree Carbon]:[Soil Carbon]])</f>
        <v>112.52522950227849</v>
      </c>
    </row>
    <row r="133" spans="2:14" hidden="1">
      <c r="B133" s="1" t="s">
        <v>188</v>
      </c>
      <c r="C133" s="1" t="s">
        <v>190</v>
      </c>
      <c r="D133" s="1" t="s">
        <v>210</v>
      </c>
      <c r="E133" s="1"/>
      <c r="F133" s="1"/>
      <c r="G133" s="35">
        <v>80</v>
      </c>
      <c r="H13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m)VORF80</v>
      </c>
      <c r="I133" s="39">
        <v>78.111487730463651</v>
      </c>
      <c r="J133" s="28">
        <v>4.4789656592920855</v>
      </c>
      <c r="K133" s="28">
        <v>28.225352112676056</v>
      </c>
      <c r="L133" s="28">
        <v>3.3716327834404511</v>
      </c>
      <c r="M133" s="28" t="s">
        <v>205</v>
      </c>
      <c r="N133" s="28">
        <f>SUM(TotalCarbon[[#This Row],[Tree Carbon]:[Soil Carbon]])</f>
        <v>114.18743828587225</v>
      </c>
    </row>
    <row r="134" spans="2:14" hidden="1">
      <c r="B134" s="1" t="s">
        <v>188</v>
      </c>
      <c r="C134" s="1" t="s">
        <v>190</v>
      </c>
      <c r="D134" s="1" t="s">
        <v>210</v>
      </c>
      <c r="E134" s="1"/>
      <c r="F134" s="1"/>
      <c r="G134" s="35">
        <v>90</v>
      </c>
      <c r="H13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m)VORF90</v>
      </c>
      <c r="I134" s="39">
        <v>78.112291496878299</v>
      </c>
      <c r="J134" s="28">
        <v>4.479333184402936</v>
      </c>
      <c r="K134" s="28">
        <v>29.664473684210527</v>
      </c>
      <c r="L134" s="28">
        <v>3.3715719208411778</v>
      </c>
      <c r="M134" s="28" t="s">
        <v>205</v>
      </c>
      <c r="N134" s="28">
        <f>SUM(TotalCarbon[[#This Row],[Tree Carbon]:[Soil Carbon]])</f>
        <v>115.62767028633294</v>
      </c>
    </row>
    <row r="135" spans="2:14" hidden="1">
      <c r="B135" s="1" t="s">
        <v>188</v>
      </c>
      <c r="C135" s="1" t="s">
        <v>190</v>
      </c>
      <c r="D135" s="1" t="s">
        <v>210</v>
      </c>
      <c r="E135" s="1"/>
      <c r="F135" s="1"/>
      <c r="G135" s="35">
        <v>100</v>
      </c>
      <c r="H13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m)VORF100</v>
      </c>
      <c r="I135" s="39">
        <v>78.112457053514902</v>
      </c>
      <c r="J135" s="28">
        <v>4.4794323539237029</v>
      </c>
      <c r="K135" s="28">
        <v>30.925925925925927</v>
      </c>
      <c r="L135" s="28">
        <v>3.3715554992932972</v>
      </c>
      <c r="M135" s="28" t="s">
        <v>205</v>
      </c>
      <c r="N135" s="28">
        <f>SUM(TotalCarbon[[#This Row],[Tree Carbon]:[Soil Carbon]])</f>
        <v>116.88937083265782</v>
      </c>
    </row>
    <row r="136" spans="2:14" hidden="1">
      <c r="B136" s="1" t="s">
        <v>188</v>
      </c>
      <c r="C136" s="1" t="s">
        <v>190</v>
      </c>
      <c r="D136" s="1" t="s">
        <v>211</v>
      </c>
      <c r="E136" s="1"/>
      <c r="F136" s="1"/>
      <c r="G136" s="35">
        <v>0</v>
      </c>
      <c r="H13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m)VOW0</v>
      </c>
      <c r="I136" s="39">
        <v>0</v>
      </c>
      <c r="J136" s="28">
        <v>0</v>
      </c>
      <c r="K136" s="28">
        <v>0</v>
      </c>
      <c r="L136" s="28">
        <v>0</v>
      </c>
      <c r="M136" s="28" t="s">
        <v>205</v>
      </c>
      <c r="N136" s="28">
        <f>SUM(TotalCarbon[[#This Row],[Tree Carbon]:[Soil Carbon]])</f>
        <v>0</v>
      </c>
    </row>
    <row r="137" spans="2:14" hidden="1">
      <c r="B137" s="1" t="s">
        <v>188</v>
      </c>
      <c r="C137" s="1" t="s">
        <v>190</v>
      </c>
      <c r="D137" s="1" t="s">
        <v>211</v>
      </c>
      <c r="E137" s="1"/>
      <c r="F137" s="1"/>
      <c r="G137" s="35">
        <v>5</v>
      </c>
      <c r="H13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m)VOW5</v>
      </c>
      <c r="I137" s="39">
        <v>4.7313602742223422</v>
      </c>
      <c r="J137" s="28">
        <v>0.19494882646052472</v>
      </c>
      <c r="K137" s="28">
        <v>3.7388059701492535</v>
      </c>
      <c r="L137" s="28">
        <v>6.7191886030582371</v>
      </c>
      <c r="M137" s="28" t="s">
        <v>205</v>
      </c>
      <c r="N137" s="28">
        <f>SUM(TotalCarbon[[#This Row],[Tree Carbon]:[Soil Carbon]])</f>
        <v>15.384303673890358</v>
      </c>
    </row>
    <row r="138" spans="2:14" hidden="1">
      <c r="B138" s="1" t="s">
        <v>188</v>
      </c>
      <c r="C138" s="1" t="s">
        <v>190</v>
      </c>
      <c r="D138" s="1" t="s">
        <v>211</v>
      </c>
      <c r="E138" s="1"/>
      <c r="F138" s="1"/>
      <c r="G138" s="35">
        <v>10</v>
      </c>
      <c r="H13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m)VOW10</v>
      </c>
      <c r="I138" s="39">
        <v>24.877305513740893</v>
      </c>
      <c r="J138" s="28">
        <v>1.1967936825344883</v>
      </c>
      <c r="K138" s="28">
        <v>6.958333333333333</v>
      </c>
      <c r="L138" s="28">
        <v>4.5074936729529487</v>
      </c>
      <c r="M138" s="28" t="s">
        <v>205</v>
      </c>
      <c r="N138" s="28">
        <f>SUM(TotalCarbon[[#This Row],[Tree Carbon]:[Soil Carbon]])</f>
        <v>37.539926202561659</v>
      </c>
    </row>
    <row r="139" spans="2:14" hidden="1">
      <c r="B139" s="1" t="s">
        <v>188</v>
      </c>
      <c r="C139" s="1" t="s">
        <v>190</v>
      </c>
      <c r="D139" s="1" t="s">
        <v>211</v>
      </c>
      <c r="E139" s="1"/>
      <c r="F139" s="1"/>
      <c r="G139" s="35">
        <v>15</v>
      </c>
      <c r="H13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m)VOW15</v>
      </c>
      <c r="I139" s="39">
        <v>47.363789471010115</v>
      </c>
      <c r="J139" s="28">
        <v>2.5600703639852718</v>
      </c>
      <c r="K139" s="28">
        <v>9.7597402597402603</v>
      </c>
      <c r="L139" s="28">
        <v>3.8131505355154314</v>
      </c>
      <c r="M139" s="28" t="s">
        <v>205</v>
      </c>
      <c r="N139" s="28">
        <f>SUM(TotalCarbon[[#This Row],[Tree Carbon]:[Soil Carbon]])</f>
        <v>63.496750630251078</v>
      </c>
    </row>
    <row r="140" spans="2:14" hidden="1">
      <c r="B140" s="1" t="s">
        <v>188</v>
      </c>
      <c r="C140" s="1" t="s">
        <v>190</v>
      </c>
      <c r="D140" s="1" t="s">
        <v>211</v>
      </c>
      <c r="E140" s="1"/>
      <c r="F140" s="1"/>
      <c r="G140" s="35">
        <v>20</v>
      </c>
      <c r="H14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m)VOW20</v>
      </c>
      <c r="I140" s="39">
        <v>63.598582421350557</v>
      </c>
      <c r="J140" s="28">
        <v>3.7398113377216675</v>
      </c>
      <c r="K140" s="28">
        <v>12.219512195121951</v>
      </c>
      <c r="L140" s="28">
        <v>3.5081038115738106</v>
      </c>
      <c r="M140" s="28" t="s">
        <v>205</v>
      </c>
      <c r="N140" s="28">
        <f>SUM(TotalCarbon[[#This Row],[Tree Carbon]:[Soil Carbon]])</f>
        <v>83.066009765767973</v>
      </c>
    </row>
    <row r="141" spans="2:14" hidden="1">
      <c r="B141" s="1" t="s">
        <v>188</v>
      </c>
      <c r="C141" s="1" t="s">
        <v>190</v>
      </c>
      <c r="D141" s="1" t="s">
        <v>211</v>
      </c>
      <c r="E141" s="1"/>
      <c r="F141" s="1"/>
      <c r="G141" s="35">
        <v>25</v>
      </c>
      <c r="H14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m)VOW25</v>
      </c>
      <c r="I141" s="39">
        <v>73.413610489829182</v>
      </c>
      <c r="J141" s="28">
        <v>4.5786867019750677</v>
      </c>
      <c r="K141" s="28">
        <v>14.396551724137931</v>
      </c>
      <c r="L141" s="28">
        <v>3.3553386927812223</v>
      </c>
      <c r="M141" s="28" t="s">
        <v>205</v>
      </c>
      <c r="N141" s="28">
        <f>SUM(TotalCarbon[[#This Row],[Tree Carbon]:[Soil Carbon]])</f>
        <v>95.744187608723408</v>
      </c>
    </row>
    <row r="142" spans="2:14" hidden="1">
      <c r="B142" s="1" t="s">
        <v>188</v>
      </c>
      <c r="C142" s="1" t="s">
        <v>190</v>
      </c>
      <c r="D142" s="1" t="s">
        <v>211</v>
      </c>
      <c r="E142" s="1"/>
      <c r="F142" s="1"/>
      <c r="G142" s="35">
        <v>30</v>
      </c>
      <c r="H14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m)VOW30</v>
      </c>
      <c r="I142" s="39">
        <v>78.88249660790683</v>
      </c>
      <c r="J142" s="28">
        <v>5.1198573105170597</v>
      </c>
      <c r="K142" s="28">
        <v>16.336956521739129</v>
      </c>
      <c r="L142" s="28">
        <v>3.2738791230992779</v>
      </c>
      <c r="M142" s="28" t="s">
        <v>205</v>
      </c>
      <c r="N142" s="28">
        <f>SUM(TotalCarbon[[#This Row],[Tree Carbon]:[Soil Carbon]])</f>
        <v>103.6131895632623</v>
      </c>
    </row>
    <row r="143" spans="2:14" hidden="1">
      <c r="B143" s="1" t="s">
        <v>188</v>
      </c>
      <c r="C143" s="1" t="s">
        <v>190</v>
      </c>
      <c r="D143" s="1" t="s">
        <v>211</v>
      </c>
      <c r="E143" s="1"/>
      <c r="F143" s="1"/>
      <c r="G143" s="35">
        <v>35</v>
      </c>
      <c r="H14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m)VOW35</v>
      </c>
      <c r="I143" s="39">
        <v>81.811139822006808</v>
      </c>
      <c r="J143" s="28">
        <v>5.4514227179819681</v>
      </c>
      <c r="K143" s="28">
        <v>18.077319587628867</v>
      </c>
      <c r="L143" s="28">
        <v>3.2289937174260155</v>
      </c>
      <c r="M143" s="28" t="s">
        <v>205</v>
      </c>
      <c r="N143" s="28">
        <f>SUM(TotalCarbon[[#This Row],[Tree Carbon]:[Soil Carbon]])</f>
        <v>108.56887584504366</v>
      </c>
    </row>
    <row r="144" spans="2:14" hidden="1">
      <c r="B144" s="1" t="s">
        <v>188</v>
      </c>
      <c r="C144" s="1" t="s">
        <v>190</v>
      </c>
      <c r="D144" s="1" t="s">
        <v>211</v>
      </c>
      <c r="E144" s="1"/>
      <c r="F144" s="1"/>
      <c r="G144" s="35">
        <v>40</v>
      </c>
      <c r="H14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m)VOW40</v>
      </c>
      <c r="I144" s="39">
        <v>83.348632868568671</v>
      </c>
      <c r="J144" s="28">
        <v>5.6488945074796924</v>
      </c>
      <c r="K144" s="28">
        <v>19.647058823529413</v>
      </c>
      <c r="L144" s="28">
        <v>3.2038148273872635</v>
      </c>
      <c r="M144" s="28" t="s">
        <v>205</v>
      </c>
      <c r="N144" s="28">
        <f>SUM(TotalCarbon[[#This Row],[Tree Carbon]:[Soil Carbon]])</f>
        <v>111.84840102696505</v>
      </c>
    </row>
    <row r="145" spans="2:14" hidden="1">
      <c r="B145" s="1" t="s">
        <v>188</v>
      </c>
      <c r="C145" s="1" t="s">
        <v>190</v>
      </c>
      <c r="D145" s="1" t="s">
        <v>211</v>
      </c>
      <c r="E145" s="1"/>
      <c r="F145" s="1"/>
      <c r="G145" s="35">
        <v>45</v>
      </c>
      <c r="H14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m)VOW45</v>
      </c>
      <c r="I145" s="39">
        <v>84.147710901643592</v>
      </c>
      <c r="J145" s="28">
        <v>5.7646538068471305</v>
      </c>
      <c r="K145" s="28">
        <v>21.070093457943926</v>
      </c>
      <c r="L145" s="28">
        <v>3.1895488520291719</v>
      </c>
      <c r="M145" s="28" t="s">
        <v>205</v>
      </c>
      <c r="N145" s="28">
        <f>SUM(TotalCarbon[[#This Row],[Tree Carbon]:[Soil Carbon]])</f>
        <v>114.17200701846383</v>
      </c>
    </row>
    <row r="146" spans="2:14" hidden="1">
      <c r="B146" s="1" t="s">
        <v>188</v>
      </c>
      <c r="C146" s="1" t="s">
        <v>190</v>
      </c>
      <c r="D146" s="1" t="s">
        <v>211</v>
      </c>
      <c r="E146" s="1"/>
      <c r="F146" s="1"/>
      <c r="G146" s="35">
        <v>50</v>
      </c>
      <c r="H14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m)VOW50</v>
      </c>
      <c r="I146" s="39">
        <v>84.560885739194148</v>
      </c>
      <c r="J146" s="28">
        <v>5.8319066137273161</v>
      </c>
      <c r="K146" s="28">
        <v>22.366071428571427</v>
      </c>
      <c r="L146" s="28">
        <v>3.1814202841821304</v>
      </c>
      <c r="M146" s="28" t="s">
        <v>205</v>
      </c>
      <c r="N146" s="28">
        <f>SUM(TotalCarbon[[#This Row],[Tree Carbon]:[Soil Carbon]])</f>
        <v>115.94028406567502</v>
      </c>
    </row>
    <row r="147" spans="2:14" hidden="1">
      <c r="B147" s="1" t="s">
        <v>188</v>
      </c>
      <c r="C147" s="1" t="s">
        <v>190</v>
      </c>
      <c r="D147" s="1" t="s">
        <v>211</v>
      </c>
      <c r="E147" s="1"/>
      <c r="F147" s="1"/>
      <c r="G147" s="35">
        <v>60</v>
      </c>
      <c r="H14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m)VOW60</v>
      </c>
      <c r="I147" s="39">
        <v>84.883698317906294</v>
      </c>
      <c r="J147" s="28">
        <v>5.8931829051110149</v>
      </c>
      <c r="K147" s="28">
        <v>24.639344262295083</v>
      </c>
      <c r="L147" s="28">
        <v>3.1741130210277864</v>
      </c>
      <c r="M147" s="28" t="s">
        <v>205</v>
      </c>
      <c r="N147" s="28">
        <f>SUM(TotalCarbon[[#This Row],[Tree Carbon]:[Soil Carbon]])</f>
        <v>118.59033850634019</v>
      </c>
    </row>
    <row r="148" spans="2:14" hidden="1">
      <c r="B148" s="1" t="s">
        <v>188</v>
      </c>
      <c r="C148" s="1" t="s">
        <v>190</v>
      </c>
      <c r="D148" s="1" t="s">
        <v>211</v>
      </c>
      <c r="E148" s="1"/>
      <c r="F148" s="1"/>
      <c r="G148" s="35">
        <v>70</v>
      </c>
      <c r="H14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m)VOW70</v>
      </c>
      <c r="I148" s="39">
        <v>84.969229232758437</v>
      </c>
      <c r="J148" s="28">
        <v>5.9134824465110922</v>
      </c>
      <c r="K148" s="28">
        <v>26.568181818181817</v>
      </c>
      <c r="L148" s="28">
        <v>3.1717126951834334</v>
      </c>
      <c r="M148" s="28" t="s">
        <v>205</v>
      </c>
      <c r="N148" s="28">
        <f>SUM(TotalCarbon[[#This Row],[Tree Carbon]:[Soil Carbon]])</f>
        <v>120.62260619263478</v>
      </c>
    </row>
    <row r="149" spans="2:14" hidden="1">
      <c r="B149" s="1" t="s">
        <v>188</v>
      </c>
      <c r="C149" s="1" t="s">
        <v>190</v>
      </c>
      <c r="D149" s="1" t="s">
        <v>211</v>
      </c>
      <c r="E149" s="1"/>
      <c r="F149" s="1"/>
      <c r="G149" s="35">
        <v>80</v>
      </c>
      <c r="H14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m)VOW80</v>
      </c>
      <c r="I149" s="39">
        <v>84.991861018999515</v>
      </c>
      <c r="J149" s="28">
        <v>5.9201838173193746</v>
      </c>
      <c r="K149" s="28">
        <v>28.225352112676056</v>
      </c>
      <c r="L149" s="28">
        <v>3.1709224956111193</v>
      </c>
      <c r="M149" s="28" t="s">
        <v>205</v>
      </c>
      <c r="N149" s="28">
        <f>SUM(TotalCarbon[[#This Row],[Tree Carbon]:[Soil Carbon]])</f>
        <v>122.30831944460606</v>
      </c>
    </row>
    <row r="150" spans="2:14" hidden="1">
      <c r="B150" s="1" t="s">
        <v>188</v>
      </c>
      <c r="C150" s="1" t="s">
        <v>190</v>
      </c>
      <c r="D150" s="1" t="s">
        <v>211</v>
      </c>
      <c r="E150" s="1"/>
      <c r="F150" s="1"/>
      <c r="G150" s="35">
        <v>90</v>
      </c>
      <c r="H15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m)VOW90</v>
      </c>
      <c r="I150" s="39">
        <v>84.997847367741429</v>
      </c>
      <c r="J150" s="28">
        <v>5.9223935614410985</v>
      </c>
      <c r="K150" s="28">
        <v>29.664473684210527</v>
      </c>
      <c r="L150" s="28">
        <v>3.170662170395429</v>
      </c>
      <c r="M150" s="28" t="s">
        <v>205</v>
      </c>
      <c r="N150" s="28">
        <f>SUM(TotalCarbon[[#This Row],[Tree Carbon]:[Soil Carbon]])</f>
        <v>123.75537678378849</v>
      </c>
    </row>
    <row r="151" spans="2:14" hidden="1">
      <c r="B151" s="1" t="s">
        <v>188</v>
      </c>
      <c r="C151" s="1" t="s">
        <v>190</v>
      </c>
      <c r="D151" s="1" t="s">
        <v>211</v>
      </c>
      <c r="E151" s="1"/>
      <c r="F151" s="1"/>
      <c r="G151" s="35">
        <v>100</v>
      </c>
      <c r="H15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m)VOW100</v>
      </c>
      <c r="I151" s="39">
        <v>84.9994306737388</v>
      </c>
      <c r="J151" s="28">
        <v>5.9231219379252247</v>
      </c>
      <c r="K151" s="28">
        <v>30.925925925925927</v>
      </c>
      <c r="L151" s="28">
        <v>3.1705763878905331</v>
      </c>
      <c r="M151" s="28" t="s">
        <v>205</v>
      </c>
      <c r="N151" s="28">
        <f>SUM(TotalCarbon[[#This Row],[Tree Carbon]:[Soil Carbon]])</f>
        <v>125.01905492548049</v>
      </c>
    </row>
    <row r="152" spans="2:14" hidden="1">
      <c r="B152" s="1" t="s">
        <v>188</v>
      </c>
      <c r="C152" s="1" t="s">
        <v>190</v>
      </c>
      <c r="D152" s="1" t="s">
        <v>212</v>
      </c>
      <c r="E152" s="1"/>
      <c r="F152" s="1"/>
      <c r="G152" s="35">
        <v>0</v>
      </c>
      <c r="H15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m)AllWill0</v>
      </c>
      <c r="I152" s="39">
        <v>0</v>
      </c>
      <c r="J152" s="28">
        <v>0</v>
      </c>
      <c r="K152" s="28">
        <v>0</v>
      </c>
      <c r="L152" s="28">
        <v>0</v>
      </c>
      <c r="M152" s="28" t="s">
        <v>205</v>
      </c>
      <c r="N152" s="28">
        <f>SUM(TotalCarbon[[#This Row],[Tree Carbon]:[Soil Carbon]])</f>
        <v>0</v>
      </c>
    </row>
    <row r="153" spans="2:14" hidden="1">
      <c r="B153" s="1" t="s">
        <v>188</v>
      </c>
      <c r="C153" s="1" t="s">
        <v>190</v>
      </c>
      <c r="D153" s="1" t="s">
        <v>212</v>
      </c>
      <c r="E153" s="1"/>
      <c r="F153" s="1"/>
      <c r="G153" s="35">
        <v>5</v>
      </c>
      <c r="H15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m)AllWill5</v>
      </c>
      <c r="I153" s="39">
        <v>17.146762540082854</v>
      </c>
      <c r="J153" s="28">
        <v>6.1732861094111594E-2</v>
      </c>
      <c r="K153" s="28">
        <v>3.7388059701492535</v>
      </c>
      <c r="L153" s="28">
        <v>8.6533796901849929</v>
      </c>
      <c r="M153" s="28" t="s">
        <v>205</v>
      </c>
      <c r="N153" s="28">
        <f>SUM(TotalCarbon[[#This Row],[Tree Carbon]:[Soil Carbon]])</f>
        <v>29.60068106151121</v>
      </c>
    </row>
    <row r="154" spans="2:14" hidden="1">
      <c r="B154" s="1" t="s">
        <v>188</v>
      </c>
      <c r="C154" s="1" t="s">
        <v>190</v>
      </c>
      <c r="D154" s="1" t="s">
        <v>212</v>
      </c>
      <c r="E154" s="1"/>
      <c r="F154" s="1"/>
      <c r="G154" s="35">
        <v>10</v>
      </c>
      <c r="H15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m)AllWill10</v>
      </c>
      <c r="I154" s="39">
        <v>53.316742212757923</v>
      </c>
      <c r="J154" s="28">
        <v>0.34070452426097458</v>
      </c>
      <c r="K154" s="28">
        <v>6.958333333333333</v>
      </c>
      <c r="L154" s="28">
        <v>5.9425963382266476</v>
      </c>
      <c r="M154" s="28" t="s">
        <v>205</v>
      </c>
      <c r="N154" s="28">
        <f>SUM(TotalCarbon[[#This Row],[Tree Carbon]:[Soil Carbon]])</f>
        <v>66.55837640857888</v>
      </c>
    </row>
    <row r="155" spans="2:14" hidden="1">
      <c r="B155" s="1" t="s">
        <v>188</v>
      </c>
      <c r="C155" s="1" t="s">
        <v>190</v>
      </c>
      <c r="D155" s="1" t="s">
        <v>212</v>
      </c>
      <c r="E155" s="1"/>
      <c r="F155" s="1"/>
      <c r="G155" s="35">
        <v>15</v>
      </c>
      <c r="H15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m)AllWill15</v>
      </c>
      <c r="I155" s="39">
        <v>72.799232160436446</v>
      </c>
      <c r="J155" s="28">
        <v>0.80711923405181119</v>
      </c>
      <c r="K155" s="28">
        <v>9.7597402597402603</v>
      </c>
      <c r="L155" s="28">
        <v>4.9155608410968235</v>
      </c>
      <c r="M155" s="28" t="s">
        <v>205</v>
      </c>
      <c r="N155" s="28">
        <f>SUM(TotalCarbon[[#This Row],[Tree Carbon]:[Soil Carbon]])</f>
        <v>88.281652495325332</v>
      </c>
    </row>
    <row r="156" spans="2:14" hidden="1">
      <c r="B156" s="1" t="s">
        <v>188</v>
      </c>
      <c r="C156" s="1" t="s">
        <v>190</v>
      </c>
      <c r="D156" s="1" t="s">
        <v>212</v>
      </c>
      <c r="E156" s="1"/>
      <c r="F156" s="1"/>
      <c r="G156" s="35">
        <v>20</v>
      </c>
      <c r="H15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m)AllWill20</v>
      </c>
      <c r="I156" s="39">
        <v>80.220088799836716</v>
      </c>
      <c r="J156" s="28">
        <v>1.3659212174150939</v>
      </c>
      <c r="K156" s="28">
        <v>12.219512195121951</v>
      </c>
      <c r="L156" s="28">
        <v>4.3783021161105786</v>
      </c>
      <c r="M156" s="28" t="s">
        <v>205</v>
      </c>
      <c r="N156" s="28">
        <f>SUM(TotalCarbon[[#This Row],[Tree Carbon]:[Soil Carbon]])</f>
        <v>98.183824328484334</v>
      </c>
    </row>
    <row r="157" spans="2:14" hidden="1">
      <c r="B157" s="1" t="s">
        <v>188</v>
      </c>
      <c r="C157" s="1" t="s">
        <v>190</v>
      </c>
      <c r="D157" s="1" t="s">
        <v>212</v>
      </c>
      <c r="E157" s="1"/>
      <c r="F157" s="1"/>
      <c r="G157" s="35">
        <v>25</v>
      </c>
      <c r="H15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m)AllWill25</v>
      </c>
      <c r="I157" s="39">
        <v>82.772687858520598</v>
      </c>
      <c r="J157" s="28">
        <v>1.9365943782868025</v>
      </c>
      <c r="K157" s="28">
        <v>14.396551724137931</v>
      </c>
      <c r="L157" s="28">
        <v>4.0546265743935654</v>
      </c>
      <c r="M157" s="28" t="s">
        <v>205</v>
      </c>
      <c r="N157" s="28">
        <f>SUM(TotalCarbon[[#This Row],[Tree Carbon]:[Soil Carbon]])</f>
        <v>103.1604605353389</v>
      </c>
    </row>
    <row r="158" spans="2:14" hidden="1">
      <c r="B158" s="1" t="s">
        <v>188</v>
      </c>
      <c r="C158" s="1" t="s">
        <v>190</v>
      </c>
      <c r="D158" s="1" t="s">
        <v>212</v>
      </c>
      <c r="E158" s="1"/>
      <c r="F158" s="1"/>
      <c r="G158" s="35">
        <v>30</v>
      </c>
      <c r="H15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m)AllWill30</v>
      </c>
      <c r="I158" s="39">
        <v>83.622836847223027</v>
      </c>
      <c r="J158" s="28">
        <v>2.4686625726825313</v>
      </c>
      <c r="K158" s="28">
        <v>16.336956521739129</v>
      </c>
      <c r="L158" s="28">
        <v>3.8437734967758082</v>
      </c>
      <c r="M158" s="28" t="s">
        <v>205</v>
      </c>
      <c r="N158" s="28">
        <f>SUM(TotalCarbon[[#This Row],[Tree Carbon]:[Soil Carbon]])</f>
        <v>106.2722294384205</v>
      </c>
    </row>
    <row r="159" spans="2:14" hidden="1">
      <c r="B159" s="1" t="s">
        <v>188</v>
      </c>
      <c r="C159" s="1" t="s">
        <v>190</v>
      </c>
      <c r="D159" s="1" t="s">
        <v>212</v>
      </c>
      <c r="E159" s="1"/>
      <c r="F159" s="1"/>
      <c r="G159" s="35">
        <v>35</v>
      </c>
      <c r="H15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m)AllWill35</v>
      </c>
      <c r="I159" s="39">
        <v>83.903034241287344</v>
      </c>
      <c r="J159" s="28">
        <v>2.9371675512894844</v>
      </c>
      <c r="K159" s="28">
        <v>18.077319587628867</v>
      </c>
      <c r="L159" s="28">
        <v>3.6996023819802804</v>
      </c>
      <c r="M159" s="28" t="s">
        <v>205</v>
      </c>
      <c r="N159" s="28">
        <f>SUM(TotalCarbon[[#This Row],[Tree Carbon]:[Soil Carbon]])</f>
        <v>108.61712376218598</v>
      </c>
    </row>
    <row r="160" spans="2:14" hidden="1">
      <c r="B160" s="1" t="s">
        <v>188</v>
      </c>
      <c r="C160" s="1" t="s">
        <v>190</v>
      </c>
      <c r="D160" s="1" t="s">
        <v>212</v>
      </c>
      <c r="E160" s="1"/>
      <c r="F160" s="1"/>
      <c r="G160" s="35">
        <v>40</v>
      </c>
      <c r="H16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m)AllWill40</v>
      </c>
      <c r="I160" s="39">
        <v>83.99506837088073</v>
      </c>
      <c r="J160" s="28">
        <v>3.334279217198961</v>
      </c>
      <c r="K160" s="28">
        <v>19.647058823529413</v>
      </c>
      <c r="L160" s="28">
        <v>3.597815899995525</v>
      </c>
      <c r="M160" s="28" t="s">
        <v>205</v>
      </c>
      <c r="N160" s="28">
        <f>SUM(TotalCarbon[[#This Row],[Tree Carbon]:[Soil Carbon]])</f>
        <v>110.57422231160463</v>
      </c>
    </row>
    <row r="161" spans="2:14" hidden="1">
      <c r="B161" s="1" t="s">
        <v>188</v>
      </c>
      <c r="C161" s="1" t="s">
        <v>190</v>
      </c>
      <c r="D161" s="1" t="s">
        <v>212</v>
      </c>
      <c r="E161" s="1"/>
      <c r="F161" s="1"/>
      <c r="G161" s="35">
        <v>45</v>
      </c>
      <c r="H16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m)AllWill45</v>
      </c>
      <c r="I161" s="39">
        <v>84.025264246403069</v>
      </c>
      <c r="J161" s="28">
        <v>3.6621037202058675</v>
      </c>
      <c r="K161" s="28">
        <v>21.070093457943926</v>
      </c>
      <c r="L161" s="28">
        <v>3.5243467294252313</v>
      </c>
      <c r="M161" s="28" t="s">
        <v>205</v>
      </c>
      <c r="N161" s="28">
        <f>SUM(TotalCarbon[[#This Row],[Tree Carbon]:[Soil Carbon]])</f>
        <v>112.28180815397809</v>
      </c>
    </row>
    <row r="162" spans="2:14" hidden="1">
      <c r="B162" s="1" t="s">
        <v>188</v>
      </c>
      <c r="C162" s="1" t="s">
        <v>190</v>
      </c>
      <c r="D162" s="1" t="s">
        <v>212</v>
      </c>
      <c r="E162" s="1"/>
      <c r="F162" s="1"/>
      <c r="G162" s="35">
        <v>50</v>
      </c>
      <c r="H16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m)AllWill50</v>
      </c>
      <c r="I162" s="39">
        <v>84.035167707691457</v>
      </c>
      <c r="J162" s="28">
        <v>3.9276880429963121</v>
      </c>
      <c r="K162" s="28">
        <v>22.366071428571427</v>
      </c>
      <c r="L162" s="28">
        <v>3.4704774919908457</v>
      </c>
      <c r="M162" s="28" t="s">
        <v>205</v>
      </c>
      <c r="N162" s="28">
        <f>SUM(TotalCarbon[[#This Row],[Tree Carbon]:[Soil Carbon]])</f>
        <v>113.79940467125004</v>
      </c>
    </row>
    <row r="163" spans="2:14" hidden="1">
      <c r="B163" s="1" t="s">
        <v>188</v>
      </c>
      <c r="C163" s="1" t="s">
        <v>190</v>
      </c>
      <c r="D163" s="1" t="s">
        <v>212</v>
      </c>
      <c r="E163" s="1"/>
      <c r="F163" s="1"/>
      <c r="G163" s="35">
        <v>60</v>
      </c>
      <c r="H16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m)AllWill60</v>
      </c>
      <c r="I163" s="39">
        <v>84.039480381194466</v>
      </c>
      <c r="J163" s="28">
        <v>4.3078511967588256</v>
      </c>
      <c r="K163" s="28">
        <v>24.639344262295083</v>
      </c>
      <c r="L163" s="28">
        <v>3.4006506313337388</v>
      </c>
      <c r="M163" s="28" t="s">
        <v>205</v>
      </c>
      <c r="N163" s="28">
        <f>SUM(TotalCarbon[[#This Row],[Tree Carbon]:[Soil Carbon]])</f>
        <v>116.38732647158211</v>
      </c>
    </row>
    <row r="164" spans="2:14" hidden="1">
      <c r="B164" s="1" t="s">
        <v>188</v>
      </c>
      <c r="C164" s="1" t="s">
        <v>190</v>
      </c>
      <c r="D164" s="1" t="s">
        <v>212</v>
      </c>
      <c r="E164" s="1"/>
      <c r="F164" s="1"/>
      <c r="G164" s="35">
        <v>70</v>
      </c>
      <c r="H16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m)AllWill70</v>
      </c>
      <c r="I164" s="39">
        <v>84.039944126089949</v>
      </c>
      <c r="J164" s="28">
        <v>4.5426849518562156</v>
      </c>
      <c r="K164" s="28">
        <v>26.568181818181817</v>
      </c>
      <c r="L164" s="28">
        <v>3.3611708863147163</v>
      </c>
      <c r="M164" s="28" t="s">
        <v>205</v>
      </c>
      <c r="N164" s="28">
        <f>SUM(TotalCarbon[[#This Row],[Tree Carbon]:[Soil Carbon]])</f>
        <v>118.51198178244269</v>
      </c>
    </row>
    <row r="165" spans="2:14" hidden="1">
      <c r="B165" s="1" t="s">
        <v>188</v>
      </c>
      <c r="C165" s="1" t="s">
        <v>190</v>
      </c>
      <c r="D165" s="1" t="s">
        <v>212</v>
      </c>
      <c r="E165" s="1"/>
      <c r="F165" s="1"/>
      <c r="G165" s="35">
        <v>80</v>
      </c>
      <c r="H16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m)AllWill80</v>
      </c>
      <c r="I165" s="39">
        <v>84.039993991964849</v>
      </c>
      <c r="J165" s="28">
        <v>4.6848191038992368</v>
      </c>
      <c r="K165" s="28">
        <v>28.225352112676056</v>
      </c>
      <c r="L165" s="28">
        <v>3.3384659218263089</v>
      </c>
      <c r="M165" s="28" t="s">
        <v>205</v>
      </c>
      <c r="N165" s="28">
        <f>SUM(TotalCarbon[[#This Row],[Tree Carbon]:[Soil Carbon]])</f>
        <v>120.28863113036645</v>
      </c>
    </row>
    <row r="166" spans="2:14" hidden="1">
      <c r="B166" s="1" t="s">
        <v>188</v>
      </c>
      <c r="C166" s="1" t="s">
        <v>190</v>
      </c>
      <c r="D166" s="1" t="s">
        <v>212</v>
      </c>
      <c r="E166" s="1"/>
      <c r="F166" s="1"/>
      <c r="G166" s="35">
        <v>90</v>
      </c>
      <c r="H16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m)AllWill90</v>
      </c>
      <c r="I166" s="39">
        <v>84.039999353965385</v>
      </c>
      <c r="J166" s="28">
        <v>4.7698499177972167</v>
      </c>
      <c r="K166" s="28">
        <v>29.664473684210527</v>
      </c>
      <c r="L166" s="28">
        <v>3.3252808556158846</v>
      </c>
      <c r="M166" s="28" t="s">
        <v>205</v>
      </c>
      <c r="N166" s="28">
        <f>SUM(TotalCarbon[[#This Row],[Tree Carbon]:[Soil Carbon]])</f>
        <v>121.79960381158901</v>
      </c>
    </row>
    <row r="167" spans="2:14" hidden="1">
      <c r="B167" s="1" t="s">
        <v>188</v>
      </c>
      <c r="C167" s="1" t="s">
        <v>190</v>
      </c>
      <c r="D167" s="1" t="s">
        <v>212</v>
      </c>
      <c r="E167" s="1"/>
      <c r="F167" s="1"/>
      <c r="G167" s="35">
        <v>100</v>
      </c>
      <c r="H16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m)AllWill100</v>
      </c>
      <c r="I167" s="39">
        <v>84.0399999305329</v>
      </c>
      <c r="J167" s="28">
        <v>4.8203772353564363</v>
      </c>
      <c r="K167" s="28">
        <v>30.925925925925927</v>
      </c>
      <c r="L167" s="28">
        <v>3.3175810621068256</v>
      </c>
      <c r="M167" s="28" t="s">
        <v>205</v>
      </c>
      <c r="N167" s="28">
        <f>SUM(TotalCarbon[[#This Row],[Tree Carbon]:[Soil Carbon]])</f>
        <v>123.10388415392208</v>
      </c>
    </row>
    <row r="168" spans="2:14" hidden="1">
      <c r="B168" s="1" t="s">
        <v>188</v>
      </c>
      <c r="C168" s="1" t="s">
        <v>190</v>
      </c>
      <c r="D168" s="1" t="s">
        <v>213</v>
      </c>
      <c r="E168" s="1"/>
      <c r="F168" s="1"/>
      <c r="G168" s="35">
        <v>0</v>
      </c>
      <c r="H16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m)MRF0</v>
      </c>
      <c r="I168" s="39">
        <v>0</v>
      </c>
      <c r="J168" s="28">
        <v>0</v>
      </c>
      <c r="K168" s="28">
        <v>0</v>
      </c>
      <c r="L168" s="28">
        <v>0</v>
      </c>
      <c r="M168" s="28" t="s">
        <v>205</v>
      </c>
      <c r="N168" s="28">
        <f>SUM(TotalCarbon[[#This Row],[Tree Carbon]:[Soil Carbon]])</f>
        <v>0</v>
      </c>
    </row>
    <row r="169" spans="2:14" hidden="1">
      <c r="B169" s="1" t="s">
        <v>188</v>
      </c>
      <c r="C169" s="1" t="s">
        <v>190</v>
      </c>
      <c r="D169" s="1" t="s">
        <v>213</v>
      </c>
      <c r="E169" s="1"/>
      <c r="F169" s="1"/>
      <c r="G169" s="35">
        <v>5</v>
      </c>
      <c r="H16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m)MRF5</v>
      </c>
      <c r="I169" s="39">
        <v>7.1775759059996478</v>
      </c>
      <c r="J169" s="28">
        <v>0.30976983215734027</v>
      </c>
      <c r="K169" s="28">
        <v>3.7388059701492535</v>
      </c>
      <c r="L169" s="28">
        <v>6.0683519746493841</v>
      </c>
      <c r="M169" s="28" t="s">
        <v>205</v>
      </c>
      <c r="N169" s="28">
        <f>SUM(TotalCarbon[[#This Row],[Tree Carbon]:[Soil Carbon]])</f>
        <v>17.294503682955625</v>
      </c>
    </row>
    <row r="170" spans="2:14" hidden="1">
      <c r="B170" s="1" t="s">
        <v>188</v>
      </c>
      <c r="C170" s="1" t="s">
        <v>190</v>
      </c>
      <c r="D170" s="1" t="s">
        <v>213</v>
      </c>
      <c r="E170" s="1"/>
      <c r="F170" s="1"/>
      <c r="G170" s="35">
        <v>10</v>
      </c>
      <c r="H17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m)MRF10</v>
      </c>
      <c r="I170" s="39">
        <v>32.464069016610452</v>
      </c>
      <c r="J170" s="28">
        <v>1.4010843413043836</v>
      </c>
      <c r="K170" s="28">
        <v>6.958333333333333</v>
      </c>
      <c r="L170" s="28">
        <v>4.3538877463083701</v>
      </c>
      <c r="M170" s="28" t="s">
        <v>205</v>
      </c>
      <c r="N170" s="28">
        <f>SUM(TotalCarbon[[#This Row],[Tree Carbon]:[Soil Carbon]])</f>
        <v>45.177374437556537</v>
      </c>
    </row>
    <row r="171" spans="2:14" hidden="1">
      <c r="B171" s="1" t="s">
        <v>188</v>
      </c>
      <c r="C171" s="1" t="s">
        <v>190</v>
      </c>
      <c r="D171" s="1" t="s">
        <v>213</v>
      </c>
      <c r="E171" s="1"/>
      <c r="F171" s="1"/>
      <c r="G171" s="35">
        <v>15</v>
      </c>
      <c r="H17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m)MRF15</v>
      </c>
      <c r="I171" s="39">
        <v>64.700804113060144</v>
      </c>
      <c r="J171" s="28">
        <v>2.7923574049275373</v>
      </c>
      <c r="K171" s="28">
        <v>9.7597402597402603</v>
      </c>
      <c r="L171" s="28">
        <v>3.7409831162047893</v>
      </c>
      <c r="M171" s="28" t="s">
        <v>205</v>
      </c>
      <c r="N171" s="28">
        <f>SUM(TotalCarbon[[#This Row],[Tree Carbon]:[Soil Carbon]])</f>
        <v>80.99388489393273</v>
      </c>
    </row>
    <row r="172" spans="2:14" hidden="1">
      <c r="B172" s="1" t="s">
        <v>188</v>
      </c>
      <c r="C172" s="1" t="s">
        <v>190</v>
      </c>
      <c r="D172" s="1" t="s">
        <v>213</v>
      </c>
      <c r="E172" s="1"/>
      <c r="F172" s="1"/>
      <c r="G172" s="35">
        <v>20</v>
      </c>
      <c r="H17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m)MRF20</v>
      </c>
      <c r="I172" s="39">
        <v>94.417752758280542</v>
      </c>
      <c r="J172" s="28">
        <v>4.0748815209544436</v>
      </c>
      <c r="K172" s="28">
        <v>12.219512195121951</v>
      </c>
      <c r="L172" s="28">
        <v>3.4425009774927573</v>
      </c>
      <c r="M172" s="28" t="s">
        <v>205</v>
      </c>
      <c r="N172" s="28">
        <f>SUM(TotalCarbon[[#This Row],[Tree Carbon]:[Soil Carbon]])</f>
        <v>114.1546474518497</v>
      </c>
    </row>
    <row r="173" spans="2:14" hidden="1">
      <c r="B173" s="1" t="s">
        <v>188</v>
      </c>
      <c r="C173" s="1" t="s">
        <v>190</v>
      </c>
      <c r="D173" s="1" t="s">
        <v>213</v>
      </c>
      <c r="E173" s="1"/>
      <c r="F173" s="1"/>
      <c r="G173" s="35">
        <v>25</v>
      </c>
      <c r="H17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m)MRF25</v>
      </c>
      <c r="I173" s="39">
        <v>118.07831928215575</v>
      </c>
      <c r="J173" s="28">
        <v>5.0960242879326252</v>
      </c>
      <c r="K173" s="28">
        <v>14.396551724137931</v>
      </c>
      <c r="L173" s="28">
        <v>3.2772414682939899</v>
      </c>
      <c r="M173" s="28" t="s">
        <v>205</v>
      </c>
      <c r="N173" s="28">
        <f>SUM(TotalCarbon[[#This Row],[Tree Carbon]:[Soil Carbon]])</f>
        <v>140.84813676252028</v>
      </c>
    </row>
    <row r="174" spans="2:14" hidden="1">
      <c r="B174" s="1" t="s">
        <v>188</v>
      </c>
      <c r="C174" s="1" t="s">
        <v>190</v>
      </c>
      <c r="D174" s="1" t="s">
        <v>213</v>
      </c>
      <c r="E174" s="1"/>
      <c r="F174" s="1"/>
      <c r="G174" s="35">
        <v>30</v>
      </c>
      <c r="H17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m)MRF30</v>
      </c>
      <c r="I174" s="39">
        <v>135.50653918074158</v>
      </c>
      <c r="J174" s="28">
        <v>5.8481914295261292</v>
      </c>
      <c r="K174" s="28">
        <v>16.336956521739129</v>
      </c>
      <c r="L174" s="28">
        <v>3.1794691948219724</v>
      </c>
      <c r="M174" s="28" t="s">
        <v>205</v>
      </c>
      <c r="N174" s="28">
        <f>SUM(TotalCarbon[[#This Row],[Tree Carbon]:[Soil Carbon]])</f>
        <v>160.87115632682881</v>
      </c>
    </row>
    <row r="175" spans="2:14" hidden="1">
      <c r="B175" s="1" t="s">
        <v>188</v>
      </c>
      <c r="C175" s="1" t="s">
        <v>190</v>
      </c>
      <c r="D175" s="1" t="s">
        <v>213</v>
      </c>
      <c r="E175" s="1"/>
      <c r="F175" s="1"/>
      <c r="G175" s="35">
        <v>35</v>
      </c>
      <c r="H17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m)MRF35</v>
      </c>
      <c r="I175" s="39">
        <v>147.78025502338653</v>
      </c>
      <c r="J175" s="28">
        <v>6.3779004770257091</v>
      </c>
      <c r="K175" s="28">
        <v>18.077319587628867</v>
      </c>
      <c r="L175" s="28">
        <v>3.1193942463922908</v>
      </c>
      <c r="M175" s="28" t="s">
        <v>205</v>
      </c>
      <c r="N175" s="28">
        <f>SUM(TotalCarbon[[#This Row],[Tree Carbon]:[Soil Carbon]])</f>
        <v>175.3548693344334</v>
      </c>
    </row>
    <row r="176" spans="2:14" hidden="1">
      <c r="B176" s="1" t="s">
        <v>188</v>
      </c>
      <c r="C176" s="1" t="s">
        <v>190</v>
      </c>
      <c r="D176" s="1" t="s">
        <v>213</v>
      </c>
      <c r="E176" s="1"/>
      <c r="F176" s="1"/>
      <c r="G176" s="35">
        <v>40</v>
      </c>
      <c r="H17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m)MRF40</v>
      </c>
      <c r="I176" s="39">
        <v>156.192184744749</v>
      </c>
      <c r="J176" s="28">
        <v>6.7409425530736504</v>
      </c>
      <c r="K176" s="28">
        <v>19.647058823529413</v>
      </c>
      <c r="L176" s="28">
        <v>3.0816323987338237</v>
      </c>
      <c r="M176" s="28" t="s">
        <v>205</v>
      </c>
      <c r="N176" s="28">
        <f>SUM(TotalCarbon[[#This Row],[Tree Carbon]:[Soil Carbon]])</f>
        <v>185.66181852008589</v>
      </c>
    </row>
    <row r="177" spans="2:14" hidden="1">
      <c r="B177" s="1" t="s">
        <v>188</v>
      </c>
      <c r="C177" s="1" t="s">
        <v>190</v>
      </c>
      <c r="D177" s="1" t="s">
        <v>213</v>
      </c>
      <c r="E177" s="1"/>
      <c r="F177" s="1"/>
      <c r="G177" s="35">
        <v>45</v>
      </c>
      <c r="H17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m)MRF45</v>
      </c>
      <c r="I177" s="39">
        <v>161.86066443270167</v>
      </c>
      <c r="J177" s="28">
        <v>6.985582808296396</v>
      </c>
      <c r="K177" s="28">
        <v>21.070093457943926</v>
      </c>
      <c r="L177" s="28">
        <v>3.0575585851892266</v>
      </c>
      <c r="M177" s="28" t="s">
        <v>205</v>
      </c>
      <c r="N177" s="28">
        <f>SUM(TotalCarbon[[#This Row],[Tree Carbon]:[Soil Carbon]])</f>
        <v>192.97389928413119</v>
      </c>
    </row>
    <row r="178" spans="2:14" hidden="1">
      <c r="B178" s="1" t="s">
        <v>188</v>
      </c>
      <c r="C178" s="1" t="s">
        <v>190</v>
      </c>
      <c r="D178" s="1" t="s">
        <v>213</v>
      </c>
      <c r="E178" s="1"/>
      <c r="F178" s="1"/>
      <c r="G178" s="35">
        <v>50</v>
      </c>
      <c r="H17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m)MRF50</v>
      </c>
      <c r="I178" s="39">
        <v>165.63970262124636</v>
      </c>
      <c r="J178" s="28">
        <v>7.148678544337745</v>
      </c>
      <c r="K178" s="28">
        <v>22.366071428571427</v>
      </c>
      <c r="L178" s="28">
        <v>3.0420734802560587</v>
      </c>
      <c r="M178" s="28" t="s">
        <v>205</v>
      </c>
      <c r="N178" s="28">
        <f>SUM(TotalCarbon[[#This Row],[Tree Carbon]:[Soil Carbon]])</f>
        <v>198.19652607441157</v>
      </c>
    </row>
    <row r="179" spans="2:14" hidden="1">
      <c r="B179" s="1" t="s">
        <v>188</v>
      </c>
      <c r="C179" s="1" t="s">
        <v>190</v>
      </c>
      <c r="D179" s="1" t="s">
        <v>213</v>
      </c>
      <c r="E179" s="1"/>
      <c r="F179" s="1"/>
      <c r="G179" s="35">
        <v>60</v>
      </c>
      <c r="H17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m)MRF60</v>
      </c>
      <c r="I179" s="39">
        <v>169.79122235507657</v>
      </c>
      <c r="J179" s="28">
        <v>7.3278498394920755</v>
      </c>
      <c r="K179" s="28">
        <v>24.639344262295083</v>
      </c>
      <c r="L179" s="28">
        <v>3.025551332193487</v>
      </c>
      <c r="M179" s="28" t="s">
        <v>205</v>
      </c>
      <c r="N179" s="28">
        <f>SUM(TotalCarbon[[#This Row],[Tree Carbon]:[Soil Carbon]])</f>
        <v>204.78396778905721</v>
      </c>
    </row>
    <row r="180" spans="2:14" hidden="1">
      <c r="B180" s="1" t="s">
        <v>188</v>
      </c>
      <c r="C180" s="1" t="s">
        <v>190</v>
      </c>
      <c r="D180" s="1" t="s">
        <v>213</v>
      </c>
      <c r="E180" s="1"/>
      <c r="F180" s="1"/>
      <c r="G180" s="35">
        <v>70</v>
      </c>
      <c r="H18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m)MRF70</v>
      </c>
      <c r="I180" s="39">
        <v>171.58659674577814</v>
      </c>
      <c r="J180" s="28">
        <v>7.4053346102490565</v>
      </c>
      <c r="K180" s="28">
        <v>26.568181818181817</v>
      </c>
      <c r="L180" s="28">
        <v>3.018558090536454</v>
      </c>
      <c r="M180" s="28" t="s">
        <v>205</v>
      </c>
      <c r="N180" s="28">
        <f>SUM(TotalCarbon[[#This Row],[Tree Carbon]:[Soil Carbon]])</f>
        <v>208.57867126474545</v>
      </c>
    </row>
    <row r="181" spans="2:14" hidden="1">
      <c r="B181" s="1" t="s">
        <v>188</v>
      </c>
      <c r="C181" s="1" t="s">
        <v>190</v>
      </c>
      <c r="D181" s="1" t="s">
        <v>213</v>
      </c>
      <c r="E181" s="1"/>
      <c r="F181" s="1"/>
      <c r="G181" s="35">
        <v>80</v>
      </c>
      <c r="H18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m)MRF80</v>
      </c>
      <c r="I181" s="39">
        <v>172.3578112205397</v>
      </c>
      <c r="J181" s="28">
        <v>7.4386186857548982</v>
      </c>
      <c r="K181" s="28">
        <v>28.225352112676056</v>
      </c>
      <c r="L181" s="28">
        <v>3.0155814551374722</v>
      </c>
      <c r="M181" s="28" t="s">
        <v>205</v>
      </c>
      <c r="N181" s="28">
        <f>SUM(TotalCarbon[[#This Row],[Tree Carbon]:[Soil Carbon]])</f>
        <v>211.03736347410813</v>
      </c>
    </row>
    <row r="182" spans="2:14" hidden="1">
      <c r="B182" s="1" t="s">
        <v>188</v>
      </c>
      <c r="C182" s="1" t="s">
        <v>190</v>
      </c>
      <c r="D182" s="1" t="s">
        <v>213</v>
      </c>
      <c r="E182" s="1"/>
      <c r="F182" s="1"/>
      <c r="G182" s="35">
        <v>90</v>
      </c>
      <c r="H18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m)MRF90</v>
      </c>
      <c r="I182" s="39">
        <v>172.68814347754449</v>
      </c>
      <c r="J182" s="28">
        <v>7.4528751658184511</v>
      </c>
      <c r="K182" s="28">
        <v>29.664473684210527</v>
      </c>
      <c r="L182" s="28">
        <v>3.0143114471560635</v>
      </c>
      <c r="M182" s="28" t="s">
        <v>205</v>
      </c>
      <c r="N182" s="28">
        <f>SUM(TotalCarbon[[#This Row],[Tree Carbon]:[Soil Carbon]])</f>
        <v>212.81980377472954</v>
      </c>
    </row>
    <row r="183" spans="2:14" hidden="1">
      <c r="B183" s="1" t="s">
        <v>188</v>
      </c>
      <c r="C183" s="1" t="s">
        <v>190</v>
      </c>
      <c r="D183" s="1" t="s">
        <v>213</v>
      </c>
      <c r="E183" s="1"/>
      <c r="F183" s="1"/>
      <c r="G183" s="35">
        <v>100</v>
      </c>
      <c r="H18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m)MRF100</v>
      </c>
      <c r="I183" s="39">
        <v>172.8294610695626</v>
      </c>
      <c r="J183" s="28">
        <v>7.4589741506754059</v>
      </c>
      <c r="K183" s="28">
        <v>30.925925925925927</v>
      </c>
      <c r="L183" s="28">
        <v>3.0137690370225383</v>
      </c>
      <c r="M183" s="28" t="s">
        <v>205</v>
      </c>
      <c r="N183" s="28">
        <f>SUM(TotalCarbon[[#This Row],[Tree Carbon]:[Soil Carbon]])</f>
        <v>214.22813018318647</v>
      </c>
    </row>
    <row r="184" spans="2:14" hidden="1">
      <c r="B184" s="1" t="s">
        <v>188</v>
      </c>
      <c r="C184" s="1" t="s">
        <v>190</v>
      </c>
      <c r="D184" s="1" t="s">
        <v>214</v>
      </c>
      <c r="E184" s="1"/>
      <c r="F184" s="1"/>
      <c r="G184" s="35">
        <v>0</v>
      </c>
      <c r="H18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m)WilFor0</v>
      </c>
      <c r="I184" s="39">
        <v>0</v>
      </c>
      <c r="J184" s="28">
        <v>0</v>
      </c>
      <c r="K184" s="28">
        <v>0</v>
      </c>
      <c r="L184" s="28">
        <v>0</v>
      </c>
      <c r="M184" s="28" t="s">
        <v>205</v>
      </c>
      <c r="N184" s="28">
        <f>SUM(TotalCarbon[[#This Row],[Tree Carbon]:[Soil Carbon]])</f>
        <v>0</v>
      </c>
    </row>
    <row r="185" spans="2:14" hidden="1">
      <c r="B185" s="1" t="s">
        <v>188</v>
      </c>
      <c r="C185" s="1" t="s">
        <v>190</v>
      </c>
      <c r="D185" s="1" t="s">
        <v>214</v>
      </c>
      <c r="E185" s="1"/>
      <c r="F185" s="1"/>
      <c r="G185" s="35">
        <v>5</v>
      </c>
      <c r="H18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m)WilFor5</v>
      </c>
      <c r="I185" s="39">
        <v>43.056240299254327</v>
      </c>
      <c r="J185" s="28">
        <v>1.9345496996318157</v>
      </c>
      <c r="K185" s="28">
        <v>3.7388059701492535</v>
      </c>
      <c r="L185" s="28">
        <v>4.0555689841498541</v>
      </c>
      <c r="M185" s="28" t="s">
        <v>205</v>
      </c>
      <c r="N185" s="28">
        <f>SUM(TotalCarbon[[#This Row],[Tree Carbon]:[Soil Carbon]])</f>
        <v>52.785164953185244</v>
      </c>
    </row>
    <row r="186" spans="2:14" hidden="1">
      <c r="B186" s="1" t="s">
        <v>188</v>
      </c>
      <c r="C186" s="1" t="s">
        <v>190</v>
      </c>
      <c r="D186" s="1" t="s">
        <v>214</v>
      </c>
      <c r="E186" s="1"/>
      <c r="F186" s="1"/>
      <c r="G186" s="35">
        <v>10</v>
      </c>
      <c r="H18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m)WilFor10</v>
      </c>
      <c r="I186" s="39">
        <v>56.427024452020994</v>
      </c>
      <c r="J186" s="28">
        <v>2.0055946179015942</v>
      </c>
      <c r="K186" s="28">
        <v>6.958333333333333</v>
      </c>
      <c r="L186" s="28">
        <v>4.0235173179003905</v>
      </c>
      <c r="M186" s="28" t="s">
        <v>205</v>
      </c>
      <c r="N186" s="28">
        <f>SUM(TotalCarbon[[#This Row],[Tree Carbon]:[Soil Carbon]])</f>
        <v>69.414469721156308</v>
      </c>
    </row>
    <row r="187" spans="2:14" hidden="1">
      <c r="B187" s="1" t="s">
        <v>188</v>
      </c>
      <c r="C187" s="1" t="s">
        <v>190</v>
      </c>
      <c r="D187" s="1" t="s">
        <v>214</v>
      </c>
      <c r="E187" s="1"/>
      <c r="F187" s="1"/>
      <c r="G187" s="35">
        <v>15</v>
      </c>
      <c r="H18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m)WilFor15</v>
      </c>
      <c r="I187" s="39">
        <v>57.466263761222571</v>
      </c>
      <c r="J187" s="28">
        <v>2.0064643506322026</v>
      </c>
      <c r="K187" s="28">
        <v>9.7597402597402603</v>
      </c>
      <c r="L187" s="28">
        <v>4.0231335608629069</v>
      </c>
      <c r="M187" s="28" t="s">
        <v>205</v>
      </c>
      <c r="N187" s="28">
        <f>SUM(TotalCarbon[[#This Row],[Tree Carbon]:[Soil Carbon]])</f>
        <v>73.255601932457935</v>
      </c>
    </row>
    <row r="188" spans="2:14" hidden="1">
      <c r="B188" s="1" t="s">
        <v>188</v>
      </c>
      <c r="C188" s="1" t="s">
        <v>190</v>
      </c>
      <c r="D188" s="1" t="s">
        <v>214</v>
      </c>
      <c r="E188" s="1"/>
      <c r="F188" s="1"/>
      <c r="G188" s="35">
        <v>20</v>
      </c>
      <c r="H18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m)WilFor20</v>
      </c>
      <c r="I188" s="39">
        <v>57.539489909862667</v>
      </c>
      <c r="J188" s="28">
        <v>2.0064748712004192</v>
      </c>
      <c r="K188" s="28">
        <v>12.219512195121951</v>
      </c>
      <c r="L188" s="28">
        <v>4.02312892005608</v>
      </c>
      <c r="M188" s="28" t="s">
        <v>205</v>
      </c>
      <c r="N188" s="28">
        <f>SUM(TotalCarbon[[#This Row],[Tree Carbon]:[Soil Carbon]])</f>
        <v>75.788605896241108</v>
      </c>
    </row>
    <row r="189" spans="2:14" hidden="1">
      <c r="B189" s="1" t="s">
        <v>188</v>
      </c>
      <c r="C189" s="1" t="s">
        <v>190</v>
      </c>
      <c r="D189" s="1" t="s">
        <v>214</v>
      </c>
      <c r="E189" s="1"/>
      <c r="F189" s="1"/>
      <c r="G189" s="35">
        <v>25</v>
      </c>
      <c r="H18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m)WilFor25</v>
      </c>
      <c r="I189" s="39">
        <v>57.544614566121176</v>
      </c>
      <c r="J189" s="28">
        <v>2.0064749984422261</v>
      </c>
      <c r="K189" s="28">
        <v>14.396551724137931</v>
      </c>
      <c r="L189" s="28">
        <v>4.0231288639276759</v>
      </c>
      <c r="M189" s="28" t="s">
        <v>205</v>
      </c>
      <c r="N189" s="28">
        <f>SUM(TotalCarbon[[#This Row],[Tree Carbon]:[Soil Carbon]])</f>
        <v>77.970770152629015</v>
      </c>
    </row>
    <row r="190" spans="2:14" hidden="1">
      <c r="B190" s="1" t="s">
        <v>188</v>
      </c>
      <c r="C190" s="1" t="s">
        <v>190</v>
      </c>
      <c r="D190" s="1" t="s">
        <v>214</v>
      </c>
      <c r="E190" s="1"/>
      <c r="F190" s="1"/>
      <c r="G190" s="35">
        <v>30</v>
      </c>
      <c r="H19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m)WilFor30</v>
      </c>
      <c r="I190" s="39">
        <v>57.544973039522596</v>
      </c>
      <c r="J190" s="28">
        <v>2.0064749999811595</v>
      </c>
      <c r="K190" s="28">
        <v>16.336956521739129</v>
      </c>
      <c r="L190" s="28">
        <v>4.0231288632488234</v>
      </c>
      <c r="M190" s="28" t="s">
        <v>205</v>
      </c>
      <c r="N190" s="28">
        <f>SUM(TotalCarbon[[#This Row],[Tree Carbon]:[Soil Carbon]])</f>
        <v>79.911533424491708</v>
      </c>
    </row>
    <row r="191" spans="2:14" hidden="1">
      <c r="B191" s="1" t="s">
        <v>188</v>
      </c>
      <c r="C191" s="1" t="s">
        <v>190</v>
      </c>
      <c r="D191" s="1" t="s">
        <v>214</v>
      </c>
      <c r="E191" s="1"/>
      <c r="F191" s="1"/>
      <c r="G191" s="35">
        <v>35</v>
      </c>
      <c r="H19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m)WilFor35</v>
      </c>
      <c r="I191" s="39">
        <v>57.544998114162233</v>
      </c>
      <c r="J191" s="28">
        <v>2.0064749999997722</v>
      </c>
      <c r="K191" s="28">
        <v>18.077319587628867</v>
      </c>
      <c r="L191" s="28">
        <v>4.0231288632406166</v>
      </c>
      <c r="M191" s="28" t="s">
        <v>205</v>
      </c>
      <c r="N191" s="28">
        <f>SUM(TotalCarbon[[#This Row],[Tree Carbon]:[Soil Carbon]])</f>
        <v>81.651921565031486</v>
      </c>
    </row>
    <row r="192" spans="2:14" hidden="1">
      <c r="B192" s="1" t="s">
        <v>188</v>
      </c>
      <c r="C192" s="1" t="s">
        <v>190</v>
      </c>
      <c r="D192" s="1" t="s">
        <v>214</v>
      </c>
      <c r="E192" s="1"/>
      <c r="F192" s="1"/>
      <c r="G192" s="35">
        <v>40</v>
      </c>
      <c r="H19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m)WilFor40</v>
      </c>
      <c r="I192" s="39">
        <v>57.544999868089</v>
      </c>
      <c r="J192" s="28">
        <v>2.0064749999999973</v>
      </c>
      <c r="K192" s="28">
        <v>19.647058823529413</v>
      </c>
      <c r="L192" s="28">
        <v>4.0231288632405144</v>
      </c>
      <c r="M192" s="28" t="s">
        <v>205</v>
      </c>
      <c r="N192" s="28">
        <f>SUM(TotalCarbon[[#This Row],[Tree Carbon]:[Soil Carbon]])</f>
        <v>83.221662554858923</v>
      </c>
    </row>
    <row r="193" spans="2:14" hidden="1">
      <c r="B193" s="1" t="s">
        <v>188</v>
      </c>
      <c r="C193" s="1" t="s">
        <v>190</v>
      </c>
      <c r="D193" s="1" t="s">
        <v>214</v>
      </c>
      <c r="E193" s="1"/>
      <c r="F193" s="1"/>
      <c r="G193" s="35">
        <v>45</v>
      </c>
      <c r="H19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m)WilFor45</v>
      </c>
      <c r="I193" s="39">
        <v>57.544999990773071</v>
      </c>
      <c r="J193" s="28">
        <v>2.006475</v>
      </c>
      <c r="K193" s="28">
        <v>21.070093457943926</v>
      </c>
      <c r="L193" s="28">
        <v>4.0231288632405162</v>
      </c>
      <c r="M193" s="28" t="s">
        <v>205</v>
      </c>
      <c r="N193" s="28">
        <f>SUM(TotalCarbon[[#This Row],[Tree Carbon]:[Soil Carbon]])</f>
        <v>84.644697311957515</v>
      </c>
    </row>
    <row r="194" spans="2:14" hidden="1">
      <c r="B194" s="1" t="s">
        <v>188</v>
      </c>
      <c r="C194" s="1" t="s">
        <v>190</v>
      </c>
      <c r="D194" s="1" t="s">
        <v>214</v>
      </c>
      <c r="E194" s="1"/>
      <c r="F194" s="1"/>
      <c r="G194" s="35">
        <v>50</v>
      </c>
      <c r="H19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m)WilFor50</v>
      </c>
      <c r="I194" s="39">
        <v>57.54499999935458</v>
      </c>
      <c r="J194" s="28">
        <v>2.006475</v>
      </c>
      <c r="K194" s="28">
        <v>22.366071428571427</v>
      </c>
      <c r="L194" s="28">
        <v>4.0231288632405162</v>
      </c>
      <c r="M194" s="28" t="s">
        <v>205</v>
      </c>
      <c r="N194" s="28">
        <f>SUM(TotalCarbon[[#This Row],[Tree Carbon]:[Soil Carbon]])</f>
        <v>85.940675291166528</v>
      </c>
    </row>
    <row r="195" spans="2:14" hidden="1">
      <c r="B195" s="1" t="s">
        <v>188</v>
      </c>
      <c r="C195" s="1" t="s">
        <v>190</v>
      </c>
      <c r="D195" s="1" t="s">
        <v>214</v>
      </c>
      <c r="E195" s="1"/>
      <c r="F195" s="1"/>
      <c r="G195" s="35">
        <v>60</v>
      </c>
      <c r="H19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m)WilFor60</v>
      </c>
      <c r="I195" s="39">
        <v>57.544999999996833</v>
      </c>
      <c r="J195" s="28">
        <v>2.006475</v>
      </c>
      <c r="K195" s="28">
        <v>24.639344262295083</v>
      </c>
      <c r="L195" s="28">
        <v>4.0231288632405162</v>
      </c>
      <c r="M195" s="28" t="s">
        <v>205</v>
      </c>
      <c r="N195" s="28">
        <f>SUM(TotalCarbon[[#This Row],[Tree Carbon]:[Soil Carbon]])</f>
        <v>88.213948125532426</v>
      </c>
    </row>
    <row r="196" spans="2:14" hidden="1">
      <c r="B196" s="1" t="s">
        <v>188</v>
      </c>
      <c r="C196" s="1" t="s">
        <v>190</v>
      </c>
      <c r="D196" s="1" t="s">
        <v>214</v>
      </c>
      <c r="E196" s="1"/>
      <c r="F196" s="1"/>
      <c r="G196" s="35">
        <v>70</v>
      </c>
      <c r="H19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m)WilFor70</v>
      </c>
      <c r="I196" s="39">
        <v>57.544999999999973</v>
      </c>
      <c r="J196" s="28">
        <v>2.006475</v>
      </c>
      <c r="K196" s="28">
        <v>26.568181818181817</v>
      </c>
      <c r="L196" s="28">
        <v>4.0231288632405162</v>
      </c>
      <c r="M196" s="28" t="s">
        <v>205</v>
      </c>
      <c r="N196" s="28">
        <f>SUM(TotalCarbon[[#This Row],[Tree Carbon]:[Soil Carbon]])</f>
        <v>90.142785681422311</v>
      </c>
    </row>
    <row r="197" spans="2:14" hidden="1">
      <c r="B197" s="1" t="s">
        <v>188</v>
      </c>
      <c r="C197" s="1" t="s">
        <v>190</v>
      </c>
      <c r="D197" s="1" t="s">
        <v>214</v>
      </c>
      <c r="E197" s="1"/>
      <c r="F197" s="1"/>
      <c r="G197" s="35">
        <v>80</v>
      </c>
      <c r="H19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m)WilFor80</v>
      </c>
      <c r="I197" s="39">
        <v>57.545000000000002</v>
      </c>
      <c r="J197" s="28">
        <v>2.006475</v>
      </c>
      <c r="K197" s="28">
        <v>28.225352112676056</v>
      </c>
      <c r="L197" s="28">
        <v>4.0231288632405162</v>
      </c>
      <c r="M197" s="28" t="s">
        <v>205</v>
      </c>
      <c r="N197" s="28">
        <f>SUM(TotalCarbon[[#This Row],[Tree Carbon]:[Soil Carbon]])</f>
        <v>91.799955975916575</v>
      </c>
    </row>
    <row r="198" spans="2:14" hidden="1">
      <c r="B198" s="1" t="s">
        <v>188</v>
      </c>
      <c r="C198" s="1" t="s">
        <v>190</v>
      </c>
      <c r="D198" s="1" t="s">
        <v>214</v>
      </c>
      <c r="E198" s="1"/>
      <c r="F198" s="1"/>
      <c r="G198" s="35">
        <v>90</v>
      </c>
      <c r="H19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m)WilFor90</v>
      </c>
      <c r="I198" s="39">
        <v>57.545000000000002</v>
      </c>
      <c r="J198" s="28">
        <v>2.006475</v>
      </c>
      <c r="K198" s="28">
        <v>29.664473684210527</v>
      </c>
      <c r="L198" s="28">
        <v>4.0231288632405162</v>
      </c>
      <c r="M198" s="28" t="s">
        <v>205</v>
      </c>
      <c r="N198" s="28">
        <f>SUM(TotalCarbon[[#This Row],[Tree Carbon]:[Soil Carbon]])</f>
        <v>93.239077547451046</v>
      </c>
    </row>
    <row r="199" spans="2:14" hidden="1">
      <c r="B199" s="1" t="s">
        <v>188</v>
      </c>
      <c r="C199" s="1" t="s">
        <v>190</v>
      </c>
      <c r="D199" s="1" t="s">
        <v>214</v>
      </c>
      <c r="E199" s="1"/>
      <c r="F199" s="1"/>
      <c r="G199" s="35">
        <v>100</v>
      </c>
      <c r="H19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m)WilFor100</v>
      </c>
      <c r="I199" s="39">
        <v>57.545000000000002</v>
      </c>
      <c r="J199" s="28">
        <v>2.006475</v>
      </c>
      <c r="K199" s="28">
        <v>30.925925925925927</v>
      </c>
      <c r="L199" s="28">
        <v>4.0231288632405162</v>
      </c>
      <c r="M199" s="28" t="s">
        <v>205</v>
      </c>
      <c r="N199" s="28">
        <f>SUM(TotalCarbon[[#This Row],[Tree Carbon]:[Soil Carbon]])</f>
        <v>94.50052978916645</v>
      </c>
    </row>
    <row r="200" spans="2:14" hidden="1">
      <c r="B200" s="1" t="s">
        <v>188</v>
      </c>
      <c r="C200" s="1" t="s">
        <v>190</v>
      </c>
      <c r="D200" s="1" t="s">
        <v>215</v>
      </c>
      <c r="E200" s="1"/>
      <c r="F200" s="1"/>
      <c r="G200" s="35">
        <v>0</v>
      </c>
      <c r="H20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m)WilMix0</v>
      </c>
      <c r="I200" s="39">
        <v>0</v>
      </c>
      <c r="J200" s="28">
        <v>0</v>
      </c>
      <c r="K200" s="28">
        <v>0</v>
      </c>
      <c r="L200" s="28">
        <v>0</v>
      </c>
      <c r="M200" s="28" t="s">
        <v>205</v>
      </c>
      <c r="N200" s="28">
        <f>SUM(TotalCarbon[[#This Row],[Tree Carbon]:[Soil Carbon]])</f>
        <v>0</v>
      </c>
    </row>
    <row r="201" spans="2:14" hidden="1">
      <c r="B201" s="1" t="s">
        <v>188</v>
      </c>
      <c r="C201" s="1" t="s">
        <v>190</v>
      </c>
      <c r="D201" s="1" t="s">
        <v>215</v>
      </c>
      <c r="E201" s="1"/>
      <c r="F201" s="1"/>
      <c r="G201" s="35">
        <v>5</v>
      </c>
      <c r="H20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m)WilMix5</v>
      </c>
      <c r="I201" s="39">
        <v>43.280114586930331</v>
      </c>
      <c r="J201" s="28">
        <v>0.50571200927926363</v>
      </c>
      <c r="K201" s="28">
        <v>3.7388059701492535</v>
      </c>
      <c r="L201" s="28">
        <v>5.4480445518696898</v>
      </c>
      <c r="M201" s="28" t="s">
        <v>205</v>
      </c>
      <c r="N201" s="28">
        <f>SUM(TotalCarbon[[#This Row],[Tree Carbon]:[Soil Carbon]])</f>
        <v>52.972677118228539</v>
      </c>
    </row>
    <row r="202" spans="2:14" hidden="1">
      <c r="B202" s="1" t="s">
        <v>188</v>
      </c>
      <c r="C202" s="1" t="s">
        <v>190</v>
      </c>
      <c r="D202" s="1" t="s">
        <v>215</v>
      </c>
      <c r="E202" s="1"/>
      <c r="F202" s="1"/>
      <c r="G202" s="35">
        <v>10</v>
      </c>
      <c r="H20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m)WilMix10</v>
      </c>
      <c r="I202" s="39">
        <v>53.565423914825189</v>
      </c>
      <c r="J202" s="28">
        <v>1.9909638491125299</v>
      </c>
      <c r="K202" s="28">
        <v>6.958333333333333</v>
      </c>
      <c r="L202" s="28">
        <v>4.0300035321622349</v>
      </c>
      <c r="M202" s="28" t="s">
        <v>205</v>
      </c>
      <c r="N202" s="28">
        <f>SUM(TotalCarbon[[#This Row],[Tree Carbon]:[Soil Carbon]])</f>
        <v>66.54472462943329</v>
      </c>
    </row>
    <row r="203" spans="2:14" hidden="1">
      <c r="B203" s="1" t="s">
        <v>188</v>
      </c>
      <c r="C203" s="1" t="s">
        <v>190</v>
      </c>
      <c r="D203" s="1" t="s">
        <v>215</v>
      </c>
      <c r="E203" s="1"/>
      <c r="F203" s="1"/>
      <c r="G203" s="35">
        <v>15</v>
      </c>
      <c r="H20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m)WilMix15</v>
      </c>
      <c r="I203" s="39">
        <v>54.176922444078706</v>
      </c>
      <c r="J203" s="28">
        <v>3.1163886803473879</v>
      </c>
      <c r="K203" s="28">
        <v>9.7597402597402603</v>
      </c>
      <c r="L203" s="28">
        <v>3.6517077495144048</v>
      </c>
      <c r="M203" s="28" t="s">
        <v>205</v>
      </c>
      <c r="N203" s="28">
        <f>SUM(TotalCarbon[[#This Row],[Tree Carbon]:[Soil Carbon]])</f>
        <v>70.704759133680753</v>
      </c>
    </row>
    <row r="204" spans="2:14" hidden="1">
      <c r="B204" s="1" t="s">
        <v>188</v>
      </c>
      <c r="C204" s="1" t="s">
        <v>190</v>
      </c>
      <c r="D204" s="1" t="s">
        <v>215</v>
      </c>
      <c r="E204" s="1"/>
      <c r="F204" s="1"/>
      <c r="G204" s="35">
        <v>20</v>
      </c>
      <c r="H20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m)WilMix20</v>
      </c>
      <c r="I204" s="39">
        <v>54.210551718557653</v>
      </c>
      <c r="J204" s="28">
        <v>3.6922194585528461</v>
      </c>
      <c r="K204" s="28">
        <v>12.219512195121951</v>
      </c>
      <c r="L204" s="28">
        <v>3.5180022887564144</v>
      </c>
      <c r="M204" s="28" t="s">
        <v>205</v>
      </c>
      <c r="N204" s="28">
        <f>SUM(TotalCarbon[[#This Row],[Tree Carbon]:[Soil Carbon]])</f>
        <v>73.64028566098888</v>
      </c>
    </row>
    <row r="205" spans="2:14" hidden="1">
      <c r="B205" s="1" t="s">
        <v>188</v>
      </c>
      <c r="C205" s="1" t="s">
        <v>190</v>
      </c>
      <c r="D205" s="1" t="s">
        <v>215</v>
      </c>
      <c r="E205" s="1"/>
      <c r="F205" s="1"/>
      <c r="G205" s="35">
        <v>25</v>
      </c>
      <c r="H20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m)WilMix25</v>
      </c>
      <c r="I205" s="39">
        <v>54.212393332588448</v>
      </c>
      <c r="J205" s="28">
        <v>3.9491162013279277</v>
      </c>
      <c r="K205" s="28">
        <v>14.396551724137931</v>
      </c>
      <c r="L205" s="28">
        <v>3.4663258692876404</v>
      </c>
      <c r="M205" s="28" t="s">
        <v>205</v>
      </c>
      <c r="N205" s="28">
        <f>SUM(TotalCarbon[[#This Row],[Tree Carbon]:[Soil Carbon]])</f>
        <v>76.024387127341953</v>
      </c>
    </row>
    <row r="206" spans="2:14" hidden="1">
      <c r="B206" s="1" t="s">
        <v>188</v>
      </c>
      <c r="C206" s="1" t="s">
        <v>190</v>
      </c>
      <c r="D206" s="1" t="s">
        <v>215</v>
      </c>
      <c r="E206" s="1"/>
      <c r="F206" s="1"/>
      <c r="G206" s="35">
        <v>30</v>
      </c>
      <c r="H20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m)WilMix30</v>
      </c>
      <c r="I206" s="39">
        <v>54.212494160084155</v>
      </c>
      <c r="J206" s="28">
        <v>4.0578536471666267</v>
      </c>
      <c r="K206" s="28">
        <v>16.336956521739129</v>
      </c>
      <c r="L206" s="28">
        <v>3.4456738398890017</v>
      </c>
      <c r="M206" s="28" t="s">
        <v>205</v>
      </c>
      <c r="N206" s="28">
        <f>SUM(TotalCarbon[[#This Row],[Tree Carbon]:[Soil Carbon]])</f>
        <v>78.052978168878909</v>
      </c>
    </row>
    <row r="207" spans="2:14" hidden="1">
      <c r="B207" s="1" t="s">
        <v>188</v>
      </c>
      <c r="C207" s="1" t="s">
        <v>190</v>
      </c>
      <c r="D207" s="1" t="s">
        <v>215</v>
      </c>
      <c r="E207" s="1"/>
      <c r="F207" s="1"/>
      <c r="G207" s="35">
        <v>35</v>
      </c>
      <c r="H20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m)WilMix35</v>
      </c>
      <c r="I207" s="39">
        <v>54.212499680271655</v>
      </c>
      <c r="J207" s="28">
        <v>4.1029247030586706</v>
      </c>
      <c r="K207" s="28">
        <v>18.077319587628867</v>
      </c>
      <c r="L207" s="28">
        <v>3.4373106910415823</v>
      </c>
      <c r="M207" s="28" t="s">
        <v>205</v>
      </c>
      <c r="N207" s="28">
        <f>SUM(TotalCarbon[[#This Row],[Tree Carbon]:[Soil Carbon]])</f>
        <v>79.830054662000776</v>
      </c>
    </row>
    <row r="208" spans="2:14" hidden="1">
      <c r="B208" s="1" t="s">
        <v>188</v>
      </c>
      <c r="C208" s="1" t="s">
        <v>190</v>
      </c>
      <c r="D208" s="1" t="s">
        <v>215</v>
      </c>
      <c r="E208" s="1"/>
      <c r="F208" s="1"/>
      <c r="G208" s="35">
        <v>40</v>
      </c>
      <c r="H20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m)WilMix40</v>
      </c>
      <c r="I208" s="39">
        <v>54.212499982495267</v>
      </c>
      <c r="J208" s="28">
        <v>4.1214487134422324</v>
      </c>
      <c r="K208" s="28">
        <v>19.647058823529413</v>
      </c>
      <c r="L208" s="28">
        <v>3.433905909798399</v>
      </c>
      <c r="M208" s="28" t="s">
        <v>205</v>
      </c>
      <c r="N208" s="28">
        <f>SUM(TotalCarbon[[#This Row],[Tree Carbon]:[Soil Carbon]])</f>
        <v>81.414913429265312</v>
      </c>
    </row>
    <row r="209" spans="2:14" hidden="1">
      <c r="B209" s="1" t="s">
        <v>188</v>
      </c>
      <c r="C209" s="1" t="s">
        <v>190</v>
      </c>
      <c r="D209" s="1" t="s">
        <v>215</v>
      </c>
      <c r="E209" s="1"/>
      <c r="F209" s="1"/>
      <c r="G209" s="35">
        <v>45</v>
      </c>
      <c r="H20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m)WilMix45</v>
      </c>
      <c r="I209" s="39">
        <v>54.21249999904164</v>
      </c>
      <c r="J209" s="28">
        <v>4.1290357876208619</v>
      </c>
      <c r="K209" s="28">
        <v>21.070093457943926</v>
      </c>
      <c r="L209" s="28">
        <v>3.4325167627891786</v>
      </c>
      <c r="M209" s="28" t="s">
        <v>205</v>
      </c>
      <c r="N209" s="28">
        <f>SUM(TotalCarbon[[#This Row],[Tree Carbon]:[Soil Carbon]])</f>
        <v>82.844146007395608</v>
      </c>
    </row>
    <row r="210" spans="2:14" hidden="1">
      <c r="B210" s="1" t="s">
        <v>188</v>
      </c>
      <c r="C210" s="1" t="s">
        <v>190</v>
      </c>
      <c r="D210" s="1" t="s">
        <v>215</v>
      </c>
      <c r="E210" s="1"/>
      <c r="F210" s="1"/>
      <c r="G210" s="35">
        <v>50</v>
      </c>
      <c r="H21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m)WilMix50</v>
      </c>
      <c r="I210" s="39">
        <v>54.212499999947539</v>
      </c>
      <c r="J210" s="28">
        <v>4.1321389364268883</v>
      </c>
      <c r="K210" s="28">
        <v>22.366071428571427</v>
      </c>
      <c r="L210" s="28">
        <v>3.4319494921982305</v>
      </c>
      <c r="M210" s="28" t="s">
        <v>205</v>
      </c>
      <c r="N210" s="28">
        <f>SUM(TotalCarbon[[#This Row],[Tree Carbon]:[Soil Carbon]])</f>
        <v>84.142659857144082</v>
      </c>
    </row>
    <row r="211" spans="2:14" hidden="1">
      <c r="B211" s="1" t="s">
        <v>188</v>
      </c>
      <c r="C211" s="1" t="s">
        <v>190</v>
      </c>
      <c r="D211" s="1" t="s">
        <v>215</v>
      </c>
      <c r="E211" s="1"/>
      <c r="F211" s="1"/>
      <c r="G211" s="35">
        <v>60</v>
      </c>
      <c r="H21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m)WilMix60</v>
      </c>
      <c r="I211" s="39">
        <v>54.212499999999828</v>
      </c>
      <c r="J211" s="28">
        <v>4.1339258017567904</v>
      </c>
      <c r="K211" s="28">
        <v>24.639344262295083</v>
      </c>
      <c r="L211" s="28">
        <v>3.4316230803327681</v>
      </c>
      <c r="M211" s="28" t="s">
        <v>205</v>
      </c>
      <c r="N211" s="28">
        <f>SUM(TotalCarbon[[#This Row],[Tree Carbon]:[Soil Carbon]])</f>
        <v>86.417393144384476</v>
      </c>
    </row>
    <row r="212" spans="2:14" hidden="1">
      <c r="B212" s="1" t="s">
        <v>188</v>
      </c>
      <c r="C212" s="1" t="s">
        <v>190</v>
      </c>
      <c r="D212" s="1" t="s">
        <v>215</v>
      </c>
      <c r="E212" s="1"/>
      <c r="F212" s="1"/>
      <c r="G212" s="35">
        <v>70</v>
      </c>
      <c r="H21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m)WilMix70</v>
      </c>
      <c r="I212" s="39">
        <v>54.212499999999999</v>
      </c>
      <c r="J212" s="28">
        <v>4.1342241935417992</v>
      </c>
      <c r="K212" s="28">
        <v>26.568181818181817</v>
      </c>
      <c r="L212" s="28">
        <v>3.4315685890132728</v>
      </c>
      <c r="M212" s="28" t="s">
        <v>205</v>
      </c>
      <c r="N212" s="28">
        <f>SUM(TotalCarbon[[#This Row],[Tree Carbon]:[Soil Carbon]])</f>
        <v>88.346474600736883</v>
      </c>
    </row>
    <row r="213" spans="2:14" hidden="1">
      <c r="B213" s="1" t="s">
        <v>188</v>
      </c>
      <c r="C213" s="1" t="s">
        <v>190</v>
      </c>
      <c r="D213" s="1" t="s">
        <v>215</v>
      </c>
      <c r="E213" s="1"/>
      <c r="F213" s="1"/>
      <c r="G213" s="35">
        <v>80</v>
      </c>
      <c r="H21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m)WilMix80</v>
      </c>
      <c r="I213" s="39">
        <v>54.212499999999999</v>
      </c>
      <c r="J213" s="28">
        <v>4.1342740146584678</v>
      </c>
      <c r="K213" s="28">
        <v>28.225352112676056</v>
      </c>
      <c r="L213" s="28">
        <v>3.4315594913134024</v>
      </c>
      <c r="M213" s="28" t="s">
        <v>205</v>
      </c>
      <c r="N213" s="28">
        <f>SUM(TotalCarbon[[#This Row],[Tree Carbon]:[Soil Carbon]])</f>
        <v>90.003685618647921</v>
      </c>
    </row>
    <row r="214" spans="2:14" hidden="1">
      <c r="B214" s="1" t="s">
        <v>188</v>
      </c>
      <c r="C214" s="1" t="s">
        <v>190</v>
      </c>
      <c r="D214" s="1" t="s">
        <v>215</v>
      </c>
      <c r="E214" s="1"/>
      <c r="F214" s="1"/>
      <c r="G214" s="35">
        <v>90</v>
      </c>
      <c r="H21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m)WilMix90</v>
      </c>
      <c r="I214" s="39">
        <v>54.212499999999999</v>
      </c>
      <c r="J214" s="28">
        <v>4.1342823328444265</v>
      </c>
      <c r="K214" s="28">
        <v>29.664473684210527</v>
      </c>
      <c r="L214" s="28">
        <v>3.4315579723649097</v>
      </c>
      <c r="M214" s="28" t="s">
        <v>205</v>
      </c>
      <c r="N214" s="28">
        <f>SUM(TotalCarbon[[#This Row],[Tree Carbon]:[Soil Carbon]])</f>
        <v>91.442813989419875</v>
      </c>
    </row>
    <row r="215" spans="2:14" hidden="1">
      <c r="B215" s="1" t="s">
        <v>188</v>
      </c>
      <c r="C215" s="1" t="s">
        <v>190</v>
      </c>
      <c r="D215" s="1" t="s">
        <v>215</v>
      </c>
      <c r="E215" s="1"/>
      <c r="F215" s="1"/>
      <c r="G215" s="35">
        <v>100</v>
      </c>
      <c r="H21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m)WilMix100</v>
      </c>
      <c r="I215" s="39">
        <v>54.212499999999999</v>
      </c>
      <c r="J215" s="28">
        <v>4.1342837216513875</v>
      </c>
      <c r="K215" s="28">
        <v>30.925925925925927</v>
      </c>
      <c r="L215" s="28">
        <v>3.4315577187611517</v>
      </c>
      <c r="M215" s="28" t="s">
        <v>205</v>
      </c>
      <c r="N215" s="28">
        <f>SUM(TotalCarbon[[#This Row],[Tree Carbon]:[Soil Carbon]])</f>
        <v>92.70426736633847</v>
      </c>
    </row>
    <row r="216" spans="2:14" hidden="1">
      <c r="B216" s="1" t="s">
        <v>188</v>
      </c>
      <c r="C216" s="1" t="s">
        <v>190</v>
      </c>
      <c r="D216" s="1" t="s">
        <v>216</v>
      </c>
      <c r="E216" s="1"/>
      <c r="F216" s="1"/>
      <c r="G216" s="35">
        <v>0</v>
      </c>
      <c r="H21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m)WilScrub0</v>
      </c>
      <c r="I216" s="39">
        <v>0</v>
      </c>
      <c r="J216" s="28">
        <v>0</v>
      </c>
      <c r="K216" s="28">
        <v>0</v>
      </c>
      <c r="L216" s="28">
        <v>0</v>
      </c>
      <c r="M216" s="28" t="s">
        <v>205</v>
      </c>
      <c r="N216" s="28">
        <f>SUM(TotalCarbon[[#This Row],[Tree Carbon]:[Soil Carbon]])</f>
        <v>0</v>
      </c>
    </row>
    <row r="217" spans="2:14" hidden="1">
      <c r="B217" s="1" t="s">
        <v>188</v>
      </c>
      <c r="C217" s="1" t="s">
        <v>190</v>
      </c>
      <c r="D217" s="1" t="s">
        <v>216</v>
      </c>
      <c r="E217" s="1"/>
      <c r="F217" s="1"/>
      <c r="G217" s="35">
        <v>5</v>
      </c>
      <c r="H21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m)WilScrub5</v>
      </c>
      <c r="I217" s="39">
        <v>10.200538171750523</v>
      </c>
      <c r="J217" s="28">
        <v>1.0645813269185507</v>
      </c>
      <c r="K217" s="28">
        <v>3.7388059701492535</v>
      </c>
      <c r="L217" s="28">
        <v>4.6250882459174463</v>
      </c>
      <c r="M217" s="28" t="s">
        <v>205</v>
      </c>
      <c r="N217" s="28">
        <f>SUM(TotalCarbon[[#This Row],[Tree Carbon]:[Soil Carbon]])</f>
        <v>19.629013714735773</v>
      </c>
    </row>
    <row r="218" spans="2:14" hidden="1">
      <c r="B218" s="1" t="s">
        <v>188</v>
      </c>
      <c r="C218" s="1" t="s">
        <v>190</v>
      </c>
      <c r="D218" s="1" t="s">
        <v>216</v>
      </c>
      <c r="E218" s="1"/>
      <c r="F218" s="1"/>
      <c r="G218" s="35">
        <v>10</v>
      </c>
      <c r="H21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m)WilScrub10</v>
      </c>
      <c r="I218" s="39">
        <v>35.143476695572822</v>
      </c>
      <c r="J218" s="28">
        <v>1.6204400579475913</v>
      </c>
      <c r="K218" s="28">
        <v>6.958333333333333</v>
      </c>
      <c r="L218" s="28">
        <v>4.2167719630145744</v>
      </c>
      <c r="M218" s="28" t="s">
        <v>205</v>
      </c>
      <c r="N218" s="28">
        <f>SUM(TotalCarbon[[#This Row],[Tree Carbon]:[Soil Carbon]])</f>
        <v>47.939022049868321</v>
      </c>
    </row>
    <row r="219" spans="2:14" hidden="1">
      <c r="B219" s="1" t="s">
        <v>188</v>
      </c>
      <c r="C219" s="1" t="s">
        <v>190</v>
      </c>
      <c r="D219" s="1" t="s">
        <v>216</v>
      </c>
      <c r="E219" s="1"/>
      <c r="F219" s="1"/>
      <c r="G219" s="35">
        <v>15</v>
      </c>
      <c r="H21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m)WilScrub15</v>
      </c>
      <c r="I219" s="39">
        <v>50.783279786204176</v>
      </c>
      <c r="J219" s="28">
        <v>1.7178185350889081</v>
      </c>
      <c r="K219" s="28">
        <v>9.7597402597402603</v>
      </c>
      <c r="L219" s="28">
        <v>4.1629804040282012</v>
      </c>
      <c r="M219" s="28" t="s">
        <v>205</v>
      </c>
      <c r="N219" s="28">
        <f>SUM(TotalCarbon[[#This Row],[Tree Carbon]:[Soil Carbon]])</f>
        <v>66.423818985061544</v>
      </c>
    </row>
    <row r="220" spans="2:14" hidden="1">
      <c r="B220" s="1" t="s">
        <v>188</v>
      </c>
      <c r="C220" s="1" t="s">
        <v>190</v>
      </c>
      <c r="D220" s="1" t="s">
        <v>216</v>
      </c>
      <c r="E220" s="1"/>
      <c r="F220" s="1"/>
      <c r="G220" s="35">
        <v>20</v>
      </c>
      <c r="H22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m)WilScrub20</v>
      </c>
      <c r="I220" s="39">
        <v>57.571880583674044</v>
      </c>
      <c r="J220" s="28">
        <v>1.7327852087464399</v>
      </c>
      <c r="K220" s="28">
        <v>12.219512195121951</v>
      </c>
      <c r="L220" s="28">
        <v>4.1550430525276214</v>
      </c>
      <c r="M220" s="28" t="s">
        <v>205</v>
      </c>
      <c r="N220" s="28">
        <f>SUM(TotalCarbon[[#This Row],[Tree Carbon]:[Soil Carbon]])</f>
        <v>75.679221040070047</v>
      </c>
    </row>
    <row r="221" spans="2:14" hidden="1">
      <c r="B221" s="1" t="s">
        <v>188</v>
      </c>
      <c r="C221" s="1" t="s">
        <v>190</v>
      </c>
      <c r="D221" s="1" t="s">
        <v>216</v>
      </c>
      <c r="E221" s="1"/>
      <c r="F221" s="1"/>
      <c r="G221" s="35">
        <v>25</v>
      </c>
      <c r="H22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m)WilScrub25</v>
      </c>
      <c r="I221" s="39">
        <v>60.192605067421155</v>
      </c>
      <c r="J221" s="28">
        <v>1.7350424622575609</v>
      </c>
      <c r="K221" s="28">
        <v>14.396551724137931</v>
      </c>
      <c r="L221" s="28">
        <v>4.153853211594206</v>
      </c>
      <c r="M221" s="28" t="s">
        <v>205</v>
      </c>
      <c r="N221" s="28">
        <f>SUM(TotalCarbon[[#This Row],[Tree Carbon]:[Soil Carbon]])</f>
        <v>80.478052465410855</v>
      </c>
    </row>
    <row r="222" spans="2:14" hidden="1">
      <c r="B222" s="1" t="s">
        <v>188</v>
      </c>
      <c r="C222" s="1" t="s">
        <v>190</v>
      </c>
      <c r="D222" s="1" t="s">
        <v>216</v>
      </c>
      <c r="E222" s="1"/>
      <c r="F222" s="1"/>
      <c r="G222" s="35">
        <v>30</v>
      </c>
      <c r="H222"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m)WilScrub30</v>
      </c>
      <c r="I222" s="39">
        <v>61.164099943070894</v>
      </c>
      <c r="J222" s="28">
        <v>1.735381938235194</v>
      </c>
      <c r="K222" s="28">
        <v>16.336956521739129</v>
      </c>
      <c r="L222" s="28">
        <v>4.1536744307693674</v>
      </c>
      <c r="M222" s="28" t="s">
        <v>205</v>
      </c>
      <c r="N222" s="28">
        <f>SUM(TotalCarbon[[#This Row],[Tree Carbon]:[Soil Carbon]])</f>
        <v>83.390112833814584</v>
      </c>
    </row>
    <row r="223" spans="2:14" hidden="1">
      <c r="B223" s="1" t="s">
        <v>188</v>
      </c>
      <c r="C223" s="1" t="s">
        <v>190</v>
      </c>
      <c r="D223" s="1" t="s">
        <v>216</v>
      </c>
      <c r="E223" s="1"/>
      <c r="F223" s="1"/>
      <c r="G223" s="35">
        <v>35</v>
      </c>
      <c r="H223"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m)WilScrub35</v>
      </c>
      <c r="I223" s="39">
        <v>61.519058612160876</v>
      </c>
      <c r="J223" s="28">
        <v>1.7354329715270147</v>
      </c>
      <c r="K223" s="28">
        <v>18.077319587628867</v>
      </c>
      <c r="L223" s="28">
        <v>4.1536475584066395</v>
      </c>
      <c r="M223" s="28" t="s">
        <v>205</v>
      </c>
      <c r="N223" s="28">
        <f>SUM(TotalCarbon[[#This Row],[Tree Carbon]:[Soil Carbon]])</f>
        <v>85.485458729723405</v>
      </c>
    </row>
    <row r="224" spans="2:14" hidden="1">
      <c r="B224" s="1" t="s">
        <v>188</v>
      </c>
      <c r="C224" s="1" t="s">
        <v>190</v>
      </c>
      <c r="D224" s="1" t="s">
        <v>216</v>
      </c>
      <c r="E224" s="1"/>
      <c r="F224" s="1"/>
      <c r="G224" s="35">
        <v>40</v>
      </c>
      <c r="H224"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m)WilScrub40</v>
      </c>
      <c r="I224" s="39">
        <v>61.648077115382748</v>
      </c>
      <c r="J224" s="28">
        <v>1.7354406428529729</v>
      </c>
      <c r="K224" s="28">
        <v>19.647058823529413</v>
      </c>
      <c r="L224" s="28">
        <v>4.1536435190356196</v>
      </c>
      <c r="M224" s="28" t="s">
        <v>205</v>
      </c>
      <c r="N224" s="28">
        <f>SUM(TotalCarbon[[#This Row],[Tree Carbon]:[Soil Carbon]])</f>
        <v>87.184220100800758</v>
      </c>
    </row>
    <row r="225" spans="2:14" hidden="1">
      <c r="B225" s="1" t="s">
        <v>188</v>
      </c>
      <c r="C225" s="1" t="s">
        <v>190</v>
      </c>
      <c r="D225" s="1" t="s">
        <v>216</v>
      </c>
      <c r="E225" s="1"/>
      <c r="F225" s="1"/>
      <c r="G225" s="35">
        <v>45</v>
      </c>
      <c r="H225"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m)WilScrub45</v>
      </c>
      <c r="I225" s="39">
        <v>61.694883795248352</v>
      </c>
      <c r="J225" s="28">
        <v>1.7354417959958732</v>
      </c>
      <c r="K225" s="28">
        <v>21.070093457943926</v>
      </c>
      <c r="L225" s="28">
        <v>4.1536429118449476</v>
      </c>
      <c r="M225" s="28" t="s">
        <v>205</v>
      </c>
      <c r="N225" s="28">
        <f>SUM(TotalCarbon[[#This Row],[Tree Carbon]:[Soil Carbon]])</f>
        <v>88.654061961033108</v>
      </c>
    </row>
    <row r="226" spans="2:14" hidden="1">
      <c r="B226" s="1" t="s">
        <v>188</v>
      </c>
      <c r="C226" s="1" t="s">
        <v>190</v>
      </c>
      <c r="D226" s="1" t="s">
        <v>216</v>
      </c>
      <c r="E226" s="1"/>
      <c r="F226" s="1"/>
      <c r="G226" s="35">
        <v>50</v>
      </c>
      <c r="H226"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m)WilScrub50</v>
      </c>
      <c r="I226" s="39">
        <v>61.711853227954883</v>
      </c>
      <c r="J226" s="28">
        <v>1.7354419693344381</v>
      </c>
      <c r="K226" s="28">
        <v>22.366071428571427</v>
      </c>
      <c r="L226" s="28">
        <v>4.1536428205730731</v>
      </c>
      <c r="M226" s="28" t="s">
        <v>205</v>
      </c>
      <c r="N226" s="28">
        <f>SUM(TotalCarbon[[#This Row],[Tree Carbon]:[Soil Carbon]])</f>
        <v>89.967009446433821</v>
      </c>
    </row>
    <row r="227" spans="2:14" hidden="1">
      <c r="B227" s="1" t="s">
        <v>188</v>
      </c>
      <c r="C227" s="1" t="s">
        <v>190</v>
      </c>
      <c r="D227" s="1" t="s">
        <v>216</v>
      </c>
      <c r="E227" s="1"/>
      <c r="F227" s="1"/>
      <c r="G227" s="35">
        <v>60</v>
      </c>
      <c r="H227"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m)WilScrub60</v>
      </c>
      <c r="I227" s="39">
        <v>61.720232971655435</v>
      </c>
      <c r="J227" s="28">
        <v>1.7354419993070931</v>
      </c>
      <c r="K227" s="28">
        <v>24.639344262295083</v>
      </c>
      <c r="L227" s="28">
        <v>4.1536428047908975</v>
      </c>
      <c r="M227" s="28" t="s">
        <v>205</v>
      </c>
      <c r="N227" s="28">
        <f>SUM(TotalCarbon[[#This Row],[Tree Carbon]:[Soil Carbon]])</f>
        <v>92.248662038048494</v>
      </c>
    </row>
    <row r="228" spans="2:14" hidden="1">
      <c r="B228" s="1" t="s">
        <v>188</v>
      </c>
      <c r="C228" s="1" t="s">
        <v>190</v>
      </c>
      <c r="D228" s="1" t="s">
        <v>216</v>
      </c>
      <c r="E228" s="1"/>
      <c r="F228" s="1"/>
      <c r="G228" s="35">
        <v>70</v>
      </c>
      <c r="H228"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m)WilScrub70</v>
      </c>
      <c r="I228" s="39">
        <v>61.721333593059285</v>
      </c>
      <c r="J228" s="28">
        <v>1.7354419999843431</v>
      </c>
      <c r="K228" s="28">
        <v>26.568181818181817</v>
      </c>
      <c r="L228" s="28">
        <v>4.1536428044342886</v>
      </c>
      <c r="M228" s="28" t="s">
        <v>205</v>
      </c>
      <c r="N228" s="28">
        <f>SUM(TotalCarbon[[#This Row],[Tree Carbon]:[Soil Carbon]])</f>
        <v>94.178600215659728</v>
      </c>
    </row>
    <row r="229" spans="2:14" hidden="1">
      <c r="B229" s="1" t="s">
        <v>188</v>
      </c>
      <c r="C229" s="1" t="s">
        <v>190</v>
      </c>
      <c r="D229" s="1" t="s">
        <v>216</v>
      </c>
      <c r="E229" s="1"/>
      <c r="F229" s="1"/>
      <c r="G229" s="35">
        <v>80</v>
      </c>
      <c r="H229"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m)WilScrub80</v>
      </c>
      <c r="I229" s="39">
        <v>61.721478144838521</v>
      </c>
      <c r="J229" s="28">
        <v>1.7354419999996462</v>
      </c>
      <c r="K229" s="28">
        <v>28.225352112676056</v>
      </c>
      <c r="L229" s="28">
        <v>4.1536428044262319</v>
      </c>
      <c r="M229" s="28" t="s">
        <v>205</v>
      </c>
      <c r="N229" s="28">
        <f>SUM(TotalCarbon[[#This Row],[Tree Carbon]:[Soil Carbon]])</f>
        <v>95.835915061940455</v>
      </c>
    </row>
    <row r="230" spans="2:14" hidden="1">
      <c r="B230" s="1" t="s">
        <v>188</v>
      </c>
      <c r="C230" s="1" t="s">
        <v>190</v>
      </c>
      <c r="D230" s="1" t="s">
        <v>216</v>
      </c>
      <c r="E230" s="1"/>
      <c r="F230" s="1"/>
      <c r="G230" s="35">
        <v>90</v>
      </c>
      <c r="H230"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m)WilScrub90</v>
      </c>
      <c r="I230" s="39">
        <v>61.72149712964066</v>
      </c>
      <c r="J230" s="28">
        <v>1.7354419999999917</v>
      </c>
      <c r="K230" s="28">
        <v>29.664473684210527</v>
      </c>
      <c r="L230" s="28">
        <v>4.1536428044260481</v>
      </c>
      <c r="M230" s="28" t="s">
        <v>205</v>
      </c>
      <c r="N230" s="28">
        <f>SUM(TotalCarbon[[#This Row],[Tree Carbon]:[Soil Carbon]])</f>
        <v>97.275055618277221</v>
      </c>
    </row>
    <row r="231" spans="2:14" hidden="1">
      <c r="B231" s="1" t="s">
        <v>188</v>
      </c>
      <c r="C231" s="1" t="s">
        <v>190</v>
      </c>
      <c r="D231" s="1" t="s">
        <v>216</v>
      </c>
      <c r="E231" s="1"/>
      <c r="F231" s="1"/>
      <c r="G231" s="35">
        <v>100</v>
      </c>
      <c r="H231" s="40" t="str">
        <f>TotalCarbon[[#This Row],[Project type]]&amp;TotalCarbon[[#This Row],[Project location]]&amp;TotalCarbon[[#This Row],[Vegetation Type]]&amp;TotalCarbon[[#This Row],[Site preparation]]&amp;TotalCarbon[[#This Row],[Land use]]&amp;TotalCarbon[[#This Row],[Project lifetime]]</f>
        <v>Avoided conversionCentral Valley/Coast Ranges/Foothills (Elevation &lt; 1000 m)WilScrub100</v>
      </c>
      <c r="I231" s="39">
        <v>61.721499623019859</v>
      </c>
      <c r="J231" s="28">
        <v>1.7354419999999999</v>
      </c>
      <c r="K231" s="28">
        <v>30.925925925925927</v>
      </c>
      <c r="L231" s="28">
        <v>4.1536428044260454</v>
      </c>
      <c r="M231" s="28" t="s">
        <v>205</v>
      </c>
      <c r="N231" s="28">
        <f>SUM(TotalCarbon[[#This Row],[Tree Carbon]:[Soil Carbon]])</f>
        <v>98.536510353371824</v>
      </c>
    </row>
    <row r="232" spans="2:14">
      <c r="B232" s="1" t="s">
        <v>188</v>
      </c>
      <c r="C232" s="1" t="s">
        <v>17</v>
      </c>
      <c r="D232" s="1" t="s">
        <v>217</v>
      </c>
      <c r="E232" s="1"/>
      <c r="F232" s="1"/>
      <c r="G232" s="35">
        <v>0</v>
      </c>
      <c r="H232" s="40" t="str">
        <f>TotalCarbon[[#This Row],[Project type]]&amp;TotalCarbon[[#This Row],[Project location]]&amp;TotalCarbon[[#This Row],[Vegetation Type]]&amp;TotalCarbon[[#This Row],[Site preparation]]&amp;TotalCarbon[[#This Row],[Land use]]&amp;TotalCarbon[[#This Row],[Project lifetime]]</f>
        <v>Avoided conversionSouthern CaliforniaSoCal0</v>
      </c>
      <c r="I232" s="39">
        <v>0</v>
      </c>
      <c r="J232" s="28">
        <v>0</v>
      </c>
      <c r="K232" s="28">
        <v>0</v>
      </c>
      <c r="L232" s="28">
        <v>0</v>
      </c>
      <c r="M232" s="28" t="s">
        <v>205</v>
      </c>
      <c r="N232" s="28">
        <f>SUM(TotalCarbon[[#This Row],[Tree Carbon]:[Soil Carbon]])</f>
        <v>0</v>
      </c>
    </row>
    <row r="233" spans="2:14">
      <c r="B233" s="1" t="s">
        <v>188</v>
      </c>
      <c r="C233" s="1" t="s">
        <v>17</v>
      </c>
      <c r="D233" s="1" t="s">
        <v>217</v>
      </c>
      <c r="E233" s="1"/>
      <c r="F233" s="1"/>
      <c r="G233" s="35">
        <v>5</v>
      </c>
      <c r="H233" s="40" t="str">
        <f>TotalCarbon[[#This Row],[Project type]]&amp;TotalCarbon[[#This Row],[Project location]]&amp;TotalCarbon[[#This Row],[Vegetation Type]]&amp;TotalCarbon[[#This Row],[Site preparation]]&amp;TotalCarbon[[#This Row],[Land use]]&amp;TotalCarbon[[#This Row],[Project lifetime]]</f>
        <v>Avoided conversionSouthern CaliforniaSoCal5</v>
      </c>
      <c r="I233" s="39">
        <v>28.270004332360855</v>
      </c>
      <c r="J233" s="28">
        <v>1.1261750057479241</v>
      </c>
      <c r="K233" s="28">
        <v>3.7388059701492535</v>
      </c>
      <c r="L233" s="28">
        <v>4.568210151775868</v>
      </c>
      <c r="M233" s="28" t="s">
        <v>205</v>
      </c>
      <c r="N233" s="28">
        <f>SUM(TotalCarbon[[#This Row],[Tree Carbon]:[Soil Carbon]])</f>
        <v>37.703195460033896</v>
      </c>
    </row>
    <row r="234" spans="2:14">
      <c r="B234" s="1" t="s">
        <v>188</v>
      </c>
      <c r="C234" s="1" t="s">
        <v>17</v>
      </c>
      <c r="D234" s="1" t="s">
        <v>217</v>
      </c>
      <c r="E234" s="1"/>
      <c r="F234" s="1"/>
      <c r="G234" s="35">
        <v>10</v>
      </c>
      <c r="H234" s="40" t="str">
        <f>TotalCarbon[[#This Row],[Project type]]&amp;TotalCarbon[[#This Row],[Project location]]&amp;TotalCarbon[[#This Row],[Vegetation Type]]&amp;TotalCarbon[[#This Row],[Site preparation]]&amp;TotalCarbon[[#This Row],[Land use]]&amp;TotalCarbon[[#This Row],[Project lifetime]]</f>
        <v>Avoided conversionSouthern CaliforniaSoCal10</v>
      </c>
      <c r="I234" s="39">
        <v>59.014191642346091</v>
      </c>
      <c r="J234" s="28">
        <v>2.6273101552884319</v>
      </c>
      <c r="K234" s="28">
        <v>6.958333333333333</v>
      </c>
      <c r="L234" s="28">
        <v>3.7914634469929918</v>
      </c>
      <c r="M234" s="28" t="s">
        <v>205</v>
      </c>
      <c r="N234" s="28">
        <f>SUM(TotalCarbon[[#This Row],[Tree Carbon]:[Soil Carbon]])</f>
        <v>72.391298577960853</v>
      </c>
    </row>
    <row r="235" spans="2:14">
      <c r="B235" s="1" t="s">
        <v>188</v>
      </c>
      <c r="C235" s="1" t="s">
        <v>17</v>
      </c>
      <c r="D235" s="1" t="s">
        <v>217</v>
      </c>
      <c r="E235" s="1"/>
      <c r="F235" s="1"/>
      <c r="G235" s="35">
        <v>15</v>
      </c>
      <c r="H235" s="40" t="str">
        <f>TotalCarbon[[#This Row],[Project type]]&amp;TotalCarbon[[#This Row],[Project location]]&amp;TotalCarbon[[#This Row],[Vegetation Type]]&amp;TotalCarbon[[#This Row],[Site preparation]]&amp;TotalCarbon[[#This Row],[Land use]]&amp;TotalCarbon[[#This Row],[Project lifetime]]</f>
        <v>Avoided conversionSouthern CaliforniaSoCal15</v>
      </c>
      <c r="I235" s="39">
        <v>70.38378278805672</v>
      </c>
      <c r="J235" s="28">
        <v>3.3121232962867131</v>
      </c>
      <c r="K235" s="28">
        <v>9.7597402597402603</v>
      </c>
      <c r="L235" s="28">
        <v>3.6030968849440734</v>
      </c>
      <c r="M235" s="28" t="s">
        <v>205</v>
      </c>
      <c r="N235" s="28">
        <f>SUM(TotalCarbon[[#This Row],[Tree Carbon]:[Soil Carbon]])</f>
        <v>87.058743229027769</v>
      </c>
    </row>
    <row r="236" spans="2:14">
      <c r="B236" s="1" t="s">
        <v>188</v>
      </c>
      <c r="C236" s="1" t="s">
        <v>17</v>
      </c>
      <c r="D236" s="1" t="s">
        <v>217</v>
      </c>
      <c r="E236" s="1"/>
      <c r="F236" s="1"/>
      <c r="G236" s="35">
        <v>20</v>
      </c>
      <c r="H236" s="40" t="str">
        <f>TotalCarbon[[#This Row],[Project type]]&amp;TotalCarbon[[#This Row],[Project location]]&amp;TotalCarbon[[#This Row],[Vegetation Type]]&amp;TotalCarbon[[#This Row],[Site preparation]]&amp;TotalCarbon[[#This Row],[Land use]]&amp;TotalCarbon[[#This Row],[Project lifetime]]</f>
        <v>Avoided conversionSouthern CaliforniaSoCal20</v>
      </c>
      <c r="I236" s="39">
        <v>73.78569550085966</v>
      </c>
      <c r="J236" s="28">
        <v>3.5589078088340047</v>
      </c>
      <c r="K236" s="28">
        <v>12.219512195121951</v>
      </c>
      <c r="L236" s="28">
        <v>3.5465793968068322</v>
      </c>
      <c r="M236" s="28" t="s">
        <v>205</v>
      </c>
      <c r="N236" s="28">
        <f>SUM(TotalCarbon[[#This Row],[Tree Carbon]:[Soil Carbon]])</f>
        <v>93.110694901622452</v>
      </c>
    </row>
    <row r="237" spans="2:14">
      <c r="B237" s="1" t="s">
        <v>188</v>
      </c>
      <c r="C237" s="1" t="s">
        <v>17</v>
      </c>
      <c r="D237" s="1" t="s">
        <v>217</v>
      </c>
      <c r="E237" s="1"/>
      <c r="F237" s="1"/>
      <c r="G237" s="35">
        <v>25</v>
      </c>
      <c r="H237" s="40" t="str">
        <f>TotalCarbon[[#This Row],[Project type]]&amp;TotalCarbon[[#This Row],[Project location]]&amp;TotalCarbon[[#This Row],[Vegetation Type]]&amp;TotalCarbon[[#This Row],[Site preparation]]&amp;TotalCarbon[[#This Row],[Land use]]&amp;TotalCarbon[[#This Row],[Project lifetime]]</f>
        <v>Avoided conversionSouthern CaliforniaSoCal25</v>
      </c>
      <c r="I237" s="39">
        <v>74.750650882261851</v>
      </c>
      <c r="J237" s="28">
        <v>3.6420034421742637</v>
      </c>
      <c r="K237" s="28">
        <v>14.396551724137931</v>
      </c>
      <c r="L237" s="28">
        <v>3.5286167531468764</v>
      </c>
      <c r="M237" s="28" t="s">
        <v>205</v>
      </c>
      <c r="N237" s="28">
        <f>SUM(TotalCarbon[[#This Row],[Tree Carbon]:[Soil Carbon]])</f>
        <v>96.317822801720922</v>
      </c>
    </row>
    <row r="238" spans="2:14">
      <c r="B238" s="1" t="s">
        <v>188</v>
      </c>
      <c r="C238" s="1" t="s">
        <v>17</v>
      </c>
      <c r="D238" s="1" t="s">
        <v>217</v>
      </c>
      <c r="E238" s="1"/>
      <c r="F238" s="1"/>
      <c r="G238" s="35">
        <v>30</v>
      </c>
      <c r="H238" s="40" t="str">
        <f>TotalCarbon[[#This Row],[Project type]]&amp;TotalCarbon[[#This Row],[Project location]]&amp;TotalCarbon[[#This Row],[Vegetation Type]]&amp;TotalCarbon[[#This Row],[Site preparation]]&amp;TotalCarbon[[#This Row],[Land use]]&amp;TotalCarbon[[#This Row],[Project lifetime]]</f>
        <v>Avoided conversionSouthern CaliforniaSoCal30</v>
      </c>
      <c r="I238" s="39">
        <v>75.020431192136797</v>
      </c>
      <c r="J238" s="28">
        <v>3.6693930964832413</v>
      </c>
      <c r="K238" s="28">
        <v>16.336956521739129</v>
      </c>
      <c r="L238" s="28">
        <v>3.5228052626295479</v>
      </c>
      <c r="M238" s="28" t="s">
        <v>205</v>
      </c>
      <c r="N238" s="28">
        <f>SUM(TotalCarbon[[#This Row],[Tree Carbon]:[Soil Carbon]])</f>
        <v>98.549586072988717</v>
      </c>
    </row>
    <row r="239" spans="2:14">
      <c r="B239" s="1" t="s">
        <v>188</v>
      </c>
      <c r="C239" s="1" t="s">
        <v>17</v>
      </c>
      <c r="D239" s="1" t="s">
        <v>217</v>
      </c>
      <c r="E239" s="1"/>
      <c r="F239" s="1"/>
      <c r="G239" s="35">
        <v>35</v>
      </c>
      <c r="H239" s="40" t="str">
        <f>TotalCarbon[[#This Row],[Project type]]&amp;TotalCarbon[[#This Row],[Project location]]&amp;TotalCarbon[[#This Row],[Vegetation Type]]&amp;TotalCarbon[[#This Row],[Site preparation]]&amp;TotalCarbon[[#This Row],[Land use]]&amp;TotalCarbon[[#This Row],[Project lifetime]]</f>
        <v>Avoided conversionSouthern CaliforniaSoCal35</v>
      </c>
      <c r="I239" s="39">
        <v>75.095555336385971</v>
      </c>
      <c r="J239" s="28">
        <v>3.6783594087662266</v>
      </c>
      <c r="K239" s="28">
        <v>18.077319587628867</v>
      </c>
      <c r="L239" s="28">
        <v>3.5209142941772895</v>
      </c>
      <c r="M239" s="28" t="s">
        <v>205</v>
      </c>
      <c r="N239" s="28">
        <f>SUM(TotalCarbon[[#This Row],[Tree Carbon]:[Soil Carbon]])</f>
        <v>100.37214862695835</v>
      </c>
    </row>
    <row r="240" spans="2:14">
      <c r="B240" s="1" t="s">
        <v>188</v>
      </c>
      <c r="C240" s="1" t="s">
        <v>17</v>
      </c>
      <c r="D240" s="1" t="s">
        <v>217</v>
      </c>
      <c r="E240" s="1"/>
      <c r="F240" s="1"/>
      <c r="G240" s="35">
        <v>40</v>
      </c>
      <c r="H240" s="40" t="str">
        <f>TotalCarbon[[#This Row],[Project type]]&amp;TotalCarbon[[#This Row],[Project location]]&amp;TotalCarbon[[#This Row],[Vegetation Type]]&amp;TotalCarbon[[#This Row],[Site preparation]]&amp;TotalCarbon[[#This Row],[Land use]]&amp;TotalCarbon[[#This Row],[Project lifetime]]</f>
        <v>Avoided conversionSouthern CaliforniaSoCal40</v>
      </c>
      <c r="I240" s="39">
        <v>75.116451557520946</v>
      </c>
      <c r="J240" s="28">
        <v>3.6812880925157034</v>
      </c>
      <c r="K240" s="28">
        <v>19.647058823529413</v>
      </c>
      <c r="L240" s="28">
        <v>3.5202978615800937</v>
      </c>
      <c r="M240" s="28" t="s">
        <v>205</v>
      </c>
      <c r="N240" s="28">
        <f>SUM(TotalCarbon[[#This Row],[Tree Carbon]:[Soil Carbon]])</f>
        <v>101.96509633514616</v>
      </c>
    </row>
    <row r="241" spans="2:14">
      <c r="B241" s="1" t="s">
        <v>188</v>
      </c>
      <c r="C241" s="1" t="s">
        <v>17</v>
      </c>
      <c r="D241" s="1" t="s">
        <v>217</v>
      </c>
      <c r="E241" s="1"/>
      <c r="F241" s="1"/>
      <c r="G241" s="35">
        <v>45</v>
      </c>
      <c r="H241" s="40" t="str">
        <f>TotalCarbon[[#This Row],[Project type]]&amp;TotalCarbon[[#This Row],[Project location]]&amp;TotalCarbon[[#This Row],[Vegetation Type]]&amp;TotalCarbon[[#This Row],[Site preparation]]&amp;TotalCarbon[[#This Row],[Land use]]&amp;TotalCarbon[[#This Row],[Project lifetime]]</f>
        <v>Avoided conversionSouthern CaliforniaSoCal45</v>
      </c>
      <c r="I241" s="39">
        <v>75.122262175081957</v>
      </c>
      <c r="J241" s="28">
        <v>3.6822439990913969</v>
      </c>
      <c r="K241" s="28">
        <v>21.070093457943926</v>
      </c>
      <c r="L241" s="28">
        <v>3.5200967908046694</v>
      </c>
      <c r="M241" s="28" t="s">
        <v>205</v>
      </c>
      <c r="N241" s="28">
        <f>SUM(TotalCarbon[[#This Row],[Tree Carbon]:[Soil Carbon]])</f>
        <v>103.39469642292195</v>
      </c>
    </row>
    <row r="242" spans="2:14">
      <c r="B242" s="1" t="s">
        <v>188</v>
      </c>
      <c r="C242" s="1" t="s">
        <v>17</v>
      </c>
      <c r="D242" s="1" t="s">
        <v>217</v>
      </c>
      <c r="E242" s="1"/>
      <c r="F242" s="1"/>
      <c r="G242" s="35">
        <v>50</v>
      </c>
      <c r="H242" s="40" t="str">
        <f>TotalCarbon[[#This Row],[Project type]]&amp;TotalCarbon[[#This Row],[Project location]]&amp;TotalCarbon[[#This Row],[Vegetation Type]]&amp;TotalCarbon[[#This Row],[Site preparation]]&amp;TotalCarbon[[#This Row],[Land use]]&amp;TotalCarbon[[#This Row],[Project lifetime]]</f>
        <v>Avoided conversionSouthern CaliforniaSoCal50</v>
      </c>
      <c r="I242" s="39">
        <v>75.123877796740516</v>
      </c>
      <c r="J242" s="28">
        <v>3.6825559278930973</v>
      </c>
      <c r="K242" s="28">
        <v>22.366071428571427</v>
      </c>
      <c r="L242" s="28">
        <v>3.5200311917231137</v>
      </c>
      <c r="M242" s="28" t="s">
        <v>205</v>
      </c>
      <c r="N242" s="28">
        <f>SUM(TotalCarbon[[#This Row],[Tree Carbon]:[Soil Carbon]])</f>
        <v>104.69253634492816</v>
      </c>
    </row>
    <row r="243" spans="2:14">
      <c r="B243" s="1" t="s">
        <v>188</v>
      </c>
      <c r="C243" s="1" t="s">
        <v>17</v>
      </c>
      <c r="D243" s="1" t="s">
        <v>217</v>
      </c>
      <c r="E243" s="1"/>
      <c r="F243" s="1"/>
      <c r="G243" s="35">
        <v>60</v>
      </c>
      <c r="H243" s="40" t="str">
        <f>TotalCarbon[[#This Row],[Project type]]&amp;TotalCarbon[[#This Row],[Project location]]&amp;TotalCarbon[[#This Row],[Vegetation Type]]&amp;TotalCarbon[[#This Row],[Site preparation]]&amp;TotalCarbon[[#This Row],[Land use]]&amp;TotalCarbon[[#This Row],[Project lifetime]]</f>
        <v>Avoided conversionSouthern CaliforniaSoCal60</v>
      </c>
      <c r="I243" s="39">
        <v>75.124451900615981</v>
      </c>
      <c r="J243" s="28">
        <v>3.6826909168929349</v>
      </c>
      <c r="K243" s="28">
        <v>24.639344262295083</v>
      </c>
      <c r="L243" s="28">
        <v>3.5200028054412922</v>
      </c>
      <c r="M243" s="28" t="s">
        <v>205</v>
      </c>
      <c r="N243" s="28">
        <f>SUM(TotalCarbon[[#This Row],[Tree Carbon]:[Soil Carbon]])</f>
        <v>106.96648988524529</v>
      </c>
    </row>
    <row r="244" spans="2:14">
      <c r="B244" s="1" t="s">
        <v>188</v>
      </c>
      <c r="C244" s="1" t="s">
        <v>17</v>
      </c>
      <c r="D244" s="1" t="s">
        <v>217</v>
      </c>
      <c r="E244" s="1"/>
      <c r="F244" s="1"/>
      <c r="G244" s="35">
        <v>70</v>
      </c>
      <c r="H244" s="40" t="str">
        <f>TotalCarbon[[#This Row],[Project type]]&amp;TotalCarbon[[#This Row],[Project location]]&amp;TotalCarbon[[#This Row],[Vegetation Type]]&amp;TotalCarbon[[#This Row],[Site preparation]]&amp;TotalCarbon[[#This Row],[Land use]]&amp;TotalCarbon[[#This Row],[Project lifetime]]</f>
        <v>Avoided conversionSouthern CaliforniaSoCal70</v>
      </c>
      <c r="I244" s="39">
        <v>75.124496281688877</v>
      </c>
      <c r="J244" s="28">
        <v>3.6827052878142488</v>
      </c>
      <c r="K244" s="28">
        <v>26.568181818181817</v>
      </c>
      <c r="L244" s="28">
        <v>3.5199997835140926</v>
      </c>
      <c r="M244" s="28" t="s">
        <v>205</v>
      </c>
      <c r="N244" s="28">
        <f>SUM(TotalCarbon[[#This Row],[Tree Carbon]:[Soil Carbon]])</f>
        <v>108.89538317119903</v>
      </c>
    </row>
    <row r="245" spans="2:14">
      <c r="B245" s="1" t="s">
        <v>188</v>
      </c>
      <c r="C245" s="1" t="s">
        <v>17</v>
      </c>
      <c r="D245" s="1" t="s">
        <v>217</v>
      </c>
      <c r="E245" s="1"/>
      <c r="F245" s="1"/>
      <c r="G245" s="35">
        <v>80</v>
      </c>
      <c r="H245" s="40" t="str">
        <f>TotalCarbon[[#This Row],[Project type]]&amp;TotalCarbon[[#This Row],[Project location]]&amp;TotalCarbon[[#This Row],[Vegetation Type]]&amp;TotalCarbon[[#This Row],[Site preparation]]&amp;TotalCarbon[[#This Row],[Land use]]&amp;TotalCarbon[[#This Row],[Project lifetime]]</f>
        <v>Avoided conversionSouthern CaliforniaSoCal80</v>
      </c>
      <c r="I245" s="39">
        <v>75.124499712556911</v>
      </c>
      <c r="J245" s="28">
        <v>3.6827068177232407</v>
      </c>
      <c r="K245" s="28">
        <v>28.225352112676056</v>
      </c>
      <c r="L245" s="28">
        <v>3.5199994618046277</v>
      </c>
      <c r="M245" s="28" t="s">
        <v>205</v>
      </c>
      <c r="N245" s="28">
        <f>SUM(TotalCarbon[[#This Row],[Tree Carbon]:[Soil Carbon]])</f>
        <v>110.55255810476085</v>
      </c>
    </row>
    <row r="246" spans="2:14">
      <c r="B246" s="1" t="s">
        <v>188</v>
      </c>
      <c r="C246" s="1" t="s">
        <v>17</v>
      </c>
      <c r="D246" s="1" t="s">
        <v>217</v>
      </c>
      <c r="E246" s="1"/>
      <c r="F246" s="1"/>
      <c r="G246" s="35">
        <v>90</v>
      </c>
      <c r="H246" s="40" t="str">
        <f>TotalCarbon[[#This Row],[Project type]]&amp;TotalCarbon[[#This Row],[Project location]]&amp;TotalCarbon[[#This Row],[Vegetation Type]]&amp;TotalCarbon[[#This Row],[Site preparation]]&amp;TotalCarbon[[#This Row],[Land use]]&amp;TotalCarbon[[#This Row],[Project lifetime]]</f>
        <v>Avoided conversionSouthern CaliforniaSoCal90</v>
      </c>
      <c r="I246" s="39">
        <v>75.124499977779294</v>
      </c>
      <c r="J246" s="28">
        <v>3.6827069805950883</v>
      </c>
      <c r="K246" s="28">
        <v>29.664473684210527</v>
      </c>
      <c r="L246" s="28">
        <v>3.519999427555923</v>
      </c>
      <c r="M246" s="28" t="s">
        <v>205</v>
      </c>
      <c r="N246" s="28">
        <f>SUM(TotalCarbon[[#This Row],[Tree Carbon]:[Soil Carbon]])</f>
        <v>111.99168007014083</v>
      </c>
    </row>
    <row r="247" spans="2:14">
      <c r="B247" s="1" t="s">
        <v>188</v>
      </c>
      <c r="C247" s="1" t="s">
        <v>17</v>
      </c>
      <c r="D247" s="1" t="s">
        <v>217</v>
      </c>
      <c r="E247" s="1"/>
      <c r="F247" s="1"/>
      <c r="G247" s="35">
        <v>100</v>
      </c>
      <c r="H247" s="40" t="str">
        <f>TotalCarbon[[#This Row],[Project type]]&amp;TotalCarbon[[#This Row],[Project location]]&amp;TotalCarbon[[#This Row],[Vegetation Type]]&amp;TotalCarbon[[#This Row],[Site preparation]]&amp;TotalCarbon[[#This Row],[Land use]]&amp;TotalCarbon[[#This Row],[Project lifetime]]</f>
        <v>Avoided conversionSouthern CaliforniaSoCal100</v>
      </c>
      <c r="I247" s="39">
        <v>75.124499998282218</v>
      </c>
      <c r="J247" s="28">
        <v>3.682706997934182</v>
      </c>
      <c r="K247" s="28">
        <v>30.925925925925927</v>
      </c>
      <c r="L247" s="28">
        <v>3.5199994239098604</v>
      </c>
      <c r="M247" s="28" t="s">
        <v>205</v>
      </c>
      <c r="N247" s="28">
        <f>SUM(TotalCarbon[[#This Row],[Tree Carbon]:[Soil Carbon]])</f>
        <v>113.25313234605218</v>
      </c>
    </row>
    <row r="248" spans="2:14" hidden="1">
      <c r="B248" s="1" t="s">
        <v>188</v>
      </c>
      <c r="C248" s="1" t="s">
        <v>191</v>
      </c>
      <c r="D248" s="1" t="s">
        <v>218</v>
      </c>
      <c r="E248" s="1"/>
      <c r="F248" s="1"/>
      <c r="G248" s="35">
        <v>0</v>
      </c>
      <c r="H248"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m)HighSierra0</v>
      </c>
      <c r="I248" s="39">
        <v>0</v>
      </c>
      <c r="J248" s="28">
        <v>0</v>
      </c>
      <c r="K248" s="28">
        <v>0</v>
      </c>
      <c r="L248" s="28">
        <v>0</v>
      </c>
      <c r="M248" s="28" t="s">
        <v>205</v>
      </c>
      <c r="N248" s="28">
        <f>SUM(TotalCarbon[[#This Row],[Tree Carbon]:[Soil Carbon]])</f>
        <v>0</v>
      </c>
    </row>
    <row r="249" spans="2:14" hidden="1">
      <c r="B249" s="1" t="s">
        <v>188</v>
      </c>
      <c r="C249" s="1" t="s">
        <v>191</v>
      </c>
      <c r="D249" s="1" t="s">
        <v>218</v>
      </c>
      <c r="E249" s="1"/>
      <c r="F249" s="1"/>
      <c r="G249" s="35">
        <v>5</v>
      </c>
      <c r="H249"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m)HighSierra5</v>
      </c>
      <c r="I249" s="39">
        <v>0.79</v>
      </c>
      <c r="J249" s="28">
        <v>4.8980000000000003E-2</v>
      </c>
      <c r="K249" s="28">
        <v>3.7388059701492535</v>
      </c>
      <c r="L249" s="28">
        <v>9.1308747364273266</v>
      </c>
      <c r="M249" s="28" t="s">
        <v>205</v>
      </c>
      <c r="N249" s="28">
        <f>SUM(TotalCarbon[[#This Row],[Tree Carbon]:[Soil Carbon]])</f>
        <v>13.70866070657658</v>
      </c>
    </row>
    <row r="250" spans="2:14" hidden="1">
      <c r="B250" s="1" t="s">
        <v>188</v>
      </c>
      <c r="C250" s="1" t="s">
        <v>191</v>
      </c>
      <c r="D250" s="1" t="s">
        <v>218</v>
      </c>
      <c r="E250" s="1"/>
      <c r="F250" s="1"/>
      <c r="G250" s="35">
        <v>10</v>
      </c>
      <c r="H250"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m)HighSierra10</v>
      </c>
      <c r="I250" s="39">
        <v>4.74</v>
      </c>
      <c r="J250" s="28">
        <v>0.29388000000000003</v>
      </c>
      <c r="K250" s="28">
        <v>6.958333333333333</v>
      </c>
      <c r="L250" s="28">
        <v>6.1534003524366465</v>
      </c>
      <c r="M250" s="28" t="s">
        <v>205</v>
      </c>
      <c r="N250" s="28">
        <f>SUM(TotalCarbon[[#This Row],[Tree Carbon]:[Soil Carbon]])</f>
        <v>18.14561368576998</v>
      </c>
    </row>
    <row r="251" spans="2:14" hidden="1">
      <c r="B251" s="1" t="s">
        <v>188</v>
      </c>
      <c r="C251" s="1" t="s">
        <v>191</v>
      </c>
      <c r="D251" s="1" t="s">
        <v>218</v>
      </c>
      <c r="E251" s="1"/>
      <c r="F251" s="1"/>
      <c r="G251" s="35">
        <v>15</v>
      </c>
      <c r="H251"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m)HighSierra15</v>
      </c>
      <c r="I251" s="39">
        <v>12.24</v>
      </c>
      <c r="J251" s="28">
        <v>0.75888</v>
      </c>
      <c r="K251" s="28">
        <v>9.7597402597402603</v>
      </c>
      <c r="L251" s="28">
        <v>4.9952866629182893</v>
      </c>
      <c r="M251" s="28" t="s">
        <v>205</v>
      </c>
      <c r="N251" s="28">
        <f>SUM(TotalCarbon[[#This Row],[Tree Carbon]:[Soil Carbon]])</f>
        <v>27.753906922658551</v>
      </c>
    </row>
    <row r="252" spans="2:14" hidden="1">
      <c r="B252" s="1" t="s">
        <v>188</v>
      </c>
      <c r="C252" s="1" t="s">
        <v>191</v>
      </c>
      <c r="D252" s="1" t="s">
        <v>218</v>
      </c>
      <c r="E252" s="1"/>
      <c r="F252" s="1"/>
      <c r="G252" s="35">
        <v>20</v>
      </c>
      <c r="H252"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m)HighSierra20</v>
      </c>
      <c r="I252" s="39">
        <v>22.43</v>
      </c>
      <c r="J252" s="28">
        <v>1.39066</v>
      </c>
      <c r="K252" s="28">
        <v>12.219512195121951</v>
      </c>
      <c r="L252" s="28">
        <v>4.3744199192633131</v>
      </c>
      <c r="M252" s="28" t="s">
        <v>205</v>
      </c>
      <c r="N252" s="28">
        <f>SUM(TotalCarbon[[#This Row],[Tree Carbon]:[Soil Carbon]])</f>
        <v>40.414592114385265</v>
      </c>
    </row>
    <row r="253" spans="2:14" hidden="1">
      <c r="B253" s="1" t="s">
        <v>188</v>
      </c>
      <c r="C253" s="1" t="s">
        <v>191</v>
      </c>
      <c r="D253" s="1" t="s">
        <v>218</v>
      </c>
      <c r="E253" s="1"/>
      <c r="F253" s="1"/>
      <c r="G253" s="35">
        <v>25</v>
      </c>
      <c r="H253"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m)HighSierra25</v>
      </c>
      <c r="I253" s="39">
        <v>34.17</v>
      </c>
      <c r="J253" s="28">
        <v>2.1185400000000003</v>
      </c>
      <c r="K253" s="28">
        <v>14.396551724137931</v>
      </c>
      <c r="L253" s="28">
        <v>3.9892686738271594</v>
      </c>
      <c r="M253" s="28" t="s">
        <v>205</v>
      </c>
      <c r="N253" s="28">
        <f>SUM(TotalCarbon[[#This Row],[Tree Carbon]:[Soil Carbon]])</f>
        <v>54.674360397965096</v>
      </c>
    </row>
    <row r="254" spans="2:14" hidden="1">
      <c r="B254" s="1" t="s">
        <v>188</v>
      </c>
      <c r="C254" s="1" t="s">
        <v>191</v>
      </c>
      <c r="D254" s="1" t="s">
        <v>218</v>
      </c>
      <c r="E254" s="1"/>
      <c r="F254" s="1"/>
      <c r="G254" s="35">
        <v>30</v>
      </c>
      <c r="H254"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m)HighSierra30</v>
      </c>
      <c r="I254" s="39">
        <v>46.49</v>
      </c>
      <c r="J254" s="28">
        <v>2.8823799999999999</v>
      </c>
      <c r="K254" s="28">
        <v>16.336956521739129</v>
      </c>
      <c r="L254" s="28">
        <v>3.729891730097715</v>
      </c>
      <c r="M254" s="28" t="s">
        <v>205</v>
      </c>
      <c r="N254" s="28">
        <f>SUM(TotalCarbon[[#This Row],[Tree Carbon]:[Soil Carbon]])</f>
        <v>69.439228251836852</v>
      </c>
    </row>
    <row r="255" spans="2:14" hidden="1">
      <c r="B255" s="1" t="s">
        <v>188</v>
      </c>
      <c r="C255" s="1" t="s">
        <v>191</v>
      </c>
      <c r="D255" s="1" t="s">
        <v>218</v>
      </c>
      <c r="E255" s="1"/>
      <c r="F255" s="1"/>
      <c r="G255" s="35">
        <v>35</v>
      </c>
      <c r="H255"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m)HighSierra35</v>
      </c>
      <c r="I255" s="39">
        <v>58.67</v>
      </c>
      <c r="J255" s="28">
        <v>3.63754</v>
      </c>
      <c r="K255" s="28">
        <v>18.077319587628867</v>
      </c>
      <c r="L255" s="28">
        <v>3.5457879575497073</v>
      </c>
      <c r="M255" s="28" t="s">
        <v>205</v>
      </c>
      <c r="N255" s="28">
        <f>SUM(TotalCarbon[[#This Row],[Tree Carbon]:[Soil Carbon]])</f>
        <v>83.930647545178573</v>
      </c>
    </row>
    <row r="256" spans="2:14" hidden="1">
      <c r="B256" s="1" t="s">
        <v>188</v>
      </c>
      <c r="C256" s="1" t="s">
        <v>191</v>
      </c>
      <c r="D256" s="1" t="s">
        <v>218</v>
      </c>
      <c r="E256" s="1"/>
      <c r="F256" s="1"/>
      <c r="G256" s="35">
        <v>40</v>
      </c>
      <c r="H256"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m)HighSierra40</v>
      </c>
      <c r="I256" s="39">
        <v>70.199999999999989</v>
      </c>
      <c r="J256" s="28">
        <v>4.3523999999999994</v>
      </c>
      <c r="K256" s="28">
        <v>19.647058823529413</v>
      </c>
      <c r="L256" s="28">
        <v>3.4105442181086905</v>
      </c>
      <c r="M256" s="28" t="s">
        <v>205</v>
      </c>
      <c r="N256" s="28">
        <f>SUM(TotalCarbon[[#This Row],[Tree Carbon]:[Soil Carbon]])</f>
        <v>97.610003041638095</v>
      </c>
    </row>
    <row r="257" spans="2:14" hidden="1">
      <c r="B257" s="1" t="s">
        <v>188</v>
      </c>
      <c r="C257" s="1" t="s">
        <v>191</v>
      </c>
      <c r="D257" s="1" t="s">
        <v>218</v>
      </c>
      <c r="E257" s="1"/>
      <c r="F257" s="1"/>
      <c r="G257" s="35">
        <v>45</v>
      </c>
      <c r="H257"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m)HighSierra45</v>
      </c>
      <c r="I257" s="39">
        <v>90.38</v>
      </c>
      <c r="J257" s="28">
        <v>5.6035599999999999</v>
      </c>
      <c r="K257" s="28">
        <v>21.070093457943926</v>
      </c>
      <c r="L257" s="28">
        <v>3.2302568479011975</v>
      </c>
      <c r="M257" s="28" t="s">
        <v>205</v>
      </c>
      <c r="N257" s="28">
        <f>SUM(TotalCarbon[[#This Row],[Tree Carbon]:[Soil Carbon]])</f>
        <v>120.28391030584513</v>
      </c>
    </row>
    <row r="258" spans="2:14" hidden="1">
      <c r="B258" s="1" t="s">
        <v>188</v>
      </c>
      <c r="C258" s="1" t="s">
        <v>191</v>
      </c>
      <c r="D258" s="1" t="s">
        <v>218</v>
      </c>
      <c r="E258" s="1"/>
      <c r="F258" s="1"/>
      <c r="G258" s="35">
        <v>50</v>
      </c>
      <c r="H258"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m)HighSierra50</v>
      </c>
      <c r="I258" s="39">
        <v>106.34</v>
      </c>
      <c r="J258" s="28">
        <v>6.5930800000000005</v>
      </c>
      <c r="K258" s="28">
        <v>22.366071428571427</v>
      </c>
      <c r="L258" s="28">
        <v>3.1210602692713665</v>
      </c>
      <c r="M258" s="28" t="s">
        <v>205</v>
      </c>
      <c r="N258" s="28">
        <f>SUM(TotalCarbon[[#This Row],[Tree Carbon]:[Soil Carbon]])</f>
        <v>138.4202116978428</v>
      </c>
    </row>
    <row r="259" spans="2:14" hidden="1">
      <c r="B259" s="1" t="s">
        <v>188</v>
      </c>
      <c r="C259" s="1" t="s">
        <v>191</v>
      </c>
      <c r="D259" s="1" t="s">
        <v>218</v>
      </c>
      <c r="E259" s="1"/>
      <c r="F259" s="1"/>
      <c r="G259" s="35">
        <v>60</v>
      </c>
      <c r="H259"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m)HighSierra60</v>
      </c>
      <c r="I259" s="39">
        <v>118.46000000000001</v>
      </c>
      <c r="J259" s="28">
        <v>7.3445200000000002</v>
      </c>
      <c r="K259" s="28">
        <v>24.639344262295083</v>
      </c>
      <c r="L259" s="28">
        <v>3.0522746729019259</v>
      </c>
      <c r="M259" s="28" t="s">
        <v>205</v>
      </c>
      <c r="N259" s="28">
        <f>SUM(TotalCarbon[[#This Row],[Tree Carbon]:[Soil Carbon]])</f>
        <v>153.49613893519702</v>
      </c>
    </row>
    <row r="260" spans="2:14" hidden="1">
      <c r="B260" s="1" t="s">
        <v>188</v>
      </c>
      <c r="C260" s="1" t="s">
        <v>191</v>
      </c>
      <c r="D260" s="1" t="s">
        <v>218</v>
      </c>
      <c r="E260" s="1"/>
      <c r="F260" s="1"/>
      <c r="G260" s="35">
        <v>70</v>
      </c>
      <c r="H260"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m)HighSierra70</v>
      </c>
      <c r="I260" s="39">
        <v>127.49</v>
      </c>
      <c r="J260" s="28">
        <v>7.9043799999999997</v>
      </c>
      <c r="K260" s="28">
        <v>26.568181818181817</v>
      </c>
      <c r="L260" s="28">
        <v>3.0078277165369505</v>
      </c>
      <c r="M260" s="28" t="s">
        <v>205</v>
      </c>
      <c r="N260" s="28">
        <f>SUM(TotalCarbon[[#This Row],[Tree Carbon]:[Soil Carbon]])</f>
        <v>164.97038953471875</v>
      </c>
    </row>
    <row r="261" spans="2:14" hidden="1">
      <c r="B261" s="1" t="s">
        <v>188</v>
      </c>
      <c r="C261" s="1" t="s">
        <v>191</v>
      </c>
      <c r="D261" s="1" t="s">
        <v>218</v>
      </c>
      <c r="E261" s="1"/>
      <c r="F261" s="1"/>
      <c r="G261" s="35">
        <v>80</v>
      </c>
      <c r="H261"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m)HighSierra80</v>
      </c>
      <c r="I261" s="39">
        <v>134.16999999999999</v>
      </c>
      <c r="J261" s="28">
        <v>8.3185399999999987</v>
      </c>
      <c r="K261" s="28">
        <v>28.225352112676056</v>
      </c>
      <c r="L261" s="28">
        <v>2.978647905984753</v>
      </c>
      <c r="M261" s="28" t="s">
        <v>205</v>
      </c>
      <c r="N261" s="28">
        <f>SUM(TotalCarbon[[#This Row],[Tree Carbon]:[Soil Carbon]])</f>
        <v>173.69254001866082</v>
      </c>
    </row>
    <row r="262" spans="2:14" hidden="1">
      <c r="B262" s="1" t="s">
        <v>188</v>
      </c>
      <c r="C262" s="1" t="s">
        <v>191</v>
      </c>
      <c r="D262" s="1" t="s">
        <v>218</v>
      </c>
      <c r="E262" s="1"/>
      <c r="F262" s="1"/>
      <c r="G262" s="35">
        <v>90</v>
      </c>
      <c r="H262"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m)HighSierra90</v>
      </c>
      <c r="I262" s="39">
        <v>139.10999999999999</v>
      </c>
      <c r="J262" s="28">
        <v>8.6248199999999997</v>
      </c>
      <c r="K262" s="28">
        <v>29.664473684210527</v>
      </c>
      <c r="L262" s="28">
        <v>2.9593243538939911</v>
      </c>
      <c r="M262" s="28" t="s">
        <v>205</v>
      </c>
      <c r="N262" s="28">
        <f>SUM(TotalCarbon[[#This Row],[Tree Carbon]:[Soil Carbon]])</f>
        <v>180.35861803810451</v>
      </c>
    </row>
    <row r="263" spans="2:14" hidden="1">
      <c r="B263" s="1" t="s">
        <v>188</v>
      </c>
      <c r="C263" s="1" t="s">
        <v>191</v>
      </c>
      <c r="D263" s="1" t="s">
        <v>218</v>
      </c>
      <c r="E263" s="1"/>
      <c r="F263" s="1"/>
      <c r="G263" s="35">
        <v>100</v>
      </c>
      <c r="H263" s="40" t="str">
        <f>TotalCarbon[[#This Row],[Project type]]&amp;TotalCarbon[[#This Row],[Project location]]&amp;TotalCarbon[[#This Row],[Vegetation Type]]&amp;TotalCarbon[[#This Row],[Site preparation]]&amp;TotalCarbon[[#This Row],[Land use]]&amp;TotalCarbon[[#This Row],[Project lifetime]]</f>
        <v>Avoided conversionSierra/Klamath/Cascades (Elevation &gt; 1000 m)HighSierra100</v>
      </c>
      <c r="I263" s="39">
        <v>157.20000000000002</v>
      </c>
      <c r="J263" s="28">
        <v>9.7464000000000013</v>
      </c>
      <c r="K263" s="28">
        <v>30.925925925925927</v>
      </c>
      <c r="L263" s="28">
        <v>2.9198333828507912</v>
      </c>
      <c r="M263" s="28" t="s">
        <v>205</v>
      </c>
      <c r="N263" s="28">
        <f>SUM(TotalCarbon[[#This Row],[Tree Carbon]:[Soil Carbon]])</f>
        <v>200.79215930877672</v>
      </c>
    </row>
    <row r="264" spans="2:14" hidden="1">
      <c r="B264" s="1" t="s">
        <v>187</v>
      </c>
      <c r="C264" s="1"/>
      <c r="D264" s="1"/>
      <c r="E264" s="1" t="s">
        <v>31946</v>
      </c>
      <c r="F264" s="1" t="s">
        <v>74</v>
      </c>
      <c r="G264" s="35">
        <v>0</v>
      </c>
      <c r="H264" s="40" t="str">
        <f>TotalCarbon[[#This Row],[Project type]]&amp;TotalCarbon[[#This Row],[Project location]]&amp;TotalCarbon[[#This Row],[Vegetation Type]]&amp;TotalCarbon[[#This Row],[Site preparation]]&amp;TotalCarbon[[#This Row],[Land use]]&amp;TotalCarbon[[#This Row],[Project lifetime]]</f>
        <v>Natural regenerationNon-mechanicalCrops0</v>
      </c>
      <c r="I264" s="39">
        <v>0</v>
      </c>
      <c r="J264" s="28">
        <v>0</v>
      </c>
      <c r="K264" s="28">
        <v>0</v>
      </c>
      <c r="L264" s="28">
        <v>0</v>
      </c>
      <c r="M264" s="28">
        <v>0</v>
      </c>
      <c r="N264" s="28">
        <f>SUM(TotalCarbon[[#This Row],[Tree Carbon]:[Soil Carbon]])</f>
        <v>0</v>
      </c>
    </row>
    <row r="265" spans="2:14" hidden="1">
      <c r="B265" s="1" t="s">
        <v>187</v>
      </c>
      <c r="C265" s="1"/>
      <c r="D265" s="1"/>
      <c r="E265" s="1" t="s">
        <v>31946</v>
      </c>
      <c r="F265" s="1" t="s">
        <v>74</v>
      </c>
      <c r="G265" s="35">
        <v>5</v>
      </c>
      <c r="H265" s="40" t="str">
        <f>TotalCarbon[[#This Row],[Project type]]&amp;TotalCarbon[[#This Row],[Project location]]&amp;TotalCarbon[[#This Row],[Vegetation Type]]&amp;TotalCarbon[[#This Row],[Site preparation]]&amp;TotalCarbon[[#This Row],[Land use]]&amp;TotalCarbon[[#This Row],[Project lifetime]]</f>
        <v>Natural regenerationNon-mechanicalCrops5</v>
      </c>
      <c r="I265" s="39">
        <v>3.8885847473436304</v>
      </c>
      <c r="J265" s="28">
        <v>0.17665873284710251</v>
      </c>
      <c r="K265" s="28">
        <v>3.7388059701492535</v>
      </c>
      <c r="L265" s="28">
        <v>6.8664086202728196</v>
      </c>
      <c r="M265" s="28">
        <v>2.5377694569082578</v>
      </c>
      <c r="N265" s="28">
        <f>SUM(TotalCarbon[[#This Row],[Tree Carbon]:[Soil Carbon]])</f>
        <v>17.208227527521064</v>
      </c>
    </row>
    <row r="266" spans="2:14" hidden="1">
      <c r="B266" s="1" t="s">
        <v>187</v>
      </c>
      <c r="C266" s="1"/>
      <c r="D266" s="1"/>
      <c r="E266" s="1" t="s">
        <v>31946</v>
      </c>
      <c r="F266" s="1" t="s">
        <v>74</v>
      </c>
      <c r="G266" s="35">
        <v>10</v>
      </c>
      <c r="H266" s="40" t="str">
        <f>TotalCarbon[[#This Row],[Project type]]&amp;TotalCarbon[[#This Row],[Project location]]&amp;TotalCarbon[[#This Row],[Vegetation Type]]&amp;TotalCarbon[[#This Row],[Site preparation]]&amp;TotalCarbon[[#This Row],[Land use]]&amp;TotalCarbon[[#This Row],[Project lifetime]]</f>
        <v>Natural regenerationNon-mechanicalCrops10</v>
      </c>
      <c r="I266" s="39">
        <v>19.874213455741462</v>
      </c>
      <c r="J266" s="28">
        <v>0.86972287760243283</v>
      </c>
      <c r="K266" s="28">
        <v>6.958333333333333</v>
      </c>
      <c r="L266" s="28">
        <v>4.8354352533964322</v>
      </c>
      <c r="M266" s="28">
        <v>4.6155193555010499</v>
      </c>
      <c r="N266" s="28">
        <f>SUM(TotalCarbon[[#This Row],[Tree Carbon]:[Soil Carbon]])</f>
        <v>37.153224275574708</v>
      </c>
    </row>
    <row r="267" spans="2:14" hidden="1">
      <c r="B267" s="1" t="s">
        <v>187</v>
      </c>
      <c r="C267" s="1"/>
      <c r="D267" s="1"/>
      <c r="E267" s="1" t="s">
        <v>31946</v>
      </c>
      <c r="F267" s="1" t="s">
        <v>74</v>
      </c>
      <c r="G267" s="35">
        <v>15</v>
      </c>
      <c r="H267" s="40" t="str">
        <f>TotalCarbon[[#This Row],[Project type]]&amp;TotalCarbon[[#This Row],[Project location]]&amp;TotalCarbon[[#This Row],[Vegetation Type]]&amp;TotalCarbon[[#This Row],[Site preparation]]&amp;TotalCarbon[[#This Row],[Land use]]&amp;TotalCarbon[[#This Row],[Project lifetime]]</f>
        <v>Natural regenerationNon-mechanicalCrops15</v>
      </c>
      <c r="I267" s="39">
        <v>43.973683624189782</v>
      </c>
      <c r="J267" s="28">
        <v>1.8626989080561742</v>
      </c>
      <c r="K267" s="28">
        <v>9.7597402597402603</v>
      </c>
      <c r="L267" s="28">
        <v>4.0894790149315323</v>
      </c>
      <c r="M267" s="28">
        <v>6.3166370946836281</v>
      </c>
      <c r="N267" s="28">
        <f>SUM(TotalCarbon[[#This Row],[Tree Carbon]:[Soil Carbon]])</f>
        <v>66.002238901601373</v>
      </c>
    </row>
    <row r="268" spans="2:14" hidden="1">
      <c r="B268" s="1" t="s">
        <v>187</v>
      </c>
      <c r="C268" s="1"/>
      <c r="D268" s="1"/>
      <c r="E268" s="1" t="s">
        <v>31946</v>
      </c>
      <c r="F268" s="1" t="s">
        <v>74</v>
      </c>
      <c r="G268" s="35">
        <v>20</v>
      </c>
      <c r="H268" s="40" t="str">
        <f>TotalCarbon[[#This Row],[Project type]]&amp;TotalCarbon[[#This Row],[Project location]]&amp;TotalCarbon[[#This Row],[Vegetation Type]]&amp;TotalCarbon[[#This Row],[Site preparation]]&amp;TotalCarbon[[#This Row],[Land use]]&amp;TotalCarbon[[#This Row],[Project lifetime]]</f>
        <v>Natural regenerationNon-mechanicalCrops20</v>
      </c>
      <c r="I268" s="39">
        <v>70.076611411421425</v>
      </c>
      <c r="J268" s="28">
        <v>2.8865336402927055</v>
      </c>
      <c r="K268" s="28">
        <v>12.219512195121951</v>
      </c>
      <c r="L268" s="28">
        <v>3.7137828987049621</v>
      </c>
      <c r="M268" s="28">
        <v>7.7093945023588972</v>
      </c>
      <c r="N268" s="28">
        <f>SUM(TotalCarbon[[#This Row],[Tree Carbon]:[Soil Carbon]])</f>
        <v>96.60583464789994</v>
      </c>
    </row>
    <row r="269" spans="2:14" hidden="1">
      <c r="B269" s="1" t="s">
        <v>187</v>
      </c>
      <c r="C269" s="1"/>
      <c r="D269" s="1"/>
      <c r="E269" s="1" t="s">
        <v>31946</v>
      </c>
      <c r="F269" s="1" t="s">
        <v>74</v>
      </c>
      <c r="G269" s="35">
        <v>25</v>
      </c>
      <c r="H269" s="40" t="str">
        <f>TotalCarbon[[#This Row],[Project type]]&amp;TotalCarbon[[#This Row],[Project location]]&amp;TotalCarbon[[#This Row],[Vegetation Type]]&amp;TotalCarbon[[#This Row],[Site preparation]]&amp;TotalCarbon[[#This Row],[Land use]]&amp;TotalCarbon[[#This Row],[Project lifetime]]</f>
        <v>Natural regenerationNon-mechanicalCrops25</v>
      </c>
      <c r="I269" s="39">
        <v>94.280304479389343</v>
      </c>
      <c r="J269" s="28">
        <v>3.7924722636149131</v>
      </c>
      <c r="K269" s="28">
        <v>14.396551724137931</v>
      </c>
      <c r="L269" s="28">
        <v>3.4973285905209863</v>
      </c>
      <c r="M269" s="28">
        <v>8.8496878235998082</v>
      </c>
      <c r="N269" s="28">
        <f>SUM(TotalCarbon[[#This Row],[Tree Carbon]:[Soil Carbon]])</f>
        <v>124.81634488126299</v>
      </c>
    </row>
    <row r="270" spans="2:14" hidden="1">
      <c r="B270" s="1" t="s">
        <v>187</v>
      </c>
      <c r="C270" s="1"/>
      <c r="D270" s="1"/>
      <c r="E270" s="1" t="s">
        <v>31946</v>
      </c>
      <c r="F270" s="1" t="s">
        <v>74</v>
      </c>
      <c r="G270" s="35">
        <v>30</v>
      </c>
      <c r="H270" s="40" t="str">
        <f>TotalCarbon[[#This Row],[Project type]]&amp;TotalCarbon[[#This Row],[Project location]]&amp;TotalCarbon[[#This Row],[Vegetation Type]]&amp;TotalCarbon[[#This Row],[Site preparation]]&amp;TotalCarbon[[#This Row],[Land use]]&amp;TotalCarbon[[#This Row],[Project lifetime]]</f>
        <v>Natural regenerationNon-mechanicalCrops30</v>
      </c>
      <c r="I270" s="39">
        <v>114.86207450691124</v>
      </c>
      <c r="J270" s="28">
        <v>4.5294540985811071</v>
      </c>
      <c r="K270" s="28">
        <v>16.336956521739129</v>
      </c>
      <c r="L270" s="28">
        <v>3.3633284373790175</v>
      </c>
      <c r="M270" s="28">
        <v>9.7832810332291729</v>
      </c>
      <c r="N270" s="28">
        <f>SUM(TotalCarbon[[#This Row],[Tree Carbon]:[Soil Carbon]])</f>
        <v>148.87509459783968</v>
      </c>
    </row>
    <row r="271" spans="2:14" hidden="1">
      <c r="B271" s="1" t="s">
        <v>187</v>
      </c>
      <c r="C271" s="1"/>
      <c r="D271" s="1"/>
      <c r="E271" s="1" t="s">
        <v>31946</v>
      </c>
      <c r="F271" s="1" t="s">
        <v>74</v>
      </c>
      <c r="G271" s="35">
        <v>35</v>
      </c>
      <c r="H271" s="40" t="str">
        <f>TotalCarbon[[#This Row],[Project type]]&amp;TotalCarbon[[#This Row],[Project location]]&amp;TotalCarbon[[#This Row],[Vegetation Type]]&amp;TotalCarbon[[#This Row],[Site preparation]]&amp;TotalCarbon[[#This Row],[Land use]]&amp;TotalCarbon[[#This Row],[Project lifetime]]</f>
        <v>Natural regenerationNon-mechanicalCrops35</v>
      </c>
      <c r="I271" s="39">
        <v>131.46293498186836</v>
      </c>
      <c r="J271" s="28">
        <v>5.099445003293722</v>
      </c>
      <c r="K271" s="28">
        <v>18.077319587628867</v>
      </c>
      <c r="L271" s="28">
        <v>3.2767576984475011</v>
      </c>
      <c r="M271" s="28">
        <v>10.54764250481751</v>
      </c>
      <c r="N271" s="28">
        <f>SUM(TotalCarbon[[#This Row],[Tree Carbon]:[Soil Carbon]])</f>
        <v>168.46409977605595</v>
      </c>
    </row>
    <row r="272" spans="2:14" hidden="1">
      <c r="B272" s="1" t="s">
        <v>187</v>
      </c>
      <c r="C272" s="1"/>
      <c r="D272" s="1"/>
      <c r="E272" s="1" t="s">
        <v>31946</v>
      </c>
      <c r="F272" s="1" t="s">
        <v>74</v>
      </c>
      <c r="G272" s="35">
        <v>40</v>
      </c>
      <c r="H272" s="40" t="str">
        <f>TotalCarbon[[#This Row],[Project type]]&amp;TotalCarbon[[#This Row],[Project location]]&amp;TotalCarbon[[#This Row],[Vegetation Type]]&amp;TotalCarbon[[#This Row],[Site preparation]]&amp;TotalCarbon[[#This Row],[Land use]]&amp;TotalCarbon[[#This Row],[Project lifetime]]</f>
        <v>Natural regenerationNon-mechanicalCrops40</v>
      </c>
      <c r="I272" s="39">
        <v>144.40393168312576</v>
      </c>
      <c r="J272" s="28">
        <v>5.5263880153778642</v>
      </c>
      <c r="K272" s="28">
        <v>19.647058823529413</v>
      </c>
      <c r="L272" s="28">
        <v>3.2193060582025712</v>
      </c>
      <c r="M272" s="28">
        <v>11.173448748074826</v>
      </c>
      <c r="N272" s="28">
        <f>SUM(TotalCarbon[[#This Row],[Tree Carbon]:[Soil Carbon]])</f>
        <v>183.97013332831045</v>
      </c>
    </row>
    <row r="273" spans="2:14" hidden="1">
      <c r="B273" s="1" t="s">
        <v>187</v>
      </c>
      <c r="C273" s="1"/>
      <c r="D273" s="1"/>
      <c r="E273" s="1" t="s">
        <v>31946</v>
      </c>
      <c r="F273" s="1" t="s">
        <v>74</v>
      </c>
      <c r="G273" s="35">
        <v>45</v>
      </c>
      <c r="H273" s="40" t="str">
        <f>TotalCarbon[[#This Row],[Project type]]&amp;TotalCarbon[[#This Row],[Project location]]&amp;TotalCarbon[[#This Row],[Vegetation Type]]&amp;TotalCarbon[[#This Row],[Site preparation]]&amp;TotalCarbon[[#This Row],[Land use]]&amp;TotalCarbon[[#This Row],[Project lifetime]]</f>
        <v>Natural regenerationNon-mechanicalCrops45</v>
      </c>
      <c r="I273" s="39">
        <v>154.26456253279375</v>
      </c>
      <c r="J273" s="28">
        <v>5.8395426895965157</v>
      </c>
      <c r="K273" s="28">
        <v>21.070093457943926</v>
      </c>
      <c r="L273" s="28">
        <v>3.1805045767858928</v>
      </c>
      <c r="M273" s="28">
        <v>11.685815564897787</v>
      </c>
      <c r="N273" s="28">
        <f>SUM(TotalCarbon[[#This Row],[Tree Carbon]:[Soil Carbon]])</f>
        <v>196.04051882201787</v>
      </c>
    </row>
    <row r="274" spans="2:14" hidden="1">
      <c r="B274" s="1" t="s">
        <v>187</v>
      </c>
      <c r="C274" s="1"/>
      <c r="D274" s="1"/>
      <c r="E274" s="1" t="s">
        <v>31946</v>
      </c>
      <c r="F274" s="1" t="s">
        <v>74</v>
      </c>
      <c r="G274" s="35">
        <v>50</v>
      </c>
      <c r="H274" s="40" t="str">
        <f>TotalCarbon[[#This Row],[Project type]]&amp;TotalCarbon[[#This Row],[Project location]]&amp;TotalCarbon[[#This Row],[Vegetation Type]]&amp;TotalCarbon[[#This Row],[Site preparation]]&amp;TotalCarbon[[#This Row],[Land use]]&amp;TotalCarbon[[#This Row],[Project lifetime]]</f>
        <v>Natural regenerationNon-mechanicalCrops50</v>
      </c>
      <c r="I274" s="39">
        <v>161.66175392943202</v>
      </c>
      <c r="J274" s="28">
        <v>6.0660313914245885</v>
      </c>
      <c r="K274" s="28">
        <v>22.366071428571427</v>
      </c>
      <c r="L274" s="28">
        <v>3.1539902423651016</v>
      </c>
      <c r="M274" s="28">
        <v>12.105306034687423</v>
      </c>
      <c r="N274" s="28">
        <f>SUM(TotalCarbon[[#This Row],[Tree Carbon]:[Soil Carbon]])</f>
        <v>205.35315302648056</v>
      </c>
    </row>
    <row r="275" spans="2:14" hidden="1">
      <c r="B275" s="1" t="s">
        <v>187</v>
      </c>
      <c r="C275" s="1"/>
      <c r="D275" s="1"/>
      <c r="E275" s="1" t="s">
        <v>31946</v>
      </c>
      <c r="F275" s="1" t="s">
        <v>74</v>
      </c>
      <c r="G275" s="35">
        <v>60</v>
      </c>
      <c r="H275" s="40" t="str">
        <f>TotalCarbon[[#This Row],[Project type]]&amp;TotalCarbon[[#This Row],[Project location]]&amp;TotalCarbon[[#This Row],[Vegetation Type]]&amp;TotalCarbon[[#This Row],[Site preparation]]&amp;TotalCarbon[[#This Row],[Land use]]&amp;TotalCarbon[[#This Row],[Project lifetime]]</f>
        <v>Natural regenerationNon-mechanicalCrops60</v>
      </c>
      <c r="I275" s="39">
        <v>171.19363455344603</v>
      </c>
      <c r="J275" s="28">
        <v>6.343758847722567</v>
      </c>
      <c r="K275" s="28">
        <v>24.639344262295083</v>
      </c>
      <c r="L275" s="28">
        <v>3.1230799542662262</v>
      </c>
      <c r="M275" s="28">
        <v>12.729948653948227</v>
      </c>
      <c r="N275" s="28">
        <f>SUM(TotalCarbon[[#This Row],[Tree Carbon]:[Soil Carbon]])</f>
        <v>218.02976627167811</v>
      </c>
    </row>
    <row r="276" spans="2:14" hidden="1">
      <c r="B276" s="1" t="s">
        <v>187</v>
      </c>
      <c r="C276" s="1"/>
      <c r="D276" s="1"/>
      <c r="E276" s="1" t="s">
        <v>31946</v>
      </c>
      <c r="F276" s="1" t="s">
        <v>74</v>
      </c>
      <c r="G276" s="35">
        <v>70</v>
      </c>
      <c r="H276" s="40" t="str">
        <f>TotalCarbon[[#This Row],[Project type]]&amp;TotalCarbon[[#This Row],[Project location]]&amp;TotalCarbon[[#This Row],[Vegetation Type]]&amp;TotalCarbon[[#This Row],[Site preparation]]&amp;TotalCarbon[[#This Row],[Land use]]&amp;TotalCarbon[[#This Row],[Project lifetime]]</f>
        <v>Natural regenerationNon-mechanicalCrops70</v>
      </c>
      <c r="I276" s="39">
        <v>176.31527698379242</v>
      </c>
      <c r="J276" s="28">
        <v>6.4833560971399891</v>
      </c>
      <c r="K276" s="28">
        <v>26.568181818181817</v>
      </c>
      <c r="L276" s="28">
        <v>3.1081602105723878</v>
      </c>
      <c r="M276" s="28">
        <v>13.148659123246951</v>
      </c>
      <c r="N276" s="28">
        <f>SUM(TotalCarbon[[#This Row],[Tree Carbon]:[Soil Carbon]])</f>
        <v>225.62363423293354</v>
      </c>
    </row>
    <row r="277" spans="2:14" hidden="1">
      <c r="B277" s="1" t="s">
        <v>187</v>
      </c>
      <c r="C277" s="1"/>
      <c r="D277" s="1"/>
      <c r="E277" s="1" t="s">
        <v>31946</v>
      </c>
      <c r="F277" s="1" t="s">
        <v>74</v>
      </c>
      <c r="G277" s="35">
        <v>80</v>
      </c>
      <c r="H277" s="40" t="str">
        <f>TotalCarbon[[#This Row],[Project type]]&amp;TotalCarbon[[#This Row],[Project location]]&amp;TotalCarbon[[#This Row],[Vegetation Type]]&amp;TotalCarbon[[#This Row],[Site preparation]]&amp;TotalCarbon[[#This Row],[Land use]]&amp;TotalCarbon[[#This Row],[Project lifetime]]</f>
        <v>Natural regenerationNon-mechanicalCrops80</v>
      </c>
      <c r="I277" s="39">
        <v>179.02912994323378</v>
      </c>
      <c r="J277" s="28">
        <v>6.5527328409721699</v>
      </c>
      <c r="K277" s="28">
        <v>28.225352112676056</v>
      </c>
      <c r="L277" s="28">
        <v>3.1008904788254323</v>
      </c>
      <c r="M277" s="28">
        <v>13.429329144302876</v>
      </c>
      <c r="N277" s="28">
        <f>SUM(TotalCarbon[[#This Row],[Tree Carbon]:[Soil Carbon]])</f>
        <v>230.33743452001031</v>
      </c>
    </row>
    <row r="278" spans="2:14" hidden="1">
      <c r="B278" s="1" t="s">
        <v>187</v>
      </c>
      <c r="C278" s="1"/>
      <c r="D278" s="1"/>
      <c r="E278" s="1" t="s">
        <v>31946</v>
      </c>
      <c r="F278" s="1" t="s">
        <v>74</v>
      </c>
      <c r="G278" s="35">
        <v>90</v>
      </c>
      <c r="H278" s="40" t="str">
        <f>TotalCarbon[[#This Row],[Project type]]&amp;TotalCarbon[[#This Row],[Project location]]&amp;TotalCarbon[[#This Row],[Vegetation Type]]&amp;TotalCarbon[[#This Row],[Site preparation]]&amp;TotalCarbon[[#This Row],[Land use]]&amp;TotalCarbon[[#This Row],[Project lifetime]]</f>
        <v>Natural regenerationNon-mechanicalCrops90</v>
      </c>
      <c r="I278" s="39">
        <v>180.45688376681198</v>
      </c>
      <c r="J278" s="28">
        <v>6.5870222392653934</v>
      </c>
      <c r="K278" s="28">
        <v>29.664473684210527</v>
      </c>
      <c r="L278" s="28">
        <v>3.0973320082891074</v>
      </c>
      <c r="M278" s="28">
        <v>13.617467885737902</v>
      </c>
      <c r="N278" s="28">
        <f>SUM(TotalCarbon[[#This Row],[Tree Carbon]:[Soil Carbon]])</f>
        <v>233.42317958431491</v>
      </c>
    </row>
    <row r="279" spans="2:14" hidden="1">
      <c r="B279" s="1" t="s">
        <v>187</v>
      </c>
      <c r="C279" s="1"/>
      <c r="D279" s="1"/>
      <c r="E279" s="1" t="s">
        <v>31946</v>
      </c>
      <c r="F279" s="1" t="s">
        <v>74</v>
      </c>
      <c r="G279" s="35">
        <v>100</v>
      </c>
      <c r="H279" s="40" t="str">
        <f>TotalCarbon[[#This Row],[Project type]]&amp;TotalCarbon[[#This Row],[Project location]]&amp;TotalCarbon[[#This Row],[Vegetation Type]]&amp;TotalCarbon[[#This Row],[Site preparation]]&amp;TotalCarbon[[#This Row],[Land use]]&amp;TotalCarbon[[#This Row],[Project lifetime]]</f>
        <v>Natural regenerationNon-mechanicalCrops100</v>
      </c>
      <c r="I279" s="39">
        <v>181.205243133506</v>
      </c>
      <c r="J279" s="28">
        <v>6.6039241961209001</v>
      </c>
      <c r="K279" s="28">
        <v>30.925925925925927</v>
      </c>
      <c r="L279" s="28">
        <v>3.0955862693943392</v>
      </c>
      <c r="M279" s="28">
        <v>13.743581055557719</v>
      </c>
      <c r="N279" s="28">
        <f>SUM(TotalCarbon[[#This Row],[Tree Carbon]:[Soil Carbon]])</f>
        <v>235.5742605805049</v>
      </c>
    </row>
    <row r="280" spans="2:14" hidden="1">
      <c r="B280" s="1" t="s">
        <v>187</v>
      </c>
      <c r="C280" s="1"/>
      <c r="D280" s="1"/>
      <c r="E280" s="1" t="s">
        <v>31946</v>
      </c>
      <c r="F280" s="1" t="s">
        <v>192</v>
      </c>
      <c r="G280" s="35">
        <v>0</v>
      </c>
      <c r="H280" s="40" t="str">
        <f>TotalCarbon[[#This Row],[Project type]]&amp;TotalCarbon[[#This Row],[Project location]]&amp;TotalCarbon[[#This Row],[Vegetation Type]]&amp;TotalCarbon[[#This Row],[Site preparation]]&amp;TotalCarbon[[#This Row],[Land use]]&amp;TotalCarbon[[#This Row],[Project lifetime]]</f>
        <v>Natural regenerationNon-mechanicalGrazing0</v>
      </c>
      <c r="I280" s="39">
        <v>0</v>
      </c>
      <c r="J280" s="28">
        <v>0</v>
      </c>
      <c r="K280" s="28">
        <v>0</v>
      </c>
      <c r="L280" s="28">
        <v>0</v>
      </c>
      <c r="M280" s="28">
        <v>0</v>
      </c>
      <c r="N280" s="28">
        <f>SUM(TotalCarbon[[#This Row],[Tree Carbon]:[Soil Carbon]])</f>
        <v>0</v>
      </c>
    </row>
    <row r="281" spans="2:14" hidden="1">
      <c r="B281" s="1" t="s">
        <v>187</v>
      </c>
      <c r="C281" s="1"/>
      <c r="D281" s="1"/>
      <c r="E281" s="1" t="s">
        <v>31946</v>
      </c>
      <c r="F281" s="1" t="s">
        <v>192</v>
      </c>
      <c r="G281" s="35">
        <v>5</v>
      </c>
      <c r="H281" s="40" t="str">
        <f>TotalCarbon[[#This Row],[Project type]]&amp;TotalCarbon[[#This Row],[Project location]]&amp;TotalCarbon[[#This Row],[Vegetation Type]]&amp;TotalCarbon[[#This Row],[Site preparation]]&amp;TotalCarbon[[#This Row],[Land use]]&amp;TotalCarbon[[#This Row],[Project lifetime]]</f>
        <v>Natural regenerationNon-mechanicalGrazing5</v>
      </c>
      <c r="I281" s="39">
        <v>3.8885847473436304</v>
      </c>
      <c r="J281" s="28">
        <v>0.17665873284710251</v>
      </c>
      <c r="K281" s="28">
        <v>3.7388059701492535</v>
      </c>
      <c r="L281" s="28">
        <v>6.8664086202728196</v>
      </c>
      <c r="M281" s="28">
        <v>0.50755389138165441</v>
      </c>
      <c r="N281" s="28">
        <f>SUM(TotalCarbon[[#This Row],[Tree Carbon]:[Soil Carbon]])</f>
        <v>15.178011961994461</v>
      </c>
    </row>
    <row r="282" spans="2:14" hidden="1">
      <c r="B282" s="1" t="s">
        <v>187</v>
      </c>
      <c r="C282" s="1"/>
      <c r="D282" s="1"/>
      <c r="E282" s="1" t="s">
        <v>31946</v>
      </c>
      <c r="F282" s="1" t="s">
        <v>192</v>
      </c>
      <c r="G282" s="35">
        <v>10</v>
      </c>
      <c r="H282" s="40" t="str">
        <f>TotalCarbon[[#This Row],[Project type]]&amp;TotalCarbon[[#This Row],[Project location]]&amp;TotalCarbon[[#This Row],[Vegetation Type]]&amp;TotalCarbon[[#This Row],[Site preparation]]&amp;TotalCarbon[[#This Row],[Land use]]&amp;TotalCarbon[[#This Row],[Project lifetime]]</f>
        <v>Natural regenerationNon-mechanicalGrazing10</v>
      </c>
      <c r="I282" s="39">
        <v>19.874213455741462</v>
      </c>
      <c r="J282" s="28">
        <v>0.86972287760243283</v>
      </c>
      <c r="K282" s="28">
        <v>6.958333333333333</v>
      </c>
      <c r="L282" s="28">
        <v>4.8354352533964322</v>
      </c>
      <c r="M282" s="28">
        <v>0.92310387110021708</v>
      </c>
      <c r="N282" s="28">
        <f>SUM(TotalCarbon[[#This Row],[Tree Carbon]:[Soil Carbon]])</f>
        <v>33.460808791173875</v>
      </c>
    </row>
    <row r="283" spans="2:14" hidden="1">
      <c r="B283" s="1" t="s">
        <v>187</v>
      </c>
      <c r="C283" s="1"/>
      <c r="D283" s="1"/>
      <c r="E283" s="1" t="s">
        <v>31946</v>
      </c>
      <c r="F283" s="1" t="s">
        <v>192</v>
      </c>
      <c r="G283" s="35">
        <v>15</v>
      </c>
      <c r="H283" s="40" t="str">
        <f>TotalCarbon[[#This Row],[Project type]]&amp;TotalCarbon[[#This Row],[Project location]]&amp;TotalCarbon[[#This Row],[Vegetation Type]]&amp;TotalCarbon[[#This Row],[Site preparation]]&amp;TotalCarbon[[#This Row],[Land use]]&amp;TotalCarbon[[#This Row],[Project lifetime]]</f>
        <v>Natural regenerationNon-mechanicalGrazing15</v>
      </c>
      <c r="I283" s="39">
        <v>43.973683624189782</v>
      </c>
      <c r="J283" s="28">
        <v>1.8626989080561742</v>
      </c>
      <c r="K283" s="28">
        <v>9.7597402597402603</v>
      </c>
      <c r="L283" s="28">
        <v>4.0894790149315323</v>
      </c>
      <c r="M283" s="28">
        <v>1.2633274189367327</v>
      </c>
      <c r="N283" s="28">
        <f>SUM(TotalCarbon[[#This Row],[Tree Carbon]:[Soil Carbon]])</f>
        <v>60.948929225854485</v>
      </c>
    </row>
    <row r="284" spans="2:14" hidden="1">
      <c r="B284" s="1" t="s">
        <v>187</v>
      </c>
      <c r="C284" s="1"/>
      <c r="D284" s="1"/>
      <c r="E284" s="1" t="s">
        <v>31946</v>
      </c>
      <c r="F284" s="1" t="s">
        <v>192</v>
      </c>
      <c r="G284" s="35">
        <v>20</v>
      </c>
      <c r="H284" s="40" t="str">
        <f>TotalCarbon[[#This Row],[Project type]]&amp;TotalCarbon[[#This Row],[Project location]]&amp;TotalCarbon[[#This Row],[Vegetation Type]]&amp;TotalCarbon[[#This Row],[Site preparation]]&amp;TotalCarbon[[#This Row],[Land use]]&amp;TotalCarbon[[#This Row],[Project lifetime]]</f>
        <v>Natural regenerationNon-mechanicalGrazing20</v>
      </c>
      <c r="I284" s="39">
        <v>70.076611411421425</v>
      </c>
      <c r="J284" s="28">
        <v>2.8865336402927055</v>
      </c>
      <c r="K284" s="28">
        <v>12.219512195121951</v>
      </c>
      <c r="L284" s="28">
        <v>3.7137828987049621</v>
      </c>
      <c r="M284" s="28">
        <v>1.5418789004717866</v>
      </c>
      <c r="N284" s="28">
        <f>SUM(TotalCarbon[[#This Row],[Tree Carbon]:[Soil Carbon]])</f>
        <v>90.438319046012836</v>
      </c>
    </row>
    <row r="285" spans="2:14" hidden="1">
      <c r="B285" s="1" t="s">
        <v>187</v>
      </c>
      <c r="C285" s="1"/>
      <c r="D285" s="1"/>
      <c r="E285" s="1" t="s">
        <v>31946</v>
      </c>
      <c r="F285" s="1" t="s">
        <v>192</v>
      </c>
      <c r="G285" s="35">
        <v>25</v>
      </c>
      <c r="H285" s="40" t="str">
        <f>TotalCarbon[[#This Row],[Project type]]&amp;TotalCarbon[[#This Row],[Project location]]&amp;TotalCarbon[[#This Row],[Vegetation Type]]&amp;TotalCarbon[[#This Row],[Site preparation]]&amp;TotalCarbon[[#This Row],[Land use]]&amp;TotalCarbon[[#This Row],[Project lifetime]]</f>
        <v>Natural regenerationNon-mechanicalGrazing25</v>
      </c>
      <c r="I285" s="39">
        <v>94.280304479389343</v>
      </c>
      <c r="J285" s="28">
        <v>3.7924722636149131</v>
      </c>
      <c r="K285" s="28">
        <v>14.396551724137931</v>
      </c>
      <c r="L285" s="28">
        <v>3.4973285905209863</v>
      </c>
      <c r="M285" s="28">
        <v>1.7699375647199602</v>
      </c>
      <c r="N285" s="28">
        <f>SUM(TotalCarbon[[#This Row],[Tree Carbon]:[Soil Carbon]])</f>
        <v>117.73659462238314</v>
      </c>
    </row>
    <row r="286" spans="2:14" hidden="1">
      <c r="B286" s="1" t="s">
        <v>187</v>
      </c>
      <c r="C286" s="1"/>
      <c r="D286" s="1"/>
      <c r="E286" s="1" t="s">
        <v>31946</v>
      </c>
      <c r="F286" s="1" t="s">
        <v>192</v>
      </c>
      <c r="G286" s="35">
        <v>30</v>
      </c>
      <c r="H286" s="40" t="str">
        <f>TotalCarbon[[#This Row],[Project type]]&amp;TotalCarbon[[#This Row],[Project location]]&amp;TotalCarbon[[#This Row],[Vegetation Type]]&amp;TotalCarbon[[#This Row],[Site preparation]]&amp;TotalCarbon[[#This Row],[Land use]]&amp;TotalCarbon[[#This Row],[Project lifetime]]</f>
        <v>Natural regenerationNon-mechanicalGrazing30</v>
      </c>
      <c r="I286" s="39">
        <v>114.86207450691124</v>
      </c>
      <c r="J286" s="28">
        <v>4.5294540985811071</v>
      </c>
      <c r="K286" s="28">
        <v>16.336956521739129</v>
      </c>
      <c r="L286" s="28">
        <v>3.3633284373790175</v>
      </c>
      <c r="M286" s="28">
        <v>1.9566562066458317</v>
      </c>
      <c r="N286" s="28">
        <f>SUM(TotalCarbon[[#This Row],[Tree Carbon]:[Soil Carbon]])</f>
        <v>141.04846977125635</v>
      </c>
    </row>
    <row r="287" spans="2:14" hidden="1">
      <c r="B287" s="1" t="s">
        <v>187</v>
      </c>
      <c r="C287" s="1"/>
      <c r="D287" s="1"/>
      <c r="E287" s="1" t="s">
        <v>31946</v>
      </c>
      <c r="F287" s="1" t="s">
        <v>192</v>
      </c>
      <c r="G287" s="35">
        <v>35</v>
      </c>
      <c r="H287" s="40" t="str">
        <f>TotalCarbon[[#This Row],[Project type]]&amp;TotalCarbon[[#This Row],[Project location]]&amp;TotalCarbon[[#This Row],[Vegetation Type]]&amp;TotalCarbon[[#This Row],[Site preparation]]&amp;TotalCarbon[[#This Row],[Land use]]&amp;TotalCarbon[[#This Row],[Project lifetime]]</f>
        <v>Natural regenerationNon-mechanicalGrazing35</v>
      </c>
      <c r="I287" s="39">
        <v>131.46293498186836</v>
      </c>
      <c r="J287" s="28">
        <v>5.099445003293722</v>
      </c>
      <c r="K287" s="28">
        <v>18.077319587628867</v>
      </c>
      <c r="L287" s="28">
        <v>3.2767576984475011</v>
      </c>
      <c r="M287" s="28">
        <v>2.1095285009634992</v>
      </c>
      <c r="N287" s="28">
        <f>SUM(TotalCarbon[[#This Row],[Tree Carbon]:[Soil Carbon]])</f>
        <v>160.02598577220195</v>
      </c>
    </row>
    <row r="288" spans="2:14" hidden="1">
      <c r="B288" s="1" t="s">
        <v>187</v>
      </c>
      <c r="C288" s="1"/>
      <c r="D288" s="1"/>
      <c r="E288" s="1" t="s">
        <v>31946</v>
      </c>
      <c r="F288" s="1" t="s">
        <v>192</v>
      </c>
      <c r="G288" s="35">
        <v>40</v>
      </c>
      <c r="H288" s="40" t="str">
        <f>TotalCarbon[[#This Row],[Project type]]&amp;TotalCarbon[[#This Row],[Project location]]&amp;TotalCarbon[[#This Row],[Vegetation Type]]&amp;TotalCarbon[[#This Row],[Site preparation]]&amp;TotalCarbon[[#This Row],[Land use]]&amp;TotalCarbon[[#This Row],[Project lifetime]]</f>
        <v>Natural regenerationNon-mechanicalGrazing40</v>
      </c>
      <c r="I288" s="39">
        <v>144.40393168312576</v>
      </c>
      <c r="J288" s="28">
        <v>5.5263880153778642</v>
      </c>
      <c r="K288" s="28">
        <v>19.647058823529413</v>
      </c>
      <c r="L288" s="28">
        <v>3.2193060582025712</v>
      </c>
      <c r="M288" s="28">
        <v>2.2346897496149722</v>
      </c>
      <c r="N288" s="28">
        <f>SUM(TotalCarbon[[#This Row],[Tree Carbon]:[Soil Carbon]])</f>
        <v>175.03137432985059</v>
      </c>
    </row>
    <row r="289" spans="2:14" hidden="1">
      <c r="B289" s="1" t="s">
        <v>187</v>
      </c>
      <c r="C289" s="1"/>
      <c r="D289" s="1"/>
      <c r="E289" s="1" t="s">
        <v>31946</v>
      </c>
      <c r="F289" s="1" t="s">
        <v>192</v>
      </c>
      <c r="G289" s="35">
        <v>45</v>
      </c>
      <c r="H289" s="40" t="str">
        <f>TotalCarbon[[#This Row],[Project type]]&amp;TotalCarbon[[#This Row],[Project location]]&amp;TotalCarbon[[#This Row],[Vegetation Type]]&amp;TotalCarbon[[#This Row],[Site preparation]]&amp;TotalCarbon[[#This Row],[Land use]]&amp;TotalCarbon[[#This Row],[Project lifetime]]</f>
        <v>Natural regenerationNon-mechanicalGrazing45</v>
      </c>
      <c r="I289" s="39">
        <v>154.26456253279375</v>
      </c>
      <c r="J289" s="28">
        <v>5.8395426895965157</v>
      </c>
      <c r="K289" s="28">
        <v>21.070093457943926</v>
      </c>
      <c r="L289" s="28">
        <v>3.1805045767858928</v>
      </c>
      <c r="M289" s="28">
        <v>2.3371631129795603</v>
      </c>
      <c r="N289" s="28">
        <f>SUM(TotalCarbon[[#This Row],[Tree Carbon]:[Soil Carbon]])</f>
        <v>186.69186637009966</v>
      </c>
    </row>
    <row r="290" spans="2:14" hidden="1">
      <c r="B290" s="1" t="s">
        <v>187</v>
      </c>
      <c r="C290" s="1"/>
      <c r="D290" s="1"/>
      <c r="E290" s="1" t="s">
        <v>31946</v>
      </c>
      <c r="F290" s="1" t="s">
        <v>192</v>
      </c>
      <c r="G290" s="35">
        <v>50</v>
      </c>
      <c r="H290" s="40" t="str">
        <f>TotalCarbon[[#This Row],[Project type]]&amp;TotalCarbon[[#This Row],[Project location]]&amp;TotalCarbon[[#This Row],[Vegetation Type]]&amp;TotalCarbon[[#This Row],[Site preparation]]&amp;TotalCarbon[[#This Row],[Land use]]&amp;TotalCarbon[[#This Row],[Project lifetime]]</f>
        <v>Natural regenerationNon-mechanicalGrazing50</v>
      </c>
      <c r="I290" s="39">
        <v>161.66175392943202</v>
      </c>
      <c r="J290" s="28">
        <v>6.0660313914245885</v>
      </c>
      <c r="K290" s="28">
        <v>22.366071428571427</v>
      </c>
      <c r="L290" s="28">
        <v>3.1539902423651016</v>
      </c>
      <c r="M290" s="28">
        <v>2.4210612069374875</v>
      </c>
      <c r="N290" s="28">
        <f>SUM(TotalCarbon[[#This Row],[Tree Carbon]:[Soil Carbon]])</f>
        <v>195.66890819873061</v>
      </c>
    </row>
    <row r="291" spans="2:14" hidden="1">
      <c r="B291" s="1" t="s">
        <v>187</v>
      </c>
      <c r="C291" s="1"/>
      <c r="D291" s="1"/>
      <c r="E291" s="1" t="s">
        <v>31946</v>
      </c>
      <c r="F291" s="1" t="s">
        <v>192</v>
      </c>
      <c r="G291" s="35">
        <v>60</v>
      </c>
      <c r="H291" s="40" t="str">
        <f>TotalCarbon[[#This Row],[Project type]]&amp;TotalCarbon[[#This Row],[Project location]]&amp;TotalCarbon[[#This Row],[Vegetation Type]]&amp;TotalCarbon[[#This Row],[Site preparation]]&amp;TotalCarbon[[#This Row],[Land use]]&amp;TotalCarbon[[#This Row],[Project lifetime]]</f>
        <v>Natural regenerationNon-mechanicalGrazing60</v>
      </c>
      <c r="I291" s="39">
        <v>171.19363455344603</v>
      </c>
      <c r="J291" s="28">
        <v>6.343758847722567</v>
      </c>
      <c r="K291" s="28">
        <v>24.639344262295083</v>
      </c>
      <c r="L291" s="28">
        <v>3.1230799542662262</v>
      </c>
      <c r="M291" s="28">
        <v>2.5459897307896426</v>
      </c>
      <c r="N291" s="28">
        <f>SUM(TotalCarbon[[#This Row],[Tree Carbon]:[Soil Carbon]])</f>
        <v>207.84580734851954</v>
      </c>
    </row>
    <row r="292" spans="2:14" hidden="1">
      <c r="B292" s="1" t="s">
        <v>187</v>
      </c>
      <c r="C292" s="1"/>
      <c r="D292" s="1"/>
      <c r="E292" s="1" t="s">
        <v>31946</v>
      </c>
      <c r="F292" s="1" t="s">
        <v>192</v>
      </c>
      <c r="G292" s="35">
        <v>70</v>
      </c>
      <c r="H292" s="40" t="str">
        <f>TotalCarbon[[#This Row],[Project type]]&amp;TotalCarbon[[#This Row],[Project location]]&amp;TotalCarbon[[#This Row],[Vegetation Type]]&amp;TotalCarbon[[#This Row],[Site preparation]]&amp;TotalCarbon[[#This Row],[Land use]]&amp;TotalCarbon[[#This Row],[Project lifetime]]</f>
        <v>Natural regenerationNon-mechanicalGrazing70</v>
      </c>
      <c r="I292" s="39">
        <v>176.31527698379242</v>
      </c>
      <c r="J292" s="28">
        <v>6.4833560971399891</v>
      </c>
      <c r="K292" s="28">
        <v>26.568181818181817</v>
      </c>
      <c r="L292" s="28">
        <v>3.1081602105723878</v>
      </c>
      <c r="M292" s="28">
        <v>2.6297318246493901</v>
      </c>
      <c r="N292" s="28">
        <f>SUM(TotalCarbon[[#This Row],[Tree Carbon]:[Soil Carbon]])</f>
        <v>215.10470693433598</v>
      </c>
    </row>
    <row r="293" spans="2:14" hidden="1">
      <c r="B293" s="1" t="s">
        <v>187</v>
      </c>
      <c r="C293" s="1"/>
      <c r="D293" s="1"/>
      <c r="E293" s="1" t="s">
        <v>31946</v>
      </c>
      <c r="F293" s="1" t="s">
        <v>192</v>
      </c>
      <c r="G293" s="35">
        <v>80</v>
      </c>
      <c r="H293" s="40" t="str">
        <f>TotalCarbon[[#This Row],[Project type]]&amp;TotalCarbon[[#This Row],[Project location]]&amp;TotalCarbon[[#This Row],[Vegetation Type]]&amp;TotalCarbon[[#This Row],[Site preparation]]&amp;TotalCarbon[[#This Row],[Land use]]&amp;TotalCarbon[[#This Row],[Project lifetime]]</f>
        <v>Natural regenerationNon-mechanicalGrazing80</v>
      </c>
      <c r="I293" s="39">
        <v>179.02912994323378</v>
      </c>
      <c r="J293" s="28">
        <v>6.5527328409721699</v>
      </c>
      <c r="K293" s="28">
        <v>28.225352112676056</v>
      </c>
      <c r="L293" s="28">
        <v>3.1008904788254323</v>
      </c>
      <c r="M293" s="28">
        <v>2.6858658288605781</v>
      </c>
      <c r="N293" s="28">
        <f>SUM(TotalCarbon[[#This Row],[Tree Carbon]:[Soil Carbon]])</f>
        <v>219.59397120456802</v>
      </c>
    </row>
    <row r="294" spans="2:14" hidden="1">
      <c r="B294" s="1" t="s">
        <v>187</v>
      </c>
      <c r="C294" s="1"/>
      <c r="D294" s="1"/>
      <c r="E294" s="1" t="s">
        <v>31946</v>
      </c>
      <c r="F294" s="1" t="s">
        <v>192</v>
      </c>
      <c r="G294" s="35">
        <v>90</v>
      </c>
      <c r="H294" s="40" t="str">
        <f>TotalCarbon[[#This Row],[Project type]]&amp;TotalCarbon[[#This Row],[Project location]]&amp;TotalCarbon[[#This Row],[Vegetation Type]]&amp;TotalCarbon[[#This Row],[Site preparation]]&amp;TotalCarbon[[#This Row],[Land use]]&amp;TotalCarbon[[#This Row],[Project lifetime]]</f>
        <v>Natural regenerationNon-mechanicalGrazing90</v>
      </c>
      <c r="I294" s="39">
        <v>180.45688376681198</v>
      </c>
      <c r="J294" s="28">
        <v>6.5870222392653934</v>
      </c>
      <c r="K294" s="28">
        <v>29.664473684210527</v>
      </c>
      <c r="L294" s="28">
        <v>3.0973320082891074</v>
      </c>
      <c r="M294" s="28">
        <v>2.7234935771475861</v>
      </c>
      <c r="N294" s="28">
        <f>SUM(TotalCarbon[[#This Row],[Tree Carbon]:[Soil Carbon]])</f>
        <v>222.52920527572459</v>
      </c>
    </row>
    <row r="295" spans="2:14" hidden="1">
      <c r="B295" s="1" t="s">
        <v>187</v>
      </c>
      <c r="C295" s="1"/>
      <c r="D295" s="1"/>
      <c r="E295" s="1" t="s">
        <v>31946</v>
      </c>
      <c r="F295" s="1" t="s">
        <v>192</v>
      </c>
      <c r="G295" s="35">
        <v>100</v>
      </c>
      <c r="H295" s="40" t="str">
        <f>TotalCarbon[[#This Row],[Project type]]&amp;TotalCarbon[[#This Row],[Project location]]&amp;TotalCarbon[[#This Row],[Vegetation Type]]&amp;TotalCarbon[[#This Row],[Site preparation]]&amp;TotalCarbon[[#This Row],[Land use]]&amp;TotalCarbon[[#This Row],[Project lifetime]]</f>
        <v>Natural regenerationNon-mechanicalGrazing100</v>
      </c>
      <c r="I295" s="39">
        <v>181.205243133506</v>
      </c>
      <c r="J295" s="28">
        <v>6.6039241961209001</v>
      </c>
      <c r="K295" s="28">
        <v>30.925925925925927</v>
      </c>
      <c r="L295" s="28">
        <v>3.0955862693943392</v>
      </c>
      <c r="M295" s="28">
        <v>2.7487162111115495</v>
      </c>
      <c r="N295" s="28">
        <f>SUM(TotalCarbon[[#This Row],[Tree Carbon]:[Soil Carbon]])</f>
        <v>224.57939573605873</v>
      </c>
    </row>
    <row r="296" spans="2:14" hidden="1">
      <c r="B296" s="1" t="s">
        <v>187</v>
      </c>
      <c r="C296" s="1"/>
      <c r="D296" s="1"/>
      <c r="E296" s="1" t="s">
        <v>31946</v>
      </c>
      <c r="F296" s="1" t="s">
        <v>219</v>
      </c>
      <c r="G296" s="35">
        <v>0</v>
      </c>
      <c r="H296" s="40" t="str">
        <f>TotalCarbon[[#This Row],[Project type]]&amp;TotalCarbon[[#This Row],[Project location]]&amp;TotalCarbon[[#This Row],[Vegetation Type]]&amp;TotalCarbon[[#This Row],[Site preparation]]&amp;TotalCarbon[[#This Row],[Land use]]&amp;TotalCarbon[[#This Row],[Project lifetime]]</f>
        <v>Natural regenerationNon-mechanicalDegraded/Invaded0</v>
      </c>
      <c r="I296" s="39">
        <v>0</v>
      </c>
      <c r="J296" s="28">
        <v>0</v>
      </c>
      <c r="K296" s="28">
        <v>0</v>
      </c>
      <c r="L296" s="28">
        <v>0</v>
      </c>
      <c r="M296" s="28">
        <v>0</v>
      </c>
      <c r="N296" s="28">
        <f>SUM(TotalCarbon[[#This Row],[Tree Carbon]:[Soil Carbon]])</f>
        <v>0</v>
      </c>
    </row>
    <row r="297" spans="2:14" hidden="1">
      <c r="B297" s="1" t="s">
        <v>187</v>
      </c>
      <c r="C297" s="1"/>
      <c r="D297" s="1"/>
      <c r="E297" s="1" t="s">
        <v>31946</v>
      </c>
      <c r="F297" s="1" t="s">
        <v>219</v>
      </c>
      <c r="G297" s="35">
        <v>5</v>
      </c>
      <c r="H297" s="40" t="str">
        <f>TotalCarbon[[#This Row],[Project type]]&amp;TotalCarbon[[#This Row],[Project location]]&amp;TotalCarbon[[#This Row],[Vegetation Type]]&amp;TotalCarbon[[#This Row],[Site preparation]]&amp;TotalCarbon[[#This Row],[Land use]]&amp;TotalCarbon[[#This Row],[Project lifetime]]</f>
        <v>Natural regenerationNon-mechanicalDegraded/Invaded5</v>
      </c>
      <c r="I297" s="39">
        <v>3.8885847473436304</v>
      </c>
      <c r="J297" s="28">
        <v>0.17665873284710251</v>
      </c>
      <c r="K297" s="28">
        <v>3.7388059701492535</v>
      </c>
      <c r="L297" s="28">
        <v>6.8664086202728196</v>
      </c>
      <c r="M297" s="28">
        <v>1.0151077827633017</v>
      </c>
      <c r="N297" s="28">
        <f>SUM(TotalCarbon[[#This Row],[Tree Carbon]:[Soil Carbon]])</f>
        <v>15.685565853376108</v>
      </c>
    </row>
    <row r="298" spans="2:14" hidden="1">
      <c r="B298" s="1" t="s">
        <v>187</v>
      </c>
      <c r="C298" s="1"/>
      <c r="D298" s="1"/>
      <c r="E298" s="1" t="s">
        <v>31946</v>
      </c>
      <c r="F298" s="1" t="s">
        <v>219</v>
      </c>
      <c r="G298" s="35">
        <v>10</v>
      </c>
      <c r="H298" s="40" t="str">
        <f>TotalCarbon[[#This Row],[Project type]]&amp;TotalCarbon[[#This Row],[Project location]]&amp;TotalCarbon[[#This Row],[Vegetation Type]]&amp;TotalCarbon[[#This Row],[Site preparation]]&amp;TotalCarbon[[#This Row],[Land use]]&amp;TotalCarbon[[#This Row],[Project lifetime]]</f>
        <v>Natural regenerationNon-mechanicalDegraded/Invaded10</v>
      </c>
      <c r="I298" s="39">
        <v>19.874213455741462</v>
      </c>
      <c r="J298" s="28">
        <v>0.86972287760243283</v>
      </c>
      <c r="K298" s="28">
        <v>6.958333333333333</v>
      </c>
      <c r="L298" s="28">
        <v>4.8354352533964322</v>
      </c>
      <c r="M298" s="28">
        <v>1.8462077422004199</v>
      </c>
      <c r="N298" s="28">
        <f>SUM(TotalCarbon[[#This Row],[Tree Carbon]:[Soil Carbon]])</f>
        <v>34.383912662274078</v>
      </c>
    </row>
    <row r="299" spans="2:14" hidden="1">
      <c r="B299" s="1" t="s">
        <v>187</v>
      </c>
      <c r="C299" s="1"/>
      <c r="D299" s="1"/>
      <c r="E299" s="1" t="s">
        <v>31946</v>
      </c>
      <c r="F299" s="1" t="s">
        <v>219</v>
      </c>
      <c r="G299" s="35">
        <v>15</v>
      </c>
      <c r="H299" s="40" t="str">
        <f>TotalCarbon[[#This Row],[Project type]]&amp;TotalCarbon[[#This Row],[Project location]]&amp;TotalCarbon[[#This Row],[Vegetation Type]]&amp;TotalCarbon[[#This Row],[Site preparation]]&amp;TotalCarbon[[#This Row],[Land use]]&amp;TotalCarbon[[#This Row],[Project lifetime]]</f>
        <v>Natural regenerationNon-mechanicalDegraded/Invaded15</v>
      </c>
      <c r="I299" s="39">
        <v>43.973683624189782</v>
      </c>
      <c r="J299" s="28">
        <v>1.8626989080561742</v>
      </c>
      <c r="K299" s="28">
        <v>9.7597402597402603</v>
      </c>
      <c r="L299" s="28">
        <v>4.0894790149315323</v>
      </c>
      <c r="M299" s="28">
        <v>2.5266548378734512</v>
      </c>
      <c r="N299" s="28">
        <f>SUM(TotalCarbon[[#This Row],[Tree Carbon]:[Soil Carbon]])</f>
        <v>62.212256644791204</v>
      </c>
    </row>
    <row r="300" spans="2:14" hidden="1">
      <c r="B300" s="1" t="s">
        <v>187</v>
      </c>
      <c r="C300" s="1"/>
      <c r="D300" s="1"/>
      <c r="E300" s="1" t="s">
        <v>31946</v>
      </c>
      <c r="F300" s="1" t="s">
        <v>219</v>
      </c>
      <c r="G300" s="35">
        <v>20</v>
      </c>
      <c r="H300" s="40" t="str">
        <f>TotalCarbon[[#This Row],[Project type]]&amp;TotalCarbon[[#This Row],[Project location]]&amp;TotalCarbon[[#This Row],[Vegetation Type]]&amp;TotalCarbon[[#This Row],[Site preparation]]&amp;TotalCarbon[[#This Row],[Land use]]&amp;TotalCarbon[[#This Row],[Project lifetime]]</f>
        <v>Natural regenerationNon-mechanicalDegraded/Invaded20</v>
      </c>
      <c r="I300" s="39">
        <v>70.076611411421425</v>
      </c>
      <c r="J300" s="28">
        <v>2.8865336402927055</v>
      </c>
      <c r="K300" s="28">
        <v>12.219512195121951</v>
      </c>
      <c r="L300" s="28">
        <v>3.7137828987049621</v>
      </c>
      <c r="M300" s="28">
        <v>3.0837578009435589</v>
      </c>
      <c r="N300" s="28">
        <f>SUM(TotalCarbon[[#This Row],[Tree Carbon]:[Soil Carbon]])</f>
        <v>91.980197946484608</v>
      </c>
    </row>
    <row r="301" spans="2:14" hidden="1">
      <c r="B301" s="1" t="s">
        <v>187</v>
      </c>
      <c r="C301" s="1"/>
      <c r="D301" s="1"/>
      <c r="E301" s="1" t="s">
        <v>31946</v>
      </c>
      <c r="F301" s="1" t="s">
        <v>219</v>
      </c>
      <c r="G301" s="35">
        <v>25</v>
      </c>
      <c r="H301" s="40" t="str">
        <f>TotalCarbon[[#This Row],[Project type]]&amp;TotalCarbon[[#This Row],[Project location]]&amp;TotalCarbon[[#This Row],[Vegetation Type]]&amp;TotalCarbon[[#This Row],[Site preparation]]&amp;TotalCarbon[[#This Row],[Land use]]&amp;TotalCarbon[[#This Row],[Project lifetime]]</f>
        <v>Natural regenerationNon-mechanicalDegraded/Invaded25</v>
      </c>
      <c r="I301" s="39">
        <v>94.280304479389343</v>
      </c>
      <c r="J301" s="28">
        <v>3.7924722636149131</v>
      </c>
      <c r="K301" s="28">
        <v>14.396551724137931</v>
      </c>
      <c r="L301" s="28">
        <v>3.4973285905209863</v>
      </c>
      <c r="M301" s="28">
        <v>3.5398751294399204</v>
      </c>
      <c r="N301" s="28">
        <f>SUM(TotalCarbon[[#This Row],[Tree Carbon]:[Soil Carbon]])</f>
        <v>119.5065321871031</v>
      </c>
    </row>
    <row r="302" spans="2:14" hidden="1">
      <c r="B302" s="1" t="s">
        <v>187</v>
      </c>
      <c r="C302" s="1"/>
      <c r="D302" s="1"/>
      <c r="E302" s="1" t="s">
        <v>31946</v>
      </c>
      <c r="F302" s="1" t="s">
        <v>219</v>
      </c>
      <c r="G302" s="35">
        <v>30</v>
      </c>
      <c r="H302" s="40" t="str">
        <f>TotalCarbon[[#This Row],[Project type]]&amp;TotalCarbon[[#This Row],[Project location]]&amp;TotalCarbon[[#This Row],[Vegetation Type]]&amp;TotalCarbon[[#This Row],[Site preparation]]&amp;TotalCarbon[[#This Row],[Land use]]&amp;TotalCarbon[[#This Row],[Project lifetime]]</f>
        <v>Natural regenerationNon-mechanicalDegraded/Invaded30</v>
      </c>
      <c r="I302" s="39">
        <v>114.86207450691124</v>
      </c>
      <c r="J302" s="28">
        <v>4.5294540985811071</v>
      </c>
      <c r="K302" s="28">
        <v>16.336956521739129</v>
      </c>
      <c r="L302" s="28">
        <v>3.3633284373790175</v>
      </c>
      <c r="M302" s="28">
        <v>3.9133124132916706</v>
      </c>
      <c r="N302" s="28">
        <f>SUM(TotalCarbon[[#This Row],[Tree Carbon]:[Soil Carbon]])</f>
        <v>143.00512597790217</v>
      </c>
    </row>
    <row r="303" spans="2:14" hidden="1">
      <c r="B303" s="1" t="s">
        <v>187</v>
      </c>
      <c r="C303" s="1"/>
      <c r="D303" s="1"/>
      <c r="E303" s="1" t="s">
        <v>31946</v>
      </c>
      <c r="F303" s="1" t="s">
        <v>219</v>
      </c>
      <c r="G303" s="35">
        <v>35</v>
      </c>
      <c r="H303" s="40" t="str">
        <f>TotalCarbon[[#This Row],[Project type]]&amp;TotalCarbon[[#This Row],[Project location]]&amp;TotalCarbon[[#This Row],[Vegetation Type]]&amp;TotalCarbon[[#This Row],[Site preparation]]&amp;TotalCarbon[[#This Row],[Land use]]&amp;TotalCarbon[[#This Row],[Project lifetime]]</f>
        <v>Natural regenerationNon-mechanicalDegraded/Invaded35</v>
      </c>
      <c r="I303" s="39">
        <v>131.46293498186836</v>
      </c>
      <c r="J303" s="28">
        <v>5.099445003293722</v>
      </c>
      <c r="K303" s="28">
        <v>18.077319587628867</v>
      </c>
      <c r="L303" s="28">
        <v>3.2767576984475011</v>
      </c>
      <c r="M303" s="28">
        <v>4.2190570019270055</v>
      </c>
      <c r="N303" s="28">
        <f>SUM(TotalCarbon[[#This Row],[Tree Carbon]:[Soil Carbon]])</f>
        <v>162.13551427316546</v>
      </c>
    </row>
    <row r="304" spans="2:14" hidden="1">
      <c r="B304" s="1" t="s">
        <v>187</v>
      </c>
      <c r="C304" s="1"/>
      <c r="D304" s="1"/>
      <c r="E304" s="1" t="s">
        <v>31946</v>
      </c>
      <c r="F304" s="1" t="s">
        <v>219</v>
      </c>
      <c r="G304" s="35">
        <v>40</v>
      </c>
      <c r="H304" s="40" t="str">
        <f>TotalCarbon[[#This Row],[Project type]]&amp;TotalCarbon[[#This Row],[Project location]]&amp;TotalCarbon[[#This Row],[Vegetation Type]]&amp;TotalCarbon[[#This Row],[Site preparation]]&amp;TotalCarbon[[#This Row],[Land use]]&amp;TotalCarbon[[#This Row],[Project lifetime]]</f>
        <v>Natural regenerationNon-mechanicalDegraded/Invaded40</v>
      </c>
      <c r="I304" s="39">
        <v>144.40393168312576</v>
      </c>
      <c r="J304" s="28">
        <v>5.5263880153778642</v>
      </c>
      <c r="K304" s="28">
        <v>19.647058823529413</v>
      </c>
      <c r="L304" s="28">
        <v>3.2193060582025712</v>
      </c>
      <c r="M304" s="28">
        <v>4.4693794992299303</v>
      </c>
      <c r="N304" s="28">
        <f>SUM(TotalCarbon[[#This Row],[Tree Carbon]:[Soil Carbon]])</f>
        <v>177.26606407946554</v>
      </c>
    </row>
    <row r="305" spans="2:14" hidden="1">
      <c r="B305" s="1" t="s">
        <v>187</v>
      </c>
      <c r="C305" s="1"/>
      <c r="D305" s="1"/>
      <c r="E305" s="1" t="s">
        <v>31946</v>
      </c>
      <c r="F305" s="1" t="s">
        <v>219</v>
      </c>
      <c r="G305" s="35">
        <v>45</v>
      </c>
      <c r="H305" s="40" t="str">
        <f>TotalCarbon[[#This Row],[Project type]]&amp;TotalCarbon[[#This Row],[Project location]]&amp;TotalCarbon[[#This Row],[Vegetation Type]]&amp;TotalCarbon[[#This Row],[Site preparation]]&amp;TotalCarbon[[#This Row],[Land use]]&amp;TotalCarbon[[#This Row],[Project lifetime]]</f>
        <v>Natural regenerationNon-mechanicalDegraded/Invaded45</v>
      </c>
      <c r="I305" s="39">
        <v>154.26456253279375</v>
      </c>
      <c r="J305" s="28">
        <v>5.8395426895965157</v>
      </c>
      <c r="K305" s="28">
        <v>21.070093457943926</v>
      </c>
      <c r="L305" s="28">
        <v>3.1805045767858928</v>
      </c>
      <c r="M305" s="28">
        <v>4.6743262259591134</v>
      </c>
      <c r="N305" s="28">
        <f>SUM(TotalCarbon[[#This Row],[Tree Carbon]:[Soil Carbon]])</f>
        <v>189.0290294830792</v>
      </c>
    </row>
    <row r="306" spans="2:14" hidden="1">
      <c r="B306" s="1" t="s">
        <v>187</v>
      </c>
      <c r="C306" s="1"/>
      <c r="D306" s="1"/>
      <c r="E306" s="1" t="s">
        <v>31946</v>
      </c>
      <c r="F306" s="1" t="s">
        <v>219</v>
      </c>
      <c r="G306" s="35">
        <v>50</v>
      </c>
      <c r="H306" s="40" t="str">
        <f>TotalCarbon[[#This Row],[Project type]]&amp;TotalCarbon[[#This Row],[Project location]]&amp;TotalCarbon[[#This Row],[Vegetation Type]]&amp;TotalCarbon[[#This Row],[Site preparation]]&amp;TotalCarbon[[#This Row],[Land use]]&amp;TotalCarbon[[#This Row],[Project lifetime]]</f>
        <v>Natural regenerationNon-mechanicalDegraded/Invaded50</v>
      </c>
      <c r="I306" s="39">
        <v>161.66175392943202</v>
      </c>
      <c r="J306" s="28">
        <v>6.0660313914245885</v>
      </c>
      <c r="K306" s="28">
        <v>22.366071428571427</v>
      </c>
      <c r="L306" s="28">
        <v>3.1539902423651016</v>
      </c>
      <c r="M306" s="28">
        <v>4.8421224138749679</v>
      </c>
      <c r="N306" s="28">
        <f>SUM(TotalCarbon[[#This Row],[Tree Carbon]:[Soil Carbon]])</f>
        <v>198.08996940566809</v>
      </c>
    </row>
    <row r="307" spans="2:14" hidden="1">
      <c r="B307" s="1" t="s">
        <v>187</v>
      </c>
      <c r="C307" s="1"/>
      <c r="D307" s="1"/>
      <c r="E307" s="1" t="s">
        <v>31946</v>
      </c>
      <c r="F307" s="1" t="s">
        <v>219</v>
      </c>
      <c r="G307" s="35">
        <v>60</v>
      </c>
      <c r="H307" s="40" t="str">
        <f>TotalCarbon[[#This Row],[Project type]]&amp;TotalCarbon[[#This Row],[Project location]]&amp;TotalCarbon[[#This Row],[Vegetation Type]]&amp;TotalCarbon[[#This Row],[Site preparation]]&amp;TotalCarbon[[#This Row],[Land use]]&amp;TotalCarbon[[#This Row],[Project lifetime]]</f>
        <v>Natural regenerationNon-mechanicalDegraded/Invaded60</v>
      </c>
      <c r="I307" s="39">
        <v>171.19363455344603</v>
      </c>
      <c r="J307" s="28">
        <v>6.343758847722567</v>
      </c>
      <c r="K307" s="28">
        <v>24.639344262295083</v>
      </c>
      <c r="L307" s="28">
        <v>3.1230799542662262</v>
      </c>
      <c r="M307" s="28">
        <v>5.0919794615792924</v>
      </c>
      <c r="N307" s="28">
        <f>SUM(TotalCarbon[[#This Row],[Tree Carbon]:[Soil Carbon]])</f>
        <v>210.39179707930919</v>
      </c>
    </row>
    <row r="308" spans="2:14" hidden="1">
      <c r="B308" s="1" t="s">
        <v>187</v>
      </c>
      <c r="C308" s="1"/>
      <c r="D308" s="1"/>
      <c r="E308" s="1" t="s">
        <v>31946</v>
      </c>
      <c r="F308" s="1" t="s">
        <v>219</v>
      </c>
      <c r="G308" s="35">
        <v>70</v>
      </c>
      <c r="H308" s="40" t="str">
        <f>TotalCarbon[[#This Row],[Project type]]&amp;TotalCarbon[[#This Row],[Project location]]&amp;TotalCarbon[[#This Row],[Vegetation Type]]&amp;TotalCarbon[[#This Row],[Site preparation]]&amp;TotalCarbon[[#This Row],[Land use]]&amp;TotalCarbon[[#This Row],[Project lifetime]]</f>
        <v>Natural regenerationNon-mechanicalDegraded/Invaded70</v>
      </c>
      <c r="I308" s="39">
        <v>176.31527698379242</v>
      </c>
      <c r="J308" s="28">
        <v>6.4833560971399891</v>
      </c>
      <c r="K308" s="28">
        <v>26.568181818181817</v>
      </c>
      <c r="L308" s="28">
        <v>3.1081602105723878</v>
      </c>
      <c r="M308" s="28">
        <v>5.2594636492987874</v>
      </c>
      <c r="N308" s="28">
        <f>SUM(TotalCarbon[[#This Row],[Tree Carbon]:[Soil Carbon]])</f>
        <v>217.73443875898539</v>
      </c>
    </row>
    <row r="309" spans="2:14" hidden="1">
      <c r="B309" s="1" t="s">
        <v>187</v>
      </c>
      <c r="C309" s="1"/>
      <c r="D309" s="1"/>
      <c r="E309" s="1" t="s">
        <v>31946</v>
      </c>
      <c r="F309" s="1" t="s">
        <v>219</v>
      </c>
      <c r="G309" s="35">
        <v>80</v>
      </c>
      <c r="H309" s="40" t="str">
        <f>TotalCarbon[[#This Row],[Project type]]&amp;TotalCarbon[[#This Row],[Project location]]&amp;TotalCarbon[[#This Row],[Vegetation Type]]&amp;TotalCarbon[[#This Row],[Site preparation]]&amp;TotalCarbon[[#This Row],[Land use]]&amp;TotalCarbon[[#This Row],[Project lifetime]]</f>
        <v>Natural regenerationNon-mechanicalDegraded/Invaded80</v>
      </c>
      <c r="I309" s="39">
        <v>179.02912994323378</v>
      </c>
      <c r="J309" s="28">
        <v>6.5527328409721699</v>
      </c>
      <c r="K309" s="28">
        <v>28.225352112676056</v>
      </c>
      <c r="L309" s="28">
        <v>3.1008904788254323</v>
      </c>
      <c r="M309" s="28">
        <v>5.3717316577211491</v>
      </c>
      <c r="N309" s="28">
        <f>SUM(TotalCarbon[[#This Row],[Tree Carbon]:[Soil Carbon]])</f>
        <v>222.27983703342858</v>
      </c>
    </row>
    <row r="310" spans="2:14" hidden="1">
      <c r="B310" s="1" t="s">
        <v>187</v>
      </c>
      <c r="C310" s="1"/>
      <c r="D310" s="1"/>
      <c r="E310" s="1" t="s">
        <v>31946</v>
      </c>
      <c r="F310" s="1" t="s">
        <v>219</v>
      </c>
      <c r="G310" s="35">
        <v>90</v>
      </c>
      <c r="H310" s="40" t="str">
        <f>TotalCarbon[[#This Row],[Project type]]&amp;TotalCarbon[[#This Row],[Project location]]&amp;TotalCarbon[[#This Row],[Vegetation Type]]&amp;TotalCarbon[[#This Row],[Site preparation]]&amp;TotalCarbon[[#This Row],[Land use]]&amp;TotalCarbon[[#This Row],[Project lifetime]]</f>
        <v>Natural regenerationNon-mechanicalDegraded/Invaded90</v>
      </c>
      <c r="I310" s="39">
        <v>180.45688376681198</v>
      </c>
      <c r="J310" s="28">
        <v>6.5870222392653934</v>
      </c>
      <c r="K310" s="28">
        <v>29.664473684210527</v>
      </c>
      <c r="L310" s="28">
        <v>3.0973320082891074</v>
      </c>
      <c r="M310" s="28">
        <v>5.4469871542951651</v>
      </c>
      <c r="N310" s="28">
        <f>SUM(TotalCarbon[[#This Row],[Tree Carbon]:[Soil Carbon]])</f>
        <v>225.25269885287216</v>
      </c>
    </row>
    <row r="311" spans="2:14" hidden="1">
      <c r="B311" s="1" t="s">
        <v>187</v>
      </c>
      <c r="C311" s="1"/>
      <c r="D311" s="1"/>
      <c r="E311" s="1" t="s">
        <v>31946</v>
      </c>
      <c r="F311" s="1" t="s">
        <v>219</v>
      </c>
      <c r="G311" s="35">
        <v>100</v>
      </c>
      <c r="H311" s="40" t="str">
        <f>TotalCarbon[[#This Row],[Project type]]&amp;TotalCarbon[[#This Row],[Project location]]&amp;TotalCarbon[[#This Row],[Vegetation Type]]&amp;TotalCarbon[[#This Row],[Site preparation]]&amp;TotalCarbon[[#This Row],[Land use]]&amp;TotalCarbon[[#This Row],[Project lifetime]]</f>
        <v>Natural regenerationNon-mechanicalDegraded/Invaded100</v>
      </c>
      <c r="I311" s="39">
        <v>181.205243133506</v>
      </c>
      <c r="J311" s="28">
        <v>6.6039241961209001</v>
      </c>
      <c r="K311" s="28">
        <v>30.925925925925927</v>
      </c>
      <c r="L311" s="28">
        <v>3.0955862693943392</v>
      </c>
      <c r="M311" s="28">
        <v>5.4974324222230919</v>
      </c>
      <c r="N311" s="28">
        <f>SUM(TotalCarbon[[#This Row],[Tree Carbon]:[Soil Carbon]])</f>
        <v>227.32811194717027</v>
      </c>
    </row>
    <row r="312" spans="2:14" hidden="1">
      <c r="B312" s="1" t="s">
        <v>187</v>
      </c>
      <c r="C312" s="1"/>
      <c r="D312" s="1"/>
      <c r="E312" s="1" t="s">
        <v>31946</v>
      </c>
      <c r="F312" s="1" t="s">
        <v>193</v>
      </c>
      <c r="G312" s="35">
        <v>0</v>
      </c>
      <c r="H312" s="40" t="str">
        <f>TotalCarbon[[#This Row],[Project type]]&amp;TotalCarbon[[#This Row],[Project location]]&amp;TotalCarbon[[#This Row],[Vegetation Type]]&amp;TotalCarbon[[#This Row],[Site preparation]]&amp;TotalCarbon[[#This Row],[Land use]]&amp;TotalCarbon[[#This Row],[Project lifetime]]</f>
        <v>Natural regenerationNon-mechanicalUnknown0</v>
      </c>
      <c r="I312" s="39">
        <v>0</v>
      </c>
      <c r="J312" s="28">
        <v>0</v>
      </c>
      <c r="K312" s="28">
        <v>0</v>
      </c>
      <c r="L312" s="28">
        <v>0</v>
      </c>
      <c r="M312" s="28">
        <v>0</v>
      </c>
      <c r="N312" s="28">
        <f>SUM(TotalCarbon[[#This Row],[Tree Carbon]:[Soil Carbon]])</f>
        <v>0</v>
      </c>
    </row>
    <row r="313" spans="2:14" hidden="1">
      <c r="B313" s="1" t="s">
        <v>187</v>
      </c>
      <c r="C313" s="1"/>
      <c r="D313" s="1"/>
      <c r="E313" s="1" t="s">
        <v>31946</v>
      </c>
      <c r="F313" s="1" t="s">
        <v>193</v>
      </c>
      <c r="G313" s="35">
        <v>5</v>
      </c>
      <c r="H313" s="40" t="str">
        <f>TotalCarbon[[#This Row],[Project type]]&amp;TotalCarbon[[#This Row],[Project location]]&amp;TotalCarbon[[#This Row],[Vegetation Type]]&amp;TotalCarbon[[#This Row],[Site preparation]]&amp;TotalCarbon[[#This Row],[Land use]]&amp;TotalCarbon[[#This Row],[Project lifetime]]</f>
        <v>Natural regenerationNon-mechanicalUnknown5</v>
      </c>
      <c r="I313" s="39">
        <v>3.8885847473436304</v>
      </c>
      <c r="J313" s="28">
        <v>0.17665873284710251</v>
      </c>
      <c r="K313" s="28">
        <v>3.7388059701492535</v>
      </c>
      <c r="L313" s="28">
        <v>6.8664086202728196</v>
      </c>
      <c r="M313" s="28">
        <v>1.0151077827633017</v>
      </c>
      <c r="N313" s="28">
        <f>SUM(TotalCarbon[[#This Row],[Tree Carbon]:[Soil Carbon]])</f>
        <v>15.685565853376108</v>
      </c>
    </row>
    <row r="314" spans="2:14" hidden="1">
      <c r="B314" s="1" t="s">
        <v>187</v>
      </c>
      <c r="C314" s="1"/>
      <c r="D314" s="1"/>
      <c r="E314" s="1" t="s">
        <v>31946</v>
      </c>
      <c r="F314" s="1" t="s">
        <v>193</v>
      </c>
      <c r="G314" s="35">
        <v>10</v>
      </c>
      <c r="H314" s="40" t="str">
        <f>TotalCarbon[[#This Row],[Project type]]&amp;TotalCarbon[[#This Row],[Project location]]&amp;TotalCarbon[[#This Row],[Vegetation Type]]&amp;TotalCarbon[[#This Row],[Site preparation]]&amp;TotalCarbon[[#This Row],[Land use]]&amp;TotalCarbon[[#This Row],[Project lifetime]]</f>
        <v>Natural regenerationNon-mechanicalUnknown10</v>
      </c>
      <c r="I314" s="39">
        <v>19.874213455741462</v>
      </c>
      <c r="J314" s="28">
        <v>0.86972287760243283</v>
      </c>
      <c r="K314" s="28">
        <v>6.958333333333333</v>
      </c>
      <c r="L314" s="28">
        <v>4.8354352533964322</v>
      </c>
      <c r="M314" s="28">
        <v>1.8462077422004199</v>
      </c>
      <c r="N314" s="28">
        <f>SUM(TotalCarbon[[#This Row],[Tree Carbon]:[Soil Carbon]])</f>
        <v>34.383912662274078</v>
      </c>
    </row>
    <row r="315" spans="2:14" hidden="1">
      <c r="B315" s="1" t="s">
        <v>187</v>
      </c>
      <c r="C315" s="1"/>
      <c r="D315" s="1"/>
      <c r="E315" s="1" t="s">
        <v>31946</v>
      </c>
      <c r="F315" s="1" t="s">
        <v>193</v>
      </c>
      <c r="G315" s="35">
        <v>15</v>
      </c>
      <c r="H315" s="40" t="str">
        <f>TotalCarbon[[#This Row],[Project type]]&amp;TotalCarbon[[#This Row],[Project location]]&amp;TotalCarbon[[#This Row],[Vegetation Type]]&amp;TotalCarbon[[#This Row],[Site preparation]]&amp;TotalCarbon[[#This Row],[Land use]]&amp;TotalCarbon[[#This Row],[Project lifetime]]</f>
        <v>Natural regenerationNon-mechanicalUnknown15</v>
      </c>
      <c r="I315" s="39">
        <v>43.973683624189782</v>
      </c>
      <c r="J315" s="28">
        <v>1.8626989080561742</v>
      </c>
      <c r="K315" s="28">
        <v>9.7597402597402603</v>
      </c>
      <c r="L315" s="28">
        <v>4.0894790149315323</v>
      </c>
      <c r="M315" s="28">
        <v>2.5266548378734512</v>
      </c>
      <c r="N315" s="28">
        <f>SUM(TotalCarbon[[#This Row],[Tree Carbon]:[Soil Carbon]])</f>
        <v>62.212256644791204</v>
      </c>
    </row>
    <row r="316" spans="2:14" hidden="1">
      <c r="B316" s="1" t="s">
        <v>187</v>
      </c>
      <c r="C316" s="1"/>
      <c r="D316" s="1"/>
      <c r="E316" s="1" t="s">
        <v>31946</v>
      </c>
      <c r="F316" s="1" t="s">
        <v>193</v>
      </c>
      <c r="G316" s="35">
        <v>20</v>
      </c>
      <c r="H316" s="40" t="str">
        <f>TotalCarbon[[#This Row],[Project type]]&amp;TotalCarbon[[#This Row],[Project location]]&amp;TotalCarbon[[#This Row],[Vegetation Type]]&amp;TotalCarbon[[#This Row],[Site preparation]]&amp;TotalCarbon[[#This Row],[Land use]]&amp;TotalCarbon[[#This Row],[Project lifetime]]</f>
        <v>Natural regenerationNon-mechanicalUnknown20</v>
      </c>
      <c r="I316" s="39">
        <v>70.076611411421425</v>
      </c>
      <c r="J316" s="28">
        <v>2.8865336402927055</v>
      </c>
      <c r="K316" s="28">
        <v>12.219512195121951</v>
      </c>
      <c r="L316" s="28">
        <v>3.7137828987049621</v>
      </c>
      <c r="M316" s="28">
        <v>3.0837578009435589</v>
      </c>
      <c r="N316" s="28">
        <f>SUM(TotalCarbon[[#This Row],[Tree Carbon]:[Soil Carbon]])</f>
        <v>91.980197946484608</v>
      </c>
    </row>
    <row r="317" spans="2:14" hidden="1">
      <c r="B317" s="1" t="s">
        <v>187</v>
      </c>
      <c r="C317" s="1"/>
      <c r="D317" s="1"/>
      <c r="E317" s="1" t="s">
        <v>31946</v>
      </c>
      <c r="F317" s="1" t="s">
        <v>193</v>
      </c>
      <c r="G317" s="35">
        <v>25</v>
      </c>
      <c r="H317" s="40" t="str">
        <f>TotalCarbon[[#This Row],[Project type]]&amp;TotalCarbon[[#This Row],[Project location]]&amp;TotalCarbon[[#This Row],[Vegetation Type]]&amp;TotalCarbon[[#This Row],[Site preparation]]&amp;TotalCarbon[[#This Row],[Land use]]&amp;TotalCarbon[[#This Row],[Project lifetime]]</f>
        <v>Natural regenerationNon-mechanicalUnknown25</v>
      </c>
      <c r="I317" s="39">
        <v>94.280304479389343</v>
      </c>
      <c r="J317" s="28">
        <v>3.7924722636149131</v>
      </c>
      <c r="K317" s="28">
        <v>14.396551724137931</v>
      </c>
      <c r="L317" s="28">
        <v>3.4973285905209863</v>
      </c>
      <c r="M317" s="28">
        <v>3.5398751294399204</v>
      </c>
      <c r="N317" s="28">
        <f>SUM(TotalCarbon[[#This Row],[Tree Carbon]:[Soil Carbon]])</f>
        <v>119.5065321871031</v>
      </c>
    </row>
    <row r="318" spans="2:14" hidden="1">
      <c r="B318" s="1" t="s">
        <v>187</v>
      </c>
      <c r="C318" s="1"/>
      <c r="D318" s="1"/>
      <c r="E318" s="1" t="s">
        <v>31946</v>
      </c>
      <c r="F318" s="1" t="s">
        <v>193</v>
      </c>
      <c r="G318" s="35">
        <v>30</v>
      </c>
      <c r="H318" s="40" t="str">
        <f>TotalCarbon[[#This Row],[Project type]]&amp;TotalCarbon[[#This Row],[Project location]]&amp;TotalCarbon[[#This Row],[Vegetation Type]]&amp;TotalCarbon[[#This Row],[Site preparation]]&amp;TotalCarbon[[#This Row],[Land use]]&amp;TotalCarbon[[#This Row],[Project lifetime]]</f>
        <v>Natural regenerationNon-mechanicalUnknown30</v>
      </c>
      <c r="I318" s="39">
        <v>114.86207450691124</v>
      </c>
      <c r="J318" s="28">
        <v>4.5294540985811071</v>
      </c>
      <c r="K318" s="28">
        <v>16.336956521739129</v>
      </c>
      <c r="L318" s="28">
        <v>3.3633284373790175</v>
      </c>
      <c r="M318" s="28">
        <v>3.9133124132916706</v>
      </c>
      <c r="N318" s="28">
        <f>SUM(TotalCarbon[[#This Row],[Tree Carbon]:[Soil Carbon]])</f>
        <v>143.00512597790217</v>
      </c>
    </row>
    <row r="319" spans="2:14" hidden="1">
      <c r="B319" s="1" t="s">
        <v>187</v>
      </c>
      <c r="C319" s="1"/>
      <c r="D319" s="1"/>
      <c r="E319" s="1" t="s">
        <v>31946</v>
      </c>
      <c r="F319" s="1" t="s">
        <v>193</v>
      </c>
      <c r="G319" s="35">
        <v>35</v>
      </c>
      <c r="H319" s="40" t="str">
        <f>TotalCarbon[[#This Row],[Project type]]&amp;TotalCarbon[[#This Row],[Project location]]&amp;TotalCarbon[[#This Row],[Vegetation Type]]&amp;TotalCarbon[[#This Row],[Site preparation]]&amp;TotalCarbon[[#This Row],[Land use]]&amp;TotalCarbon[[#This Row],[Project lifetime]]</f>
        <v>Natural regenerationNon-mechanicalUnknown35</v>
      </c>
      <c r="I319" s="39">
        <v>131.46293498186836</v>
      </c>
      <c r="J319" s="28">
        <v>5.099445003293722</v>
      </c>
      <c r="K319" s="28">
        <v>18.077319587628867</v>
      </c>
      <c r="L319" s="28">
        <v>3.2767576984475011</v>
      </c>
      <c r="M319" s="28">
        <v>4.2190570019270055</v>
      </c>
      <c r="N319" s="28">
        <f>SUM(TotalCarbon[[#This Row],[Tree Carbon]:[Soil Carbon]])</f>
        <v>162.13551427316546</v>
      </c>
    </row>
    <row r="320" spans="2:14" hidden="1">
      <c r="B320" s="1" t="s">
        <v>187</v>
      </c>
      <c r="C320" s="1"/>
      <c r="D320" s="1"/>
      <c r="E320" s="1" t="s">
        <v>31946</v>
      </c>
      <c r="F320" s="1" t="s">
        <v>193</v>
      </c>
      <c r="G320" s="35">
        <v>40</v>
      </c>
      <c r="H320" s="40" t="str">
        <f>TotalCarbon[[#This Row],[Project type]]&amp;TotalCarbon[[#This Row],[Project location]]&amp;TotalCarbon[[#This Row],[Vegetation Type]]&amp;TotalCarbon[[#This Row],[Site preparation]]&amp;TotalCarbon[[#This Row],[Land use]]&amp;TotalCarbon[[#This Row],[Project lifetime]]</f>
        <v>Natural regenerationNon-mechanicalUnknown40</v>
      </c>
      <c r="I320" s="39">
        <v>144.40393168312576</v>
      </c>
      <c r="J320" s="28">
        <v>5.5263880153778642</v>
      </c>
      <c r="K320" s="28">
        <v>19.647058823529413</v>
      </c>
      <c r="L320" s="28">
        <v>3.2193060582025712</v>
      </c>
      <c r="M320" s="28">
        <v>4.4693794992299303</v>
      </c>
      <c r="N320" s="28">
        <f>SUM(TotalCarbon[[#This Row],[Tree Carbon]:[Soil Carbon]])</f>
        <v>177.26606407946554</v>
      </c>
    </row>
    <row r="321" spans="2:14" hidden="1">
      <c r="B321" s="1" t="s">
        <v>187</v>
      </c>
      <c r="C321" s="1"/>
      <c r="D321" s="1"/>
      <c r="E321" s="1" t="s">
        <v>31946</v>
      </c>
      <c r="F321" s="1" t="s">
        <v>193</v>
      </c>
      <c r="G321" s="35">
        <v>45</v>
      </c>
      <c r="H321" s="40" t="str">
        <f>TotalCarbon[[#This Row],[Project type]]&amp;TotalCarbon[[#This Row],[Project location]]&amp;TotalCarbon[[#This Row],[Vegetation Type]]&amp;TotalCarbon[[#This Row],[Site preparation]]&amp;TotalCarbon[[#This Row],[Land use]]&amp;TotalCarbon[[#This Row],[Project lifetime]]</f>
        <v>Natural regenerationNon-mechanicalUnknown45</v>
      </c>
      <c r="I321" s="39">
        <v>154.26456253279375</v>
      </c>
      <c r="J321" s="28">
        <v>5.8395426895965157</v>
      </c>
      <c r="K321" s="28">
        <v>21.070093457943926</v>
      </c>
      <c r="L321" s="28">
        <v>3.1805045767858928</v>
      </c>
      <c r="M321" s="28">
        <v>4.6743262259591134</v>
      </c>
      <c r="N321" s="28">
        <f>SUM(TotalCarbon[[#This Row],[Tree Carbon]:[Soil Carbon]])</f>
        <v>189.0290294830792</v>
      </c>
    </row>
    <row r="322" spans="2:14" hidden="1">
      <c r="B322" s="1" t="s">
        <v>187</v>
      </c>
      <c r="C322" s="1"/>
      <c r="D322" s="1"/>
      <c r="E322" s="1" t="s">
        <v>31946</v>
      </c>
      <c r="F322" s="1" t="s">
        <v>193</v>
      </c>
      <c r="G322" s="35">
        <v>50</v>
      </c>
      <c r="H322" s="40" t="str">
        <f>TotalCarbon[[#This Row],[Project type]]&amp;TotalCarbon[[#This Row],[Project location]]&amp;TotalCarbon[[#This Row],[Vegetation Type]]&amp;TotalCarbon[[#This Row],[Site preparation]]&amp;TotalCarbon[[#This Row],[Land use]]&amp;TotalCarbon[[#This Row],[Project lifetime]]</f>
        <v>Natural regenerationNon-mechanicalUnknown50</v>
      </c>
      <c r="I322" s="39">
        <v>161.66175392943202</v>
      </c>
      <c r="J322" s="28">
        <v>6.0660313914245885</v>
      </c>
      <c r="K322" s="28">
        <v>22.366071428571427</v>
      </c>
      <c r="L322" s="28">
        <v>3.1539902423651016</v>
      </c>
      <c r="M322" s="28">
        <v>4.8421224138749679</v>
      </c>
      <c r="N322" s="28">
        <f>SUM(TotalCarbon[[#This Row],[Tree Carbon]:[Soil Carbon]])</f>
        <v>198.08996940566809</v>
      </c>
    </row>
    <row r="323" spans="2:14" hidden="1">
      <c r="B323" s="1" t="s">
        <v>187</v>
      </c>
      <c r="C323" s="1"/>
      <c r="D323" s="1"/>
      <c r="E323" s="1" t="s">
        <v>31946</v>
      </c>
      <c r="F323" s="1" t="s">
        <v>193</v>
      </c>
      <c r="G323" s="35">
        <v>60</v>
      </c>
      <c r="H323" s="40" t="str">
        <f>TotalCarbon[[#This Row],[Project type]]&amp;TotalCarbon[[#This Row],[Project location]]&amp;TotalCarbon[[#This Row],[Vegetation Type]]&amp;TotalCarbon[[#This Row],[Site preparation]]&amp;TotalCarbon[[#This Row],[Land use]]&amp;TotalCarbon[[#This Row],[Project lifetime]]</f>
        <v>Natural regenerationNon-mechanicalUnknown60</v>
      </c>
      <c r="I323" s="39">
        <v>171.19363455344603</v>
      </c>
      <c r="J323" s="28">
        <v>6.343758847722567</v>
      </c>
      <c r="K323" s="28">
        <v>24.639344262295083</v>
      </c>
      <c r="L323" s="28">
        <v>3.1230799542662262</v>
      </c>
      <c r="M323" s="28">
        <v>5.0919794615792924</v>
      </c>
      <c r="N323" s="28">
        <f>SUM(TotalCarbon[[#This Row],[Tree Carbon]:[Soil Carbon]])</f>
        <v>210.39179707930919</v>
      </c>
    </row>
    <row r="324" spans="2:14" hidden="1">
      <c r="B324" s="1" t="s">
        <v>187</v>
      </c>
      <c r="C324" s="1"/>
      <c r="D324" s="1"/>
      <c r="E324" s="1" t="s">
        <v>31946</v>
      </c>
      <c r="F324" s="1" t="s">
        <v>193</v>
      </c>
      <c r="G324" s="35">
        <v>70</v>
      </c>
      <c r="H324" s="40" t="str">
        <f>TotalCarbon[[#This Row],[Project type]]&amp;TotalCarbon[[#This Row],[Project location]]&amp;TotalCarbon[[#This Row],[Vegetation Type]]&amp;TotalCarbon[[#This Row],[Site preparation]]&amp;TotalCarbon[[#This Row],[Land use]]&amp;TotalCarbon[[#This Row],[Project lifetime]]</f>
        <v>Natural regenerationNon-mechanicalUnknown70</v>
      </c>
      <c r="I324" s="39">
        <v>176.31527698379242</v>
      </c>
      <c r="J324" s="28">
        <v>6.4833560971399891</v>
      </c>
      <c r="K324" s="28">
        <v>26.568181818181817</v>
      </c>
      <c r="L324" s="28">
        <v>3.1081602105723878</v>
      </c>
      <c r="M324" s="28">
        <v>5.2594636492987874</v>
      </c>
      <c r="N324" s="28">
        <f>SUM(TotalCarbon[[#This Row],[Tree Carbon]:[Soil Carbon]])</f>
        <v>217.73443875898539</v>
      </c>
    </row>
    <row r="325" spans="2:14" hidden="1">
      <c r="B325" s="1" t="s">
        <v>187</v>
      </c>
      <c r="C325" s="1"/>
      <c r="D325" s="1"/>
      <c r="E325" s="1" t="s">
        <v>31946</v>
      </c>
      <c r="F325" s="1" t="s">
        <v>193</v>
      </c>
      <c r="G325" s="35">
        <v>80</v>
      </c>
      <c r="H325" s="40" t="str">
        <f>TotalCarbon[[#This Row],[Project type]]&amp;TotalCarbon[[#This Row],[Project location]]&amp;TotalCarbon[[#This Row],[Vegetation Type]]&amp;TotalCarbon[[#This Row],[Site preparation]]&amp;TotalCarbon[[#This Row],[Land use]]&amp;TotalCarbon[[#This Row],[Project lifetime]]</f>
        <v>Natural regenerationNon-mechanicalUnknown80</v>
      </c>
      <c r="I325" s="39">
        <v>179.02912994323378</v>
      </c>
      <c r="J325" s="28">
        <v>6.5527328409721699</v>
      </c>
      <c r="K325" s="28">
        <v>28.225352112676056</v>
      </c>
      <c r="L325" s="28">
        <v>3.1008904788254323</v>
      </c>
      <c r="M325" s="28">
        <v>5.3717316577211491</v>
      </c>
      <c r="N325" s="28">
        <f>SUM(TotalCarbon[[#This Row],[Tree Carbon]:[Soil Carbon]])</f>
        <v>222.27983703342858</v>
      </c>
    </row>
    <row r="326" spans="2:14" hidden="1">
      <c r="B326" s="1" t="s">
        <v>187</v>
      </c>
      <c r="C326" s="1"/>
      <c r="D326" s="1"/>
      <c r="E326" s="1" t="s">
        <v>31946</v>
      </c>
      <c r="F326" s="1" t="s">
        <v>193</v>
      </c>
      <c r="G326" s="35">
        <v>90</v>
      </c>
      <c r="H326" s="40" t="str">
        <f>TotalCarbon[[#This Row],[Project type]]&amp;TotalCarbon[[#This Row],[Project location]]&amp;TotalCarbon[[#This Row],[Vegetation Type]]&amp;TotalCarbon[[#This Row],[Site preparation]]&amp;TotalCarbon[[#This Row],[Land use]]&amp;TotalCarbon[[#This Row],[Project lifetime]]</f>
        <v>Natural regenerationNon-mechanicalUnknown90</v>
      </c>
      <c r="I326" s="39">
        <v>180.45688376681198</v>
      </c>
      <c r="J326" s="28">
        <v>6.5870222392653934</v>
      </c>
      <c r="K326" s="28">
        <v>29.664473684210527</v>
      </c>
      <c r="L326" s="28">
        <v>3.0973320082891074</v>
      </c>
      <c r="M326" s="28">
        <v>5.4469871542951651</v>
      </c>
      <c r="N326" s="28">
        <f>SUM(TotalCarbon[[#This Row],[Tree Carbon]:[Soil Carbon]])</f>
        <v>225.25269885287216</v>
      </c>
    </row>
    <row r="327" spans="2:14" hidden="1">
      <c r="B327" s="1" t="s">
        <v>187</v>
      </c>
      <c r="C327" s="1"/>
      <c r="D327" s="1"/>
      <c r="E327" s="1" t="s">
        <v>31946</v>
      </c>
      <c r="F327" s="1" t="s">
        <v>193</v>
      </c>
      <c r="G327" s="35">
        <v>100</v>
      </c>
      <c r="H327" s="40" t="str">
        <f>TotalCarbon[[#This Row],[Project type]]&amp;TotalCarbon[[#This Row],[Project location]]&amp;TotalCarbon[[#This Row],[Vegetation Type]]&amp;TotalCarbon[[#This Row],[Site preparation]]&amp;TotalCarbon[[#This Row],[Land use]]&amp;TotalCarbon[[#This Row],[Project lifetime]]</f>
        <v>Natural regenerationNon-mechanicalUnknown100</v>
      </c>
      <c r="I327" s="39">
        <v>181.205243133506</v>
      </c>
      <c r="J327" s="28">
        <v>6.6039241961209001</v>
      </c>
      <c r="K327" s="28">
        <v>30.925925925925927</v>
      </c>
      <c r="L327" s="28">
        <v>3.0955862693943392</v>
      </c>
      <c r="M327" s="28">
        <v>5.4974324222230919</v>
      </c>
      <c r="N327" s="28">
        <f>SUM(TotalCarbon[[#This Row],[Tree Carbon]:[Soil Carbon]])</f>
        <v>227.32811194717027</v>
      </c>
    </row>
    <row r="328" spans="2:14" hidden="1">
      <c r="B328" s="1" t="s">
        <v>187</v>
      </c>
      <c r="C328" s="1"/>
      <c r="D328" s="1"/>
      <c r="E328" s="1" t="s">
        <v>31947</v>
      </c>
      <c r="F328" s="1" t="s">
        <v>74</v>
      </c>
      <c r="G328" s="35">
        <v>0</v>
      </c>
      <c r="H328" s="40" t="str">
        <f>TotalCarbon[[#This Row],[Project type]]&amp;TotalCarbon[[#This Row],[Project location]]&amp;TotalCarbon[[#This Row],[Vegetation Type]]&amp;TotalCarbon[[#This Row],[Site preparation]]&amp;TotalCarbon[[#This Row],[Land use]]&amp;TotalCarbon[[#This Row],[Project lifetime]]</f>
        <v>Natural regenerationMechanicalCrops0</v>
      </c>
      <c r="I328" s="39">
        <v>0</v>
      </c>
      <c r="J328" s="28">
        <v>0</v>
      </c>
      <c r="K328" s="28">
        <v>0</v>
      </c>
      <c r="L328" s="28">
        <v>0</v>
      </c>
      <c r="M328" s="28">
        <v>0</v>
      </c>
      <c r="N328" s="28">
        <f>SUM(TotalCarbon[[#This Row],[Tree Carbon]:[Soil Carbon]])</f>
        <v>0</v>
      </c>
    </row>
    <row r="329" spans="2:14" hidden="1">
      <c r="B329" s="1" t="s">
        <v>187</v>
      </c>
      <c r="C329" s="1"/>
      <c r="D329" s="1"/>
      <c r="E329" s="1" t="s">
        <v>31947</v>
      </c>
      <c r="F329" s="1" t="s">
        <v>74</v>
      </c>
      <c r="G329" s="35">
        <v>5</v>
      </c>
      <c r="H329" s="40" t="str">
        <f>TotalCarbon[[#This Row],[Project type]]&amp;TotalCarbon[[#This Row],[Project location]]&amp;TotalCarbon[[#This Row],[Vegetation Type]]&amp;TotalCarbon[[#This Row],[Site preparation]]&amp;TotalCarbon[[#This Row],[Land use]]&amp;TotalCarbon[[#This Row],[Project lifetime]]</f>
        <v>Natural regenerationMechanicalCrops5</v>
      </c>
      <c r="I329" s="39">
        <v>3.8885847473436304</v>
      </c>
      <c r="J329" s="28">
        <v>0.17665873284710251</v>
      </c>
      <c r="K329" s="28">
        <v>3.7388059701492535</v>
      </c>
      <c r="L329" s="28">
        <v>6.8664086202728196</v>
      </c>
      <c r="M329" s="28">
        <v>2.5377694569082578</v>
      </c>
      <c r="N329" s="28">
        <f>SUM(TotalCarbon[[#This Row],[Tree Carbon]:[Soil Carbon]])</f>
        <v>17.208227527521064</v>
      </c>
    </row>
    <row r="330" spans="2:14" hidden="1">
      <c r="B330" s="1" t="s">
        <v>187</v>
      </c>
      <c r="C330" s="1"/>
      <c r="D330" s="1"/>
      <c r="E330" s="1" t="s">
        <v>31947</v>
      </c>
      <c r="F330" s="1" t="s">
        <v>74</v>
      </c>
      <c r="G330" s="35">
        <v>10</v>
      </c>
      <c r="H330" s="40" t="str">
        <f>TotalCarbon[[#This Row],[Project type]]&amp;TotalCarbon[[#This Row],[Project location]]&amp;TotalCarbon[[#This Row],[Vegetation Type]]&amp;TotalCarbon[[#This Row],[Site preparation]]&amp;TotalCarbon[[#This Row],[Land use]]&amp;TotalCarbon[[#This Row],[Project lifetime]]</f>
        <v>Natural regenerationMechanicalCrops10</v>
      </c>
      <c r="I330" s="39">
        <v>19.874213455741462</v>
      </c>
      <c r="J330" s="28">
        <v>0.86972287760243283</v>
      </c>
      <c r="K330" s="28">
        <v>6.958333333333333</v>
      </c>
      <c r="L330" s="28">
        <v>4.8354352533964322</v>
      </c>
      <c r="M330" s="28">
        <v>4.6155193555010499</v>
      </c>
      <c r="N330" s="28">
        <f>SUM(TotalCarbon[[#This Row],[Tree Carbon]:[Soil Carbon]])</f>
        <v>37.153224275574708</v>
      </c>
    </row>
    <row r="331" spans="2:14" hidden="1">
      <c r="B331" s="1" t="s">
        <v>187</v>
      </c>
      <c r="C331" s="1"/>
      <c r="D331" s="1"/>
      <c r="E331" s="1" t="s">
        <v>31947</v>
      </c>
      <c r="F331" s="1" t="s">
        <v>74</v>
      </c>
      <c r="G331" s="35">
        <v>15</v>
      </c>
      <c r="H331" s="40" t="str">
        <f>TotalCarbon[[#This Row],[Project type]]&amp;TotalCarbon[[#This Row],[Project location]]&amp;TotalCarbon[[#This Row],[Vegetation Type]]&amp;TotalCarbon[[#This Row],[Site preparation]]&amp;TotalCarbon[[#This Row],[Land use]]&amp;TotalCarbon[[#This Row],[Project lifetime]]</f>
        <v>Natural regenerationMechanicalCrops15</v>
      </c>
      <c r="I331" s="39">
        <v>43.973683624189782</v>
      </c>
      <c r="J331" s="28">
        <v>1.8626989080561742</v>
      </c>
      <c r="K331" s="28">
        <v>9.7597402597402603</v>
      </c>
      <c r="L331" s="28">
        <v>4.0894790149315323</v>
      </c>
      <c r="M331" s="28">
        <v>6.3166370946836281</v>
      </c>
      <c r="N331" s="28">
        <f>SUM(TotalCarbon[[#This Row],[Tree Carbon]:[Soil Carbon]])</f>
        <v>66.002238901601373</v>
      </c>
    </row>
    <row r="332" spans="2:14" hidden="1">
      <c r="B332" s="1" t="s">
        <v>187</v>
      </c>
      <c r="C332" s="1"/>
      <c r="D332" s="1"/>
      <c r="E332" s="1" t="s">
        <v>31947</v>
      </c>
      <c r="F332" s="1" t="s">
        <v>74</v>
      </c>
      <c r="G332" s="35">
        <v>20</v>
      </c>
      <c r="H332" s="40" t="str">
        <f>TotalCarbon[[#This Row],[Project type]]&amp;TotalCarbon[[#This Row],[Project location]]&amp;TotalCarbon[[#This Row],[Vegetation Type]]&amp;TotalCarbon[[#This Row],[Site preparation]]&amp;TotalCarbon[[#This Row],[Land use]]&amp;TotalCarbon[[#This Row],[Project lifetime]]</f>
        <v>Natural regenerationMechanicalCrops20</v>
      </c>
      <c r="I332" s="39">
        <v>70.076611411421425</v>
      </c>
      <c r="J332" s="28">
        <v>2.8865336402927055</v>
      </c>
      <c r="K332" s="28">
        <v>12.219512195121951</v>
      </c>
      <c r="L332" s="28">
        <v>3.7137828987049621</v>
      </c>
      <c r="M332" s="28">
        <v>7.7093945023588972</v>
      </c>
      <c r="N332" s="28">
        <f>SUM(TotalCarbon[[#This Row],[Tree Carbon]:[Soil Carbon]])</f>
        <v>96.60583464789994</v>
      </c>
    </row>
    <row r="333" spans="2:14" hidden="1">
      <c r="B333" s="1" t="s">
        <v>187</v>
      </c>
      <c r="C333" s="1"/>
      <c r="D333" s="1"/>
      <c r="E333" s="1" t="s">
        <v>31947</v>
      </c>
      <c r="F333" s="1" t="s">
        <v>74</v>
      </c>
      <c r="G333" s="35">
        <v>25</v>
      </c>
      <c r="H333" s="40" t="str">
        <f>TotalCarbon[[#This Row],[Project type]]&amp;TotalCarbon[[#This Row],[Project location]]&amp;TotalCarbon[[#This Row],[Vegetation Type]]&amp;TotalCarbon[[#This Row],[Site preparation]]&amp;TotalCarbon[[#This Row],[Land use]]&amp;TotalCarbon[[#This Row],[Project lifetime]]</f>
        <v>Natural regenerationMechanicalCrops25</v>
      </c>
      <c r="I333" s="39">
        <v>94.280304479389343</v>
      </c>
      <c r="J333" s="28">
        <v>3.7924722636149131</v>
      </c>
      <c r="K333" s="28">
        <v>14.396551724137931</v>
      </c>
      <c r="L333" s="28">
        <v>3.4973285905209863</v>
      </c>
      <c r="M333" s="28">
        <v>8.8496878235998082</v>
      </c>
      <c r="N333" s="28">
        <f>SUM(TotalCarbon[[#This Row],[Tree Carbon]:[Soil Carbon]])</f>
        <v>124.81634488126299</v>
      </c>
    </row>
    <row r="334" spans="2:14" hidden="1">
      <c r="B334" s="1" t="s">
        <v>187</v>
      </c>
      <c r="C334" s="1"/>
      <c r="D334" s="1"/>
      <c r="E334" s="1" t="s">
        <v>31947</v>
      </c>
      <c r="F334" s="1" t="s">
        <v>74</v>
      </c>
      <c r="G334" s="35">
        <v>30</v>
      </c>
      <c r="H334" s="40" t="str">
        <f>TotalCarbon[[#This Row],[Project type]]&amp;TotalCarbon[[#This Row],[Project location]]&amp;TotalCarbon[[#This Row],[Vegetation Type]]&amp;TotalCarbon[[#This Row],[Site preparation]]&amp;TotalCarbon[[#This Row],[Land use]]&amp;TotalCarbon[[#This Row],[Project lifetime]]</f>
        <v>Natural regenerationMechanicalCrops30</v>
      </c>
      <c r="I334" s="39">
        <v>114.86207450691124</v>
      </c>
      <c r="J334" s="28">
        <v>4.5294540985811071</v>
      </c>
      <c r="K334" s="28">
        <v>16.336956521739129</v>
      </c>
      <c r="L334" s="28">
        <v>3.3633284373790175</v>
      </c>
      <c r="M334" s="28">
        <v>9.7832810332291729</v>
      </c>
      <c r="N334" s="28">
        <f>SUM(TotalCarbon[[#This Row],[Tree Carbon]:[Soil Carbon]])</f>
        <v>148.87509459783968</v>
      </c>
    </row>
    <row r="335" spans="2:14" hidden="1">
      <c r="B335" s="1" t="s">
        <v>187</v>
      </c>
      <c r="C335" s="1"/>
      <c r="D335" s="1"/>
      <c r="E335" s="1" t="s">
        <v>31947</v>
      </c>
      <c r="F335" s="1" t="s">
        <v>74</v>
      </c>
      <c r="G335" s="35">
        <v>35</v>
      </c>
      <c r="H335" s="40" t="str">
        <f>TotalCarbon[[#This Row],[Project type]]&amp;TotalCarbon[[#This Row],[Project location]]&amp;TotalCarbon[[#This Row],[Vegetation Type]]&amp;TotalCarbon[[#This Row],[Site preparation]]&amp;TotalCarbon[[#This Row],[Land use]]&amp;TotalCarbon[[#This Row],[Project lifetime]]</f>
        <v>Natural regenerationMechanicalCrops35</v>
      </c>
      <c r="I335" s="39">
        <v>131.46293498186836</v>
      </c>
      <c r="J335" s="28">
        <v>5.099445003293722</v>
      </c>
      <c r="K335" s="28">
        <v>18.077319587628867</v>
      </c>
      <c r="L335" s="28">
        <v>3.2767576984475011</v>
      </c>
      <c r="M335" s="28">
        <v>10.54764250481751</v>
      </c>
      <c r="N335" s="28">
        <f>SUM(TotalCarbon[[#This Row],[Tree Carbon]:[Soil Carbon]])</f>
        <v>168.46409977605595</v>
      </c>
    </row>
    <row r="336" spans="2:14" hidden="1">
      <c r="B336" s="1" t="s">
        <v>187</v>
      </c>
      <c r="C336" s="1"/>
      <c r="D336" s="1"/>
      <c r="E336" s="1" t="s">
        <v>31947</v>
      </c>
      <c r="F336" s="1" t="s">
        <v>74</v>
      </c>
      <c r="G336" s="35">
        <v>40</v>
      </c>
      <c r="H336" s="40" t="str">
        <f>TotalCarbon[[#This Row],[Project type]]&amp;TotalCarbon[[#This Row],[Project location]]&amp;TotalCarbon[[#This Row],[Vegetation Type]]&amp;TotalCarbon[[#This Row],[Site preparation]]&amp;TotalCarbon[[#This Row],[Land use]]&amp;TotalCarbon[[#This Row],[Project lifetime]]</f>
        <v>Natural regenerationMechanicalCrops40</v>
      </c>
      <c r="I336" s="39">
        <v>144.40393168312576</v>
      </c>
      <c r="J336" s="28">
        <v>5.5263880153778642</v>
      </c>
      <c r="K336" s="28">
        <v>19.647058823529413</v>
      </c>
      <c r="L336" s="28">
        <v>3.2193060582025712</v>
      </c>
      <c r="M336" s="28">
        <v>11.173448748074826</v>
      </c>
      <c r="N336" s="28">
        <f>SUM(TotalCarbon[[#This Row],[Tree Carbon]:[Soil Carbon]])</f>
        <v>183.97013332831045</v>
      </c>
    </row>
    <row r="337" spans="2:14" hidden="1">
      <c r="B337" s="1" t="s">
        <v>187</v>
      </c>
      <c r="C337" s="1"/>
      <c r="D337" s="1"/>
      <c r="E337" s="1" t="s">
        <v>31947</v>
      </c>
      <c r="F337" s="1" t="s">
        <v>74</v>
      </c>
      <c r="G337" s="35">
        <v>45</v>
      </c>
      <c r="H337" s="40" t="str">
        <f>TotalCarbon[[#This Row],[Project type]]&amp;TotalCarbon[[#This Row],[Project location]]&amp;TotalCarbon[[#This Row],[Vegetation Type]]&amp;TotalCarbon[[#This Row],[Site preparation]]&amp;TotalCarbon[[#This Row],[Land use]]&amp;TotalCarbon[[#This Row],[Project lifetime]]</f>
        <v>Natural regenerationMechanicalCrops45</v>
      </c>
      <c r="I337" s="39">
        <v>154.26456253279375</v>
      </c>
      <c r="J337" s="28">
        <v>5.8395426895965157</v>
      </c>
      <c r="K337" s="28">
        <v>21.070093457943926</v>
      </c>
      <c r="L337" s="28">
        <v>3.1805045767858928</v>
      </c>
      <c r="M337" s="28">
        <v>11.685815564897787</v>
      </c>
      <c r="N337" s="28">
        <f>SUM(TotalCarbon[[#This Row],[Tree Carbon]:[Soil Carbon]])</f>
        <v>196.04051882201787</v>
      </c>
    </row>
    <row r="338" spans="2:14" hidden="1">
      <c r="B338" s="1" t="s">
        <v>187</v>
      </c>
      <c r="C338" s="1"/>
      <c r="D338" s="1"/>
      <c r="E338" s="1" t="s">
        <v>31947</v>
      </c>
      <c r="F338" s="1" t="s">
        <v>74</v>
      </c>
      <c r="G338" s="35">
        <v>50</v>
      </c>
      <c r="H338" s="40" t="str">
        <f>TotalCarbon[[#This Row],[Project type]]&amp;TotalCarbon[[#This Row],[Project location]]&amp;TotalCarbon[[#This Row],[Vegetation Type]]&amp;TotalCarbon[[#This Row],[Site preparation]]&amp;TotalCarbon[[#This Row],[Land use]]&amp;TotalCarbon[[#This Row],[Project lifetime]]</f>
        <v>Natural regenerationMechanicalCrops50</v>
      </c>
      <c r="I338" s="39">
        <v>161.66175392943202</v>
      </c>
      <c r="J338" s="28">
        <v>6.0660313914245885</v>
      </c>
      <c r="K338" s="28">
        <v>22.366071428571427</v>
      </c>
      <c r="L338" s="28">
        <v>3.1539902423651016</v>
      </c>
      <c r="M338" s="28">
        <v>12.105306034687423</v>
      </c>
      <c r="N338" s="28">
        <f>SUM(TotalCarbon[[#This Row],[Tree Carbon]:[Soil Carbon]])</f>
        <v>205.35315302648056</v>
      </c>
    </row>
    <row r="339" spans="2:14" hidden="1">
      <c r="B339" s="1" t="s">
        <v>187</v>
      </c>
      <c r="C339" s="1"/>
      <c r="D339" s="1"/>
      <c r="E339" s="1" t="s">
        <v>31947</v>
      </c>
      <c r="F339" s="1" t="s">
        <v>74</v>
      </c>
      <c r="G339" s="35">
        <v>60</v>
      </c>
      <c r="H339" s="40" t="str">
        <f>TotalCarbon[[#This Row],[Project type]]&amp;TotalCarbon[[#This Row],[Project location]]&amp;TotalCarbon[[#This Row],[Vegetation Type]]&amp;TotalCarbon[[#This Row],[Site preparation]]&amp;TotalCarbon[[#This Row],[Land use]]&amp;TotalCarbon[[#This Row],[Project lifetime]]</f>
        <v>Natural regenerationMechanicalCrops60</v>
      </c>
      <c r="I339" s="39">
        <v>171.19363455344603</v>
      </c>
      <c r="J339" s="28">
        <v>6.343758847722567</v>
      </c>
      <c r="K339" s="28">
        <v>24.639344262295083</v>
      </c>
      <c r="L339" s="28">
        <v>3.1230799542662262</v>
      </c>
      <c r="M339" s="28">
        <v>12.729948653948227</v>
      </c>
      <c r="N339" s="28">
        <f>SUM(TotalCarbon[[#This Row],[Tree Carbon]:[Soil Carbon]])</f>
        <v>218.02976627167811</v>
      </c>
    </row>
    <row r="340" spans="2:14" hidden="1">
      <c r="B340" s="1" t="s">
        <v>187</v>
      </c>
      <c r="C340" s="1"/>
      <c r="D340" s="1"/>
      <c r="E340" s="1" t="s">
        <v>31947</v>
      </c>
      <c r="F340" s="1" t="s">
        <v>74</v>
      </c>
      <c r="G340" s="35">
        <v>70</v>
      </c>
      <c r="H340" s="40" t="str">
        <f>TotalCarbon[[#This Row],[Project type]]&amp;TotalCarbon[[#This Row],[Project location]]&amp;TotalCarbon[[#This Row],[Vegetation Type]]&amp;TotalCarbon[[#This Row],[Site preparation]]&amp;TotalCarbon[[#This Row],[Land use]]&amp;TotalCarbon[[#This Row],[Project lifetime]]</f>
        <v>Natural regenerationMechanicalCrops70</v>
      </c>
      <c r="I340" s="39">
        <v>176.31527698379242</v>
      </c>
      <c r="J340" s="28">
        <v>6.4833560971399891</v>
      </c>
      <c r="K340" s="28">
        <v>26.568181818181817</v>
      </c>
      <c r="L340" s="28">
        <v>3.1081602105723878</v>
      </c>
      <c r="M340" s="28">
        <v>13.148659123246951</v>
      </c>
      <c r="N340" s="28">
        <f>SUM(TotalCarbon[[#This Row],[Tree Carbon]:[Soil Carbon]])</f>
        <v>225.62363423293354</v>
      </c>
    </row>
    <row r="341" spans="2:14" hidden="1">
      <c r="B341" s="1" t="s">
        <v>187</v>
      </c>
      <c r="C341" s="1"/>
      <c r="D341" s="1"/>
      <c r="E341" s="1" t="s">
        <v>31947</v>
      </c>
      <c r="F341" s="1" t="s">
        <v>74</v>
      </c>
      <c r="G341" s="35">
        <v>80</v>
      </c>
      <c r="H341" s="40" t="str">
        <f>TotalCarbon[[#This Row],[Project type]]&amp;TotalCarbon[[#This Row],[Project location]]&amp;TotalCarbon[[#This Row],[Vegetation Type]]&amp;TotalCarbon[[#This Row],[Site preparation]]&amp;TotalCarbon[[#This Row],[Land use]]&amp;TotalCarbon[[#This Row],[Project lifetime]]</f>
        <v>Natural regenerationMechanicalCrops80</v>
      </c>
      <c r="I341" s="39">
        <v>179.02912994323378</v>
      </c>
      <c r="J341" s="28">
        <v>6.5527328409721699</v>
      </c>
      <c r="K341" s="28">
        <v>28.225352112676056</v>
      </c>
      <c r="L341" s="28">
        <v>3.1008904788254323</v>
      </c>
      <c r="M341" s="28">
        <v>13.429329144302876</v>
      </c>
      <c r="N341" s="28">
        <f>SUM(TotalCarbon[[#This Row],[Tree Carbon]:[Soil Carbon]])</f>
        <v>230.33743452001031</v>
      </c>
    </row>
    <row r="342" spans="2:14" hidden="1">
      <c r="B342" s="1" t="s">
        <v>187</v>
      </c>
      <c r="C342" s="1"/>
      <c r="D342" s="1"/>
      <c r="E342" s="1" t="s">
        <v>31947</v>
      </c>
      <c r="F342" s="1" t="s">
        <v>74</v>
      </c>
      <c r="G342" s="35">
        <v>90</v>
      </c>
      <c r="H342" s="40" t="str">
        <f>TotalCarbon[[#This Row],[Project type]]&amp;TotalCarbon[[#This Row],[Project location]]&amp;TotalCarbon[[#This Row],[Vegetation Type]]&amp;TotalCarbon[[#This Row],[Site preparation]]&amp;TotalCarbon[[#This Row],[Land use]]&amp;TotalCarbon[[#This Row],[Project lifetime]]</f>
        <v>Natural regenerationMechanicalCrops90</v>
      </c>
      <c r="I342" s="39">
        <v>180.45688376681198</v>
      </c>
      <c r="J342" s="28">
        <v>6.5870222392653934</v>
      </c>
      <c r="K342" s="28">
        <v>29.664473684210527</v>
      </c>
      <c r="L342" s="28">
        <v>3.0973320082891074</v>
      </c>
      <c r="M342" s="28">
        <v>13.617467885737902</v>
      </c>
      <c r="N342" s="28">
        <f>SUM(TotalCarbon[[#This Row],[Tree Carbon]:[Soil Carbon]])</f>
        <v>233.42317958431491</v>
      </c>
    </row>
    <row r="343" spans="2:14" hidden="1">
      <c r="B343" s="1" t="s">
        <v>187</v>
      </c>
      <c r="C343" s="1"/>
      <c r="D343" s="1"/>
      <c r="E343" s="1" t="s">
        <v>31947</v>
      </c>
      <c r="F343" s="1" t="s">
        <v>74</v>
      </c>
      <c r="G343" s="35">
        <v>100</v>
      </c>
      <c r="H343" s="40" t="str">
        <f>TotalCarbon[[#This Row],[Project type]]&amp;TotalCarbon[[#This Row],[Project location]]&amp;TotalCarbon[[#This Row],[Vegetation Type]]&amp;TotalCarbon[[#This Row],[Site preparation]]&amp;TotalCarbon[[#This Row],[Land use]]&amp;TotalCarbon[[#This Row],[Project lifetime]]</f>
        <v>Natural regenerationMechanicalCrops100</v>
      </c>
      <c r="I343" s="39">
        <v>181.205243133506</v>
      </c>
      <c r="J343" s="28">
        <v>6.6039241961209001</v>
      </c>
      <c r="K343" s="28">
        <v>30.925925925925927</v>
      </c>
      <c r="L343" s="28">
        <v>3.0955862693943392</v>
      </c>
      <c r="M343" s="28">
        <v>13.743581055557719</v>
      </c>
      <c r="N343" s="28">
        <f>SUM(TotalCarbon[[#This Row],[Tree Carbon]:[Soil Carbon]])</f>
        <v>235.5742605805049</v>
      </c>
    </row>
    <row r="344" spans="2:14" hidden="1">
      <c r="B344" s="1" t="s">
        <v>187</v>
      </c>
      <c r="C344" s="1"/>
      <c r="D344" s="1"/>
      <c r="E344" s="1" t="s">
        <v>31947</v>
      </c>
      <c r="F344" s="1" t="s">
        <v>192</v>
      </c>
      <c r="G344" s="35">
        <v>0</v>
      </c>
      <c r="H344" s="40" t="str">
        <f>TotalCarbon[[#This Row],[Project type]]&amp;TotalCarbon[[#This Row],[Project location]]&amp;TotalCarbon[[#This Row],[Vegetation Type]]&amp;TotalCarbon[[#This Row],[Site preparation]]&amp;TotalCarbon[[#This Row],[Land use]]&amp;TotalCarbon[[#This Row],[Project lifetime]]</f>
        <v>Natural regenerationMechanicalGrazing0</v>
      </c>
      <c r="I344" s="39">
        <v>0</v>
      </c>
      <c r="J344" s="28">
        <v>0</v>
      </c>
      <c r="K344" s="28">
        <v>0</v>
      </c>
      <c r="L344" s="28">
        <v>0</v>
      </c>
      <c r="M344" s="28">
        <v>0</v>
      </c>
      <c r="N344" s="28">
        <f>SUM(TotalCarbon[[#This Row],[Tree Carbon]:[Soil Carbon]])</f>
        <v>0</v>
      </c>
    </row>
    <row r="345" spans="2:14" hidden="1">
      <c r="B345" s="1" t="s">
        <v>187</v>
      </c>
      <c r="C345" s="1"/>
      <c r="D345" s="1"/>
      <c r="E345" s="1" t="s">
        <v>31947</v>
      </c>
      <c r="F345" s="1" t="s">
        <v>192</v>
      </c>
      <c r="G345" s="35">
        <v>5</v>
      </c>
      <c r="H345" s="40" t="str">
        <f>TotalCarbon[[#This Row],[Project type]]&amp;TotalCarbon[[#This Row],[Project location]]&amp;TotalCarbon[[#This Row],[Vegetation Type]]&amp;TotalCarbon[[#This Row],[Site preparation]]&amp;TotalCarbon[[#This Row],[Land use]]&amp;TotalCarbon[[#This Row],[Project lifetime]]</f>
        <v>Natural regenerationMechanicalGrazing5</v>
      </c>
      <c r="I345" s="39">
        <v>3.8885847473436304</v>
      </c>
      <c r="J345" s="28">
        <v>0.17665873284710251</v>
      </c>
      <c r="K345" s="28">
        <v>3.7388059701492535</v>
      </c>
      <c r="L345" s="28">
        <v>6.8664086202728196</v>
      </c>
      <c r="M345" s="28">
        <v>1.5226616741449561</v>
      </c>
      <c r="N345" s="28">
        <f>SUM(TotalCarbon[[#This Row],[Tree Carbon]:[Soil Carbon]])</f>
        <v>16.193119744757762</v>
      </c>
    </row>
    <row r="346" spans="2:14" hidden="1">
      <c r="B346" s="1" t="s">
        <v>187</v>
      </c>
      <c r="C346" s="1"/>
      <c r="D346" s="1"/>
      <c r="E346" s="1" t="s">
        <v>31947</v>
      </c>
      <c r="F346" s="1" t="s">
        <v>192</v>
      </c>
      <c r="G346" s="35">
        <v>10</v>
      </c>
      <c r="H346" s="40" t="str">
        <f>TotalCarbon[[#This Row],[Project type]]&amp;TotalCarbon[[#This Row],[Project location]]&amp;TotalCarbon[[#This Row],[Vegetation Type]]&amp;TotalCarbon[[#This Row],[Site preparation]]&amp;TotalCarbon[[#This Row],[Land use]]&amp;TotalCarbon[[#This Row],[Project lifetime]]</f>
        <v>Natural regenerationMechanicalGrazing10</v>
      </c>
      <c r="I346" s="39">
        <v>19.874213455741462</v>
      </c>
      <c r="J346" s="28">
        <v>0.86972287760243283</v>
      </c>
      <c r="K346" s="28">
        <v>6.958333333333333</v>
      </c>
      <c r="L346" s="28">
        <v>4.8354352533964322</v>
      </c>
      <c r="M346" s="28">
        <v>2.7693116133006228</v>
      </c>
      <c r="N346" s="28">
        <f>SUM(TotalCarbon[[#This Row],[Tree Carbon]:[Soil Carbon]])</f>
        <v>35.307016533374281</v>
      </c>
    </row>
    <row r="347" spans="2:14" hidden="1">
      <c r="B347" s="1" t="s">
        <v>187</v>
      </c>
      <c r="C347" s="1"/>
      <c r="D347" s="1"/>
      <c r="E347" s="1" t="s">
        <v>31947</v>
      </c>
      <c r="F347" s="1" t="s">
        <v>192</v>
      </c>
      <c r="G347" s="35">
        <v>15</v>
      </c>
      <c r="H347" s="40" t="str">
        <f>TotalCarbon[[#This Row],[Project type]]&amp;TotalCarbon[[#This Row],[Project location]]&amp;TotalCarbon[[#This Row],[Vegetation Type]]&amp;TotalCarbon[[#This Row],[Site preparation]]&amp;TotalCarbon[[#This Row],[Land use]]&amp;TotalCarbon[[#This Row],[Project lifetime]]</f>
        <v>Natural regenerationMechanicalGrazing15</v>
      </c>
      <c r="I347" s="39">
        <v>43.973683624189782</v>
      </c>
      <c r="J347" s="28">
        <v>1.8626989080561742</v>
      </c>
      <c r="K347" s="28">
        <v>9.7597402597402603</v>
      </c>
      <c r="L347" s="28">
        <v>4.0894790149315323</v>
      </c>
      <c r="M347" s="28">
        <v>3.7899822568101769</v>
      </c>
      <c r="N347" s="28">
        <f>SUM(TotalCarbon[[#This Row],[Tree Carbon]:[Soil Carbon]])</f>
        <v>63.475584063727929</v>
      </c>
    </row>
    <row r="348" spans="2:14" hidden="1">
      <c r="B348" s="1" t="s">
        <v>187</v>
      </c>
      <c r="C348" s="1"/>
      <c r="D348" s="1"/>
      <c r="E348" s="1" t="s">
        <v>31947</v>
      </c>
      <c r="F348" s="1" t="s">
        <v>192</v>
      </c>
      <c r="G348" s="35">
        <v>20</v>
      </c>
      <c r="H348" s="40" t="str">
        <f>TotalCarbon[[#This Row],[Project type]]&amp;TotalCarbon[[#This Row],[Project location]]&amp;TotalCarbon[[#This Row],[Vegetation Type]]&amp;TotalCarbon[[#This Row],[Site preparation]]&amp;TotalCarbon[[#This Row],[Land use]]&amp;TotalCarbon[[#This Row],[Project lifetime]]</f>
        <v>Natural regenerationMechanicalGrazing20</v>
      </c>
      <c r="I348" s="39">
        <v>70.076611411421425</v>
      </c>
      <c r="J348" s="28">
        <v>2.8865336402927055</v>
      </c>
      <c r="K348" s="28">
        <v>12.219512195121951</v>
      </c>
      <c r="L348" s="28">
        <v>3.7137828987049621</v>
      </c>
      <c r="M348" s="28">
        <v>4.6256367014153383</v>
      </c>
      <c r="N348" s="28">
        <f>SUM(TotalCarbon[[#This Row],[Tree Carbon]:[Soil Carbon]])</f>
        <v>93.522076846956395</v>
      </c>
    </row>
    <row r="349" spans="2:14" hidden="1">
      <c r="B349" s="1" t="s">
        <v>187</v>
      </c>
      <c r="C349" s="1"/>
      <c r="D349" s="1"/>
      <c r="E349" s="1" t="s">
        <v>31947</v>
      </c>
      <c r="F349" s="1" t="s">
        <v>192</v>
      </c>
      <c r="G349" s="35">
        <v>25</v>
      </c>
      <c r="H349" s="40" t="str">
        <f>TotalCarbon[[#This Row],[Project type]]&amp;TotalCarbon[[#This Row],[Project location]]&amp;TotalCarbon[[#This Row],[Vegetation Type]]&amp;TotalCarbon[[#This Row],[Site preparation]]&amp;TotalCarbon[[#This Row],[Land use]]&amp;TotalCarbon[[#This Row],[Project lifetime]]</f>
        <v>Natural regenerationMechanicalGrazing25</v>
      </c>
      <c r="I349" s="39">
        <v>94.280304479389343</v>
      </c>
      <c r="J349" s="28">
        <v>3.7924722636149131</v>
      </c>
      <c r="K349" s="28">
        <v>14.396551724137931</v>
      </c>
      <c r="L349" s="28">
        <v>3.4973285905209863</v>
      </c>
      <c r="M349" s="28">
        <v>5.3098126941598807</v>
      </c>
      <c r="N349" s="28">
        <f>SUM(TotalCarbon[[#This Row],[Tree Carbon]:[Soil Carbon]])</f>
        <v>121.27646975182307</v>
      </c>
    </row>
    <row r="350" spans="2:14" hidden="1">
      <c r="B350" s="1" t="s">
        <v>187</v>
      </c>
      <c r="C350" s="1"/>
      <c r="D350" s="1"/>
      <c r="E350" s="1" t="s">
        <v>31947</v>
      </c>
      <c r="F350" s="1" t="s">
        <v>192</v>
      </c>
      <c r="G350" s="35">
        <v>30</v>
      </c>
      <c r="H350" s="40" t="str">
        <f>TotalCarbon[[#This Row],[Project type]]&amp;TotalCarbon[[#This Row],[Project location]]&amp;TotalCarbon[[#This Row],[Vegetation Type]]&amp;TotalCarbon[[#This Row],[Site preparation]]&amp;TotalCarbon[[#This Row],[Land use]]&amp;TotalCarbon[[#This Row],[Project lifetime]]</f>
        <v>Natural regenerationMechanicalGrazing30</v>
      </c>
      <c r="I350" s="39">
        <v>114.86207450691124</v>
      </c>
      <c r="J350" s="28">
        <v>4.5294540985811071</v>
      </c>
      <c r="K350" s="28">
        <v>16.336956521739129</v>
      </c>
      <c r="L350" s="28">
        <v>3.3633284373790175</v>
      </c>
      <c r="M350" s="28">
        <v>5.8699686199375023</v>
      </c>
      <c r="N350" s="28">
        <f>SUM(TotalCarbon[[#This Row],[Tree Carbon]:[Soil Carbon]])</f>
        <v>144.96178218454801</v>
      </c>
    </row>
    <row r="351" spans="2:14" hidden="1">
      <c r="B351" s="1" t="s">
        <v>187</v>
      </c>
      <c r="C351" s="1"/>
      <c r="D351" s="1"/>
      <c r="E351" s="1" t="s">
        <v>31947</v>
      </c>
      <c r="F351" s="1" t="s">
        <v>192</v>
      </c>
      <c r="G351" s="35">
        <v>35</v>
      </c>
      <c r="H351" s="40" t="str">
        <f>TotalCarbon[[#This Row],[Project type]]&amp;TotalCarbon[[#This Row],[Project location]]&amp;TotalCarbon[[#This Row],[Vegetation Type]]&amp;TotalCarbon[[#This Row],[Site preparation]]&amp;TotalCarbon[[#This Row],[Land use]]&amp;TotalCarbon[[#This Row],[Project lifetime]]</f>
        <v>Natural regenerationMechanicalGrazing35</v>
      </c>
      <c r="I351" s="39">
        <v>131.46293498186836</v>
      </c>
      <c r="J351" s="28">
        <v>5.099445003293722</v>
      </c>
      <c r="K351" s="28">
        <v>18.077319587628867</v>
      </c>
      <c r="L351" s="28">
        <v>3.2767576984475011</v>
      </c>
      <c r="M351" s="28">
        <v>6.3285855028904976</v>
      </c>
      <c r="N351" s="28">
        <f>SUM(TotalCarbon[[#This Row],[Tree Carbon]:[Soil Carbon]])</f>
        <v>164.24504277412893</v>
      </c>
    </row>
    <row r="352" spans="2:14" hidden="1">
      <c r="B352" s="1" t="s">
        <v>187</v>
      </c>
      <c r="C352" s="1"/>
      <c r="D352" s="1"/>
      <c r="E352" s="1" t="s">
        <v>31947</v>
      </c>
      <c r="F352" s="1" t="s">
        <v>192</v>
      </c>
      <c r="G352" s="35">
        <v>40</v>
      </c>
      <c r="H352" s="40" t="str">
        <f>TotalCarbon[[#This Row],[Project type]]&amp;TotalCarbon[[#This Row],[Project location]]&amp;TotalCarbon[[#This Row],[Vegetation Type]]&amp;TotalCarbon[[#This Row],[Site preparation]]&amp;TotalCarbon[[#This Row],[Land use]]&amp;TotalCarbon[[#This Row],[Project lifetime]]</f>
        <v>Natural regenerationMechanicalGrazing40</v>
      </c>
      <c r="I352" s="39">
        <v>144.40393168312576</v>
      </c>
      <c r="J352" s="28">
        <v>5.5263880153778642</v>
      </c>
      <c r="K352" s="28">
        <v>19.647058823529413</v>
      </c>
      <c r="L352" s="28">
        <v>3.2193060582025712</v>
      </c>
      <c r="M352" s="28">
        <v>6.7040692488448954</v>
      </c>
      <c r="N352" s="28">
        <f>SUM(TotalCarbon[[#This Row],[Tree Carbon]:[Soil Carbon]])</f>
        <v>179.50075382908051</v>
      </c>
    </row>
    <row r="353" spans="2:14" hidden="1">
      <c r="B353" s="1" t="s">
        <v>187</v>
      </c>
      <c r="C353" s="1"/>
      <c r="D353" s="1"/>
      <c r="E353" s="1" t="s">
        <v>31947</v>
      </c>
      <c r="F353" s="1" t="s">
        <v>192</v>
      </c>
      <c r="G353" s="35">
        <v>45</v>
      </c>
      <c r="H353" s="40" t="str">
        <f>TotalCarbon[[#This Row],[Project type]]&amp;TotalCarbon[[#This Row],[Project location]]&amp;TotalCarbon[[#This Row],[Vegetation Type]]&amp;TotalCarbon[[#This Row],[Site preparation]]&amp;TotalCarbon[[#This Row],[Land use]]&amp;TotalCarbon[[#This Row],[Project lifetime]]</f>
        <v>Natural regenerationMechanicalGrazing45</v>
      </c>
      <c r="I353" s="39">
        <v>154.26456253279375</v>
      </c>
      <c r="J353" s="28">
        <v>5.8395426895965157</v>
      </c>
      <c r="K353" s="28">
        <v>21.070093457943926</v>
      </c>
      <c r="L353" s="28">
        <v>3.1805045767858928</v>
      </c>
      <c r="M353" s="28">
        <v>7.0114893389386737</v>
      </c>
      <c r="N353" s="28">
        <f>SUM(TotalCarbon[[#This Row],[Tree Carbon]:[Soil Carbon]])</f>
        <v>191.36619259605877</v>
      </c>
    </row>
    <row r="354" spans="2:14" hidden="1">
      <c r="B354" s="1" t="s">
        <v>187</v>
      </c>
      <c r="C354" s="1"/>
      <c r="D354" s="1"/>
      <c r="E354" s="1" t="s">
        <v>31947</v>
      </c>
      <c r="F354" s="1" t="s">
        <v>192</v>
      </c>
      <c r="G354" s="35">
        <v>50</v>
      </c>
      <c r="H354" s="40" t="str">
        <f>TotalCarbon[[#This Row],[Project type]]&amp;TotalCarbon[[#This Row],[Project location]]&amp;TotalCarbon[[#This Row],[Vegetation Type]]&amp;TotalCarbon[[#This Row],[Site preparation]]&amp;TotalCarbon[[#This Row],[Land use]]&amp;TotalCarbon[[#This Row],[Project lifetime]]</f>
        <v>Natural regenerationMechanicalGrazing50</v>
      </c>
      <c r="I354" s="39">
        <v>161.66175392943202</v>
      </c>
      <c r="J354" s="28">
        <v>6.0660313914245885</v>
      </c>
      <c r="K354" s="28">
        <v>22.366071428571427</v>
      </c>
      <c r="L354" s="28">
        <v>3.1539902423651016</v>
      </c>
      <c r="M354" s="28">
        <v>7.2631836208124483</v>
      </c>
      <c r="N354" s="28">
        <f>SUM(TotalCarbon[[#This Row],[Tree Carbon]:[Soil Carbon]])</f>
        <v>200.51103061260557</v>
      </c>
    </row>
    <row r="355" spans="2:14" hidden="1">
      <c r="B355" s="1" t="s">
        <v>187</v>
      </c>
      <c r="C355" s="1"/>
      <c r="D355" s="1"/>
      <c r="E355" s="1" t="s">
        <v>31947</v>
      </c>
      <c r="F355" s="1" t="s">
        <v>192</v>
      </c>
      <c r="G355" s="35">
        <v>60</v>
      </c>
      <c r="H355" s="40" t="str">
        <f>TotalCarbon[[#This Row],[Project type]]&amp;TotalCarbon[[#This Row],[Project location]]&amp;TotalCarbon[[#This Row],[Vegetation Type]]&amp;TotalCarbon[[#This Row],[Site preparation]]&amp;TotalCarbon[[#This Row],[Land use]]&amp;TotalCarbon[[#This Row],[Project lifetime]]</f>
        <v>Natural regenerationMechanicalGrazing60</v>
      </c>
      <c r="I355" s="39">
        <v>171.19363455344603</v>
      </c>
      <c r="J355" s="28">
        <v>6.343758847722567</v>
      </c>
      <c r="K355" s="28">
        <v>24.639344262295083</v>
      </c>
      <c r="L355" s="28">
        <v>3.1230799542662262</v>
      </c>
      <c r="M355" s="28">
        <v>7.637969192368935</v>
      </c>
      <c r="N355" s="28">
        <f>SUM(TotalCarbon[[#This Row],[Tree Carbon]:[Soil Carbon]])</f>
        <v>212.93778681009883</v>
      </c>
    </row>
    <row r="356" spans="2:14" hidden="1">
      <c r="B356" s="1" t="s">
        <v>187</v>
      </c>
      <c r="C356" s="1"/>
      <c r="D356" s="1"/>
      <c r="E356" s="1" t="s">
        <v>31947</v>
      </c>
      <c r="F356" s="1" t="s">
        <v>192</v>
      </c>
      <c r="G356" s="35">
        <v>70</v>
      </c>
      <c r="H356" s="40" t="str">
        <f>TotalCarbon[[#This Row],[Project type]]&amp;TotalCarbon[[#This Row],[Project location]]&amp;TotalCarbon[[#This Row],[Vegetation Type]]&amp;TotalCarbon[[#This Row],[Site preparation]]&amp;TotalCarbon[[#This Row],[Land use]]&amp;TotalCarbon[[#This Row],[Project lifetime]]</f>
        <v>Natural regenerationMechanicalGrazing70</v>
      </c>
      <c r="I356" s="39">
        <v>176.31527698379242</v>
      </c>
      <c r="J356" s="28">
        <v>6.4833560971399891</v>
      </c>
      <c r="K356" s="28">
        <v>26.568181818181817</v>
      </c>
      <c r="L356" s="28">
        <v>3.1081602105723878</v>
      </c>
      <c r="M356" s="28">
        <v>7.8891954739481633</v>
      </c>
      <c r="N356" s="28">
        <f>SUM(TotalCarbon[[#This Row],[Tree Carbon]:[Soil Carbon]])</f>
        <v>220.36417058363475</v>
      </c>
    </row>
    <row r="357" spans="2:14" hidden="1">
      <c r="B357" s="1" t="s">
        <v>187</v>
      </c>
      <c r="C357" s="1"/>
      <c r="D357" s="1"/>
      <c r="E357" s="1" t="s">
        <v>31947</v>
      </c>
      <c r="F357" s="1" t="s">
        <v>192</v>
      </c>
      <c r="G357" s="35">
        <v>80</v>
      </c>
      <c r="H357" s="40" t="str">
        <f>TotalCarbon[[#This Row],[Project type]]&amp;TotalCarbon[[#This Row],[Project location]]&amp;TotalCarbon[[#This Row],[Vegetation Type]]&amp;TotalCarbon[[#This Row],[Site preparation]]&amp;TotalCarbon[[#This Row],[Land use]]&amp;TotalCarbon[[#This Row],[Project lifetime]]</f>
        <v>Natural regenerationMechanicalGrazing80</v>
      </c>
      <c r="I357" s="39">
        <v>179.02912994323378</v>
      </c>
      <c r="J357" s="28">
        <v>6.5527328409721699</v>
      </c>
      <c r="K357" s="28">
        <v>28.225352112676056</v>
      </c>
      <c r="L357" s="28">
        <v>3.1008904788254323</v>
      </c>
      <c r="M357" s="28">
        <v>8.0575974865817201</v>
      </c>
      <c r="N357" s="28">
        <f>SUM(TotalCarbon[[#This Row],[Tree Carbon]:[Soil Carbon]])</f>
        <v>224.96570286228916</v>
      </c>
    </row>
    <row r="358" spans="2:14" hidden="1">
      <c r="B358" s="1" t="s">
        <v>187</v>
      </c>
      <c r="C358" s="1"/>
      <c r="D358" s="1"/>
      <c r="E358" s="1" t="s">
        <v>31947</v>
      </c>
      <c r="F358" s="1" t="s">
        <v>192</v>
      </c>
      <c r="G358" s="35">
        <v>90</v>
      </c>
      <c r="H358" s="40" t="str">
        <f>TotalCarbon[[#This Row],[Project type]]&amp;TotalCarbon[[#This Row],[Project location]]&amp;TotalCarbon[[#This Row],[Vegetation Type]]&amp;TotalCarbon[[#This Row],[Site preparation]]&amp;TotalCarbon[[#This Row],[Land use]]&amp;TotalCarbon[[#This Row],[Project lifetime]]</f>
        <v>Natural regenerationMechanicalGrazing90</v>
      </c>
      <c r="I358" s="39">
        <v>180.45688376681198</v>
      </c>
      <c r="J358" s="28">
        <v>6.5870222392653934</v>
      </c>
      <c r="K358" s="28">
        <v>29.664473684210527</v>
      </c>
      <c r="L358" s="28">
        <v>3.0973320082891074</v>
      </c>
      <c r="M358" s="28">
        <v>8.170480731442737</v>
      </c>
      <c r="N358" s="28">
        <f>SUM(TotalCarbon[[#This Row],[Tree Carbon]:[Soil Carbon]])</f>
        <v>227.97619243001975</v>
      </c>
    </row>
    <row r="359" spans="2:14" hidden="1">
      <c r="B359" s="1" t="s">
        <v>187</v>
      </c>
      <c r="C359" s="1"/>
      <c r="D359" s="1"/>
      <c r="E359" s="1" t="s">
        <v>31947</v>
      </c>
      <c r="F359" s="1" t="s">
        <v>192</v>
      </c>
      <c r="G359" s="35">
        <v>100</v>
      </c>
      <c r="H359" s="40" t="str">
        <f>TotalCarbon[[#This Row],[Project type]]&amp;TotalCarbon[[#This Row],[Project location]]&amp;TotalCarbon[[#This Row],[Vegetation Type]]&amp;TotalCarbon[[#This Row],[Site preparation]]&amp;TotalCarbon[[#This Row],[Land use]]&amp;TotalCarbon[[#This Row],[Project lifetime]]</f>
        <v>Natural regenerationMechanicalGrazing100</v>
      </c>
      <c r="I359" s="39">
        <v>181.205243133506</v>
      </c>
      <c r="J359" s="28">
        <v>6.6039241961209001</v>
      </c>
      <c r="K359" s="28">
        <v>30.925925925925927</v>
      </c>
      <c r="L359" s="28">
        <v>3.0955862693943392</v>
      </c>
      <c r="M359" s="28">
        <v>8.2461486333346272</v>
      </c>
      <c r="N359" s="28">
        <f>SUM(TotalCarbon[[#This Row],[Tree Carbon]:[Soil Carbon]])</f>
        <v>230.07682815828181</v>
      </c>
    </row>
    <row r="360" spans="2:14" hidden="1">
      <c r="B360" s="1" t="s">
        <v>187</v>
      </c>
      <c r="C360" s="1"/>
      <c r="D360" s="1"/>
      <c r="E360" s="1" t="s">
        <v>31947</v>
      </c>
      <c r="F360" s="1" t="s">
        <v>219</v>
      </c>
      <c r="G360" s="35">
        <v>0</v>
      </c>
      <c r="H360" s="40" t="str">
        <f>TotalCarbon[[#This Row],[Project type]]&amp;TotalCarbon[[#This Row],[Project location]]&amp;TotalCarbon[[#This Row],[Vegetation Type]]&amp;TotalCarbon[[#This Row],[Site preparation]]&amp;TotalCarbon[[#This Row],[Land use]]&amp;TotalCarbon[[#This Row],[Project lifetime]]</f>
        <v>Natural regenerationMechanicalDegraded/Invaded0</v>
      </c>
      <c r="I360" s="39">
        <v>0</v>
      </c>
      <c r="J360" s="28">
        <v>0</v>
      </c>
      <c r="K360" s="28">
        <v>0</v>
      </c>
      <c r="L360" s="28">
        <v>0</v>
      </c>
      <c r="M360" s="28">
        <v>0</v>
      </c>
      <c r="N360" s="28">
        <f>SUM(TotalCarbon[[#This Row],[Tree Carbon]:[Soil Carbon]])</f>
        <v>0</v>
      </c>
    </row>
    <row r="361" spans="2:14" hidden="1">
      <c r="B361" s="1" t="s">
        <v>187</v>
      </c>
      <c r="C361" s="1"/>
      <c r="D361" s="1"/>
      <c r="E361" s="1" t="s">
        <v>31947</v>
      </c>
      <c r="F361" s="1" t="s">
        <v>219</v>
      </c>
      <c r="G361" s="35">
        <v>5</v>
      </c>
      <c r="H361" s="40" t="str">
        <f>TotalCarbon[[#This Row],[Project type]]&amp;TotalCarbon[[#This Row],[Project location]]&amp;TotalCarbon[[#This Row],[Vegetation Type]]&amp;TotalCarbon[[#This Row],[Site preparation]]&amp;TotalCarbon[[#This Row],[Land use]]&amp;TotalCarbon[[#This Row],[Project lifetime]]</f>
        <v>Natural regenerationMechanicalDegraded/Invaded5</v>
      </c>
      <c r="I361" s="39">
        <v>3.8885847473436304</v>
      </c>
      <c r="J361" s="28">
        <v>0.17665873284710251</v>
      </c>
      <c r="K361" s="28">
        <v>3.7388059701492535</v>
      </c>
      <c r="L361" s="28">
        <v>6.8664086202728196</v>
      </c>
      <c r="M361" s="28">
        <v>1.5226616741449561</v>
      </c>
      <c r="N361" s="28">
        <f>SUM(TotalCarbon[[#This Row],[Tree Carbon]:[Soil Carbon]])</f>
        <v>16.193119744757762</v>
      </c>
    </row>
    <row r="362" spans="2:14" hidden="1">
      <c r="B362" s="1" t="s">
        <v>187</v>
      </c>
      <c r="C362" s="1"/>
      <c r="D362" s="1"/>
      <c r="E362" s="1" t="s">
        <v>31947</v>
      </c>
      <c r="F362" s="1" t="s">
        <v>219</v>
      </c>
      <c r="G362" s="35">
        <v>10</v>
      </c>
      <c r="H362" s="40" t="str">
        <f>TotalCarbon[[#This Row],[Project type]]&amp;TotalCarbon[[#This Row],[Project location]]&amp;TotalCarbon[[#This Row],[Vegetation Type]]&amp;TotalCarbon[[#This Row],[Site preparation]]&amp;TotalCarbon[[#This Row],[Land use]]&amp;TotalCarbon[[#This Row],[Project lifetime]]</f>
        <v>Natural regenerationMechanicalDegraded/Invaded10</v>
      </c>
      <c r="I362" s="39">
        <v>19.874213455741462</v>
      </c>
      <c r="J362" s="28">
        <v>0.86972287760243283</v>
      </c>
      <c r="K362" s="28">
        <v>6.958333333333333</v>
      </c>
      <c r="L362" s="28">
        <v>4.8354352533964322</v>
      </c>
      <c r="M362" s="28">
        <v>2.7693116133006228</v>
      </c>
      <c r="N362" s="28">
        <f>SUM(TotalCarbon[[#This Row],[Tree Carbon]:[Soil Carbon]])</f>
        <v>35.307016533374281</v>
      </c>
    </row>
    <row r="363" spans="2:14" hidden="1">
      <c r="B363" s="1" t="s">
        <v>187</v>
      </c>
      <c r="C363" s="1"/>
      <c r="D363" s="1"/>
      <c r="E363" s="1" t="s">
        <v>31947</v>
      </c>
      <c r="F363" s="1" t="s">
        <v>219</v>
      </c>
      <c r="G363" s="35">
        <v>15</v>
      </c>
      <c r="H363" s="40" t="str">
        <f>TotalCarbon[[#This Row],[Project type]]&amp;TotalCarbon[[#This Row],[Project location]]&amp;TotalCarbon[[#This Row],[Vegetation Type]]&amp;TotalCarbon[[#This Row],[Site preparation]]&amp;TotalCarbon[[#This Row],[Land use]]&amp;TotalCarbon[[#This Row],[Project lifetime]]</f>
        <v>Natural regenerationMechanicalDegraded/Invaded15</v>
      </c>
      <c r="I363" s="39">
        <v>43.973683624189782</v>
      </c>
      <c r="J363" s="28">
        <v>1.8626989080561742</v>
      </c>
      <c r="K363" s="28">
        <v>9.7597402597402603</v>
      </c>
      <c r="L363" s="28">
        <v>4.0894790149315323</v>
      </c>
      <c r="M363" s="28">
        <v>3.7899822568101769</v>
      </c>
      <c r="N363" s="28">
        <f>SUM(TotalCarbon[[#This Row],[Tree Carbon]:[Soil Carbon]])</f>
        <v>63.475584063727929</v>
      </c>
    </row>
    <row r="364" spans="2:14" hidden="1">
      <c r="B364" s="1" t="s">
        <v>187</v>
      </c>
      <c r="C364" s="1"/>
      <c r="D364" s="1"/>
      <c r="E364" s="1" t="s">
        <v>31947</v>
      </c>
      <c r="F364" s="1" t="s">
        <v>219</v>
      </c>
      <c r="G364" s="35">
        <v>20</v>
      </c>
      <c r="H364" s="40" t="str">
        <f>TotalCarbon[[#This Row],[Project type]]&amp;TotalCarbon[[#This Row],[Project location]]&amp;TotalCarbon[[#This Row],[Vegetation Type]]&amp;TotalCarbon[[#This Row],[Site preparation]]&amp;TotalCarbon[[#This Row],[Land use]]&amp;TotalCarbon[[#This Row],[Project lifetime]]</f>
        <v>Natural regenerationMechanicalDegraded/Invaded20</v>
      </c>
      <c r="I364" s="39">
        <v>70.076611411421425</v>
      </c>
      <c r="J364" s="28">
        <v>2.8865336402927055</v>
      </c>
      <c r="K364" s="28">
        <v>12.219512195121951</v>
      </c>
      <c r="L364" s="28">
        <v>3.7137828987049621</v>
      </c>
      <c r="M364" s="28">
        <v>4.6256367014153383</v>
      </c>
      <c r="N364" s="28">
        <f>SUM(TotalCarbon[[#This Row],[Tree Carbon]:[Soil Carbon]])</f>
        <v>93.522076846956395</v>
      </c>
    </row>
    <row r="365" spans="2:14" hidden="1">
      <c r="B365" s="1" t="s">
        <v>187</v>
      </c>
      <c r="C365" s="1"/>
      <c r="D365" s="1"/>
      <c r="E365" s="1" t="s">
        <v>31947</v>
      </c>
      <c r="F365" s="1" t="s">
        <v>219</v>
      </c>
      <c r="G365" s="35">
        <v>25</v>
      </c>
      <c r="H365" s="40" t="str">
        <f>TotalCarbon[[#This Row],[Project type]]&amp;TotalCarbon[[#This Row],[Project location]]&amp;TotalCarbon[[#This Row],[Vegetation Type]]&amp;TotalCarbon[[#This Row],[Site preparation]]&amp;TotalCarbon[[#This Row],[Land use]]&amp;TotalCarbon[[#This Row],[Project lifetime]]</f>
        <v>Natural regenerationMechanicalDegraded/Invaded25</v>
      </c>
      <c r="I365" s="39">
        <v>94.280304479389343</v>
      </c>
      <c r="J365" s="28">
        <v>3.7924722636149131</v>
      </c>
      <c r="K365" s="28">
        <v>14.396551724137931</v>
      </c>
      <c r="L365" s="28">
        <v>3.4973285905209863</v>
      </c>
      <c r="M365" s="28">
        <v>5.3098126941598807</v>
      </c>
      <c r="N365" s="28">
        <f>SUM(TotalCarbon[[#This Row],[Tree Carbon]:[Soil Carbon]])</f>
        <v>121.27646975182307</v>
      </c>
    </row>
    <row r="366" spans="2:14" hidden="1">
      <c r="B366" s="1" t="s">
        <v>187</v>
      </c>
      <c r="C366" s="1"/>
      <c r="D366" s="1"/>
      <c r="E366" s="1" t="s">
        <v>31947</v>
      </c>
      <c r="F366" s="1" t="s">
        <v>219</v>
      </c>
      <c r="G366" s="35">
        <v>30</v>
      </c>
      <c r="H366" s="40" t="str">
        <f>TotalCarbon[[#This Row],[Project type]]&amp;TotalCarbon[[#This Row],[Project location]]&amp;TotalCarbon[[#This Row],[Vegetation Type]]&amp;TotalCarbon[[#This Row],[Site preparation]]&amp;TotalCarbon[[#This Row],[Land use]]&amp;TotalCarbon[[#This Row],[Project lifetime]]</f>
        <v>Natural regenerationMechanicalDegraded/Invaded30</v>
      </c>
      <c r="I366" s="39">
        <v>114.86207450691124</v>
      </c>
      <c r="J366" s="28">
        <v>4.5294540985811071</v>
      </c>
      <c r="K366" s="28">
        <v>16.336956521739129</v>
      </c>
      <c r="L366" s="28">
        <v>3.3633284373790175</v>
      </c>
      <c r="M366" s="28">
        <v>5.8699686199375023</v>
      </c>
      <c r="N366" s="28">
        <f>SUM(TotalCarbon[[#This Row],[Tree Carbon]:[Soil Carbon]])</f>
        <v>144.96178218454801</v>
      </c>
    </row>
    <row r="367" spans="2:14" hidden="1">
      <c r="B367" s="1" t="s">
        <v>187</v>
      </c>
      <c r="C367" s="1"/>
      <c r="D367" s="1"/>
      <c r="E367" s="1" t="s">
        <v>31947</v>
      </c>
      <c r="F367" s="1" t="s">
        <v>219</v>
      </c>
      <c r="G367" s="35">
        <v>35</v>
      </c>
      <c r="H367" s="40" t="str">
        <f>TotalCarbon[[#This Row],[Project type]]&amp;TotalCarbon[[#This Row],[Project location]]&amp;TotalCarbon[[#This Row],[Vegetation Type]]&amp;TotalCarbon[[#This Row],[Site preparation]]&amp;TotalCarbon[[#This Row],[Land use]]&amp;TotalCarbon[[#This Row],[Project lifetime]]</f>
        <v>Natural regenerationMechanicalDegraded/Invaded35</v>
      </c>
      <c r="I367" s="39">
        <v>131.46293498186836</v>
      </c>
      <c r="J367" s="28">
        <v>5.099445003293722</v>
      </c>
      <c r="K367" s="28">
        <v>18.077319587628867</v>
      </c>
      <c r="L367" s="28">
        <v>3.2767576984475011</v>
      </c>
      <c r="M367" s="28">
        <v>6.3285855028904976</v>
      </c>
      <c r="N367" s="28">
        <f>SUM(TotalCarbon[[#This Row],[Tree Carbon]:[Soil Carbon]])</f>
        <v>164.24504277412893</v>
      </c>
    </row>
    <row r="368" spans="2:14" hidden="1">
      <c r="B368" s="1" t="s">
        <v>187</v>
      </c>
      <c r="C368" s="1"/>
      <c r="D368" s="1"/>
      <c r="E368" s="1" t="s">
        <v>31947</v>
      </c>
      <c r="F368" s="1" t="s">
        <v>219</v>
      </c>
      <c r="G368" s="35">
        <v>40</v>
      </c>
      <c r="H368" s="40" t="str">
        <f>TotalCarbon[[#This Row],[Project type]]&amp;TotalCarbon[[#This Row],[Project location]]&amp;TotalCarbon[[#This Row],[Vegetation Type]]&amp;TotalCarbon[[#This Row],[Site preparation]]&amp;TotalCarbon[[#This Row],[Land use]]&amp;TotalCarbon[[#This Row],[Project lifetime]]</f>
        <v>Natural regenerationMechanicalDegraded/Invaded40</v>
      </c>
      <c r="I368" s="39">
        <v>144.40393168312576</v>
      </c>
      <c r="J368" s="28">
        <v>5.5263880153778642</v>
      </c>
      <c r="K368" s="28">
        <v>19.647058823529413</v>
      </c>
      <c r="L368" s="28">
        <v>3.2193060582025712</v>
      </c>
      <c r="M368" s="28">
        <v>6.7040692488448954</v>
      </c>
      <c r="N368" s="28">
        <f>SUM(TotalCarbon[[#This Row],[Tree Carbon]:[Soil Carbon]])</f>
        <v>179.50075382908051</v>
      </c>
    </row>
    <row r="369" spans="2:14" hidden="1">
      <c r="B369" s="1" t="s">
        <v>187</v>
      </c>
      <c r="C369" s="1"/>
      <c r="D369" s="1"/>
      <c r="E369" s="1" t="s">
        <v>31947</v>
      </c>
      <c r="F369" s="1" t="s">
        <v>219</v>
      </c>
      <c r="G369" s="35">
        <v>45</v>
      </c>
      <c r="H369" s="40" t="str">
        <f>TotalCarbon[[#This Row],[Project type]]&amp;TotalCarbon[[#This Row],[Project location]]&amp;TotalCarbon[[#This Row],[Vegetation Type]]&amp;TotalCarbon[[#This Row],[Site preparation]]&amp;TotalCarbon[[#This Row],[Land use]]&amp;TotalCarbon[[#This Row],[Project lifetime]]</f>
        <v>Natural regenerationMechanicalDegraded/Invaded45</v>
      </c>
      <c r="I369" s="39">
        <v>154.26456253279375</v>
      </c>
      <c r="J369" s="28">
        <v>5.8395426895965157</v>
      </c>
      <c r="K369" s="28">
        <v>21.070093457943926</v>
      </c>
      <c r="L369" s="28">
        <v>3.1805045767858928</v>
      </c>
      <c r="M369" s="28">
        <v>7.0114893389386737</v>
      </c>
      <c r="N369" s="28">
        <f>SUM(TotalCarbon[[#This Row],[Tree Carbon]:[Soil Carbon]])</f>
        <v>191.36619259605877</v>
      </c>
    </row>
    <row r="370" spans="2:14" hidden="1">
      <c r="B370" s="1" t="s">
        <v>187</v>
      </c>
      <c r="C370" s="1"/>
      <c r="D370" s="1"/>
      <c r="E370" s="1" t="s">
        <v>31947</v>
      </c>
      <c r="F370" s="1" t="s">
        <v>219</v>
      </c>
      <c r="G370" s="35">
        <v>50</v>
      </c>
      <c r="H370" s="40" t="str">
        <f>TotalCarbon[[#This Row],[Project type]]&amp;TotalCarbon[[#This Row],[Project location]]&amp;TotalCarbon[[#This Row],[Vegetation Type]]&amp;TotalCarbon[[#This Row],[Site preparation]]&amp;TotalCarbon[[#This Row],[Land use]]&amp;TotalCarbon[[#This Row],[Project lifetime]]</f>
        <v>Natural regenerationMechanicalDegraded/Invaded50</v>
      </c>
      <c r="I370" s="39">
        <v>161.66175392943202</v>
      </c>
      <c r="J370" s="28">
        <v>6.0660313914245885</v>
      </c>
      <c r="K370" s="28">
        <v>22.366071428571427</v>
      </c>
      <c r="L370" s="28">
        <v>3.1539902423651016</v>
      </c>
      <c r="M370" s="28">
        <v>7.2631836208124483</v>
      </c>
      <c r="N370" s="28">
        <f>SUM(TotalCarbon[[#This Row],[Tree Carbon]:[Soil Carbon]])</f>
        <v>200.51103061260557</v>
      </c>
    </row>
    <row r="371" spans="2:14" hidden="1">
      <c r="B371" s="1" t="s">
        <v>187</v>
      </c>
      <c r="C371" s="1"/>
      <c r="D371" s="1"/>
      <c r="E371" s="1" t="s">
        <v>31947</v>
      </c>
      <c r="F371" s="1" t="s">
        <v>219</v>
      </c>
      <c r="G371" s="35">
        <v>60</v>
      </c>
      <c r="H371" s="40" t="str">
        <f>TotalCarbon[[#This Row],[Project type]]&amp;TotalCarbon[[#This Row],[Project location]]&amp;TotalCarbon[[#This Row],[Vegetation Type]]&amp;TotalCarbon[[#This Row],[Site preparation]]&amp;TotalCarbon[[#This Row],[Land use]]&amp;TotalCarbon[[#This Row],[Project lifetime]]</f>
        <v>Natural regenerationMechanicalDegraded/Invaded60</v>
      </c>
      <c r="I371" s="39">
        <v>171.19363455344603</v>
      </c>
      <c r="J371" s="28">
        <v>6.343758847722567</v>
      </c>
      <c r="K371" s="28">
        <v>24.639344262295083</v>
      </c>
      <c r="L371" s="28">
        <v>3.1230799542662262</v>
      </c>
      <c r="M371" s="28">
        <v>7.637969192368935</v>
      </c>
      <c r="N371" s="28">
        <f>SUM(TotalCarbon[[#This Row],[Tree Carbon]:[Soil Carbon]])</f>
        <v>212.93778681009883</v>
      </c>
    </row>
    <row r="372" spans="2:14" hidden="1">
      <c r="B372" s="1" t="s">
        <v>187</v>
      </c>
      <c r="C372" s="1"/>
      <c r="D372" s="1"/>
      <c r="E372" s="1" t="s">
        <v>31947</v>
      </c>
      <c r="F372" s="1" t="s">
        <v>219</v>
      </c>
      <c r="G372" s="35">
        <v>70</v>
      </c>
      <c r="H372" s="40" t="str">
        <f>TotalCarbon[[#This Row],[Project type]]&amp;TotalCarbon[[#This Row],[Project location]]&amp;TotalCarbon[[#This Row],[Vegetation Type]]&amp;TotalCarbon[[#This Row],[Site preparation]]&amp;TotalCarbon[[#This Row],[Land use]]&amp;TotalCarbon[[#This Row],[Project lifetime]]</f>
        <v>Natural regenerationMechanicalDegraded/Invaded70</v>
      </c>
      <c r="I372" s="39">
        <v>176.31527698379242</v>
      </c>
      <c r="J372" s="28">
        <v>6.4833560971399891</v>
      </c>
      <c r="K372" s="28">
        <v>26.568181818181817</v>
      </c>
      <c r="L372" s="28">
        <v>3.1081602105723878</v>
      </c>
      <c r="M372" s="28">
        <v>7.8891954739481633</v>
      </c>
      <c r="N372" s="28">
        <f>SUM(TotalCarbon[[#This Row],[Tree Carbon]:[Soil Carbon]])</f>
        <v>220.36417058363475</v>
      </c>
    </row>
    <row r="373" spans="2:14" hidden="1">
      <c r="B373" s="1" t="s">
        <v>187</v>
      </c>
      <c r="C373" s="1"/>
      <c r="D373" s="1"/>
      <c r="E373" s="1" t="s">
        <v>31947</v>
      </c>
      <c r="F373" s="1" t="s">
        <v>219</v>
      </c>
      <c r="G373" s="35">
        <v>80</v>
      </c>
      <c r="H373" s="40" t="str">
        <f>TotalCarbon[[#This Row],[Project type]]&amp;TotalCarbon[[#This Row],[Project location]]&amp;TotalCarbon[[#This Row],[Vegetation Type]]&amp;TotalCarbon[[#This Row],[Site preparation]]&amp;TotalCarbon[[#This Row],[Land use]]&amp;TotalCarbon[[#This Row],[Project lifetime]]</f>
        <v>Natural regenerationMechanicalDegraded/Invaded80</v>
      </c>
      <c r="I373" s="39">
        <v>179.02912994323378</v>
      </c>
      <c r="J373" s="28">
        <v>6.5527328409721699</v>
      </c>
      <c r="K373" s="28">
        <v>28.225352112676056</v>
      </c>
      <c r="L373" s="28">
        <v>3.1008904788254323</v>
      </c>
      <c r="M373" s="28">
        <v>8.0575974865817201</v>
      </c>
      <c r="N373" s="28">
        <f>SUM(TotalCarbon[[#This Row],[Tree Carbon]:[Soil Carbon]])</f>
        <v>224.96570286228916</v>
      </c>
    </row>
    <row r="374" spans="2:14" hidden="1">
      <c r="B374" s="1" t="s">
        <v>187</v>
      </c>
      <c r="C374" s="1"/>
      <c r="D374" s="1"/>
      <c r="E374" s="1" t="s">
        <v>31947</v>
      </c>
      <c r="F374" s="1" t="s">
        <v>219</v>
      </c>
      <c r="G374" s="35">
        <v>90</v>
      </c>
      <c r="H374" s="40" t="str">
        <f>TotalCarbon[[#This Row],[Project type]]&amp;TotalCarbon[[#This Row],[Project location]]&amp;TotalCarbon[[#This Row],[Vegetation Type]]&amp;TotalCarbon[[#This Row],[Site preparation]]&amp;TotalCarbon[[#This Row],[Land use]]&amp;TotalCarbon[[#This Row],[Project lifetime]]</f>
        <v>Natural regenerationMechanicalDegraded/Invaded90</v>
      </c>
      <c r="I374" s="39">
        <v>180.45688376681198</v>
      </c>
      <c r="J374" s="28">
        <v>6.5870222392653934</v>
      </c>
      <c r="K374" s="28">
        <v>29.664473684210527</v>
      </c>
      <c r="L374" s="28">
        <v>3.0973320082891074</v>
      </c>
      <c r="M374" s="28">
        <v>8.170480731442737</v>
      </c>
      <c r="N374" s="28">
        <f>SUM(TotalCarbon[[#This Row],[Tree Carbon]:[Soil Carbon]])</f>
        <v>227.97619243001975</v>
      </c>
    </row>
    <row r="375" spans="2:14" hidden="1">
      <c r="B375" s="1" t="s">
        <v>187</v>
      </c>
      <c r="C375" s="1"/>
      <c r="D375" s="1"/>
      <c r="E375" s="1" t="s">
        <v>31947</v>
      </c>
      <c r="F375" s="1" t="s">
        <v>219</v>
      </c>
      <c r="G375" s="35">
        <v>100</v>
      </c>
      <c r="H375" s="40" t="str">
        <f>TotalCarbon[[#This Row],[Project type]]&amp;TotalCarbon[[#This Row],[Project location]]&amp;TotalCarbon[[#This Row],[Vegetation Type]]&amp;TotalCarbon[[#This Row],[Site preparation]]&amp;TotalCarbon[[#This Row],[Land use]]&amp;TotalCarbon[[#This Row],[Project lifetime]]</f>
        <v>Natural regenerationMechanicalDegraded/Invaded100</v>
      </c>
      <c r="I375" s="39">
        <v>181.205243133506</v>
      </c>
      <c r="J375" s="28">
        <v>6.6039241961209001</v>
      </c>
      <c r="K375" s="28">
        <v>30.925925925925927</v>
      </c>
      <c r="L375" s="28">
        <v>3.0955862693943392</v>
      </c>
      <c r="M375" s="28">
        <v>8.2461486333346272</v>
      </c>
      <c r="N375" s="28">
        <f>SUM(TotalCarbon[[#This Row],[Tree Carbon]:[Soil Carbon]])</f>
        <v>230.07682815828181</v>
      </c>
    </row>
    <row r="376" spans="2:14" hidden="1">
      <c r="B376" s="1" t="s">
        <v>187</v>
      </c>
      <c r="C376" s="1"/>
      <c r="D376" s="1"/>
      <c r="E376" s="1" t="s">
        <v>31947</v>
      </c>
      <c r="F376" s="1" t="s">
        <v>193</v>
      </c>
      <c r="G376" s="35">
        <v>0</v>
      </c>
      <c r="H376" s="40" t="str">
        <f>TotalCarbon[[#This Row],[Project type]]&amp;TotalCarbon[[#This Row],[Project location]]&amp;TotalCarbon[[#This Row],[Vegetation Type]]&amp;TotalCarbon[[#This Row],[Site preparation]]&amp;TotalCarbon[[#This Row],[Land use]]&amp;TotalCarbon[[#This Row],[Project lifetime]]</f>
        <v>Natural regenerationMechanicalUnknown0</v>
      </c>
      <c r="I376" s="39">
        <v>0</v>
      </c>
      <c r="J376" s="28">
        <v>0</v>
      </c>
      <c r="K376" s="28">
        <v>0</v>
      </c>
      <c r="L376" s="28">
        <v>0</v>
      </c>
      <c r="M376" s="28">
        <v>0</v>
      </c>
      <c r="N376" s="28">
        <f>SUM(TotalCarbon[[#This Row],[Tree Carbon]:[Soil Carbon]])</f>
        <v>0</v>
      </c>
    </row>
    <row r="377" spans="2:14" hidden="1">
      <c r="B377" s="1" t="s">
        <v>187</v>
      </c>
      <c r="C377" s="1"/>
      <c r="D377" s="1"/>
      <c r="E377" s="1" t="s">
        <v>31947</v>
      </c>
      <c r="F377" s="1" t="s">
        <v>193</v>
      </c>
      <c r="G377" s="35">
        <v>5</v>
      </c>
      <c r="H377" s="40" t="str">
        <f>TotalCarbon[[#This Row],[Project type]]&amp;TotalCarbon[[#This Row],[Project location]]&amp;TotalCarbon[[#This Row],[Vegetation Type]]&amp;TotalCarbon[[#This Row],[Site preparation]]&amp;TotalCarbon[[#This Row],[Land use]]&amp;TotalCarbon[[#This Row],[Project lifetime]]</f>
        <v>Natural regenerationMechanicalUnknown5</v>
      </c>
      <c r="I377" s="39">
        <v>3.8885847473436304</v>
      </c>
      <c r="J377" s="28">
        <v>0.17665873284710251</v>
      </c>
      <c r="K377" s="28">
        <v>3.7388059701492535</v>
      </c>
      <c r="L377" s="28">
        <v>6.8664086202728196</v>
      </c>
      <c r="M377" s="28">
        <v>1.5226616741449561</v>
      </c>
      <c r="N377" s="28">
        <f>SUM(TotalCarbon[[#This Row],[Tree Carbon]:[Soil Carbon]])</f>
        <v>16.193119744757762</v>
      </c>
    </row>
    <row r="378" spans="2:14" hidden="1">
      <c r="B378" s="1" t="s">
        <v>187</v>
      </c>
      <c r="C378" s="1"/>
      <c r="D378" s="1"/>
      <c r="E378" s="1" t="s">
        <v>31947</v>
      </c>
      <c r="F378" s="1" t="s">
        <v>193</v>
      </c>
      <c r="G378" s="35">
        <v>10</v>
      </c>
      <c r="H378" s="40" t="str">
        <f>TotalCarbon[[#This Row],[Project type]]&amp;TotalCarbon[[#This Row],[Project location]]&amp;TotalCarbon[[#This Row],[Vegetation Type]]&amp;TotalCarbon[[#This Row],[Site preparation]]&amp;TotalCarbon[[#This Row],[Land use]]&amp;TotalCarbon[[#This Row],[Project lifetime]]</f>
        <v>Natural regenerationMechanicalUnknown10</v>
      </c>
      <c r="I378" s="39">
        <v>19.874213455741462</v>
      </c>
      <c r="J378" s="28">
        <v>0.86972287760243283</v>
      </c>
      <c r="K378" s="28">
        <v>6.958333333333333</v>
      </c>
      <c r="L378" s="28">
        <v>4.8354352533964322</v>
      </c>
      <c r="M378" s="28">
        <v>2.7693116133006228</v>
      </c>
      <c r="N378" s="28">
        <f>SUM(TotalCarbon[[#This Row],[Tree Carbon]:[Soil Carbon]])</f>
        <v>35.307016533374281</v>
      </c>
    </row>
    <row r="379" spans="2:14" hidden="1">
      <c r="B379" s="1" t="s">
        <v>187</v>
      </c>
      <c r="C379" s="1"/>
      <c r="D379" s="1"/>
      <c r="E379" s="1" t="s">
        <v>31947</v>
      </c>
      <c r="F379" s="1" t="s">
        <v>193</v>
      </c>
      <c r="G379" s="35">
        <v>15</v>
      </c>
      <c r="H379" s="40" t="str">
        <f>TotalCarbon[[#This Row],[Project type]]&amp;TotalCarbon[[#This Row],[Project location]]&amp;TotalCarbon[[#This Row],[Vegetation Type]]&amp;TotalCarbon[[#This Row],[Site preparation]]&amp;TotalCarbon[[#This Row],[Land use]]&amp;TotalCarbon[[#This Row],[Project lifetime]]</f>
        <v>Natural regenerationMechanicalUnknown15</v>
      </c>
      <c r="I379" s="39">
        <v>43.973683624189782</v>
      </c>
      <c r="J379" s="28">
        <v>1.8626989080561742</v>
      </c>
      <c r="K379" s="28">
        <v>9.7597402597402603</v>
      </c>
      <c r="L379" s="28">
        <v>4.0894790149315323</v>
      </c>
      <c r="M379" s="28">
        <v>3.7899822568101769</v>
      </c>
      <c r="N379" s="28">
        <f>SUM(TotalCarbon[[#This Row],[Tree Carbon]:[Soil Carbon]])</f>
        <v>63.475584063727929</v>
      </c>
    </row>
    <row r="380" spans="2:14" hidden="1">
      <c r="B380" s="1" t="s">
        <v>187</v>
      </c>
      <c r="C380" s="1"/>
      <c r="D380" s="1"/>
      <c r="E380" s="1" t="s">
        <v>31947</v>
      </c>
      <c r="F380" s="1" t="s">
        <v>193</v>
      </c>
      <c r="G380" s="35">
        <v>20</v>
      </c>
      <c r="H380" s="40" t="str">
        <f>TotalCarbon[[#This Row],[Project type]]&amp;TotalCarbon[[#This Row],[Project location]]&amp;TotalCarbon[[#This Row],[Vegetation Type]]&amp;TotalCarbon[[#This Row],[Site preparation]]&amp;TotalCarbon[[#This Row],[Land use]]&amp;TotalCarbon[[#This Row],[Project lifetime]]</f>
        <v>Natural regenerationMechanicalUnknown20</v>
      </c>
      <c r="I380" s="39">
        <v>70.076611411421425</v>
      </c>
      <c r="J380" s="28">
        <v>2.8865336402927055</v>
      </c>
      <c r="K380" s="28">
        <v>12.219512195121951</v>
      </c>
      <c r="L380" s="28">
        <v>3.7137828987049621</v>
      </c>
      <c r="M380" s="28">
        <v>4.6256367014153383</v>
      </c>
      <c r="N380" s="28">
        <f>SUM(TotalCarbon[[#This Row],[Tree Carbon]:[Soil Carbon]])</f>
        <v>93.522076846956395</v>
      </c>
    </row>
    <row r="381" spans="2:14" hidden="1">
      <c r="B381" s="1" t="s">
        <v>187</v>
      </c>
      <c r="C381" s="1"/>
      <c r="D381" s="1"/>
      <c r="E381" s="1" t="s">
        <v>31947</v>
      </c>
      <c r="F381" s="1" t="s">
        <v>193</v>
      </c>
      <c r="G381" s="35">
        <v>25</v>
      </c>
      <c r="H381" s="40" t="str">
        <f>TotalCarbon[[#This Row],[Project type]]&amp;TotalCarbon[[#This Row],[Project location]]&amp;TotalCarbon[[#This Row],[Vegetation Type]]&amp;TotalCarbon[[#This Row],[Site preparation]]&amp;TotalCarbon[[#This Row],[Land use]]&amp;TotalCarbon[[#This Row],[Project lifetime]]</f>
        <v>Natural regenerationMechanicalUnknown25</v>
      </c>
      <c r="I381" s="39">
        <v>94.280304479389343</v>
      </c>
      <c r="J381" s="28">
        <v>3.7924722636149131</v>
      </c>
      <c r="K381" s="28">
        <v>14.396551724137931</v>
      </c>
      <c r="L381" s="28">
        <v>3.4973285905209863</v>
      </c>
      <c r="M381" s="28">
        <v>5.3098126941598807</v>
      </c>
      <c r="N381" s="28">
        <f>SUM(TotalCarbon[[#This Row],[Tree Carbon]:[Soil Carbon]])</f>
        <v>121.27646975182307</v>
      </c>
    </row>
    <row r="382" spans="2:14" hidden="1">
      <c r="B382" s="1" t="s">
        <v>187</v>
      </c>
      <c r="C382" s="1"/>
      <c r="D382" s="1"/>
      <c r="E382" s="1" t="s">
        <v>31947</v>
      </c>
      <c r="F382" s="1" t="s">
        <v>193</v>
      </c>
      <c r="G382" s="35">
        <v>30</v>
      </c>
      <c r="H382" s="40" t="str">
        <f>TotalCarbon[[#This Row],[Project type]]&amp;TotalCarbon[[#This Row],[Project location]]&amp;TotalCarbon[[#This Row],[Vegetation Type]]&amp;TotalCarbon[[#This Row],[Site preparation]]&amp;TotalCarbon[[#This Row],[Land use]]&amp;TotalCarbon[[#This Row],[Project lifetime]]</f>
        <v>Natural regenerationMechanicalUnknown30</v>
      </c>
      <c r="I382" s="39">
        <v>114.86207450691124</v>
      </c>
      <c r="J382" s="28">
        <v>4.5294540985811071</v>
      </c>
      <c r="K382" s="28">
        <v>16.336956521739129</v>
      </c>
      <c r="L382" s="28">
        <v>3.3633284373790175</v>
      </c>
      <c r="M382" s="28">
        <v>5.8699686199375023</v>
      </c>
      <c r="N382" s="28">
        <f>SUM(TotalCarbon[[#This Row],[Tree Carbon]:[Soil Carbon]])</f>
        <v>144.96178218454801</v>
      </c>
    </row>
    <row r="383" spans="2:14" hidden="1">
      <c r="B383" s="1" t="s">
        <v>187</v>
      </c>
      <c r="C383" s="1"/>
      <c r="D383" s="1"/>
      <c r="E383" s="1" t="s">
        <v>31947</v>
      </c>
      <c r="F383" s="1" t="s">
        <v>193</v>
      </c>
      <c r="G383" s="35">
        <v>35</v>
      </c>
      <c r="H383" s="40" t="str">
        <f>TotalCarbon[[#This Row],[Project type]]&amp;TotalCarbon[[#This Row],[Project location]]&amp;TotalCarbon[[#This Row],[Vegetation Type]]&amp;TotalCarbon[[#This Row],[Site preparation]]&amp;TotalCarbon[[#This Row],[Land use]]&amp;TotalCarbon[[#This Row],[Project lifetime]]</f>
        <v>Natural regenerationMechanicalUnknown35</v>
      </c>
      <c r="I383" s="39">
        <v>131.46293498186836</v>
      </c>
      <c r="J383" s="28">
        <v>5.099445003293722</v>
      </c>
      <c r="K383" s="28">
        <v>18.077319587628867</v>
      </c>
      <c r="L383" s="28">
        <v>3.2767576984475011</v>
      </c>
      <c r="M383" s="28">
        <v>6.3285855028904976</v>
      </c>
      <c r="N383" s="28">
        <f>SUM(TotalCarbon[[#This Row],[Tree Carbon]:[Soil Carbon]])</f>
        <v>164.24504277412893</v>
      </c>
    </row>
    <row r="384" spans="2:14" hidden="1">
      <c r="B384" s="1" t="s">
        <v>187</v>
      </c>
      <c r="C384" s="1"/>
      <c r="D384" s="1"/>
      <c r="E384" s="1" t="s">
        <v>31947</v>
      </c>
      <c r="F384" s="1" t="s">
        <v>193</v>
      </c>
      <c r="G384" s="35">
        <v>40</v>
      </c>
      <c r="H384" s="40" t="str">
        <f>TotalCarbon[[#This Row],[Project type]]&amp;TotalCarbon[[#This Row],[Project location]]&amp;TotalCarbon[[#This Row],[Vegetation Type]]&amp;TotalCarbon[[#This Row],[Site preparation]]&amp;TotalCarbon[[#This Row],[Land use]]&amp;TotalCarbon[[#This Row],[Project lifetime]]</f>
        <v>Natural regenerationMechanicalUnknown40</v>
      </c>
      <c r="I384" s="39">
        <v>144.40393168312576</v>
      </c>
      <c r="J384" s="28">
        <v>5.5263880153778642</v>
      </c>
      <c r="K384" s="28">
        <v>19.647058823529413</v>
      </c>
      <c r="L384" s="28">
        <v>3.2193060582025712</v>
      </c>
      <c r="M384" s="28">
        <v>6.7040692488448954</v>
      </c>
      <c r="N384" s="28">
        <f>SUM(TotalCarbon[[#This Row],[Tree Carbon]:[Soil Carbon]])</f>
        <v>179.50075382908051</v>
      </c>
    </row>
    <row r="385" spans="2:14" hidden="1">
      <c r="B385" s="1" t="s">
        <v>187</v>
      </c>
      <c r="C385" s="1"/>
      <c r="D385" s="1"/>
      <c r="E385" s="1" t="s">
        <v>31947</v>
      </c>
      <c r="F385" s="1" t="s">
        <v>193</v>
      </c>
      <c r="G385" s="35">
        <v>45</v>
      </c>
      <c r="H385" s="40" t="str">
        <f>TotalCarbon[[#This Row],[Project type]]&amp;TotalCarbon[[#This Row],[Project location]]&amp;TotalCarbon[[#This Row],[Vegetation Type]]&amp;TotalCarbon[[#This Row],[Site preparation]]&amp;TotalCarbon[[#This Row],[Land use]]&amp;TotalCarbon[[#This Row],[Project lifetime]]</f>
        <v>Natural regenerationMechanicalUnknown45</v>
      </c>
      <c r="I385" s="39">
        <v>154.26456253279375</v>
      </c>
      <c r="J385" s="28">
        <v>5.8395426895965157</v>
      </c>
      <c r="K385" s="28">
        <v>21.070093457943926</v>
      </c>
      <c r="L385" s="28">
        <v>3.1805045767858928</v>
      </c>
      <c r="M385" s="28">
        <v>7.0114893389386737</v>
      </c>
      <c r="N385" s="28">
        <f>SUM(TotalCarbon[[#This Row],[Tree Carbon]:[Soil Carbon]])</f>
        <v>191.36619259605877</v>
      </c>
    </row>
    <row r="386" spans="2:14" hidden="1">
      <c r="B386" s="1" t="s">
        <v>187</v>
      </c>
      <c r="C386" s="1"/>
      <c r="D386" s="1"/>
      <c r="E386" s="1" t="s">
        <v>31947</v>
      </c>
      <c r="F386" s="1" t="s">
        <v>193</v>
      </c>
      <c r="G386" s="35">
        <v>50</v>
      </c>
      <c r="H386" s="40" t="str">
        <f>TotalCarbon[[#This Row],[Project type]]&amp;TotalCarbon[[#This Row],[Project location]]&amp;TotalCarbon[[#This Row],[Vegetation Type]]&amp;TotalCarbon[[#This Row],[Site preparation]]&amp;TotalCarbon[[#This Row],[Land use]]&amp;TotalCarbon[[#This Row],[Project lifetime]]</f>
        <v>Natural regenerationMechanicalUnknown50</v>
      </c>
      <c r="I386" s="39">
        <v>161.66175392943202</v>
      </c>
      <c r="J386" s="28">
        <v>6.0660313914245885</v>
      </c>
      <c r="K386" s="28">
        <v>22.366071428571427</v>
      </c>
      <c r="L386" s="28">
        <v>3.1539902423651016</v>
      </c>
      <c r="M386" s="28">
        <v>7.2631836208124483</v>
      </c>
      <c r="N386" s="28">
        <f>SUM(TotalCarbon[[#This Row],[Tree Carbon]:[Soil Carbon]])</f>
        <v>200.51103061260557</v>
      </c>
    </row>
    <row r="387" spans="2:14" hidden="1">
      <c r="B387" s="1" t="s">
        <v>187</v>
      </c>
      <c r="C387" s="1"/>
      <c r="D387" s="1"/>
      <c r="E387" s="1" t="s">
        <v>31947</v>
      </c>
      <c r="F387" s="1" t="s">
        <v>193</v>
      </c>
      <c r="G387" s="35">
        <v>60</v>
      </c>
      <c r="H387" s="40" t="str">
        <f>TotalCarbon[[#This Row],[Project type]]&amp;TotalCarbon[[#This Row],[Project location]]&amp;TotalCarbon[[#This Row],[Vegetation Type]]&amp;TotalCarbon[[#This Row],[Site preparation]]&amp;TotalCarbon[[#This Row],[Land use]]&amp;TotalCarbon[[#This Row],[Project lifetime]]</f>
        <v>Natural regenerationMechanicalUnknown60</v>
      </c>
      <c r="I387" s="39">
        <v>171.19363455344603</v>
      </c>
      <c r="J387" s="28">
        <v>6.343758847722567</v>
      </c>
      <c r="K387" s="28">
        <v>24.639344262295083</v>
      </c>
      <c r="L387" s="28">
        <v>3.1230799542662262</v>
      </c>
      <c r="M387" s="28">
        <v>7.637969192368935</v>
      </c>
      <c r="N387" s="28">
        <f>SUM(TotalCarbon[[#This Row],[Tree Carbon]:[Soil Carbon]])</f>
        <v>212.93778681009883</v>
      </c>
    </row>
    <row r="388" spans="2:14" hidden="1">
      <c r="B388" s="1" t="s">
        <v>187</v>
      </c>
      <c r="C388" s="1"/>
      <c r="D388" s="1"/>
      <c r="E388" s="1" t="s">
        <v>31947</v>
      </c>
      <c r="F388" s="1" t="s">
        <v>193</v>
      </c>
      <c r="G388" s="35">
        <v>70</v>
      </c>
      <c r="H388" s="40" t="str">
        <f>TotalCarbon[[#This Row],[Project type]]&amp;TotalCarbon[[#This Row],[Project location]]&amp;TotalCarbon[[#This Row],[Vegetation Type]]&amp;TotalCarbon[[#This Row],[Site preparation]]&amp;TotalCarbon[[#This Row],[Land use]]&amp;TotalCarbon[[#This Row],[Project lifetime]]</f>
        <v>Natural regenerationMechanicalUnknown70</v>
      </c>
      <c r="I388" s="39">
        <v>176.31527698379242</v>
      </c>
      <c r="J388" s="28">
        <v>6.4833560971399891</v>
      </c>
      <c r="K388" s="28">
        <v>26.568181818181817</v>
      </c>
      <c r="L388" s="28">
        <v>3.1081602105723878</v>
      </c>
      <c r="M388" s="28">
        <v>7.8891954739481633</v>
      </c>
      <c r="N388" s="28">
        <f>SUM(TotalCarbon[[#This Row],[Tree Carbon]:[Soil Carbon]])</f>
        <v>220.36417058363475</v>
      </c>
    </row>
    <row r="389" spans="2:14" hidden="1">
      <c r="B389" s="1" t="s">
        <v>187</v>
      </c>
      <c r="C389" s="1"/>
      <c r="D389" s="1"/>
      <c r="E389" s="1" t="s">
        <v>31947</v>
      </c>
      <c r="F389" s="1" t="s">
        <v>193</v>
      </c>
      <c r="G389" s="35">
        <v>80</v>
      </c>
      <c r="H389" s="40" t="str">
        <f>TotalCarbon[[#This Row],[Project type]]&amp;TotalCarbon[[#This Row],[Project location]]&amp;TotalCarbon[[#This Row],[Vegetation Type]]&amp;TotalCarbon[[#This Row],[Site preparation]]&amp;TotalCarbon[[#This Row],[Land use]]&amp;TotalCarbon[[#This Row],[Project lifetime]]</f>
        <v>Natural regenerationMechanicalUnknown80</v>
      </c>
      <c r="I389" s="39">
        <v>179.02912994323378</v>
      </c>
      <c r="J389" s="28">
        <v>6.5527328409721699</v>
      </c>
      <c r="K389" s="28">
        <v>28.225352112676056</v>
      </c>
      <c r="L389" s="28">
        <v>3.1008904788254323</v>
      </c>
      <c r="M389" s="28">
        <v>8.0575974865817201</v>
      </c>
      <c r="N389" s="28">
        <f>SUM(TotalCarbon[[#This Row],[Tree Carbon]:[Soil Carbon]])</f>
        <v>224.96570286228916</v>
      </c>
    </row>
    <row r="390" spans="2:14" hidden="1">
      <c r="B390" s="1" t="s">
        <v>187</v>
      </c>
      <c r="C390" s="1"/>
      <c r="D390" s="1"/>
      <c r="E390" s="1" t="s">
        <v>31947</v>
      </c>
      <c r="F390" s="1" t="s">
        <v>193</v>
      </c>
      <c r="G390" s="35">
        <v>90</v>
      </c>
      <c r="H390" s="40" t="str">
        <f>TotalCarbon[[#This Row],[Project type]]&amp;TotalCarbon[[#This Row],[Project location]]&amp;TotalCarbon[[#This Row],[Vegetation Type]]&amp;TotalCarbon[[#This Row],[Site preparation]]&amp;TotalCarbon[[#This Row],[Land use]]&amp;TotalCarbon[[#This Row],[Project lifetime]]</f>
        <v>Natural regenerationMechanicalUnknown90</v>
      </c>
      <c r="I390" s="39">
        <v>180.45688376681198</v>
      </c>
      <c r="J390" s="28">
        <v>6.5870222392653934</v>
      </c>
      <c r="K390" s="28">
        <v>29.664473684210527</v>
      </c>
      <c r="L390" s="28">
        <v>3.0973320082891074</v>
      </c>
      <c r="M390" s="28">
        <v>8.170480731442737</v>
      </c>
      <c r="N390" s="28">
        <f>SUM(TotalCarbon[[#This Row],[Tree Carbon]:[Soil Carbon]])</f>
        <v>227.97619243001975</v>
      </c>
    </row>
    <row r="391" spans="2:14" hidden="1">
      <c r="B391" s="1" t="s">
        <v>187</v>
      </c>
      <c r="C391" s="1"/>
      <c r="D391" s="1"/>
      <c r="E391" s="1" t="s">
        <v>31947</v>
      </c>
      <c r="F391" s="1" t="s">
        <v>193</v>
      </c>
      <c r="G391" s="35">
        <v>100</v>
      </c>
      <c r="H391" s="40" t="str">
        <f>TotalCarbon[[#This Row],[Project type]]&amp;TotalCarbon[[#This Row],[Project location]]&amp;TotalCarbon[[#This Row],[Vegetation Type]]&amp;TotalCarbon[[#This Row],[Site preparation]]&amp;TotalCarbon[[#This Row],[Land use]]&amp;TotalCarbon[[#This Row],[Project lifetime]]</f>
        <v>Natural regenerationMechanicalUnknown100</v>
      </c>
      <c r="I391" s="39">
        <v>181.205243133506</v>
      </c>
      <c r="J391" s="28">
        <v>6.6039241961209001</v>
      </c>
      <c r="K391" s="28">
        <v>30.925925925925927</v>
      </c>
      <c r="L391" s="28">
        <v>3.0955862693943392</v>
      </c>
      <c r="M391" s="28">
        <v>8.2461486333346272</v>
      </c>
      <c r="N391" s="28">
        <f>SUM(TotalCarbon[[#This Row],[Tree Carbon]:[Soil Carbon]])</f>
        <v>230.07682815828181</v>
      </c>
    </row>
    <row r="392" spans="2:14" hidden="1">
      <c r="B392" s="1" t="s">
        <v>31954</v>
      </c>
      <c r="C392" s="1" t="s">
        <v>190</v>
      </c>
      <c r="D392" s="1" t="s">
        <v>31</v>
      </c>
      <c r="E392" s="1" t="s">
        <v>31946</v>
      </c>
      <c r="F392" s="1" t="s">
        <v>74</v>
      </c>
      <c r="G392" s="35">
        <v>0</v>
      </c>
      <c r="H39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m)ABSNon-mechanicalCrops0</v>
      </c>
      <c r="I392" s="39">
        <v>0</v>
      </c>
      <c r="J392" s="28">
        <v>0</v>
      </c>
      <c r="K392" s="28">
        <v>0</v>
      </c>
      <c r="L392" s="28">
        <v>0</v>
      </c>
      <c r="M392" s="28">
        <v>0</v>
      </c>
      <c r="N392" s="28">
        <f>SUM(TotalCarbon[[#This Row],[Tree Carbon]:[Soil Carbon]])</f>
        <v>0</v>
      </c>
    </row>
    <row r="393" spans="2:14" hidden="1">
      <c r="B393" s="1" t="s">
        <v>31954</v>
      </c>
      <c r="C393" s="1" t="s">
        <v>190</v>
      </c>
      <c r="D393" s="1" t="s">
        <v>31</v>
      </c>
      <c r="E393" s="1" t="s">
        <v>31946</v>
      </c>
      <c r="F393" s="1" t="s">
        <v>74</v>
      </c>
      <c r="G393" s="35">
        <v>5</v>
      </c>
      <c r="H39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m)ABSNon-mechanicalCrops5</v>
      </c>
      <c r="I393" s="39">
        <v>8.2540549056676689</v>
      </c>
      <c r="J393" s="28">
        <v>0.69197447466425488</v>
      </c>
      <c r="K393" s="28">
        <v>3.7388059701492535</v>
      </c>
      <c r="L393" s="28">
        <v>5.0848664702345223</v>
      </c>
      <c r="M393" s="28">
        <v>2.5377694569082578</v>
      </c>
      <c r="N393" s="28">
        <f>SUM(TotalCarbon[[#This Row],[Tree Carbon]:[Soil Carbon]])</f>
        <v>20.307471277623957</v>
      </c>
    </row>
    <row r="394" spans="2:14" hidden="1">
      <c r="B394" s="1" t="s">
        <v>31954</v>
      </c>
      <c r="C394" s="1" t="s">
        <v>190</v>
      </c>
      <c r="D394" s="1" t="s">
        <v>31</v>
      </c>
      <c r="E394" s="1" t="s">
        <v>31946</v>
      </c>
      <c r="F394" s="1" t="s">
        <v>74</v>
      </c>
      <c r="G394" s="35">
        <v>10</v>
      </c>
      <c r="H39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m)ABSNon-mechanicalCrops10</v>
      </c>
      <c r="I394" s="39">
        <v>40.594786521564572</v>
      </c>
      <c r="J394" s="28">
        <v>2.251928891368137</v>
      </c>
      <c r="K394" s="28">
        <v>6.958333333333333</v>
      </c>
      <c r="L394" s="28">
        <v>3.9222686900393811</v>
      </c>
      <c r="M394" s="28">
        <v>4.6155193555010499</v>
      </c>
      <c r="N394" s="28">
        <f>SUM(TotalCarbon[[#This Row],[Tree Carbon]:[Soil Carbon]])</f>
        <v>58.342836791806477</v>
      </c>
    </row>
    <row r="395" spans="2:14" hidden="1">
      <c r="B395" s="1" t="s">
        <v>31954</v>
      </c>
      <c r="C395" s="1" t="s">
        <v>190</v>
      </c>
      <c r="D395" s="1" t="s">
        <v>31</v>
      </c>
      <c r="E395" s="1" t="s">
        <v>31946</v>
      </c>
      <c r="F395" s="1" t="s">
        <v>74</v>
      </c>
      <c r="G395" s="35">
        <v>15</v>
      </c>
      <c r="H39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m)ABSNon-mechanicalCrops15</v>
      </c>
      <c r="I395" s="39">
        <v>73.67937415035658</v>
      </c>
      <c r="J395" s="28">
        <v>3.4852420450819586</v>
      </c>
      <c r="K395" s="28">
        <v>9.7597402597402603</v>
      </c>
      <c r="L395" s="28">
        <v>3.5629368206142296</v>
      </c>
      <c r="M395" s="28">
        <v>6.3166370946836281</v>
      </c>
      <c r="N395" s="28">
        <f>SUM(TotalCarbon[[#This Row],[Tree Carbon]:[Soil Carbon]])</f>
        <v>96.80393037047665</v>
      </c>
    </row>
    <row r="396" spans="2:14" hidden="1">
      <c r="B396" s="1" t="s">
        <v>31954</v>
      </c>
      <c r="C396" s="1" t="s">
        <v>190</v>
      </c>
      <c r="D396" s="1" t="s">
        <v>31</v>
      </c>
      <c r="E396" s="1" t="s">
        <v>31946</v>
      </c>
      <c r="F396" s="1" t="s">
        <v>74</v>
      </c>
      <c r="G396" s="35">
        <v>20</v>
      </c>
      <c r="H39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m)ABSNon-mechanicalCrops20</v>
      </c>
      <c r="I396" s="39">
        <v>95.760976781211241</v>
      </c>
      <c r="J396" s="28">
        <v>4.2134383243336977</v>
      </c>
      <c r="K396" s="28">
        <v>12.219512195121951</v>
      </c>
      <c r="L396" s="28">
        <v>3.4172701113114243</v>
      </c>
      <c r="M396" s="28">
        <v>7.7093945023588972</v>
      </c>
      <c r="N396" s="28">
        <f>SUM(TotalCarbon[[#This Row],[Tree Carbon]:[Soil Carbon]])</f>
        <v>123.3205919143372</v>
      </c>
    </row>
    <row r="397" spans="2:14" hidden="1">
      <c r="B397" s="1" t="s">
        <v>31954</v>
      </c>
      <c r="C397" s="1" t="s">
        <v>190</v>
      </c>
      <c r="D397" s="1" t="s">
        <v>31</v>
      </c>
      <c r="E397" s="1" t="s">
        <v>31946</v>
      </c>
      <c r="F397" s="1" t="s">
        <v>74</v>
      </c>
      <c r="G397" s="35">
        <v>25</v>
      </c>
      <c r="H39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m)ABSNon-mechanicalCrops25</v>
      </c>
      <c r="I397" s="39">
        <v>108.21176048207813</v>
      </c>
      <c r="J397" s="28">
        <v>4.5979118722825145</v>
      </c>
      <c r="K397" s="28">
        <v>14.396551724137931</v>
      </c>
      <c r="L397" s="28">
        <v>3.352247130605388</v>
      </c>
      <c r="M397" s="28">
        <v>8.8496878235998082</v>
      </c>
      <c r="N397" s="28">
        <f>SUM(TotalCarbon[[#This Row],[Tree Carbon]:[Soil Carbon]])</f>
        <v>139.40815903270379</v>
      </c>
    </row>
    <row r="398" spans="2:14" hidden="1">
      <c r="B398" s="1" t="s">
        <v>31954</v>
      </c>
      <c r="C398" s="1" t="s">
        <v>190</v>
      </c>
      <c r="D398" s="1" t="s">
        <v>31</v>
      </c>
      <c r="E398" s="1" t="s">
        <v>31946</v>
      </c>
      <c r="F398" s="1" t="s">
        <v>74</v>
      </c>
      <c r="G398" s="35">
        <v>30</v>
      </c>
      <c r="H39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m)ABSNon-mechanicalCrops30</v>
      </c>
      <c r="I398" s="39">
        <v>114.72668101524962</v>
      </c>
      <c r="J398" s="28">
        <v>4.7912602413390672</v>
      </c>
      <c r="K398" s="28">
        <v>16.336956521739129</v>
      </c>
      <c r="L398" s="28">
        <v>3.3220060712745894</v>
      </c>
      <c r="M398" s="28">
        <v>9.7832810332291729</v>
      </c>
      <c r="N398" s="28">
        <f>SUM(TotalCarbon[[#This Row],[Tree Carbon]:[Soil Carbon]])</f>
        <v>148.96018488283158</v>
      </c>
    </row>
    <row r="399" spans="2:14" hidden="1">
      <c r="B399" s="1" t="s">
        <v>31954</v>
      </c>
      <c r="C399" s="1" t="s">
        <v>190</v>
      </c>
      <c r="D399" s="1" t="s">
        <v>31</v>
      </c>
      <c r="E399" s="1" t="s">
        <v>31946</v>
      </c>
      <c r="F399" s="1" t="s">
        <v>74</v>
      </c>
      <c r="G399" s="35">
        <v>35</v>
      </c>
      <c r="H39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m)ABSNon-mechanicalCrops35</v>
      </c>
      <c r="I399" s="39">
        <v>118.01878020862119</v>
      </c>
      <c r="J399" s="28">
        <v>4.886340896898008</v>
      </c>
      <c r="K399" s="28">
        <v>18.077319587628867</v>
      </c>
      <c r="L399" s="28">
        <v>3.3076758426460118</v>
      </c>
      <c r="M399" s="28">
        <v>10.54764250481751</v>
      </c>
      <c r="N399" s="28">
        <f>SUM(TotalCarbon[[#This Row],[Tree Carbon]:[Soil Carbon]])</f>
        <v>154.83775904061159</v>
      </c>
    </row>
    <row r="400" spans="2:14" hidden="1">
      <c r="B400" s="1" t="s">
        <v>31954</v>
      </c>
      <c r="C400" s="1" t="s">
        <v>190</v>
      </c>
      <c r="D400" s="1" t="s">
        <v>31</v>
      </c>
      <c r="E400" s="1" t="s">
        <v>31946</v>
      </c>
      <c r="F400" s="1" t="s">
        <v>74</v>
      </c>
      <c r="G400" s="35">
        <v>40</v>
      </c>
      <c r="H40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m)ABSNon-mechanicalCrops40</v>
      </c>
      <c r="I400" s="39">
        <v>119.65481165339548</v>
      </c>
      <c r="J400" s="28">
        <v>4.9326068300850245</v>
      </c>
      <c r="K400" s="28">
        <v>19.647058823529413</v>
      </c>
      <c r="L400" s="28">
        <v>3.3008252982209121</v>
      </c>
      <c r="M400" s="28">
        <v>11.173448748074826</v>
      </c>
      <c r="N400" s="28">
        <f>SUM(TotalCarbon[[#This Row],[Tree Carbon]:[Soil Carbon]])</f>
        <v>158.70875135330564</v>
      </c>
    </row>
    <row r="401" spans="2:14" hidden="1">
      <c r="B401" s="1" t="s">
        <v>31954</v>
      </c>
      <c r="C401" s="1" t="s">
        <v>190</v>
      </c>
      <c r="D401" s="1" t="s">
        <v>31</v>
      </c>
      <c r="E401" s="1" t="s">
        <v>31946</v>
      </c>
      <c r="F401" s="1" t="s">
        <v>74</v>
      </c>
      <c r="G401" s="35">
        <v>45</v>
      </c>
      <c r="H40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m)ABSNon-mechanicalCrops45</v>
      </c>
      <c r="I401" s="39">
        <v>120.46131248229449</v>
      </c>
      <c r="J401" s="28">
        <v>4.9550066959334904</v>
      </c>
      <c r="K401" s="28">
        <v>21.070093457943926</v>
      </c>
      <c r="L401" s="28">
        <v>3.2975366799978336</v>
      </c>
      <c r="M401" s="28">
        <v>11.685815564897787</v>
      </c>
      <c r="N401" s="28">
        <f>SUM(TotalCarbon[[#This Row],[Tree Carbon]:[Soil Carbon]])</f>
        <v>161.46976488106753</v>
      </c>
    </row>
    <row r="402" spans="2:14" hidden="1">
      <c r="B402" s="1" t="s">
        <v>31954</v>
      </c>
      <c r="C402" s="1" t="s">
        <v>190</v>
      </c>
      <c r="D402" s="1" t="s">
        <v>31</v>
      </c>
      <c r="E402" s="1" t="s">
        <v>31946</v>
      </c>
      <c r="F402" s="1" t="s">
        <v>74</v>
      </c>
      <c r="G402" s="35">
        <v>50</v>
      </c>
      <c r="H40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m)ABSNon-mechanicalCrops50</v>
      </c>
      <c r="I402" s="39">
        <v>120.85732803160516</v>
      </c>
      <c r="J402" s="28">
        <v>4.9658255645110616</v>
      </c>
      <c r="K402" s="28">
        <v>22.366071428571427</v>
      </c>
      <c r="L402" s="28">
        <v>3.2959548054701044</v>
      </c>
      <c r="M402" s="28">
        <v>12.105306034687423</v>
      </c>
      <c r="N402" s="28">
        <f>SUM(TotalCarbon[[#This Row],[Tree Carbon]:[Soil Carbon]])</f>
        <v>163.59048586484519</v>
      </c>
    </row>
    <row r="403" spans="2:14" hidden="1">
      <c r="B403" s="1" t="s">
        <v>31954</v>
      </c>
      <c r="C403" s="1" t="s">
        <v>190</v>
      </c>
      <c r="D403" s="1" t="s">
        <v>31</v>
      </c>
      <c r="E403" s="1" t="s">
        <v>31946</v>
      </c>
      <c r="F403" s="1" t="s">
        <v>74</v>
      </c>
      <c r="G403" s="35">
        <v>60</v>
      </c>
      <c r="H40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m)ABSNon-mechanicalCrops60</v>
      </c>
      <c r="I403" s="39">
        <v>121.14643993625434</v>
      </c>
      <c r="J403" s="28">
        <v>4.9735614396096519</v>
      </c>
      <c r="K403" s="28">
        <v>24.639344262295083</v>
      </c>
      <c r="L403" s="28">
        <v>3.2948262848480221</v>
      </c>
      <c r="M403" s="28">
        <v>12.729948653948227</v>
      </c>
      <c r="N403" s="28">
        <f>SUM(TotalCarbon[[#This Row],[Tree Carbon]:[Soil Carbon]])</f>
        <v>166.78412057695533</v>
      </c>
    </row>
    <row r="404" spans="2:14" hidden="1">
      <c r="B404" s="1" t="s">
        <v>31954</v>
      </c>
      <c r="C404" s="1" t="s">
        <v>190</v>
      </c>
      <c r="D404" s="1" t="s">
        <v>31</v>
      </c>
      <c r="E404" s="1" t="s">
        <v>31946</v>
      </c>
      <c r="F404" s="1" t="s">
        <v>74</v>
      </c>
      <c r="G404" s="35">
        <v>70</v>
      </c>
      <c r="H40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m)ABSNon-mechanicalCrops70</v>
      </c>
      <c r="I404" s="39">
        <v>121.21570384344838</v>
      </c>
      <c r="J404" s="28">
        <v>4.9753591392315268</v>
      </c>
      <c r="K404" s="28">
        <v>26.568181818181817</v>
      </c>
      <c r="L404" s="28">
        <v>3.2945643404577609</v>
      </c>
      <c r="M404" s="28">
        <v>13.148659123246951</v>
      </c>
      <c r="N404" s="28">
        <f>SUM(TotalCarbon[[#This Row],[Tree Carbon]:[Soil Carbon]])</f>
        <v>169.20246826456642</v>
      </c>
    </row>
    <row r="405" spans="2:14" hidden="1">
      <c r="B405" s="1" t="s">
        <v>31954</v>
      </c>
      <c r="C405" s="1" t="s">
        <v>190</v>
      </c>
      <c r="D405" s="1" t="s">
        <v>31</v>
      </c>
      <c r="E405" s="1" t="s">
        <v>31946</v>
      </c>
      <c r="F405" s="1" t="s">
        <v>74</v>
      </c>
      <c r="G405" s="35">
        <v>80</v>
      </c>
      <c r="H40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m)ABSNon-mechanicalCrops80</v>
      </c>
      <c r="I405" s="39">
        <v>121.23228371774194</v>
      </c>
      <c r="J405" s="28">
        <v>4.9757766922679831</v>
      </c>
      <c r="K405" s="28">
        <v>28.225352112676056</v>
      </c>
      <c r="L405" s="28">
        <v>3.2945035149626141</v>
      </c>
      <c r="M405" s="28">
        <v>13.429329144302876</v>
      </c>
      <c r="N405" s="28">
        <f>SUM(TotalCarbon[[#This Row],[Tree Carbon]:[Soil Carbon]])</f>
        <v>171.15724518195148</v>
      </c>
    </row>
    <row r="406" spans="2:14" hidden="1">
      <c r="B406" s="1" t="s">
        <v>31954</v>
      </c>
      <c r="C406" s="1" t="s">
        <v>190</v>
      </c>
      <c r="D406" s="1" t="s">
        <v>31</v>
      </c>
      <c r="E406" s="1" t="s">
        <v>31946</v>
      </c>
      <c r="F406" s="1" t="s">
        <v>74</v>
      </c>
      <c r="G406" s="35">
        <v>90</v>
      </c>
      <c r="H40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m)ABSNon-mechanicalCrops90</v>
      </c>
      <c r="I406" s="39">
        <v>121.23625168179348</v>
      </c>
      <c r="J406" s="28">
        <v>4.9758736665722871</v>
      </c>
      <c r="K406" s="28">
        <v>29.664473684210527</v>
      </c>
      <c r="L406" s="28">
        <v>3.2944893894803471</v>
      </c>
      <c r="M406" s="28">
        <v>13.617467885737902</v>
      </c>
      <c r="N406" s="28">
        <f>SUM(TotalCarbon[[#This Row],[Tree Carbon]:[Soil Carbon]])</f>
        <v>172.78855630779455</v>
      </c>
    </row>
    <row r="407" spans="2:14" hidden="1">
      <c r="B407" s="1" t="s">
        <v>31954</v>
      </c>
      <c r="C407" s="1" t="s">
        <v>190</v>
      </c>
      <c r="D407" s="1" t="s">
        <v>31</v>
      </c>
      <c r="E407" s="1" t="s">
        <v>31946</v>
      </c>
      <c r="F407" s="1" t="s">
        <v>74</v>
      </c>
      <c r="G407" s="35">
        <v>100</v>
      </c>
      <c r="H40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m)ABSNon-mechanicalCrops100</v>
      </c>
      <c r="I407" s="39">
        <v>121.23720126543793</v>
      </c>
      <c r="J407" s="28">
        <v>4.9758961877037464</v>
      </c>
      <c r="K407" s="28">
        <v>30.925925925925927</v>
      </c>
      <c r="L407" s="28">
        <v>3.2944861090527615</v>
      </c>
      <c r="M407" s="28">
        <v>13.743581055557719</v>
      </c>
      <c r="N407" s="28">
        <f>SUM(TotalCarbon[[#This Row],[Tree Carbon]:[Soil Carbon]])</f>
        <v>174.17709054367808</v>
      </c>
    </row>
    <row r="408" spans="2:14" hidden="1">
      <c r="B408" s="1" t="s">
        <v>31954</v>
      </c>
      <c r="C408" s="1" t="s">
        <v>190</v>
      </c>
      <c r="D408" s="1" t="s">
        <v>206</v>
      </c>
      <c r="E408" s="1" t="s">
        <v>31946</v>
      </c>
      <c r="F408" s="1" t="s">
        <v>74</v>
      </c>
      <c r="G408" s="35">
        <v>0</v>
      </c>
      <c r="H40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m)otherMRFNon-mechanicalCrops0</v>
      </c>
      <c r="I408" s="39">
        <v>0</v>
      </c>
      <c r="J408" s="28">
        <v>0</v>
      </c>
      <c r="K408" s="28">
        <v>0</v>
      </c>
      <c r="L408" s="28">
        <v>0</v>
      </c>
      <c r="M408" s="28">
        <v>0</v>
      </c>
      <c r="N408" s="28">
        <f>SUM(TotalCarbon[[#This Row],[Tree Carbon]:[Soil Carbon]])</f>
        <v>0</v>
      </c>
    </row>
    <row r="409" spans="2:14" hidden="1">
      <c r="B409" s="1" t="s">
        <v>31954</v>
      </c>
      <c r="C409" s="1" t="s">
        <v>190</v>
      </c>
      <c r="D409" s="1" t="s">
        <v>206</v>
      </c>
      <c r="E409" s="1" t="s">
        <v>31946</v>
      </c>
      <c r="F409" s="1" t="s">
        <v>74</v>
      </c>
      <c r="G409" s="35">
        <v>5</v>
      </c>
      <c r="H40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m)otherMRFNon-mechanicalCrops5</v>
      </c>
      <c r="I409" s="39">
        <v>33.155183668076212</v>
      </c>
      <c r="J409" s="28">
        <v>2.2138094755184801</v>
      </c>
      <c r="K409" s="28">
        <v>3.7388059701492535</v>
      </c>
      <c r="L409" s="28">
        <v>3.9370281127049118</v>
      </c>
      <c r="M409" s="28">
        <v>2.5377694569082578</v>
      </c>
      <c r="N409" s="28">
        <f>SUM(TotalCarbon[[#This Row],[Tree Carbon]:[Soil Carbon]])</f>
        <v>45.582596683357117</v>
      </c>
    </row>
    <row r="410" spans="2:14" hidden="1">
      <c r="B410" s="1" t="s">
        <v>31954</v>
      </c>
      <c r="C410" s="1" t="s">
        <v>190</v>
      </c>
      <c r="D410" s="1" t="s">
        <v>206</v>
      </c>
      <c r="E410" s="1" t="s">
        <v>31946</v>
      </c>
      <c r="F410" s="1" t="s">
        <v>74</v>
      </c>
      <c r="G410" s="35">
        <v>10</v>
      </c>
      <c r="H41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m)otherMRFNon-mechanicalCrops10</v>
      </c>
      <c r="I410" s="39">
        <v>77.924539145722534</v>
      </c>
      <c r="J410" s="28">
        <v>5.1428460622941454</v>
      </c>
      <c r="K410" s="28">
        <v>6.958333333333333</v>
      </c>
      <c r="L410" s="28">
        <v>3.2706539305189413</v>
      </c>
      <c r="M410" s="28">
        <v>4.6155193555010499</v>
      </c>
      <c r="N410" s="28">
        <f>SUM(TotalCarbon[[#This Row],[Tree Carbon]:[Soil Carbon]])</f>
        <v>97.911891827369999</v>
      </c>
    </row>
    <row r="411" spans="2:14" hidden="1">
      <c r="B411" s="1" t="s">
        <v>31954</v>
      </c>
      <c r="C411" s="1" t="s">
        <v>190</v>
      </c>
      <c r="D411" s="1" t="s">
        <v>206</v>
      </c>
      <c r="E411" s="1" t="s">
        <v>31946</v>
      </c>
      <c r="F411" s="1" t="s">
        <v>74</v>
      </c>
      <c r="G411" s="35">
        <v>15</v>
      </c>
      <c r="H41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m)otherMRFNon-mechanicalCrops15</v>
      </c>
      <c r="I411" s="39">
        <v>98.62348960339007</v>
      </c>
      <c r="J411" s="28">
        <v>6.1228214478985956</v>
      </c>
      <c r="K411" s="28">
        <v>9.7597402597402603</v>
      </c>
      <c r="L411" s="28">
        <v>3.1475310154186946</v>
      </c>
      <c r="M411" s="28">
        <v>6.3166370946836281</v>
      </c>
      <c r="N411" s="28">
        <f>SUM(TotalCarbon[[#This Row],[Tree Carbon]:[Soil Carbon]])</f>
        <v>123.97021942113125</v>
      </c>
    </row>
    <row r="412" spans="2:14" hidden="1">
      <c r="B412" s="1" t="s">
        <v>31954</v>
      </c>
      <c r="C412" s="1" t="s">
        <v>190</v>
      </c>
      <c r="D412" s="1" t="s">
        <v>206</v>
      </c>
      <c r="E412" s="1" t="s">
        <v>31946</v>
      </c>
      <c r="F412" s="1" t="s">
        <v>74</v>
      </c>
      <c r="G412" s="35">
        <v>20</v>
      </c>
      <c r="H41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m)otherMRFNon-mechanicalCrops20</v>
      </c>
      <c r="I412" s="39">
        <v>106.17189536167912</v>
      </c>
      <c r="J412" s="28">
        <v>6.3716453932118213</v>
      </c>
      <c r="K412" s="28">
        <v>12.219512195121951</v>
      </c>
      <c r="L412" s="28">
        <v>3.1200677009120383</v>
      </c>
      <c r="M412" s="28">
        <v>7.7093945023588972</v>
      </c>
      <c r="N412" s="28">
        <f>SUM(TotalCarbon[[#This Row],[Tree Carbon]:[Soil Carbon]])</f>
        <v>135.59251515328381</v>
      </c>
    </row>
    <row r="413" spans="2:14" hidden="1">
      <c r="B413" s="1" t="s">
        <v>31954</v>
      </c>
      <c r="C413" s="1" t="s">
        <v>190</v>
      </c>
      <c r="D413" s="1" t="s">
        <v>206</v>
      </c>
      <c r="E413" s="1" t="s">
        <v>31946</v>
      </c>
      <c r="F413" s="1" t="s">
        <v>74</v>
      </c>
      <c r="G413" s="35">
        <v>25</v>
      </c>
      <c r="H41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m)otherMRFNon-mechanicalCrops25</v>
      </c>
      <c r="I413" s="39">
        <v>108.74139318085362</v>
      </c>
      <c r="J413" s="28">
        <v>6.4310937265752388</v>
      </c>
      <c r="K413" s="28">
        <v>14.396551724137931</v>
      </c>
      <c r="L413" s="28">
        <v>3.1136995547595818</v>
      </c>
      <c r="M413" s="28">
        <v>8.8496878235998082</v>
      </c>
      <c r="N413" s="28">
        <f>SUM(TotalCarbon[[#This Row],[Tree Carbon]:[Soil Carbon]])</f>
        <v>141.53242600992621</v>
      </c>
    </row>
    <row r="414" spans="2:14" hidden="1">
      <c r="B414" s="1" t="s">
        <v>31954</v>
      </c>
      <c r="C414" s="1" t="s">
        <v>190</v>
      </c>
      <c r="D414" s="1" t="s">
        <v>206</v>
      </c>
      <c r="E414" s="1" t="s">
        <v>31946</v>
      </c>
      <c r="F414" s="1" t="s">
        <v>74</v>
      </c>
      <c r="G414" s="35">
        <v>30</v>
      </c>
      <c r="H41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m)otherMRFNon-mechanicalCrops30</v>
      </c>
      <c r="I414" s="39">
        <v>109.59718825626797</v>
      </c>
      <c r="J414" s="28">
        <v>6.4450985629514062</v>
      </c>
      <c r="K414" s="28">
        <v>16.336956521739129</v>
      </c>
      <c r="L414" s="28">
        <v>3.1122097950581948</v>
      </c>
      <c r="M414" s="28">
        <v>9.7832810332291729</v>
      </c>
      <c r="N414" s="28">
        <f>SUM(TotalCarbon[[#This Row],[Tree Carbon]:[Soil Carbon]])</f>
        <v>145.27473416924587</v>
      </c>
    </row>
    <row r="415" spans="2:14" hidden="1">
      <c r="B415" s="1" t="s">
        <v>31954</v>
      </c>
      <c r="C415" s="1" t="s">
        <v>190</v>
      </c>
      <c r="D415" s="1" t="s">
        <v>206</v>
      </c>
      <c r="E415" s="1" t="s">
        <v>31946</v>
      </c>
      <c r="F415" s="1" t="s">
        <v>74</v>
      </c>
      <c r="G415" s="35">
        <v>35</v>
      </c>
      <c r="H41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m)otherMRFNon-mechanicalCrops35</v>
      </c>
      <c r="I415" s="39">
        <v>109.88020375175877</v>
      </c>
      <c r="J415" s="28">
        <v>6.4483869907423843</v>
      </c>
      <c r="K415" s="28">
        <v>18.077319587628867</v>
      </c>
      <c r="L415" s="28">
        <v>3.1118605621544919</v>
      </c>
      <c r="M415" s="28">
        <v>10.54764250481751</v>
      </c>
      <c r="N415" s="28">
        <f>SUM(TotalCarbon[[#This Row],[Tree Carbon]:[Soil Carbon]])</f>
        <v>148.06541339710202</v>
      </c>
    </row>
    <row r="416" spans="2:14" hidden="1">
      <c r="B416" s="1" t="s">
        <v>31954</v>
      </c>
      <c r="C416" s="1" t="s">
        <v>190</v>
      </c>
      <c r="D416" s="1" t="s">
        <v>206</v>
      </c>
      <c r="E416" s="1" t="s">
        <v>31946</v>
      </c>
      <c r="F416" s="1" t="s">
        <v>74</v>
      </c>
      <c r="G416" s="35">
        <v>40</v>
      </c>
      <c r="H41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m)otherMRFNon-mechanicalCrops40</v>
      </c>
      <c r="I416" s="39">
        <v>109.97358067542979</v>
      </c>
      <c r="J416" s="28">
        <v>6.4491585403694751</v>
      </c>
      <c r="K416" s="28">
        <v>19.647058823529413</v>
      </c>
      <c r="L416" s="28">
        <v>3.1117786546138415</v>
      </c>
      <c r="M416" s="28">
        <v>11.173448748074826</v>
      </c>
      <c r="N416" s="28">
        <f>SUM(TotalCarbon[[#This Row],[Tree Carbon]:[Soil Carbon]])</f>
        <v>150.35502544201734</v>
      </c>
    </row>
    <row r="417" spans="2:14" hidden="1">
      <c r="B417" s="1" t="s">
        <v>31954</v>
      </c>
      <c r="C417" s="1" t="s">
        <v>190</v>
      </c>
      <c r="D417" s="1" t="s">
        <v>206</v>
      </c>
      <c r="E417" s="1" t="s">
        <v>31946</v>
      </c>
      <c r="F417" s="1" t="s">
        <v>74</v>
      </c>
      <c r="G417" s="35">
        <v>45</v>
      </c>
      <c r="H41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m)otherMRFNon-mechanicalCrops45</v>
      </c>
      <c r="I417" s="39">
        <v>110.00436546325363</v>
      </c>
      <c r="J417" s="28">
        <v>6.449339533012612</v>
      </c>
      <c r="K417" s="28">
        <v>21.070093457943926</v>
      </c>
      <c r="L417" s="28">
        <v>3.1117594422053281</v>
      </c>
      <c r="M417" s="28">
        <v>11.685815564897787</v>
      </c>
      <c r="N417" s="28">
        <f>SUM(TotalCarbon[[#This Row],[Tree Carbon]:[Soil Carbon]])</f>
        <v>152.3213734613133</v>
      </c>
    </row>
    <row r="418" spans="2:14" hidden="1">
      <c r="B418" s="1" t="s">
        <v>31954</v>
      </c>
      <c r="C418" s="1" t="s">
        <v>190</v>
      </c>
      <c r="D418" s="1" t="s">
        <v>206</v>
      </c>
      <c r="E418" s="1" t="s">
        <v>31946</v>
      </c>
      <c r="F418" s="1" t="s">
        <v>74</v>
      </c>
      <c r="G418" s="35">
        <v>50</v>
      </c>
      <c r="H41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m)otherMRFNon-mechanicalCrops50</v>
      </c>
      <c r="I418" s="39">
        <v>110.01451212444763</v>
      </c>
      <c r="J418" s="28">
        <v>6.4493819890606705</v>
      </c>
      <c r="K418" s="28">
        <v>22.366071428571427</v>
      </c>
      <c r="L418" s="28">
        <v>3.1117549355818226</v>
      </c>
      <c r="M418" s="28">
        <v>12.105306034687423</v>
      </c>
      <c r="N418" s="28">
        <f>SUM(TotalCarbon[[#This Row],[Tree Carbon]:[Soil Carbon]])</f>
        <v>154.04702651234896</v>
      </c>
    </row>
    <row r="419" spans="2:14" hidden="1">
      <c r="B419" s="1" t="s">
        <v>31954</v>
      </c>
      <c r="C419" s="1" t="s">
        <v>190</v>
      </c>
      <c r="D419" s="1" t="s">
        <v>206</v>
      </c>
      <c r="E419" s="1" t="s">
        <v>31946</v>
      </c>
      <c r="F419" s="1" t="s">
        <v>74</v>
      </c>
      <c r="G419" s="35">
        <v>60</v>
      </c>
      <c r="H41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m)otherMRFNon-mechanicalCrops60</v>
      </c>
      <c r="I419" s="39">
        <v>110.01895826398363</v>
      </c>
      <c r="J419" s="28">
        <v>6.4493942840957104</v>
      </c>
      <c r="K419" s="28">
        <v>24.639344262295083</v>
      </c>
      <c r="L419" s="28">
        <v>3.1117536304955147</v>
      </c>
      <c r="M419" s="28">
        <v>12.729948653948227</v>
      </c>
      <c r="N419" s="28">
        <f>SUM(TotalCarbon[[#This Row],[Tree Carbon]:[Soil Carbon]])</f>
        <v>156.94939909481815</v>
      </c>
    </row>
    <row r="420" spans="2:14" hidden="1">
      <c r="B420" s="1" t="s">
        <v>31954</v>
      </c>
      <c r="C420" s="1" t="s">
        <v>190</v>
      </c>
      <c r="D420" s="1" t="s">
        <v>206</v>
      </c>
      <c r="E420" s="1" t="s">
        <v>31946</v>
      </c>
      <c r="F420" s="1" t="s">
        <v>74</v>
      </c>
      <c r="G420" s="35">
        <v>70</v>
      </c>
      <c r="H42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m)otherMRFNon-mechanicalCrops70</v>
      </c>
      <c r="I420" s="39">
        <v>110.01944116244796</v>
      </c>
      <c r="J420" s="28">
        <v>6.4493949606086396</v>
      </c>
      <c r="K420" s="28">
        <v>26.568181818181817</v>
      </c>
      <c r="L420" s="28">
        <v>3.1117535586854976</v>
      </c>
      <c r="M420" s="28">
        <v>13.148659123246951</v>
      </c>
      <c r="N420" s="28">
        <f>SUM(TotalCarbon[[#This Row],[Tree Carbon]:[Soil Carbon]])</f>
        <v>159.29743062317087</v>
      </c>
    </row>
    <row r="421" spans="2:14" hidden="1">
      <c r="B421" s="1" t="s">
        <v>31954</v>
      </c>
      <c r="C421" s="1" t="s">
        <v>190</v>
      </c>
      <c r="D421" s="1" t="s">
        <v>206</v>
      </c>
      <c r="E421" s="1" t="s">
        <v>31946</v>
      </c>
      <c r="F421" s="1" t="s">
        <v>74</v>
      </c>
      <c r="G421" s="35">
        <v>80</v>
      </c>
      <c r="H42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m)otherMRFNon-mechanicalCrops80</v>
      </c>
      <c r="I421" s="39">
        <v>110.01949360970488</v>
      </c>
      <c r="J421" s="28">
        <v>6.4493949978325613</v>
      </c>
      <c r="K421" s="28">
        <v>28.225352112676056</v>
      </c>
      <c r="L421" s="28">
        <v>3.1117535547342796</v>
      </c>
      <c r="M421" s="28">
        <v>13.429329144302876</v>
      </c>
      <c r="N421" s="28">
        <f>SUM(TotalCarbon[[#This Row],[Tree Carbon]:[Soil Carbon]])</f>
        <v>161.23532341925065</v>
      </c>
    </row>
    <row r="422" spans="2:14" hidden="1">
      <c r="B422" s="1" t="s">
        <v>31954</v>
      </c>
      <c r="C422" s="1" t="s">
        <v>190</v>
      </c>
      <c r="D422" s="1" t="s">
        <v>206</v>
      </c>
      <c r="E422" s="1" t="s">
        <v>31946</v>
      </c>
      <c r="F422" s="1" t="s">
        <v>74</v>
      </c>
      <c r="G422" s="35">
        <v>90</v>
      </c>
      <c r="H42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m)otherMRFNon-mechanicalCrops90</v>
      </c>
      <c r="I422" s="39">
        <v>110.01949930595572</v>
      </c>
      <c r="J422" s="28">
        <v>6.4493949998807407</v>
      </c>
      <c r="K422" s="28">
        <v>29.664473684210527</v>
      </c>
      <c r="L422" s="28">
        <v>3.1117535545168709</v>
      </c>
      <c r="M422" s="28">
        <v>13.617467885737902</v>
      </c>
      <c r="N422" s="28">
        <f>SUM(TotalCarbon[[#This Row],[Tree Carbon]:[Soil Carbon]])</f>
        <v>162.86258943030177</v>
      </c>
    </row>
    <row r="423" spans="2:14" hidden="1">
      <c r="B423" s="1" t="s">
        <v>31954</v>
      </c>
      <c r="C423" s="1" t="s">
        <v>190</v>
      </c>
      <c r="D423" s="1" t="s">
        <v>206</v>
      </c>
      <c r="E423" s="1" t="s">
        <v>31946</v>
      </c>
      <c r="F423" s="1" t="s">
        <v>74</v>
      </c>
      <c r="G423" s="35">
        <v>100</v>
      </c>
      <c r="H42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m)otherMRFNon-mechanicalCrops100</v>
      </c>
      <c r="I423" s="39">
        <v>110.01949992462048</v>
      </c>
      <c r="J423" s="28">
        <v>6.4493949999934381</v>
      </c>
      <c r="K423" s="28">
        <v>30.925925925925927</v>
      </c>
      <c r="L423" s="28">
        <v>3.1117535545049098</v>
      </c>
      <c r="M423" s="28">
        <v>13.743581055557719</v>
      </c>
      <c r="N423" s="28">
        <f>SUM(TotalCarbon[[#This Row],[Tree Carbon]:[Soil Carbon]])</f>
        <v>164.25015546060246</v>
      </c>
    </row>
    <row r="424" spans="2:14" hidden="1">
      <c r="B424" s="1" t="s">
        <v>31954</v>
      </c>
      <c r="C424" s="1" t="s">
        <v>190</v>
      </c>
      <c r="D424" s="1" t="s">
        <v>207</v>
      </c>
      <c r="E424" s="1" t="s">
        <v>31946</v>
      </c>
      <c r="F424" s="1" t="s">
        <v>74</v>
      </c>
      <c r="G424" s="35">
        <v>0</v>
      </c>
      <c r="H42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m)CotDomNon-mechanicalCrops0</v>
      </c>
      <c r="I424" s="39">
        <v>0</v>
      </c>
      <c r="J424" s="28">
        <v>0</v>
      </c>
      <c r="K424" s="28">
        <v>0</v>
      </c>
      <c r="L424" s="28">
        <v>0</v>
      </c>
      <c r="M424" s="28">
        <v>0</v>
      </c>
      <c r="N424" s="28">
        <f>SUM(TotalCarbon[[#This Row],[Tree Carbon]:[Soil Carbon]])</f>
        <v>0</v>
      </c>
    </row>
    <row r="425" spans="2:14" hidden="1">
      <c r="B425" s="1" t="s">
        <v>31954</v>
      </c>
      <c r="C425" s="1" t="s">
        <v>190</v>
      </c>
      <c r="D425" s="1" t="s">
        <v>207</v>
      </c>
      <c r="E425" s="1" t="s">
        <v>31946</v>
      </c>
      <c r="F425" s="1" t="s">
        <v>74</v>
      </c>
      <c r="G425" s="35">
        <v>5</v>
      </c>
      <c r="H42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m)CotDomNon-mechanicalCrops5</v>
      </c>
      <c r="I425" s="39">
        <v>2.7955618735330114</v>
      </c>
      <c r="J425" s="28">
        <v>0.27487645754050716</v>
      </c>
      <c r="K425" s="28">
        <v>3.7388059701492535</v>
      </c>
      <c r="L425" s="28">
        <v>6.2300152423273394</v>
      </c>
      <c r="M425" s="28">
        <v>2.5377694569082578</v>
      </c>
      <c r="N425" s="28">
        <f>SUM(TotalCarbon[[#This Row],[Tree Carbon]:[Soil Carbon]])</f>
        <v>15.577029000458371</v>
      </c>
    </row>
    <row r="426" spans="2:14" hidden="1">
      <c r="B426" s="1" t="s">
        <v>31954</v>
      </c>
      <c r="C426" s="1" t="s">
        <v>190</v>
      </c>
      <c r="D426" s="1" t="s">
        <v>207</v>
      </c>
      <c r="E426" s="1" t="s">
        <v>31946</v>
      </c>
      <c r="F426" s="1" t="s">
        <v>74</v>
      </c>
      <c r="G426" s="35">
        <v>10</v>
      </c>
      <c r="H42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m)CotDomNon-mechanicalCrops10</v>
      </c>
      <c r="I426" s="39">
        <v>15.529688419547362</v>
      </c>
      <c r="J426" s="28">
        <v>1.2887089811823247</v>
      </c>
      <c r="K426" s="28">
        <v>6.958333333333333</v>
      </c>
      <c r="L426" s="28">
        <v>4.434710774383924</v>
      </c>
      <c r="M426" s="28">
        <v>4.6155193555010499</v>
      </c>
      <c r="N426" s="28">
        <f>SUM(TotalCarbon[[#This Row],[Tree Carbon]:[Soil Carbon]])</f>
        <v>32.826960863947988</v>
      </c>
    </row>
    <row r="427" spans="2:14" hidden="1">
      <c r="B427" s="1" t="s">
        <v>31954</v>
      </c>
      <c r="C427" s="1" t="s">
        <v>190</v>
      </c>
      <c r="D427" s="1" t="s">
        <v>207</v>
      </c>
      <c r="E427" s="1" t="s">
        <v>31946</v>
      </c>
      <c r="F427" s="1" t="s">
        <v>74</v>
      </c>
      <c r="G427" s="35">
        <v>15</v>
      </c>
      <c r="H42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m)CotDomNon-mechanicalCrops15</v>
      </c>
      <c r="I427" s="39">
        <v>37.006473013310519</v>
      </c>
      <c r="J427" s="28">
        <v>2.6470458271098298</v>
      </c>
      <c r="K427" s="28">
        <v>9.7597402597402603</v>
      </c>
      <c r="L427" s="28">
        <v>3.7852262912363011</v>
      </c>
      <c r="M427" s="28">
        <v>6.3166370946836281</v>
      </c>
      <c r="N427" s="28">
        <f>SUM(TotalCarbon[[#This Row],[Tree Carbon]:[Soil Carbon]])</f>
        <v>59.515122486080536</v>
      </c>
    </row>
    <row r="428" spans="2:14" hidden="1">
      <c r="B428" s="1" t="s">
        <v>31954</v>
      </c>
      <c r="C428" s="1" t="s">
        <v>190</v>
      </c>
      <c r="D428" s="1" t="s">
        <v>207</v>
      </c>
      <c r="E428" s="1" t="s">
        <v>31946</v>
      </c>
      <c r="F428" s="1" t="s">
        <v>74</v>
      </c>
      <c r="G428" s="35">
        <v>20</v>
      </c>
      <c r="H42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m)CotDomNon-mechanicalCrops20</v>
      </c>
      <c r="I428" s="39">
        <v>62.958315981740313</v>
      </c>
      <c r="J428" s="28">
        <v>3.9601259008036171</v>
      </c>
      <c r="K428" s="28">
        <v>12.219512195121951</v>
      </c>
      <c r="L428" s="28">
        <v>3.4642034560376391</v>
      </c>
      <c r="M428" s="28">
        <v>7.7093945023588972</v>
      </c>
      <c r="N428" s="28">
        <f>SUM(TotalCarbon[[#This Row],[Tree Carbon]:[Soil Carbon]])</f>
        <v>90.311552036062409</v>
      </c>
    </row>
    <row r="429" spans="2:14" hidden="1">
      <c r="B429" s="1" t="s">
        <v>31954</v>
      </c>
      <c r="C429" s="1" t="s">
        <v>190</v>
      </c>
      <c r="D429" s="1" t="s">
        <v>207</v>
      </c>
      <c r="E429" s="1" t="s">
        <v>31946</v>
      </c>
      <c r="F429" s="1" t="s">
        <v>74</v>
      </c>
      <c r="G429" s="35">
        <v>25</v>
      </c>
      <c r="H42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m)CotDomNon-mechanicalCrops25</v>
      </c>
      <c r="I429" s="39">
        <v>89.680545859913082</v>
      </c>
      <c r="J429" s="28">
        <v>5.0533248406048177</v>
      </c>
      <c r="K429" s="28">
        <v>14.396551724137931</v>
      </c>
      <c r="L429" s="28">
        <v>3.2833137201189619</v>
      </c>
      <c r="M429" s="28">
        <v>8.8496878235998082</v>
      </c>
      <c r="N429" s="28">
        <f>SUM(TotalCarbon[[#This Row],[Tree Carbon]:[Soil Carbon]])</f>
        <v>121.26342396837461</v>
      </c>
    </row>
    <row r="430" spans="2:14" hidden="1">
      <c r="B430" s="1" t="s">
        <v>31954</v>
      </c>
      <c r="C430" s="1" t="s">
        <v>190</v>
      </c>
      <c r="D430" s="1" t="s">
        <v>207</v>
      </c>
      <c r="E430" s="1" t="s">
        <v>31946</v>
      </c>
      <c r="F430" s="1" t="s">
        <v>74</v>
      </c>
      <c r="G430" s="35">
        <v>30</v>
      </c>
      <c r="H43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m)CotDomNon-mechanicalCrops30</v>
      </c>
      <c r="I430" s="39">
        <v>114.792372761484</v>
      </c>
      <c r="J430" s="28">
        <v>5.8930177813341382</v>
      </c>
      <c r="K430" s="28">
        <v>16.336956521739129</v>
      </c>
      <c r="L430" s="28">
        <v>3.17413258748438</v>
      </c>
      <c r="M430" s="28">
        <v>9.7832810332291729</v>
      </c>
      <c r="N430" s="28">
        <f>SUM(TotalCarbon[[#This Row],[Tree Carbon]:[Soil Carbon]])</f>
        <v>149.97976068527083</v>
      </c>
    </row>
    <row r="431" spans="2:14" hidden="1">
      <c r="B431" s="1" t="s">
        <v>31954</v>
      </c>
      <c r="C431" s="1" t="s">
        <v>190</v>
      </c>
      <c r="D431" s="1" t="s">
        <v>207</v>
      </c>
      <c r="E431" s="1" t="s">
        <v>31946</v>
      </c>
      <c r="F431" s="1" t="s">
        <v>74</v>
      </c>
      <c r="G431" s="35">
        <v>35</v>
      </c>
      <c r="H43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m)CotDomNon-mechanicalCrops35</v>
      </c>
      <c r="I431" s="39">
        <v>137.07182923774201</v>
      </c>
      <c r="J431" s="28">
        <v>6.5081661352284694</v>
      </c>
      <c r="K431" s="28">
        <v>18.077319587628867</v>
      </c>
      <c r="L431" s="28">
        <v>3.105549603316224</v>
      </c>
      <c r="M431" s="28">
        <v>10.54764250481751</v>
      </c>
      <c r="N431" s="28">
        <f>SUM(TotalCarbon[[#This Row],[Tree Carbon]:[Soil Carbon]])</f>
        <v>175.31050706873307</v>
      </c>
    </row>
    <row r="432" spans="2:14" hidden="1">
      <c r="B432" s="1" t="s">
        <v>31954</v>
      </c>
      <c r="C432" s="1" t="s">
        <v>190</v>
      </c>
      <c r="D432" s="1" t="s">
        <v>207</v>
      </c>
      <c r="E432" s="1" t="s">
        <v>31946</v>
      </c>
      <c r="F432" s="1" t="s">
        <v>74</v>
      </c>
      <c r="G432" s="35">
        <v>40</v>
      </c>
      <c r="H43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m)CotDomNon-mechanicalCrops40</v>
      </c>
      <c r="I432" s="39">
        <v>156.09329892571813</v>
      </c>
      <c r="J432" s="28">
        <v>6.9458278322070157</v>
      </c>
      <c r="K432" s="28">
        <v>19.647058823529413</v>
      </c>
      <c r="L432" s="28">
        <v>3.0614000576441622</v>
      </c>
      <c r="M432" s="28">
        <v>11.173448748074826</v>
      </c>
      <c r="N432" s="28">
        <f>SUM(TotalCarbon[[#This Row],[Tree Carbon]:[Soil Carbon]])</f>
        <v>196.92103438717356</v>
      </c>
    </row>
    <row r="433" spans="2:14" hidden="1">
      <c r="B433" s="1" t="s">
        <v>31954</v>
      </c>
      <c r="C433" s="1" t="s">
        <v>190</v>
      </c>
      <c r="D433" s="1" t="s">
        <v>207</v>
      </c>
      <c r="E433" s="1" t="s">
        <v>31946</v>
      </c>
      <c r="F433" s="1" t="s">
        <v>74</v>
      </c>
      <c r="G433" s="35">
        <v>45</v>
      </c>
      <c r="H43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m)CotDomNon-mechanicalCrops45</v>
      </c>
      <c r="I433" s="39">
        <v>171.90526936798079</v>
      </c>
      <c r="J433" s="28">
        <v>7.251467467944912</v>
      </c>
      <c r="K433" s="28">
        <v>21.070093457943926</v>
      </c>
      <c r="L433" s="28">
        <v>3.0325339423298745</v>
      </c>
      <c r="M433" s="28">
        <v>11.685815564897787</v>
      </c>
      <c r="N433" s="28">
        <f>SUM(TotalCarbon[[#This Row],[Tree Carbon]:[Soil Carbon]])</f>
        <v>214.94517980109728</v>
      </c>
    </row>
    <row r="434" spans="2:14" hidden="1">
      <c r="B434" s="1" t="s">
        <v>31954</v>
      </c>
      <c r="C434" s="1" t="s">
        <v>190</v>
      </c>
      <c r="D434" s="1" t="s">
        <v>207</v>
      </c>
      <c r="E434" s="1" t="s">
        <v>31946</v>
      </c>
      <c r="F434" s="1" t="s">
        <v>74</v>
      </c>
      <c r="G434" s="35">
        <v>50</v>
      </c>
      <c r="H43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m)CotDomNon-mechanicalCrops50</v>
      </c>
      <c r="I434" s="39">
        <v>184.80093652972533</v>
      </c>
      <c r="J434" s="28">
        <v>7.4623450993064964</v>
      </c>
      <c r="K434" s="28">
        <v>22.366071428571427</v>
      </c>
      <c r="L434" s="28">
        <v>3.0134694755354898</v>
      </c>
      <c r="M434" s="28">
        <v>12.105306034687423</v>
      </c>
      <c r="N434" s="28">
        <f>SUM(TotalCarbon[[#This Row],[Tree Carbon]:[Soil Carbon]])</f>
        <v>229.74812856782617</v>
      </c>
    </row>
    <row r="435" spans="2:14" hidden="1">
      <c r="B435" s="1" t="s">
        <v>31954</v>
      </c>
      <c r="C435" s="1" t="s">
        <v>190</v>
      </c>
      <c r="D435" s="1" t="s">
        <v>207</v>
      </c>
      <c r="E435" s="1" t="s">
        <v>31946</v>
      </c>
      <c r="F435" s="1" t="s">
        <v>74</v>
      </c>
      <c r="G435" s="35">
        <v>60</v>
      </c>
      <c r="H43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m)CotDomNon-mechanicalCrops60</v>
      </c>
      <c r="I435" s="39">
        <v>203.43030584217772</v>
      </c>
      <c r="J435" s="28">
        <v>7.7049734966213288</v>
      </c>
      <c r="K435" s="28">
        <v>24.639344262295083</v>
      </c>
      <c r="L435" s="28">
        <v>2.9923315823605647</v>
      </c>
      <c r="M435" s="28">
        <v>12.729948653948227</v>
      </c>
      <c r="N435" s="28">
        <f>SUM(TotalCarbon[[#This Row],[Tree Carbon]:[Soil Carbon]])</f>
        <v>251.49690383740295</v>
      </c>
    </row>
    <row r="436" spans="2:14" hidden="1">
      <c r="B436" s="1" t="s">
        <v>31954</v>
      </c>
      <c r="C436" s="1" t="s">
        <v>190</v>
      </c>
      <c r="D436" s="1" t="s">
        <v>207</v>
      </c>
      <c r="E436" s="1" t="s">
        <v>31946</v>
      </c>
      <c r="F436" s="1" t="s">
        <v>74</v>
      </c>
      <c r="G436" s="35">
        <v>70</v>
      </c>
      <c r="H43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m)CotDomNon-mechanicalCrops70</v>
      </c>
      <c r="I436" s="39">
        <v>215.07774052429178</v>
      </c>
      <c r="J436" s="28">
        <v>7.8168023301853067</v>
      </c>
      <c r="K436" s="28">
        <v>26.568181818181817</v>
      </c>
      <c r="L436" s="28">
        <v>2.9828606202449586</v>
      </c>
      <c r="M436" s="28">
        <v>13.148659123246951</v>
      </c>
      <c r="N436" s="28">
        <f>SUM(TotalCarbon[[#This Row],[Tree Carbon]:[Soil Carbon]])</f>
        <v>265.59424441615084</v>
      </c>
    </row>
    <row r="437" spans="2:14" hidden="1">
      <c r="B437" s="1" t="s">
        <v>31954</v>
      </c>
      <c r="C437" s="1" t="s">
        <v>190</v>
      </c>
      <c r="D437" s="1" t="s">
        <v>207</v>
      </c>
      <c r="E437" s="1" t="s">
        <v>31946</v>
      </c>
      <c r="F437" s="1" t="s">
        <v>74</v>
      </c>
      <c r="G437" s="35">
        <v>80</v>
      </c>
      <c r="H43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m)CotDomNon-mechanicalCrops80</v>
      </c>
      <c r="I437" s="39">
        <v>222.2086707911208</v>
      </c>
      <c r="J437" s="28">
        <v>7.8679102156700864</v>
      </c>
      <c r="K437" s="28">
        <v>28.225352112676056</v>
      </c>
      <c r="L437" s="28">
        <v>2.9785870855774603</v>
      </c>
      <c r="M437" s="28">
        <v>13.429329144302876</v>
      </c>
      <c r="N437" s="28">
        <f>SUM(TotalCarbon[[#This Row],[Tree Carbon]:[Soil Carbon]])</f>
        <v>274.70984934934728</v>
      </c>
    </row>
    <row r="438" spans="2:14" hidden="1">
      <c r="B438" s="1" t="s">
        <v>31954</v>
      </c>
      <c r="C438" s="1" t="s">
        <v>190</v>
      </c>
      <c r="D438" s="1" t="s">
        <v>207</v>
      </c>
      <c r="E438" s="1" t="s">
        <v>31946</v>
      </c>
      <c r="F438" s="1" t="s">
        <v>74</v>
      </c>
      <c r="G438" s="35">
        <v>90</v>
      </c>
      <c r="H43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m)CotDomNon-mechanicalCrops90</v>
      </c>
      <c r="I438" s="39">
        <v>226.52194261805519</v>
      </c>
      <c r="J438" s="28">
        <v>7.8911785686406732</v>
      </c>
      <c r="K438" s="28">
        <v>29.664473684210527</v>
      </c>
      <c r="L438" s="28">
        <v>2.9766526388665238</v>
      </c>
      <c r="M438" s="28">
        <v>13.617467885737902</v>
      </c>
      <c r="N438" s="28">
        <f>SUM(TotalCarbon[[#This Row],[Tree Carbon]:[Soil Carbon]])</f>
        <v>280.67171539551083</v>
      </c>
    </row>
    <row r="439" spans="2:14" hidden="1">
      <c r="B439" s="1" t="s">
        <v>31954</v>
      </c>
      <c r="C439" s="1" t="s">
        <v>190</v>
      </c>
      <c r="D439" s="1" t="s">
        <v>207</v>
      </c>
      <c r="E439" s="1" t="s">
        <v>31946</v>
      </c>
      <c r="F439" s="1" t="s">
        <v>74</v>
      </c>
      <c r="G439" s="35">
        <v>100</v>
      </c>
      <c r="H43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m)CotDomNon-mechanicalCrops100</v>
      </c>
      <c r="I439" s="39">
        <v>229.11253519198738</v>
      </c>
      <c r="J439" s="28">
        <v>7.9017539067004012</v>
      </c>
      <c r="K439" s="28">
        <v>30.925925925925927</v>
      </c>
      <c r="L439" s="28">
        <v>2.9757757422343896</v>
      </c>
      <c r="M439" s="28">
        <v>13.743581055557719</v>
      </c>
      <c r="N439" s="28">
        <f>SUM(TotalCarbon[[#This Row],[Tree Carbon]:[Soil Carbon]])</f>
        <v>284.65957182240584</v>
      </c>
    </row>
    <row r="440" spans="2:14" hidden="1">
      <c r="B440" s="1" t="s">
        <v>31954</v>
      </c>
      <c r="C440" s="1" t="s">
        <v>190</v>
      </c>
      <c r="D440" s="1" t="s">
        <v>208</v>
      </c>
      <c r="E440" s="1" t="s">
        <v>31946</v>
      </c>
      <c r="F440" s="1" t="s">
        <v>74</v>
      </c>
      <c r="G440" s="35">
        <v>0</v>
      </c>
      <c r="H44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m)WilCotNon-mechanicalCrops0</v>
      </c>
      <c r="I440" s="39">
        <v>0</v>
      </c>
      <c r="J440" s="28">
        <v>0</v>
      </c>
      <c r="K440" s="28">
        <v>0</v>
      </c>
      <c r="L440" s="28">
        <v>0</v>
      </c>
      <c r="M440" s="28">
        <v>0</v>
      </c>
      <c r="N440" s="28">
        <f>SUM(TotalCarbon[[#This Row],[Tree Carbon]:[Soil Carbon]])</f>
        <v>0</v>
      </c>
    </row>
    <row r="441" spans="2:14" hidden="1">
      <c r="B441" s="1" t="s">
        <v>31954</v>
      </c>
      <c r="C441" s="1" t="s">
        <v>190</v>
      </c>
      <c r="D441" s="1" t="s">
        <v>208</v>
      </c>
      <c r="E441" s="1" t="s">
        <v>31946</v>
      </c>
      <c r="F441" s="1" t="s">
        <v>74</v>
      </c>
      <c r="G441" s="35">
        <v>5</v>
      </c>
      <c r="H44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m)WilCotNon-mechanicalCrops5</v>
      </c>
      <c r="I441" s="39">
        <v>28.270004332360855</v>
      </c>
      <c r="J441" s="28">
        <v>1.1261750057479241</v>
      </c>
      <c r="K441" s="28">
        <v>3.7388059701492535</v>
      </c>
      <c r="L441" s="28">
        <v>4.568210151775868</v>
      </c>
      <c r="M441" s="28">
        <v>2.5377694569082578</v>
      </c>
      <c r="N441" s="28">
        <f>SUM(TotalCarbon[[#This Row],[Tree Carbon]:[Soil Carbon]])</f>
        <v>40.240964916942154</v>
      </c>
    </row>
    <row r="442" spans="2:14" hidden="1">
      <c r="B442" s="1" t="s">
        <v>31954</v>
      </c>
      <c r="C442" s="1" t="s">
        <v>190</v>
      </c>
      <c r="D442" s="1" t="s">
        <v>208</v>
      </c>
      <c r="E442" s="1" t="s">
        <v>31946</v>
      </c>
      <c r="F442" s="1" t="s">
        <v>74</v>
      </c>
      <c r="G442" s="35">
        <v>10</v>
      </c>
      <c r="H44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m)WilCotNon-mechanicalCrops10</v>
      </c>
      <c r="I442" s="39">
        <v>59.014191642346091</v>
      </c>
      <c r="J442" s="28">
        <v>2.6273101552884319</v>
      </c>
      <c r="K442" s="28">
        <v>6.958333333333333</v>
      </c>
      <c r="L442" s="28">
        <v>3.7914634469929918</v>
      </c>
      <c r="M442" s="28">
        <v>4.6155193555010499</v>
      </c>
      <c r="N442" s="28">
        <f>SUM(TotalCarbon[[#This Row],[Tree Carbon]:[Soil Carbon]])</f>
        <v>77.006817933461903</v>
      </c>
    </row>
    <row r="443" spans="2:14" hidden="1">
      <c r="B443" s="1" t="s">
        <v>31954</v>
      </c>
      <c r="C443" s="1" t="s">
        <v>190</v>
      </c>
      <c r="D443" s="1" t="s">
        <v>208</v>
      </c>
      <c r="E443" s="1" t="s">
        <v>31946</v>
      </c>
      <c r="F443" s="1" t="s">
        <v>74</v>
      </c>
      <c r="G443" s="35">
        <v>15</v>
      </c>
      <c r="H44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m)WilCotNon-mechanicalCrops15</v>
      </c>
      <c r="I443" s="39">
        <v>70.38378278805672</v>
      </c>
      <c r="J443" s="28">
        <v>3.3121232962867131</v>
      </c>
      <c r="K443" s="28">
        <v>9.7597402597402603</v>
      </c>
      <c r="L443" s="28">
        <v>3.6030968849440734</v>
      </c>
      <c r="M443" s="28">
        <v>6.3166370946836281</v>
      </c>
      <c r="N443" s="28">
        <f>SUM(TotalCarbon[[#This Row],[Tree Carbon]:[Soil Carbon]])</f>
        <v>93.375380323711397</v>
      </c>
    </row>
    <row r="444" spans="2:14" hidden="1">
      <c r="B444" s="1" t="s">
        <v>31954</v>
      </c>
      <c r="C444" s="1" t="s">
        <v>190</v>
      </c>
      <c r="D444" s="1" t="s">
        <v>208</v>
      </c>
      <c r="E444" s="1" t="s">
        <v>31946</v>
      </c>
      <c r="F444" s="1" t="s">
        <v>74</v>
      </c>
      <c r="G444" s="35">
        <v>20</v>
      </c>
      <c r="H44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m)WilCotNon-mechanicalCrops20</v>
      </c>
      <c r="I444" s="39">
        <v>73.78569550085966</v>
      </c>
      <c r="J444" s="28">
        <v>3.5589078088340047</v>
      </c>
      <c r="K444" s="28">
        <v>12.219512195121951</v>
      </c>
      <c r="L444" s="28">
        <v>3.5465793968068322</v>
      </c>
      <c r="M444" s="28">
        <v>7.7093945023588972</v>
      </c>
      <c r="N444" s="28">
        <f>SUM(TotalCarbon[[#This Row],[Tree Carbon]:[Soil Carbon]])</f>
        <v>100.82008940398134</v>
      </c>
    </row>
    <row r="445" spans="2:14" hidden="1">
      <c r="B445" s="1" t="s">
        <v>31954</v>
      </c>
      <c r="C445" s="1" t="s">
        <v>190</v>
      </c>
      <c r="D445" s="1" t="s">
        <v>208</v>
      </c>
      <c r="E445" s="1" t="s">
        <v>31946</v>
      </c>
      <c r="F445" s="1" t="s">
        <v>74</v>
      </c>
      <c r="G445" s="35">
        <v>25</v>
      </c>
      <c r="H44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m)WilCotNon-mechanicalCrops25</v>
      </c>
      <c r="I445" s="39">
        <v>74.750650882261851</v>
      </c>
      <c r="J445" s="28">
        <v>3.6420034421742637</v>
      </c>
      <c r="K445" s="28">
        <v>14.396551724137931</v>
      </c>
      <c r="L445" s="28">
        <v>3.5286167531468764</v>
      </c>
      <c r="M445" s="28">
        <v>8.8496878235998082</v>
      </c>
      <c r="N445" s="28">
        <f>SUM(TotalCarbon[[#This Row],[Tree Carbon]:[Soil Carbon]])</f>
        <v>105.16751062532073</v>
      </c>
    </row>
    <row r="446" spans="2:14" hidden="1">
      <c r="B446" s="1" t="s">
        <v>31954</v>
      </c>
      <c r="C446" s="1" t="s">
        <v>190</v>
      </c>
      <c r="D446" s="1" t="s">
        <v>208</v>
      </c>
      <c r="E446" s="1" t="s">
        <v>31946</v>
      </c>
      <c r="F446" s="1" t="s">
        <v>74</v>
      </c>
      <c r="G446" s="35">
        <v>30</v>
      </c>
      <c r="H44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m)WilCotNon-mechanicalCrops30</v>
      </c>
      <c r="I446" s="39">
        <v>75.020431192136797</v>
      </c>
      <c r="J446" s="28">
        <v>3.6693930964832413</v>
      </c>
      <c r="K446" s="28">
        <v>16.336956521739129</v>
      </c>
      <c r="L446" s="28">
        <v>3.5228052626295479</v>
      </c>
      <c r="M446" s="28">
        <v>9.7832810332291729</v>
      </c>
      <c r="N446" s="28">
        <f>SUM(TotalCarbon[[#This Row],[Tree Carbon]:[Soil Carbon]])</f>
        <v>108.33286710621789</v>
      </c>
    </row>
    <row r="447" spans="2:14" hidden="1">
      <c r="B447" s="1" t="s">
        <v>31954</v>
      </c>
      <c r="C447" s="1" t="s">
        <v>190</v>
      </c>
      <c r="D447" s="1" t="s">
        <v>208</v>
      </c>
      <c r="E447" s="1" t="s">
        <v>31946</v>
      </c>
      <c r="F447" s="1" t="s">
        <v>74</v>
      </c>
      <c r="G447" s="35">
        <v>35</v>
      </c>
      <c r="H44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m)WilCotNon-mechanicalCrops35</v>
      </c>
      <c r="I447" s="39">
        <v>75.095555336385971</v>
      </c>
      <c r="J447" s="28">
        <v>3.6783594087662266</v>
      </c>
      <c r="K447" s="28">
        <v>18.077319587628867</v>
      </c>
      <c r="L447" s="28">
        <v>3.5209142941772895</v>
      </c>
      <c r="M447" s="28">
        <v>10.54764250481751</v>
      </c>
      <c r="N447" s="28">
        <f>SUM(TotalCarbon[[#This Row],[Tree Carbon]:[Soil Carbon]])</f>
        <v>110.91979113177587</v>
      </c>
    </row>
    <row r="448" spans="2:14" hidden="1">
      <c r="B448" s="1" t="s">
        <v>31954</v>
      </c>
      <c r="C448" s="1" t="s">
        <v>190</v>
      </c>
      <c r="D448" s="1" t="s">
        <v>208</v>
      </c>
      <c r="E448" s="1" t="s">
        <v>31946</v>
      </c>
      <c r="F448" s="1" t="s">
        <v>74</v>
      </c>
      <c r="G448" s="35">
        <v>40</v>
      </c>
      <c r="H44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m)WilCotNon-mechanicalCrops40</v>
      </c>
      <c r="I448" s="39">
        <v>75.116451557520946</v>
      </c>
      <c r="J448" s="28">
        <v>3.6812880925157034</v>
      </c>
      <c r="K448" s="28">
        <v>19.647058823529413</v>
      </c>
      <c r="L448" s="28">
        <v>3.5202978615800937</v>
      </c>
      <c r="M448" s="28">
        <v>11.173448748074826</v>
      </c>
      <c r="N448" s="28">
        <f>SUM(TotalCarbon[[#This Row],[Tree Carbon]:[Soil Carbon]])</f>
        <v>113.13854508322098</v>
      </c>
    </row>
    <row r="449" spans="2:14" hidden="1">
      <c r="B449" s="1" t="s">
        <v>31954</v>
      </c>
      <c r="C449" s="1" t="s">
        <v>190</v>
      </c>
      <c r="D449" s="1" t="s">
        <v>208</v>
      </c>
      <c r="E449" s="1" t="s">
        <v>31946</v>
      </c>
      <c r="F449" s="1" t="s">
        <v>74</v>
      </c>
      <c r="G449" s="35">
        <v>45</v>
      </c>
      <c r="H44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m)WilCotNon-mechanicalCrops45</v>
      </c>
      <c r="I449" s="39">
        <v>75.122262175081957</v>
      </c>
      <c r="J449" s="28">
        <v>3.6822439990913969</v>
      </c>
      <c r="K449" s="28">
        <v>21.070093457943926</v>
      </c>
      <c r="L449" s="28">
        <v>3.5200967908046694</v>
      </c>
      <c r="M449" s="28">
        <v>11.685815564897787</v>
      </c>
      <c r="N449" s="28">
        <f>SUM(TotalCarbon[[#This Row],[Tree Carbon]:[Soil Carbon]])</f>
        <v>115.08051198781973</v>
      </c>
    </row>
    <row r="450" spans="2:14" hidden="1">
      <c r="B450" s="1" t="s">
        <v>31954</v>
      </c>
      <c r="C450" s="1" t="s">
        <v>190</v>
      </c>
      <c r="D450" s="1" t="s">
        <v>208</v>
      </c>
      <c r="E450" s="1" t="s">
        <v>31946</v>
      </c>
      <c r="F450" s="1" t="s">
        <v>74</v>
      </c>
      <c r="G450" s="35">
        <v>50</v>
      </c>
      <c r="H45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m)WilCotNon-mechanicalCrops50</v>
      </c>
      <c r="I450" s="39">
        <v>75.123877796740516</v>
      </c>
      <c r="J450" s="28">
        <v>3.6825559278930973</v>
      </c>
      <c r="K450" s="28">
        <v>22.366071428571427</v>
      </c>
      <c r="L450" s="28">
        <v>3.5200311917231137</v>
      </c>
      <c r="M450" s="28">
        <v>12.105306034687423</v>
      </c>
      <c r="N450" s="28">
        <f>SUM(TotalCarbon[[#This Row],[Tree Carbon]:[Soil Carbon]])</f>
        <v>116.79784237961559</v>
      </c>
    </row>
    <row r="451" spans="2:14" hidden="1">
      <c r="B451" s="1" t="s">
        <v>31954</v>
      </c>
      <c r="C451" s="1" t="s">
        <v>190</v>
      </c>
      <c r="D451" s="1" t="s">
        <v>208</v>
      </c>
      <c r="E451" s="1" t="s">
        <v>31946</v>
      </c>
      <c r="F451" s="1" t="s">
        <v>74</v>
      </c>
      <c r="G451" s="35">
        <v>60</v>
      </c>
      <c r="H45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m)WilCotNon-mechanicalCrops60</v>
      </c>
      <c r="I451" s="39">
        <v>75.124451900615981</v>
      </c>
      <c r="J451" s="28">
        <v>3.6826909168929349</v>
      </c>
      <c r="K451" s="28">
        <v>24.639344262295083</v>
      </c>
      <c r="L451" s="28">
        <v>3.5200028054412922</v>
      </c>
      <c r="M451" s="28">
        <v>12.729948653948227</v>
      </c>
      <c r="N451" s="28">
        <f>SUM(TotalCarbon[[#This Row],[Tree Carbon]:[Soil Carbon]])</f>
        <v>119.69643853919352</v>
      </c>
    </row>
    <row r="452" spans="2:14" hidden="1">
      <c r="B452" s="1" t="s">
        <v>31954</v>
      </c>
      <c r="C452" s="1" t="s">
        <v>190</v>
      </c>
      <c r="D452" s="1" t="s">
        <v>208</v>
      </c>
      <c r="E452" s="1" t="s">
        <v>31946</v>
      </c>
      <c r="F452" s="1" t="s">
        <v>74</v>
      </c>
      <c r="G452" s="35">
        <v>70</v>
      </c>
      <c r="H45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m)WilCotNon-mechanicalCrops70</v>
      </c>
      <c r="I452" s="39">
        <v>75.124496281688877</v>
      </c>
      <c r="J452" s="28">
        <v>3.6827052878142488</v>
      </c>
      <c r="K452" s="28">
        <v>26.568181818181817</v>
      </c>
      <c r="L452" s="28">
        <v>3.5199997835140926</v>
      </c>
      <c r="M452" s="28">
        <v>13.148659123246951</v>
      </c>
      <c r="N452" s="28">
        <f>SUM(TotalCarbon[[#This Row],[Tree Carbon]:[Soil Carbon]])</f>
        <v>122.04404229444597</v>
      </c>
    </row>
    <row r="453" spans="2:14" hidden="1">
      <c r="B453" s="1" t="s">
        <v>31954</v>
      </c>
      <c r="C453" s="1" t="s">
        <v>190</v>
      </c>
      <c r="D453" s="1" t="s">
        <v>208</v>
      </c>
      <c r="E453" s="1" t="s">
        <v>31946</v>
      </c>
      <c r="F453" s="1" t="s">
        <v>74</v>
      </c>
      <c r="G453" s="35">
        <v>80</v>
      </c>
      <c r="H45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m)WilCotNon-mechanicalCrops80</v>
      </c>
      <c r="I453" s="39">
        <v>75.124499712556911</v>
      </c>
      <c r="J453" s="28">
        <v>3.6827068177232407</v>
      </c>
      <c r="K453" s="28">
        <v>28.225352112676056</v>
      </c>
      <c r="L453" s="28">
        <v>3.5199994618046277</v>
      </c>
      <c r="M453" s="28">
        <v>13.429329144302876</v>
      </c>
      <c r="N453" s="28">
        <f>SUM(TotalCarbon[[#This Row],[Tree Carbon]:[Soil Carbon]])</f>
        <v>123.98188724906373</v>
      </c>
    </row>
    <row r="454" spans="2:14" hidden="1">
      <c r="B454" s="1" t="s">
        <v>31954</v>
      </c>
      <c r="C454" s="1" t="s">
        <v>190</v>
      </c>
      <c r="D454" s="1" t="s">
        <v>208</v>
      </c>
      <c r="E454" s="1" t="s">
        <v>31946</v>
      </c>
      <c r="F454" s="1" t="s">
        <v>74</v>
      </c>
      <c r="G454" s="35">
        <v>90</v>
      </c>
      <c r="H45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m)WilCotNon-mechanicalCrops90</v>
      </c>
      <c r="I454" s="39">
        <v>75.124499977779294</v>
      </c>
      <c r="J454" s="28">
        <v>3.6827069805950883</v>
      </c>
      <c r="K454" s="28">
        <v>29.664473684210527</v>
      </c>
      <c r="L454" s="28">
        <v>3.519999427555923</v>
      </c>
      <c r="M454" s="28">
        <v>13.617467885737902</v>
      </c>
      <c r="N454" s="28">
        <f>SUM(TotalCarbon[[#This Row],[Tree Carbon]:[Soil Carbon]])</f>
        <v>125.60914795587874</v>
      </c>
    </row>
    <row r="455" spans="2:14" hidden="1">
      <c r="B455" s="1" t="s">
        <v>31954</v>
      </c>
      <c r="C455" s="1" t="s">
        <v>190</v>
      </c>
      <c r="D455" s="1" t="s">
        <v>208</v>
      </c>
      <c r="E455" s="1" t="s">
        <v>31946</v>
      </c>
      <c r="F455" s="1" t="s">
        <v>74</v>
      </c>
      <c r="G455" s="35">
        <v>100</v>
      </c>
      <c r="H45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m)WilCotNon-mechanicalCrops100</v>
      </c>
      <c r="I455" s="39">
        <v>75.124499998282218</v>
      </c>
      <c r="J455" s="28">
        <v>3.682706997934182</v>
      </c>
      <c r="K455" s="28">
        <v>30.925925925925927</v>
      </c>
      <c r="L455" s="28">
        <v>3.5199994239098604</v>
      </c>
      <c r="M455" s="28">
        <v>13.743581055557719</v>
      </c>
      <c r="N455" s="28">
        <f>SUM(TotalCarbon[[#This Row],[Tree Carbon]:[Soil Carbon]])</f>
        <v>126.9967134016099</v>
      </c>
    </row>
    <row r="456" spans="2:14" hidden="1">
      <c r="B456" s="1" t="s">
        <v>31954</v>
      </c>
      <c r="C456" s="1" t="s">
        <v>190</v>
      </c>
      <c r="D456" s="1" t="s">
        <v>209</v>
      </c>
      <c r="E456" s="1" t="s">
        <v>31946</v>
      </c>
      <c r="F456" s="1" t="s">
        <v>74</v>
      </c>
      <c r="G456" s="35">
        <v>0</v>
      </c>
      <c r="H45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m)ShrublandNon-mechanicalCrops0</v>
      </c>
      <c r="I456" s="39">
        <v>0</v>
      </c>
      <c r="J456" s="28">
        <v>0</v>
      </c>
      <c r="K456" s="28">
        <v>0</v>
      </c>
      <c r="L456" s="28">
        <v>0</v>
      </c>
      <c r="M456" s="28">
        <v>0</v>
      </c>
      <c r="N456" s="28">
        <f>SUM(TotalCarbon[[#This Row],[Tree Carbon]:[Soil Carbon]])</f>
        <v>0</v>
      </c>
    </row>
    <row r="457" spans="2:14" hidden="1">
      <c r="B457" s="1" t="s">
        <v>31954</v>
      </c>
      <c r="C457" s="1" t="s">
        <v>190</v>
      </c>
      <c r="D457" s="1" t="s">
        <v>209</v>
      </c>
      <c r="E457" s="1" t="s">
        <v>31946</v>
      </c>
      <c r="F457" s="1" t="s">
        <v>74</v>
      </c>
      <c r="G457" s="35">
        <v>5</v>
      </c>
      <c r="H45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m)ShrublandNon-mechanicalCrops5</v>
      </c>
      <c r="I457" s="39">
        <v>3.0141956839325448</v>
      </c>
      <c r="J457" s="28">
        <v>0.21055629226912231</v>
      </c>
      <c r="K457" s="28">
        <v>3.7388059701492535</v>
      </c>
      <c r="L457" s="28">
        <v>6.6063010366257551</v>
      </c>
      <c r="M457" s="28">
        <v>1.5861059105676603</v>
      </c>
      <c r="N457" s="28">
        <f>SUM(TotalCarbon[[#This Row],[Tree Carbon]:[Soil Carbon]])</f>
        <v>15.155964893544336</v>
      </c>
    </row>
    <row r="458" spans="2:14" hidden="1">
      <c r="B458" s="1" t="s">
        <v>31954</v>
      </c>
      <c r="C458" s="1" t="s">
        <v>190</v>
      </c>
      <c r="D458" s="1" t="s">
        <v>209</v>
      </c>
      <c r="E458" s="1" t="s">
        <v>31946</v>
      </c>
      <c r="F458" s="1" t="s">
        <v>74</v>
      </c>
      <c r="G458" s="35">
        <v>10</v>
      </c>
      <c r="H45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m)ShrublandNon-mechanicalCrops10</v>
      </c>
      <c r="I458" s="39">
        <v>14.657601163866563</v>
      </c>
      <c r="J458" s="28">
        <v>0.82118729496614962</v>
      </c>
      <c r="K458" s="28">
        <v>6.958333333333333</v>
      </c>
      <c r="L458" s="28">
        <v>4.8969095286178987</v>
      </c>
      <c r="M458" s="28">
        <v>2.8846995971881562</v>
      </c>
      <c r="N458" s="28">
        <f>SUM(TotalCarbon[[#This Row],[Tree Carbon]:[Soil Carbon]])</f>
        <v>30.218730917972099</v>
      </c>
    </row>
    <row r="459" spans="2:14" hidden="1">
      <c r="B459" s="1" t="s">
        <v>31954</v>
      </c>
      <c r="C459" s="1" t="s">
        <v>190</v>
      </c>
      <c r="D459" s="1" t="s">
        <v>209</v>
      </c>
      <c r="E459" s="1" t="s">
        <v>31946</v>
      </c>
      <c r="F459" s="1" t="s">
        <v>74</v>
      </c>
      <c r="G459" s="35">
        <v>15</v>
      </c>
      <c r="H45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m)ShrublandNon-mechanicalCrops15</v>
      </c>
      <c r="I459" s="39">
        <v>31.060709217644437</v>
      </c>
      <c r="J459" s="28">
        <v>1.452501809577126</v>
      </c>
      <c r="K459" s="28">
        <v>9.7597402597402603</v>
      </c>
      <c r="L459" s="28">
        <v>4.3195021955574147</v>
      </c>
      <c r="M459" s="28">
        <v>3.9478981841772693</v>
      </c>
      <c r="N459" s="28">
        <f>SUM(TotalCarbon[[#This Row],[Tree Carbon]:[Soil Carbon]])</f>
        <v>50.540351666696509</v>
      </c>
    </row>
    <row r="460" spans="2:14" hidden="1">
      <c r="B460" s="1" t="s">
        <v>31954</v>
      </c>
      <c r="C460" s="1" t="s">
        <v>190</v>
      </c>
      <c r="D460" s="1" t="s">
        <v>209</v>
      </c>
      <c r="E460" s="1" t="s">
        <v>31946</v>
      </c>
      <c r="F460" s="1" t="s">
        <v>74</v>
      </c>
      <c r="G460" s="35">
        <v>20</v>
      </c>
      <c r="H46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m)ShrublandNon-mechanicalCrops20</v>
      </c>
      <c r="I460" s="39">
        <v>47.701001623040675</v>
      </c>
      <c r="J460" s="28">
        <v>1.9300342942806175</v>
      </c>
      <c r="K460" s="28">
        <v>12.219512195121951</v>
      </c>
      <c r="L460" s="28">
        <v>4.0576544846563491</v>
      </c>
      <c r="M460" s="28">
        <v>4.8183715639743099</v>
      </c>
      <c r="N460" s="28">
        <f>SUM(TotalCarbon[[#This Row],[Tree Carbon]:[Soil Carbon]])</f>
        <v>70.726574161073898</v>
      </c>
    </row>
    <row r="461" spans="2:14" hidden="1">
      <c r="B461" s="1" t="s">
        <v>31954</v>
      </c>
      <c r="C461" s="1" t="s">
        <v>190</v>
      </c>
      <c r="D461" s="1" t="s">
        <v>209</v>
      </c>
      <c r="E461" s="1" t="s">
        <v>31946</v>
      </c>
      <c r="F461" s="1" t="s">
        <v>74</v>
      </c>
      <c r="G461" s="35">
        <v>25</v>
      </c>
      <c r="H46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m)ShrublandNon-mechanicalCrops25</v>
      </c>
      <c r="I461" s="39">
        <v>62.200315887064036</v>
      </c>
      <c r="J461" s="28">
        <v>2.2463811768879922</v>
      </c>
      <c r="K461" s="28">
        <v>14.396551724137931</v>
      </c>
      <c r="L461" s="28">
        <v>3.9243976759677506</v>
      </c>
      <c r="M461" s="28">
        <v>5.5310548897498784</v>
      </c>
      <c r="N461" s="28">
        <f>SUM(TotalCarbon[[#This Row],[Tree Carbon]:[Soil Carbon]])</f>
        <v>88.298701353807601</v>
      </c>
    </row>
    <row r="462" spans="2:14" hidden="1">
      <c r="B462" s="1" t="s">
        <v>31954</v>
      </c>
      <c r="C462" s="1" t="s">
        <v>190</v>
      </c>
      <c r="D462" s="1" t="s">
        <v>209</v>
      </c>
      <c r="E462" s="1" t="s">
        <v>31946</v>
      </c>
      <c r="F462" s="1" t="s">
        <v>74</v>
      </c>
      <c r="G462" s="35">
        <v>30</v>
      </c>
      <c r="H46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m)ShrublandNon-mechanicalCrops30</v>
      </c>
      <c r="I462" s="39">
        <v>73.825393459977718</v>
      </c>
      <c r="J462" s="28">
        <v>2.442705715592536</v>
      </c>
      <c r="K462" s="28">
        <v>16.336956521739129</v>
      </c>
      <c r="L462" s="28">
        <v>3.8527223868720983</v>
      </c>
      <c r="M462" s="28">
        <v>6.114550645768233</v>
      </c>
      <c r="N462" s="28">
        <f>SUM(TotalCarbon[[#This Row],[Tree Carbon]:[Soil Carbon]])</f>
        <v>102.57232872994972</v>
      </c>
    </row>
    <row r="463" spans="2:14" hidden="1">
      <c r="B463" s="1" t="s">
        <v>31954</v>
      </c>
      <c r="C463" s="1" t="s">
        <v>190</v>
      </c>
      <c r="D463" s="1" t="s">
        <v>209</v>
      </c>
      <c r="E463" s="1" t="s">
        <v>31946</v>
      </c>
      <c r="F463" s="1" t="s">
        <v>74</v>
      </c>
      <c r="G463" s="35">
        <v>35</v>
      </c>
      <c r="H46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m)ShrublandNon-mechanicalCrops35</v>
      </c>
      <c r="I463" s="39">
        <v>82.693682161350708</v>
      </c>
      <c r="J463" s="28">
        <v>2.5604137470642105</v>
      </c>
      <c r="K463" s="28">
        <v>18.077319587628867</v>
      </c>
      <c r="L463" s="28">
        <v>3.8130380237114503</v>
      </c>
      <c r="M463" s="28">
        <v>6.592276565510943</v>
      </c>
      <c r="N463" s="28">
        <f>SUM(TotalCarbon[[#This Row],[Tree Carbon]:[Soil Carbon]])</f>
        <v>113.73673008526619</v>
      </c>
    </row>
    <row r="464" spans="2:14" hidden="1">
      <c r="B464" s="1" t="s">
        <v>31954</v>
      </c>
      <c r="C464" s="1" t="s">
        <v>190</v>
      </c>
      <c r="D464" s="1" t="s">
        <v>209</v>
      </c>
      <c r="E464" s="1" t="s">
        <v>31946</v>
      </c>
      <c r="F464" s="1" t="s">
        <v>74</v>
      </c>
      <c r="G464" s="35">
        <v>40</v>
      </c>
      <c r="H46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m)ShrublandNon-mechanicalCrops40</v>
      </c>
      <c r="I464" s="39">
        <v>89.25025524474573</v>
      </c>
      <c r="J464" s="28">
        <v>2.6296645624507646</v>
      </c>
      <c r="K464" s="28">
        <v>19.647058823529413</v>
      </c>
      <c r="L464" s="28">
        <v>3.7907163749741728</v>
      </c>
      <c r="M464" s="28">
        <v>6.9834054675467669</v>
      </c>
      <c r="N464" s="28">
        <f>SUM(TotalCarbon[[#This Row],[Tree Carbon]:[Soil Carbon]])</f>
        <v>122.30110047324686</v>
      </c>
    </row>
    <row r="465" spans="2:14" hidden="1">
      <c r="B465" s="1" t="s">
        <v>31954</v>
      </c>
      <c r="C465" s="1" t="s">
        <v>190</v>
      </c>
      <c r="D465" s="1" t="s">
        <v>209</v>
      </c>
      <c r="E465" s="1" t="s">
        <v>31946</v>
      </c>
      <c r="F465" s="1" t="s">
        <v>74</v>
      </c>
      <c r="G465" s="35">
        <v>45</v>
      </c>
      <c r="H46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m)ShrublandNon-mechanicalCrops45</v>
      </c>
      <c r="I465" s="39">
        <v>93.999895340583194</v>
      </c>
      <c r="J465" s="28">
        <v>2.6699779750838051</v>
      </c>
      <c r="K465" s="28">
        <v>21.070093457943926</v>
      </c>
      <c r="L465" s="28">
        <v>3.7780498137058847</v>
      </c>
      <c r="M465" s="28">
        <v>7.3036347280611196</v>
      </c>
      <c r="N465" s="28">
        <f>SUM(TotalCarbon[[#This Row],[Tree Carbon]:[Soil Carbon]])</f>
        <v>128.82165131537795</v>
      </c>
    </row>
    <row r="466" spans="2:14" hidden="1">
      <c r="B466" s="1" t="s">
        <v>31954</v>
      </c>
      <c r="C466" s="1" t="s">
        <v>190</v>
      </c>
      <c r="D466" s="1" t="s">
        <v>209</v>
      </c>
      <c r="E466" s="1" t="s">
        <v>31946</v>
      </c>
      <c r="F466" s="1" t="s">
        <v>74</v>
      </c>
      <c r="G466" s="35">
        <v>50</v>
      </c>
      <c r="H46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m)ShrublandNon-mechanicalCrops50</v>
      </c>
      <c r="I466" s="39">
        <v>97.394283861733101</v>
      </c>
      <c r="J466" s="28">
        <v>2.6933058616416656</v>
      </c>
      <c r="K466" s="28">
        <v>22.366071428571427</v>
      </c>
      <c r="L466" s="28">
        <v>3.770826238561952</v>
      </c>
      <c r="M466" s="28">
        <v>7.5658162716796369</v>
      </c>
      <c r="N466" s="28">
        <f>SUM(TotalCarbon[[#This Row],[Tree Carbon]:[Soil Carbon]])</f>
        <v>133.7903036621878</v>
      </c>
    </row>
    <row r="467" spans="2:14" hidden="1">
      <c r="B467" s="1" t="s">
        <v>31954</v>
      </c>
      <c r="C467" s="1" t="s">
        <v>190</v>
      </c>
      <c r="D467" s="1" t="s">
        <v>209</v>
      </c>
      <c r="E467" s="1" t="s">
        <v>31946</v>
      </c>
      <c r="F467" s="1" t="s">
        <v>74</v>
      </c>
      <c r="G467" s="35">
        <v>60</v>
      </c>
      <c r="H46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m)ShrublandNon-mechanicalCrops60</v>
      </c>
      <c r="I467" s="39">
        <v>101.48984429507148</v>
      </c>
      <c r="J467" s="28">
        <v>2.7145021864776377</v>
      </c>
      <c r="K467" s="28">
        <v>24.639344262295083</v>
      </c>
      <c r="L467" s="28">
        <v>3.7643285891273721</v>
      </c>
      <c r="M467" s="28">
        <v>7.9562179087176403</v>
      </c>
      <c r="N467" s="28">
        <f>SUM(TotalCarbon[[#This Row],[Tree Carbon]:[Soil Carbon]])</f>
        <v>140.5642372416892</v>
      </c>
    </row>
    <row r="468" spans="2:14" hidden="1">
      <c r="B468" s="1" t="s">
        <v>31954</v>
      </c>
      <c r="C468" s="1" t="s">
        <v>190</v>
      </c>
      <c r="D468" s="1" t="s">
        <v>209</v>
      </c>
      <c r="E468" s="1" t="s">
        <v>31946</v>
      </c>
      <c r="F468" s="1" t="s">
        <v>74</v>
      </c>
      <c r="G468" s="35">
        <v>70</v>
      </c>
      <c r="H46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m)ShrublandNon-mechanicalCrops70</v>
      </c>
      <c r="I468" s="39">
        <v>103.50386992550837</v>
      </c>
      <c r="J468" s="28">
        <v>2.7215119117592801</v>
      </c>
      <c r="K468" s="28">
        <v>26.568181818181817</v>
      </c>
      <c r="L468" s="28">
        <v>3.7621933935179359</v>
      </c>
      <c r="M468" s="28">
        <v>8.2179119520293398</v>
      </c>
      <c r="N468" s="28">
        <f>SUM(TotalCarbon[[#This Row],[Tree Carbon]:[Soil Carbon]])</f>
        <v>144.77366900099676</v>
      </c>
    </row>
    <row r="469" spans="2:14" hidden="1">
      <c r="B469" s="1" t="s">
        <v>31954</v>
      </c>
      <c r="C469" s="1" t="s">
        <v>190</v>
      </c>
      <c r="D469" s="1" t="s">
        <v>209</v>
      </c>
      <c r="E469" s="1" t="s">
        <v>31946</v>
      </c>
      <c r="F469" s="1" t="s">
        <v>74</v>
      </c>
      <c r="G469" s="35">
        <v>80</v>
      </c>
      <c r="H46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m)ShrublandNon-mechanicalCrops80</v>
      </c>
      <c r="I469" s="39">
        <v>104.48388815010895</v>
      </c>
      <c r="J469" s="28">
        <v>2.7238246705764024</v>
      </c>
      <c r="K469" s="28">
        <v>28.225352112676056</v>
      </c>
      <c r="L469" s="28">
        <v>3.7614903878025499</v>
      </c>
      <c r="M469" s="28">
        <v>8.3933307151892933</v>
      </c>
      <c r="N469" s="28">
        <f>SUM(TotalCarbon[[#This Row],[Tree Carbon]:[Soil Carbon]])</f>
        <v>147.58788603635327</v>
      </c>
    </row>
    <row r="470" spans="2:14" hidden="1">
      <c r="B470" s="1" t="s">
        <v>31954</v>
      </c>
      <c r="C470" s="1" t="s">
        <v>190</v>
      </c>
      <c r="D470" s="1" t="s">
        <v>209</v>
      </c>
      <c r="E470" s="1" t="s">
        <v>31946</v>
      </c>
      <c r="F470" s="1" t="s">
        <v>74</v>
      </c>
      <c r="G470" s="35">
        <v>90</v>
      </c>
      <c r="H47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m)ShrublandNon-mechanicalCrops90</v>
      </c>
      <c r="I470" s="39">
        <v>104.95836851282789</v>
      </c>
      <c r="J470" s="28">
        <v>2.7245871479281272</v>
      </c>
      <c r="K470" s="28">
        <v>29.664473684210527</v>
      </c>
      <c r="L470" s="28">
        <v>3.7612587783465274</v>
      </c>
      <c r="M470" s="28">
        <v>8.5109174285861897</v>
      </c>
      <c r="N470" s="28">
        <f>SUM(TotalCarbon[[#This Row],[Tree Carbon]:[Soil Carbon]])</f>
        <v>149.61960555189927</v>
      </c>
    </row>
    <row r="471" spans="2:14" hidden="1">
      <c r="B471" s="1" t="s">
        <v>31954</v>
      </c>
      <c r="C471" s="1" t="s">
        <v>190</v>
      </c>
      <c r="D471" s="1" t="s">
        <v>209</v>
      </c>
      <c r="E471" s="1" t="s">
        <v>31946</v>
      </c>
      <c r="F471" s="1" t="s">
        <v>74</v>
      </c>
      <c r="G471" s="35">
        <v>100</v>
      </c>
      <c r="H47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m)ShrublandNon-mechanicalCrops100</v>
      </c>
      <c r="I471" s="39">
        <v>105.18753688024674</v>
      </c>
      <c r="J471" s="28">
        <v>2.7248384603425673</v>
      </c>
      <c r="K471" s="28">
        <v>30.925925925925927</v>
      </c>
      <c r="L471" s="28">
        <v>3.7611824572328101</v>
      </c>
      <c r="M471" s="28">
        <v>8.5897381597235736</v>
      </c>
      <c r="N471" s="28">
        <f>SUM(TotalCarbon[[#This Row],[Tree Carbon]:[Soil Carbon]])</f>
        <v>151.18922188347162</v>
      </c>
    </row>
    <row r="472" spans="2:14" hidden="1">
      <c r="B472" s="1" t="s">
        <v>31954</v>
      </c>
      <c r="C472" s="1" t="s">
        <v>190</v>
      </c>
      <c r="D472" s="1" t="s">
        <v>210</v>
      </c>
      <c r="E472" s="1" t="s">
        <v>31946</v>
      </c>
      <c r="F472" s="1" t="s">
        <v>74</v>
      </c>
      <c r="G472" s="35">
        <v>0</v>
      </c>
      <c r="H47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m)VORFNon-mechanicalCrops0</v>
      </c>
      <c r="I472" s="39">
        <v>0</v>
      </c>
      <c r="J472" s="28">
        <v>0</v>
      </c>
      <c r="K472" s="28">
        <v>0</v>
      </c>
      <c r="L472" s="28">
        <v>0</v>
      </c>
      <c r="M472" s="28">
        <v>0</v>
      </c>
      <c r="N472" s="28">
        <f>SUM(TotalCarbon[[#This Row],[Tree Carbon]:[Soil Carbon]])</f>
        <v>0</v>
      </c>
    </row>
    <row r="473" spans="2:14" hidden="1">
      <c r="B473" s="1" t="s">
        <v>31954</v>
      </c>
      <c r="C473" s="1" t="s">
        <v>190</v>
      </c>
      <c r="D473" s="1" t="s">
        <v>210</v>
      </c>
      <c r="E473" s="1" t="s">
        <v>31946</v>
      </c>
      <c r="F473" s="1" t="s">
        <v>74</v>
      </c>
      <c r="G473" s="35">
        <v>5</v>
      </c>
      <c r="H47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m)VORFNon-mechanicalCrops5</v>
      </c>
      <c r="I473" s="39">
        <v>6.9500006397737542</v>
      </c>
      <c r="J473" s="28">
        <v>0.23889637239628353</v>
      </c>
      <c r="K473" s="28">
        <v>3.7388059701492535</v>
      </c>
      <c r="L473" s="28">
        <v>6.4252978867103803</v>
      </c>
      <c r="M473" s="28">
        <v>2.5377694569082578</v>
      </c>
      <c r="N473" s="28">
        <f>SUM(TotalCarbon[[#This Row],[Tree Carbon]:[Soil Carbon]])</f>
        <v>19.890770325937929</v>
      </c>
    </row>
    <row r="474" spans="2:14" hidden="1">
      <c r="B474" s="1" t="s">
        <v>31954</v>
      </c>
      <c r="C474" s="1" t="s">
        <v>190</v>
      </c>
      <c r="D474" s="1" t="s">
        <v>210</v>
      </c>
      <c r="E474" s="1" t="s">
        <v>31946</v>
      </c>
      <c r="F474" s="1" t="s">
        <v>74</v>
      </c>
      <c r="G474" s="35">
        <v>10</v>
      </c>
      <c r="H47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m)VORFNon-mechanicalCrops10</v>
      </c>
      <c r="I474" s="39">
        <v>31.049672853272138</v>
      </c>
      <c r="J474" s="28">
        <v>1.2733451374645655</v>
      </c>
      <c r="K474" s="28">
        <v>6.958333333333333</v>
      </c>
      <c r="L474" s="28">
        <v>4.4464275429138871</v>
      </c>
      <c r="M474" s="28">
        <v>4.6155193555010499</v>
      </c>
      <c r="N474" s="28">
        <f>SUM(TotalCarbon[[#This Row],[Tree Carbon]:[Soil Carbon]])</f>
        <v>48.343298222484975</v>
      </c>
    </row>
    <row r="475" spans="2:14" hidden="1">
      <c r="B475" s="1" t="s">
        <v>31954</v>
      </c>
      <c r="C475" s="1" t="s">
        <v>190</v>
      </c>
      <c r="D475" s="1" t="s">
        <v>210</v>
      </c>
      <c r="E475" s="1" t="s">
        <v>31946</v>
      </c>
      <c r="F475" s="1" t="s">
        <v>74</v>
      </c>
      <c r="G475" s="35">
        <v>15</v>
      </c>
      <c r="H47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m)VORFNon-mechanicalCrops15</v>
      </c>
      <c r="I475" s="39">
        <v>52.750758213155109</v>
      </c>
      <c r="J475" s="28">
        <v>2.4485299741569397</v>
      </c>
      <c r="K475" s="28">
        <v>9.7597402597402603</v>
      </c>
      <c r="L475" s="28">
        <v>3.850704350964774</v>
      </c>
      <c r="M475" s="28">
        <v>6.3166370946836281</v>
      </c>
      <c r="N475" s="28">
        <f>SUM(TotalCarbon[[#This Row],[Tree Carbon]:[Soil Carbon]])</f>
        <v>75.126369892700708</v>
      </c>
    </row>
    <row r="476" spans="2:14" hidden="1">
      <c r="B476" s="1" t="s">
        <v>31954</v>
      </c>
      <c r="C476" s="1" t="s">
        <v>190</v>
      </c>
      <c r="D476" s="1" t="s">
        <v>210</v>
      </c>
      <c r="E476" s="1" t="s">
        <v>31946</v>
      </c>
      <c r="F476" s="1" t="s">
        <v>74</v>
      </c>
      <c r="G476" s="35">
        <v>20</v>
      </c>
      <c r="H47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m)VORFNon-mechanicalCrops20</v>
      </c>
      <c r="I476" s="39">
        <v>65.676558878626722</v>
      </c>
      <c r="J476" s="28">
        <v>3.3106621488437158</v>
      </c>
      <c r="K476" s="28">
        <v>12.219512195121951</v>
      </c>
      <c r="L476" s="28">
        <v>3.6034466714571374</v>
      </c>
      <c r="M476" s="28">
        <v>7.7093945023588972</v>
      </c>
      <c r="N476" s="28">
        <f>SUM(TotalCarbon[[#This Row],[Tree Carbon]:[Soil Carbon]])</f>
        <v>92.519574396408416</v>
      </c>
    </row>
    <row r="477" spans="2:14" hidden="1">
      <c r="B477" s="1" t="s">
        <v>31954</v>
      </c>
      <c r="C477" s="1" t="s">
        <v>190</v>
      </c>
      <c r="D477" s="1" t="s">
        <v>210</v>
      </c>
      <c r="E477" s="1" t="s">
        <v>31946</v>
      </c>
      <c r="F477" s="1" t="s">
        <v>74</v>
      </c>
      <c r="G477" s="35">
        <v>25</v>
      </c>
      <c r="H47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m)VORFNon-mechanicalCrops25</v>
      </c>
      <c r="I477" s="39">
        <v>72.267906953810481</v>
      </c>
      <c r="J477" s="28">
        <v>3.8393480954907693</v>
      </c>
      <c r="K477" s="28">
        <v>14.396551724137931</v>
      </c>
      <c r="L477" s="28">
        <v>3.4878895315632255</v>
      </c>
      <c r="M477" s="28">
        <v>8.8496878235998082</v>
      </c>
      <c r="N477" s="28">
        <f>SUM(TotalCarbon[[#This Row],[Tree Carbon]:[Soil Carbon]])</f>
        <v>102.84138412860221</v>
      </c>
    </row>
    <row r="478" spans="2:14" hidden="1">
      <c r="B478" s="1" t="s">
        <v>31954</v>
      </c>
      <c r="C478" s="1" t="s">
        <v>190</v>
      </c>
      <c r="D478" s="1" t="s">
        <v>210</v>
      </c>
      <c r="E478" s="1" t="s">
        <v>31946</v>
      </c>
      <c r="F478" s="1" t="s">
        <v>74</v>
      </c>
      <c r="G478" s="35">
        <v>30</v>
      </c>
      <c r="H47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m)VORFNon-mechanicalCrops30</v>
      </c>
      <c r="I478" s="39">
        <v>75.417691819773736</v>
      </c>
      <c r="J478" s="28">
        <v>4.1377320211234689</v>
      </c>
      <c r="K478" s="28">
        <v>16.336956521739129</v>
      </c>
      <c r="L478" s="28">
        <v>3.4309283606921728</v>
      </c>
      <c r="M478" s="28">
        <v>9.7832810332291729</v>
      </c>
      <c r="N478" s="28">
        <f>SUM(TotalCarbon[[#This Row],[Tree Carbon]:[Soil Carbon]])</f>
        <v>109.10658975655768</v>
      </c>
    </row>
    <row r="479" spans="2:14" hidden="1">
      <c r="B479" s="1" t="s">
        <v>31954</v>
      </c>
      <c r="C479" s="1" t="s">
        <v>190</v>
      </c>
      <c r="D479" s="1" t="s">
        <v>210</v>
      </c>
      <c r="E479" s="1" t="s">
        <v>31946</v>
      </c>
      <c r="F479" s="1" t="s">
        <v>74</v>
      </c>
      <c r="G479" s="35">
        <v>35</v>
      </c>
      <c r="H47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m)VORFNon-mechanicalCrops35</v>
      </c>
      <c r="I479" s="39">
        <v>76.880679059022768</v>
      </c>
      <c r="J479" s="28">
        <v>4.2994188096211552</v>
      </c>
      <c r="K479" s="28">
        <v>18.077319587628867</v>
      </c>
      <c r="L479" s="28">
        <v>3.4021168324616666</v>
      </c>
      <c r="M479" s="28">
        <v>10.54764250481751</v>
      </c>
      <c r="N479" s="28">
        <f>SUM(TotalCarbon[[#This Row],[Tree Carbon]:[Soil Carbon]])</f>
        <v>113.20717679355198</v>
      </c>
    </row>
    <row r="480" spans="2:14" hidden="1">
      <c r="B480" s="1" t="s">
        <v>31954</v>
      </c>
      <c r="C480" s="1" t="s">
        <v>190</v>
      </c>
      <c r="D480" s="1" t="s">
        <v>210</v>
      </c>
      <c r="E480" s="1" t="s">
        <v>31946</v>
      </c>
      <c r="F480" s="1" t="s">
        <v>74</v>
      </c>
      <c r="G480" s="35">
        <v>40</v>
      </c>
      <c r="H48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m)VORFNon-mechanicalCrops40</v>
      </c>
      <c r="I480" s="39">
        <v>77.551624241944822</v>
      </c>
      <c r="J480" s="28">
        <v>4.3852520337125629</v>
      </c>
      <c r="K480" s="28">
        <v>19.647058823529413</v>
      </c>
      <c r="L480" s="28">
        <v>3.3873538495236746</v>
      </c>
      <c r="M480" s="28">
        <v>11.173448748074826</v>
      </c>
      <c r="N480" s="28">
        <f>SUM(TotalCarbon[[#This Row],[Tree Carbon]:[Soil Carbon]])</f>
        <v>116.14473769678528</v>
      </c>
    </row>
    <row r="481" spans="2:14" hidden="1">
      <c r="B481" s="1" t="s">
        <v>31954</v>
      </c>
      <c r="C481" s="1" t="s">
        <v>190</v>
      </c>
      <c r="D481" s="1" t="s">
        <v>210</v>
      </c>
      <c r="E481" s="1" t="s">
        <v>31946</v>
      </c>
      <c r="F481" s="1" t="s">
        <v>74</v>
      </c>
      <c r="G481" s="35">
        <v>45</v>
      </c>
      <c r="H48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m)VORFNon-mechanicalCrops45</v>
      </c>
      <c r="I481" s="39">
        <v>77.85757374442187</v>
      </c>
      <c r="J481" s="28">
        <v>4.4303412797195882</v>
      </c>
      <c r="K481" s="28">
        <v>21.070093457943926</v>
      </c>
      <c r="L481" s="28">
        <v>3.3797392010509237</v>
      </c>
      <c r="M481" s="28">
        <v>11.685815564897787</v>
      </c>
      <c r="N481" s="28">
        <f>SUM(TotalCarbon[[#This Row],[Tree Carbon]:[Soil Carbon]])</f>
        <v>118.4235632480341</v>
      </c>
    </row>
    <row r="482" spans="2:14" hidden="1">
      <c r="B482" s="1" t="s">
        <v>31954</v>
      </c>
      <c r="C482" s="1" t="s">
        <v>190</v>
      </c>
      <c r="D482" s="1" t="s">
        <v>210</v>
      </c>
      <c r="E482" s="1" t="s">
        <v>31946</v>
      </c>
      <c r="F482" s="1" t="s">
        <v>74</v>
      </c>
      <c r="G482" s="35">
        <v>50</v>
      </c>
      <c r="H48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m)VORFNon-mechanicalCrops50</v>
      </c>
      <c r="I482" s="39">
        <v>77.996725584603837</v>
      </c>
      <c r="J482" s="28">
        <v>4.453899282937388</v>
      </c>
      <c r="K482" s="28">
        <v>22.366071428571427</v>
      </c>
      <c r="L482" s="28">
        <v>3.3757982438162952</v>
      </c>
      <c r="M482" s="28">
        <v>12.105306034687423</v>
      </c>
      <c r="N482" s="28">
        <f>SUM(TotalCarbon[[#This Row],[Tree Carbon]:[Soil Carbon]])</f>
        <v>120.29780057461636</v>
      </c>
    </row>
    <row r="483" spans="2:14" hidden="1">
      <c r="B483" s="1" t="s">
        <v>31954</v>
      </c>
      <c r="C483" s="1" t="s">
        <v>190</v>
      </c>
      <c r="D483" s="1" t="s">
        <v>210</v>
      </c>
      <c r="E483" s="1" t="s">
        <v>31946</v>
      </c>
      <c r="F483" s="1" t="s">
        <v>74</v>
      </c>
      <c r="G483" s="35">
        <v>60</v>
      </c>
      <c r="H48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m)VORFNon-mechanicalCrops60</v>
      </c>
      <c r="I483" s="39">
        <v>78.088642820752057</v>
      </c>
      <c r="J483" s="28">
        <v>4.4725589607129006</v>
      </c>
      <c r="K483" s="28">
        <v>24.639344262295083</v>
      </c>
      <c r="L483" s="28">
        <v>3.3726947202728828</v>
      </c>
      <c r="M483" s="28">
        <v>12.729948653948227</v>
      </c>
      <c r="N483" s="28">
        <f>SUM(TotalCarbon[[#This Row],[Tree Carbon]:[Soil Carbon]])</f>
        <v>123.30318941798116</v>
      </c>
    </row>
    <row r="484" spans="2:14" hidden="1">
      <c r="B484" s="1" t="s">
        <v>31954</v>
      </c>
      <c r="C484" s="1" t="s">
        <v>190</v>
      </c>
      <c r="D484" s="1" t="s">
        <v>210</v>
      </c>
      <c r="E484" s="1" t="s">
        <v>31946</v>
      </c>
      <c r="F484" s="1" t="s">
        <v>74</v>
      </c>
      <c r="G484" s="35">
        <v>70</v>
      </c>
      <c r="H48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m)VORFNon-mechanicalCrops70</v>
      </c>
      <c r="I484" s="39">
        <v>78.107585568199525</v>
      </c>
      <c r="J484" s="28">
        <v>4.4776037446201835</v>
      </c>
      <c r="K484" s="28">
        <v>26.568181818181817</v>
      </c>
      <c r="L484" s="28">
        <v>3.3718583712769652</v>
      </c>
      <c r="M484" s="28">
        <v>13.148659123246951</v>
      </c>
      <c r="N484" s="28">
        <f>SUM(TotalCarbon[[#This Row],[Tree Carbon]:[Soil Carbon]])</f>
        <v>125.67388862552545</v>
      </c>
    </row>
    <row r="485" spans="2:14" hidden="1">
      <c r="B485" s="1" t="s">
        <v>31954</v>
      </c>
      <c r="C485" s="1" t="s">
        <v>190</v>
      </c>
      <c r="D485" s="1" t="s">
        <v>210</v>
      </c>
      <c r="E485" s="1" t="s">
        <v>31946</v>
      </c>
      <c r="F485" s="1" t="s">
        <v>74</v>
      </c>
      <c r="G485" s="35">
        <v>80</v>
      </c>
      <c r="H48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m)VORFNon-mechanicalCrops80</v>
      </c>
      <c r="I485" s="39">
        <v>78.111487730463651</v>
      </c>
      <c r="J485" s="28">
        <v>4.4789656592920855</v>
      </c>
      <c r="K485" s="28">
        <v>28.225352112676056</v>
      </c>
      <c r="L485" s="28">
        <v>3.3716327834404511</v>
      </c>
      <c r="M485" s="28">
        <v>13.429329144302876</v>
      </c>
      <c r="N485" s="28">
        <f>SUM(TotalCarbon[[#This Row],[Tree Carbon]:[Soil Carbon]])</f>
        <v>127.61676743017512</v>
      </c>
    </row>
    <row r="486" spans="2:14" hidden="1">
      <c r="B486" s="1" t="s">
        <v>31954</v>
      </c>
      <c r="C486" s="1" t="s">
        <v>190</v>
      </c>
      <c r="D486" s="1" t="s">
        <v>210</v>
      </c>
      <c r="E486" s="1" t="s">
        <v>31946</v>
      </c>
      <c r="F486" s="1" t="s">
        <v>74</v>
      </c>
      <c r="G486" s="35">
        <v>90</v>
      </c>
      <c r="H48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m)VORFNon-mechanicalCrops90</v>
      </c>
      <c r="I486" s="39">
        <v>78.112291496878299</v>
      </c>
      <c r="J486" s="28">
        <v>4.479333184402936</v>
      </c>
      <c r="K486" s="28">
        <v>29.664473684210527</v>
      </c>
      <c r="L486" s="28">
        <v>3.3715719208411778</v>
      </c>
      <c r="M486" s="28">
        <v>13.617467885737902</v>
      </c>
      <c r="N486" s="28">
        <f>SUM(TotalCarbon[[#This Row],[Tree Carbon]:[Soil Carbon]])</f>
        <v>129.24513817207085</v>
      </c>
    </row>
    <row r="487" spans="2:14" hidden="1">
      <c r="B487" s="1" t="s">
        <v>31954</v>
      </c>
      <c r="C487" s="1" t="s">
        <v>190</v>
      </c>
      <c r="D487" s="1" t="s">
        <v>210</v>
      </c>
      <c r="E487" s="1" t="s">
        <v>31946</v>
      </c>
      <c r="F487" s="1" t="s">
        <v>74</v>
      </c>
      <c r="G487" s="35">
        <v>100</v>
      </c>
      <c r="H48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m)VORFNon-mechanicalCrops100</v>
      </c>
      <c r="I487" s="39">
        <v>78.112457053514902</v>
      </c>
      <c r="J487" s="28">
        <v>4.4794323539237029</v>
      </c>
      <c r="K487" s="28">
        <v>30.925925925925927</v>
      </c>
      <c r="L487" s="28">
        <v>3.3715554992932972</v>
      </c>
      <c r="M487" s="28">
        <v>13.743581055557719</v>
      </c>
      <c r="N487" s="28">
        <f>SUM(TotalCarbon[[#This Row],[Tree Carbon]:[Soil Carbon]])</f>
        <v>130.63295188821553</v>
      </c>
    </row>
    <row r="488" spans="2:14" hidden="1">
      <c r="B488" s="1" t="s">
        <v>31954</v>
      </c>
      <c r="C488" s="1" t="s">
        <v>190</v>
      </c>
      <c r="D488" s="1" t="s">
        <v>211</v>
      </c>
      <c r="E488" s="1" t="s">
        <v>31946</v>
      </c>
      <c r="F488" s="1" t="s">
        <v>74</v>
      </c>
      <c r="G488" s="35">
        <v>0</v>
      </c>
      <c r="H48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m)VOWNon-mechanicalCrops0</v>
      </c>
      <c r="I488" s="39">
        <v>0</v>
      </c>
      <c r="J488" s="28">
        <v>0</v>
      </c>
      <c r="K488" s="28">
        <v>0</v>
      </c>
      <c r="L488" s="28">
        <v>0</v>
      </c>
      <c r="M488" s="28">
        <v>0</v>
      </c>
      <c r="N488" s="28">
        <f>SUM(TotalCarbon[[#This Row],[Tree Carbon]:[Soil Carbon]])</f>
        <v>0</v>
      </c>
    </row>
    <row r="489" spans="2:14" hidden="1">
      <c r="B489" s="1" t="s">
        <v>31954</v>
      </c>
      <c r="C489" s="1" t="s">
        <v>190</v>
      </c>
      <c r="D489" s="1" t="s">
        <v>211</v>
      </c>
      <c r="E489" s="1" t="s">
        <v>31946</v>
      </c>
      <c r="F489" s="1" t="s">
        <v>74</v>
      </c>
      <c r="G489" s="35">
        <v>5</v>
      </c>
      <c r="H48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m)VOWNon-mechanicalCrops5</v>
      </c>
      <c r="I489" s="39">
        <v>4.7313602742223422</v>
      </c>
      <c r="J489" s="28">
        <v>0.19494882646052472</v>
      </c>
      <c r="K489" s="28">
        <v>3.7388059701492535</v>
      </c>
      <c r="L489" s="28">
        <v>6.7191886030582371</v>
      </c>
      <c r="M489" s="28">
        <v>2.5377694569082578</v>
      </c>
      <c r="N489" s="28">
        <f>SUM(TotalCarbon[[#This Row],[Tree Carbon]:[Soil Carbon]])</f>
        <v>17.922073130798616</v>
      </c>
    </row>
    <row r="490" spans="2:14" hidden="1">
      <c r="B490" s="1" t="s">
        <v>31954</v>
      </c>
      <c r="C490" s="1" t="s">
        <v>190</v>
      </c>
      <c r="D490" s="1" t="s">
        <v>211</v>
      </c>
      <c r="E490" s="1" t="s">
        <v>31946</v>
      </c>
      <c r="F490" s="1" t="s">
        <v>74</v>
      </c>
      <c r="G490" s="35">
        <v>10</v>
      </c>
      <c r="H49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m)VOWNon-mechanicalCrops10</v>
      </c>
      <c r="I490" s="39">
        <v>24.877305513740893</v>
      </c>
      <c r="J490" s="28">
        <v>1.1967936825344883</v>
      </c>
      <c r="K490" s="28">
        <v>6.958333333333333</v>
      </c>
      <c r="L490" s="28">
        <v>4.5074936729529487</v>
      </c>
      <c r="M490" s="28">
        <v>4.6155193555010499</v>
      </c>
      <c r="N490" s="28">
        <f>SUM(TotalCarbon[[#This Row],[Tree Carbon]:[Soil Carbon]])</f>
        <v>42.155445558062709</v>
      </c>
    </row>
    <row r="491" spans="2:14" hidden="1">
      <c r="B491" s="1" t="s">
        <v>31954</v>
      </c>
      <c r="C491" s="1" t="s">
        <v>190</v>
      </c>
      <c r="D491" s="1" t="s">
        <v>211</v>
      </c>
      <c r="E491" s="1" t="s">
        <v>31946</v>
      </c>
      <c r="F491" s="1" t="s">
        <v>74</v>
      </c>
      <c r="G491" s="35">
        <v>15</v>
      </c>
      <c r="H49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m)VOWNon-mechanicalCrops15</v>
      </c>
      <c r="I491" s="39">
        <v>47.363789471010115</v>
      </c>
      <c r="J491" s="28">
        <v>2.5600703639852718</v>
      </c>
      <c r="K491" s="28">
        <v>9.7597402597402603</v>
      </c>
      <c r="L491" s="28">
        <v>3.8131505355154314</v>
      </c>
      <c r="M491" s="28">
        <v>6.3166370946836281</v>
      </c>
      <c r="N491" s="28">
        <f>SUM(TotalCarbon[[#This Row],[Tree Carbon]:[Soil Carbon]])</f>
        <v>69.813387724934699</v>
      </c>
    </row>
    <row r="492" spans="2:14" hidden="1">
      <c r="B492" s="1" t="s">
        <v>31954</v>
      </c>
      <c r="C492" s="1" t="s">
        <v>190</v>
      </c>
      <c r="D492" s="1" t="s">
        <v>211</v>
      </c>
      <c r="E492" s="1" t="s">
        <v>31946</v>
      </c>
      <c r="F492" s="1" t="s">
        <v>74</v>
      </c>
      <c r="G492" s="35">
        <v>20</v>
      </c>
      <c r="H49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m)VOWNon-mechanicalCrops20</v>
      </c>
      <c r="I492" s="39">
        <v>63.598582421350557</v>
      </c>
      <c r="J492" s="28">
        <v>3.7398113377216675</v>
      </c>
      <c r="K492" s="28">
        <v>12.219512195121951</v>
      </c>
      <c r="L492" s="28">
        <v>3.5081038115738106</v>
      </c>
      <c r="M492" s="28">
        <v>7.7093945023588972</v>
      </c>
      <c r="N492" s="28">
        <f>SUM(TotalCarbon[[#This Row],[Tree Carbon]:[Soil Carbon]])</f>
        <v>90.775404268126863</v>
      </c>
    </row>
    <row r="493" spans="2:14" hidden="1">
      <c r="B493" s="1" t="s">
        <v>31954</v>
      </c>
      <c r="C493" s="1" t="s">
        <v>190</v>
      </c>
      <c r="D493" s="1" t="s">
        <v>211</v>
      </c>
      <c r="E493" s="1" t="s">
        <v>31946</v>
      </c>
      <c r="F493" s="1" t="s">
        <v>74</v>
      </c>
      <c r="G493" s="35">
        <v>25</v>
      </c>
      <c r="H49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m)VOWNon-mechanicalCrops25</v>
      </c>
      <c r="I493" s="39">
        <v>73.413610489829182</v>
      </c>
      <c r="J493" s="28">
        <v>4.5786867019750677</v>
      </c>
      <c r="K493" s="28">
        <v>14.396551724137931</v>
      </c>
      <c r="L493" s="28">
        <v>3.3553386927812223</v>
      </c>
      <c r="M493" s="28">
        <v>8.8496878235998082</v>
      </c>
      <c r="N493" s="28">
        <f>SUM(TotalCarbon[[#This Row],[Tree Carbon]:[Soil Carbon]])</f>
        <v>104.59387543232322</v>
      </c>
    </row>
    <row r="494" spans="2:14" hidden="1">
      <c r="B494" s="1" t="s">
        <v>31954</v>
      </c>
      <c r="C494" s="1" t="s">
        <v>190</v>
      </c>
      <c r="D494" s="1" t="s">
        <v>211</v>
      </c>
      <c r="E494" s="1" t="s">
        <v>31946</v>
      </c>
      <c r="F494" s="1" t="s">
        <v>74</v>
      </c>
      <c r="G494" s="35">
        <v>30</v>
      </c>
      <c r="H49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m)VOWNon-mechanicalCrops30</v>
      </c>
      <c r="I494" s="39">
        <v>78.88249660790683</v>
      </c>
      <c r="J494" s="28">
        <v>5.1198573105170597</v>
      </c>
      <c r="K494" s="28">
        <v>16.336956521739129</v>
      </c>
      <c r="L494" s="28">
        <v>3.2738791230992779</v>
      </c>
      <c r="M494" s="28">
        <v>9.7832810332291729</v>
      </c>
      <c r="N494" s="28">
        <f>SUM(TotalCarbon[[#This Row],[Tree Carbon]:[Soil Carbon]])</f>
        <v>113.39647059649147</v>
      </c>
    </row>
    <row r="495" spans="2:14" hidden="1">
      <c r="B495" s="1" t="s">
        <v>31954</v>
      </c>
      <c r="C495" s="1" t="s">
        <v>190</v>
      </c>
      <c r="D495" s="1" t="s">
        <v>211</v>
      </c>
      <c r="E495" s="1" t="s">
        <v>31946</v>
      </c>
      <c r="F495" s="1" t="s">
        <v>74</v>
      </c>
      <c r="G495" s="35">
        <v>35</v>
      </c>
      <c r="H49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m)VOWNon-mechanicalCrops35</v>
      </c>
      <c r="I495" s="39">
        <v>81.811139822006808</v>
      </c>
      <c r="J495" s="28">
        <v>5.4514227179819681</v>
      </c>
      <c r="K495" s="28">
        <v>18.077319587628867</v>
      </c>
      <c r="L495" s="28">
        <v>3.2289937174260155</v>
      </c>
      <c r="M495" s="28">
        <v>10.54764250481751</v>
      </c>
      <c r="N495" s="28">
        <f>SUM(TotalCarbon[[#This Row],[Tree Carbon]:[Soil Carbon]])</f>
        <v>119.11651834986117</v>
      </c>
    </row>
    <row r="496" spans="2:14" hidden="1">
      <c r="B496" s="1" t="s">
        <v>31954</v>
      </c>
      <c r="C496" s="1" t="s">
        <v>190</v>
      </c>
      <c r="D496" s="1" t="s">
        <v>211</v>
      </c>
      <c r="E496" s="1" t="s">
        <v>31946</v>
      </c>
      <c r="F496" s="1" t="s">
        <v>74</v>
      </c>
      <c r="G496" s="35">
        <v>40</v>
      </c>
      <c r="H49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m)VOWNon-mechanicalCrops40</v>
      </c>
      <c r="I496" s="39">
        <v>83.348632868568671</v>
      </c>
      <c r="J496" s="28">
        <v>5.6488945074796924</v>
      </c>
      <c r="K496" s="28">
        <v>19.647058823529413</v>
      </c>
      <c r="L496" s="28">
        <v>3.2038148273872635</v>
      </c>
      <c r="M496" s="28">
        <v>11.173448748074826</v>
      </c>
      <c r="N496" s="28">
        <f>SUM(TotalCarbon[[#This Row],[Tree Carbon]:[Soil Carbon]])</f>
        <v>123.02184977503987</v>
      </c>
    </row>
    <row r="497" spans="2:14" hidden="1">
      <c r="B497" s="1" t="s">
        <v>31954</v>
      </c>
      <c r="C497" s="1" t="s">
        <v>190</v>
      </c>
      <c r="D497" s="1" t="s">
        <v>211</v>
      </c>
      <c r="E497" s="1" t="s">
        <v>31946</v>
      </c>
      <c r="F497" s="1" t="s">
        <v>74</v>
      </c>
      <c r="G497" s="35">
        <v>45</v>
      </c>
      <c r="H49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m)VOWNon-mechanicalCrops45</v>
      </c>
      <c r="I497" s="39">
        <v>84.147710901643592</v>
      </c>
      <c r="J497" s="28">
        <v>5.7646538068471305</v>
      </c>
      <c r="K497" s="28">
        <v>21.070093457943926</v>
      </c>
      <c r="L497" s="28">
        <v>3.1895488520291719</v>
      </c>
      <c r="M497" s="28">
        <v>11.685815564897787</v>
      </c>
      <c r="N497" s="28">
        <f>SUM(TotalCarbon[[#This Row],[Tree Carbon]:[Soil Carbon]])</f>
        <v>125.85782258336161</v>
      </c>
    </row>
    <row r="498" spans="2:14" hidden="1">
      <c r="B498" s="1" t="s">
        <v>31954</v>
      </c>
      <c r="C498" s="1" t="s">
        <v>190</v>
      </c>
      <c r="D498" s="1" t="s">
        <v>211</v>
      </c>
      <c r="E498" s="1" t="s">
        <v>31946</v>
      </c>
      <c r="F498" s="1" t="s">
        <v>74</v>
      </c>
      <c r="G498" s="35">
        <v>50</v>
      </c>
      <c r="H49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m)VOWNon-mechanicalCrops50</v>
      </c>
      <c r="I498" s="39">
        <v>84.560885739194148</v>
      </c>
      <c r="J498" s="28">
        <v>5.8319066137273161</v>
      </c>
      <c r="K498" s="28">
        <v>22.366071428571427</v>
      </c>
      <c r="L498" s="28">
        <v>3.1814202841821304</v>
      </c>
      <c r="M498" s="28">
        <v>12.105306034687423</v>
      </c>
      <c r="N498" s="28">
        <f>SUM(TotalCarbon[[#This Row],[Tree Carbon]:[Soil Carbon]])</f>
        <v>128.04559010036243</v>
      </c>
    </row>
    <row r="499" spans="2:14" hidden="1">
      <c r="B499" s="1" t="s">
        <v>31954</v>
      </c>
      <c r="C499" s="1" t="s">
        <v>190</v>
      </c>
      <c r="D499" s="1" t="s">
        <v>211</v>
      </c>
      <c r="E499" s="1" t="s">
        <v>31946</v>
      </c>
      <c r="F499" s="1" t="s">
        <v>74</v>
      </c>
      <c r="G499" s="35">
        <v>60</v>
      </c>
      <c r="H49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m)VOWNon-mechanicalCrops60</v>
      </c>
      <c r="I499" s="39">
        <v>84.883698317906294</v>
      </c>
      <c r="J499" s="28">
        <v>5.8931829051110149</v>
      </c>
      <c r="K499" s="28">
        <v>24.639344262295083</v>
      </c>
      <c r="L499" s="28">
        <v>3.1741130210277864</v>
      </c>
      <c r="M499" s="28">
        <v>12.729948653948227</v>
      </c>
      <c r="N499" s="28">
        <f>SUM(TotalCarbon[[#This Row],[Tree Carbon]:[Soil Carbon]])</f>
        <v>131.32028716028842</v>
      </c>
    </row>
    <row r="500" spans="2:14" hidden="1">
      <c r="B500" s="1" t="s">
        <v>31954</v>
      </c>
      <c r="C500" s="1" t="s">
        <v>190</v>
      </c>
      <c r="D500" s="1" t="s">
        <v>211</v>
      </c>
      <c r="E500" s="1" t="s">
        <v>31946</v>
      </c>
      <c r="F500" s="1" t="s">
        <v>74</v>
      </c>
      <c r="G500" s="35">
        <v>70</v>
      </c>
      <c r="H50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m)VOWNon-mechanicalCrops70</v>
      </c>
      <c r="I500" s="39">
        <v>84.969229232758437</v>
      </c>
      <c r="J500" s="28">
        <v>5.9134824465110922</v>
      </c>
      <c r="K500" s="28">
        <v>26.568181818181817</v>
      </c>
      <c r="L500" s="28">
        <v>3.1717126951834334</v>
      </c>
      <c r="M500" s="28">
        <v>13.148659123246951</v>
      </c>
      <c r="N500" s="28">
        <f>SUM(TotalCarbon[[#This Row],[Tree Carbon]:[Soil Carbon]])</f>
        <v>133.77126531588172</v>
      </c>
    </row>
    <row r="501" spans="2:14" hidden="1">
      <c r="B501" s="1" t="s">
        <v>31954</v>
      </c>
      <c r="C501" s="1" t="s">
        <v>190</v>
      </c>
      <c r="D501" s="1" t="s">
        <v>211</v>
      </c>
      <c r="E501" s="1" t="s">
        <v>31946</v>
      </c>
      <c r="F501" s="1" t="s">
        <v>74</v>
      </c>
      <c r="G501" s="35">
        <v>80</v>
      </c>
      <c r="H50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m)VOWNon-mechanicalCrops80</v>
      </c>
      <c r="I501" s="39">
        <v>84.991861018999515</v>
      </c>
      <c r="J501" s="28">
        <v>5.9201838173193746</v>
      </c>
      <c r="K501" s="28">
        <v>28.225352112676056</v>
      </c>
      <c r="L501" s="28">
        <v>3.1709224956111193</v>
      </c>
      <c r="M501" s="28">
        <v>13.429329144302876</v>
      </c>
      <c r="N501" s="28">
        <f>SUM(TotalCarbon[[#This Row],[Tree Carbon]:[Soil Carbon]])</f>
        <v>135.73764858890894</v>
      </c>
    </row>
    <row r="502" spans="2:14" hidden="1">
      <c r="B502" s="1" t="s">
        <v>31954</v>
      </c>
      <c r="C502" s="1" t="s">
        <v>190</v>
      </c>
      <c r="D502" s="1" t="s">
        <v>211</v>
      </c>
      <c r="E502" s="1" t="s">
        <v>31946</v>
      </c>
      <c r="F502" s="1" t="s">
        <v>74</v>
      </c>
      <c r="G502" s="35">
        <v>90</v>
      </c>
      <c r="H50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m)VOWNon-mechanicalCrops90</v>
      </c>
      <c r="I502" s="39">
        <v>84.997847367741429</v>
      </c>
      <c r="J502" s="28">
        <v>5.9223935614410985</v>
      </c>
      <c r="K502" s="28">
        <v>29.664473684210527</v>
      </c>
      <c r="L502" s="28">
        <v>3.170662170395429</v>
      </c>
      <c r="M502" s="28">
        <v>13.617467885737902</v>
      </c>
      <c r="N502" s="28">
        <f>SUM(TotalCarbon[[#This Row],[Tree Carbon]:[Soil Carbon]])</f>
        <v>137.37284466952639</v>
      </c>
    </row>
    <row r="503" spans="2:14" hidden="1">
      <c r="B503" s="1" t="s">
        <v>31954</v>
      </c>
      <c r="C503" s="1" t="s">
        <v>190</v>
      </c>
      <c r="D503" s="1" t="s">
        <v>211</v>
      </c>
      <c r="E503" s="1" t="s">
        <v>31946</v>
      </c>
      <c r="F503" s="1" t="s">
        <v>74</v>
      </c>
      <c r="G503" s="35">
        <v>100</v>
      </c>
      <c r="H50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m)VOWNon-mechanicalCrops100</v>
      </c>
      <c r="I503" s="39">
        <v>84.9994306737388</v>
      </c>
      <c r="J503" s="28">
        <v>5.9231219379252247</v>
      </c>
      <c r="K503" s="28">
        <v>30.925925925925927</v>
      </c>
      <c r="L503" s="28">
        <v>3.1705763878905331</v>
      </c>
      <c r="M503" s="28">
        <v>13.743581055557719</v>
      </c>
      <c r="N503" s="28">
        <f>SUM(TotalCarbon[[#This Row],[Tree Carbon]:[Soil Carbon]])</f>
        <v>138.76263598103822</v>
      </c>
    </row>
    <row r="504" spans="2:14" hidden="1">
      <c r="B504" s="1" t="s">
        <v>31954</v>
      </c>
      <c r="C504" s="1" t="s">
        <v>190</v>
      </c>
      <c r="D504" s="1" t="s">
        <v>212</v>
      </c>
      <c r="E504" s="1" t="s">
        <v>31946</v>
      </c>
      <c r="F504" s="1" t="s">
        <v>74</v>
      </c>
      <c r="G504" s="35">
        <v>0</v>
      </c>
      <c r="H50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m)AllWillNon-mechanicalCrops0</v>
      </c>
      <c r="I504" s="39">
        <v>0</v>
      </c>
      <c r="J504" s="28">
        <v>0</v>
      </c>
      <c r="K504" s="28">
        <v>0</v>
      </c>
      <c r="L504" s="28">
        <v>0</v>
      </c>
      <c r="M504" s="28">
        <v>0</v>
      </c>
      <c r="N504" s="28">
        <f>SUM(TotalCarbon[[#This Row],[Tree Carbon]:[Soil Carbon]])</f>
        <v>0</v>
      </c>
    </row>
    <row r="505" spans="2:14" hidden="1">
      <c r="B505" s="1" t="s">
        <v>31954</v>
      </c>
      <c r="C505" s="1" t="s">
        <v>190</v>
      </c>
      <c r="D505" s="1" t="s">
        <v>212</v>
      </c>
      <c r="E505" s="1" t="s">
        <v>31946</v>
      </c>
      <c r="F505" s="1" t="s">
        <v>74</v>
      </c>
      <c r="G505" s="35">
        <v>5</v>
      </c>
      <c r="H50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m)AllWillNon-mechanicalCrops5</v>
      </c>
      <c r="I505" s="39">
        <v>17.146762540082854</v>
      </c>
      <c r="J505" s="28">
        <v>6.1732861094111594E-2</v>
      </c>
      <c r="K505" s="28">
        <v>3.7388059701492535</v>
      </c>
      <c r="L505" s="28">
        <v>8.6533796901849929</v>
      </c>
      <c r="M505" s="28">
        <v>1.5861059105676603</v>
      </c>
      <c r="N505" s="28">
        <f>SUM(TotalCarbon[[#This Row],[Tree Carbon]:[Soil Carbon]])</f>
        <v>31.18678697207887</v>
      </c>
    </row>
    <row r="506" spans="2:14" hidden="1">
      <c r="B506" s="1" t="s">
        <v>31954</v>
      </c>
      <c r="C506" s="1" t="s">
        <v>190</v>
      </c>
      <c r="D506" s="1" t="s">
        <v>212</v>
      </c>
      <c r="E506" s="1" t="s">
        <v>31946</v>
      </c>
      <c r="F506" s="1" t="s">
        <v>74</v>
      </c>
      <c r="G506" s="35">
        <v>10</v>
      </c>
      <c r="H50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m)AllWillNon-mechanicalCrops10</v>
      </c>
      <c r="I506" s="39">
        <v>53.316742212757923</v>
      </c>
      <c r="J506" s="28">
        <v>0.34070452426097458</v>
      </c>
      <c r="K506" s="28">
        <v>6.958333333333333</v>
      </c>
      <c r="L506" s="28">
        <v>5.9425963382266476</v>
      </c>
      <c r="M506" s="28">
        <v>2.8846995971881562</v>
      </c>
      <c r="N506" s="28">
        <f>SUM(TotalCarbon[[#This Row],[Tree Carbon]:[Soil Carbon]])</f>
        <v>69.44307600576704</v>
      </c>
    </row>
    <row r="507" spans="2:14" hidden="1">
      <c r="B507" s="1" t="s">
        <v>31954</v>
      </c>
      <c r="C507" s="1" t="s">
        <v>190</v>
      </c>
      <c r="D507" s="1" t="s">
        <v>212</v>
      </c>
      <c r="E507" s="1" t="s">
        <v>31946</v>
      </c>
      <c r="F507" s="1" t="s">
        <v>74</v>
      </c>
      <c r="G507" s="35">
        <v>15</v>
      </c>
      <c r="H50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m)AllWillNon-mechanicalCrops15</v>
      </c>
      <c r="I507" s="39">
        <v>72.799232160436446</v>
      </c>
      <c r="J507" s="28">
        <v>0.80711923405181119</v>
      </c>
      <c r="K507" s="28">
        <v>9.7597402597402603</v>
      </c>
      <c r="L507" s="28">
        <v>4.9155608410968235</v>
      </c>
      <c r="M507" s="28">
        <v>3.9478981841772693</v>
      </c>
      <c r="N507" s="28">
        <f>SUM(TotalCarbon[[#This Row],[Tree Carbon]:[Soil Carbon]])</f>
        <v>92.229550679502609</v>
      </c>
    </row>
    <row r="508" spans="2:14" hidden="1">
      <c r="B508" s="1" t="s">
        <v>31954</v>
      </c>
      <c r="C508" s="1" t="s">
        <v>190</v>
      </c>
      <c r="D508" s="1" t="s">
        <v>212</v>
      </c>
      <c r="E508" s="1" t="s">
        <v>31946</v>
      </c>
      <c r="F508" s="1" t="s">
        <v>74</v>
      </c>
      <c r="G508" s="35">
        <v>20</v>
      </c>
      <c r="H50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m)AllWillNon-mechanicalCrops20</v>
      </c>
      <c r="I508" s="39">
        <v>80.220088799836716</v>
      </c>
      <c r="J508" s="28">
        <v>1.3659212174150939</v>
      </c>
      <c r="K508" s="28">
        <v>12.219512195121951</v>
      </c>
      <c r="L508" s="28">
        <v>4.3783021161105786</v>
      </c>
      <c r="M508" s="28">
        <v>4.8183715639743099</v>
      </c>
      <c r="N508" s="28">
        <f>SUM(TotalCarbon[[#This Row],[Tree Carbon]:[Soil Carbon]])</f>
        <v>103.00219589245864</v>
      </c>
    </row>
    <row r="509" spans="2:14" hidden="1">
      <c r="B509" s="1" t="s">
        <v>31954</v>
      </c>
      <c r="C509" s="1" t="s">
        <v>190</v>
      </c>
      <c r="D509" s="1" t="s">
        <v>212</v>
      </c>
      <c r="E509" s="1" t="s">
        <v>31946</v>
      </c>
      <c r="F509" s="1" t="s">
        <v>74</v>
      </c>
      <c r="G509" s="35">
        <v>25</v>
      </c>
      <c r="H50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m)AllWillNon-mechanicalCrops25</v>
      </c>
      <c r="I509" s="39">
        <v>82.772687858520598</v>
      </c>
      <c r="J509" s="28">
        <v>1.9365943782868025</v>
      </c>
      <c r="K509" s="28">
        <v>14.396551724137931</v>
      </c>
      <c r="L509" s="28">
        <v>4.0546265743935654</v>
      </c>
      <c r="M509" s="28">
        <v>5.5310548897498784</v>
      </c>
      <c r="N509" s="28">
        <f>SUM(TotalCarbon[[#This Row],[Tree Carbon]:[Soil Carbon]])</f>
        <v>108.69151542508878</v>
      </c>
    </row>
    <row r="510" spans="2:14" hidden="1">
      <c r="B510" s="1" t="s">
        <v>31954</v>
      </c>
      <c r="C510" s="1" t="s">
        <v>190</v>
      </c>
      <c r="D510" s="1" t="s">
        <v>212</v>
      </c>
      <c r="E510" s="1" t="s">
        <v>31946</v>
      </c>
      <c r="F510" s="1" t="s">
        <v>74</v>
      </c>
      <c r="G510" s="35">
        <v>30</v>
      </c>
      <c r="H51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m)AllWillNon-mechanicalCrops30</v>
      </c>
      <c r="I510" s="39">
        <v>83.622836847223027</v>
      </c>
      <c r="J510" s="28">
        <v>2.4686625726825313</v>
      </c>
      <c r="K510" s="28">
        <v>16.336956521739129</v>
      </c>
      <c r="L510" s="28">
        <v>3.8437734967758082</v>
      </c>
      <c r="M510" s="28">
        <v>6.114550645768233</v>
      </c>
      <c r="N510" s="28">
        <f>SUM(TotalCarbon[[#This Row],[Tree Carbon]:[Soil Carbon]])</f>
        <v>112.38678008418873</v>
      </c>
    </row>
    <row r="511" spans="2:14" hidden="1">
      <c r="B511" s="1" t="s">
        <v>31954</v>
      </c>
      <c r="C511" s="1" t="s">
        <v>190</v>
      </c>
      <c r="D511" s="1" t="s">
        <v>212</v>
      </c>
      <c r="E511" s="1" t="s">
        <v>31946</v>
      </c>
      <c r="F511" s="1" t="s">
        <v>74</v>
      </c>
      <c r="G511" s="35">
        <v>35</v>
      </c>
      <c r="H51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m)AllWillNon-mechanicalCrops35</v>
      </c>
      <c r="I511" s="39">
        <v>83.903034241287344</v>
      </c>
      <c r="J511" s="28">
        <v>2.9371675512894844</v>
      </c>
      <c r="K511" s="28">
        <v>18.077319587628867</v>
      </c>
      <c r="L511" s="28">
        <v>3.6996023819802804</v>
      </c>
      <c r="M511" s="28">
        <v>6.592276565510943</v>
      </c>
      <c r="N511" s="28">
        <f>SUM(TotalCarbon[[#This Row],[Tree Carbon]:[Soil Carbon]])</f>
        <v>115.20940032769693</v>
      </c>
    </row>
    <row r="512" spans="2:14" hidden="1">
      <c r="B512" s="1" t="s">
        <v>31954</v>
      </c>
      <c r="C512" s="1" t="s">
        <v>190</v>
      </c>
      <c r="D512" s="1" t="s">
        <v>212</v>
      </c>
      <c r="E512" s="1" t="s">
        <v>31946</v>
      </c>
      <c r="F512" s="1" t="s">
        <v>74</v>
      </c>
      <c r="G512" s="35">
        <v>40</v>
      </c>
      <c r="H51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m)AllWillNon-mechanicalCrops40</v>
      </c>
      <c r="I512" s="39">
        <v>83.99506837088073</v>
      </c>
      <c r="J512" s="28">
        <v>3.334279217198961</v>
      </c>
      <c r="K512" s="28">
        <v>19.647058823529413</v>
      </c>
      <c r="L512" s="28">
        <v>3.597815899995525</v>
      </c>
      <c r="M512" s="28">
        <v>6.9834054675467669</v>
      </c>
      <c r="N512" s="28">
        <f>SUM(TotalCarbon[[#This Row],[Tree Carbon]:[Soil Carbon]])</f>
        <v>117.5576277791514</v>
      </c>
    </row>
    <row r="513" spans="2:14" hidden="1">
      <c r="B513" s="1" t="s">
        <v>31954</v>
      </c>
      <c r="C513" s="1" t="s">
        <v>190</v>
      </c>
      <c r="D513" s="1" t="s">
        <v>212</v>
      </c>
      <c r="E513" s="1" t="s">
        <v>31946</v>
      </c>
      <c r="F513" s="1" t="s">
        <v>74</v>
      </c>
      <c r="G513" s="35">
        <v>45</v>
      </c>
      <c r="H51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m)AllWillNon-mechanicalCrops45</v>
      </c>
      <c r="I513" s="39">
        <v>84.025264246403069</v>
      </c>
      <c r="J513" s="28">
        <v>3.6621037202058675</v>
      </c>
      <c r="K513" s="28">
        <v>21.070093457943926</v>
      </c>
      <c r="L513" s="28">
        <v>3.5243467294252313</v>
      </c>
      <c r="M513" s="28">
        <v>7.3036347280611196</v>
      </c>
      <c r="N513" s="28">
        <f>SUM(TotalCarbon[[#This Row],[Tree Carbon]:[Soil Carbon]])</f>
        <v>119.58544288203922</v>
      </c>
    </row>
    <row r="514" spans="2:14" hidden="1">
      <c r="B514" s="1" t="s">
        <v>31954</v>
      </c>
      <c r="C514" s="1" t="s">
        <v>190</v>
      </c>
      <c r="D514" s="1" t="s">
        <v>212</v>
      </c>
      <c r="E514" s="1" t="s">
        <v>31946</v>
      </c>
      <c r="F514" s="1" t="s">
        <v>74</v>
      </c>
      <c r="G514" s="35">
        <v>50</v>
      </c>
      <c r="H51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m)AllWillNon-mechanicalCrops50</v>
      </c>
      <c r="I514" s="39">
        <v>84.035167707691457</v>
      </c>
      <c r="J514" s="28">
        <v>3.9276880429963121</v>
      </c>
      <c r="K514" s="28">
        <v>22.366071428571427</v>
      </c>
      <c r="L514" s="28">
        <v>3.4704774919908457</v>
      </c>
      <c r="M514" s="28">
        <v>7.5658162716796369</v>
      </c>
      <c r="N514" s="28">
        <f>SUM(TotalCarbon[[#This Row],[Tree Carbon]:[Soil Carbon]])</f>
        <v>121.36522094292968</v>
      </c>
    </row>
    <row r="515" spans="2:14" hidden="1">
      <c r="B515" s="1" t="s">
        <v>31954</v>
      </c>
      <c r="C515" s="1" t="s">
        <v>190</v>
      </c>
      <c r="D515" s="1" t="s">
        <v>212</v>
      </c>
      <c r="E515" s="1" t="s">
        <v>31946</v>
      </c>
      <c r="F515" s="1" t="s">
        <v>74</v>
      </c>
      <c r="G515" s="35">
        <v>60</v>
      </c>
      <c r="H51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m)AllWillNon-mechanicalCrops60</v>
      </c>
      <c r="I515" s="39">
        <v>84.039480381194466</v>
      </c>
      <c r="J515" s="28">
        <v>4.3078511967588256</v>
      </c>
      <c r="K515" s="28">
        <v>24.639344262295083</v>
      </c>
      <c r="L515" s="28">
        <v>3.4006506313337388</v>
      </c>
      <c r="M515" s="28">
        <v>7.9562179087176403</v>
      </c>
      <c r="N515" s="28">
        <f>SUM(TotalCarbon[[#This Row],[Tree Carbon]:[Soil Carbon]])</f>
        <v>124.34354438029976</v>
      </c>
    </row>
    <row r="516" spans="2:14" hidden="1">
      <c r="B516" s="1" t="s">
        <v>31954</v>
      </c>
      <c r="C516" s="1" t="s">
        <v>190</v>
      </c>
      <c r="D516" s="1" t="s">
        <v>212</v>
      </c>
      <c r="E516" s="1" t="s">
        <v>31946</v>
      </c>
      <c r="F516" s="1" t="s">
        <v>74</v>
      </c>
      <c r="G516" s="35">
        <v>70</v>
      </c>
      <c r="H51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m)AllWillNon-mechanicalCrops70</v>
      </c>
      <c r="I516" s="39">
        <v>84.039944126089949</v>
      </c>
      <c r="J516" s="28">
        <v>4.5426849518562156</v>
      </c>
      <c r="K516" s="28">
        <v>26.568181818181817</v>
      </c>
      <c r="L516" s="28">
        <v>3.3611708863147163</v>
      </c>
      <c r="M516" s="28">
        <v>8.2179119520293398</v>
      </c>
      <c r="N516" s="28">
        <f>SUM(TotalCarbon[[#This Row],[Tree Carbon]:[Soil Carbon]])</f>
        <v>126.72989373447203</v>
      </c>
    </row>
    <row r="517" spans="2:14" hidden="1">
      <c r="B517" s="1" t="s">
        <v>31954</v>
      </c>
      <c r="C517" s="1" t="s">
        <v>190</v>
      </c>
      <c r="D517" s="1" t="s">
        <v>212</v>
      </c>
      <c r="E517" s="1" t="s">
        <v>31946</v>
      </c>
      <c r="F517" s="1" t="s">
        <v>74</v>
      </c>
      <c r="G517" s="35">
        <v>80</v>
      </c>
      <c r="H51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m)AllWillNon-mechanicalCrops80</v>
      </c>
      <c r="I517" s="39">
        <v>84.039993991964849</v>
      </c>
      <c r="J517" s="28">
        <v>4.6848191038992368</v>
      </c>
      <c r="K517" s="28">
        <v>28.225352112676056</v>
      </c>
      <c r="L517" s="28">
        <v>3.3384659218263089</v>
      </c>
      <c r="M517" s="28">
        <v>8.3933307151892933</v>
      </c>
      <c r="N517" s="28">
        <f>SUM(TotalCarbon[[#This Row],[Tree Carbon]:[Soil Carbon]])</f>
        <v>128.68196184555575</v>
      </c>
    </row>
    <row r="518" spans="2:14" hidden="1">
      <c r="B518" s="1" t="s">
        <v>31954</v>
      </c>
      <c r="C518" s="1" t="s">
        <v>190</v>
      </c>
      <c r="D518" s="1" t="s">
        <v>212</v>
      </c>
      <c r="E518" s="1" t="s">
        <v>31946</v>
      </c>
      <c r="F518" s="1" t="s">
        <v>74</v>
      </c>
      <c r="G518" s="35">
        <v>90</v>
      </c>
      <c r="H51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m)AllWillNon-mechanicalCrops90</v>
      </c>
      <c r="I518" s="39">
        <v>84.039999353965385</v>
      </c>
      <c r="J518" s="28">
        <v>4.7698499177972167</v>
      </c>
      <c r="K518" s="28">
        <v>29.664473684210527</v>
      </c>
      <c r="L518" s="28">
        <v>3.3252808556158846</v>
      </c>
      <c r="M518" s="28">
        <v>8.5109174285861897</v>
      </c>
      <c r="N518" s="28">
        <f>SUM(TotalCarbon[[#This Row],[Tree Carbon]:[Soil Carbon]])</f>
        <v>130.31052124017521</v>
      </c>
    </row>
    <row r="519" spans="2:14" hidden="1">
      <c r="B519" s="1" t="s">
        <v>31954</v>
      </c>
      <c r="C519" s="1" t="s">
        <v>190</v>
      </c>
      <c r="D519" s="1" t="s">
        <v>212</v>
      </c>
      <c r="E519" s="1" t="s">
        <v>31946</v>
      </c>
      <c r="F519" s="1" t="s">
        <v>74</v>
      </c>
      <c r="G519" s="35">
        <v>100</v>
      </c>
      <c r="H51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m)AllWillNon-mechanicalCrops100</v>
      </c>
      <c r="I519" s="39">
        <v>84.0399999305329</v>
      </c>
      <c r="J519" s="28">
        <v>4.8203772353564363</v>
      </c>
      <c r="K519" s="28">
        <v>30.925925925925927</v>
      </c>
      <c r="L519" s="28">
        <v>3.3175810621068256</v>
      </c>
      <c r="M519" s="28">
        <v>8.5897381597235736</v>
      </c>
      <c r="N519" s="28">
        <f>SUM(TotalCarbon[[#This Row],[Tree Carbon]:[Soil Carbon]])</f>
        <v>131.69362231364565</v>
      </c>
    </row>
    <row r="520" spans="2:14" hidden="1">
      <c r="B520" s="1" t="s">
        <v>31954</v>
      </c>
      <c r="C520" s="1" t="s">
        <v>190</v>
      </c>
      <c r="D520" s="1" t="s">
        <v>213</v>
      </c>
      <c r="E520" s="1" t="s">
        <v>31946</v>
      </c>
      <c r="F520" s="1" t="s">
        <v>74</v>
      </c>
      <c r="G520" s="35">
        <v>0</v>
      </c>
      <c r="H52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m)MRFNon-mechanicalCrops0</v>
      </c>
      <c r="I520" s="39">
        <v>0</v>
      </c>
      <c r="J520" s="28">
        <v>0</v>
      </c>
      <c r="K520" s="28">
        <v>0</v>
      </c>
      <c r="L520" s="28">
        <v>0</v>
      </c>
      <c r="M520" s="28">
        <v>0</v>
      </c>
      <c r="N520" s="28">
        <f>SUM(TotalCarbon[[#This Row],[Tree Carbon]:[Soil Carbon]])</f>
        <v>0</v>
      </c>
    </row>
    <row r="521" spans="2:14" hidden="1">
      <c r="B521" s="1" t="s">
        <v>31954</v>
      </c>
      <c r="C521" s="1" t="s">
        <v>190</v>
      </c>
      <c r="D521" s="1" t="s">
        <v>213</v>
      </c>
      <c r="E521" s="1" t="s">
        <v>31946</v>
      </c>
      <c r="F521" s="1" t="s">
        <v>74</v>
      </c>
      <c r="G521" s="35">
        <v>5</v>
      </c>
      <c r="H52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m)MRFNon-mechanicalCrops5</v>
      </c>
      <c r="I521" s="39">
        <v>7.1775759059996478</v>
      </c>
      <c r="J521" s="28">
        <v>0.30976983215734027</v>
      </c>
      <c r="K521" s="28">
        <v>3.7388059701492535</v>
      </c>
      <c r="L521" s="28">
        <v>6.0683519746493841</v>
      </c>
      <c r="M521" s="28">
        <v>2.5377694569082578</v>
      </c>
      <c r="N521" s="28">
        <f>SUM(TotalCarbon[[#This Row],[Tree Carbon]:[Soil Carbon]])</f>
        <v>19.832273139863883</v>
      </c>
    </row>
    <row r="522" spans="2:14" hidden="1">
      <c r="B522" s="1" t="s">
        <v>31954</v>
      </c>
      <c r="C522" s="1" t="s">
        <v>190</v>
      </c>
      <c r="D522" s="1" t="s">
        <v>213</v>
      </c>
      <c r="E522" s="1" t="s">
        <v>31946</v>
      </c>
      <c r="F522" s="1" t="s">
        <v>74</v>
      </c>
      <c r="G522" s="35">
        <v>10</v>
      </c>
      <c r="H52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m)MRFNon-mechanicalCrops10</v>
      </c>
      <c r="I522" s="39">
        <v>32.464069016610452</v>
      </c>
      <c r="J522" s="28">
        <v>1.4010843413043836</v>
      </c>
      <c r="K522" s="28">
        <v>6.958333333333333</v>
      </c>
      <c r="L522" s="28">
        <v>4.3538877463083701</v>
      </c>
      <c r="M522" s="28">
        <v>4.6155193555010499</v>
      </c>
      <c r="N522" s="28">
        <f>SUM(TotalCarbon[[#This Row],[Tree Carbon]:[Soil Carbon]])</f>
        <v>49.792893793057587</v>
      </c>
    </row>
    <row r="523" spans="2:14" hidden="1">
      <c r="B523" s="1" t="s">
        <v>31954</v>
      </c>
      <c r="C523" s="1" t="s">
        <v>190</v>
      </c>
      <c r="D523" s="1" t="s">
        <v>213</v>
      </c>
      <c r="E523" s="1" t="s">
        <v>31946</v>
      </c>
      <c r="F523" s="1" t="s">
        <v>74</v>
      </c>
      <c r="G523" s="35">
        <v>15</v>
      </c>
      <c r="H52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m)MRFNon-mechanicalCrops15</v>
      </c>
      <c r="I523" s="39">
        <v>64.700804113060144</v>
      </c>
      <c r="J523" s="28">
        <v>2.7923574049275373</v>
      </c>
      <c r="K523" s="28">
        <v>9.7597402597402603</v>
      </c>
      <c r="L523" s="28">
        <v>3.7409831162047893</v>
      </c>
      <c r="M523" s="28">
        <v>6.3166370946836281</v>
      </c>
      <c r="N523" s="28">
        <f>SUM(TotalCarbon[[#This Row],[Tree Carbon]:[Soil Carbon]])</f>
        <v>87.310521988616358</v>
      </c>
    </row>
    <row r="524" spans="2:14" hidden="1">
      <c r="B524" s="1" t="s">
        <v>31954</v>
      </c>
      <c r="C524" s="1" t="s">
        <v>190</v>
      </c>
      <c r="D524" s="1" t="s">
        <v>213</v>
      </c>
      <c r="E524" s="1" t="s">
        <v>31946</v>
      </c>
      <c r="F524" s="1" t="s">
        <v>74</v>
      </c>
      <c r="G524" s="35">
        <v>20</v>
      </c>
      <c r="H52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m)MRFNon-mechanicalCrops20</v>
      </c>
      <c r="I524" s="39">
        <v>94.417752758280542</v>
      </c>
      <c r="J524" s="28">
        <v>4.0748815209544436</v>
      </c>
      <c r="K524" s="28">
        <v>12.219512195121951</v>
      </c>
      <c r="L524" s="28">
        <v>3.4425009774927573</v>
      </c>
      <c r="M524" s="28">
        <v>7.7093945023588972</v>
      </c>
      <c r="N524" s="28">
        <f>SUM(TotalCarbon[[#This Row],[Tree Carbon]:[Soil Carbon]])</f>
        <v>121.8640419542086</v>
      </c>
    </row>
    <row r="525" spans="2:14" hidden="1">
      <c r="B525" s="1" t="s">
        <v>31954</v>
      </c>
      <c r="C525" s="1" t="s">
        <v>190</v>
      </c>
      <c r="D525" s="1" t="s">
        <v>213</v>
      </c>
      <c r="E525" s="1" t="s">
        <v>31946</v>
      </c>
      <c r="F525" s="1" t="s">
        <v>74</v>
      </c>
      <c r="G525" s="35">
        <v>25</v>
      </c>
      <c r="H52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m)MRFNon-mechanicalCrops25</v>
      </c>
      <c r="I525" s="39">
        <v>118.07831928215575</v>
      </c>
      <c r="J525" s="28">
        <v>5.0960242879326252</v>
      </c>
      <c r="K525" s="28">
        <v>14.396551724137931</v>
      </c>
      <c r="L525" s="28">
        <v>3.2772414682939899</v>
      </c>
      <c r="M525" s="28">
        <v>8.8496878235998082</v>
      </c>
      <c r="N525" s="28">
        <f>SUM(TotalCarbon[[#This Row],[Tree Carbon]:[Soil Carbon]])</f>
        <v>149.69782458612008</v>
      </c>
    </row>
    <row r="526" spans="2:14" hidden="1">
      <c r="B526" s="1" t="s">
        <v>31954</v>
      </c>
      <c r="C526" s="1" t="s">
        <v>190</v>
      </c>
      <c r="D526" s="1" t="s">
        <v>213</v>
      </c>
      <c r="E526" s="1" t="s">
        <v>31946</v>
      </c>
      <c r="F526" s="1" t="s">
        <v>74</v>
      </c>
      <c r="G526" s="35">
        <v>30</v>
      </c>
      <c r="H52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m)MRFNon-mechanicalCrops30</v>
      </c>
      <c r="I526" s="39">
        <v>135.50653918074158</v>
      </c>
      <c r="J526" s="28">
        <v>5.8481914295261292</v>
      </c>
      <c r="K526" s="28">
        <v>16.336956521739129</v>
      </c>
      <c r="L526" s="28">
        <v>3.1794691948219724</v>
      </c>
      <c r="M526" s="28">
        <v>9.7832810332291729</v>
      </c>
      <c r="N526" s="28">
        <f>SUM(TotalCarbon[[#This Row],[Tree Carbon]:[Soil Carbon]])</f>
        <v>170.65443736005798</v>
      </c>
    </row>
    <row r="527" spans="2:14" hidden="1">
      <c r="B527" s="1" t="s">
        <v>31954</v>
      </c>
      <c r="C527" s="1" t="s">
        <v>190</v>
      </c>
      <c r="D527" s="1" t="s">
        <v>213</v>
      </c>
      <c r="E527" s="1" t="s">
        <v>31946</v>
      </c>
      <c r="F527" s="1" t="s">
        <v>74</v>
      </c>
      <c r="G527" s="35">
        <v>35</v>
      </c>
      <c r="H52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m)MRFNon-mechanicalCrops35</v>
      </c>
      <c r="I527" s="39">
        <v>147.78025502338653</v>
      </c>
      <c r="J527" s="28">
        <v>6.3779004770257091</v>
      </c>
      <c r="K527" s="28">
        <v>18.077319587628867</v>
      </c>
      <c r="L527" s="28">
        <v>3.1193942463922908</v>
      </c>
      <c r="M527" s="28">
        <v>10.54764250481751</v>
      </c>
      <c r="N527" s="28">
        <f>SUM(TotalCarbon[[#This Row],[Tree Carbon]:[Soil Carbon]])</f>
        <v>185.90251183925091</v>
      </c>
    </row>
    <row r="528" spans="2:14" hidden="1">
      <c r="B528" s="1" t="s">
        <v>31954</v>
      </c>
      <c r="C528" s="1" t="s">
        <v>190</v>
      </c>
      <c r="D528" s="1" t="s">
        <v>213</v>
      </c>
      <c r="E528" s="1" t="s">
        <v>31946</v>
      </c>
      <c r="F528" s="1" t="s">
        <v>74</v>
      </c>
      <c r="G528" s="35">
        <v>40</v>
      </c>
      <c r="H52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m)MRFNon-mechanicalCrops40</v>
      </c>
      <c r="I528" s="39">
        <v>156.192184744749</v>
      </c>
      <c r="J528" s="28">
        <v>6.7409425530736504</v>
      </c>
      <c r="K528" s="28">
        <v>19.647058823529413</v>
      </c>
      <c r="L528" s="28">
        <v>3.0816323987338237</v>
      </c>
      <c r="M528" s="28">
        <v>11.173448748074826</v>
      </c>
      <c r="N528" s="28">
        <f>SUM(TotalCarbon[[#This Row],[Tree Carbon]:[Soil Carbon]])</f>
        <v>196.83526726816072</v>
      </c>
    </row>
    <row r="529" spans="2:14" hidden="1">
      <c r="B529" s="1" t="s">
        <v>31954</v>
      </c>
      <c r="C529" s="1" t="s">
        <v>190</v>
      </c>
      <c r="D529" s="1" t="s">
        <v>213</v>
      </c>
      <c r="E529" s="1" t="s">
        <v>31946</v>
      </c>
      <c r="F529" s="1" t="s">
        <v>74</v>
      </c>
      <c r="G529" s="35">
        <v>45</v>
      </c>
      <c r="H52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m)MRFNon-mechanicalCrops45</v>
      </c>
      <c r="I529" s="39">
        <v>161.86066443270167</v>
      </c>
      <c r="J529" s="28">
        <v>6.985582808296396</v>
      </c>
      <c r="K529" s="28">
        <v>21.070093457943926</v>
      </c>
      <c r="L529" s="28">
        <v>3.0575585851892266</v>
      </c>
      <c r="M529" s="28">
        <v>11.685815564897787</v>
      </c>
      <c r="N529" s="28">
        <f>SUM(TotalCarbon[[#This Row],[Tree Carbon]:[Soil Carbon]])</f>
        <v>204.65971484902897</v>
      </c>
    </row>
    <row r="530" spans="2:14" hidden="1">
      <c r="B530" s="1" t="s">
        <v>31954</v>
      </c>
      <c r="C530" s="1" t="s">
        <v>190</v>
      </c>
      <c r="D530" s="1" t="s">
        <v>213</v>
      </c>
      <c r="E530" s="1" t="s">
        <v>31946</v>
      </c>
      <c r="F530" s="1" t="s">
        <v>74</v>
      </c>
      <c r="G530" s="35">
        <v>50</v>
      </c>
      <c r="H53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m)MRFNon-mechanicalCrops50</v>
      </c>
      <c r="I530" s="39">
        <v>165.63970262124636</v>
      </c>
      <c r="J530" s="28">
        <v>7.148678544337745</v>
      </c>
      <c r="K530" s="28">
        <v>22.366071428571427</v>
      </c>
      <c r="L530" s="28">
        <v>3.0420734802560587</v>
      </c>
      <c r="M530" s="28">
        <v>12.105306034687423</v>
      </c>
      <c r="N530" s="28">
        <f>SUM(TotalCarbon[[#This Row],[Tree Carbon]:[Soil Carbon]])</f>
        <v>210.301832109099</v>
      </c>
    </row>
    <row r="531" spans="2:14" hidden="1">
      <c r="B531" s="1" t="s">
        <v>31954</v>
      </c>
      <c r="C531" s="1" t="s">
        <v>190</v>
      </c>
      <c r="D531" s="1" t="s">
        <v>213</v>
      </c>
      <c r="E531" s="1" t="s">
        <v>31946</v>
      </c>
      <c r="F531" s="1" t="s">
        <v>74</v>
      </c>
      <c r="G531" s="35">
        <v>60</v>
      </c>
      <c r="H53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m)MRFNon-mechanicalCrops60</v>
      </c>
      <c r="I531" s="39">
        <v>169.79122235507657</v>
      </c>
      <c r="J531" s="28">
        <v>7.3278498394920755</v>
      </c>
      <c r="K531" s="28">
        <v>24.639344262295083</v>
      </c>
      <c r="L531" s="28">
        <v>3.025551332193487</v>
      </c>
      <c r="M531" s="28">
        <v>12.729948653948227</v>
      </c>
      <c r="N531" s="28">
        <f>SUM(TotalCarbon[[#This Row],[Tree Carbon]:[Soil Carbon]])</f>
        <v>217.51391644300543</v>
      </c>
    </row>
    <row r="532" spans="2:14" hidden="1">
      <c r="B532" s="1" t="s">
        <v>31954</v>
      </c>
      <c r="C532" s="1" t="s">
        <v>190</v>
      </c>
      <c r="D532" s="1" t="s">
        <v>213</v>
      </c>
      <c r="E532" s="1" t="s">
        <v>31946</v>
      </c>
      <c r="F532" s="1" t="s">
        <v>74</v>
      </c>
      <c r="G532" s="35">
        <v>70</v>
      </c>
      <c r="H53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m)MRFNon-mechanicalCrops70</v>
      </c>
      <c r="I532" s="39">
        <v>171.58659674577814</v>
      </c>
      <c r="J532" s="28">
        <v>7.4053346102490565</v>
      </c>
      <c r="K532" s="28">
        <v>26.568181818181817</v>
      </c>
      <c r="L532" s="28">
        <v>3.018558090536454</v>
      </c>
      <c r="M532" s="28">
        <v>13.148659123246951</v>
      </c>
      <c r="N532" s="28">
        <f>SUM(TotalCarbon[[#This Row],[Tree Carbon]:[Soil Carbon]])</f>
        <v>221.7273303879924</v>
      </c>
    </row>
    <row r="533" spans="2:14" hidden="1">
      <c r="B533" s="1" t="s">
        <v>31954</v>
      </c>
      <c r="C533" s="1" t="s">
        <v>190</v>
      </c>
      <c r="D533" s="1" t="s">
        <v>213</v>
      </c>
      <c r="E533" s="1" t="s">
        <v>31946</v>
      </c>
      <c r="F533" s="1" t="s">
        <v>74</v>
      </c>
      <c r="G533" s="35">
        <v>80</v>
      </c>
      <c r="H53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m)MRFNon-mechanicalCrops80</v>
      </c>
      <c r="I533" s="39">
        <v>172.3578112205397</v>
      </c>
      <c r="J533" s="28">
        <v>7.4386186857548982</v>
      </c>
      <c r="K533" s="28">
        <v>28.225352112676056</v>
      </c>
      <c r="L533" s="28">
        <v>3.0155814551374722</v>
      </c>
      <c r="M533" s="28">
        <v>13.429329144302876</v>
      </c>
      <c r="N533" s="28">
        <f>SUM(TotalCarbon[[#This Row],[Tree Carbon]:[Soil Carbon]])</f>
        <v>224.466692618411</v>
      </c>
    </row>
    <row r="534" spans="2:14" hidden="1">
      <c r="B534" s="1" t="s">
        <v>31954</v>
      </c>
      <c r="C534" s="1" t="s">
        <v>190</v>
      </c>
      <c r="D534" s="1" t="s">
        <v>213</v>
      </c>
      <c r="E534" s="1" t="s">
        <v>31946</v>
      </c>
      <c r="F534" s="1" t="s">
        <v>74</v>
      </c>
      <c r="G534" s="35">
        <v>90</v>
      </c>
      <c r="H53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m)MRFNon-mechanicalCrops90</v>
      </c>
      <c r="I534" s="39">
        <v>172.68814347754449</v>
      </c>
      <c r="J534" s="28">
        <v>7.4528751658184511</v>
      </c>
      <c r="K534" s="28">
        <v>29.664473684210527</v>
      </c>
      <c r="L534" s="28">
        <v>3.0143114471560635</v>
      </c>
      <c r="M534" s="28">
        <v>13.617467885737902</v>
      </c>
      <c r="N534" s="28">
        <f>SUM(TotalCarbon[[#This Row],[Tree Carbon]:[Soil Carbon]])</f>
        <v>226.43727166046745</v>
      </c>
    </row>
    <row r="535" spans="2:14" hidden="1">
      <c r="B535" s="1" t="s">
        <v>31954</v>
      </c>
      <c r="C535" s="1" t="s">
        <v>190</v>
      </c>
      <c r="D535" s="1" t="s">
        <v>213</v>
      </c>
      <c r="E535" s="1" t="s">
        <v>31946</v>
      </c>
      <c r="F535" s="1" t="s">
        <v>74</v>
      </c>
      <c r="G535" s="35">
        <v>100</v>
      </c>
      <c r="H53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m)MRFNon-mechanicalCrops100</v>
      </c>
      <c r="I535" s="39">
        <v>172.8294610695626</v>
      </c>
      <c r="J535" s="28">
        <v>7.4589741506754059</v>
      </c>
      <c r="K535" s="28">
        <v>30.925925925925927</v>
      </c>
      <c r="L535" s="28">
        <v>3.0137690370225383</v>
      </c>
      <c r="M535" s="28">
        <v>13.743581055557719</v>
      </c>
      <c r="N535" s="28">
        <f>SUM(TotalCarbon[[#This Row],[Tree Carbon]:[Soil Carbon]])</f>
        <v>227.97171123874418</v>
      </c>
    </row>
    <row r="536" spans="2:14" hidden="1">
      <c r="B536" s="1" t="s">
        <v>31954</v>
      </c>
      <c r="C536" s="1" t="s">
        <v>190</v>
      </c>
      <c r="D536" s="1" t="s">
        <v>214</v>
      </c>
      <c r="E536" s="1" t="s">
        <v>31946</v>
      </c>
      <c r="F536" s="1" t="s">
        <v>74</v>
      </c>
      <c r="G536" s="35">
        <v>0</v>
      </c>
      <c r="H53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m)WilForNon-mechanicalCrops0</v>
      </c>
      <c r="I536" s="39">
        <v>0</v>
      </c>
      <c r="J536" s="28">
        <v>0</v>
      </c>
      <c r="K536" s="28">
        <v>0</v>
      </c>
      <c r="L536" s="28">
        <v>0</v>
      </c>
      <c r="M536" s="28">
        <v>0</v>
      </c>
      <c r="N536" s="28">
        <f>SUM(TotalCarbon[[#This Row],[Tree Carbon]:[Soil Carbon]])</f>
        <v>0</v>
      </c>
    </row>
    <row r="537" spans="2:14" hidden="1">
      <c r="B537" s="1" t="s">
        <v>31954</v>
      </c>
      <c r="C537" s="1" t="s">
        <v>190</v>
      </c>
      <c r="D537" s="1" t="s">
        <v>214</v>
      </c>
      <c r="E537" s="1" t="s">
        <v>31946</v>
      </c>
      <c r="F537" s="1" t="s">
        <v>74</v>
      </c>
      <c r="G537" s="35">
        <v>5</v>
      </c>
      <c r="H53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m)WilForNon-mechanicalCrops5</v>
      </c>
      <c r="I537" s="39">
        <v>43.056240299254327</v>
      </c>
      <c r="J537" s="28">
        <v>1.9345496996318157</v>
      </c>
      <c r="K537" s="28">
        <v>3.7388059701492535</v>
      </c>
      <c r="L537" s="28">
        <v>4.0555689841498541</v>
      </c>
      <c r="M537" s="28">
        <v>1.5861059105676603</v>
      </c>
      <c r="N537" s="28">
        <f>SUM(TotalCarbon[[#This Row],[Tree Carbon]:[Soil Carbon]])</f>
        <v>54.371270863752905</v>
      </c>
    </row>
    <row r="538" spans="2:14" hidden="1">
      <c r="B538" s="1" t="s">
        <v>31954</v>
      </c>
      <c r="C538" s="1" t="s">
        <v>190</v>
      </c>
      <c r="D538" s="1" t="s">
        <v>214</v>
      </c>
      <c r="E538" s="1" t="s">
        <v>31946</v>
      </c>
      <c r="F538" s="1" t="s">
        <v>74</v>
      </c>
      <c r="G538" s="35">
        <v>10</v>
      </c>
      <c r="H53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m)WilForNon-mechanicalCrops10</v>
      </c>
      <c r="I538" s="39">
        <v>56.427024452020994</v>
      </c>
      <c r="J538" s="28">
        <v>2.0055946179015942</v>
      </c>
      <c r="K538" s="28">
        <v>6.958333333333333</v>
      </c>
      <c r="L538" s="28">
        <v>4.0235173179003905</v>
      </c>
      <c r="M538" s="28">
        <v>2.8846995971881562</v>
      </c>
      <c r="N538" s="28">
        <f>SUM(TotalCarbon[[#This Row],[Tree Carbon]:[Soil Carbon]])</f>
        <v>72.299169318344468</v>
      </c>
    </row>
    <row r="539" spans="2:14" hidden="1">
      <c r="B539" s="1" t="s">
        <v>31954</v>
      </c>
      <c r="C539" s="1" t="s">
        <v>190</v>
      </c>
      <c r="D539" s="1" t="s">
        <v>214</v>
      </c>
      <c r="E539" s="1" t="s">
        <v>31946</v>
      </c>
      <c r="F539" s="1" t="s">
        <v>74</v>
      </c>
      <c r="G539" s="35">
        <v>15</v>
      </c>
      <c r="H53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m)WilForNon-mechanicalCrops15</v>
      </c>
      <c r="I539" s="39">
        <v>57.466263761222571</v>
      </c>
      <c r="J539" s="28">
        <v>2.0064643506322026</v>
      </c>
      <c r="K539" s="28">
        <v>9.7597402597402603</v>
      </c>
      <c r="L539" s="28">
        <v>4.0231335608629069</v>
      </c>
      <c r="M539" s="28">
        <v>3.9478981841772693</v>
      </c>
      <c r="N539" s="28">
        <f>SUM(TotalCarbon[[#This Row],[Tree Carbon]:[Soil Carbon]])</f>
        <v>77.203500116635212</v>
      </c>
    </row>
    <row r="540" spans="2:14" hidden="1">
      <c r="B540" s="1" t="s">
        <v>31954</v>
      </c>
      <c r="C540" s="1" t="s">
        <v>190</v>
      </c>
      <c r="D540" s="1" t="s">
        <v>214</v>
      </c>
      <c r="E540" s="1" t="s">
        <v>31946</v>
      </c>
      <c r="F540" s="1" t="s">
        <v>74</v>
      </c>
      <c r="G540" s="35">
        <v>20</v>
      </c>
      <c r="H54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m)WilForNon-mechanicalCrops20</v>
      </c>
      <c r="I540" s="39">
        <v>57.539489909862667</v>
      </c>
      <c r="J540" s="28">
        <v>2.0064748712004192</v>
      </c>
      <c r="K540" s="28">
        <v>12.219512195121951</v>
      </c>
      <c r="L540" s="28">
        <v>4.02312892005608</v>
      </c>
      <c r="M540" s="28">
        <v>4.8183715639743099</v>
      </c>
      <c r="N540" s="28">
        <f>SUM(TotalCarbon[[#This Row],[Tree Carbon]:[Soil Carbon]])</f>
        <v>80.606977460215418</v>
      </c>
    </row>
    <row r="541" spans="2:14" hidden="1">
      <c r="B541" s="1" t="s">
        <v>31954</v>
      </c>
      <c r="C541" s="1" t="s">
        <v>190</v>
      </c>
      <c r="D541" s="1" t="s">
        <v>214</v>
      </c>
      <c r="E541" s="1" t="s">
        <v>31946</v>
      </c>
      <c r="F541" s="1" t="s">
        <v>74</v>
      </c>
      <c r="G541" s="35">
        <v>25</v>
      </c>
      <c r="H54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m)WilForNon-mechanicalCrops25</v>
      </c>
      <c r="I541" s="39">
        <v>57.544614566121176</v>
      </c>
      <c r="J541" s="28">
        <v>2.0064749984422261</v>
      </c>
      <c r="K541" s="28">
        <v>14.396551724137931</v>
      </c>
      <c r="L541" s="28">
        <v>4.0231288639276759</v>
      </c>
      <c r="M541" s="28">
        <v>5.5310548897498784</v>
      </c>
      <c r="N541" s="28">
        <f>SUM(TotalCarbon[[#This Row],[Tree Carbon]:[Soil Carbon]])</f>
        <v>83.501825042378897</v>
      </c>
    </row>
    <row r="542" spans="2:14" hidden="1">
      <c r="B542" s="1" t="s">
        <v>31954</v>
      </c>
      <c r="C542" s="1" t="s">
        <v>190</v>
      </c>
      <c r="D542" s="1" t="s">
        <v>214</v>
      </c>
      <c r="E542" s="1" t="s">
        <v>31946</v>
      </c>
      <c r="F542" s="1" t="s">
        <v>74</v>
      </c>
      <c r="G542" s="35">
        <v>30</v>
      </c>
      <c r="H54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m)WilForNon-mechanicalCrops30</v>
      </c>
      <c r="I542" s="39">
        <v>57.544973039522596</v>
      </c>
      <c r="J542" s="28">
        <v>2.0064749999811595</v>
      </c>
      <c r="K542" s="28">
        <v>16.336956521739129</v>
      </c>
      <c r="L542" s="28">
        <v>4.0231288632488234</v>
      </c>
      <c r="M542" s="28">
        <v>6.114550645768233</v>
      </c>
      <c r="N542" s="28">
        <f>SUM(TotalCarbon[[#This Row],[Tree Carbon]:[Soil Carbon]])</f>
        <v>86.026084070259941</v>
      </c>
    </row>
    <row r="543" spans="2:14" hidden="1">
      <c r="B543" s="1" t="s">
        <v>31954</v>
      </c>
      <c r="C543" s="1" t="s">
        <v>190</v>
      </c>
      <c r="D543" s="1" t="s">
        <v>214</v>
      </c>
      <c r="E543" s="1" t="s">
        <v>31946</v>
      </c>
      <c r="F543" s="1" t="s">
        <v>74</v>
      </c>
      <c r="G543" s="35">
        <v>35</v>
      </c>
      <c r="H54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m)WilForNon-mechanicalCrops35</v>
      </c>
      <c r="I543" s="39">
        <v>57.544998114162233</v>
      </c>
      <c r="J543" s="28">
        <v>2.0064749999997722</v>
      </c>
      <c r="K543" s="28">
        <v>18.077319587628867</v>
      </c>
      <c r="L543" s="28">
        <v>4.0231288632406166</v>
      </c>
      <c r="M543" s="28">
        <v>6.592276565510943</v>
      </c>
      <c r="N543" s="28">
        <f>SUM(TotalCarbon[[#This Row],[Tree Carbon]:[Soil Carbon]])</f>
        <v>88.244198130542429</v>
      </c>
    </row>
    <row r="544" spans="2:14" hidden="1">
      <c r="B544" s="1" t="s">
        <v>31954</v>
      </c>
      <c r="C544" s="1" t="s">
        <v>190</v>
      </c>
      <c r="D544" s="1" t="s">
        <v>214</v>
      </c>
      <c r="E544" s="1" t="s">
        <v>31946</v>
      </c>
      <c r="F544" s="1" t="s">
        <v>74</v>
      </c>
      <c r="G544" s="35">
        <v>40</v>
      </c>
      <c r="H54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m)WilForNon-mechanicalCrops40</v>
      </c>
      <c r="I544" s="39">
        <v>57.544999868089</v>
      </c>
      <c r="J544" s="28">
        <v>2.0064749999999973</v>
      </c>
      <c r="K544" s="28">
        <v>19.647058823529413</v>
      </c>
      <c r="L544" s="28">
        <v>4.0231288632405144</v>
      </c>
      <c r="M544" s="28">
        <v>6.9834054675467669</v>
      </c>
      <c r="N544" s="28">
        <f>SUM(TotalCarbon[[#This Row],[Tree Carbon]:[Soil Carbon]])</f>
        <v>90.205068022405698</v>
      </c>
    </row>
    <row r="545" spans="2:14" hidden="1">
      <c r="B545" s="1" t="s">
        <v>31954</v>
      </c>
      <c r="C545" s="1" t="s">
        <v>190</v>
      </c>
      <c r="D545" s="1" t="s">
        <v>214</v>
      </c>
      <c r="E545" s="1" t="s">
        <v>31946</v>
      </c>
      <c r="F545" s="1" t="s">
        <v>74</v>
      </c>
      <c r="G545" s="35">
        <v>45</v>
      </c>
      <c r="H54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m)WilForNon-mechanicalCrops45</v>
      </c>
      <c r="I545" s="39">
        <v>57.544999990773071</v>
      </c>
      <c r="J545" s="28">
        <v>2.006475</v>
      </c>
      <c r="K545" s="28">
        <v>21.070093457943926</v>
      </c>
      <c r="L545" s="28">
        <v>4.0231288632405162</v>
      </c>
      <c r="M545" s="28">
        <v>7.3036347280611196</v>
      </c>
      <c r="N545" s="28">
        <f>SUM(TotalCarbon[[#This Row],[Tree Carbon]:[Soil Carbon]])</f>
        <v>91.948332040018641</v>
      </c>
    </row>
    <row r="546" spans="2:14" hidden="1">
      <c r="B546" s="1" t="s">
        <v>31954</v>
      </c>
      <c r="C546" s="1" t="s">
        <v>190</v>
      </c>
      <c r="D546" s="1" t="s">
        <v>214</v>
      </c>
      <c r="E546" s="1" t="s">
        <v>31946</v>
      </c>
      <c r="F546" s="1" t="s">
        <v>74</v>
      </c>
      <c r="G546" s="35">
        <v>50</v>
      </c>
      <c r="H54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m)WilForNon-mechanicalCrops50</v>
      </c>
      <c r="I546" s="39">
        <v>57.54499999935458</v>
      </c>
      <c r="J546" s="28">
        <v>2.006475</v>
      </c>
      <c r="K546" s="28">
        <v>22.366071428571427</v>
      </c>
      <c r="L546" s="28">
        <v>4.0231288632405162</v>
      </c>
      <c r="M546" s="28">
        <v>7.5658162716796369</v>
      </c>
      <c r="N546" s="28">
        <f>SUM(TotalCarbon[[#This Row],[Tree Carbon]:[Soil Carbon]])</f>
        <v>93.506491562846165</v>
      </c>
    </row>
    <row r="547" spans="2:14" hidden="1">
      <c r="B547" s="1" t="s">
        <v>31954</v>
      </c>
      <c r="C547" s="1" t="s">
        <v>190</v>
      </c>
      <c r="D547" s="1" t="s">
        <v>214</v>
      </c>
      <c r="E547" s="1" t="s">
        <v>31946</v>
      </c>
      <c r="F547" s="1" t="s">
        <v>74</v>
      </c>
      <c r="G547" s="35">
        <v>60</v>
      </c>
      <c r="H54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m)WilForNon-mechanicalCrops60</v>
      </c>
      <c r="I547" s="39">
        <v>57.544999999996833</v>
      </c>
      <c r="J547" s="28">
        <v>2.006475</v>
      </c>
      <c r="K547" s="28">
        <v>24.639344262295083</v>
      </c>
      <c r="L547" s="28">
        <v>4.0231288632405162</v>
      </c>
      <c r="M547" s="28">
        <v>7.9562179087176403</v>
      </c>
      <c r="N547" s="28">
        <f>SUM(TotalCarbon[[#This Row],[Tree Carbon]:[Soil Carbon]])</f>
        <v>96.170166034250059</v>
      </c>
    </row>
    <row r="548" spans="2:14" hidden="1">
      <c r="B548" s="1" t="s">
        <v>31954</v>
      </c>
      <c r="C548" s="1" t="s">
        <v>190</v>
      </c>
      <c r="D548" s="1" t="s">
        <v>214</v>
      </c>
      <c r="E548" s="1" t="s">
        <v>31946</v>
      </c>
      <c r="F548" s="1" t="s">
        <v>74</v>
      </c>
      <c r="G548" s="35">
        <v>70</v>
      </c>
      <c r="H54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m)WilForNon-mechanicalCrops70</v>
      </c>
      <c r="I548" s="39">
        <v>57.544999999999973</v>
      </c>
      <c r="J548" s="28">
        <v>2.006475</v>
      </c>
      <c r="K548" s="28">
        <v>26.568181818181817</v>
      </c>
      <c r="L548" s="28">
        <v>4.0231288632405162</v>
      </c>
      <c r="M548" s="28">
        <v>8.2179119520293398</v>
      </c>
      <c r="N548" s="28">
        <f>SUM(TotalCarbon[[#This Row],[Tree Carbon]:[Soil Carbon]])</f>
        <v>98.36069763345165</v>
      </c>
    </row>
    <row r="549" spans="2:14" hidden="1">
      <c r="B549" s="1" t="s">
        <v>31954</v>
      </c>
      <c r="C549" s="1" t="s">
        <v>190</v>
      </c>
      <c r="D549" s="1" t="s">
        <v>214</v>
      </c>
      <c r="E549" s="1" t="s">
        <v>31946</v>
      </c>
      <c r="F549" s="1" t="s">
        <v>74</v>
      </c>
      <c r="G549" s="35">
        <v>80</v>
      </c>
      <c r="H54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m)WilForNon-mechanicalCrops80</v>
      </c>
      <c r="I549" s="39">
        <v>57.545000000000002</v>
      </c>
      <c r="J549" s="28">
        <v>2.006475</v>
      </c>
      <c r="K549" s="28">
        <v>28.225352112676056</v>
      </c>
      <c r="L549" s="28">
        <v>4.0231288632405162</v>
      </c>
      <c r="M549" s="28">
        <v>8.3933307151892933</v>
      </c>
      <c r="N549" s="28">
        <f>SUM(TotalCarbon[[#This Row],[Tree Carbon]:[Soil Carbon]])</f>
        <v>100.19328669110587</v>
      </c>
    </row>
    <row r="550" spans="2:14" hidden="1">
      <c r="B550" s="1" t="s">
        <v>31954</v>
      </c>
      <c r="C550" s="1" t="s">
        <v>190</v>
      </c>
      <c r="D550" s="1" t="s">
        <v>214</v>
      </c>
      <c r="E550" s="1" t="s">
        <v>31946</v>
      </c>
      <c r="F550" s="1" t="s">
        <v>74</v>
      </c>
      <c r="G550" s="35">
        <v>90</v>
      </c>
      <c r="H55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m)WilForNon-mechanicalCrops90</v>
      </c>
      <c r="I550" s="39">
        <v>57.545000000000002</v>
      </c>
      <c r="J550" s="28">
        <v>2.006475</v>
      </c>
      <c r="K550" s="28">
        <v>29.664473684210527</v>
      </c>
      <c r="L550" s="28">
        <v>4.0231288632405162</v>
      </c>
      <c r="M550" s="28">
        <v>8.5109174285861897</v>
      </c>
      <c r="N550" s="28">
        <f>SUM(TotalCarbon[[#This Row],[Tree Carbon]:[Soil Carbon]])</f>
        <v>101.74999497603724</v>
      </c>
    </row>
    <row r="551" spans="2:14" hidden="1">
      <c r="B551" s="1" t="s">
        <v>31954</v>
      </c>
      <c r="C551" s="1" t="s">
        <v>190</v>
      </c>
      <c r="D551" s="1" t="s">
        <v>214</v>
      </c>
      <c r="E551" s="1" t="s">
        <v>31946</v>
      </c>
      <c r="F551" s="1" t="s">
        <v>74</v>
      </c>
      <c r="G551" s="35">
        <v>100</v>
      </c>
      <c r="H55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m)WilForNon-mechanicalCrops100</v>
      </c>
      <c r="I551" s="39">
        <v>57.545000000000002</v>
      </c>
      <c r="J551" s="28">
        <v>2.006475</v>
      </c>
      <c r="K551" s="28">
        <v>30.925925925925927</v>
      </c>
      <c r="L551" s="28">
        <v>4.0231288632405162</v>
      </c>
      <c r="M551" s="28">
        <v>8.5897381597235736</v>
      </c>
      <c r="N551" s="28">
        <f>SUM(TotalCarbon[[#This Row],[Tree Carbon]:[Soil Carbon]])</f>
        <v>103.09026794889002</v>
      </c>
    </row>
    <row r="552" spans="2:14" hidden="1">
      <c r="B552" s="1" t="s">
        <v>31954</v>
      </c>
      <c r="C552" s="1" t="s">
        <v>190</v>
      </c>
      <c r="D552" s="1" t="s">
        <v>215</v>
      </c>
      <c r="E552" s="1" t="s">
        <v>31946</v>
      </c>
      <c r="F552" s="1" t="s">
        <v>74</v>
      </c>
      <c r="G552" s="35">
        <v>0</v>
      </c>
      <c r="H55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m)WilMixNon-mechanicalCrops0</v>
      </c>
      <c r="I552" s="39">
        <v>0</v>
      </c>
      <c r="J552" s="28">
        <v>0</v>
      </c>
      <c r="K552" s="28">
        <v>0</v>
      </c>
      <c r="L552" s="28">
        <v>0</v>
      </c>
      <c r="M552" s="28">
        <v>0</v>
      </c>
      <c r="N552" s="28">
        <f>SUM(TotalCarbon[[#This Row],[Tree Carbon]:[Soil Carbon]])</f>
        <v>0</v>
      </c>
    </row>
    <row r="553" spans="2:14" hidden="1">
      <c r="B553" s="1" t="s">
        <v>31954</v>
      </c>
      <c r="C553" s="1" t="s">
        <v>190</v>
      </c>
      <c r="D553" s="1" t="s">
        <v>215</v>
      </c>
      <c r="E553" s="1" t="s">
        <v>31946</v>
      </c>
      <c r="F553" s="1" t="s">
        <v>74</v>
      </c>
      <c r="G553" s="35">
        <v>5</v>
      </c>
      <c r="H55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m)WilMixNon-mechanicalCrops5</v>
      </c>
      <c r="I553" s="39">
        <v>43.280114586930331</v>
      </c>
      <c r="J553" s="28">
        <v>0.50571200927926363</v>
      </c>
      <c r="K553" s="28">
        <v>3.7388059701492535</v>
      </c>
      <c r="L553" s="28">
        <v>5.4480445518696898</v>
      </c>
      <c r="M553" s="28">
        <v>1.5861059105676603</v>
      </c>
      <c r="N553" s="28">
        <f>SUM(TotalCarbon[[#This Row],[Tree Carbon]:[Soil Carbon]])</f>
        <v>54.558783028796199</v>
      </c>
    </row>
    <row r="554" spans="2:14" hidden="1">
      <c r="B554" s="1" t="s">
        <v>31954</v>
      </c>
      <c r="C554" s="1" t="s">
        <v>190</v>
      </c>
      <c r="D554" s="1" t="s">
        <v>215</v>
      </c>
      <c r="E554" s="1" t="s">
        <v>31946</v>
      </c>
      <c r="F554" s="1" t="s">
        <v>74</v>
      </c>
      <c r="G554" s="35">
        <v>10</v>
      </c>
      <c r="H55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m)WilMixNon-mechanicalCrops10</v>
      </c>
      <c r="I554" s="39">
        <v>53.565423914825189</v>
      </c>
      <c r="J554" s="28">
        <v>1.9909638491125299</v>
      </c>
      <c r="K554" s="28">
        <v>6.958333333333333</v>
      </c>
      <c r="L554" s="28">
        <v>4.0300035321622349</v>
      </c>
      <c r="M554" s="28">
        <v>2.8846995971881562</v>
      </c>
      <c r="N554" s="28">
        <f>SUM(TotalCarbon[[#This Row],[Tree Carbon]:[Soil Carbon]])</f>
        <v>69.42942422662145</v>
      </c>
    </row>
    <row r="555" spans="2:14" hidden="1">
      <c r="B555" s="1" t="s">
        <v>31954</v>
      </c>
      <c r="C555" s="1" t="s">
        <v>190</v>
      </c>
      <c r="D555" s="1" t="s">
        <v>215</v>
      </c>
      <c r="E555" s="1" t="s">
        <v>31946</v>
      </c>
      <c r="F555" s="1" t="s">
        <v>74</v>
      </c>
      <c r="G555" s="35">
        <v>15</v>
      </c>
      <c r="H55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m)WilMixNon-mechanicalCrops15</v>
      </c>
      <c r="I555" s="39">
        <v>54.176922444078706</v>
      </c>
      <c r="J555" s="28">
        <v>3.1163886803473879</v>
      </c>
      <c r="K555" s="28">
        <v>9.7597402597402603</v>
      </c>
      <c r="L555" s="28">
        <v>3.6517077495144048</v>
      </c>
      <c r="M555" s="28">
        <v>3.9478981841772693</v>
      </c>
      <c r="N555" s="28">
        <f>SUM(TotalCarbon[[#This Row],[Tree Carbon]:[Soil Carbon]])</f>
        <v>74.652657317858029</v>
      </c>
    </row>
    <row r="556" spans="2:14" hidden="1">
      <c r="B556" s="1" t="s">
        <v>31954</v>
      </c>
      <c r="C556" s="1" t="s">
        <v>190</v>
      </c>
      <c r="D556" s="1" t="s">
        <v>215</v>
      </c>
      <c r="E556" s="1" t="s">
        <v>31946</v>
      </c>
      <c r="F556" s="1" t="s">
        <v>74</v>
      </c>
      <c r="G556" s="35">
        <v>20</v>
      </c>
      <c r="H55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m)WilMixNon-mechanicalCrops20</v>
      </c>
      <c r="I556" s="39">
        <v>54.210551718557653</v>
      </c>
      <c r="J556" s="28">
        <v>3.6922194585528461</v>
      </c>
      <c r="K556" s="28">
        <v>12.219512195121951</v>
      </c>
      <c r="L556" s="28">
        <v>3.5180022887564144</v>
      </c>
      <c r="M556" s="28">
        <v>4.8183715639743099</v>
      </c>
      <c r="N556" s="28">
        <f>SUM(TotalCarbon[[#This Row],[Tree Carbon]:[Soil Carbon]])</f>
        <v>78.45865722496319</v>
      </c>
    </row>
    <row r="557" spans="2:14" hidden="1">
      <c r="B557" s="1" t="s">
        <v>31954</v>
      </c>
      <c r="C557" s="1" t="s">
        <v>190</v>
      </c>
      <c r="D557" s="1" t="s">
        <v>215</v>
      </c>
      <c r="E557" s="1" t="s">
        <v>31946</v>
      </c>
      <c r="F557" s="1" t="s">
        <v>74</v>
      </c>
      <c r="G557" s="35">
        <v>25</v>
      </c>
      <c r="H55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m)WilMixNon-mechanicalCrops25</v>
      </c>
      <c r="I557" s="39">
        <v>54.212393332588448</v>
      </c>
      <c r="J557" s="28">
        <v>3.9491162013279277</v>
      </c>
      <c r="K557" s="28">
        <v>14.396551724137931</v>
      </c>
      <c r="L557" s="28">
        <v>3.4663258692876404</v>
      </c>
      <c r="M557" s="28">
        <v>5.5310548897498784</v>
      </c>
      <c r="N557" s="28">
        <f>SUM(TotalCarbon[[#This Row],[Tree Carbon]:[Soil Carbon]])</f>
        <v>81.555442017091835</v>
      </c>
    </row>
    <row r="558" spans="2:14" hidden="1">
      <c r="B558" s="1" t="s">
        <v>31954</v>
      </c>
      <c r="C558" s="1" t="s">
        <v>190</v>
      </c>
      <c r="D558" s="1" t="s">
        <v>215</v>
      </c>
      <c r="E558" s="1" t="s">
        <v>31946</v>
      </c>
      <c r="F558" s="1" t="s">
        <v>74</v>
      </c>
      <c r="G558" s="35">
        <v>30</v>
      </c>
      <c r="H55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m)WilMixNon-mechanicalCrops30</v>
      </c>
      <c r="I558" s="39">
        <v>54.212494160084155</v>
      </c>
      <c r="J558" s="28">
        <v>4.0578536471666267</v>
      </c>
      <c r="K558" s="28">
        <v>16.336956521739129</v>
      </c>
      <c r="L558" s="28">
        <v>3.4456738398890017</v>
      </c>
      <c r="M558" s="28">
        <v>6.114550645768233</v>
      </c>
      <c r="N558" s="28">
        <f>SUM(TotalCarbon[[#This Row],[Tree Carbon]:[Soil Carbon]])</f>
        <v>84.167528814647142</v>
      </c>
    </row>
    <row r="559" spans="2:14" hidden="1">
      <c r="B559" s="1" t="s">
        <v>31954</v>
      </c>
      <c r="C559" s="1" t="s">
        <v>190</v>
      </c>
      <c r="D559" s="1" t="s">
        <v>215</v>
      </c>
      <c r="E559" s="1" t="s">
        <v>31946</v>
      </c>
      <c r="F559" s="1" t="s">
        <v>74</v>
      </c>
      <c r="G559" s="35">
        <v>35</v>
      </c>
      <c r="H55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m)WilMixNon-mechanicalCrops35</v>
      </c>
      <c r="I559" s="39">
        <v>54.212499680271655</v>
      </c>
      <c r="J559" s="28">
        <v>4.1029247030586706</v>
      </c>
      <c r="K559" s="28">
        <v>18.077319587628867</v>
      </c>
      <c r="L559" s="28">
        <v>3.4373106910415823</v>
      </c>
      <c r="M559" s="28">
        <v>6.592276565510943</v>
      </c>
      <c r="N559" s="28">
        <f>SUM(TotalCarbon[[#This Row],[Tree Carbon]:[Soil Carbon]])</f>
        <v>86.422331227511719</v>
      </c>
    </row>
    <row r="560" spans="2:14" hidden="1">
      <c r="B560" s="1" t="s">
        <v>31954</v>
      </c>
      <c r="C560" s="1" t="s">
        <v>190</v>
      </c>
      <c r="D560" s="1" t="s">
        <v>215</v>
      </c>
      <c r="E560" s="1" t="s">
        <v>31946</v>
      </c>
      <c r="F560" s="1" t="s">
        <v>74</v>
      </c>
      <c r="G560" s="35">
        <v>40</v>
      </c>
      <c r="H56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m)WilMixNon-mechanicalCrops40</v>
      </c>
      <c r="I560" s="39">
        <v>54.212499982495267</v>
      </c>
      <c r="J560" s="28">
        <v>4.1214487134422324</v>
      </c>
      <c r="K560" s="28">
        <v>19.647058823529413</v>
      </c>
      <c r="L560" s="28">
        <v>3.433905909798399</v>
      </c>
      <c r="M560" s="28">
        <v>6.9834054675467669</v>
      </c>
      <c r="N560" s="28">
        <f>SUM(TotalCarbon[[#This Row],[Tree Carbon]:[Soil Carbon]])</f>
        <v>88.398318896812071</v>
      </c>
    </row>
    <row r="561" spans="2:14" hidden="1">
      <c r="B561" s="1" t="s">
        <v>31954</v>
      </c>
      <c r="C561" s="1" t="s">
        <v>190</v>
      </c>
      <c r="D561" s="1" t="s">
        <v>215</v>
      </c>
      <c r="E561" s="1" t="s">
        <v>31946</v>
      </c>
      <c r="F561" s="1" t="s">
        <v>74</v>
      </c>
      <c r="G561" s="35">
        <v>45</v>
      </c>
      <c r="H56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m)WilMixNon-mechanicalCrops45</v>
      </c>
      <c r="I561" s="39">
        <v>54.21249999904164</v>
      </c>
      <c r="J561" s="28">
        <v>4.1290357876208619</v>
      </c>
      <c r="K561" s="28">
        <v>21.070093457943926</v>
      </c>
      <c r="L561" s="28">
        <v>3.4325167627891786</v>
      </c>
      <c r="M561" s="28">
        <v>7.3036347280611196</v>
      </c>
      <c r="N561" s="28">
        <f>SUM(TotalCarbon[[#This Row],[Tree Carbon]:[Soil Carbon]])</f>
        <v>90.147780735456735</v>
      </c>
    </row>
    <row r="562" spans="2:14" hidden="1">
      <c r="B562" s="1" t="s">
        <v>31954</v>
      </c>
      <c r="C562" s="1" t="s">
        <v>190</v>
      </c>
      <c r="D562" s="1" t="s">
        <v>215</v>
      </c>
      <c r="E562" s="1" t="s">
        <v>31946</v>
      </c>
      <c r="F562" s="1" t="s">
        <v>74</v>
      </c>
      <c r="G562" s="35">
        <v>50</v>
      </c>
      <c r="H56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m)WilMixNon-mechanicalCrops50</v>
      </c>
      <c r="I562" s="39">
        <v>54.212499999947539</v>
      </c>
      <c r="J562" s="28">
        <v>4.1321389364268883</v>
      </c>
      <c r="K562" s="28">
        <v>22.366071428571427</v>
      </c>
      <c r="L562" s="28">
        <v>3.4319494921982305</v>
      </c>
      <c r="M562" s="28">
        <v>7.5658162716796369</v>
      </c>
      <c r="N562" s="28">
        <f>SUM(TotalCarbon[[#This Row],[Tree Carbon]:[Soil Carbon]])</f>
        <v>91.708476128823719</v>
      </c>
    </row>
    <row r="563" spans="2:14" hidden="1">
      <c r="B563" s="1" t="s">
        <v>31954</v>
      </c>
      <c r="C563" s="1" t="s">
        <v>190</v>
      </c>
      <c r="D563" s="1" t="s">
        <v>215</v>
      </c>
      <c r="E563" s="1" t="s">
        <v>31946</v>
      </c>
      <c r="F563" s="1" t="s">
        <v>74</v>
      </c>
      <c r="G563" s="35">
        <v>60</v>
      </c>
      <c r="H56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m)WilMixNon-mechanicalCrops60</v>
      </c>
      <c r="I563" s="39">
        <v>54.212499999999828</v>
      </c>
      <c r="J563" s="28">
        <v>4.1339258017567904</v>
      </c>
      <c r="K563" s="28">
        <v>24.639344262295083</v>
      </c>
      <c r="L563" s="28">
        <v>3.4316230803327681</v>
      </c>
      <c r="M563" s="28">
        <v>7.9562179087176403</v>
      </c>
      <c r="N563" s="28">
        <f>SUM(TotalCarbon[[#This Row],[Tree Carbon]:[Soil Carbon]])</f>
        <v>94.37361105310211</v>
      </c>
    </row>
    <row r="564" spans="2:14" hidden="1">
      <c r="B564" s="1" t="s">
        <v>31954</v>
      </c>
      <c r="C564" s="1" t="s">
        <v>190</v>
      </c>
      <c r="D564" s="1" t="s">
        <v>215</v>
      </c>
      <c r="E564" s="1" t="s">
        <v>31946</v>
      </c>
      <c r="F564" s="1" t="s">
        <v>74</v>
      </c>
      <c r="G564" s="35">
        <v>70</v>
      </c>
      <c r="H56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m)WilMixNon-mechanicalCrops70</v>
      </c>
      <c r="I564" s="39">
        <v>54.212499999999999</v>
      </c>
      <c r="J564" s="28">
        <v>4.1342241935417992</v>
      </c>
      <c r="K564" s="28">
        <v>26.568181818181817</v>
      </c>
      <c r="L564" s="28">
        <v>3.4315685890132728</v>
      </c>
      <c r="M564" s="28">
        <v>8.2179119520293398</v>
      </c>
      <c r="N564" s="28">
        <f>SUM(TotalCarbon[[#This Row],[Tree Carbon]:[Soil Carbon]])</f>
        <v>96.564386552766223</v>
      </c>
    </row>
    <row r="565" spans="2:14" hidden="1">
      <c r="B565" s="1" t="s">
        <v>31954</v>
      </c>
      <c r="C565" s="1" t="s">
        <v>190</v>
      </c>
      <c r="D565" s="1" t="s">
        <v>215</v>
      </c>
      <c r="E565" s="1" t="s">
        <v>31946</v>
      </c>
      <c r="F565" s="1" t="s">
        <v>74</v>
      </c>
      <c r="G565" s="35">
        <v>80</v>
      </c>
      <c r="H56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m)WilMixNon-mechanicalCrops80</v>
      </c>
      <c r="I565" s="39">
        <v>54.212499999999999</v>
      </c>
      <c r="J565" s="28">
        <v>4.1342740146584678</v>
      </c>
      <c r="K565" s="28">
        <v>28.225352112676056</v>
      </c>
      <c r="L565" s="28">
        <v>3.4315594913134024</v>
      </c>
      <c r="M565" s="28">
        <v>8.3933307151892933</v>
      </c>
      <c r="N565" s="28">
        <f>SUM(TotalCarbon[[#This Row],[Tree Carbon]:[Soil Carbon]])</f>
        <v>98.397016333837215</v>
      </c>
    </row>
    <row r="566" spans="2:14" hidden="1">
      <c r="B566" s="1" t="s">
        <v>31954</v>
      </c>
      <c r="C566" s="1" t="s">
        <v>190</v>
      </c>
      <c r="D566" s="1" t="s">
        <v>215</v>
      </c>
      <c r="E566" s="1" t="s">
        <v>31946</v>
      </c>
      <c r="F566" s="1" t="s">
        <v>74</v>
      </c>
      <c r="G566" s="35">
        <v>90</v>
      </c>
      <c r="H56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m)WilMixNon-mechanicalCrops90</v>
      </c>
      <c r="I566" s="39">
        <v>54.212499999999999</v>
      </c>
      <c r="J566" s="28">
        <v>4.1342823328444265</v>
      </c>
      <c r="K566" s="28">
        <v>29.664473684210527</v>
      </c>
      <c r="L566" s="28">
        <v>3.4315579723649097</v>
      </c>
      <c r="M566" s="28">
        <v>8.5109174285861897</v>
      </c>
      <c r="N566" s="28">
        <f>SUM(TotalCarbon[[#This Row],[Tree Carbon]:[Soil Carbon]])</f>
        <v>99.953731418006072</v>
      </c>
    </row>
    <row r="567" spans="2:14" hidden="1">
      <c r="B567" s="1" t="s">
        <v>31954</v>
      </c>
      <c r="C567" s="1" t="s">
        <v>190</v>
      </c>
      <c r="D567" s="1" t="s">
        <v>215</v>
      </c>
      <c r="E567" s="1" t="s">
        <v>31946</v>
      </c>
      <c r="F567" s="1" t="s">
        <v>74</v>
      </c>
      <c r="G567" s="35">
        <v>100</v>
      </c>
      <c r="H56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m)WilMixNon-mechanicalCrops100</v>
      </c>
      <c r="I567" s="39">
        <v>54.212499999999999</v>
      </c>
      <c r="J567" s="28">
        <v>4.1342837216513875</v>
      </c>
      <c r="K567" s="28">
        <v>30.925925925925927</v>
      </c>
      <c r="L567" s="28">
        <v>3.4315577187611517</v>
      </c>
      <c r="M567" s="28">
        <v>8.5897381597235736</v>
      </c>
      <c r="N567" s="28">
        <f>SUM(TotalCarbon[[#This Row],[Tree Carbon]:[Soil Carbon]])</f>
        <v>101.29400552606205</v>
      </c>
    </row>
    <row r="568" spans="2:14" hidden="1">
      <c r="B568" s="1" t="s">
        <v>31954</v>
      </c>
      <c r="C568" s="1" t="s">
        <v>190</v>
      </c>
      <c r="D568" s="1" t="s">
        <v>216</v>
      </c>
      <c r="E568" s="1" t="s">
        <v>31946</v>
      </c>
      <c r="F568" s="1" t="s">
        <v>74</v>
      </c>
      <c r="G568" s="35">
        <v>0</v>
      </c>
      <c r="H56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m)WilScrubNon-mechanicalCrops0</v>
      </c>
      <c r="I568" s="39">
        <v>0</v>
      </c>
      <c r="J568" s="28">
        <v>0</v>
      </c>
      <c r="K568" s="28">
        <v>0</v>
      </c>
      <c r="L568" s="28">
        <v>0</v>
      </c>
      <c r="M568" s="28">
        <v>0</v>
      </c>
      <c r="N568" s="28">
        <f>SUM(TotalCarbon[[#This Row],[Tree Carbon]:[Soil Carbon]])</f>
        <v>0</v>
      </c>
    </row>
    <row r="569" spans="2:14" hidden="1">
      <c r="B569" s="1" t="s">
        <v>31954</v>
      </c>
      <c r="C569" s="1" t="s">
        <v>190</v>
      </c>
      <c r="D569" s="1" t="s">
        <v>216</v>
      </c>
      <c r="E569" s="1" t="s">
        <v>31946</v>
      </c>
      <c r="F569" s="1" t="s">
        <v>74</v>
      </c>
      <c r="G569" s="35">
        <v>5</v>
      </c>
      <c r="H56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m)WilScrubNon-mechanicalCrops5</v>
      </c>
      <c r="I569" s="39">
        <v>10.200538171750523</v>
      </c>
      <c r="J569" s="28">
        <v>1.0645813269185507</v>
      </c>
      <c r="K569" s="28">
        <v>3.7388059701492535</v>
      </c>
      <c r="L569" s="28">
        <v>4.6250882459174463</v>
      </c>
      <c r="M569" s="28">
        <v>1.5861059105676603</v>
      </c>
      <c r="N569" s="28">
        <f>SUM(TotalCarbon[[#This Row],[Tree Carbon]:[Soil Carbon]])</f>
        <v>21.215119625303434</v>
      </c>
    </row>
    <row r="570" spans="2:14" hidden="1">
      <c r="B570" s="1" t="s">
        <v>31954</v>
      </c>
      <c r="C570" s="1" t="s">
        <v>190</v>
      </c>
      <c r="D570" s="1" t="s">
        <v>216</v>
      </c>
      <c r="E570" s="1" t="s">
        <v>31946</v>
      </c>
      <c r="F570" s="1" t="s">
        <v>74</v>
      </c>
      <c r="G570" s="35">
        <v>10</v>
      </c>
      <c r="H57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m)WilScrubNon-mechanicalCrops10</v>
      </c>
      <c r="I570" s="39">
        <v>35.143476695572822</v>
      </c>
      <c r="J570" s="28">
        <v>1.6204400579475913</v>
      </c>
      <c r="K570" s="28">
        <v>6.958333333333333</v>
      </c>
      <c r="L570" s="28">
        <v>4.2167719630145744</v>
      </c>
      <c r="M570" s="28">
        <v>2.8846995971881562</v>
      </c>
      <c r="N570" s="28">
        <f>SUM(TotalCarbon[[#This Row],[Tree Carbon]:[Soil Carbon]])</f>
        <v>50.823721647056473</v>
      </c>
    </row>
    <row r="571" spans="2:14" hidden="1">
      <c r="B571" s="1" t="s">
        <v>31954</v>
      </c>
      <c r="C571" s="1" t="s">
        <v>190</v>
      </c>
      <c r="D571" s="1" t="s">
        <v>216</v>
      </c>
      <c r="E571" s="1" t="s">
        <v>31946</v>
      </c>
      <c r="F571" s="1" t="s">
        <v>74</v>
      </c>
      <c r="G571" s="35">
        <v>15</v>
      </c>
      <c r="H57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m)WilScrubNon-mechanicalCrops15</v>
      </c>
      <c r="I571" s="39">
        <v>50.783279786204176</v>
      </c>
      <c r="J571" s="28">
        <v>1.7178185350889081</v>
      </c>
      <c r="K571" s="28">
        <v>9.7597402597402603</v>
      </c>
      <c r="L571" s="28">
        <v>4.1629804040282012</v>
      </c>
      <c r="M571" s="28">
        <v>3.9478981841772693</v>
      </c>
      <c r="N571" s="28">
        <f>SUM(TotalCarbon[[#This Row],[Tree Carbon]:[Soil Carbon]])</f>
        <v>70.371717169238821</v>
      </c>
    </row>
    <row r="572" spans="2:14" hidden="1">
      <c r="B572" s="1" t="s">
        <v>31954</v>
      </c>
      <c r="C572" s="1" t="s">
        <v>190</v>
      </c>
      <c r="D572" s="1" t="s">
        <v>216</v>
      </c>
      <c r="E572" s="1" t="s">
        <v>31946</v>
      </c>
      <c r="F572" s="1" t="s">
        <v>74</v>
      </c>
      <c r="G572" s="35">
        <v>20</v>
      </c>
      <c r="H57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m)WilScrubNon-mechanicalCrops20</v>
      </c>
      <c r="I572" s="39">
        <v>57.571880583674044</v>
      </c>
      <c r="J572" s="28">
        <v>1.7327852087464399</v>
      </c>
      <c r="K572" s="28">
        <v>12.219512195121951</v>
      </c>
      <c r="L572" s="28">
        <v>4.1550430525276214</v>
      </c>
      <c r="M572" s="28">
        <v>4.8183715639743099</v>
      </c>
      <c r="N572" s="28">
        <f>SUM(TotalCarbon[[#This Row],[Tree Carbon]:[Soil Carbon]])</f>
        <v>80.497592604044357</v>
      </c>
    </row>
    <row r="573" spans="2:14" hidden="1">
      <c r="B573" s="1" t="s">
        <v>31954</v>
      </c>
      <c r="C573" s="1" t="s">
        <v>190</v>
      </c>
      <c r="D573" s="1" t="s">
        <v>216</v>
      </c>
      <c r="E573" s="1" t="s">
        <v>31946</v>
      </c>
      <c r="F573" s="1" t="s">
        <v>74</v>
      </c>
      <c r="G573" s="35">
        <v>25</v>
      </c>
      <c r="H57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m)WilScrubNon-mechanicalCrops25</v>
      </c>
      <c r="I573" s="39">
        <v>60.192605067421155</v>
      </c>
      <c r="J573" s="28">
        <v>1.7350424622575609</v>
      </c>
      <c r="K573" s="28">
        <v>14.396551724137931</v>
      </c>
      <c r="L573" s="28">
        <v>4.153853211594206</v>
      </c>
      <c r="M573" s="28">
        <v>5.5310548897498784</v>
      </c>
      <c r="N573" s="28">
        <f>SUM(TotalCarbon[[#This Row],[Tree Carbon]:[Soil Carbon]])</f>
        <v>86.009107355160737</v>
      </c>
    </row>
    <row r="574" spans="2:14" hidden="1">
      <c r="B574" s="1" t="s">
        <v>31954</v>
      </c>
      <c r="C574" s="1" t="s">
        <v>190</v>
      </c>
      <c r="D574" s="1" t="s">
        <v>216</v>
      </c>
      <c r="E574" s="1" t="s">
        <v>31946</v>
      </c>
      <c r="F574" s="1" t="s">
        <v>74</v>
      </c>
      <c r="G574" s="35">
        <v>30</v>
      </c>
      <c r="H57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m)WilScrubNon-mechanicalCrops30</v>
      </c>
      <c r="I574" s="39">
        <v>61.164099943070894</v>
      </c>
      <c r="J574" s="28">
        <v>1.735381938235194</v>
      </c>
      <c r="K574" s="28">
        <v>16.336956521739129</v>
      </c>
      <c r="L574" s="28">
        <v>4.1536744307693674</v>
      </c>
      <c r="M574" s="28">
        <v>6.114550645768233</v>
      </c>
      <c r="N574" s="28">
        <f>SUM(TotalCarbon[[#This Row],[Tree Carbon]:[Soil Carbon]])</f>
        <v>89.504663479582817</v>
      </c>
    </row>
    <row r="575" spans="2:14" hidden="1">
      <c r="B575" s="1" t="s">
        <v>31954</v>
      </c>
      <c r="C575" s="1" t="s">
        <v>190</v>
      </c>
      <c r="D575" s="1" t="s">
        <v>216</v>
      </c>
      <c r="E575" s="1" t="s">
        <v>31946</v>
      </c>
      <c r="F575" s="1" t="s">
        <v>74</v>
      </c>
      <c r="G575" s="35">
        <v>35</v>
      </c>
      <c r="H57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m)WilScrubNon-mechanicalCrops35</v>
      </c>
      <c r="I575" s="39">
        <v>61.519058612160876</v>
      </c>
      <c r="J575" s="28">
        <v>1.7354329715270147</v>
      </c>
      <c r="K575" s="28">
        <v>18.077319587628867</v>
      </c>
      <c r="L575" s="28">
        <v>4.1536475584066395</v>
      </c>
      <c r="M575" s="28">
        <v>6.592276565510943</v>
      </c>
      <c r="N575" s="28">
        <f>SUM(TotalCarbon[[#This Row],[Tree Carbon]:[Soil Carbon]])</f>
        <v>92.077735295234348</v>
      </c>
    </row>
    <row r="576" spans="2:14" hidden="1">
      <c r="B576" s="1" t="s">
        <v>31954</v>
      </c>
      <c r="C576" s="1" t="s">
        <v>190</v>
      </c>
      <c r="D576" s="1" t="s">
        <v>216</v>
      </c>
      <c r="E576" s="1" t="s">
        <v>31946</v>
      </c>
      <c r="F576" s="1" t="s">
        <v>74</v>
      </c>
      <c r="G576" s="35">
        <v>40</v>
      </c>
      <c r="H57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m)WilScrubNon-mechanicalCrops40</v>
      </c>
      <c r="I576" s="39">
        <v>61.648077115382748</v>
      </c>
      <c r="J576" s="28">
        <v>1.7354406428529729</v>
      </c>
      <c r="K576" s="28">
        <v>19.647058823529413</v>
      </c>
      <c r="L576" s="28">
        <v>4.1536435190356196</v>
      </c>
      <c r="M576" s="28">
        <v>6.9834054675467669</v>
      </c>
      <c r="N576" s="28">
        <f>SUM(TotalCarbon[[#This Row],[Tree Carbon]:[Soil Carbon]])</f>
        <v>94.167625568347518</v>
      </c>
    </row>
    <row r="577" spans="2:14" hidden="1">
      <c r="B577" s="1" t="s">
        <v>31954</v>
      </c>
      <c r="C577" s="1" t="s">
        <v>190</v>
      </c>
      <c r="D577" s="1" t="s">
        <v>216</v>
      </c>
      <c r="E577" s="1" t="s">
        <v>31946</v>
      </c>
      <c r="F577" s="1" t="s">
        <v>74</v>
      </c>
      <c r="G577" s="35">
        <v>45</v>
      </c>
      <c r="H57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m)WilScrubNon-mechanicalCrops45</v>
      </c>
      <c r="I577" s="39">
        <v>61.694883795248352</v>
      </c>
      <c r="J577" s="28">
        <v>1.7354417959958732</v>
      </c>
      <c r="K577" s="28">
        <v>21.070093457943926</v>
      </c>
      <c r="L577" s="28">
        <v>4.1536429118449476</v>
      </c>
      <c r="M577" s="28">
        <v>7.3036347280611196</v>
      </c>
      <c r="N577" s="28">
        <f>SUM(TotalCarbon[[#This Row],[Tree Carbon]:[Soil Carbon]])</f>
        <v>95.957696689094234</v>
      </c>
    </row>
    <row r="578" spans="2:14" hidden="1">
      <c r="B578" s="1" t="s">
        <v>31954</v>
      </c>
      <c r="C578" s="1" t="s">
        <v>190</v>
      </c>
      <c r="D578" s="1" t="s">
        <v>216</v>
      </c>
      <c r="E578" s="1" t="s">
        <v>31946</v>
      </c>
      <c r="F578" s="1" t="s">
        <v>74</v>
      </c>
      <c r="G578" s="35">
        <v>50</v>
      </c>
      <c r="H57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m)WilScrubNon-mechanicalCrops50</v>
      </c>
      <c r="I578" s="39">
        <v>61.711853227954883</v>
      </c>
      <c r="J578" s="28">
        <v>1.7354419693344381</v>
      </c>
      <c r="K578" s="28">
        <v>22.366071428571427</v>
      </c>
      <c r="L578" s="28">
        <v>4.1536428205730731</v>
      </c>
      <c r="M578" s="28">
        <v>7.5658162716796369</v>
      </c>
      <c r="N578" s="28">
        <f>SUM(TotalCarbon[[#This Row],[Tree Carbon]:[Soil Carbon]])</f>
        <v>97.532825718113457</v>
      </c>
    </row>
    <row r="579" spans="2:14" hidden="1">
      <c r="B579" s="1" t="s">
        <v>31954</v>
      </c>
      <c r="C579" s="1" t="s">
        <v>190</v>
      </c>
      <c r="D579" s="1" t="s">
        <v>216</v>
      </c>
      <c r="E579" s="1" t="s">
        <v>31946</v>
      </c>
      <c r="F579" s="1" t="s">
        <v>74</v>
      </c>
      <c r="G579" s="35">
        <v>60</v>
      </c>
      <c r="H57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m)WilScrubNon-mechanicalCrops60</v>
      </c>
      <c r="I579" s="39">
        <v>61.720232971655435</v>
      </c>
      <c r="J579" s="28">
        <v>1.7354419993070931</v>
      </c>
      <c r="K579" s="28">
        <v>24.639344262295083</v>
      </c>
      <c r="L579" s="28">
        <v>4.1536428047908975</v>
      </c>
      <c r="M579" s="28">
        <v>7.9562179087176403</v>
      </c>
      <c r="N579" s="28">
        <f>SUM(TotalCarbon[[#This Row],[Tree Carbon]:[Soil Carbon]])</f>
        <v>100.20487994676614</v>
      </c>
    </row>
    <row r="580" spans="2:14" hidden="1">
      <c r="B580" s="1" t="s">
        <v>31954</v>
      </c>
      <c r="C580" s="1" t="s">
        <v>190</v>
      </c>
      <c r="D580" s="1" t="s">
        <v>216</v>
      </c>
      <c r="E580" s="1" t="s">
        <v>31946</v>
      </c>
      <c r="F580" s="1" t="s">
        <v>74</v>
      </c>
      <c r="G580" s="35">
        <v>70</v>
      </c>
      <c r="H58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m)WilScrubNon-mechanicalCrops70</v>
      </c>
      <c r="I580" s="39">
        <v>61.721333593059285</v>
      </c>
      <c r="J580" s="28">
        <v>1.7354419999843431</v>
      </c>
      <c r="K580" s="28">
        <v>26.568181818181817</v>
      </c>
      <c r="L580" s="28">
        <v>4.1536428044342886</v>
      </c>
      <c r="M580" s="28">
        <v>8.2179119520293398</v>
      </c>
      <c r="N580" s="28">
        <f>SUM(TotalCarbon[[#This Row],[Tree Carbon]:[Soil Carbon]])</f>
        <v>102.39651216768907</v>
      </c>
    </row>
    <row r="581" spans="2:14" hidden="1">
      <c r="B581" s="1" t="s">
        <v>31954</v>
      </c>
      <c r="C581" s="1" t="s">
        <v>190</v>
      </c>
      <c r="D581" s="1" t="s">
        <v>216</v>
      </c>
      <c r="E581" s="1" t="s">
        <v>31946</v>
      </c>
      <c r="F581" s="1" t="s">
        <v>74</v>
      </c>
      <c r="G581" s="35">
        <v>80</v>
      </c>
      <c r="H58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m)WilScrubNon-mechanicalCrops80</v>
      </c>
      <c r="I581" s="39">
        <v>61.721478144838521</v>
      </c>
      <c r="J581" s="28">
        <v>1.7354419999996462</v>
      </c>
      <c r="K581" s="28">
        <v>28.225352112676056</v>
      </c>
      <c r="L581" s="28">
        <v>4.1536428044262319</v>
      </c>
      <c r="M581" s="28">
        <v>8.3933307151892933</v>
      </c>
      <c r="N581" s="28">
        <f>SUM(TotalCarbon[[#This Row],[Tree Carbon]:[Soil Carbon]])</f>
        <v>104.22924577712975</v>
      </c>
    </row>
    <row r="582" spans="2:14" hidden="1">
      <c r="B582" s="1" t="s">
        <v>31954</v>
      </c>
      <c r="C582" s="1" t="s">
        <v>190</v>
      </c>
      <c r="D582" s="1" t="s">
        <v>216</v>
      </c>
      <c r="E582" s="1" t="s">
        <v>31946</v>
      </c>
      <c r="F582" s="1" t="s">
        <v>74</v>
      </c>
      <c r="G582" s="35">
        <v>90</v>
      </c>
      <c r="H58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m)WilScrubNon-mechanicalCrops90</v>
      </c>
      <c r="I582" s="39">
        <v>61.72149712964066</v>
      </c>
      <c r="J582" s="28">
        <v>1.7354419999999917</v>
      </c>
      <c r="K582" s="28">
        <v>29.664473684210527</v>
      </c>
      <c r="L582" s="28">
        <v>4.1536428044260481</v>
      </c>
      <c r="M582" s="28">
        <v>8.5109174285861897</v>
      </c>
      <c r="N582" s="28">
        <f>SUM(TotalCarbon[[#This Row],[Tree Carbon]:[Soil Carbon]])</f>
        <v>105.7859730468634</v>
      </c>
    </row>
    <row r="583" spans="2:14" hidden="1">
      <c r="B583" s="1" t="s">
        <v>31954</v>
      </c>
      <c r="C583" s="1" t="s">
        <v>190</v>
      </c>
      <c r="D583" s="1" t="s">
        <v>216</v>
      </c>
      <c r="E583" s="1" t="s">
        <v>31946</v>
      </c>
      <c r="F583" s="1" t="s">
        <v>74</v>
      </c>
      <c r="G583" s="35">
        <v>100</v>
      </c>
      <c r="H58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m)WilScrubNon-mechanicalCrops100</v>
      </c>
      <c r="I583" s="39">
        <v>61.721499623019859</v>
      </c>
      <c r="J583" s="28">
        <v>1.7354419999999999</v>
      </c>
      <c r="K583" s="28">
        <v>30.925925925925927</v>
      </c>
      <c r="L583" s="28">
        <v>4.1536428044260454</v>
      </c>
      <c r="M583" s="28">
        <v>8.5897381597235736</v>
      </c>
      <c r="N583" s="28">
        <f>SUM(TotalCarbon[[#This Row],[Tree Carbon]:[Soil Carbon]])</f>
        <v>107.12624851309539</v>
      </c>
    </row>
    <row r="584" spans="2:14">
      <c r="B584" s="1" t="s">
        <v>31954</v>
      </c>
      <c r="C584" s="1" t="s">
        <v>17</v>
      </c>
      <c r="D584" s="1"/>
      <c r="E584" s="1" t="s">
        <v>31946</v>
      </c>
      <c r="F584" s="1" t="s">
        <v>74</v>
      </c>
      <c r="G584" s="35">
        <v>0</v>
      </c>
      <c r="H584"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CaliforniaNon-mechanicalCrops0</v>
      </c>
      <c r="I584" s="39">
        <v>0</v>
      </c>
      <c r="J584" s="28">
        <v>0</v>
      </c>
      <c r="K584" s="28">
        <v>0</v>
      </c>
      <c r="L584" s="28">
        <v>0</v>
      </c>
      <c r="M584" s="28">
        <v>0</v>
      </c>
      <c r="N584" s="28">
        <f>SUM(TotalCarbon[[#This Row],[Tree Carbon]:[Soil Carbon]])</f>
        <v>0</v>
      </c>
    </row>
    <row r="585" spans="2:14">
      <c r="B585" s="1" t="s">
        <v>31954</v>
      </c>
      <c r="C585" s="1" t="s">
        <v>17</v>
      </c>
      <c r="D585" s="1"/>
      <c r="E585" s="1" t="s">
        <v>31946</v>
      </c>
      <c r="F585" s="1" t="s">
        <v>74</v>
      </c>
      <c r="G585" s="35">
        <v>5</v>
      </c>
      <c r="H585"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CaliforniaNon-mechanicalCrops5</v>
      </c>
      <c r="I585" s="39">
        <v>28.270004332360855</v>
      </c>
      <c r="J585" s="28">
        <v>1.1261750057479241</v>
      </c>
      <c r="K585" s="28">
        <v>3.7388059701492535</v>
      </c>
      <c r="L585" s="28">
        <v>4.568210151775868</v>
      </c>
      <c r="M585" s="28">
        <v>2.5377694569082578</v>
      </c>
      <c r="N585" s="28">
        <f>SUM(TotalCarbon[[#This Row],[Tree Carbon]:[Soil Carbon]])</f>
        <v>40.240964916942154</v>
      </c>
    </row>
    <row r="586" spans="2:14">
      <c r="B586" s="1" t="s">
        <v>31954</v>
      </c>
      <c r="C586" s="1" t="s">
        <v>17</v>
      </c>
      <c r="D586" s="1"/>
      <c r="E586" s="1" t="s">
        <v>31946</v>
      </c>
      <c r="F586" s="1" t="s">
        <v>74</v>
      </c>
      <c r="G586" s="35">
        <v>10</v>
      </c>
      <c r="H586"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CaliforniaNon-mechanicalCrops10</v>
      </c>
      <c r="I586" s="39">
        <v>59.014191642346091</v>
      </c>
      <c r="J586" s="28">
        <v>2.6273101552884319</v>
      </c>
      <c r="K586" s="28">
        <v>6.958333333333333</v>
      </c>
      <c r="L586" s="28">
        <v>3.7914634469929918</v>
      </c>
      <c r="M586" s="28">
        <v>4.6155193555010499</v>
      </c>
      <c r="N586" s="28">
        <f>SUM(TotalCarbon[[#This Row],[Tree Carbon]:[Soil Carbon]])</f>
        <v>77.006817933461903</v>
      </c>
    </row>
    <row r="587" spans="2:14">
      <c r="B587" s="1" t="s">
        <v>31954</v>
      </c>
      <c r="C587" s="1" t="s">
        <v>17</v>
      </c>
      <c r="D587" s="1"/>
      <c r="E587" s="1" t="s">
        <v>31946</v>
      </c>
      <c r="F587" s="1" t="s">
        <v>74</v>
      </c>
      <c r="G587" s="35">
        <v>15</v>
      </c>
      <c r="H587"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CaliforniaNon-mechanicalCrops15</v>
      </c>
      <c r="I587" s="39">
        <v>70.38378278805672</v>
      </c>
      <c r="J587" s="28">
        <v>3.3121232962867131</v>
      </c>
      <c r="K587" s="28">
        <v>9.7597402597402603</v>
      </c>
      <c r="L587" s="28">
        <v>3.6030968849440734</v>
      </c>
      <c r="M587" s="28">
        <v>6.3166370946836281</v>
      </c>
      <c r="N587" s="28">
        <f>SUM(TotalCarbon[[#This Row],[Tree Carbon]:[Soil Carbon]])</f>
        <v>93.375380323711397</v>
      </c>
    </row>
    <row r="588" spans="2:14">
      <c r="B588" s="1" t="s">
        <v>31954</v>
      </c>
      <c r="C588" s="1" t="s">
        <v>17</v>
      </c>
      <c r="D588" s="1"/>
      <c r="E588" s="1" t="s">
        <v>31946</v>
      </c>
      <c r="F588" s="1" t="s">
        <v>74</v>
      </c>
      <c r="G588" s="35">
        <v>20</v>
      </c>
      <c r="H588"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CaliforniaNon-mechanicalCrops20</v>
      </c>
      <c r="I588" s="39">
        <v>73.78569550085966</v>
      </c>
      <c r="J588" s="28">
        <v>3.5589078088340047</v>
      </c>
      <c r="K588" s="28">
        <v>12.219512195121951</v>
      </c>
      <c r="L588" s="28">
        <v>3.5465793968068322</v>
      </c>
      <c r="M588" s="28">
        <v>7.7093945023588972</v>
      </c>
      <c r="N588" s="28">
        <f>SUM(TotalCarbon[[#This Row],[Tree Carbon]:[Soil Carbon]])</f>
        <v>100.82008940398134</v>
      </c>
    </row>
    <row r="589" spans="2:14">
      <c r="B589" s="1" t="s">
        <v>31954</v>
      </c>
      <c r="C589" s="1" t="s">
        <v>17</v>
      </c>
      <c r="D589" s="1"/>
      <c r="E589" s="1" t="s">
        <v>31946</v>
      </c>
      <c r="F589" s="1" t="s">
        <v>74</v>
      </c>
      <c r="G589" s="35">
        <v>25</v>
      </c>
      <c r="H589"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CaliforniaNon-mechanicalCrops25</v>
      </c>
      <c r="I589" s="39">
        <v>74.750650882261851</v>
      </c>
      <c r="J589" s="28">
        <v>3.6420034421742637</v>
      </c>
      <c r="K589" s="28">
        <v>14.396551724137931</v>
      </c>
      <c r="L589" s="28">
        <v>3.5286167531468764</v>
      </c>
      <c r="M589" s="28">
        <v>8.8496878235998082</v>
      </c>
      <c r="N589" s="28">
        <f>SUM(TotalCarbon[[#This Row],[Tree Carbon]:[Soil Carbon]])</f>
        <v>105.16751062532073</v>
      </c>
    </row>
    <row r="590" spans="2:14">
      <c r="B590" s="1" t="s">
        <v>31954</v>
      </c>
      <c r="C590" s="1" t="s">
        <v>17</v>
      </c>
      <c r="D590" s="1"/>
      <c r="E590" s="1" t="s">
        <v>31946</v>
      </c>
      <c r="F590" s="1" t="s">
        <v>74</v>
      </c>
      <c r="G590" s="35">
        <v>30</v>
      </c>
      <c r="H590"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CaliforniaNon-mechanicalCrops30</v>
      </c>
      <c r="I590" s="39">
        <v>75.020431192136797</v>
      </c>
      <c r="J590" s="28">
        <v>3.6693930964832413</v>
      </c>
      <c r="K590" s="28">
        <v>16.336956521739129</v>
      </c>
      <c r="L590" s="28">
        <v>3.5228052626295479</v>
      </c>
      <c r="M590" s="28">
        <v>9.7832810332291729</v>
      </c>
      <c r="N590" s="28">
        <f>SUM(TotalCarbon[[#This Row],[Tree Carbon]:[Soil Carbon]])</f>
        <v>108.33286710621789</v>
      </c>
    </row>
    <row r="591" spans="2:14">
      <c r="B591" s="1" t="s">
        <v>31954</v>
      </c>
      <c r="C591" s="1" t="s">
        <v>17</v>
      </c>
      <c r="D591" s="1"/>
      <c r="E591" s="1" t="s">
        <v>31946</v>
      </c>
      <c r="F591" s="1" t="s">
        <v>74</v>
      </c>
      <c r="G591" s="35">
        <v>35</v>
      </c>
      <c r="H591"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CaliforniaNon-mechanicalCrops35</v>
      </c>
      <c r="I591" s="39">
        <v>75.095555336385971</v>
      </c>
      <c r="J591" s="28">
        <v>3.6783594087662266</v>
      </c>
      <c r="K591" s="28">
        <v>18.077319587628867</v>
      </c>
      <c r="L591" s="28">
        <v>3.5209142941772895</v>
      </c>
      <c r="M591" s="28">
        <v>10.54764250481751</v>
      </c>
      <c r="N591" s="28">
        <f>SUM(TotalCarbon[[#This Row],[Tree Carbon]:[Soil Carbon]])</f>
        <v>110.91979113177587</v>
      </c>
    </row>
    <row r="592" spans="2:14">
      <c r="B592" s="1" t="s">
        <v>31954</v>
      </c>
      <c r="C592" s="1" t="s">
        <v>17</v>
      </c>
      <c r="D592" s="1"/>
      <c r="E592" s="1" t="s">
        <v>31946</v>
      </c>
      <c r="F592" s="1" t="s">
        <v>74</v>
      </c>
      <c r="G592" s="35">
        <v>40</v>
      </c>
      <c r="H592"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CaliforniaNon-mechanicalCrops40</v>
      </c>
      <c r="I592" s="39">
        <v>75.116451557520946</v>
      </c>
      <c r="J592" s="28">
        <v>3.6812880925157034</v>
      </c>
      <c r="K592" s="28">
        <v>19.647058823529413</v>
      </c>
      <c r="L592" s="28">
        <v>3.5202978615800937</v>
      </c>
      <c r="M592" s="28">
        <v>11.173448748074826</v>
      </c>
      <c r="N592" s="28">
        <f>SUM(TotalCarbon[[#This Row],[Tree Carbon]:[Soil Carbon]])</f>
        <v>113.13854508322098</v>
      </c>
    </row>
    <row r="593" spans="2:14">
      <c r="B593" s="1" t="s">
        <v>31954</v>
      </c>
      <c r="C593" s="1" t="s">
        <v>17</v>
      </c>
      <c r="D593" s="1"/>
      <c r="E593" s="1" t="s">
        <v>31946</v>
      </c>
      <c r="F593" s="1" t="s">
        <v>74</v>
      </c>
      <c r="G593" s="35">
        <v>45</v>
      </c>
      <c r="H593"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CaliforniaNon-mechanicalCrops45</v>
      </c>
      <c r="I593" s="39">
        <v>75.122262175081957</v>
      </c>
      <c r="J593" s="28">
        <v>3.6822439990913969</v>
      </c>
      <c r="K593" s="28">
        <v>21.070093457943926</v>
      </c>
      <c r="L593" s="28">
        <v>3.5200967908046694</v>
      </c>
      <c r="M593" s="28">
        <v>11.685815564897787</v>
      </c>
      <c r="N593" s="28">
        <f>SUM(TotalCarbon[[#This Row],[Tree Carbon]:[Soil Carbon]])</f>
        <v>115.08051198781973</v>
      </c>
    </row>
    <row r="594" spans="2:14">
      <c r="B594" s="1" t="s">
        <v>31954</v>
      </c>
      <c r="C594" s="1" t="s">
        <v>17</v>
      </c>
      <c r="D594" s="1"/>
      <c r="E594" s="1" t="s">
        <v>31946</v>
      </c>
      <c r="F594" s="1" t="s">
        <v>74</v>
      </c>
      <c r="G594" s="35">
        <v>50</v>
      </c>
      <c r="H594"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CaliforniaNon-mechanicalCrops50</v>
      </c>
      <c r="I594" s="39">
        <v>75.123877796740516</v>
      </c>
      <c r="J594" s="28">
        <v>3.6825559278930973</v>
      </c>
      <c r="K594" s="28">
        <v>22.366071428571427</v>
      </c>
      <c r="L594" s="28">
        <v>3.5200311917231137</v>
      </c>
      <c r="M594" s="28">
        <v>12.105306034687423</v>
      </c>
      <c r="N594" s="28">
        <f>SUM(TotalCarbon[[#This Row],[Tree Carbon]:[Soil Carbon]])</f>
        <v>116.79784237961559</v>
      </c>
    </row>
    <row r="595" spans="2:14">
      <c r="B595" s="1" t="s">
        <v>31954</v>
      </c>
      <c r="C595" s="1" t="s">
        <v>17</v>
      </c>
      <c r="D595" s="1"/>
      <c r="E595" s="1" t="s">
        <v>31946</v>
      </c>
      <c r="F595" s="1" t="s">
        <v>74</v>
      </c>
      <c r="G595" s="35">
        <v>60</v>
      </c>
      <c r="H595"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CaliforniaNon-mechanicalCrops60</v>
      </c>
      <c r="I595" s="39">
        <v>75.124451900615981</v>
      </c>
      <c r="J595" s="28">
        <v>3.6826909168929349</v>
      </c>
      <c r="K595" s="28">
        <v>24.639344262295083</v>
      </c>
      <c r="L595" s="28">
        <v>3.5200028054412922</v>
      </c>
      <c r="M595" s="28">
        <v>12.729948653948227</v>
      </c>
      <c r="N595" s="28">
        <f>SUM(TotalCarbon[[#This Row],[Tree Carbon]:[Soil Carbon]])</f>
        <v>119.69643853919352</v>
      </c>
    </row>
    <row r="596" spans="2:14">
      <c r="B596" s="1" t="s">
        <v>31954</v>
      </c>
      <c r="C596" s="1" t="s">
        <v>17</v>
      </c>
      <c r="D596" s="1"/>
      <c r="E596" s="1" t="s">
        <v>31946</v>
      </c>
      <c r="F596" s="1" t="s">
        <v>74</v>
      </c>
      <c r="G596" s="35">
        <v>70</v>
      </c>
      <c r="H596"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CaliforniaNon-mechanicalCrops70</v>
      </c>
      <c r="I596" s="39">
        <v>75.124496281688877</v>
      </c>
      <c r="J596" s="28">
        <v>3.6827052878142488</v>
      </c>
      <c r="K596" s="28">
        <v>26.568181818181817</v>
      </c>
      <c r="L596" s="28">
        <v>3.5199997835140926</v>
      </c>
      <c r="M596" s="28">
        <v>13.148659123246951</v>
      </c>
      <c r="N596" s="28">
        <f>SUM(TotalCarbon[[#This Row],[Tree Carbon]:[Soil Carbon]])</f>
        <v>122.04404229444597</v>
      </c>
    </row>
    <row r="597" spans="2:14">
      <c r="B597" s="1" t="s">
        <v>31954</v>
      </c>
      <c r="C597" s="1" t="s">
        <v>17</v>
      </c>
      <c r="D597" s="1"/>
      <c r="E597" s="1" t="s">
        <v>31946</v>
      </c>
      <c r="F597" s="1" t="s">
        <v>74</v>
      </c>
      <c r="G597" s="35">
        <v>80</v>
      </c>
      <c r="H597"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CaliforniaNon-mechanicalCrops80</v>
      </c>
      <c r="I597" s="39">
        <v>75.124499712556911</v>
      </c>
      <c r="J597" s="28">
        <v>3.6827068177232407</v>
      </c>
      <c r="K597" s="28">
        <v>28.225352112676056</v>
      </c>
      <c r="L597" s="28">
        <v>3.5199994618046277</v>
      </c>
      <c r="M597" s="28">
        <v>13.429329144302876</v>
      </c>
      <c r="N597" s="28">
        <f>SUM(TotalCarbon[[#This Row],[Tree Carbon]:[Soil Carbon]])</f>
        <v>123.98188724906373</v>
      </c>
    </row>
    <row r="598" spans="2:14">
      <c r="B598" s="1" t="s">
        <v>31954</v>
      </c>
      <c r="C598" s="1" t="s">
        <v>17</v>
      </c>
      <c r="D598" s="1"/>
      <c r="E598" s="1" t="s">
        <v>31946</v>
      </c>
      <c r="F598" s="1" t="s">
        <v>74</v>
      </c>
      <c r="G598" s="35">
        <v>90</v>
      </c>
      <c r="H598"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CaliforniaNon-mechanicalCrops90</v>
      </c>
      <c r="I598" s="39">
        <v>75.124499977779294</v>
      </c>
      <c r="J598" s="28">
        <v>3.6827069805950883</v>
      </c>
      <c r="K598" s="28">
        <v>29.664473684210527</v>
      </c>
      <c r="L598" s="28">
        <v>3.519999427555923</v>
      </c>
      <c r="M598" s="28">
        <v>13.617467885737902</v>
      </c>
      <c r="N598" s="28">
        <f>SUM(TotalCarbon[[#This Row],[Tree Carbon]:[Soil Carbon]])</f>
        <v>125.60914795587874</v>
      </c>
    </row>
    <row r="599" spans="2:14">
      <c r="B599" s="1" t="s">
        <v>31954</v>
      </c>
      <c r="C599" s="1" t="s">
        <v>17</v>
      </c>
      <c r="D599" s="1"/>
      <c r="E599" s="1" t="s">
        <v>31946</v>
      </c>
      <c r="F599" s="1" t="s">
        <v>74</v>
      </c>
      <c r="G599" s="35">
        <v>100</v>
      </c>
      <c r="H599" s="40" t="str">
        <f>TotalCarbon[[#This Row],[Project type]]&amp;TotalCarbon[[#This Row],[Project location]]&amp;TotalCarbon[[#This Row],[Vegetation Type]]&amp;TotalCarbon[[#This Row],[Site preparation]]&amp;TotalCarbon[[#This Row],[Land use]]&amp;TotalCarbon[[#This Row],[Project lifetime]]</f>
        <v>Planted communitySouthern CaliforniaNon-mechanicalCrops100</v>
      </c>
      <c r="I599" s="39">
        <v>75.124499998282218</v>
      </c>
      <c r="J599" s="28">
        <v>3.682706997934182</v>
      </c>
      <c r="K599" s="28">
        <v>30.925925925925927</v>
      </c>
      <c r="L599" s="28">
        <v>3.5199994239098604</v>
      </c>
      <c r="M599" s="28">
        <v>13.743581055557719</v>
      </c>
      <c r="N599" s="28">
        <f>SUM(TotalCarbon[[#This Row],[Tree Carbon]:[Soil Carbon]])</f>
        <v>126.9967134016099</v>
      </c>
    </row>
    <row r="600" spans="2:14" hidden="1">
      <c r="B600" s="1" t="s">
        <v>31954</v>
      </c>
      <c r="C600" s="1" t="s">
        <v>191</v>
      </c>
      <c r="D600" s="1"/>
      <c r="E600" s="1" t="s">
        <v>31946</v>
      </c>
      <c r="F600" s="1" t="s">
        <v>74</v>
      </c>
      <c r="G600" s="35">
        <v>0</v>
      </c>
      <c r="H600"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m)Non-mechanicalCrops0</v>
      </c>
      <c r="I600" s="39">
        <v>0</v>
      </c>
      <c r="J600" s="28">
        <v>0</v>
      </c>
      <c r="K600" s="28">
        <v>0</v>
      </c>
      <c r="L600" s="28">
        <v>0</v>
      </c>
      <c r="M600" s="28">
        <v>0</v>
      </c>
      <c r="N600" s="28">
        <f>SUM(TotalCarbon[[#This Row],[Tree Carbon]:[Soil Carbon]])</f>
        <v>0</v>
      </c>
    </row>
    <row r="601" spans="2:14" hidden="1">
      <c r="B601" s="1" t="s">
        <v>31954</v>
      </c>
      <c r="C601" s="1" t="s">
        <v>191</v>
      </c>
      <c r="D601" s="1"/>
      <c r="E601" s="1" t="s">
        <v>31946</v>
      </c>
      <c r="F601" s="1" t="s">
        <v>74</v>
      </c>
      <c r="G601" s="35">
        <v>5</v>
      </c>
      <c r="H601"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m)Non-mechanicalCrops5</v>
      </c>
      <c r="I601" s="39">
        <v>0.79</v>
      </c>
      <c r="J601" s="28">
        <v>4.8980000000000003E-2</v>
      </c>
      <c r="K601" s="28">
        <v>3.7388059701492535</v>
      </c>
      <c r="L601" s="28">
        <v>9.1308747364273266</v>
      </c>
      <c r="M601" s="28">
        <v>3.2791606768193091</v>
      </c>
      <c r="N601" s="28">
        <f>SUM(TotalCarbon[[#This Row],[Tree Carbon]:[Soil Carbon]])</f>
        <v>16.98782138339589</v>
      </c>
    </row>
    <row r="602" spans="2:14" hidden="1">
      <c r="B602" s="1" t="s">
        <v>31954</v>
      </c>
      <c r="C602" s="1" t="s">
        <v>191</v>
      </c>
      <c r="D602" s="1"/>
      <c r="E602" s="1" t="s">
        <v>31946</v>
      </c>
      <c r="F602" s="1" t="s">
        <v>74</v>
      </c>
      <c r="G602" s="35">
        <v>10</v>
      </c>
      <c r="H602"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m)Non-mechanicalCrops10</v>
      </c>
      <c r="I602" s="39">
        <v>4.74</v>
      </c>
      <c r="J602" s="28">
        <v>0.29388000000000003</v>
      </c>
      <c r="K602" s="28">
        <v>6.958333333333333</v>
      </c>
      <c r="L602" s="28">
        <v>6.1534003524366465</v>
      </c>
      <c r="M602" s="28">
        <v>5.9639103672152842</v>
      </c>
      <c r="N602" s="28">
        <f>SUM(TotalCarbon[[#This Row],[Tree Carbon]:[Soil Carbon]])</f>
        <v>24.109524052985265</v>
      </c>
    </row>
    <row r="603" spans="2:14" hidden="1">
      <c r="B603" s="1" t="s">
        <v>31954</v>
      </c>
      <c r="C603" s="1" t="s">
        <v>191</v>
      </c>
      <c r="D603" s="1"/>
      <c r="E603" s="1" t="s">
        <v>31946</v>
      </c>
      <c r="F603" s="1" t="s">
        <v>74</v>
      </c>
      <c r="G603" s="35">
        <v>15</v>
      </c>
      <c r="H603"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m)Non-mechanicalCrops15</v>
      </c>
      <c r="I603" s="39">
        <v>12.24</v>
      </c>
      <c r="J603" s="28">
        <v>0.75888</v>
      </c>
      <c r="K603" s="28">
        <v>9.7597402597402603</v>
      </c>
      <c r="L603" s="28">
        <v>4.9952866629182893</v>
      </c>
      <c r="M603" s="28">
        <v>8.1619975030590552</v>
      </c>
      <c r="N603" s="28">
        <f>SUM(TotalCarbon[[#This Row],[Tree Carbon]:[Soil Carbon]])</f>
        <v>35.915904425717606</v>
      </c>
    </row>
    <row r="604" spans="2:14" hidden="1">
      <c r="B604" s="1" t="s">
        <v>31954</v>
      </c>
      <c r="C604" s="1" t="s">
        <v>191</v>
      </c>
      <c r="D604" s="1"/>
      <c r="E604" s="1" t="s">
        <v>31946</v>
      </c>
      <c r="F604" s="1" t="s">
        <v>74</v>
      </c>
      <c r="G604" s="35">
        <v>20</v>
      </c>
      <c r="H604"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m)Non-mechanicalCrops20</v>
      </c>
      <c r="I604" s="39">
        <v>22.43</v>
      </c>
      <c r="J604" s="28">
        <v>1.39066</v>
      </c>
      <c r="K604" s="28">
        <v>12.219512195121951</v>
      </c>
      <c r="L604" s="28">
        <v>4.3744199192633131</v>
      </c>
      <c r="M604" s="28">
        <v>9.9616390391194543</v>
      </c>
      <c r="N604" s="28">
        <f>SUM(TotalCarbon[[#This Row],[Tree Carbon]:[Soil Carbon]])</f>
        <v>50.376231153504719</v>
      </c>
    </row>
    <row r="605" spans="2:14" hidden="1">
      <c r="B605" s="1" t="s">
        <v>31954</v>
      </c>
      <c r="C605" s="1" t="s">
        <v>191</v>
      </c>
      <c r="D605" s="1"/>
      <c r="E605" s="1" t="s">
        <v>31946</v>
      </c>
      <c r="F605" s="1" t="s">
        <v>74</v>
      </c>
      <c r="G605" s="35">
        <v>25</v>
      </c>
      <c r="H605"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m)Non-mechanicalCrops25</v>
      </c>
      <c r="I605" s="39">
        <v>34.17</v>
      </c>
      <c r="J605" s="28">
        <v>2.1185400000000003</v>
      </c>
      <c r="K605" s="28">
        <v>14.396551724137931</v>
      </c>
      <c r="L605" s="28">
        <v>3.9892686738271594</v>
      </c>
      <c r="M605" s="28">
        <v>11.435060909208609</v>
      </c>
      <c r="N605" s="28">
        <f>SUM(TotalCarbon[[#This Row],[Tree Carbon]:[Soil Carbon]])</f>
        <v>66.109421307173704</v>
      </c>
    </row>
    <row r="606" spans="2:14" hidden="1">
      <c r="B606" s="1" t="s">
        <v>31954</v>
      </c>
      <c r="C606" s="1" t="s">
        <v>191</v>
      </c>
      <c r="D606" s="1"/>
      <c r="E606" s="1" t="s">
        <v>31946</v>
      </c>
      <c r="F606" s="1" t="s">
        <v>74</v>
      </c>
      <c r="G606" s="35">
        <v>30</v>
      </c>
      <c r="H606"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m)Non-mechanicalCrops30</v>
      </c>
      <c r="I606" s="39">
        <v>46.49</v>
      </c>
      <c r="J606" s="28">
        <v>2.8823799999999999</v>
      </c>
      <c r="K606" s="28">
        <v>16.336956521739129</v>
      </c>
      <c r="L606" s="28">
        <v>3.729891730097715</v>
      </c>
      <c r="M606" s="28">
        <v>12.641396706508253</v>
      </c>
      <c r="N606" s="28">
        <f>SUM(TotalCarbon[[#This Row],[Tree Carbon]:[Soil Carbon]])</f>
        <v>82.080624958345112</v>
      </c>
    </row>
    <row r="607" spans="2:14" hidden="1">
      <c r="B607" s="1" t="s">
        <v>31954</v>
      </c>
      <c r="C607" s="1" t="s">
        <v>191</v>
      </c>
      <c r="D607" s="1"/>
      <c r="E607" s="1" t="s">
        <v>31946</v>
      </c>
      <c r="F607" s="1" t="s">
        <v>74</v>
      </c>
      <c r="G607" s="35">
        <v>35</v>
      </c>
      <c r="H607"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m)Non-mechanicalCrops35</v>
      </c>
      <c r="I607" s="39">
        <v>58.67</v>
      </c>
      <c r="J607" s="28">
        <v>3.63754</v>
      </c>
      <c r="K607" s="28">
        <v>18.077319587628867</v>
      </c>
      <c r="L607" s="28">
        <v>3.5457879575497073</v>
      </c>
      <c r="M607" s="28">
        <v>13.62906092229634</v>
      </c>
      <c r="N607" s="28">
        <f>SUM(TotalCarbon[[#This Row],[Tree Carbon]:[Soil Carbon]])</f>
        <v>97.559708467474906</v>
      </c>
    </row>
    <row r="608" spans="2:14" hidden="1">
      <c r="B608" s="1" t="s">
        <v>31954</v>
      </c>
      <c r="C608" s="1" t="s">
        <v>191</v>
      </c>
      <c r="D608" s="1"/>
      <c r="E608" s="1" t="s">
        <v>31946</v>
      </c>
      <c r="F608" s="1" t="s">
        <v>74</v>
      </c>
      <c r="G608" s="35">
        <v>40</v>
      </c>
      <c r="H608"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m)Non-mechanicalCrops40</v>
      </c>
      <c r="I608" s="39">
        <v>70.199999999999989</v>
      </c>
      <c r="J608" s="28">
        <v>4.3523999999999994</v>
      </c>
      <c r="K608" s="28">
        <v>19.647058823529413</v>
      </c>
      <c r="L608" s="28">
        <v>3.4105442181086905</v>
      </c>
      <c r="M608" s="28">
        <v>14.437691989476683</v>
      </c>
      <c r="N608" s="28">
        <f>SUM(TotalCarbon[[#This Row],[Tree Carbon]:[Soil Carbon]])</f>
        <v>112.04769503111478</v>
      </c>
    </row>
    <row r="609" spans="2:14" hidden="1">
      <c r="B609" s="1" t="s">
        <v>31954</v>
      </c>
      <c r="C609" s="1" t="s">
        <v>191</v>
      </c>
      <c r="D609" s="1"/>
      <c r="E609" s="1" t="s">
        <v>31946</v>
      </c>
      <c r="F609" s="1" t="s">
        <v>74</v>
      </c>
      <c r="G609" s="35">
        <v>45</v>
      </c>
      <c r="H609"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m)Non-mechanicalCrops45</v>
      </c>
      <c r="I609" s="39">
        <v>90.38</v>
      </c>
      <c r="J609" s="28">
        <v>5.6035599999999999</v>
      </c>
      <c r="K609" s="28">
        <v>21.070093457943926</v>
      </c>
      <c r="L609" s="28">
        <v>3.2302568479011975</v>
      </c>
      <c r="M609" s="28">
        <v>15.099743112071501</v>
      </c>
      <c r="N609" s="28">
        <f>SUM(TotalCarbon[[#This Row],[Tree Carbon]:[Soil Carbon]])</f>
        <v>135.38365341791663</v>
      </c>
    </row>
    <row r="610" spans="2:14" hidden="1">
      <c r="B610" s="1" t="s">
        <v>31954</v>
      </c>
      <c r="C610" s="1" t="s">
        <v>191</v>
      </c>
      <c r="D610" s="1"/>
      <c r="E610" s="1" t="s">
        <v>31946</v>
      </c>
      <c r="F610" s="1" t="s">
        <v>74</v>
      </c>
      <c r="G610" s="35">
        <v>50</v>
      </c>
      <c r="H610"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m)Non-mechanicalCrops50</v>
      </c>
      <c r="I610" s="39">
        <v>106.34</v>
      </c>
      <c r="J610" s="28">
        <v>6.5930800000000005</v>
      </c>
      <c r="K610" s="28">
        <v>22.366071428571427</v>
      </c>
      <c r="L610" s="28">
        <v>3.1210602692713665</v>
      </c>
      <c r="M610" s="28">
        <v>15.641784726249675</v>
      </c>
      <c r="N610" s="28">
        <f>SUM(TotalCarbon[[#This Row],[Tree Carbon]:[Soil Carbon]])</f>
        <v>154.06199642409248</v>
      </c>
    </row>
    <row r="611" spans="2:14" hidden="1">
      <c r="B611" s="1" t="s">
        <v>31954</v>
      </c>
      <c r="C611" s="1" t="s">
        <v>191</v>
      </c>
      <c r="D611" s="1"/>
      <c r="E611" s="1" t="s">
        <v>31946</v>
      </c>
      <c r="F611" s="1" t="s">
        <v>74</v>
      </c>
      <c r="G611" s="35">
        <v>60</v>
      </c>
      <c r="H611"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m)Non-mechanicalCrops60</v>
      </c>
      <c r="I611" s="39">
        <v>118.46000000000001</v>
      </c>
      <c r="J611" s="28">
        <v>7.3445200000000002</v>
      </c>
      <c r="K611" s="28">
        <v>24.639344262295083</v>
      </c>
      <c r="L611" s="28">
        <v>3.0522746729019259</v>
      </c>
      <c r="M611" s="28">
        <v>16.448912224994523</v>
      </c>
      <c r="N611" s="28">
        <f>SUM(TotalCarbon[[#This Row],[Tree Carbon]:[Soil Carbon]])</f>
        <v>169.94505116019155</v>
      </c>
    </row>
    <row r="612" spans="2:14" hidden="1">
      <c r="B612" s="1" t="s">
        <v>31954</v>
      </c>
      <c r="C612" s="1" t="s">
        <v>191</v>
      </c>
      <c r="D612" s="1"/>
      <c r="E612" s="1" t="s">
        <v>31946</v>
      </c>
      <c r="F612" s="1" t="s">
        <v>74</v>
      </c>
      <c r="G612" s="35">
        <v>70</v>
      </c>
      <c r="H612"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m)Non-mechanicalCrops70</v>
      </c>
      <c r="I612" s="39">
        <v>127.49</v>
      </c>
      <c r="J612" s="28">
        <v>7.9043799999999997</v>
      </c>
      <c r="K612" s="28">
        <v>26.568181818181817</v>
      </c>
      <c r="L612" s="28">
        <v>3.0078277165369505</v>
      </c>
      <c r="M612" s="28">
        <v>16.989945967109797</v>
      </c>
      <c r="N612" s="28">
        <f>SUM(TotalCarbon[[#This Row],[Tree Carbon]:[Soil Carbon]])</f>
        <v>181.96033550182855</v>
      </c>
    </row>
    <row r="613" spans="2:14" hidden="1">
      <c r="B613" s="1" t="s">
        <v>31954</v>
      </c>
      <c r="C613" s="1" t="s">
        <v>191</v>
      </c>
      <c r="D613" s="1"/>
      <c r="E613" s="1" t="s">
        <v>31946</v>
      </c>
      <c r="F613" s="1" t="s">
        <v>74</v>
      </c>
      <c r="G613" s="35">
        <v>80</v>
      </c>
      <c r="H613"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m)Non-mechanicalCrops80</v>
      </c>
      <c r="I613" s="39">
        <v>134.16999999999999</v>
      </c>
      <c r="J613" s="28">
        <v>8.3185399999999987</v>
      </c>
      <c r="K613" s="28">
        <v>28.225352112676056</v>
      </c>
      <c r="L613" s="28">
        <v>2.978647905984753</v>
      </c>
      <c r="M613" s="28">
        <v>17.352611730031349</v>
      </c>
      <c r="N613" s="28">
        <f>SUM(TotalCarbon[[#This Row],[Tree Carbon]:[Soil Carbon]])</f>
        <v>191.04515174869218</v>
      </c>
    </row>
    <row r="614" spans="2:14" hidden="1">
      <c r="B614" s="1" t="s">
        <v>31954</v>
      </c>
      <c r="C614" s="1" t="s">
        <v>191</v>
      </c>
      <c r="D614" s="1"/>
      <c r="E614" s="1" t="s">
        <v>31946</v>
      </c>
      <c r="F614" s="1" t="s">
        <v>74</v>
      </c>
      <c r="G614" s="35">
        <v>90</v>
      </c>
      <c r="H614"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m)Non-mechanicalCrops90</v>
      </c>
      <c r="I614" s="39">
        <v>139.10999999999999</v>
      </c>
      <c r="J614" s="28">
        <v>8.6248199999999997</v>
      </c>
      <c r="K614" s="28">
        <v>29.664473684210527</v>
      </c>
      <c r="L614" s="28">
        <v>2.9593243538939911</v>
      </c>
      <c r="M614" s="28">
        <v>17.595713860928477</v>
      </c>
      <c r="N614" s="28">
        <f>SUM(TotalCarbon[[#This Row],[Tree Carbon]:[Soil Carbon]])</f>
        <v>197.95433189903298</v>
      </c>
    </row>
    <row r="615" spans="2:14" hidden="1">
      <c r="B615" s="1" t="s">
        <v>31954</v>
      </c>
      <c r="C615" s="1" t="s">
        <v>191</v>
      </c>
      <c r="D615" s="1"/>
      <c r="E615" s="1" t="s">
        <v>31946</v>
      </c>
      <c r="F615" s="1" t="s">
        <v>74</v>
      </c>
      <c r="G615" s="35">
        <v>100</v>
      </c>
      <c r="H615" s="40"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m)Non-mechanicalCrops100</v>
      </c>
      <c r="I615" s="39">
        <v>157.20000000000002</v>
      </c>
      <c r="J615" s="28">
        <v>9.7464000000000013</v>
      </c>
      <c r="K615" s="28">
        <v>30.925925925925927</v>
      </c>
      <c r="L615" s="28">
        <v>2.9198333828507912</v>
      </c>
      <c r="M615" s="28">
        <v>17.75867009250279</v>
      </c>
      <c r="N615" s="28">
        <f>SUM(TotalCarbon[[#This Row],[Tree Carbon]:[Soil Carbon]])</f>
        <v>218.55082940127951</v>
      </c>
    </row>
    <row r="616" spans="2:14" hidden="1">
      <c r="B616" s="1" t="s">
        <v>31954</v>
      </c>
      <c r="C616" s="1" t="s">
        <v>190</v>
      </c>
      <c r="D616" s="1" t="s">
        <v>31</v>
      </c>
      <c r="E616" s="1" t="s">
        <v>31946</v>
      </c>
      <c r="F616" s="1" t="s">
        <v>192</v>
      </c>
      <c r="G616" s="35">
        <v>0</v>
      </c>
      <c r="H61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m)ABSNon-mechanicalGrazing0</v>
      </c>
      <c r="I616" s="39">
        <v>0</v>
      </c>
      <c r="J616" s="28">
        <v>0</v>
      </c>
      <c r="K616" s="28">
        <v>0</v>
      </c>
      <c r="L616" s="28">
        <v>0</v>
      </c>
      <c r="M616" s="28">
        <v>0</v>
      </c>
      <c r="N616" s="28">
        <f>SUM(TotalCarbon[[#This Row],[Tree Carbon]:[Soil Carbon]])</f>
        <v>0</v>
      </c>
    </row>
    <row r="617" spans="2:14" hidden="1">
      <c r="B617" s="1" t="s">
        <v>31954</v>
      </c>
      <c r="C617" s="1" t="s">
        <v>190</v>
      </c>
      <c r="D617" s="1" t="s">
        <v>31</v>
      </c>
      <c r="E617" s="1" t="s">
        <v>31946</v>
      </c>
      <c r="F617" s="1" t="s">
        <v>192</v>
      </c>
      <c r="G617" s="35">
        <v>5</v>
      </c>
      <c r="H61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m)ABSNon-mechanicalGrazing5</v>
      </c>
      <c r="I617" s="39">
        <v>8.2540549056676689</v>
      </c>
      <c r="J617" s="28">
        <v>0.69197447466425488</v>
      </c>
      <c r="K617" s="28">
        <v>3.7388059701492535</v>
      </c>
      <c r="L617" s="28">
        <v>5.0848664702345223</v>
      </c>
      <c r="M617" s="28">
        <v>0.50755389138165441</v>
      </c>
      <c r="N617" s="28">
        <f>SUM(TotalCarbon[[#This Row],[Tree Carbon]:[Soil Carbon]])</f>
        <v>18.277255712097354</v>
      </c>
    </row>
    <row r="618" spans="2:14" hidden="1">
      <c r="B618" s="1" t="s">
        <v>31954</v>
      </c>
      <c r="C618" s="1" t="s">
        <v>190</v>
      </c>
      <c r="D618" s="1" t="s">
        <v>31</v>
      </c>
      <c r="E618" s="1" t="s">
        <v>31946</v>
      </c>
      <c r="F618" s="1" t="s">
        <v>192</v>
      </c>
      <c r="G618" s="35">
        <v>10</v>
      </c>
      <c r="H61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m)ABSNon-mechanicalGrazing10</v>
      </c>
      <c r="I618" s="39">
        <v>40.594786521564572</v>
      </c>
      <c r="J618" s="28">
        <v>2.251928891368137</v>
      </c>
      <c r="K618" s="28">
        <v>6.958333333333333</v>
      </c>
      <c r="L618" s="28">
        <v>3.9222686900393811</v>
      </c>
      <c r="M618" s="28">
        <v>0.92310387110021708</v>
      </c>
      <c r="N618" s="28">
        <f>SUM(TotalCarbon[[#This Row],[Tree Carbon]:[Soil Carbon]])</f>
        <v>54.650421307405644</v>
      </c>
    </row>
    <row r="619" spans="2:14" hidden="1">
      <c r="B619" s="1" t="s">
        <v>31954</v>
      </c>
      <c r="C619" s="1" t="s">
        <v>190</v>
      </c>
      <c r="D619" s="1" t="s">
        <v>31</v>
      </c>
      <c r="E619" s="1" t="s">
        <v>31946</v>
      </c>
      <c r="F619" s="1" t="s">
        <v>192</v>
      </c>
      <c r="G619" s="35">
        <v>15</v>
      </c>
      <c r="H61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m)ABSNon-mechanicalGrazing15</v>
      </c>
      <c r="I619" s="39">
        <v>73.67937415035658</v>
      </c>
      <c r="J619" s="28">
        <v>3.4852420450819586</v>
      </c>
      <c r="K619" s="28">
        <v>9.7597402597402603</v>
      </c>
      <c r="L619" s="28">
        <v>3.5629368206142296</v>
      </c>
      <c r="M619" s="28">
        <v>1.2633274189367327</v>
      </c>
      <c r="N619" s="28">
        <f>SUM(TotalCarbon[[#This Row],[Tree Carbon]:[Soil Carbon]])</f>
        <v>91.750620694729747</v>
      </c>
    </row>
    <row r="620" spans="2:14" hidden="1">
      <c r="B620" s="1" t="s">
        <v>31954</v>
      </c>
      <c r="C620" s="1" t="s">
        <v>190</v>
      </c>
      <c r="D620" s="1" t="s">
        <v>31</v>
      </c>
      <c r="E620" s="1" t="s">
        <v>31946</v>
      </c>
      <c r="F620" s="1" t="s">
        <v>192</v>
      </c>
      <c r="G620" s="35">
        <v>20</v>
      </c>
      <c r="H62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m)ABSNon-mechanicalGrazing20</v>
      </c>
      <c r="I620" s="39">
        <v>95.760976781211241</v>
      </c>
      <c r="J620" s="28">
        <v>4.2134383243336977</v>
      </c>
      <c r="K620" s="28">
        <v>12.219512195121951</v>
      </c>
      <c r="L620" s="28">
        <v>3.4172701113114243</v>
      </c>
      <c r="M620" s="28">
        <v>1.5418789004717866</v>
      </c>
      <c r="N620" s="28">
        <f>SUM(TotalCarbon[[#This Row],[Tree Carbon]:[Soil Carbon]])</f>
        <v>117.1530763124501</v>
      </c>
    </row>
    <row r="621" spans="2:14" hidden="1">
      <c r="B621" s="1" t="s">
        <v>31954</v>
      </c>
      <c r="C621" s="1" t="s">
        <v>190</v>
      </c>
      <c r="D621" s="1" t="s">
        <v>31</v>
      </c>
      <c r="E621" s="1" t="s">
        <v>31946</v>
      </c>
      <c r="F621" s="1" t="s">
        <v>192</v>
      </c>
      <c r="G621" s="35">
        <v>25</v>
      </c>
      <c r="H62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m)ABSNon-mechanicalGrazing25</v>
      </c>
      <c r="I621" s="39">
        <v>108.21176048207813</v>
      </c>
      <c r="J621" s="28">
        <v>4.5979118722825145</v>
      </c>
      <c r="K621" s="28">
        <v>14.396551724137931</v>
      </c>
      <c r="L621" s="28">
        <v>3.352247130605388</v>
      </c>
      <c r="M621" s="28">
        <v>1.7699375647199602</v>
      </c>
      <c r="N621" s="28">
        <f>SUM(TotalCarbon[[#This Row],[Tree Carbon]:[Soil Carbon]])</f>
        <v>132.32840877382392</v>
      </c>
    </row>
    <row r="622" spans="2:14" hidden="1">
      <c r="B622" s="1" t="s">
        <v>31954</v>
      </c>
      <c r="C622" s="1" t="s">
        <v>190</v>
      </c>
      <c r="D622" s="1" t="s">
        <v>31</v>
      </c>
      <c r="E622" s="1" t="s">
        <v>31946</v>
      </c>
      <c r="F622" s="1" t="s">
        <v>192</v>
      </c>
      <c r="G622" s="35">
        <v>30</v>
      </c>
      <c r="H62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m)ABSNon-mechanicalGrazing30</v>
      </c>
      <c r="I622" s="39">
        <v>114.72668101524962</v>
      </c>
      <c r="J622" s="28">
        <v>4.7912602413390672</v>
      </c>
      <c r="K622" s="28">
        <v>16.336956521739129</v>
      </c>
      <c r="L622" s="28">
        <v>3.3220060712745894</v>
      </c>
      <c r="M622" s="28">
        <v>1.9566562066458317</v>
      </c>
      <c r="N622" s="28">
        <f>SUM(TotalCarbon[[#This Row],[Tree Carbon]:[Soil Carbon]])</f>
        <v>141.13356005624826</v>
      </c>
    </row>
    <row r="623" spans="2:14" hidden="1">
      <c r="B623" s="1" t="s">
        <v>31954</v>
      </c>
      <c r="C623" s="1" t="s">
        <v>190</v>
      </c>
      <c r="D623" s="1" t="s">
        <v>31</v>
      </c>
      <c r="E623" s="1" t="s">
        <v>31946</v>
      </c>
      <c r="F623" s="1" t="s">
        <v>192</v>
      </c>
      <c r="G623" s="35">
        <v>35</v>
      </c>
      <c r="H62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m)ABSNon-mechanicalGrazing35</v>
      </c>
      <c r="I623" s="39">
        <v>118.01878020862119</v>
      </c>
      <c r="J623" s="28">
        <v>4.886340896898008</v>
      </c>
      <c r="K623" s="28">
        <v>18.077319587628867</v>
      </c>
      <c r="L623" s="28">
        <v>3.3076758426460118</v>
      </c>
      <c r="M623" s="28">
        <v>2.1095285009634992</v>
      </c>
      <c r="N623" s="28">
        <f>SUM(TotalCarbon[[#This Row],[Tree Carbon]:[Soil Carbon]])</f>
        <v>146.39964503675759</v>
      </c>
    </row>
    <row r="624" spans="2:14" hidden="1">
      <c r="B624" s="1" t="s">
        <v>31954</v>
      </c>
      <c r="C624" s="1" t="s">
        <v>190</v>
      </c>
      <c r="D624" s="1" t="s">
        <v>31</v>
      </c>
      <c r="E624" s="1" t="s">
        <v>31946</v>
      </c>
      <c r="F624" s="1" t="s">
        <v>192</v>
      </c>
      <c r="G624" s="35">
        <v>40</v>
      </c>
      <c r="H62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m)ABSNon-mechanicalGrazing40</v>
      </c>
      <c r="I624" s="39">
        <v>119.65481165339548</v>
      </c>
      <c r="J624" s="28">
        <v>4.9326068300850245</v>
      </c>
      <c r="K624" s="28">
        <v>19.647058823529413</v>
      </c>
      <c r="L624" s="28">
        <v>3.3008252982209121</v>
      </c>
      <c r="M624" s="28">
        <v>2.2346897496149722</v>
      </c>
      <c r="N624" s="28">
        <f>SUM(TotalCarbon[[#This Row],[Tree Carbon]:[Soil Carbon]])</f>
        <v>149.76999235484578</v>
      </c>
    </row>
    <row r="625" spans="2:14" hidden="1">
      <c r="B625" s="1" t="s">
        <v>31954</v>
      </c>
      <c r="C625" s="1" t="s">
        <v>190</v>
      </c>
      <c r="D625" s="1" t="s">
        <v>31</v>
      </c>
      <c r="E625" s="1" t="s">
        <v>31946</v>
      </c>
      <c r="F625" s="1" t="s">
        <v>192</v>
      </c>
      <c r="G625" s="35">
        <v>45</v>
      </c>
      <c r="H62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m)ABSNon-mechanicalGrazing45</v>
      </c>
      <c r="I625" s="39">
        <v>120.46131248229449</v>
      </c>
      <c r="J625" s="28">
        <v>4.9550066959334904</v>
      </c>
      <c r="K625" s="28">
        <v>21.070093457943926</v>
      </c>
      <c r="L625" s="28">
        <v>3.2975366799978336</v>
      </c>
      <c r="M625" s="28">
        <v>2.3371631129795603</v>
      </c>
      <c r="N625" s="28">
        <f>SUM(TotalCarbon[[#This Row],[Tree Carbon]:[Soil Carbon]])</f>
        <v>152.12111242914932</v>
      </c>
    </row>
    <row r="626" spans="2:14" hidden="1">
      <c r="B626" s="1" t="s">
        <v>31954</v>
      </c>
      <c r="C626" s="1" t="s">
        <v>190</v>
      </c>
      <c r="D626" s="1" t="s">
        <v>31</v>
      </c>
      <c r="E626" s="1" t="s">
        <v>31946</v>
      </c>
      <c r="F626" s="1" t="s">
        <v>192</v>
      </c>
      <c r="G626" s="35">
        <v>50</v>
      </c>
      <c r="H62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m)ABSNon-mechanicalGrazing50</v>
      </c>
      <c r="I626" s="39">
        <v>120.85732803160516</v>
      </c>
      <c r="J626" s="28">
        <v>4.9658255645110616</v>
      </c>
      <c r="K626" s="28">
        <v>22.366071428571427</v>
      </c>
      <c r="L626" s="28">
        <v>3.2959548054701044</v>
      </c>
      <c r="M626" s="28">
        <v>2.4210612069374875</v>
      </c>
      <c r="N626" s="28">
        <f>SUM(TotalCarbon[[#This Row],[Tree Carbon]:[Soil Carbon]])</f>
        <v>153.90624103709524</v>
      </c>
    </row>
    <row r="627" spans="2:14" hidden="1">
      <c r="B627" s="1" t="s">
        <v>31954</v>
      </c>
      <c r="C627" s="1" t="s">
        <v>190</v>
      </c>
      <c r="D627" s="1" t="s">
        <v>31</v>
      </c>
      <c r="E627" s="1" t="s">
        <v>31946</v>
      </c>
      <c r="F627" s="1" t="s">
        <v>192</v>
      </c>
      <c r="G627" s="35">
        <v>60</v>
      </c>
      <c r="H62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m)ABSNon-mechanicalGrazing60</v>
      </c>
      <c r="I627" s="39">
        <v>121.14643993625434</v>
      </c>
      <c r="J627" s="28">
        <v>4.9735614396096519</v>
      </c>
      <c r="K627" s="28">
        <v>24.639344262295083</v>
      </c>
      <c r="L627" s="28">
        <v>3.2948262848480221</v>
      </c>
      <c r="M627" s="28">
        <v>2.5459897307896426</v>
      </c>
      <c r="N627" s="28">
        <f>SUM(TotalCarbon[[#This Row],[Tree Carbon]:[Soil Carbon]])</f>
        <v>156.60016165379673</v>
      </c>
    </row>
    <row r="628" spans="2:14" hidden="1">
      <c r="B628" s="1" t="s">
        <v>31954</v>
      </c>
      <c r="C628" s="1" t="s">
        <v>190</v>
      </c>
      <c r="D628" s="1" t="s">
        <v>31</v>
      </c>
      <c r="E628" s="1" t="s">
        <v>31946</v>
      </c>
      <c r="F628" s="1" t="s">
        <v>192</v>
      </c>
      <c r="G628" s="35">
        <v>70</v>
      </c>
      <c r="H62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m)ABSNon-mechanicalGrazing70</v>
      </c>
      <c r="I628" s="39">
        <v>121.21570384344838</v>
      </c>
      <c r="J628" s="28">
        <v>4.9753591392315268</v>
      </c>
      <c r="K628" s="28">
        <v>26.568181818181817</v>
      </c>
      <c r="L628" s="28">
        <v>3.2945643404577609</v>
      </c>
      <c r="M628" s="28">
        <v>2.6297318246493901</v>
      </c>
      <c r="N628" s="28">
        <f>SUM(TotalCarbon[[#This Row],[Tree Carbon]:[Soil Carbon]])</f>
        <v>158.68354096596886</v>
      </c>
    </row>
    <row r="629" spans="2:14" hidden="1">
      <c r="B629" s="1" t="s">
        <v>31954</v>
      </c>
      <c r="C629" s="1" t="s">
        <v>190</v>
      </c>
      <c r="D629" s="1" t="s">
        <v>31</v>
      </c>
      <c r="E629" s="1" t="s">
        <v>31946</v>
      </c>
      <c r="F629" s="1" t="s">
        <v>192</v>
      </c>
      <c r="G629" s="35">
        <v>80</v>
      </c>
      <c r="H62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m)ABSNon-mechanicalGrazing80</v>
      </c>
      <c r="I629" s="39">
        <v>121.23228371774194</v>
      </c>
      <c r="J629" s="28">
        <v>4.9757766922679831</v>
      </c>
      <c r="K629" s="28">
        <v>28.225352112676056</v>
      </c>
      <c r="L629" s="28">
        <v>3.2945035149626141</v>
      </c>
      <c r="M629" s="28">
        <v>2.6858658288605781</v>
      </c>
      <c r="N629" s="28">
        <f>SUM(TotalCarbon[[#This Row],[Tree Carbon]:[Soil Carbon]])</f>
        <v>160.4137818665092</v>
      </c>
    </row>
    <row r="630" spans="2:14" hidden="1">
      <c r="B630" s="1" t="s">
        <v>31954</v>
      </c>
      <c r="C630" s="1" t="s">
        <v>190</v>
      </c>
      <c r="D630" s="1" t="s">
        <v>31</v>
      </c>
      <c r="E630" s="1" t="s">
        <v>31946</v>
      </c>
      <c r="F630" s="1" t="s">
        <v>192</v>
      </c>
      <c r="G630" s="35">
        <v>90</v>
      </c>
      <c r="H63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m)ABSNon-mechanicalGrazing90</v>
      </c>
      <c r="I630" s="39">
        <v>121.23625168179348</v>
      </c>
      <c r="J630" s="28">
        <v>4.9758736665722871</v>
      </c>
      <c r="K630" s="28">
        <v>29.664473684210527</v>
      </c>
      <c r="L630" s="28">
        <v>3.2944893894803471</v>
      </c>
      <c r="M630" s="28">
        <v>2.7234935771475861</v>
      </c>
      <c r="N630" s="28">
        <f>SUM(TotalCarbon[[#This Row],[Tree Carbon]:[Soil Carbon]])</f>
        <v>161.89458199920423</v>
      </c>
    </row>
    <row r="631" spans="2:14" hidden="1">
      <c r="B631" s="1" t="s">
        <v>31954</v>
      </c>
      <c r="C631" s="1" t="s">
        <v>190</v>
      </c>
      <c r="D631" s="1" t="s">
        <v>31</v>
      </c>
      <c r="E631" s="1" t="s">
        <v>31946</v>
      </c>
      <c r="F631" s="1" t="s">
        <v>192</v>
      </c>
      <c r="G631" s="35">
        <v>100</v>
      </c>
      <c r="H63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m)ABSNon-mechanicalGrazing100</v>
      </c>
      <c r="I631" s="39">
        <v>121.23720126543793</v>
      </c>
      <c r="J631" s="28">
        <v>4.9758961877037464</v>
      </c>
      <c r="K631" s="28">
        <v>30.925925925925927</v>
      </c>
      <c r="L631" s="28">
        <v>3.2944861090527615</v>
      </c>
      <c r="M631" s="28">
        <v>2.7487162111115495</v>
      </c>
      <c r="N631" s="28">
        <f>SUM(TotalCarbon[[#This Row],[Tree Carbon]:[Soil Carbon]])</f>
        <v>163.18222569923191</v>
      </c>
    </row>
    <row r="632" spans="2:14" hidden="1">
      <c r="B632" s="1" t="s">
        <v>31954</v>
      </c>
      <c r="C632" s="1" t="s">
        <v>190</v>
      </c>
      <c r="D632" s="1" t="s">
        <v>206</v>
      </c>
      <c r="E632" s="1" t="s">
        <v>31946</v>
      </c>
      <c r="F632" s="1" t="s">
        <v>192</v>
      </c>
      <c r="G632" s="35">
        <v>0</v>
      </c>
      <c r="H63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m)otherMRFNon-mechanicalGrazing0</v>
      </c>
      <c r="I632" s="39">
        <v>0</v>
      </c>
      <c r="J632" s="28">
        <v>0</v>
      </c>
      <c r="K632" s="28">
        <v>0</v>
      </c>
      <c r="L632" s="28">
        <v>0</v>
      </c>
      <c r="M632" s="28">
        <v>0</v>
      </c>
      <c r="N632" s="28">
        <f>SUM(TotalCarbon[[#This Row],[Tree Carbon]:[Soil Carbon]])</f>
        <v>0</v>
      </c>
    </row>
    <row r="633" spans="2:14" hidden="1">
      <c r="B633" s="1" t="s">
        <v>31954</v>
      </c>
      <c r="C633" s="1" t="s">
        <v>190</v>
      </c>
      <c r="D633" s="1" t="s">
        <v>206</v>
      </c>
      <c r="E633" s="1" t="s">
        <v>31946</v>
      </c>
      <c r="F633" s="1" t="s">
        <v>192</v>
      </c>
      <c r="G633" s="35">
        <v>5</v>
      </c>
      <c r="H63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m)otherMRFNon-mechanicalGrazing5</v>
      </c>
      <c r="I633" s="39">
        <v>33.155183668076212</v>
      </c>
      <c r="J633" s="28">
        <v>2.2138094755184801</v>
      </c>
      <c r="K633" s="28">
        <v>3.7388059701492535</v>
      </c>
      <c r="L633" s="28">
        <v>3.9370281127049118</v>
      </c>
      <c r="M633" s="28">
        <v>0.50755389138165441</v>
      </c>
      <c r="N633" s="28">
        <f>SUM(TotalCarbon[[#This Row],[Tree Carbon]:[Soil Carbon]])</f>
        <v>43.552381117830514</v>
      </c>
    </row>
    <row r="634" spans="2:14" hidden="1">
      <c r="B634" s="1" t="s">
        <v>31954</v>
      </c>
      <c r="C634" s="1" t="s">
        <v>190</v>
      </c>
      <c r="D634" s="1" t="s">
        <v>206</v>
      </c>
      <c r="E634" s="1" t="s">
        <v>31946</v>
      </c>
      <c r="F634" s="1" t="s">
        <v>192</v>
      </c>
      <c r="G634" s="35">
        <v>10</v>
      </c>
      <c r="H63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m)otherMRFNon-mechanicalGrazing10</v>
      </c>
      <c r="I634" s="39">
        <v>77.924539145722534</v>
      </c>
      <c r="J634" s="28">
        <v>5.1428460622941454</v>
      </c>
      <c r="K634" s="28">
        <v>6.958333333333333</v>
      </c>
      <c r="L634" s="28">
        <v>3.2706539305189413</v>
      </c>
      <c r="M634" s="28">
        <v>0.92310387110021708</v>
      </c>
      <c r="N634" s="28">
        <f>SUM(TotalCarbon[[#This Row],[Tree Carbon]:[Soil Carbon]])</f>
        <v>94.219476342969159</v>
      </c>
    </row>
    <row r="635" spans="2:14" hidden="1">
      <c r="B635" s="1" t="s">
        <v>31954</v>
      </c>
      <c r="C635" s="1" t="s">
        <v>190</v>
      </c>
      <c r="D635" s="1" t="s">
        <v>206</v>
      </c>
      <c r="E635" s="1" t="s">
        <v>31946</v>
      </c>
      <c r="F635" s="1" t="s">
        <v>192</v>
      </c>
      <c r="G635" s="35">
        <v>15</v>
      </c>
      <c r="H63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m)otherMRFNon-mechanicalGrazing15</v>
      </c>
      <c r="I635" s="39">
        <v>98.62348960339007</v>
      </c>
      <c r="J635" s="28">
        <v>6.1228214478985956</v>
      </c>
      <c r="K635" s="28">
        <v>9.7597402597402603</v>
      </c>
      <c r="L635" s="28">
        <v>3.1475310154186946</v>
      </c>
      <c r="M635" s="28">
        <v>1.2633274189367327</v>
      </c>
      <c r="N635" s="28">
        <f>SUM(TotalCarbon[[#This Row],[Tree Carbon]:[Soil Carbon]])</f>
        <v>118.91690974538434</v>
      </c>
    </row>
    <row r="636" spans="2:14" hidden="1">
      <c r="B636" s="1" t="s">
        <v>31954</v>
      </c>
      <c r="C636" s="1" t="s">
        <v>190</v>
      </c>
      <c r="D636" s="1" t="s">
        <v>206</v>
      </c>
      <c r="E636" s="1" t="s">
        <v>31946</v>
      </c>
      <c r="F636" s="1" t="s">
        <v>192</v>
      </c>
      <c r="G636" s="35">
        <v>20</v>
      </c>
      <c r="H63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m)otherMRFNon-mechanicalGrazing20</v>
      </c>
      <c r="I636" s="39">
        <v>106.17189536167912</v>
      </c>
      <c r="J636" s="28">
        <v>6.3716453932118213</v>
      </c>
      <c r="K636" s="28">
        <v>12.219512195121951</v>
      </c>
      <c r="L636" s="28">
        <v>3.1200677009120383</v>
      </c>
      <c r="M636" s="28">
        <v>1.5418789004717866</v>
      </c>
      <c r="N636" s="28">
        <f>SUM(TotalCarbon[[#This Row],[Tree Carbon]:[Soil Carbon]])</f>
        <v>129.4249995513967</v>
      </c>
    </row>
    <row r="637" spans="2:14" hidden="1">
      <c r="B637" s="1" t="s">
        <v>31954</v>
      </c>
      <c r="C637" s="1" t="s">
        <v>190</v>
      </c>
      <c r="D637" s="1" t="s">
        <v>206</v>
      </c>
      <c r="E637" s="1" t="s">
        <v>31946</v>
      </c>
      <c r="F637" s="1" t="s">
        <v>192</v>
      </c>
      <c r="G637" s="35">
        <v>25</v>
      </c>
      <c r="H63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m)otherMRFNon-mechanicalGrazing25</v>
      </c>
      <c r="I637" s="39">
        <v>108.74139318085362</v>
      </c>
      <c r="J637" s="28">
        <v>6.4310937265752388</v>
      </c>
      <c r="K637" s="28">
        <v>14.396551724137931</v>
      </c>
      <c r="L637" s="28">
        <v>3.1136995547595818</v>
      </c>
      <c r="M637" s="28">
        <v>1.7699375647199602</v>
      </c>
      <c r="N637" s="28">
        <f>SUM(TotalCarbon[[#This Row],[Tree Carbon]:[Soil Carbon]])</f>
        <v>134.45267575104634</v>
      </c>
    </row>
    <row r="638" spans="2:14" hidden="1">
      <c r="B638" s="1" t="s">
        <v>31954</v>
      </c>
      <c r="C638" s="1" t="s">
        <v>190</v>
      </c>
      <c r="D638" s="1" t="s">
        <v>206</v>
      </c>
      <c r="E638" s="1" t="s">
        <v>31946</v>
      </c>
      <c r="F638" s="1" t="s">
        <v>192</v>
      </c>
      <c r="G638" s="35">
        <v>30</v>
      </c>
      <c r="H63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m)otherMRFNon-mechanicalGrazing30</v>
      </c>
      <c r="I638" s="39">
        <v>109.59718825626797</v>
      </c>
      <c r="J638" s="28">
        <v>6.4450985629514062</v>
      </c>
      <c r="K638" s="28">
        <v>16.336956521739129</v>
      </c>
      <c r="L638" s="28">
        <v>3.1122097950581948</v>
      </c>
      <c r="M638" s="28">
        <v>1.9566562066458317</v>
      </c>
      <c r="N638" s="28">
        <f>SUM(TotalCarbon[[#This Row],[Tree Carbon]:[Soil Carbon]])</f>
        <v>137.44810934266252</v>
      </c>
    </row>
    <row r="639" spans="2:14" hidden="1">
      <c r="B639" s="1" t="s">
        <v>31954</v>
      </c>
      <c r="C639" s="1" t="s">
        <v>190</v>
      </c>
      <c r="D639" s="1" t="s">
        <v>206</v>
      </c>
      <c r="E639" s="1" t="s">
        <v>31946</v>
      </c>
      <c r="F639" s="1" t="s">
        <v>192</v>
      </c>
      <c r="G639" s="35">
        <v>35</v>
      </c>
      <c r="H63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m)otherMRFNon-mechanicalGrazing35</v>
      </c>
      <c r="I639" s="39">
        <v>109.88020375175877</v>
      </c>
      <c r="J639" s="28">
        <v>6.4483869907423843</v>
      </c>
      <c r="K639" s="28">
        <v>18.077319587628867</v>
      </c>
      <c r="L639" s="28">
        <v>3.1118605621544919</v>
      </c>
      <c r="M639" s="28">
        <v>2.1095285009634992</v>
      </c>
      <c r="N639" s="28">
        <f>SUM(TotalCarbon[[#This Row],[Tree Carbon]:[Soil Carbon]])</f>
        <v>139.62729939324802</v>
      </c>
    </row>
    <row r="640" spans="2:14" hidden="1">
      <c r="B640" s="1" t="s">
        <v>31954</v>
      </c>
      <c r="C640" s="1" t="s">
        <v>190</v>
      </c>
      <c r="D640" s="1" t="s">
        <v>206</v>
      </c>
      <c r="E640" s="1" t="s">
        <v>31946</v>
      </c>
      <c r="F640" s="1" t="s">
        <v>192</v>
      </c>
      <c r="G640" s="35">
        <v>40</v>
      </c>
      <c r="H64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m)otherMRFNon-mechanicalGrazing40</v>
      </c>
      <c r="I640" s="39">
        <v>109.97358067542979</v>
      </c>
      <c r="J640" s="28">
        <v>6.4491585403694751</v>
      </c>
      <c r="K640" s="28">
        <v>19.647058823529413</v>
      </c>
      <c r="L640" s="28">
        <v>3.1117786546138415</v>
      </c>
      <c r="M640" s="28">
        <v>2.2346897496149722</v>
      </c>
      <c r="N640" s="28">
        <f>SUM(TotalCarbon[[#This Row],[Tree Carbon]:[Soil Carbon]])</f>
        <v>141.41626644355748</v>
      </c>
    </row>
    <row r="641" spans="2:14" hidden="1">
      <c r="B641" s="1" t="s">
        <v>31954</v>
      </c>
      <c r="C641" s="1" t="s">
        <v>190</v>
      </c>
      <c r="D641" s="1" t="s">
        <v>206</v>
      </c>
      <c r="E641" s="1" t="s">
        <v>31946</v>
      </c>
      <c r="F641" s="1" t="s">
        <v>192</v>
      </c>
      <c r="G641" s="35">
        <v>45</v>
      </c>
      <c r="H64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m)otherMRFNon-mechanicalGrazing45</v>
      </c>
      <c r="I641" s="39">
        <v>110.00436546325363</v>
      </c>
      <c r="J641" s="28">
        <v>6.449339533012612</v>
      </c>
      <c r="K641" s="28">
        <v>21.070093457943926</v>
      </c>
      <c r="L641" s="28">
        <v>3.1117594422053281</v>
      </c>
      <c r="M641" s="28">
        <v>2.3371631129795603</v>
      </c>
      <c r="N641" s="28">
        <f>SUM(TotalCarbon[[#This Row],[Tree Carbon]:[Soil Carbon]])</f>
        <v>142.97272100939509</v>
      </c>
    </row>
    <row r="642" spans="2:14" hidden="1">
      <c r="B642" s="1" t="s">
        <v>31954</v>
      </c>
      <c r="C642" s="1" t="s">
        <v>190</v>
      </c>
      <c r="D642" s="1" t="s">
        <v>206</v>
      </c>
      <c r="E642" s="1" t="s">
        <v>31946</v>
      </c>
      <c r="F642" s="1" t="s">
        <v>192</v>
      </c>
      <c r="G642" s="35">
        <v>50</v>
      </c>
      <c r="H64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m)otherMRFNon-mechanicalGrazing50</v>
      </c>
      <c r="I642" s="39">
        <v>110.01451212444763</v>
      </c>
      <c r="J642" s="28">
        <v>6.4493819890606705</v>
      </c>
      <c r="K642" s="28">
        <v>22.366071428571427</v>
      </c>
      <c r="L642" s="28">
        <v>3.1117549355818226</v>
      </c>
      <c r="M642" s="28">
        <v>2.4210612069374875</v>
      </c>
      <c r="N642" s="28">
        <f>SUM(TotalCarbon[[#This Row],[Tree Carbon]:[Soil Carbon]])</f>
        <v>144.36278168459901</v>
      </c>
    </row>
    <row r="643" spans="2:14" hidden="1">
      <c r="B643" s="1" t="s">
        <v>31954</v>
      </c>
      <c r="C643" s="1" t="s">
        <v>190</v>
      </c>
      <c r="D643" s="1" t="s">
        <v>206</v>
      </c>
      <c r="E643" s="1" t="s">
        <v>31946</v>
      </c>
      <c r="F643" s="1" t="s">
        <v>192</v>
      </c>
      <c r="G643" s="35">
        <v>60</v>
      </c>
      <c r="H64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m)otherMRFNon-mechanicalGrazing60</v>
      </c>
      <c r="I643" s="39">
        <v>110.01895826398363</v>
      </c>
      <c r="J643" s="28">
        <v>6.4493942840957104</v>
      </c>
      <c r="K643" s="28">
        <v>24.639344262295083</v>
      </c>
      <c r="L643" s="28">
        <v>3.1117536304955147</v>
      </c>
      <c r="M643" s="28">
        <v>2.5459897307896426</v>
      </c>
      <c r="N643" s="28">
        <f>SUM(TotalCarbon[[#This Row],[Tree Carbon]:[Soil Carbon]])</f>
        <v>146.76544017165958</v>
      </c>
    </row>
    <row r="644" spans="2:14" hidden="1">
      <c r="B644" s="1" t="s">
        <v>31954</v>
      </c>
      <c r="C644" s="1" t="s">
        <v>190</v>
      </c>
      <c r="D644" s="1" t="s">
        <v>206</v>
      </c>
      <c r="E644" s="1" t="s">
        <v>31946</v>
      </c>
      <c r="F644" s="1" t="s">
        <v>192</v>
      </c>
      <c r="G644" s="35">
        <v>70</v>
      </c>
      <c r="H64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m)otherMRFNon-mechanicalGrazing70</v>
      </c>
      <c r="I644" s="39">
        <v>110.01944116244796</v>
      </c>
      <c r="J644" s="28">
        <v>6.4493949606086396</v>
      </c>
      <c r="K644" s="28">
        <v>26.568181818181817</v>
      </c>
      <c r="L644" s="28">
        <v>3.1117535586854976</v>
      </c>
      <c r="M644" s="28">
        <v>2.6297318246493901</v>
      </c>
      <c r="N644" s="28">
        <f>SUM(TotalCarbon[[#This Row],[Tree Carbon]:[Soil Carbon]])</f>
        <v>148.77850332457331</v>
      </c>
    </row>
    <row r="645" spans="2:14" hidden="1">
      <c r="B645" s="1" t="s">
        <v>31954</v>
      </c>
      <c r="C645" s="1" t="s">
        <v>190</v>
      </c>
      <c r="D645" s="1" t="s">
        <v>206</v>
      </c>
      <c r="E645" s="1" t="s">
        <v>31946</v>
      </c>
      <c r="F645" s="1" t="s">
        <v>192</v>
      </c>
      <c r="G645" s="35">
        <v>80</v>
      </c>
      <c r="H64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m)otherMRFNon-mechanicalGrazing80</v>
      </c>
      <c r="I645" s="39">
        <v>110.01949360970488</v>
      </c>
      <c r="J645" s="28">
        <v>6.4493949978325613</v>
      </c>
      <c r="K645" s="28">
        <v>28.225352112676056</v>
      </c>
      <c r="L645" s="28">
        <v>3.1117535547342796</v>
      </c>
      <c r="M645" s="28">
        <v>2.6858658288605781</v>
      </c>
      <c r="N645" s="28">
        <f>SUM(TotalCarbon[[#This Row],[Tree Carbon]:[Soil Carbon]])</f>
        <v>150.49186010380836</v>
      </c>
    </row>
    <row r="646" spans="2:14" hidden="1">
      <c r="B646" s="1" t="s">
        <v>31954</v>
      </c>
      <c r="C646" s="1" t="s">
        <v>190</v>
      </c>
      <c r="D646" s="1" t="s">
        <v>206</v>
      </c>
      <c r="E646" s="1" t="s">
        <v>31946</v>
      </c>
      <c r="F646" s="1" t="s">
        <v>192</v>
      </c>
      <c r="G646" s="35">
        <v>90</v>
      </c>
      <c r="H64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m)otherMRFNon-mechanicalGrazing90</v>
      </c>
      <c r="I646" s="39">
        <v>110.01949930595572</v>
      </c>
      <c r="J646" s="28">
        <v>6.4493949998807407</v>
      </c>
      <c r="K646" s="28">
        <v>29.664473684210527</v>
      </c>
      <c r="L646" s="28">
        <v>3.1117535545168709</v>
      </c>
      <c r="M646" s="28">
        <v>2.7234935771475861</v>
      </c>
      <c r="N646" s="28">
        <f>SUM(TotalCarbon[[#This Row],[Tree Carbon]:[Soil Carbon]])</f>
        <v>151.96861512171145</v>
      </c>
    </row>
    <row r="647" spans="2:14" hidden="1">
      <c r="B647" s="1" t="s">
        <v>31954</v>
      </c>
      <c r="C647" s="1" t="s">
        <v>190</v>
      </c>
      <c r="D647" s="1" t="s">
        <v>206</v>
      </c>
      <c r="E647" s="1" t="s">
        <v>31946</v>
      </c>
      <c r="F647" s="1" t="s">
        <v>192</v>
      </c>
      <c r="G647" s="35">
        <v>100</v>
      </c>
      <c r="H64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m)otherMRFNon-mechanicalGrazing100</v>
      </c>
      <c r="I647" s="39">
        <v>110.01949992462048</v>
      </c>
      <c r="J647" s="28">
        <v>6.4493949999934381</v>
      </c>
      <c r="K647" s="28">
        <v>30.925925925925927</v>
      </c>
      <c r="L647" s="28">
        <v>3.1117535545049098</v>
      </c>
      <c r="M647" s="28">
        <v>2.7487162111115495</v>
      </c>
      <c r="N647" s="28">
        <f>SUM(TotalCarbon[[#This Row],[Tree Carbon]:[Soil Carbon]])</f>
        <v>153.25529061615629</v>
      </c>
    </row>
    <row r="648" spans="2:14" hidden="1">
      <c r="B648" s="1" t="s">
        <v>31954</v>
      </c>
      <c r="C648" s="1" t="s">
        <v>190</v>
      </c>
      <c r="D648" s="1" t="s">
        <v>207</v>
      </c>
      <c r="E648" s="1" t="s">
        <v>31946</v>
      </c>
      <c r="F648" s="1" t="s">
        <v>192</v>
      </c>
      <c r="G648" s="35">
        <v>0</v>
      </c>
      <c r="H64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m)CotDomNon-mechanicalGrazing0</v>
      </c>
      <c r="I648" s="39">
        <v>0</v>
      </c>
      <c r="J648" s="28">
        <v>0</v>
      </c>
      <c r="K648" s="28">
        <v>0</v>
      </c>
      <c r="L648" s="28">
        <v>0</v>
      </c>
      <c r="M648" s="28">
        <v>0</v>
      </c>
      <c r="N648" s="28">
        <f>SUM(TotalCarbon[[#This Row],[Tree Carbon]:[Soil Carbon]])</f>
        <v>0</v>
      </c>
    </row>
    <row r="649" spans="2:14" hidden="1">
      <c r="B649" s="1" t="s">
        <v>31954</v>
      </c>
      <c r="C649" s="1" t="s">
        <v>190</v>
      </c>
      <c r="D649" s="1" t="s">
        <v>207</v>
      </c>
      <c r="E649" s="1" t="s">
        <v>31946</v>
      </c>
      <c r="F649" s="1" t="s">
        <v>192</v>
      </c>
      <c r="G649" s="35">
        <v>5</v>
      </c>
      <c r="H64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m)CotDomNon-mechanicalGrazing5</v>
      </c>
      <c r="I649" s="39">
        <v>2.7955618735330114</v>
      </c>
      <c r="J649" s="28">
        <v>0.27487645754050716</v>
      </c>
      <c r="K649" s="28">
        <v>3.7388059701492535</v>
      </c>
      <c r="L649" s="28">
        <v>6.2300152423273394</v>
      </c>
      <c r="M649" s="28">
        <v>0.50755389138165441</v>
      </c>
      <c r="N649" s="28">
        <f>SUM(TotalCarbon[[#This Row],[Tree Carbon]:[Soil Carbon]])</f>
        <v>13.546813434931767</v>
      </c>
    </row>
    <row r="650" spans="2:14" hidden="1">
      <c r="B650" s="1" t="s">
        <v>31954</v>
      </c>
      <c r="C650" s="1" t="s">
        <v>190</v>
      </c>
      <c r="D650" s="1" t="s">
        <v>207</v>
      </c>
      <c r="E650" s="1" t="s">
        <v>31946</v>
      </c>
      <c r="F650" s="1" t="s">
        <v>192</v>
      </c>
      <c r="G650" s="35">
        <v>10</v>
      </c>
      <c r="H65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m)CotDomNon-mechanicalGrazing10</v>
      </c>
      <c r="I650" s="39">
        <v>15.529688419547362</v>
      </c>
      <c r="J650" s="28">
        <v>1.2887089811823247</v>
      </c>
      <c r="K650" s="28">
        <v>6.958333333333333</v>
      </c>
      <c r="L650" s="28">
        <v>4.434710774383924</v>
      </c>
      <c r="M650" s="28">
        <v>0.92310387110021708</v>
      </c>
      <c r="N650" s="28">
        <f>SUM(TotalCarbon[[#This Row],[Tree Carbon]:[Soil Carbon]])</f>
        <v>29.134545379547159</v>
      </c>
    </row>
    <row r="651" spans="2:14" hidden="1">
      <c r="B651" s="1" t="s">
        <v>31954</v>
      </c>
      <c r="C651" s="1" t="s">
        <v>190</v>
      </c>
      <c r="D651" s="1" t="s">
        <v>207</v>
      </c>
      <c r="E651" s="1" t="s">
        <v>31946</v>
      </c>
      <c r="F651" s="1" t="s">
        <v>192</v>
      </c>
      <c r="G651" s="35">
        <v>15</v>
      </c>
      <c r="H65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m)CotDomNon-mechanicalGrazing15</v>
      </c>
      <c r="I651" s="39">
        <v>37.006473013310519</v>
      </c>
      <c r="J651" s="28">
        <v>2.6470458271098298</v>
      </c>
      <c r="K651" s="28">
        <v>9.7597402597402603</v>
      </c>
      <c r="L651" s="28">
        <v>3.7852262912363011</v>
      </c>
      <c r="M651" s="28">
        <v>1.2633274189367327</v>
      </c>
      <c r="N651" s="28">
        <f>SUM(TotalCarbon[[#This Row],[Tree Carbon]:[Soil Carbon]])</f>
        <v>54.46181281033364</v>
      </c>
    </row>
    <row r="652" spans="2:14" hidden="1">
      <c r="B652" s="1" t="s">
        <v>31954</v>
      </c>
      <c r="C652" s="1" t="s">
        <v>190</v>
      </c>
      <c r="D652" s="1" t="s">
        <v>207</v>
      </c>
      <c r="E652" s="1" t="s">
        <v>31946</v>
      </c>
      <c r="F652" s="1" t="s">
        <v>192</v>
      </c>
      <c r="G652" s="35">
        <v>20</v>
      </c>
      <c r="H65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m)CotDomNon-mechanicalGrazing20</v>
      </c>
      <c r="I652" s="39">
        <v>62.958315981740313</v>
      </c>
      <c r="J652" s="28">
        <v>3.9601259008036171</v>
      </c>
      <c r="K652" s="28">
        <v>12.219512195121951</v>
      </c>
      <c r="L652" s="28">
        <v>3.4642034560376391</v>
      </c>
      <c r="M652" s="28">
        <v>1.5418789004717866</v>
      </c>
      <c r="N652" s="28">
        <f>SUM(TotalCarbon[[#This Row],[Tree Carbon]:[Soil Carbon]])</f>
        <v>84.144036434175305</v>
      </c>
    </row>
    <row r="653" spans="2:14" hidden="1">
      <c r="B653" s="1" t="s">
        <v>31954</v>
      </c>
      <c r="C653" s="1" t="s">
        <v>190</v>
      </c>
      <c r="D653" s="1" t="s">
        <v>207</v>
      </c>
      <c r="E653" s="1" t="s">
        <v>31946</v>
      </c>
      <c r="F653" s="1" t="s">
        <v>192</v>
      </c>
      <c r="G653" s="35">
        <v>25</v>
      </c>
      <c r="H65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m)CotDomNon-mechanicalGrazing25</v>
      </c>
      <c r="I653" s="39">
        <v>89.680545859913082</v>
      </c>
      <c r="J653" s="28">
        <v>5.0533248406048177</v>
      </c>
      <c r="K653" s="28">
        <v>14.396551724137931</v>
      </c>
      <c r="L653" s="28">
        <v>3.2833137201189619</v>
      </c>
      <c r="M653" s="28">
        <v>1.7699375647199602</v>
      </c>
      <c r="N653" s="28">
        <f>SUM(TotalCarbon[[#This Row],[Tree Carbon]:[Soil Carbon]])</f>
        <v>114.18367370949477</v>
      </c>
    </row>
    <row r="654" spans="2:14" hidden="1">
      <c r="B654" s="1" t="s">
        <v>31954</v>
      </c>
      <c r="C654" s="1" t="s">
        <v>190</v>
      </c>
      <c r="D654" s="1" t="s">
        <v>207</v>
      </c>
      <c r="E654" s="1" t="s">
        <v>31946</v>
      </c>
      <c r="F654" s="1" t="s">
        <v>192</v>
      </c>
      <c r="G654" s="35">
        <v>30</v>
      </c>
      <c r="H65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m)CotDomNon-mechanicalGrazing30</v>
      </c>
      <c r="I654" s="39">
        <v>114.792372761484</v>
      </c>
      <c r="J654" s="28">
        <v>5.8930177813341382</v>
      </c>
      <c r="K654" s="28">
        <v>16.336956521739129</v>
      </c>
      <c r="L654" s="28">
        <v>3.17413258748438</v>
      </c>
      <c r="M654" s="28">
        <v>1.9566562066458317</v>
      </c>
      <c r="N654" s="28">
        <f>SUM(TotalCarbon[[#This Row],[Tree Carbon]:[Soil Carbon]])</f>
        <v>142.15313585868751</v>
      </c>
    </row>
    <row r="655" spans="2:14" hidden="1">
      <c r="B655" s="1" t="s">
        <v>31954</v>
      </c>
      <c r="C655" s="1" t="s">
        <v>190</v>
      </c>
      <c r="D655" s="1" t="s">
        <v>207</v>
      </c>
      <c r="E655" s="1" t="s">
        <v>31946</v>
      </c>
      <c r="F655" s="1" t="s">
        <v>192</v>
      </c>
      <c r="G655" s="35">
        <v>35</v>
      </c>
      <c r="H65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m)CotDomNon-mechanicalGrazing35</v>
      </c>
      <c r="I655" s="39">
        <v>137.07182923774201</v>
      </c>
      <c r="J655" s="28">
        <v>6.5081661352284694</v>
      </c>
      <c r="K655" s="28">
        <v>18.077319587628867</v>
      </c>
      <c r="L655" s="28">
        <v>3.105549603316224</v>
      </c>
      <c r="M655" s="28">
        <v>2.1095285009634992</v>
      </c>
      <c r="N655" s="28">
        <f>SUM(TotalCarbon[[#This Row],[Tree Carbon]:[Soil Carbon]])</f>
        <v>166.87239306487908</v>
      </c>
    </row>
    <row r="656" spans="2:14" hidden="1">
      <c r="B656" s="1" t="s">
        <v>31954</v>
      </c>
      <c r="C656" s="1" t="s">
        <v>190</v>
      </c>
      <c r="D656" s="1" t="s">
        <v>207</v>
      </c>
      <c r="E656" s="1" t="s">
        <v>31946</v>
      </c>
      <c r="F656" s="1" t="s">
        <v>192</v>
      </c>
      <c r="G656" s="35">
        <v>40</v>
      </c>
      <c r="H65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m)CotDomNon-mechanicalGrazing40</v>
      </c>
      <c r="I656" s="39">
        <v>156.09329892571813</v>
      </c>
      <c r="J656" s="28">
        <v>6.9458278322070157</v>
      </c>
      <c r="K656" s="28">
        <v>19.647058823529413</v>
      </c>
      <c r="L656" s="28">
        <v>3.0614000576441622</v>
      </c>
      <c r="M656" s="28">
        <v>2.2346897496149722</v>
      </c>
      <c r="N656" s="28">
        <f>SUM(TotalCarbon[[#This Row],[Tree Carbon]:[Soil Carbon]])</f>
        <v>187.9822753887137</v>
      </c>
    </row>
    <row r="657" spans="2:14" hidden="1">
      <c r="B657" s="1" t="s">
        <v>31954</v>
      </c>
      <c r="C657" s="1" t="s">
        <v>190</v>
      </c>
      <c r="D657" s="1" t="s">
        <v>207</v>
      </c>
      <c r="E657" s="1" t="s">
        <v>31946</v>
      </c>
      <c r="F657" s="1" t="s">
        <v>192</v>
      </c>
      <c r="G657" s="35">
        <v>45</v>
      </c>
      <c r="H65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m)CotDomNon-mechanicalGrazing45</v>
      </c>
      <c r="I657" s="39">
        <v>171.90526936798079</v>
      </c>
      <c r="J657" s="28">
        <v>7.251467467944912</v>
      </c>
      <c r="K657" s="28">
        <v>21.070093457943926</v>
      </c>
      <c r="L657" s="28">
        <v>3.0325339423298745</v>
      </c>
      <c r="M657" s="28">
        <v>2.3371631129795603</v>
      </c>
      <c r="N657" s="28">
        <f>SUM(TotalCarbon[[#This Row],[Tree Carbon]:[Soil Carbon]])</f>
        <v>205.59652734917907</v>
      </c>
    </row>
    <row r="658" spans="2:14" hidden="1">
      <c r="B658" s="1" t="s">
        <v>31954</v>
      </c>
      <c r="C658" s="1" t="s">
        <v>190</v>
      </c>
      <c r="D658" s="1" t="s">
        <v>207</v>
      </c>
      <c r="E658" s="1" t="s">
        <v>31946</v>
      </c>
      <c r="F658" s="1" t="s">
        <v>192</v>
      </c>
      <c r="G658" s="35">
        <v>50</v>
      </c>
      <c r="H65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m)CotDomNon-mechanicalGrazing50</v>
      </c>
      <c r="I658" s="39">
        <v>184.80093652972533</v>
      </c>
      <c r="J658" s="28">
        <v>7.4623450993064964</v>
      </c>
      <c r="K658" s="28">
        <v>22.366071428571427</v>
      </c>
      <c r="L658" s="28">
        <v>3.0134694755354898</v>
      </c>
      <c r="M658" s="28">
        <v>2.4210612069374875</v>
      </c>
      <c r="N658" s="28">
        <f>SUM(TotalCarbon[[#This Row],[Tree Carbon]:[Soil Carbon]])</f>
        <v>220.06388374007622</v>
      </c>
    </row>
    <row r="659" spans="2:14" hidden="1">
      <c r="B659" s="1" t="s">
        <v>31954</v>
      </c>
      <c r="C659" s="1" t="s">
        <v>190</v>
      </c>
      <c r="D659" s="1" t="s">
        <v>207</v>
      </c>
      <c r="E659" s="1" t="s">
        <v>31946</v>
      </c>
      <c r="F659" s="1" t="s">
        <v>192</v>
      </c>
      <c r="G659" s="35">
        <v>60</v>
      </c>
      <c r="H65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m)CotDomNon-mechanicalGrazing60</v>
      </c>
      <c r="I659" s="39">
        <v>203.43030584217772</v>
      </c>
      <c r="J659" s="28">
        <v>7.7049734966213288</v>
      </c>
      <c r="K659" s="28">
        <v>24.639344262295083</v>
      </c>
      <c r="L659" s="28">
        <v>2.9923315823605647</v>
      </c>
      <c r="M659" s="28">
        <v>2.5459897307896426</v>
      </c>
      <c r="N659" s="28">
        <f>SUM(TotalCarbon[[#This Row],[Tree Carbon]:[Soil Carbon]])</f>
        <v>241.31294491424435</v>
      </c>
    </row>
    <row r="660" spans="2:14" hidden="1">
      <c r="B660" s="1" t="s">
        <v>31954</v>
      </c>
      <c r="C660" s="1" t="s">
        <v>190</v>
      </c>
      <c r="D660" s="1" t="s">
        <v>207</v>
      </c>
      <c r="E660" s="1" t="s">
        <v>31946</v>
      </c>
      <c r="F660" s="1" t="s">
        <v>192</v>
      </c>
      <c r="G660" s="35">
        <v>70</v>
      </c>
      <c r="H66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m)CotDomNon-mechanicalGrazing70</v>
      </c>
      <c r="I660" s="39">
        <v>215.07774052429178</v>
      </c>
      <c r="J660" s="28">
        <v>7.8168023301853067</v>
      </c>
      <c r="K660" s="28">
        <v>26.568181818181817</v>
      </c>
      <c r="L660" s="28">
        <v>2.9828606202449586</v>
      </c>
      <c r="M660" s="28">
        <v>2.6297318246493901</v>
      </c>
      <c r="N660" s="28">
        <f>SUM(TotalCarbon[[#This Row],[Tree Carbon]:[Soil Carbon]])</f>
        <v>255.07531711755325</v>
      </c>
    </row>
    <row r="661" spans="2:14" hidden="1">
      <c r="B661" s="1" t="s">
        <v>31954</v>
      </c>
      <c r="C661" s="1" t="s">
        <v>190</v>
      </c>
      <c r="D661" s="1" t="s">
        <v>207</v>
      </c>
      <c r="E661" s="1" t="s">
        <v>31946</v>
      </c>
      <c r="F661" s="1" t="s">
        <v>192</v>
      </c>
      <c r="G661" s="35">
        <v>80</v>
      </c>
      <c r="H66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m)CotDomNon-mechanicalGrazing80</v>
      </c>
      <c r="I661" s="39">
        <v>222.2086707911208</v>
      </c>
      <c r="J661" s="28">
        <v>7.8679102156700864</v>
      </c>
      <c r="K661" s="28">
        <v>28.225352112676056</v>
      </c>
      <c r="L661" s="28">
        <v>2.9785870855774603</v>
      </c>
      <c r="M661" s="28">
        <v>2.6858658288605781</v>
      </c>
      <c r="N661" s="28">
        <f>SUM(TotalCarbon[[#This Row],[Tree Carbon]:[Soil Carbon]])</f>
        <v>263.966386033905</v>
      </c>
    </row>
    <row r="662" spans="2:14" hidden="1">
      <c r="B662" s="1" t="s">
        <v>31954</v>
      </c>
      <c r="C662" s="1" t="s">
        <v>190</v>
      </c>
      <c r="D662" s="1" t="s">
        <v>207</v>
      </c>
      <c r="E662" s="1" t="s">
        <v>31946</v>
      </c>
      <c r="F662" s="1" t="s">
        <v>192</v>
      </c>
      <c r="G662" s="35">
        <v>90</v>
      </c>
      <c r="H66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m)CotDomNon-mechanicalGrazing90</v>
      </c>
      <c r="I662" s="39">
        <v>226.52194261805519</v>
      </c>
      <c r="J662" s="28">
        <v>7.8911785686406732</v>
      </c>
      <c r="K662" s="28">
        <v>29.664473684210527</v>
      </c>
      <c r="L662" s="28">
        <v>2.9766526388665238</v>
      </c>
      <c r="M662" s="28">
        <v>2.7234935771475861</v>
      </c>
      <c r="N662" s="28">
        <f>SUM(TotalCarbon[[#This Row],[Tree Carbon]:[Soil Carbon]])</f>
        <v>269.77774108692051</v>
      </c>
    </row>
    <row r="663" spans="2:14" hidden="1">
      <c r="B663" s="1" t="s">
        <v>31954</v>
      </c>
      <c r="C663" s="1" t="s">
        <v>190</v>
      </c>
      <c r="D663" s="1" t="s">
        <v>207</v>
      </c>
      <c r="E663" s="1" t="s">
        <v>31946</v>
      </c>
      <c r="F663" s="1" t="s">
        <v>192</v>
      </c>
      <c r="G663" s="35">
        <v>100</v>
      </c>
      <c r="H66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m)CotDomNon-mechanicalGrazing100</v>
      </c>
      <c r="I663" s="39">
        <v>229.11253519198738</v>
      </c>
      <c r="J663" s="28">
        <v>7.9017539067004012</v>
      </c>
      <c r="K663" s="28">
        <v>30.925925925925927</v>
      </c>
      <c r="L663" s="28">
        <v>2.9757757422343896</v>
      </c>
      <c r="M663" s="28">
        <v>2.7487162111115495</v>
      </c>
      <c r="N663" s="28">
        <f>SUM(TotalCarbon[[#This Row],[Tree Carbon]:[Soil Carbon]])</f>
        <v>273.66470697795967</v>
      </c>
    </row>
    <row r="664" spans="2:14" hidden="1">
      <c r="B664" s="1" t="s">
        <v>31954</v>
      </c>
      <c r="C664" s="1" t="s">
        <v>190</v>
      </c>
      <c r="D664" s="1" t="s">
        <v>208</v>
      </c>
      <c r="E664" s="1" t="s">
        <v>31946</v>
      </c>
      <c r="F664" s="1" t="s">
        <v>192</v>
      </c>
      <c r="G664" s="35">
        <v>0</v>
      </c>
      <c r="H66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m)WilCotNon-mechanicalGrazing0</v>
      </c>
      <c r="I664" s="39">
        <v>0</v>
      </c>
      <c r="J664" s="28">
        <v>0</v>
      </c>
      <c r="K664" s="28">
        <v>0</v>
      </c>
      <c r="L664" s="28">
        <v>0</v>
      </c>
      <c r="M664" s="28">
        <v>0</v>
      </c>
      <c r="N664" s="28">
        <f>SUM(TotalCarbon[[#This Row],[Tree Carbon]:[Soil Carbon]])</f>
        <v>0</v>
      </c>
    </row>
    <row r="665" spans="2:14" hidden="1">
      <c r="B665" s="1" t="s">
        <v>31954</v>
      </c>
      <c r="C665" s="1" t="s">
        <v>190</v>
      </c>
      <c r="D665" s="1" t="s">
        <v>208</v>
      </c>
      <c r="E665" s="1" t="s">
        <v>31946</v>
      </c>
      <c r="F665" s="1" t="s">
        <v>192</v>
      </c>
      <c r="G665" s="35">
        <v>5</v>
      </c>
      <c r="H66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m)WilCotNon-mechanicalGrazing5</v>
      </c>
      <c r="I665" s="39">
        <v>28.270004332360855</v>
      </c>
      <c r="J665" s="28">
        <v>1.1261750057479241</v>
      </c>
      <c r="K665" s="28">
        <v>3.7388059701492535</v>
      </c>
      <c r="L665" s="28">
        <v>4.568210151775868</v>
      </c>
      <c r="M665" s="28">
        <v>0.50755389138165441</v>
      </c>
      <c r="N665" s="28">
        <f>SUM(TotalCarbon[[#This Row],[Tree Carbon]:[Soil Carbon]])</f>
        <v>38.210749351415551</v>
      </c>
    </row>
    <row r="666" spans="2:14" hidden="1">
      <c r="B666" s="1" t="s">
        <v>31954</v>
      </c>
      <c r="C666" s="1" t="s">
        <v>190</v>
      </c>
      <c r="D666" s="1" t="s">
        <v>208</v>
      </c>
      <c r="E666" s="1" t="s">
        <v>31946</v>
      </c>
      <c r="F666" s="1" t="s">
        <v>192</v>
      </c>
      <c r="G666" s="35">
        <v>10</v>
      </c>
      <c r="H66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m)WilCotNon-mechanicalGrazing10</v>
      </c>
      <c r="I666" s="39">
        <v>59.014191642346091</v>
      </c>
      <c r="J666" s="28">
        <v>2.6273101552884319</v>
      </c>
      <c r="K666" s="28">
        <v>6.958333333333333</v>
      </c>
      <c r="L666" s="28">
        <v>3.7914634469929918</v>
      </c>
      <c r="M666" s="28">
        <v>0.92310387110021708</v>
      </c>
      <c r="N666" s="28">
        <f>SUM(TotalCarbon[[#This Row],[Tree Carbon]:[Soil Carbon]])</f>
        <v>73.314402449061078</v>
      </c>
    </row>
    <row r="667" spans="2:14" hidden="1">
      <c r="B667" s="1" t="s">
        <v>31954</v>
      </c>
      <c r="C667" s="1" t="s">
        <v>190</v>
      </c>
      <c r="D667" s="1" t="s">
        <v>208</v>
      </c>
      <c r="E667" s="1" t="s">
        <v>31946</v>
      </c>
      <c r="F667" s="1" t="s">
        <v>192</v>
      </c>
      <c r="G667" s="35">
        <v>15</v>
      </c>
      <c r="H66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m)WilCotNon-mechanicalGrazing15</v>
      </c>
      <c r="I667" s="39">
        <v>70.38378278805672</v>
      </c>
      <c r="J667" s="28">
        <v>3.3121232962867131</v>
      </c>
      <c r="K667" s="28">
        <v>9.7597402597402603</v>
      </c>
      <c r="L667" s="28">
        <v>3.6030968849440734</v>
      </c>
      <c r="M667" s="28">
        <v>1.2633274189367327</v>
      </c>
      <c r="N667" s="28">
        <f>SUM(TotalCarbon[[#This Row],[Tree Carbon]:[Soil Carbon]])</f>
        <v>88.322070647964495</v>
      </c>
    </row>
    <row r="668" spans="2:14" hidden="1">
      <c r="B668" s="1" t="s">
        <v>31954</v>
      </c>
      <c r="C668" s="1" t="s">
        <v>190</v>
      </c>
      <c r="D668" s="1" t="s">
        <v>208</v>
      </c>
      <c r="E668" s="1" t="s">
        <v>31946</v>
      </c>
      <c r="F668" s="1" t="s">
        <v>192</v>
      </c>
      <c r="G668" s="35">
        <v>20</v>
      </c>
      <c r="H66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m)WilCotNon-mechanicalGrazing20</v>
      </c>
      <c r="I668" s="39">
        <v>73.78569550085966</v>
      </c>
      <c r="J668" s="28">
        <v>3.5589078088340047</v>
      </c>
      <c r="K668" s="28">
        <v>12.219512195121951</v>
      </c>
      <c r="L668" s="28">
        <v>3.5465793968068322</v>
      </c>
      <c r="M668" s="28">
        <v>1.5418789004717866</v>
      </c>
      <c r="N668" s="28">
        <f>SUM(TotalCarbon[[#This Row],[Tree Carbon]:[Soil Carbon]])</f>
        <v>94.652573802094238</v>
      </c>
    </row>
    <row r="669" spans="2:14" hidden="1">
      <c r="B669" s="1" t="s">
        <v>31954</v>
      </c>
      <c r="C669" s="1" t="s">
        <v>190</v>
      </c>
      <c r="D669" s="1" t="s">
        <v>208</v>
      </c>
      <c r="E669" s="1" t="s">
        <v>31946</v>
      </c>
      <c r="F669" s="1" t="s">
        <v>192</v>
      </c>
      <c r="G669" s="35">
        <v>25</v>
      </c>
      <c r="H66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m)WilCotNon-mechanicalGrazing25</v>
      </c>
      <c r="I669" s="39">
        <v>74.750650882261851</v>
      </c>
      <c r="J669" s="28">
        <v>3.6420034421742637</v>
      </c>
      <c r="K669" s="28">
        <v>14.396551724137931</v>
      </c>
      <c r="L669" s="28">
        <v>3.5286167531468764</v>
      </c>
      <c r="M669" s="28">
        <v>1.7699375647199602</v>
      </c>
      <c r="N669" s="28">
        <f>SUM(TotalCarbon[[#This Row],[Tree Carbon]:[Soil Carbon]])</f>
        <v>98.087760366440875</v>
      </c>
    </row>
    <row r="670" spans="2:14" hidden="1">
      <c r="B670" s="1" t="s">
        <v>31954</v>
      </c>
      <c r="C670" s="1" t="s">
        <v>190</v>
      </c>
      <c r="D670" s="1" t="s">
        <v>208</v>
      </c>
      <c r="E670" s="1" t="s">
        <v>31946</v>
      </c>
      <c r="F670" s="1" t="s">
        <v>192</v>
      </c>
      <c r="G670" s="35">
        <v>30</v>
      </c>
      <c r="H67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m)WilCotNon-mechanicalGrazing30</v>
      </c>
      <c r="I670" s="39">
        <v>75.020431192136797</v>
      </c>
      <c r="J670" s="28">
        <v>3.6693930964832413</v>
      </c>
      <c r="K670" s="28">
        <v>16.336956521739129</v>
      </c>
      <c r="L670" s="28">
        <v>3.5228052626295479</v>
      </c>
      <c r="M670" s="28">
        <v>1.9566562066458317</v>
      </c>
      <c r="N670" s="28">
        <f>SUM(TotalCarbon[[#This Row],[Tree Carbon]:[Soil Carbon]])</f>
        <v>100.50624227963455</v>
      </c>
    </row>
    <row r="671" spans="2:14" hidden="1">
      <c r="B671" s="1" t="s">
        <v>31954</v>
      </c>
      <c r="C671" s="1" t="s">
        <v>190</v>
      </c>
      <c r="D671" s="1" t="s">
        <v>208</v>
      </c>
      <c r="E671" s="1" t="s">
        <v>31946</v>
      </c>
      <c r="F671" s="1" t="s">
        <v>192</v>
      </c>
      <c r="G671" s="35">
        <v>35</v>
      </c>
      <c r="H67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m)WilCotNon-mechanicalGrazing35</v>
      </c>
      <c r="I671" s="39">
        <v>75.095555336385971</v>
      </c>
      <c r="J671" s="28">
        <v>3.6783594087662266</v>
      </c>
      <c r="K671" s="28">
        <v>18.077319587628867</v>
      </c>
      <c r="L671" s="28">
        <v>3.5209142941772895</v>
      </c>
      <c r="M671" s="28">
        <v>2.1095285009634992</v>
      </c>
      <c r="N671" s="28">
        <f>SUM(TotalCarbon[[#This Row],[Tree Carbon]:[Soil Carbon]])</f>
        <v>102.48167712792184</v>
      </c>
    </row>
    <row r="672" spans="2:14" hidden="1">
      <c r="B672" s="1" t="s">
        <v>31954</v>
      </c>
      <c r="C672" s="1" t="s">
        <v>190</v>
      </c>
      <c r="D672" s="1" t="s">
        <v>208</v>
      </c>
      <c r="E672" s="1" t="s">
        <v>31946</v>
      </c>
      <c r="F672" s="1" t="s">
        <v>192</v>
      </c>
      <c r="G672" s="35">
        <v>40</v>
      </c>
      <c r="H67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m)WilCotNon-mechanicalGrazing40</v>
      </c>
      <c r="I672" s="39">
        <v>75.116451557520946</v>
      </c>
      <c r="J672" s="28">
        <v>3.6812880925157034</v>
      </c>
      <c r="K672" s="28">
        <v>19.647058823529413</v>
      </c>
      <c r="L672" s="28">
        <v>3.5202978615800937</v>
      </c>
      <c r="M672" s="28">
        <v>2.2346897496149722</v>
      </c>
      <c r="N672" s="28">
        <f>SUM(TotalCarbon[[#This Row],[Tree Carbon]:[Soil Carbon]])</f>
        <v>104.19978608476113</v>
      </c>
    </row>
    <row r="673" spans="2:14" hidden="1">
      <c r="B673" s="1" t="s">
        <v>31954</v>
      </c>
      <c r="C673" s="1" t="s">
        <v>190</v>
      </c>
      <c r="D673" s="1" t="s">
        <v>208</v>
      </c>
      <c r="E673" s="1" t="s">
        <v>31946</v>
      </c>
      <c r="F673" s="1" t="s">
        <v>192</v>
      </c>
      <c r="G673" s="35">
        <v>45</v>
      </c>
      <c r="H67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m)WilCotNon-mechanicalGrazing45</v>
      </c>
      <c r="I673" s="39">
        <v>75.122262175081957</v>
      </c>
      <c r="J673" s="28">
        <v>3.6822439990913969</v>
      </c>
      <c r="K673" s="28">
        <v>21.070093457943926</v>
      </c>
      <c r="L673" s="28">
        <v>3.5200967908046694</v>
      </c>
      <c r="M673" s="28">
        <v>2.3371631129795603</v>
      </c>
      <c r="N673" s="28">
        <f>SUM(TotalCarbon[[#This Row],[Tree Carbon]:[Soil Carbon]])</f>
        <v>105.73185953590152</v>
      </c>
    </row>
    <row r="674" spans="2:14" hidden="1">
      <c r="B674" s="1" t="s">
        <v>31954</v>
      </c>
      <c r="C674" s="1" t="s">
        <v>190</v>
      </c>
      <c r="D674" s="1" t="s">
        <v>208</v>
      </c>
      <c r="E674" s="1" t="s">
        <v>31946</v>
      </c>
      <c r="F674" s="1" t="s">
        <v>192</v>
      </c>
      <c r="G674" s="35">
        <v>50</v>
      </c>
      <c r="H67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m)WilCotNon-mechanicalGrazing50</v>
      </c>
      <c r="I674" s="39">
        <v>75.123877796740516</v>
      </c>
      <c r="J674" s="28">
        <v>3.6825559278930973</v>
      </c>
      <c r="K674" s="28">
        <v>22.366071428571427</v>
      </c>
      <c r="L674" s="28">
        <v>3.5200311917231137</v>
      </c>
      <c r="M674" s="28">
        <v>2.4210612069374875</v>
      </c>
      <c r="N674" s="28">
        <f>SUM(TotalCarbon[[#This Row],[Tree Carbon]:[Soil Carbon]])</f>
        <v>107.11359755186564</v>
      </c>
    </row>
    <row r="675" spans="2:14" hidden="1">
      <c r="B675" s="1" t="s">
        <v>31954</v>
      </c>
      <c r="C675" s="1" t="s">
        <v>190</v>
      </c>
      <c r="D675" s="1" t="s">
        <v>208</v>
      </c>
      <c r="E675" s="1" t="s">
        <v>31946</v>
      </c>
      <c r="F675" s="1" t="s">
        <v>192</v>
      </c>
      <c r="G675" s="35">
        <v>60</v>
      </c>
      <c r="H67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m)WilCotNon-mechanicalGrazing60</v>
      </c>
      <c r="I675" s="39">
        <v>75.124451900615981</v>
      </c>
      <c r="J675" s="28">
        <v>3.6826909168929349</v>
      </c>
      <c r="K675" s="28">
        <v>24.639344262295083</v>
      </c>
      <c r="L675" s="28">
        <v>3.5200028054412922</v>
      </c>
      <c r="M675" s="28">
        <v>2.5459897307896426</v>
      </c>
      <c r="N675" s="28">
        <f>SUM(TotalCarbon[[#This Row],[Tree Carbon]:[Soil Carbon]])</f>
        <v>109.51247961603494</v>
      </c>
    </row>
    <row r="676" spans="2:14" hidden="1">
      <c r="B676" s="1" t="s">
        <v>31954</v>
      </c>
      <c r="C676" s="1" t="s">
        <v>190</v>
      </c>
      <c r="D676" s="1" t="s">
        <v>208</v>
      </c>
      <c r="E676" s="1" t="s">
        <v>31946</v>
      </c>
      <c r="F676" s="1" t="s">
        <v>192</v>
      </c>
      <c r="G676" s="35">
        <v>70</v>
      </c>
      <c r="H67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m)WilCotNon-mechanicalGrazing70</v>
      </c>
      <c r="I676" s="39">
        <v>75.124496281688877</v>
      </c>
      <c r="J676" s="28">
        <v>3.6827052878142488</v>
      </c>
      <c r="K676" s="28">
        <v>26.568181818181817</v>
      </c>
      <c r="L676" s="28">
        <v>3.5199997835140926</v>
      </c>
      <c r="M676" s="28">
        <v>2.6297318246493901</v>
      </c>
      <c r="N676" s="28">
        <f>SUM(TotalCarbon[[#This Row],[Tree Carbon]:[Soil Carbon]])</f>
        <v>111.52511499584841</v>
      </c>
    </row>
    <row r="677" spans="2:14" hidden="1">
      <c r="B677" s="1" t="s">
        <v>31954</v>
      </c>
      <c r="C677" s="1" t="s">
        <v>190</v>
      </c>
      <c r="D677" s="1" t="s">
        <v>208</v>
      </c>
      <c r="E677" s="1" t="s">
        <v>31946</v>
      </c>
      <c r="F677" s="1" t="s">
        <v>192</v>
      </c>
      <c r="G677" s="35">
        <v>80</v>
      </c>
      <c r="H67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m)WilCotNon-mechanicalGrazing80</v>
      </c>
      <c r="I677" s="39">
        <v>75.124499712556911</v>
      </c>
      <c r="J677" s="28">
        <v>3.6827068177232407</v>
      </c>
      <c r="K677" s="28">
        <v>28.225352112676056</v>
      </c>
      <c r="L677" s="28">
        <v>3.5199994618046277</v>
      </c>
      <c r="M677" s="28">
        <v>2.6858658288605781</v>
      </c>
      <c r="N677" s="28">
        <f>SUM(TotalCarbon[[#This Row],[Tree Carbon]:[Soil Carbon]])</f>
        <v>113.23842393362142</v>
      </c>
    </row>
    <row r="678" spans="2:14" hidden="1">
      <c r="B678" s="1" t="s">
        <v>31954</v>
      </c>
      <c r="C678" s="1" t="s">
        <v>190</v>
      </c>
      <c r="D678" s="1" t="s">
        <v>208</v>
      </c>
      <c r="E678" s="1" t="s">
        <v>31946</v>
      </c>
      <c r="F678" s="1" t="s">
        <v>192</v>
      </c>
      <c r="G678" s="35">
        <v>90</v>
      </c>
      <c r="H67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m)WilCotNon-mechanicalGrazing90</v>
      </c>
      <c r="I678" s="39">
        <v>75.124499977779294</v>
      </c>
      <c r="J678" s="28">
        <v>3.6827069805950883</v>
      </c>
      <c r="K678" s="28">
        <v>29.664473684210527</v>
      </c>
      <c r="L678" s="28">
        <v>3.519999427555923</v>
      </c>
      <c r="M678" s="28">
        <v>2.7234935771475861</v>
      </c>
      <c r="N678" s="28">
        <f>SUM(TotalCarbon[[#This Row],[Tree Carbon]:[Soil Carbon]])</f>
        <v>114.71517364728842</v>
      </c>
    </row>
    <row r="679" spans="2:14" hidden="1">
      <c r="B679" s="1" t="s">
        <v>31954</v>
      </c>
      <c r="C679" s="1" t="s">
        <v>190</v>
      </c>
      <c r="D679" s="1" t="s">
        <v>208</v>
      </c>
      <c r="E679" s="1" t="s">
        <v>31946</v>
      </c>
      <c r="F679" s="1" t="s">
        <v>192</v>
      </c>
      <c r="G679" s="35">
        <v>100</v>
      </c>
      <c r="H67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m)WilCotNon-mechanicalGrazing100</v>
      </c>
      <c r="I679" s="39">
        <v>75.124499998282218</v>
      </c>
      <c r="J679" s="28">
        <v>3.682706997934182</v>
      </c>
      <c r="K679" s="28">
        <v>30.925925925925927</v>
      </c>
      <c r="L679" s="28">
        <v>3.5199994239098604</v>
      </c>
      <c r="M679" s="28">
        <v>2.7487162111115495</v>
      </c>
      <c r="N679" s="28">
        <f>SUM(TotalCarbon[[#This Row],[Tree Carbon]:[Soil Carbon]])</f>
        <v>116.00184855716373</v>
      </c>
    </row>
    <row r="680" spans="2:14" hidden="1">
      <c r="B680" s="1" t="s">
        <v>31954</v>
      </c>
      <c r="C680" s="1" t="s">
        <v>190</v>
      </c>
      <c r="D680" s="1" t="s">
        <v>209</v>
      </c>
      <c r="E680" s="1" t="s">
        <v>31946</v>
      </c>
      <c r="F680" s="1" t="s">
        <v>192</v>
      </c>
      <c r="G680" s="35">
        <v>0</v>
      </c>
      <c r="H68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m)ShrublandNon-mechanicalGrazing0</v>
      </c>
      <c r="I680" s="39">
        <v>0</v>
      </c>
      <c r="J680" s="28">
        <v>0</v>
      </c>
      <c r="K680" s="28">
        <v>0</v>
      </c>
      <c r="L680" s="28">
        <v>0</v>
      </c>
      <c r="M680" s="28">
        <v>0</v>
      </c>
      <c r="N680" s="28">
        <f>SUM(TotalCarbon[[#This Row],[Tree Carbon]:[Soil Carbon]])</f>
        <v>0</v>
      </c>
    </row>
    <row r="681" spans="2:14" hidden="1">
      <c r="B681" s="1" t="s">
        <v>31954</v>
      </c>
      <c r="C681" s="1" t="s">
        <v>190</v>
      </c>
      <c r="D681" s="1" t="s">
        <v>209</v>
      </c>
      <c r="E681" s="1" t="s">
        <v>31946</v>
      </c>
      <c r="F681" s="1" t="s">
        <v>192</v>
      </c>
      <c r="G681" s="35">
        <v>5</v>
      </c>
      <c r="H68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m)ShrublandNon-mechanicalGrazing5</v>
      </c>
      <c r="I681" s="39">
        <v>3.0141956839325448</v>
      </c>
      <c r="J681" s="28">
        <v>0.21055629226912231</v>
      </c>
      <c r="K681" s="28">
        <v>3.7388059701492535</v>
      </c>
      <c r="L681" s="28">
        <v>6.6063010366257551</v>
      </c>
      <c r="M681" s="28">
        <v>0.31722118211352779</v>
      </c>
      <c r="N681" s="28">
        <f>SUM(TotalCarbon[[#This Row],[Tree Carbon]:[Soil Carbon]])</f>
        <v>13.887080165090204</v>
      </c>
    </row>
    <row r="682" spans="2:14" hidden="1">
      <c r="B682" s="1" t="s">
        <v>31954</v>
      </c>
      <c r="C682" s="1" t="s">
        <v>190</v>
      </c>
      <c r="D682" s="1" t="s">
        <v>209</v>
      </c>
      <c r="E682" s="1" t="s">
        <v>31946</v>
      </c>
      <c r="F682" s="1" t="s">
        <v>192</v>
      </c>
      <c r="G682" s="35">
        <v>10</v>
      </c>
      <c r="H68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m)ShrublandNon-mechanicalGrazing10</v>
      </c>
      <c r="I682" s="39">
        <v>14.657601163866563</v>
      </c>
      <c r="J682" s="28">
        <v>0.82118729496614962</v>
      </c>
      <c r="K682" s="28">
        <v>6.958333333333333</v>
      </c>
      <c r="L682" s="28">
        <v>4.8969095286178987</v>
      </c>
      <c r="M682" s="28">
        <v>0.57693991943762768</v>
      </c>
      <c r="N682" s="28">
        <f>SUM(TotalCarbon[[#This Row],[Tree Carbon]:[Soil Carbon]])</f>
        <v>27.910971240221571</v>
      </c>
    </row>
    <row r="683" spans="2:14" hidden="1">
      <c r="B683" s="1" t="s">
        <v>31954</v>
      </c>
      <c r="C683" s="1" t="s">
        <v>190</v>
      </c>
      <c r="D683" s="1" t="s">
        <v>209</v>
      </c>
      <c r="E683" s="1" t="s">
        <v>31946</v>
      </c>
      <c r="F683" s="1" t="s">
        <v>192</v>
      </c>
      <c r="G683" s="35">
        <v>15</v>
      </c>
      <c r="H68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m)ShrublandNon-mechanicalGrazing15</v>
      </c>
      <c r="I683" s="39">
        <v>31.060709217644437</v>
      </c>
      <c r="J683" s="28">
        <v>1.452501809577126</v>
      </c>
      <c r="K683" s="28">
        <v>9.7597402597402603</v>
      </c>
      <c r="L683" s="28">
        <v>4.3195021955574147</v>
      </c>
      <c r="M683" s="28">
        <v>0.78957963683545529</v>
      </c>
      <c r="N683" s="28">
        <f>SUM(TotalCarbon[[#This Row],[Tree Carbon]:[Soil Carbon]])</f>
        <v>47.382033119354695</v>
      </c>
    </row>
    <row r="684" spans="2:14" hidden="1">
      <c r="B684" s="1" t="s">
        <v>31954</v>
      </c>
      <c r="C684" s="1" t="s">
        <v>190</v>
      </c>
      <c r="D684" s="1" t="s">
        <v>209</v>
      </c>
      <c r="E684" s="1" t="s">
        <v>31946</v>
      </c>
      <c r="F684" s="1" t="s">
        <v>192</v>
      </c>
      <c r="G684" s="35">
        <v>20</v>
      </c>
      <c r="H68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m)ShrublandNon-mechanicalGrazing20</v>
      </c>
      <c r="I684" s="39">
        <v>47.701001623040675</v>
      </c>
      <c r="J684" s="28">
        <v>1.9300342942806175</v>
      </c>
      <c r="K684" s="28">
        <v>12.219512195121951</v>
      </c>
      <c r="L684" s="28">
        <v>4.0576544846563491</v>
      </c>
      <c r="M684" s="28">
        <v>0.96367431279486482</v>
      </c>
      <c r="N684" s="28">
        <f>SUM(TotalCarbon[[#This Row],[Tree Carbon]:[Soil Carbon]])</f>
        <v>66.871876909894453</v>
      </c>
    </row>
    <row r="685" spans="2:14" hidden="1">
      <c r="B685" s="1" t="s">
        <v>31954</v>
      </c>
      <c r="C685" s="1" t="s">
        <v>190</v>
      </c>
      <c r="D685" s="1" t="s">
        <v>209</v>
      </c>
      <c r="E685" s="1" t="s">
        <v>31946</v>
      </c>
      <c r="F685" s="1" t="s">
        <v>192</v>
      </c>
      <c r="G685" s="35">
        <v>25</v>
      </c>
      <c r="H68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m)ShrublandNon-mechanicalGrazing25</v>
      </c>
      <c r="I685" s="39">
        <v>62.200315887064036</v>
      </c>
      <c r="J685" s="28">
        <v>2.2463811768879922</v>
      </c>
      <c r="K685" s="28">
        <v>14.396551724137931</v>
      </c>
      <c r="L685" s="28">
        <v>3.9243976759677506</v>
      </c>
      <c r="M685" s="28">
        <v>1.1062109779499707</v>
      </c>
      <c r="N685" s="28">
        <f>SUM(TotalCarbon[[#This Row],[Tree Carbon]:[Soil Carbon]])</f>
        <v>83.87385744200769</v>
      </c>
    </row>
    <row r="686" spans="2:14" hidden="1">
      <c r="B686" s="1" t="s">
        <v>31954</v>
      </c>
      <c r="C686" s="1" t="s">
        <v>190</v>
      </c>
      <c r="D686" s="1" t="s">
        <v>209</v>
      </c>
      <c r="E686" s="1" t="s">
        <v>31946</v>
      </c>
      <c r="F686" s="1" t="s">
        <v>192</v>
      </c>
      <c r="G686" s="35">
        <v>30</v>
      </c>
      <c r="H68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m)ShrublandNon-mechanicalGrazing30</v>
      </c>
      <c r="I686" s="39">
        <v>73.825393459977718</v>
      </c>
      <c r="J686" s="28">
        <v>2.442705715592536</v>
      </c>
      <c r="K686" s="28">
        <v>16.336956521739129</v>
      </c>
      <c r="L686" s="28">
        <v>3.8527223868720983</v>
      </c>
      <c r="M686" s="28">
        <v>1.2229101291536466</v>
      </c>
      <c r="N686" s="28">
        <f>SUM(TotalCarbon[[#This Row],[Tree Carbon]:[Soil Carbon]])</f>
        <v>97.680688213335131</v>
      </c>
    </row>
    <row r="687" spans="2:14" hidden="1">
      <c r="B687" s="1" t="s">
        <v>31954</v>
      </c>
      <c r="C687" s="1" t="s">
        <v>190</v>
      </c>
      <c r="D687" s="1" t="s">
        <v>209</v>
      </c>
      <c r="E687" s="1" t="s">
        <v>31946</v>
      </c>
      <c r="F687" s="1" t="s">
        <v>192</v>
      </c>
      <c r="G687" s="35">
        <v>35</v>
      </c>
      <c r="H68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m)ShrublandNon-mechanicalGrazing35</v>
      </c>
      <c r="I687" s="39">
        <v>82.693682161350708</v>
      </c>
      <c r="J687" s="28">
        <v>2.5604137470642105</v>
      </c>
      <c r="K687" s="28">
        <v>18.077319587628867</v>
      </c>
      <c r="L687" s="28">
        <v>3.8130380237114503</v>
      </c>
      <c r="M687" s="28">
        <v>1.3184553131021843</v>
      </c>
      <c r="N687" s="28">
        <f>SUM(TotalCarbon[[#This Row],[Tree Carbon]:[Soil Carbon]])</f>
        <v>108.46290883285744</v>
      </c>
    </row>
    <row r="688" spans="2:14" hidden="1">
      <c r="B688" s="1" t="s">
        <v>31954</v>
      </c>
      <c r="C688" s="1" t="s">
        <v>190</v>
      </c>
      <c r="D688" s="1" t="s">
        <v>209</v>
      </c>
      <c r="E688" s="1" t="s">
        <v>31946</v>
      </c>
      <c r="F688" s="1" t="s">
        <v>192</v>
      </c>
      <c r="G688" s="35">
        <v>40</v>
      </c>
      <c r="H68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m)ShrublandNon-mechanicalGrazing40</v>
      </c>
      <c r="I688" s="39">
        <v>89.25025524474573</v>
      </c>
      <c r="J688" s="28">
        <v>2.6296645624507646</v>
      </c>
      <c r="K688" s="28">
        <v>19.647058823529413</v>
      </c>
      <c r="L688" s="28">
        <v>3.7907163749741728</v>
      </c>
      <c r="M688" s="28">
        <v>1.3966810935093505</v>
      </c>
      <c r="N688" s="28">
        <f>SUM(TotalCarbon[[#This Row],[Tree Carbon]:[Soil Carbon]])</f>
        <v>116.71437609920943</v>
      </c>
    </row>
    <row r="689" spans="2:14" hidden="1">
      <c r="B689" s="1" t="s">
        <v>31954</v>
      </c>
      <c r="C689" s="1" t="s">
        <v>190</v>
      </c>
      <c r="D689" s="1" t="s">
        <v>209</v>
      </c>
      <c r="E689" s="1" t="s">
        <v>31946</v>
      </c>
      <c r="F689" s="1" t="s">
        <v>192</v>
      </c>
      <c r="G689" s="35">
        <v>45</v>
      </c>
      <c r="H68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m)ShrublandNon-mechanicalGrazing45</v>
      </c>
      <c r="I689" s="39">
        <v>93.999895340583194</v>
      </c>
      <c r="J689" s="28">
        <v>2.6699779750838051</v>
      </c>
      <c r="K689" s="28">
        <v>21.070093457943926</v>
      </c>
      <c r="L689" s="28">
        <v>3.7780498137058847</v>
      </c>
      <c r="M689" s="28">
        <v>1.4607269456122225</v>
      </c>
      <c r="N689" s="28">
        <f>SUM(TotalCarbon[[#This Row],[Tree Carbon]:[Soil Carbon]])</f>
        <v>122.97874353292904</v>
      </c>
    </row>
    <row r="690" spans="2:14" hidden="1">
      <c r="B690" s="1" t="s">
        <v>31954</v>
      </c>
      <c r="C690" s="1" t="s">
        <v>190</v>
      </c>
      <c r="D690" s="1" t="s">
        <v>209</v>
      </c>
      <c r="E690" s="1" t="s">
        <v>31946</v>
      </c>
      <c r="F690" s="1" t="s">
        <v>192</v>
      </c>
      <c r="G690" s="35">
        <v>50</v>
      </c>
      <c r="H69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m)ShrublandNon-mechanicalGrazing50</v>
      </c>
      <c r="I690" s="39">
        <v>97.394283861733101</v>
      </c>
      <c r="J690" s="28">
        <v>2.6933058616416656</v>
      </c>
      <c r="K690" s="28">
        <v>22.366071428571427</v>
      </c>
      <c r="L690" s="28">
        <v>3.770826238561952</v>
      </c>
      <c r="M690" s="28">
        <v>1.5131632543359288</v>
      </c>
      <c r="N690" s="28">
        <f>SUM(TotalCarbon[[#This Row],[Tree Carbon]:[Soil Carbon]])</f>
        <v>127.73765064484408</v>
      </c>
    </row>
    <row r="691" spans="2:14" hidden="1">
      <c r="B691" s="1" t="s">
        <v>31954</v>
      </c>
      <c r="C691" s="1" t="s">
        <v>190</v>
      </c>
      <c r="D691" s="1" t="s">
        <v>209</v>
      </c>
      <c r="E691" s="1" t="s">
        <v>31946</v>
      </c>
      <c r="F691" s="1" t="s">
        <v>192</v>
      </c>
      <c r="G691" s="35">
        <v>60</v>
      </c>
      <c r="H69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m)ShrublandNon-mechanicalGrazing60</v>
      </c>
      <c r="I691" s="39">
        <v>101.48984429507148</v>
      </c>
      <c r="J691" s="28">
        <v>2.7145021864776377</v>
      </c>
      <c r="K691" s="28">
        <v>24.639344262295083</v>
      </c>
      <c r="L691" s="28">
        <v>3.7643285891273721</v>
      </c>
      <c r="M691" s="28">
        <v>1.5912435817435266</v>
      </c>
      <c r="N691" s="28">
        <f>SUM(TotalCarbon[[#This Row],[Tree Carbon]:[Soil Carbon]])</f>
        <v>134.19926291471509</v>
      </c>
    </row>
    <row r="692" spans="2:14" hidden="1">
      <c r="B692" s="1" t="s">
        <v>31954</v>
      </c>
      <c r="C692" s="1" t="s">
        <v>190</v>
      </c>
      <c r="D692" s="1" t="s">
        <v>209</v>
      </c>
      <c r="E692" s="1" t="s">
        <v>31946</v>
      </c>
      <c r="F692" s="1" t="s">
        <v>192</v>
      </c>
      <c r="G692" s="35">
        <v>70</v>
      </c>
      <c r="H69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m)ShrublandNon-mechanicalGrazing70</v>
      </c>
      <c r="I692" s="39">
        <v>103.50386992550837</v>
      </c>
      <c r="J692" s="28">
        <v>2.7215119117592801</v>
      </c>
      <c r="K692" s="28">
        <v>26.568181818181817</v>
      </c>
      <c r="L692" s="28">
        <v>3.7621933935179359</v>
      </c>
      <c r="M692" s="28">
        <v>1.643582390405868</v>
      </c>
      <c r="N692" s="28">
        <f>SUM(TotalCarbon[[#This Row],[Tree Carbon]:[Soil Carbon]])</f>
        <v>138.19933943937329</v>
      </c>
    </row>
    <row r="693" spans="2:14" hidden="1">
      <c r="B693" s="1" t="s">
        <v>31954</v>
      </c>
      <c r="C693" s="1" t="s">
        <v>190</v>
      </c>
      <c r="D693" s="1" t="s">
        <v>209</v>
      </c>
      <c r="E693" s="1" t="s">
        <v>31946</v>
      </c>
      <c r="F693" s="1" t="s">
        <v>192</v>
      </c>
      <c r="G693" s="35">
        <v>80</v>
      </c>
      <c r="H69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m)ShrublandNon-mechanicalGrazing80</v>
      </c>
      <c r="I693" s="39">
        <v>104.48388815010895</v>
      </c>
      <c r="J693" s="28">
        <v>2.7238246705764024</v>
      </c>
      <c r="K693" s="28">
        <v>28.225352112676056</v>
      </c>
      <c r="L693" s="28">
        <v>3.7614903878025499</v>
      </c>
      <c r="M693" s="28">
        <v>1.6786661430378587</v>
      </c>
      <c r="N693" s="28">
        <f>SUM(TotalCarbon[[#This Row],[Tree Carbon]:[Soil Carbon]])</f>
        <v>140.87322146420183</v>
      </c>
    </row>
    <row r="694" spans="2:14" hidden="1">
      <c r="B694" s="1" t="s">
        <v>31954</v>
      </c>
      <c r="C694" s="1" t="s">
        <v>190</v>
      </c>
      <c r="D694" s="1" t="s">
        <v>209</v>
      </c>
      <c r="E694" s="1" t="s">
        <v>31946</v>
      </c>
      <c r="F694" s="1" t="s">
        <v>192</v>
      </c>
      <c r="G694" s="35">
        <v>90</v>
      </c>
      <c r="H69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m)ShrublandNon-mechanicalGrazing90</v>
      </c>
      <c r="I694" s="39">
        <v>104.95836851282789</v>
      </c>
      <c r="J694" s="28">
        <v>2.7245871479281272</v>
      </c>
      <c r="K694" s="28">
        <v>29.664473684210527</v>
      </c>
      <c r="L694" s="28">
        <v>3.7612587783465274</v>
      </c>
      <c r="M694" s="28">
        <v>1.7021834857172422</v>
      </c>
      <c r="N694" s="28">
        <f>SUM(TotalCarbon[[#This Row],[Tree Carbon]:[Soil Carbon]])</f>
        <v>142.8108716090303</v>
      </c>
    </row>
    <row r="695" spans="2:14" hidden="1">
      <c r="B695" s="1" t="s">
        <v>31954</v>
      </c>
      <c r="C695" s="1" t="s">
        <v>190</v>
      </c>
      <c r="D695" s="1" t="s">
        <v>209</v>
      </c>
      <c r="E695" s="1" t="s">
        <v>31946</v>
      </c>
      <c r="F695" s="1" t="s">
        <v>192</v>
      </c>
      <c r="G695" s="35">
        <v>100</v>
      </c>
      <c r="H69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m)ShrublandNon-mechanicalGrazing100</v>
      </c>
      <c r="I695" s="39">
        <v>105.18753688024674</v>
      </c>
      <c r="J695" s="28">
        <v>2.7248384603425673</v>
      </c>
      <c r="K695" s="28">
        <v>30.925925925925927</v>
      </c>
      <c r="L695" s="28">
        <v>3.7611824572328101</v>
      </c>
      <c r="M695" s="28">
        <v>1.7179476319447105</v>
      </c>
      <c r="N695" s="28">
        <f>SUM(TotalCarbon[[#This Row],[Tree Carbon]:[Soil Carbon]])</f>
        <v>144.31743135569275</v>
      </c>
    </row>
    <row r="696" spans="2:14" hidden="1">
      <c r="B696" s="1" t="s">
        <v>31954</v>
      </c>
      <c r="C696" s="1" t="s">
        <v>190</v>
      </c>
      <c r="D696" s="1" t="s">
        <v>210</v>
      </c>
      <c r="E696" s="1" t="s">
        <v>31946</v>
      </c>
      <c r="F696" s="1" t="s">
        <v>192</v>
      </c>
      <c r="G696" s="35">
        <v>0</v>
      </c>
      <c r="H69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m)VORFNon-mechanicalGrazing0</v>
      </c>
      <c r="I696" s="39">
        <v>0</v>
      </c>
      <c r="J696" s="28">
        <v>0</v>
      </c>
      <c r="K696" s="28">
        <v>0</v>
      </c>
      <c r="L696" s="28">
        <v>0</v>
      </c>
      <c r="M696" s="28">
        <v>0</v>
      </c>
      <c r="N696" s="28">
        <f>SUM(TotalCarbon[[#This Row],[Tree Carbon]:[Soil Carbon]])</f>
        <v>0</v>
      </c>
    </row>
    <row r="697" spans="2:14" hidden="1">
      <c r="B697" s="1" t="s">
        <v>31954</v>
      </c>
      <c r="C697" s="1" t="s">
        <v>190</v>
      </c>
      <c r="D697" s="1" t="s">
        <v>210</v>
      </c>
      <c r="E697" s="1" t="s">
        <v>31946</v>
      </c>
      <c r="F697" s="1" t="s">
        <v>192</v>
      </c>
      <c r="G697" s="35">
        <v>5</v>
      </c>
      <c r="H69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m)VORFNon-mechanicalGrazing5</v>
      </c>
      <c r="I697" s="39">
        <v>6.9500006397737542</v>
      </c>
      <c r="J697" s="28">
        <v>0.23889637239628353</v>
      </c>
      <c r="K697" s="28">
        <v>3.7388059701492535</v>
      </c>
      <c r="L697" s="28">
        <v>6.4252978867103803</v>
      </c>
      <c r="M697" s="28">
        <v>0.50755389138165441</v>
      </c>
      <c r="N697" s="28">
        <f>SUM(TotalCarbon[[#This Row],[Tree Carbon]:[Soil Carbon]])</f>
        <v>17.860554760411326</v>
      </c>
    </row>
    <row r="698" spans="2:14" hidden="1">
      <c r="B698" s="1" t="s">
        <v>31954</v>
      </c>
      <c r="C698" s="1" t="s">
        <v>190</v>
      </c>
      <c r="D698" s="1" t="s">
        <v>210</v>
      </c>
      <c r="E698" s="1" t="s">
        <v>31946</v>
      </c>
      <c r="F698" s="1" t="s">
        <v>192</v>
      </c>
      <c r="G698" s="35">
        <v>10</v>
      </c>
      <c r="H69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m)VORFNon-mechanicalGrazing10</v>
      </c>
      <c r="I698" s="39">
        <v>31.049672853272138</v>
      </c>
      <c r="J698" s="28">
        <v>1.2733451374645655</v>
      </c>
      <c r="K698" s="28">
        <v>6.958333333333333</v>
      </c>
      <c r="L698" s="28">
        <v>4.4464275429138871</v>
      </c>
      <c r="M698" s="28">
        <v>0.92310387110021708</v>
      </c>
      <c r="N698" s="28">
        <f>SUM(TotalCarbon[[#This Row],[Tree Carbon]:[Soil Carbon]])</f>
        <v>44.650882738084142</v>
      </c>
    </row>
    <row r="699" spans="2:14" hidden="1">
      <c r="B699" s="1" t="s">
        <v>31954</v>
      </c>
      <c r="C699" s="1" t="s">
        <v>190</v>
      </c>
      <c r="D699" s="1" t="s">
        <v>210</v>
      </c>
      <c r="E699" s="1" t="s">
        <v>31946</v>
      </c>
      <c r="F699" s="1" t="s">
        <v>192</v>
      </c>
      <c r="G699" s="35">
        <v>15</v>
      </c>
      <c r="H69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m)VORFNon-mechanicalGrazing15</v>
      </c>
      <c r="I699" s="39">
        <v>52.750758213155109</v>
      </c>
      <c r="J699" s="28">
        <v>2.4485299741569397</v>
      </c>
      <c r="K699" s="28">
        <v>9.7597402597402603</v>
      </c>
      <c r="L699" s="28">
        <v>3.850704350964774</v>
      </c>
      <c r="M699" s="28">
        <v>1.2633274189367327</v>
      </c>
      <c r="N699" s="28">
        <f>SUM(TotalCarbon[[#This Row],[Tree Carbon]:[Soil Carbon]])</f>
        <v>70.07306021695382</v>
      </c>
    </row>
    <row r="700" spans="2:14" hidden="1">
      <c r="B700" s="1" t="s">
        <v>31954</v>
      </c>
      <c r="C700" s="1" t="s">
        <v>190</v>
      </c>
      <c r="D700" s="1" t="s">
        <v>210</v>
      </c>
      <c r="E700" s="1" t="s">
        <v>31946</v>
      </c>
      <c r="F700" s="1" t="s">
        <v>192</v>
      </c>
      <c r="G700" s="35">
        <v>20</v>
      </c>
      <c r="H70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m)VORFNon-mechanicalGrazing20</v>
      </c>
      <c r="I700" s="39">
        <v>65.676558878626722</v>
      </c>
      <c r="J700" s="28">
        <v>3.3106621488437158</v>
      </c>
      <c r="K700" s="28">
        <v>12.219512195121951</v>
      </c>
      <c r="L700" s="28">
        <v>3.6034466714571374</v>
      </c>
      <c r="M700" s="28">
        <v>1.5418789004717866</v>
      </c>
      <c r="N700" s="28">
        <f>SUM(TotalCarbon[[#This Row],[Tree Carbon]:[Soil Carbon]])</f>
        <v>86.352058794521312</v>
      </c>
    </row>
    <row r="701" spans="2:14" hidden="1">
      <c r="B701" s="1" t="s">
        <v>31954</v>
      </c>
      <c r="C701" s="1" t="s">
        <v>190</v>
      </c>
      <c r="D701" s="1" t="s">
        <v>210</v>
      </c>
      <c r="E701" s="1" t="s">
        <v>31946</v>
      </c>
      <c r="F701" s="1" t="s">
        <v>192</v>
      </c>
      <c r="G701" s="35">
        <v>25</v>
      </c>
      <c r="H70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m)VORFNon-mechanicalGrazing25</v>
      </c>
      <c r="I701" s="39">
        <v>72.267906953810481</v>
      </c>
      <c r="J701" s="28">
        <v>3.8393480954907693</v>
      </c>
      <c r="K701" s="28">
        <v>14.396551724137931</v>
      </c>
      <c r="L701" s="28">
        <v>3.4878895315632255</v>
      </c>
      <c r="M701" s="28">
        <v>1.7699375647199602</v>
      </c>
      <c r="N701" s="28">
        <f>SUM(TotalCarbon[[#This Row],[Tree Carbon]:[Soil Carbon]])</f>
        <v>95.761633869722374</v>
      </c>
    </row>
    <row r="702" spans="2:14" hidden="1">
      <c r="B702" s="1" t="s">
        <v>31954</v>
      </c>
      <c r="C702" s="1" t="s">
        <v>190</v>
      </c>
      <c r="D702" s="1" t="s">
        <v>210</v>
      </c>
      <c r="E702" s="1" t="s">
        <v>31946</v>
      </c>
      <c r="F702" s="1" t="s">
        <v>192</v>
      </c>
      <c r="G702" s="35">
        <v>30</v>
      </c>
      <c r="H70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m)VORFNon-mechanicalGrazing30</v>
      </c>
      <c r="I702" s="39">
        <v>75.417691819773736</v>
      </c>
      <c r="J702" s="28">
        <v>4.1377320211234689</v>
      </c>
      <c r="K702" s="28">
        <v>16.336956521739129</v>
      </c>
      <c r="L702" s="28">
        <v>3.4309283606921728</v>
      </c>
      <c r="M702" s="28">
        <v>1.9566562066458317</v>
      </c>
      <c r="N702" s="28">
        <f>SUM(TotalCarbon[[#This Row],[Tree Carbon]:[Soil Carbon]])</f>
        <v>101.27996492997434</v>
      </c>
    </row>
    <row r="703" spans="2:14" hidden="1">
      <c r="B703" s="1" t="s">
        <v>31954</v>
      </c>
      <c r="C703" s="1" t="s">
        <v>190</v>
      </c>
      <c r="D703" s="1" t="s">
        <v>210</v>
      </c>
      <c r="E703" s="1" t="s">
        <v>31946</v>
      </c>
      <c r="F703" s="1" t="s">
        <v>192</v>
      </c>
      <c r="G703" s="35">
        <v>35</v>
      </c>
      <c r="H70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m)VORFNon-mechanicalGrazing35</v>
      </c>
      <c r="I703" s="39">
        <v>76.880679059022768</v>
      </c>
      <c r="J703" s="28">
        <v>4.2994188096211552</v>
      </c>
      <c r="K703" s="28">
        <v>18.077319587628867</v>
      </c>
      <c r="L703" s="28">
        <v>3.4021168324616666</v>
      </c>
      <c r="M703" s="28">
        <v>2.1095285009634992</v>
      </c>
      <c r="N703" s="28">
        <f>SUM(TotalCarbon[[#This Row],[Tree Carbon]:[Soil Carbon]])</f>
        <v>104.76906278969795</v>
      </c>
    </row>
    <row r="704" spans="2:14" hidden="1">
      <c r="B704" s="1" t="s">
        <v>31954</v>
      </c>
      <c r="C704" s="1" t="s">
        <v>190</v>
      </c>
      <c r="D704" s="1" t="s">
        <v>210</v>
      </c>
      <c r="E704" s="1" t="s">
        <v>31946</v>
      </c>
      <c r="F704" s="1" t="s">
        <v>192</v>
      </c>
      <c r="G704" s="35">
        <v>40</v>
      </c>
      <c r="H70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m)VORFNon-mechanicalGrazing40</v>
      </c>
      <c r="I704" s="39">
        <v>77.551624241944822</v>
      </c>
      <c r="J704" s="28">
        <v>4.3852520337125629</v>
      </c>
      <c r="K704" s="28">
        <v>19.647058823529413</v>
      </c>
      <c r="L704" s="28">
        <v>3.3873538495236746</v>
      </c>
      <c r="M704" s="28">
        <v>2.2346897496149722</v>
      </c>
      <c r="N704" s="28">
        <f>SUM(TotalCarbon[[#This Row],[Tree Carbon]:[Soil Carbon]])</f>
        <v>107.20597869832544</v>
      </c>
    </row>
    <row r="705" spans="2:14" hidden="1">
      <c r="B705" s="1" t="s">
        <v>31954</v>
      </c>
      <c r="C705" s="1" t="s">
        <v>190</v>
      </c>
      <c r="D705" s="1" t="s">
        <v>210</v>
      </c>
      <c r="E705" s="1" t="s">
        <v>31946</v>
      </c>
      <c r="F705" s="1" t="s">
        <v>192</v>
      </c>
      <c r="G705" s="35">
        <v>45</v>
      </c>
      <c r="H70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m)VORFNon-mechanicalGrazing45</v>
      </c>
      <c r="I705" s="39">
        <v>77.85757374442187</v>
      </c>
      <c r="J705" s="28">
        <v>4.4303412797195882</v>
      </c>
      <c r="K705" s="28">
        <v>21.070093457943926</v>
      </c>
      <c r="L705" s="28">
        <v>3.3797392010509237</v>
      </c>
      <c r="M705" s="28">
        <v>2.3371631129795603</v>
      </c>
      <c r="N705" s="28">
        <f>SUM(TotalCarbon[[#This Row],[Tree Carbon]:[Soil Carbon]])</f>
        <v>109.07491079611586</v>
      </c>
    </row>
    <row r="706" spans="2:14" hidden="1">
      <c r="B706" s="1" t="s">
        <v>31954</v>
      </c>
      <c r="C706" s="1" t="s">
        <v>190</v>
      </c>
      <c r="D706" s="1" t="s">
        <v>210</v>
      </c>
      <c r="E706" s="1" t="s">
        <v>31946</v>
      </c>
      <c r="F706" s="1" t="s">
        <v>192</v>
      </c>
      <c r="G706" s="35">
        <v>50</v>
      </c>
      <c r="H70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m)VORFNon-mechanicalGrazing50</v>
      </c>
      <c r="I706" s="39">
        <v>77.996725584603837</v>
      </c>
      <c r="J706" s="28">
        <v>4.453899282937388</v>
      </c>
      <c r="K706" s="28">
        <v>22.366071428571427</v>
      </c>
      <c r="L706" s="28">
        <v>3.3757982438162952</v>
      </c>
      <c r="M706" s="28">
        <v>2.4210612069374875</v>
      </c>
      <c r="N706" s="28">
        <f>SUM(TotalCarbon[[#This Row],[Tree Carbon]:[Soil Carbon]])</f>
        <v>110.61355574686644</v>
      </c>
    </row>
    <row r="707" spans="2:14" hidden="1">
      <c r="B707" s="1" t="s">
        <v>31954</v>
      </c>
      <c r="C707" s="1" t="s">
        <v>190</v>
      </c>
      <c r="D707" s="1" t="s">
        <v>210</v>
      </c>
      <c r="E707" s="1" t="s">
        <v>31946</v>
      </c>
      <c r="F707" s="1" t="s">
        <v>192</v>
      </c>
      <c r="G707" s="35">
        <v>60</v>
      </c>
      <c r="H70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m)VORFNon-mechanicalGrazing60</v>
      </c>
      <c r="I707" s="39">
        <v>78.088642820752057</v>
      </c>
      <c r="J707" s="28">
        <v>4.4725589607129006</v>
      </c>
      <c r="K707" s="28">
        <v>24.639344262295083</v>
      </c>
      <c r="L707" s="28">
        <v>3.3726947202728828</v>
      </c>
      <c r="M707" s="28">
        <v>2.5459897307896426</v>
      </c>
      <c r="N707" s="28">
        <f>SUM(TotalCarbon[[#This Row],[Tree Carbon]:[Soil Carbon]])</f>
        <v>113.11923049482257</v>
      </c>
    </row>
    <row r="708" spans="2:14" hidden="1">
      <c r="B708" s="1" t="s">
        <v>31954</v>
      </c>
      <c r="C708" s="1" t="s">
        <v>190</v>
      </c>
      <c r="D708" s="1" t="s">
        <v>210</v>
      </c>
      <c r="E708" s="1" t="s">
        <v>31946</v>
      </c>
      <c r="F708" s="1" t="s">
        <v>192</v>
      </c>
      <c r="G708" s="35">
        <v>70</v>
      </c>
      <c r="H70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m)VORFNon-mechanicalGrazing70</v>
      </c>
      <c r="I708" s="39">
        <v>78.107585568199525</v>
      </c>
      <c r="J708" s="28">
        <v>4.4776037446201835</v>
      </c>
      <c r="K708" s="28">
        <v>26.568181818181817</v>
      </c>
      <c r="L708" s="28">
        <v>3.3718583712769652</v>
      </c>
      <c r="M708" s="28">
        <v>2.6297318246493901</v>
      </c>
      <c r="N708" s="28">
        <f>SUM(TotalCarbon[[#This Row],[Tree Carbon]:[Soil Carbon]])</f>
        <v>115.15496132692789</v>
      </c>
    </row>
    <row r="709" spans="2:14" hidden="1">
      <c r="B709" s="1" t="s">
        <v>31954</v>
      </c>
      <c r="C709" s="1" t="s">
        <v>190</v>
      </c>
      <c r="D709" s="1" t="s">
        <v>210</v>
      </c>
      <c r="E709" s="1" t="s">
        <v>31946</v>
      </c>
      <c r="F709" s="1" t="s">
        <v>192</v>
      </c>
      <c r="G709" s="35">
        <v>80</v>
      </c>
      <c r="H70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m)VORFNon-mechanicalGrazing80</v>
      </c>
      <c r="I709" s="39">
        <v>78.111487730463651</v>
      </c>
      <c r="J709" s="28">
        <v>4.4789656592920855</v>
      </c>
      <c r="K709" s="28">
        <v>28.225352112676056</v>
      </c>
      <c r="L709" s="28">
        <v>3.3716327834404511</v>
      </c>
      <c r="M709" s="28">
        <v>2.6858658288605781</v>
      </c>
      <c r="N709" s="28">
        <f>SUM(TotalCarbon[[#This Row],[Tree Carbon]:[Soil Carbon]])</f>
        <v>116.87330411473283</v>
      </c>
    </row>
    <row r="710" spans="2:14" hidden="1">
      <c r="B710" s="1" t="s">
        <v>31954</v>
      </c>
      <c r="C710" s="1" t="s">
        <v>190</v>
      </c>
      <c r="D710" s="1" t="s">
        <v>210</v>
      </c>
      <c r="E710" s="1" t="s">
        <v>31946</v>
      </c>
      <c r="F710" s="1" t="s">
        <v>192</v>
      </c>
      <c r="G710" s="35">
        <v>90</v>
      </c>
      <c r="H71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m)VORFNon-mechanicalGrazing90</v>
      </c>
      <c r="I710" s="39">
        <v>78.112291496878299</v>
      </c>
      <c r="J710" s="28">
        <v>4.479333184402936</v>
      </c>
      <c r="K710" s="28">
        <v>29.664473684210527</v>
      </c>
      <c r="L710" s="28">
        <v>3.3715719208411778</v>
      </c>
      <c r="M710" s="28">
        <v>2.7234935771475861</v>
      </c>
      <c r="N710" s="28">
        <f>SUM(TotalCarbon[[#This Row],[Tree Carbon]:[Soil Carbon]])</f>
        <v>118.35116386348054</v>
      </c>
    </row>
    <row r="711" spans="2:14" hidden="1">
      <c r="B711" s="1" t="s">
        <v>31954</v>
      </c>
      <c r="C711" s="1" t="s">
        <v>190</v>
      </c>
      <c r="D711" s="1" t="s">
        <v>210</v>
      </c>
      <c r="E711" s="1" t="s">
        <v>31946</v>
      </c>
      <c r="F711" s="1" t="s">
        <v>192</v>
      </c>
      <c r="G711" s="35">
        <v>100</v>
      </c>
      <c r="H71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m)VORFNon-mechanicalGrazing100</v>
      </c>
      <c r="I711" s="39">
        <v>78.112457053514902</v>
      </c>
      <c r="J711" s="28">
        <v>4.4794323539237029</v>
      </c>
      <c r="K711" s="28">
        <v>30.925925925925927</v>
      </c>
      <c r="L711" s="28">
        <v>3.3715554992932972</v>
      </c>
      <c r="M711" s="28">
        <v>2.7487162111115495</v>
      </c>
      <c r="N711" s="28">
        <f>SUM(TotalCarbon[[#This Row],[Tree Carbon]:[Soil Carbon]])</f>
        <v>119.63808704376936</v>
      </c>
    </row>
    <row r="712" spans="2:14" hidden="1">
      <c r="B712" s="1" t="s">
        <v>31954</v>
      </c>
      <c r="C712" s="1" t="s">
        <v>190</v>
      </c>
      <c r="D712" s="1" t="s">
        <v>211</v>
      </c>
      <c r="E712" s="1" t="s">
        <v>31946</v>
      </c>
      <c r="F712" s="1" t="s">
        <v>192</v>
      </c>
      <c r="G712" s="35">
        <v>0</v>
      </c>
      <c r="H71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m)VOWNon-mechanicalGrazing0</v>
      </c>
      <c r="I712" s="39">
        <v>0</v>
      </c>
      <c r="J712" s="28">
        <v>0</v>
      </c>
      <c r="K712" s="28">
        <v>0</v>
      </c>
      <c r="L712" s="28">
        <v>0</v>
      </c>
      <c r="M712" s="28">
        <v>0</v>
      </c>
      <c r="N712" s="28">
        <f>SUM(TotalCarbon[[#This Row],[Tree Carbon]:[Soil Carbon]])</f>
        <v>0</v>
      </c>
    </row>
    <row r="713" spans="2:14" hidden="1">
      <c r="B713" s="1" t="s">
        <v>31954</v>
      </c>
      <c r="C713" s="1" t="s">
        <v>190</v>
      </c>
      <c r="D713" s="1" t="s">
        <v>211</v>
      </c>
      <c r="E713" s="1" t="s">
        <v>31946</v>
      </c>
      <c r="F713" s="1" t="s">
        <v>192</v>
      </c>
      <c r="G713" s="35">
        <v>5</v>
      </c>
      <c r="H71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m)VOWNon-mechanicalGrazing5</v>
      </c>
      <c r="I713" s="39">
        <v>4.7313602742223422</v>
      </c>
      <c r="J713" s="28">
        <v>0.19494882646052472</v>
      </c>
      <c r="K713" s="28">
        <v>3.7388059701492535</v>
      </c>
      <c r="L713" s="28">
        <v>6.7191886030582371</v>
      </c>
      <c r="M713" s="28">
        <v>0.50755389138165441</v>
      </c>
      <c r="N713" s="28">
        <f>SUM(TotalCarbon[[#This Row],[Tree Carbon]:[Soil Carbon]])</f>
        <v>15.891857565272012</v>
      </c>
    </row>
    <row r="714" spans="2:14" hidden="1">
      <c r="B714" s="1" t="s">
        <v>31954</v>
      </c>
      <c r="C714" s="1" t="s">
        <v>190</v>
      </c>
      <c r="D714" s="1" t="s">
        <v>211</v>
      </c>
      <c r="E714" s="1" t="s">
        <v>31946</v>
      </c>
      <c r="F714" s="1" t="s">
        <v>192</v>
      </c>
      <c r="G714" s="35">
        <v>10</v>
      </c>
      <c r="H71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m)VOWNon-mechanicalGrazing10</v>
      </c>
      <c r="I714" s="39">
        <v>24.877305513740893</v>
      </c>
      <c r="J714" s="28">
        <v>1.1967936825344883</v>
      </c>
      <c r="K714" s="28">
        <v>6.958333333333333</v>
      </c>
      <c r="L714" s="28">
        <v>4.5074936729529487</v>
      </c>
      <c r="M714" s="28">
        <v>0.92310387110021708</v>
      </c>
      <c r="N714" s="28">
        <f>SUM(TotalCarbon[[#This Row],[Tree Carbon]:[Soil Carbon]])</f>
        <v>38.463030073661876</v>
      </c>
    </row>
    <row r="715" spans="2:14" hidden="1">
      <c r="B715" s="1" t="s">
        <v>31954</v>
      </c>
      <c r="C715" s="1" t="s">
        <v>190</v>
      </c>
      <c r="D715" s="1" t="s">
        <v>211</v>
      </c>
      <c r="E715" s="1" t="s">
        <v>31946</v>
      </c>
      <c r="F715" s="1" t="s">
        <v>192</v>
      </c>
      <c r="G715" s="35">
        <v>15</v>
      </c>
      <c r="H71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m)VOWNon-mechanicalGrazing15</v>
      </c>
      <c r="I715" s="39">
        <v>47.363789471010115</v>
      </c>
      <c r="J715" s="28">
        <v>2.5600703639852718</v>
      </c>
      <c r="K715" s="28">
        <v>9.7597402597402603</v>
      </c>
      <c r="L715" s="28">
        <v>3.8131505355154314</v>
      </c>
      <c r="M715" s="28">
        <v>1.2633274189367327</v>
      </c>
      <c r="N715" s="28">
        <f>SUM(TotalCarbon[[#This Row],[Tree Carbon]:[Soil Carbon]])</f>
        <v>64.760078049187811</v>
      </c>
    </row>
    <row r="716" spans="2:14" hidden="1">
      <c r="B716" s="1" t="s">
        <v>31954</v>
      </c>
      <c r="C716" s="1" t="s">
        <v>190</v>
      </c>
      <c r="D716" s="1" t="s">
        <v>211</v>
      </c>
      <c r="E716" s="1" t="s">
        <v>31946</v>
      </c>
      <c r="F716" s="1" t="s">
        <v>192</v>
      </c>
      <c r="G716" s="35">
        <v>20</v>
      </c>
      <c r="H71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m)VOWNon-mechanicalGrazing20</v>
      </c>
      <c r="I716" s="39">
        <v>63.598582421350557</v>
      </c>
      <c r="J716" s="28">
        <v>3.7398113377216675</v>
      </c>
      <c r="K716" s="28">
        <v>12.219512195121951</v>
      </c>
      <c r="L716" s="28">
        <v>3.5081038115738106</v>
      </c>
      <c r="M716" s="28">
        <v>1.5418789004717866</v>
      </c>
      <c r="N716" s="28">
        <f>SUM(TotalCarbon[[#This Row],[Tree Carbon]:[Soil Carbon]])</f>
        <v>84.607888666239759</v>
      </c>
    </row>
    <row r="717" spans="2:14" hidden="1">
      <c r="B717" s="1" t="s">
        <v>31954</v>
      </c>
      <c r="C717" s="1" t="s">
        <v>190</v>
      </c>
      <c r="D717" s="1" t="s">
        <v>211</v>
      </c>
      <c r="E717" s="1" t="s">
        <v>31946</v>
      </c>
      <c r="F717" s="1" t="s">
        <v>192</v>
      </c>
      <c r="G717" s="35">
        <v>25</v>
      </c>
      <c r="H71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m)VOWNon-mechanicalGrazing25</v>
      </c>
      <c r="I717" s="39">
        <v>73.413610489829182</v>
      </c>
      <c r="J717" s="28">
        <v>4.5786867019750677</v>
      </c>
      <c r="K717" s="28">
        <v>14.396551724137931</v>
      </c>
      <c r="L717" s="28">
        <v>3.3553386927812223</v>
      </c>
      <c r="M717" s="28">
        <v>1.7699375647199602</v>
      </c>
      <c r="N717" s="28">
        <f>SUM(TotalCarbon[[#This Row],[Tree Carbon]:[Soil Carbon]])</f>
        <v>97.514125173443375</v>
      </c>
    </row>
    <row r="718" spans="2:14" hidden="1">
      <c r="B718" s="1" t="s">
        <v>31954</v>
      </c>
      <c r="C718" s="1" t="s">
        <v>190</v>
      </c>
      <c r="D718" s="1" t="s">
        <v>211</v>
      </c>
      <c r="E718" s="1" t="s">
        <v>31946</v>
      </c>
      <c r="F718" s="1" t="s">
        <v>192</v>
      </c>
      <c r="G718" s="35">
        <v>30</v>
      </c>
      <c r="H71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m)VOWNon-mechanicalGrazing30</v>
      </c>
      <c r="I718" s="39">
        <v>78.88249660790683</v>
      </c>
      <c r="J718" s="28">
        <v>5.1198573105170597</v>
      </c>
      <c r="K718" s="28">
        <v>16.336956521739129</v>
      </c>
      <c r="L718" s="28">
        <v>3.2738791230992779</v>
      </c>
      <c r="M718" s="28">
        <v>1.9566562066458317</v>
      </c>
      <c r="N718" s="28">
        <f>SUM(TotalCarbon[[#This Row],[Tree Carbon]:[Soil Carbon]])</f>
        <v>105.56984576990813</v>
      </c>
    </row>
    <row r="719" spans="2:14" hidden="1">
      <c r="B719" s="1" t="s">
        <v>31954</v>
      </c>
      <c r="C719" s="1" t="s">
        <v>190</v>
      </c>
      <c r="D719" s="1" t="s">
        <v>211</v>
      </c>
      <c r="E719" s="1" t="s">
        <v>31946</v>
      </c>
      <c r="F719" s="1" t="s">
        <v>192</v>
      </c>
      <c r="G719" s="35">
        <v>35</v>
      </c>
      <c r="H71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m)VOWNon-mechanicalGrazing35</v>
      </c>
      <c r="I719" s="39">
        <v>81.811139822006808</v>
      </c>
      <c r="J719" s="28">
        <v>5.4514227179819681</v>
      </c>
      <c r="K719" s="28">
        <v>18.077319587628867</v>
      </c>
      <c r="L719" s="28">
        <v>3.2289937174260155</v>
      </c>
      <c r="M719" s="28">
        <v>2.1095285009634992</v>
      </c>
      <c r="N719" s="28">
        <f>SUM(TotalCarbon[[#This Row],[Tree Carbon]:[Soil Carbon]])</f>
        <v>110.67840434600717</v>
      </c>
    </row>
    <row r="720" spans="2:14" hidden="1">
      <c r="B720" s="1" t="s">
        <v>31954</v>
      </c>
      <c r="C720" s="1" t="s">
        <v>190</v>
      </c>
      <c r="D720" s="1" t="s">
        <v>211</v>
      </c>
      <c r="E720" s="1" t="s">
        <v>31946</v>
      </c>
      <c r="F720" s="1" t="s">
        <v>192</v>
      </c>
      <c r="G720" s="35">
        <v>40</v>
      </c>
      <c r="H72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m)VOWNon-mechanicalGrazing40</v>
      </c>
      <c r="I720" s="39">
        <v>83.348632868568671</v>
      </c>
      <c r="J720" s="28">
        <v>5.6488945074796924</v>
      </c>
      <c r="K720" s="28">
        <v>19.647058823529413</v>
      </c>
      <c r="L720" s="28">
        <v>3.2038148273872635</v>
      </c>
      <c r="M720" s="28">
        <v>2.2346897496149722</v>
      </c>
      <c r="N720" s="28">
        <f>SUM(TotalCarbon[[#This Row],[Tree Carbon]:[Soil Carbon]])</f>
        <v>114.08309077658002</v>
      </c>
    </row>
    <row r="721" spans="2:14" hidden="1">
      <c r="B721" s="1" t="s">
        <v>31954</v>
      </c>
      <c r="C721" s="1" t="s">
        <v>190</v>
      </c>
      <c r="D721" s="1" t="s">
        <v>211</v>
      </c>
      <c r="E721" s="1" t="s">
        <v>31946</v>
      </c>
      <c r="F721" s="1" t="s">
        <v>192</v>
      </c>
      <c r="G721" s="35">
        <v>45</v>
      </c>
      <c r="H72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m)VOWNon-mechanicalGrazing45</v>
      </c>
      <c r="I721" s="39">
        <v>84.147710901643592</v>
      </c>
      <c r="J721" s="28">
        <v>5.7646538068471305</v>
      </c>
      <c r="K721" s="28">
        <v>21.070093457943926</v>
      </c>
      <c r="L721" s="28">
        <v>3.1895488520291719</v>
      </c>
      <c r="M721" s="28">
        <v>2.3371631129795603</v>
      </c>
      <c r="N721" s="28">
        <f>SUM(TotalCarbon[[#This Row],[Tree Carbon]:[Soil Carbon]])</f>
        <v>116.5091701314434</v>
      </c>
    </row>
    <row r="722" spans="2:14" hidden="1">
      <c r="B722" s="1" t="s">
        <v>31954</v>
      </c>
      <c r="C722" s="1" t="s">
        <v>190</v>
      </c>
      <c r="D722" s="1" t="s">
        <v>211</v>
      </c>
      <c r="E722" s="1" t="s">
        <v>31946</v>
      </c>
      <c r="F722" s="1" t="s">
        <v>192</v>
      </c>
      <c r="G722" s="35">
        <v>50</v>
      </c>
      <c r="H72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m)VOWNon-mechanicalGrazing50</v>
      </c>
      <c r="I722" s="39">
        <v>84.560885739194148</v>
      </c>
      <c r="J722" s="28">
        <v>5.8319066137273161</v>
      </c>
      <c r="K722" s="28">
        <v>22.366071428571427</v>
      </c>
      <c r="L722" s="28">
        <v>3.1814202841821304</v>
      </c>
      <c r="M722" s="28">
        <v>2.4210612069374875</v>
      </c>
      <c r="N722" s="28">
        <f>SUM(TotalCarbon[[#This Row],[Tree Carbon]:[Soil Carbon]])</f>
        <v>118.36134527261251</v>
      </c>
    </row>
    <row r="723" spans="2:14" hidden="1">
      <c r="B723" s="1" t="s">
        <v>31954</v>
      </c>
      <c r="C723" s="1" t="s">
        <v>190</v>
      </c>
      <c r="D723" s="1" t="s">
        <v>211</v>
      </c>
      <c r="E723" s="1" t="s">
        <v>31946</v>
      </c>
      <c r="F723" s="1" t="s">
        <v>192</v>
      </c>
      <c r="G723" s="35">
        <v>60</v>
      </c>
      <c r="H72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m)VOWNon-mechanicalGrazing60</v>
      </c>
      <c r="I723" s="39">
        <v>84.883698317906294</v>
      </c>
      <c r="J723" s="28">
        <v>5.8931829051110149</v>
      </c>
      <c r="K723" s="28">
        <v>24.639344262295083</v>
      </c>
      <c r="L723" s="28">
        <v>3.1741130210277864</v>
      </c>
      <c r="M723" s="28">
        <v>2.5459897307896426</v>
      </c>
      <c r="N723" s="28">
        <f>SUM(TotalCarbon[[#This Row],[Tree Carbon]:[Soil Carbon]])</f>
        <v>121.13632823712983</v>
      </c>
    </row>
    <row r="724" spans="2:14" hidden="1">
      <c r="B724" s="1" t="s">
        <v>31954</v>
      </c>
      <c r="C724" s="1" t="s">
        <v>190</v>
      </c>
      <c r="D724" s="1" t="s">
        <v>211</v>
      </c>
      <c r="E724" s="1" t="s">
        <v>31946</v>
      </c>
      <c r="F724" s="1" t="s">
        <v>192</v>
      </c>
      <c r="G724" s="35">
        <v>70</v>
      </c>
      <c r="H72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m)VOWNon-mechanicalGrazing70</v>
      </c>
      <c r="I724" s="39">
        <v>84.969229232758437</v>
      </c>
      <c r="J724" s="28">
        <v>5.9134824465110922</v>
      </c>
      <c r="K724" s="28">
        <v>26.568181818181817</v>
      </c>
      <c r="L724" s="28">
        <v>3.1717126951834334</v>
      </c>
      <c r="M724" s="28">
        <v>2.6297318246493901</v>
      </c>
      <c r="N724" s="28">
        <f>SUM(TotalCarbon[[#This Row],[Tree Carbon]:[Soil Carbon]])</f>
        <v>123.25233801728416</v>
      </c>
    </row>
    <row r="725" spans="2:14" hidden="1">
      <c r="B725" s="1" t="s">
        <v>31954</v>
      </c>
      <c r="C725" s="1" t="s">
        <v>190</v>
      </c>
      <c r="D725" s="1" t="s">
        <v>211</v>
      </c>
      <c r="E725" s="1" t="s">
        <v>31946</v>
      </c>
      <c r="F725" s="1" t="s">
        <v>192</v>
      </c>
      <c r="G725" s="35">
        <v>80</v>
      </c>
      <c r="H72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m)VOWNon-mechanicalGrazing80</v>
      </c>
      <c r="I725" s="39">
        <v>84.991861018999515</v>
      </c>
      <c r="J725" s="28">
        <v>5.9201838173193746</v>
      </c>
      <c r="K725" s="28">
        <v>28.225352112676056</v>
      </c>
      <c r="L725" s="28">
        <v>3.1709224956111193</v>
      </c>
      <c r="M725" s="28">
        <v>2.6858658288605781</v>
      </c>
      <c r="N725" s="28">
        <f>SUM(TotalCarbon[[#This Row],[Tree Carbon]:[Soil Carbon]])</f>
        <v>124.99418527346663</v>
      </c>
    </row>
    <row r="726" spans="2:14" hidden="1">
      <c r="B726" s="1" t="s">
        <v>31954</v>
      </c>
      <c r="C726" s="1" t="s">
        <v>190</v>
      </c>
      <c r="D726" s="1" t="s">
        <v>211</v>
      </c>
      <c r="E726" s="1" t="s">
        <v>31946</v>
      </c>
      <c r="F726" s="1" t="s">
        <v>192</v>
      </c>
      <c r="G726" s="35">
        <v>90</v>
      </c>
      <c r="H72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m)VOWNon-mechanicalGrazing90</v>
      </c>
      <c r="I726" s="39">
        <v>84.997847367741429</v>
      </c>
      <c r="J726" s="28">
        <v>5.9223935614410985</v>
      </c>
      <c r="K726" s="28">
        <v>29.664473684210527</v>
      </c>
      <c r="L726" s="28">
        <v>3.170662170395429</v>
      </c>
      <c r="M726" s="28">
        <v>2.7234935771475861</v>
      </c>
      <c r="N726" s="28">
        <f>SUM(TotalCarbon[[#This Row],[Tree Carbon]:[Soil Carbon]])</f>
        <v>126.47887036093607</v>
      </c>
    </row>
    <row r="727" spans="2:14" hidden="1">
      <c r="B727" s="1" t="s">
        <v>31954</v>
      </c>
      <c r="C727" s="1" t="s">
        <v>190</v>
      </c>
      <c r="D727" s="1" t="s">
        <v>211</v>
      </c>
      <c r="E727" s="1" t="s">
        <v>31946</v>
      </c>
      <c r="F727" s="1" t="s">
        <v>192</v>
      </c>
      <c r="G727" s="35">
        <v>100</v>
      </c>
      <c r="H72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m)VOWNon-mechanicalGrazing100</v>
      </c>
      <c r="I727" s="39">
        <v>84.9994306737388</v>
      </c>
      <c r="J727" s="28">
        <v>5.9231219379252247</v>
      </c>
      <c r="K727" s="28">
        <v>30.925925925925927</v>
      </c>
      <c r="L727" s="28">
        <v>3.1705763878905331</v>
      </c>
      <c r="M727" s="28">
        <v>2.7487162111115495</v>
      </c>
      <c r="N727" s="28">
        <f>SUM(TotalCarbon[[#This Row],[Tree Carbon]:[Soil Carbon]])</f>
        <v>127.76777113659205</v>
      </c>
    </row>
    <row r="728" spans="2:14" hidden="1">
      <c r="B728" s="1" t="s">
        <v>31954</v>
      </c>
      <c r="C728" s="1" t="s">
        <v>190</v>
      </c>
      <c r="D728" s="1" t="s">
        <v>212</v>
      </c>
      <c r="E728" s="1" t="s">
        <v>31946</v>
      </c>
      <c r="F728" s="1" t="s">
        <v>192</v>
      </c>
      <c r="G728" s="35">
        <v>0</v>
      </c>
      <c r="H72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m)AllWillNon-mechanicalGrazing0</v>
      </c>
      <c r="I728" s="39">
        <v>0</v>
      </c>
      <c r="J728" s="28">
        <v>0</v>
      </c>
      <c r="K728" s="28">
        <v>0</v>
      </c>
      <c r="L728" s="28">
        <v>0</v>
      </c>
      <c r="M728" s="28">
        <v>0</v>
      </c>
      <c r="N728" s="28">
        <f>SUM(TotalCarbon[[#This Row],[Tree Carbon]:[Soil Carbon]])</f>
        <v>0</v>
      </c>
    </row>
    <row r="729" spans="2:14" hidden="1">
      <c r="B729" s="1" t="s">
        <v>31954</v>
      </c>
      <c r="C729" s="1" t="s">
        <v>190</v>
      </c>
      <c r="D729" s="1" t="s">
        <v>212</v>
      </c>
      <c r="E729" s="1" t="s">
        <v>31946</v>
      </c>
      <c r="F729" s="1" t="s">
        <v>192</v>
      </c>
      <c r="G729" s="35">
        <v>5</v>
      </c>
      <c r="H72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m)AllWillNon-mechanicalGrazing5</v>
      </c>
      <c r="I729" s="39">
        <v>17.146762540082854</v>
      </c>
      <c r="J729" s="28">
        <v>6.1732861094111594E-2</v>
      </c>
      <c r="K729" s="28">
        <v>3.7388059701492535</v>
      </c>
      <c r="L729" s="28">
        <v>8.6533796901849929</v>
      </c>
      <c r="M729" s="28">
        <v>0.31722118211352779</v>
      </c>
      <c r="N729" s="28">
        <f>SUM(TotalCarbon[[#This Row],[Tree Carbon]:[Soil Carbon]])</f>
        <v>29.917902243624738</v>
      </c>
    </row>
    <row r="730" spans="2:14" hidden="1">
      <c r="B730" s="1" t="s">
        <v>31954</v>
      </c>
      <c r="C730" s="1" t="s">
        <v>190</v>
      </c>
      <c r="D730" s="1" t="s">
        <v>212</v>
      </c>
      <c r="E730" s="1" t="s">
        <v>31946</v>
      </c>
      <c r="F730" s="1" t="s">
        <v>192</v>
      </c>
      <c r="G730" s="35">
        <v>10</v>
      </c>
      <c r="H73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m)AllWillNon-mechanicalGrazing10</v>
      </c>
      <c r="I730" s="39">
        <v>53.316742212757923</v>
      </c>
      <c r="J730" s="28">
        <v>0.34070452426097458</v>
      </c>
      <c r="K730" s="28">
        <v>6.958333333333333</v>
      </c>
      <c r="L730" s="28">
        <v>5.9425963382266476</v>
      </c>
      <c r="M730" s="28">
        <v>0.57693991943762768</v>
      </c>
      <c r="N730" s="28">
        <f>SUM(TotalCarbon[[#This Row],[Tree Carbon]:[Soil Carbon]])</f>
        <v>67.135316328016501</v>
      </c>
    </row>
    <row r="731" spans="2:14" hidden="1">
      <c r="B731" s="1" t="s">
        <v>31954</v>
      </c>
      <c r="C731" s="1" t="s">
        <v>190</v>
      </c>
      <c r="D731" s="1" t="s">
        <v>212</v>
      </c>
      <c r="E731" s="1" t="s">
        <v>31946</v>
      </c>
      <c r="F731" s="1" t="s">
        <v>192</v>
      </c>
      <c r="G731" s="35">
        <v>15</v>
      </c>
      <c r="H73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m)AllWillNon-mechanicalGrazing15</v>
      </c>
      <c r="I731" s="39">
        <v>72.799232160436446</v>
      </c>
      <c r="J731" s="28">
        <v>0.80711923405181119</v>
      </c>
      <c r="K731" s="28">
        <v>9.7597402597402603</v>
      </c>
      <c r="L731" s="28">
        <v>4.9155608410968235</v>
      </c>
      <c r="M731" s="28">
        <v>0.78957963683545529</v>
      </c>
      <c r="N731" s="28">
        <f>SUM(TotalCarbon[[#This Row],[Tree Carbon]:[Soil Carbon]])</f>
        <v>89.071232132160787</v>
      </c>
    </row>
    <row r="732" spans="2:14" hidden="1">
      <c r="B732" s="1" t="s">
        <v>31954</v>
      </c>
      <c r="C732" s="1" t="s">
        <v>190</v>
      </c>
      <c r="D732" s="1" t="s">
        <v>212</v>
      </c>
      <c r="E732" s="1" t="s">
        <v>31946</v>
      </c>
      <c r="F732" s="1" t="s">
        <v>192</v>
      </c>
      <c r="G732" s="35">
        <v>20</v>
      </c>
      <c r="H73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m)AllWillNon-mechanicalGrazing20</v>
      </c>
      <c r="I732" s="39">
        <v>80.220088799836716</v>
      </c>
      <c r="J732" s="28">
        <v>1.3659212174150939</v>
      </c>
      <c r="K732" s="28">
        <v>12.219512195121951</v>
      </c>
      <c r="L732" s="28">
        <v>4.3783021161105786</v>
      </c>
      <c r="M732" s="28">
        <v>0.96367431279486482</v>
      </c>
      <c r="N732" s="28">
        <f>SUM(TotalCarbon[[#This Row],[Tree Carbon]:[Soil Carbon]])</f>
        <v>99.147498641279199</v>
      </c>
    </row>
    <row r="733" spans="2:14" hidden="1">
      <c r="B733" s="1" t="s">
        <v>31954</v>
      </c>
      <c r="C733" s="1" t="s">
        <v>190</v>
      </c>
      <c r="D733" s="1" t="s">
        <v>212</v>
      </c>
      <c r="E733" s="1" t="s">
        <v>31946</v>
      </c>
      <c r="F733" s="1" t="s">
        <v>192</v>
      </c>
      <c r="G733" s="35">
        <v>25</v>
      </c>
      <c r="H73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m)AllWillNon-mechanicalGrazing25</v>
      </c>
      <c r="I733" s="39">
        <v>82.772687858520598</v>
      </c>
      <c r="J733" s="28">
        <v>1.9365943782868025</v>
      </c>
      <c r="K733" s="28">
        <v>14.396551724137931</v>
      </c>
      <c r="L733" s="28">
        <v>4.0546265743935654</v>
      </c>
      <c r="M733" s="28">
        <v>1.1062109779499707</v>
      </c>
      <c r="N733" s="28">
        <f>SUM(TotalCarbon[[#This Row],[Tree Carbon]:[Soil Carbon]])</f>
        <v>104.26667151328887</v>
      </c>
    </row>
    <row r="734" spans="2:14" hidden="1">
      <c r="B734" s="1" t="s">
        <v>31954</v>
      </c>
      <c r="C734" s="1" t="s">
        <v>190</v>
      </c>
      <c r="D734" s="1" t="s">
        <v>212</v>
      </c>
      <c r="E734" s="1" t="s">
        <v>31946</v>
      </c>
      <c r="F734" s="1" t="s">
        <v>192</v>
      </c>
      <c r="G734" s="35">
        <v>30</v>
      </c>
      <c r="H73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m)AllWillNon-mechanicalGrazing30</v>
      </c>
      <c r="I734" s="39">
        <v>83.622836847223027</v>
      </c>
      <c r="J734" s="28">
        <v>2.4686625726825313</v>
      </c>
      <c r="K734" s="28">
        <v>16.336956521739129</v>
      </c>
      <c r="L734" s="28">
        <v>3.8437734967758082</v>
      </c>
      <c r="M734" s="28">
        <v>1.2229101291536466</v>
      </c>
      <c r="N734" s="28">
        <f>SUM(TotalCarbon[[#This Row],[Tree Carbon]:[Soil Carbon]])</f>
        <v>107.49513956757414</v>
      </c>
    </row>
    <row r="735" spans="2:14" hidden="1">
      <c r="B735" s="1" t="s">
        <v>31954</v>
      </c>
      <c r="C735" s="1" t="s">
        <v>190</v>
      </c>
      <c r="D735" s="1" t="s">
        <v>212</v>
      </c>
      <c r="E735" s="1" t="s">
        <v>31946</v>
      </c>
      <c r="F735" s="1" t="s">
        <v>192</v>
      </c>
      <c r="G735" s="35">
        <v>35</v>
      </c>
      <c r="H73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m)AllWillNon-mechanicalGrazing35</v>
      </c>
      <c r="I735" s="39">
        <v>83.903034241287344</v>
      </c>
      <c r="J735" s="28">
        <v>2.9371675512894844</v>
      </c>
      <c r="K735" s="28">
        <v>18.077319587628867</v>
      </c>
      <c r="L735" s="28">
        <v>3.6996023819802804</v>
      </c>
      <c r="M735" s="28">
        <v>1.3184553131021843</v>
      </c>
      <c r="N735" s="28">
        <f>SUM(TotalCarbon[[#This Row],[Tree Carbon]:[Soil Carbon]])</f>
        <v>109.93557907528816</v>
      </c>
    </row>
    <row r="736" spans="2:14" hidden="1">
      <c r="B736" s="1" t="s">
        <v>31954</v>
      </c>
      <c r="C736" s="1" t="s">
        <v>190</v>
      </c>
      <c r="D736" s="1" t="s">
        <v>212</v>
      </c>
      <c r="E736" s="1" t="s">
        <v>31946</v>
      </c>
      <c r="F736" s="1" t="s">
        <v>192</v>
      </c>
      <c r="G736" s="35">
        <v>40</v>
      </c>
      <c r="H73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m)AllWillNon-mechanicalGrazing40</v>
      </c>
      <c r="I736" s="39">
        <v>83.99506837088073</v>
      </c>
      <c r="J736" s="28">
        <v>3.334279217198961</v>
      </c>
      <c r="K736" s="28">
        <v>19.647058823529413</v>
      </c>
      <c r="L736" s="28">
        <v>3.597815899995525</v>
      </c>
      <c r="M736" s="28">
        <v>1.3966810935093505</v>
      </c>
      <c r="N736" s="28">
        <f>SUM(TotalCarbon[[#This Row],[Tree Carbon]:[Soil Carbon]])</f>
        <v>111.97090340511397</v>
      </c>
    </row>
    <row r="737" spans="2:14" hidden="1">
      <c r="B737" s="1" t="s">
        <v>31954</v>
      </c>
      <c r="C737" s="1" t="s">
        <v>190</v>
      </c>
      <c r="D737" s="1" t="s">
        <v>212</v>
      </c>
      <c r="E737" s="1" t="s">
        <v>31946</v>
      </c>
      <c r="F737" s="1" t="s">
        <v>192</v>
      </c>
      <c r="G737" s="35">
        <v>45</v>
      </c>
      <c r="H73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m)AllWillNon-mechanicalGrazing45</v>
      </c>
      <c r="I737" s="39">
        <v>84.025264246403069</v>
      </c>
      <c r="J737" s="28">
        <v>3.6621037202058675</v>
      </c>
      <c r="K737" s="28">
        <v>21.070093457943926</v>
      </c>
      <c r="L737" s="28">
        <v>3.5243467294252313</v>
      </c>
      <c r="M737" s="28">
        <v>1.4607269456122225</v>
      </c>
      <c r="N737" s="28">
        <f>SUM(TotalCarbon[[#This Row],[Tree Carbon]:[Soil Carbon]])</f>
        <v>113.74253509959031</v>
      </c>
    </row>
    <row r="738" spans="2:14" hidden="1">
      <c r="B738" s="1" t="s">
        <v>31954</v>
      </c>
      <c r="C738" s="1" t="s">
        <v>190</v>
      </c>
      <c r="D738" s="1" t="s">
        <v>212</v>
      </c>
      <c r="E738" s="1" t="s">
        <v>31946</v>
      </c>
      <c r="F738" s="1" t="s">
        <v>192</v>
      </c>
      <c r="G738" s="35">
        <v>50</v>
      </c>
      <c r="H73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m)AllWillNon-mechanicalGrazing50</v>
      </c>
      <c r="I738" s="39">
        <v>84.035167707691457</v>
      </c>
      <c r="J738" s="28">
        <v>3.9276880429963121</v>
      </c>
      <c r="K738" s="28">
        <v>22.366071428571427</v>
      </c>
      <c r="L738" s="28">
        <v>3.4704774919908457</v>
      </c>
      <c r="M738" s="28">
        <v>1.5131632543359288</v>
      </c>
      <c r="N738" s="28">
        <f>SUM(TotalCarbon[[#This Row],[Tree Carbon]:[Soil Carbon]])</f>
        <v>115.31256792558597</v>
      </c>
    </row>
    <row r="739" spans="2:14" hidden="1">
      <c r="B739" s="1" t="s">
        <v>31954</v>
      </c>
      <c r="C739" s="1" t="s">
        <v>190</v>
      </c>
      <c r="D739" s="1" t="s">
        <v>212</v>
      </c>
      <c r="E739" s="1" t="s">
        <v>31946</v>
      </c>
      <c r="F739" s="1" t="s">
        <v>192</v>
      </c>
      <c r="G739" s="35">
        <v>60</v>
      </c>
      <c r="H73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m)AllWillNon-mechanicalGrazing60</v>
      </c>
      <c r="I739" s="39">
        <v>84.039480381194466</v>
      </c>
      <c r="J739" s="28">
        <v>4.3078511967588256</v>
      </c>
      <c r="K739" s="28">
        <v>24.639344262295083</v>
      </c>
      <c r="L739" s="28">
        <v>3.4006506313337388</v>
      </c>
      <c r="M739" s="28">
        <v>1.5912435817435266</v>
      </c>
      <c r="N739" s="28">
        <f>SUM(TotalCarbon[[#This Row],[Tree Carbon]:[Soil Carbon]])</f>
        <v>117.97857005332564</v>
      </c>
    </row>
    <row r="740" spans="2:14" hidden="1">
      <c r="B740" s="1" t="s">
        <v>31954</v>
      </c>
      <c r="C740" s="1" t="s">
        <v>190</v>
      </c>
      <c r="D740" s="1" t="s">
        <v>212</v>
      </c>
      <c r="E740" s="1" t="s">
        <v>31946</v>
      </c>
      <c r="F740" s="1" t="s">
        <v>192</v>
      </c>
      <c r="G740" s="35">
        <v>70</v>
      </c>
      <c r="H74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m)AllWillNon-mechanicalGrazing70</v>
      </c>
      <c r="I740" s="39">
        <v>84.039944126089949</v>
      </c>
      <c r="J740" s="28">
        <v>4.5426849518562156</v>
      </c>
      <c r="K740" s="28">
        <v>26.568181818181817</v>
      </c>
      <c r="L740" s="28">
        <v>3.3611708863147163</v>
      </c>
      <c r="M740" s="28">
        <v>1.643582390405868</v>
      </c>
      <c r="N740" s="28">
        <f>SUM(TotalCarbon[[#This Row],[Tree Carbon]:[Soil Carbon]])</f>
        <v>120.15556417284856</v>
      </c>
    </row>
    <row r="741" spans="2:14" hidden="1">
      <c r="B741" s="1" t="s">
        <v>31954</v>
      </c>
      <c r="C741" s="1" t="s">
        <v>190</v>
      </c>
      <c r="D741" s="1" t="s">
        <v>212</v>
      </c>
      <c r="E741" s="1" t="s">
        <v>31946</v>
      </c>
      <c r="F741" s="1" t="s">
        <v>192</v>
      </c>
      <c r="G741" s="35">
        <v>80</v>
      </c>
      <c r="H74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m)AllWillNon-mechanicalGrazing80</v>
      </c>
      <c r="I741" s="39">
        <v>84.039993991964849</v>
      </c>
      <c r="J741" s="28">
        <v>4.6848191038992368</v>
      </c>
      <c r="K741" s="28">
        <v>28.225352112676056</v>
      </c>
      <c r="L741" s="28">
        <v>3.3384659218263089</v>
      </c>
      <c r="M741" s="28">
        <v>1.6786661430378587</v>
      </c>
      <c r="N741" s="28">
        <f>SUM(TotalCarbon[[#This Row],[Tree Carbon]:[Soil Carbon]])</f>
        <v>121.96729727340431</v>
      </c>
    </row>
    <row r="742" spans="2:14" hidden="1">
      <c r="B742" s="1" t="s">
        <v>31954</v>
      </c>
      <c r="C742" s="1" t="s">
        <v>190</v>
      </c>
      <c r="D742" s="1" t="s">
        <v>212</v>
      </c>
      <c r="E742" s="1" t="s">
        <v>31946</v>
      </c>
      <c r="F742" s="1" t="s">
        <v>192</v>
      </c>
      <c r="G742" s="35">
        <v>90</v>
      </c>
      <c r="H74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m)AllWillNon-mechanicalGrazing90</v>
      </c>
      <c r="I742" s="39">
        <v>84.039999353965385</v>
      </c>
      <c r="J742" s="28">
        <v>4.7698499177972167</v>
      </c>
      <c r="K742" s="28">
        <v>29.664473684210527</v>
      </c>
      <c r="L742" s="28">
        <v>3.3252808556158846</v>
      </c>
      <c r="M742" s="28">
        <v>1.7021834857172422</v>
      </c>
      <c r="N742" s="28">
        <f>SUM(TotalCarbon[[#This Row],[Tree Carbon]:[Soil Carbon]])</f>
        <v>123.50178729730625</v>
      </c>
    </row>
    <row r="743" spans="2:14" hidden="1">
      <c r="B743" s="1" t="s">
        <v>31954</v>
      </c>
      <c r="C743" s="1" t="s">
        <v>190</v>
      </c>
      <c r="D743" s="1" t="s">
        <v>212</v>
      </c>
      <c r="E743" s="1" t="s">
        <v>31946</v>
      </c>
      <c r="F743" s="1" t="s">
        <v>192</v>
      </c>
      <c r="G743" s="35">
        <v>100</v>
      </c>
      <c r="H74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m)AllWillNon-mechanicalGrazing100</v>
      </c>
      <c r="I743" s="39">
        <v>84.0399999305329</v>
      </c>
      <c r="J743" s="28">
        <v>4.8203772353564363</v>
      </c>
      <c r="K743" s="28">
        <v>30.925925925925927</v>
      </c>
      <c r="L743" s="28">
        <v>3.3175810621068256</v>
      </c>
      <c r="M743" s="28">
        <v>1.7179476319447105</v>
      </c>
      <c r="N743" s="28">
        <f>SUM(TotalCarbon[[#This Row],[Tree Carbon]:[Soil Carbon]])</f>
        <v>124.82183178586679</v>
      </c>
    </row>
    <row r="744" spans="2:14" hidden="1">
      <c r="B744" s="1" t="s">
        <v>31954</v>
      </c>
      <c r="C744" s="1" t="s">
        <v>190</v>
      </c>
      <c r="D744" s="1" t="s">
        <v>213</v>
      </c>
      <c r="E744" s="1" t="s">
        <v>31946</v>
      </c>
      <c r="F744" s="1" t="s">
        <v>192</v>
      </c>
      <c r="G744" s="35">
        <v>0</v>
      </c>
      <c r="H74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m)MRFNon-mechanicalGrazing0</v>
      </c>
      <c r="I744" s="39">
        <v>0</v>
      </c>
      <c r="J744" s="28">
        <v>0</v>
      </c>
      <c r="K744" s="28">
        <v>0</v>
      </c>
      <c r="L744" s="28">
        <v>0</v>
      </c>
      <c r="M744" s="28">
        <v>0</v>
      </c>
      <c r="N744" s="28">
        <f>SUM(TotalCarbon[[#This Row],[Tree Carbon]:[Soil Carbon]])</f>
        <v>0</v>
      </c>
    </row>
    <row r="745" spans="2:14" hidden="1">
      <c r="B745" s="1" t="s">
        <v>31954</v>
      </c>
      <c r="C745" s="1" t="s">
        <v>190</v>
      </c>
      <c r="D745" s="1" t="s">
        <v>213</v>
      </c>
      <c r="E745" s="1" t="s">
        <v>31946</v>
      </c>
      <c r="F745" s="1" t="s">
        <v>192</v>
      </c>
      <c r="G745" s="35">
        <v>5</v>
      </c>
      <c r="H74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m)MRFNon-mechanicalGrazing5</v>
      </c>
      <c r="I745" s="39">
        <v>7.1775759059996478</v>
      </c>
      <c r="J745" s="28">
        <v>0.30976983215734027</v>
      </c>
      <c r="K745" s="28">
        <v>3.7388059701492535</v>
      </c>
      <c r="L745" s="28">
        <v>6.0683519746493841</v>
      </c>
      <c r="M745" s="28">
        <v>0.50755389138165441</v>
      </c>
      <c r="N745" s="28">
        <f>SUM(TotalCarbon[[#This Row],[Tree Carbon]:[Soil Carbon]])</f>
        <v>17.80205757433728</v>
      </c>
    </row>
    <row r="746" spans="2:14" hidden="1">
      <c r="B746" s="1" t="s">
        <v>31954</v>
      </c>
      <c r="C746" s="1" t="s">
        <v>190</v>
      </c>
      <c r="D746" s="1" t="s">
        <v>213</v>
      </c>
      <c r="E746" s="1" t="s">
        <v>31946</v>
      </c>
      <c r="F746" s="1" t="s">
        <v>192</v>
      </c>
      <c r="G746" s="35">
        <v>10</v>
      </c>
      <c r="H74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m)MRFNon-mechanicalGrazing10</v>
      </c>
      <c r="I746" s="39">
        <v>32.464069016610452</v>
      </c>
      <c r="J746" s="28">
        <v>1.4010843413043836</v>
      </c>
      <c r="K746" s="28">
        <v>6.958333333333333</v>
      </c>
      <c r="L746" s="28">
        <v>4.3538877463083701</v>
      </c>
      <c r="M746" s="28">
        <v>0.92310387110021708</v>
      </c>
      <c r="N746" s="28">
        <f>SUM(TotalCarbon[[#This Row],[Tree Carbon]:[Soil Carbon]])</f>
        <v>46.100478308656754</v>
      </c>
    </row>
    <row r="747" spans="2:14" hidden="1">
      <c r="B747" s="1" t="s">
        <v>31954</v>
      </c>
      <c r="C747" s="1" t="s">
        <v>190</v>
      </c>
      <c r="D747" s="1" t="s">
        <v>213</v>
      </c>
      <c r="E747" s="1" t="s">
        <v>31946</v>
      </c>
      <c r="F747" s="1" t="s">
        <v>192</v>
      </c>
      <c r="G747" s="35">
        <v>15</v>
      </c>
      <c r="H74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m)MRFNon-mechanicalGrazing15</v>
      </c>
      <c r="I747" s="39">
        <v>64.700804113060144</v>
      </c>
      <c r="J747" s="28">
        <v>2.7923574049275373</v>
      </c>
      <c r="K747" s="28">
        <v>9.7597402597402603</v>
      </c>
      <c r="L747" s="28">
        <v>3.7409831162047893</v>
      </c>
      <c r="M747" s="28">
        <v>1.2633274189367327</v>
      </c>
      <c r="N747" s="28">
        <f>SUM(TotalCarbon[[#This Row],[Tree Carbon]:[Soil Carbon]])</f>
        <v>82.257212312869456</v>
      </c>
    </row>
    <row r="748" spans="2:14" hidden="1">
      <c r="B748" s="1" t="s">
        <v>31954</v>
      </c>
      <c r="C748" s="1" t="s">
        <v>190</v>
      </c>
      <c r="D748" s="1" t="s">
        <v>213</v>
      </c>
      <c r="E748" s="1" t="s">
        <v>31946</v>
      </c>
      <c r="F748" s="1" t="s">
        <v>192</v>
      </c>
      <c r="G748" s="35">
        <v>20</v>
      </c>
      <c r="H74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m)MRFNon-mechanicalGrazing20</v>
      </c>
      <c r="I748" s="39">
        <v>94.417752758280542</v>
      </c>
      <c r="J748" s="28">
        <v>4.0748815209544436</v>
      </c>
      <c r="K748" s="28">
        <v>12.219512195121951</v>
      </c>
      <c r="L748" s="28">
        <v>3.4425009774927573</v>
      </c>
      <c r="M748" s="28">
        <v>1.5418789004717866</v>
      </c>
      <c r="N748" s="28">
        <f>SUM(TotalCarbon[[#This Row],[Tree Carbon]:[Soil Carbon]])</f>
        <v>115.69652635232148</v>
      </c>
    </row>
    <row r="749" spans="2:14" hidden="1">
      <c r="B749" s="1" t="s">
        <v>31954</v>
      </c>
      <c r="C749" s="1" t="s">
        <v>190</v>
      </c>
      <c r="D749" s="1" t="s">
        <v>213</v>
      </c>
      <c r="E749" s="1" t="s">
        <v>31946</v>
      </c>
      <c r="F749" s="1" t="s">
        <v>192</v>
      </c>
      <c r="G749" s="35">
        <v>25</v>
      </c>
      <c r="H74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m)MRFNon-mechanicalGrazing25</v>
      </c>
      <c r="I749" s="39">
        <v>118.07831928215575</v>
      </c>
      <c r="J749" s="28">
        <v>5.0960242879326252</v>
      </c>
      <c r="K749" s="28">
        <v>14.396551724137931</v>
      </c>
      <c r="L749" s="28">
        <v>3.2772414682939899</v>
      </c>
      <c r="M749" s="28">
        <v>1.7699375647199602</v>
      </c>
      <c r="N749" s="28">
        <f>SUM(TotalCarbon[[#This Row],[Tree Carbon]:[Soil Carbon]])</f>
        <v>142.61807432724024</v>
      </c>
    </row>
    <row r="750" spans="2:14" hidden="1">
      <c r="B750" s="1" t="s">
        <v>31954</v>
      </c>
      <c r="C750" s="1" t="s">
        <v>190</v>
      </c>
      <c r="D750" s="1" t="s">
        <v>213</v>
      </c>
      <c r="E750" s="1" t="s">
        <v>31946</v>
      </c>
      <c r="F750" s="1" t="s">
        <v>192</v>
      </c>
      <c r="G750" s="35">
        <v>30</v>
      </c>
      <c r="H75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m)MRFNon-mechanicalGrazing30</v>
      </c>
      <c r="I750" s="39">
        <v>135.50653918074158</v>
      </c>
      <c r="J750" s="28">
        <v>5.8481914295261292</v>
      </c>
      <c r="K750" s="28">
        <v>16.336956521739129</v>
      </c>
      <c r="L750" s="28">
        <v>3.1794691948219724</v>
      </c>
      <c r="M750" s="28">
        <v>1.9566562066458317</v>
      </c>
      <c r="N750" s="28">
        <f>SUM(TotalCarbon[[#This Row],[Tree Carbon]:[Soil Carbon]])</f>
        <v>162.82781253347463</v>
      </c>
    </row>
    <row r="751" spans="2:14" hidden="1">
      <c r="B751" s="1" t="s">
        <v>31954</v>
      </c>
      <c r="C751" s="1" t="s">
        <v>190</v>
      </c>
      <c r="D751" s="1" t="s">
        <v>213</v>
      </c>
      <c r="E751" s="1" t="s">
        <v>31946</v>
      </c>
      <c r="F751" s="1" t="s">
        <v>192</v>
      </c>
      <c r="G751" s="35">
        <v>35</v>
      </c>
      <c r="H75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m)MRFNon-mechanicalGrazing35</v>
      </c>
      <c r="I751" s="39">
        <v>147.78025502338653</v>
      </c>
      <c r="J751" s="28">
        <v>6.3779004770257091</v>
      </c>
      <c r="K751" s="28">
        <v>18.077319587628867</v>
      </c>
      <c r="L751" s="28">
        <v>3.1193942463922908</v>
      </c>
      <c r="M751" s="28">
        <v>2.1095285009634992</v>
      </c>
      <c r="N751" s="28">
        <f>SUM(TotalCarbon[[#This Row],[Tree Carbon]:[Soil Carbon]])</f>
        <v>177.46439783539691</v>
      </c>
    </row>
    <row r="752" spans="2:14" hidden="1">
      <c r="B752" s="1" t="s">
        <v>31954</v>
      </c>
      <c r="C752" s="1" t="s">
        <v>190</v>
      </c>
      <c r="D752" s="1" t="s">
        <v>213</v>
      </c>
      <c r="E752" s="1" t="s">
        <v>31946</v>
      </c>
      <c r="F752" s="1" t="s">
        <v>192</v>
      </c>
      <c r="G752" s="35">
        <v>40</v>
      </c>
      <c r="H75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m)MRFNon-mechanicalGrazing40</v>
      </c>
      <c r="I752" s="39">
        <v>156.192184744749</v>
      </c>
      <c r="J752" s="28">
        <v>6.7409425530736504</v>
      </c>
      <c r="K752" s="28">
        <v>19.647058823529413</v>
      </c>
      <c r="L752" s="28">
        <v>3.0816323987338237</v>
      </c>
      <c r="M752" s="28">
        <v>2.2346897496149722</v>
      </c>
      <c r="N752" s="28">
        <f>SUM(TotalCarbon[[#This Row],[Tree Carbon]:[Soil Carbon]])</f>
        <v>187.89650826970086</v>
      </c>
    </row>
    <row r="753" spans="2:14" hidden="1">
      <c r="B753" s="1" t="s">
        <v>31954</v>
      </c>
      <c r="C753" s="1" t="s">
        <v>190</v>
      </c>
      <c r="D753" s="1" t="s">
        <v>213</v>
      </c>
      <c r="E753" s="1" t="s">
        <v>31946</v>
      </c>
      <c r="F753" s="1" t="s">
        <v>192</v>
      </c>
      <c r="G753" s="35">
        <v>45</v>
      </c>
      <c r="H75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m)MRFNon-mechanicalGrazing45</v>
      </c>
      <c r="I753" s="39">
        <v>161.86066443270167</v>
      </c>
      <c r="J753" s="28">
        <v>6.985582808296396</v>
      </c>
      <c r="K753" s="28">
        <v>21.070093457943926</v>
      </c>
      <c r="L753" s="28">
        <v>3.0575585851892266</v>
      </c>
      <c r="M753" s="28">
        <v>2.3371631129795603</v>
      </c>
      <c r="N753" s="28">
        <f>SUM(TotalCarbon[[#This Row],[Tree Carbon]:[Soil Carbon]])</f>
        <v>195.31106239711076</v>
      </c>
    </row>
    <row r="754" spans="2:14" hidden="1">
      <c r="B754" s="1" t="s">
        <v>31954</v>
      </c>
      <c r="C754" s="1" t="s">
        <v>190</v>
      </c>
      <c r="D754" s="1" t="s">
        <v>213</v>
      </c>
      <c r="E754" s="1" t="s">
        <v>31946</v>
      </c>
      <c r="F754" s="1" t="s">
        <v>192</v>
      </c>
      <c r="G754" s="35">
        <v>50</v>
      </c>
      <c r="H75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m)MRFNon-mechanicalGrazing50</v>
      </c>
      <c r="I754" s="39">
        <v>165.63970262124636</v>
      </c>
      <c r="J754" s="28">
        <v>7.148678544337745</v>
      </c>
      <c r="K754" s="28">
        <v>22.366071428571427</v>
      </c>
      <c r="L754" s="28">
        <v>3.0420734802560587</v>
      </c>
      <c r="M754" s="28">
        <v>2.4210612069374875</v>
      </c>
      <c r="N754" s="28">
        <f>SUM(TotalCarbon[[#This Row],[Tree Carbon]:[Soil Carbon]])</f>
        <v>200.61758728134905</v>
      </c>
    </row>
    <row r="755" spans="2:14" hidden="1">
      <c r="B755" s="1" t="s">
        <v>31954</v>
      </c>
      <c r="C755" s="1" t="s">
        <v>190</v>
      </c>
      <c r="D755" s="1" t="s">
        <v>213</v>
      </c>
      <c r="E755" s="1" t="s">
        <v>31946</v>
      </c>
      <c r="F755" s="1" t="s">
        <v>192</v>
      </c>
      <c r="G755" s="35">
        <v>60</v>
      </c>
      <c r="H75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m)MRFNon-mechanicalGrazing60</v>
      </c>
      <c r="I755" s="39">
        <v>169.79122235507657</v>
      </c>
      <c r="J755" s="28">
        <v>7.3278498394920755</v>
      </c>
      <c r="K755" s="28">
        <v>24.639344262295083</v>
      </c>
      <c r="L755" s="28">
        <v>3.025551332193487</v>
      </c>
      <c r="M755" s="28">
        <v>2.5459897307896426</v>
      </c>
      <c r="N755" s="28">
        <f>SUM(TotalCarbon[[#This Row],[Tree Carbon]:[Soil Carbon]])</f>
        <v>207.32995751984686</v>
      </c>
    </row>
    <row r="756" spans="2:14" hidden="1">
      <c r="B756" s="1" t="s">
        <v>31954</v>
      </c>
      <c r="C756" s="1" t="s">
        <v>190</v>
      </c>
      <c r="D756" s="1" t="s">
        <v>213</v>
      </c>
      <c r="E756" s="1" t="s">
        <v>31946</v>
      </c>
      <c r="F756" s="1" t="s">
        <v>192</v>
      </c>
      <c r="G756" s="35">
        <v>70</v>
      </c>
      <c r="H75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m)MRFNon-mechanicalGrazing70</v>
      </c>
      <c r="I756" s="39">
        <v>171.58659674577814</v>
      </c>
      <c r="J756" s="28">
        <v>7.4053346102490565</v>
      </c>
      <c r="K756" s="28">
        <v>26.568181818181817</v>
      </c>
      <c r="L756" s="28">
        <v>3.018558090536454</v>
      </c>
      <c r="M756" s="28">
        <v>2.6297318246493901</v>
      </c>
      <c r="N756" s="28">
        <f>SUM(TotalCarbon[[#This Row],[Tree Carbon]:[Soil Carbon]])</f>
        <v>211.20840308939484</v>
      </c>
    </row>
    <row r="757" spans="2:14" hidden="1">
      <c r="B757" s="1" t="s">
        <v>31954</v>
      </c>
      <c r="C757" s="1" t="s">
        <v>190</v>
      </c>
      <c r="D757" s="1" t="s">
        <v>213</v>
      </c>
      <c r="E757" s="1" t="s">
        <v>31946</v>
      </c>
      <c r="F757" s="1" t="s">
        <v>192</v>
      </c>
      <c r="G757" s="35">
        <v>80</v>
      </c>
      <c r="H75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m)MRFNon-mechanicalGrazing80</v>
      </c>
      <c r="I757" s="39">
        <v>172.3578112205397</v>
      </c>
      <c r="J757" s="28">
        <v>7.4386186857548982</v>
      </c>
      <c r="K757" s="28">
        <v>28.225352112676056</v>
      </c>
      <c r="L757" s="28">
        <v>3.0155814551374722</v>
      </c>
      <c r="M757" s="28">
        <v>2.6858658288605781</v>
      </c>
      <c r="N757" s="28">
        <f>SUM(TotalCarbon[[#This Row],[Tree Carbon]:[Soil Carbon]])</f>
        <v>213.72322930296872</v>
      </c>
    </row>
    <row r="758" spans="2:14" hidden="1">
      <c r="B758" s="1" t="s">
        <v>31954</v>
      </c>
      <c r="C758" s="1" t="s">
        <v>190</v>
      </c>
      <c r="D758" s="1" t="s">
        <v>213</v>
      </c>
      <c r="E758" s="1" t="s">
        <v>31946</v>
      </c>
      <c r="F758" s="1" t="s">
        <v>192</v>
      </c>
      <c r="G758" s="35">
        <v>90</v>
      </c>
      <c r="H75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m)MRFNon-mechanicalGrazing90</v>
      </c>
      <c r="I758" s="39">
        <v>172.68814347754449</v>
      </c>
      <c r="J758" s="28">
        <v>7.4528751658184511</v>
      </c>
      <c r="K758" s="28">
        <v>29.664473684210527</v>
      </c>
      <c r="L758" s="28">
        <v>3.0143114471560635</v>
      </c>
      <c r="M758" s="28">
        <v>2.7234935771475861</v>
      </c>
      <c r="N758" s="28">
        <f>SUM(TotalCarbon[[#This Row],[Tree Carbon]:[Soil Carbon]])</f>
        <v>215.54329735187713</v>
      </c>
    </row>
    <row r="759" spans="2:14" hidden="1">
      <c r="B759" s="1" t="s">
        <v>31954</v>
      </c>
      <c r="C759" s="1" t="s">
        <v>190</v>
      </c>
      <c r="D759" s="1" t="s">
        <v>213</v>
      </c>
      <c r="E759" s="1" t="s">
        <v>31946</v>
      </c>
      <c r="F759" s="1" t="s">
        <v>192</v>
      </c>
      <c r="G759" s="35">
        <v>100</v>
      </c>
      <c r="H75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m)MRFNon-mechanicalGrazing100</v>
      </c>
      <c r="I759" s="39">
        <v>172.8294610695626</v>
      </c>
      <c r="J759" s="28">
        <v>7.4589741506754059</v>
      </c>
      <c r="K759" s="28">
        <v>30.925925925925927</v>
      </c>
      <c r="L759" s="28">
        <v>3.0137690370225383</v>
      </c>
      <c r="M759" s="28">
        <v>2.7487162111115495</v>
      </c>
      <c r="N759" s="28">
        <f>SUM(TotalCarbon[[#This Row],[Tree Carbon]:[Soil Carbon]])</f>
        <v>216.97684639429801</v>
      </c>
    </row>
    <row r="760" spans="2:14" hidden="1">
      <c r="B760" s="1" t="s">
        <v>31954</v>
      </c>
      <c r="C760" s="1" t="s">
        <v>190</v>
      </c>
      <c r="D760" s="1" t="s">
        <v>214</v>
      </c>
      <c r="E760" s="1" t="s">
        <v>31946</v>
      </c>
      <c r="F760" s="1" t="s">
        <v>192</v>
      </c>
      <c r="G760" s="35">
        <v>0</v>
      </c>
      <c r="H76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m)WilForNon-mechanicalGrazing0</v>
      </c>
      <c r="I760" s="39">
        <v>0</v>
      </c>
      <c r="J760" s="28">
        <v>0</v>
      </c>
      <c r="K760" s="28">
        <v>0</v>
      </c>
      <c r="L760" s="28">
        <v>0</v>
      </c>
      <c r="M760" s="28">
        <v>0</v>
      </c>
      <c r="N760" s="28">
        <f>SUM(TotalCarbon[[#This Row],[Tree Carbon]:[Soil Carbon]])</f>
        <v>0</v>
      </c>
    </row>
    <row r="761" spans="2:14" hidden="1">
      <c r="B761" s="1" t="s">
        <v>31954</v>
      </c>
      <c r="C761" s="1" t="s">
        <v>190</v>
      </c>
      <c r="D761" s="1" t="s">
        <v>214</v>
      </c>
      <c r="E761" s="1" t="s">
        <v>31946</v>
      </c>
      <c r="F761" s="1" t="s">
        <v>192</v>
      </c>
      <c r="G761" s="35">
        <v>5</v>
      </c>
      <c r="H76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m)WilForNon-mechanicalGrazing5</v>
      </c>
      <c r="I761" s="39">
        <v>43.056240299254327</v>
      </c>
      <c r="J761" s="28">
        <v>1.9345496996318157</v>
      </c>
      <c r="K761" s="28">
        <v>3.7388059701492535</v>
      </c>
      <c r="L761" s="28">
        <v>4.0555689841498541</v>
      </c>
      <c r="M761" s="28">
        <v>0.31722118211352779</v>
      </c>
      <c r="N761" s="28">
        <f>SUM(TotalCarbon[[#This Row],[Tree Carbon]:[Soil Carbon]])</f>
        <v>53.102386135298772</v>
      </c>
    </row>
    <row r="762" spans="2:14" hidden="1">
      <c r="B762" s="1" t="s">
        <v>31954</v>
      </c>
      <c r="C762" s="1" t="s">
        <v>190</v>
      </c>
      <c r="D762" s="1" t="s">
        <v>214</v>
      </c>
      <c r="E762" s="1" t="s">
        <v>31946</v>
      </c>
      <c r="F762" s="1" t="s">
        <v>192</v>
      </c>
      <c r="G762" s="35">
        <v>10</v>
      </c>
      <c r="H76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m)WilForNon-mechanicalGrazing10</v>
      </c>
      <c r="I762" s="39">
        <v>56.427024452020994</v>
      </c>
      <c r="J762" s="28">
        <v>2.0055946179015942</v>
      </c>
      <c r="K762" s="28">
        <v>6.958333333333333</v>
      </c>
      <c r="L762" s="28">
        <v>4.0235173179003905</v>
      </c>
      <c r="M762" s="28">
        <v>0.57693991943762768</v>
      </c>
      <c r="N762" s="28">
        <f>SUM(TotalCarbon[[#This Row],[Tree Carbon]:[Soil Carbon]])</f>
        <v>69.991409640593929</v>
      </c>
    </row>
    <row r="763" spans="2:14" hidden="1">
      <c r="B763" s="1" t="s">
        <v>31954</v>
      </c>
      <c r="C763" s="1" t="s">
        <v>190</v>
      </c>
      <c r="D763" s="1" t="s">
        <v>214</v>
      </c>
      <c r="E763" s="1" t="s">
        <v>31946</v>
      </c>
      <c r="F763" s="1" t="s">
        <v>192</v>
      </c>
      <c r="G763" s="35">
        <v>15</v>
      </c>
      <c r="H76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m)WilForNon-mechanicalGrazing15</v>
      </c>
      <c r="I763" s="39">
        <v>57.466263761222571</v>
      </c>
      <c r="J763" s="28">
        <v>2.0064643506322026</v>
      </c>
      <c r="K763" s="28">
        <v>9.7597402597402603</v>
      </c>
      <c r="L763" s="28">
        <v>4.0231335608629069</v>
      </c>
      <c r="M763" s="28">
        <v>0.78957963683545529</v>
      </c>
      <c r="N763" s="28">
        <f>SUM(TotalCarbon[[#This Row],[Tree Carbon]:[Soil Carbon]])</f>
        <v>74.045181569293391</v>
      </c>
    </row>
    <row r="764" spans="2:14" hidden="1">
      <c r="B764" s="1" t="s">
        <v>31954</v>
      </c>
      <c r="C764" s="1" t="s">
        <v>190</v>
      </c>
      <c r="D764" s="1" t="s">
        <v>214</v>
      </c>
      <c r="E764" s="1" t="s">
        <v>31946</v>
      </c>
      <c r="F764" s="1" t="s">
        <v>192</v>
      </c>
      <c r="G764" s="35">
        <v>20</v>
      </c>
      <c r="H76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m)WilForNon-mechanicalGrazing20</v>
      </c>
      <c r="I764" s="39">
        <v>57.539489909862667</v>
      </c>
      <c r="J764" s="28">
        <v>2.0064748712004192</v>
      </c>
      <c r="K764" s="28">
        <v>12.219512195121951</v>
      </c>
      <c r="L764" s="28">
        <v>4.02312892005608</v>
      </c>
      <c r="M764" s="28">
        <v>0.96367431279486482</v>
      </c>
      <c r="N764" s="28">
        <f>SUM(TotalCarbon[[#This Row],[Tree Carbon]:[Soil Carbon]])</f>
        <v>76.752280209035973</v>
      </c>
    </row>
    <row r="765" spans="2:14" hidden="1">
      <c r="B765" s="1" t="s">
        <v>31954</v>
      </c>
      <c r="C765" s="1" t="s">
        <v>190</v>
      </c>
      <c r="D765" s="1" t="s">
        <v>214</v>
      </c>
      <c r="E765" s="1" t="s">
        <v>31946</v>
      </c>
      <c r="F765" s="1" t="s">
        <v>192</v>
      </c>
      <c r="G765" s="35">
        <v>25</v>
      </c>
      <c r="H76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m)WilForNon-mechanicalGrazing25</v>
      </c>
      <c r="I765" s="39">
        <v>57.544614566121176</v>
      </c>
      <c r="J765" s="28">
        <v>2.0064749984422261</v>
      </c>
      <c r="K765" s="28">
        <v>14.396551724137931</v>
      </c>
      <c r="L765" s="28">
        <v>4.0231288639276759</v>
      </c>
      <c r="M765" s="28">
        <v>1.1062109779499707</v>
      </c>
      <c r="N765" s="28">
        <f>SUM(TotalCarbon[[#This Row],[Tree Carbon]:[Soil Carbon]])</f>
        <v>79.076981130578986</v>
      </c>
    </row>
    <row r="766" spans="2:14" hidden="1">
      <c r="B766" s="1" t="s">
        <v>31954</v>
      </c>
      <c r="C766" s="1" t="s">
        <v>190</v>
      </c>
      <c r="D766" s="1" t="s">
        <v>214</v>
      </c>
      <c r="E766" s="1" t="s">
        <v>31946</v>
      </c>
      <c r="F766" s="1" t="s">
        <v>192</v>
      </c>
      <c r="G766" s="35">
        <v>30</v>
      </c>
      <c r="H76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m)WilForNon-mechanicalGrazing30</v>
      </c>
      <c r="I766" s="39">
        <v>57.544973039522596</v>
      </c>
      <c r="J766" s="28">
        <v>2.0064749999811595</v>
      </c>
      <c r="K766" s="28">
        <v>16.336956521739129</v>
      </c>
      <c r="L766" s="28">
        <v>4.0231288632488234</v>
      </c>
      <c r="M766" s="28">
        <v>1.2229101291536466</v>
      </c>
      <c r="N766" s="28">
        <f>SUM(TotalCarbon[[#This Row],[Tree Carbon]:[Soil Carbon]])</f>
        <v>81.134443553645355</v>
      </c>
    </row>
    <row r="767" spans="2:14" hidden="1">
      <c r="B767" s="1" t="s">
        <v>31954</v>
      </c>
      <c r="C767" s="1" t="s">
        <v>190</v>
      </c>
      <c r="D767" s="1" t="s">
        <v>214</v>
      </c>
      <c r="E767" s="1" t="s">
        <v>31946</v>
      </c>
      <c r="F767" s="1" t="s">
        <v>192</v>
      </c>
      <c r="G767" s="35">
        <v>35</v>
      </c>
      <c r="H76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m)WilForNon-mechanicalGrazing35</v>
      </c>
      <c r="I767" s="39">
        <v>57.544998114162233</v>
      </c>
      <c r="J767" s="28">
        <v>2.0064749999997722</v>
      </c>
      <c r="K767" s="28">
        <v>18.077319587628867</v>
      </c>
      <c r="L767" s="28">
        <v>4.0231288632406166</v>
      </c>
      <c r="M767" s="28">
        <v>1.3184553131021843</v>
      </c>
      <c r="N767" s="28">
        <f>SUM(TotalCarbon[[#This Row],[Tree Carbon]:[Soil Carbon]])</f>
        <v>82.970376878133663</v>
      </c>
    </row>
    <row r="768" spans="2:14" hidden="1">
      <c r="B768" s="1" t="s">
        <v>31954</v>
      </c>
      <c r="C768" s="1" t="s">
        <v>190</v>
      </c>
      <c r="D768" s="1" t="s">
        <v>214</v>
      </c>
      <c r="E768" s="1" t="s">
        <v>31946</v>
      </c>
      <c r="F768" s="1" t="s">
        <v>192</v>
      </c>
      <c r="G768" s="35">
        <v>40</v>
      </c>
      <c r="H76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m)WilForNon-mechanicalGrazing40</v>
      </c>
      <c r="I768" s="39">
        <v>57.544999868089</v>
      </c>
      <c r="J768" s="28">
        <v>2.0064749999999973</v>
      </c>
      <c r="K768" s="28">
        <v>19.647058823529413</v>
      </c>
      <c r="L768" s="28">
        <v>4.0231288632405144</v>
      </c>
      <c r="M768" s="28">
        <v>1.3966810935093505</v>
      </c>
      <c r="N768" s="28">
        <f>SUM(TotalCarbon[[#This Row],[Tree Carbon]:[Soil Carbon]])</f>
        <v>84.618343648368267</v>
      </c>
    </row>
    <row r="769" spans="2:14" hidden="1">
      <c r="B769" s="1" t="s">
        <v>31954</v>
      </c>
      <c r="C769" s="1" t="s">
        <v>190</v>
      </c>
      <c r="D769" s="1" t="s">
        <v>214</v>
      </c>
      <c r="E769" s="1" t="s">
        <v>31946</v>
      </c>
      <c r="F769" s="1" t="s">
        <v>192</v>
      </c>
      <c r="G769" s="35">
        <v>45</v>
      </c>
      <c r="H76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m)WilForNon-mechanicalGrazing45</v>
      </c>
      <c r="I769" s="39">
        <v>57.544999990773071</v>
      </c>
      <c r="J769" s="28">
        <v>2.006475</v>
      </c>
      <c r="K769" s="28">
        <v>21.070093457943926</v>
      </c>
      <c r="L769" s="28">
        <v>4.0231288632405162</v>
      </c>
      <c r="M769" s="28">
        <v>1.4607269456122225</v>
      </c>
      <c r="N769" s="28">
        <f>SUM(TotalCarbon[[#This Row],[Tree Carbon]:[Soil Carbon]])</f>
        <v>86.105424257569737</v>
      </c>
    </row>
    <row r="770" spans="2:14" hidden="1">
      <c r="B770" s="1" t="s">
        <v>31954</v>
      </c>
      <c r="C770" s="1" t="s">
        <v>190</v>
      </c>
      <c r="D770" s="1" t="s">
        <v>214</v>
      </c>
      <c r="E770" s="1" t="s">
        <v>31946</v>
      </c>
      <c r="F770" s="1" t="s">
        <v>192</v>
      </c>
      <c r="G770" s="35">
        <v>50</v>
      </c>
      <c r="H77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m)WilForNon-mechanicalGrazing50</v>
      </c>
      <c r="I770" s="39">
        <v>57.54499999935458</v>
      </c>
      <c r="J770" s="28">
        <v>2.006475</v>
      </c>
      <c r="K770" s="28">
        <v>22.366071428571427</v>
      </c>
      <c r="L770" s="28">
        <v>4.0231288632405162</v>
      </c>
      <c r="M770" s="28">
        <v>1.5131632543359288</v>
      </c>
      <c r="N770" s="28">
        <f>SUM(TotalCarbon[[#This Row],[Tree Carbon]:[Soil Carbon]])</f>
        <v>87.453838545502464</v>
      </c>
    </row>
    <row r="771" spans="2:14" hidden="1">
      <c r="B771" s="1" t="s">
        <v>31954</v>
      </c>
      <c r="C771" s="1" t="s">
        <v>190</v>
      </c>
      <c r="D771" s="1" t="s">
        <v>214</v>
      </c>
      <c r="E771" s="1" t="s">
        <v>31946</v>
      </c>
      <c r="F771" s="1" t="s">
        <v>192</v>
      </c>
      <c r="G771" s="35">
        <v>60</v>
      </c>
      <c r="H77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m)WilForNon-mechanicalGrazing60</v>
      </c>
      <c r="I771" s="39">
        <v>57.544999999996833</v>
      </c>
      <c r="J771" s="28">
        <v>2.006475</v>
      </c>
      <c r="K771" s="28">
        <v>24.639344262295083</v>
      </c>
      <c r="L771" s="28">
        <v>4.0231288632405162</v>
      </c>
      <c r="M771" s="28">
        <v>1.5912435817435266</v>
      </c>
      <c r="N771" s="28">
        <f>SUM(TotalCarbon[[#This Row],[Tree Carbon]:[Soil Carbon]])</f>
        <v>89.805191707275952</v>
      </c>
    </row>
    <row r="772" spans="2:14" hidden="1">
      <c r="B772" s="1" t="s">
        <v>31954</v>
      </c>
      <c r="C772" s="1" t="s">
        <v>190</v>
      </c>
      <c r="D772" s="1" t="s">
        <v>214</v>
      </c>
      <c r="E772" s="1" t="s">
        <v>31946</v>
      </c>
      <c r="F772" s="1" t="s">
        <v>192</v>
      </c>
      <c r="G772" s="35">
        <v>70</v>
      </c>
      <c r="H77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m)WilForNon-mechanicalGrazing70</v>
      </c>
      <c r="I772" s="39">
        <v>57.544999999999973</v>
      </c>
      <c r="J772" s="28">
        <v>2.006475</v>
      </c>
      <c r="K772" s="28">
        <v>26.568181818181817</v>
      </c>
      <c r="L772" s="28">
        <v>4.0231288632405162</v>
      </c>
      <c r="M772" s="28">
        <v>1.643582390405868</v>
      </c>
      <c r="N772" s="28">
        <f>SUM(TotalCarbon[[#This Row],[Tree Carbon]:[Soil Carbon]])</f>
        <v>91.786368071828178</v>
      </c>
    </row>
    <row r="773" spans="2:14" hidden="1">
      <c r="B773" s="1" t="s">
        <v>31954</v>
      </c>
      <c r="C773" s="1" t="s">
        <v>190</v>
      </c>
      <c r="D773" s="1" t="s">
        <v>214</v>
      </c>
      <c r="E773" s="1" t="s">
        <v>31946</v>
      </c>
      <c r="F773" s="1" t="s">
        <v>192</v>
      </c>
      <c r="G773" s="35">
        <v>80</v>
      </c>
      <c r="H77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m)WilForNon-mechanicalGrazing80</v>
      </c>
      <c r="I773" s="39">
        <v>57.545000000000002</v>
      </c>
      <c r="J773" s="28">
        <v>2.006475</v>
      </c>
      <c r="K773" s="28">
        <v>28.225352112676056</v>
      </c>
      <c r="L773" s="28">
        <v>4.0231288632405162</v>
      </c>
      <c r="M773" s="28">
        <v>1.6786661430378587</v>
      </c>
      <c r="N773" s="28">
        <f>SUM(TotalCarbon[[#This Row],[Tree Carbon]:[Soil Carbon]])</f>
        <v>93.478622118954434</v>
      </c>
    </row>
    <row r="774" spans="2:14" hidden="1">
      <c r="B774" s="1" t="s">
        <v>31954</v>
      </c>
      <c r="C774" s="1" t="s">
        <v>190</v>
      </c>
      <c r="D774" s="1" t="s">
        <v>214</v>
      </c>
      <c r="E774" s="1" t="s">
        <v>31946</v>
      </c>
      <c r="F774" s="1" t="s">
        <v>192</v>
      </c>
      <c r="G774" s="35">
        <v>90</v>
      </c>
      <c r="H77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m)WilForNon-mechanicalGrazing90</v>
      </c>
      <c r="I774" s="39">
        <v>57.545000000000002</v>
      </c>
      <c r="J774" s="28">
        <v>2.006475</v>
      </c>
      <c r="K774" s="28">
        <v>29.664473684210527</v>
      </c>
      <c r="L774" s="28">
        <v>4.0231288632405162</v>
      </c>
      <c r="M774" s="28">
        <v>1.7021834857172422</v>
      </c>
      <c r="N774" s="28">
        <f>SUM(TotalCarbon[[#This Row],[Tree Carbon]:[Soil Carbon]])</f>
        <v>94.941261033168288</v>
      </c>
    </row>
    <row r="775" spans="2:14" hidden="1">
      <c r="B775" s="1" t="s">
        <v>31954</v>
      </c>
      <c r="C775" s="1" t="s">
        <v>190</v>
      </c>
      <c r="D775" s="1" t="s">
        <v>214</v>
      </c>
      <c r="E775" s="1" t="s">
        <v>31946</v>
      </c>
      <c r="F775" s="1" t="s">
        <v>192</v>
      </c>
      <c r="G775" s="35">
        <v>100</v>
      </c>
      <c r="H77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m)WilForNon-mechanicalGrazing100</v>
      </c>
      <c r="I775" s="39">
        <v>57.545000000000002</v>
      </c>
      <c r="J775" s="28">
        <v>2.006475</v>
      </c>
      <c r="K775" s="28">
        <v>30.925925925925927</v>
      </c>
      <c r="L775" s="28">
        <v>4.0231288632405162</v>
      </c>
      <c r="M775" s="28">
        <v>1.7179476319447105</v>
      </c>
      <c r="N775" s="28">
        <f>SUM(TotalCarbon[[#This Row],[Tree Carbon]:[Soil Carbon]])</f>
        <v>96.21847742111116</v>
      </c>
    </row>
    <row r="776" spans="2:14" hidden="1">
      <c r="B776" s="1" t="s">
        <v>31954</v>
      </c>
      <c r="C776" s="1" t="s">
        <v>190</v>
      </c>
      <c r="D776" s="1" t="s">
        <v>215</v>
      </c>
      <c r="E776" s="1" t="s">
        <v>31946</v>
      </c>
      <c r="F776" s="1" t="s">
        <v>192</v>
      </c>
      <c r="G776" s="35">
        <v>0</v>
      </c>
      <c r="H77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m)WilMixNon-mechanicalGrazing0</v>
      </c>
      <c r="I776" s="39">
        <v>0</v>
      </c>
      <c r="J776" s="28">
        <v>0</v>
      </c>
      <c r="K776" s="28">
        <v>0</v>
      </c>
      <c r="L776" s="28">
        <v>0</v>
      </c>
      <c r="M776" s="28">
        <v>0</v>
      </c>
      <c r="N776" s="28">
        <f>SUM(TotalCarbon[[#This Row],[Tree Carbon]:[Soil Carbon]])</f>
        <v>0</v>
      </c>
    </row>
    <row r="777" spans="2:14" hidden="1">
      <c r="B777" s="1" t="s">
        <v>31954</v>
      </c>
      <c r="C777" s="1" t="s">
        <v>190</v>
      </c>
      <c r="D777" s="1" t="s">
        <v>215</v>
      </c>
      <c r="E777" s="1" t="s">
        <v>31946</v>
      </c>
      <c r="F777" s="1" t="s">
        <v>192</v>
      </c>
      <c r="G777" s="35">
        <v>5</v>
      </c>
      <c r="H77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m)WilMixNon-mechanicalGrazing5</v>
      </c>
      <c r="I777" s="39">
        <v>43.280114586930331</v>
      </c>
      <c r="J777" s="28">
        <v>0.50571200927926363</v>
      </c>
      <c r="K777" s="28">
        <v>3.7388059701492535</v>
      </c>
      <c r="L777" s="28">
        <v>5.4480445518696898</v>
      </c>
      <c r="M777" s="28">
        <v>0.31722118211352779</v>
      </c>
      <c r="N777" s="28">
        <f>SUM(TotalCarbon[[#This Row],[Tree Carbon]:[Soil Carbon]])</f>
        <v>53.289898300342067</v>
      </c>
    </row>
    <row r="778" spans="2:14" hidden="1">
      <c r="B778" s="1" t="s">
        <v>31954</v>
      </c>
      <c r="C778" s="1" t="s">
        <v>190</v>
      </c>
      <c r="D778" s="1" t="s">
        <v>215</v>
      </c>
      <c r="E778" s="1" t="s">
        <v>31946</v>
      </c>
      <c r="F778" s="1" t="s">
        <v>192</v>
      </c>
      <c r="G778" s="35">
        <v>10</v>
      </c>
      <c r="H77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m)WilMixNon-mechanicalGrazing10</v>
      </c>
      <c r="I778" s="39">
        <v>53.565423914825189</v>
      </c>
      <c r="J778" s="28">
        <v>1.9909638491125299</v>
      </c>
      <c r="K778" s="28">
        <v>6.958333333333333</v>
      </c>
      <c r="L778" s="28">
        <v>4.0300035321622349</v>
      </c>
      <c r="M778" s="28">
        <v>0.57693991943762768</v>
      </c>
      <c r="N778" s="28">
        <f>SUM(TotalCarbon[[#This Row],[Tree Carbon]:[Soil Carbon]])</f>
        <v>67.12166454887091</v>
      </c>
    </row>
    <row r="779" spans="2:14" hidden="1">
      <c r="B779" s="1" t="s">
        <v>31954</v>
      </c>
      <c r="C779" s="1" t="s">
        <v>190</v>
      </c>
      <c r="D779" s="1" t="s">
        <v>215</v>
      </c>
      <c r="E779" s="1" t="s">
        <v>31946</v>
      </c>
      <c r="F779" s="1" t="s">
        <v>192</v>
      </c>
      <c r="G779" s="35">
        <v>15</v>
      </c>
      <c r="H77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m)WilMixNon-mechanicalGrazing15</v>
      </c>
      <c r="I779" s="39">
        <v>54.176922444078706</v>
      </c>
      <c r="J779" s="28">
        <v>3.1163886803473879</v>
      </c>
      <c r="K779" s="28">
        <v>9.7597402597402603</v>
      </c>
      <c r="L779" s="28">
        <v>3.6517077495144048</v>
      </c>
      <c r="M779" s="28">
        <v>0.78957963683545529</v>
      </c>
      <c r="N779" s="28">
        <f>SUM(TotalCarbon[[#This Row],[Tree Carbon]:[Soil Carbon]])</f>
        <v>71.494338770516208</v>
      </c>
    </row>
    <row r="780" spans="2:14" hidden="1">
      <c r="B780" s="1" t="s">
        <v>31954</v>
      </c>
      <c r="C780" s="1" t="s">
        <v>190</v>
      </c>
      <c r="D780" s="1" t="s">
        <v>215</v>
      </c>
      <c r="E780" s="1" t="s">
        <v>31946</v>
      </c>
      <c r="F780" s="1" t="s">
        <v>192</v>
      </c>
      <c r="G780" s="35">
        <v>20</v>
      </c>
      <c r="H78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m)WilMixNon-mechanicalGrazing20</v>
      </c>
      <c r="I780" s="39">
        <v>54.210551718557653</v>
      </c>
      <c r="J780" s="28">
        <v>3.6922194585528461</v>
      </c>
      <c r="K780" s="28">
        <v>12.219512195121951</v>
      </c>
      <c r="L780" s="28">
        <v>3.5180022887564144</v>
      </c>
      <c r="M780" s="28">
        <v>0.96367431279486482</v>
      </c>
      <c r="N780" s="28">
        <f>SUM(TotalCarbon[[#This Row],[Tree Carbon]:[Soil Carbon]])</f>
        <v>74.603959973783745</v>
      </c>
    </row>
    <row r="781" spans="2:14" hidden="1">
      <c r="B781" s="1" t="s">
        <v>31954</v>
      </c>
      <c r="C781" s="1" t="s">
        <v>190</v>
      </c>
      <c r="D781" s="1" t="s">
        <v>215</v>
      </c>
      <c r="E781" s="1" t="s">
        <v>31946</v>
      </c>
      <c r="F781" s="1" t="s">
        <v>192</v>
      </c>
      <c r="G781" s="35">
        <v>25</v>
      </c>
      <c r="H78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m)WilMixNon-mechanicalGrazing25</v>
      </c>
      <c r="I781" s="39">
        <v>54.212393332588448</v>
      </c>
      <c r="J781" s="28">
        <v>3.9491162013279277</v>
      </c>
      <c r="K781" s="28">
        <v>14.396551724137931</v>
      </c>
      <c r="L781" s="28">
        <v>3.4663258692876404</v>
      </c>
      <c r="M781" s="28">
        <v>1.1062109779499707</v>
      </c>
      <c r="N781" s="28">
        <f>SUM(TotalCarbon[[#This Row],[Tree Carbon]:[Soil Carbon]])</f>
        <v>77.130598105291924</v>
      </c>
    </row>
    <row r="782" spans="2:14" hidden="1">
      <c r="B782" s="1" t="s">
        <v>31954</v>
      </c>
      <c r="C782" s="1" t="s">
        <v>190</v>
      </c>
      <c r="D782" s="1" t="s">
        <v>215</v>
      </c>
      <c r="E782" s="1" t="s">
        <v>31946</v>
      </c>
      <c r="F782" s="1" t="s">
        <v>192</v>
      </c>
      <c r="G782" s="35">
        <v>30</v>
      </c>
      <c r="H78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m)WilMixNon-mechanicalGrazing30</v>
      </c>
      <c r="I782" s="39">
        <v>54.212494160084155</v>
      </c>
      <c r="J782" s="28">
        <v>4.0578536471666267</v>
      </c>
      <c r="K782" s="28">
        <v>16.336956521739129</v>
      </c>
      <c r="L782" s="28">
        <v>3.4456738398890017</v>
      </c>
      <c r="M782" s="28">
        <v>1.2229101291536466</v>
      </c>
      <c r="N782" s="28">
        <f>SUM(TotalCarbon[[#This Row],[Tree Carbon]:[Soil Carbon]])</f>
        <v>79.275888298032555</v>
      </c>
    </row>
    <row r="783" spans="2:14" hidden="1">
      <c r="B783" s="1" t="s">
        <v>31954</v>
      </c>
      <c r="C783" s="1" t="s">
        <v>190</v>
      </c>
      <c r="D783" s="1" t="s">
        <v>215</v>
      </c>
      <c r="E783" s="1" t="s">
        <v>31946</v>
      </c>
      <c r="F783" s="1" t="s">
        <v>192</v>
      </c>
      <c r="G783" s="35">
        <v>35</v>
      </c>
      <c r="H78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m)WilMixNon-mechanicalGrazing35</v>
      </c>
      <c r="I783" s="39">
        <v>54.212499680271655</v>
      </c>
      <c r="J783" s="28">
        <v>4.1029247030586706</v>
      </c>
      <c r="K783" s="28">
        <v>18.077319587628867</v>
      </c>
      <c r="L783" s="28">
        <v>3.4373106910415823</v>
      </c>
      <c r="M783" s="28">
        <v>1.3184553131021843</v>
      </c>
      <c r="N783" s="28">
        <f>SUM(TotalCarbon[[#This Row],[Tree Carbon]:[Soil Carbon]])</f>
        <v>81.148509975102968</v>
      </c>
    </row>
    <row r="784" spans="2:14" hidden="1">
      <c r="B784" s="1" t="s">
        <v>31954</v>
      </c>
      <c r="C784" s="1" t="s">
        <v>190</v>
      </c>
      <c r="D784" s="1" t="s">
        <v>215</v>
      </c>
      <c r="E784" s="1" t="s">
        <v>31946</v>
      </c>
      <c r="F784" s="1" t="s">
        <v>192</v>
      </c>
      <c r="G784" s="35">
        <v>40</v>
      </c>
      <c r="H78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m)WilMixNon-mechanicalGrazing40</v>
      </c>
      <c r="I784" s="39">
        <v>54.212499982495267</v>
      </c>
      <c r="J784" s="28">
        <v>4.1214487134422324</v>
      </c>
      <c r="K784" s="28">
        <v>19.647058823529413</v>
      </c>
      <c r="L784" s="28">
        <v>3.433905909798399</v>
      </c>
      <c r="M784" s="28">
        <v>1.3966810935093505</v>
      </c>
      <c r="N784" s="28">
        <f>SUM(TotalCarbon[[#This Row],[Tree Carbon]:[Soil Carbon]])</f>
        <v>82.811594522774669</v>
      </c>
    </row>
    <row r="785" spans="2:14" hidden="1">
      <c r="B785" s="1" t="s">
        <v>31954</v>
      </c>
      <c r="C785" s="1" t="s">
        <v>190</v>
      </c>
      <c r="D785" s="1" t="s">
        <v>215</v>
      </c>
      <c r="E785" s="1" t="s">
        <v>31946</v>
      </c>
      <c r="F785" s="1" t="s">
        <v>192</v>
      </c>
      <c r="G785" s="35">
        <v>45</v>
      </c>
      <c r="H78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m)WilMixNon-mechanicalGrazing45</v>
      </c>
      <c r="I785" s="39">
        <v>54.21249999904164</v>
      </c>
      <c r="J785" s="28">
        <v>4.1290357876208619</v>
      </c>
      <c r="K785" s="28">
        <v>21.070093457943926</v>
      </c>
      <c r="L785" s="28">
        <v>3.4325167627891786</v>
      </c>
      <c r="M785" s="28">
        <v>1.4607269456122225</v>
      </c>
      <c r="N785" s="28">
        <f>SUM(TotalCarbon[[#This Row],[Tree Carbon]:[Soil Carbon]])</f>
        <v>84.30487295300783</v>
      </c>
    </row>
    <row r="786" spans="2:14" hidden="1">
      <c r="B786" s="1" t="s">
        <v>31954</v>
      </c>
      <c r="C786" s="1" t="s">
        <v>190</v>
      </c>
      <c r="D786" s="1" t="s">
        <v>215</v>
      </c>
      <c r="E786" s="1" t="s">
        <v>31946</v>
      </c>
      <c r="F786" s="1" t="s">
        <v>192</v>
      </c>
      <c r="G786" s="35">
        <v>50</v>
      </c>
      <c r="H78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m)WilMixNon-mechanicalGrazing50</v>
      </c>
      <c r="I786" s="39">
        <v>54.212499999947539</v>
      </c>
      <c r="J786" s="28">
        <v>4.1321389364268883</v>
      </c>
      <c r="K786" s="28">
        <v>22.366071428571427</v>
      </c>
      <c r="L786" s="28">
        <v>3.4319494921982305</v>
      </c>
      <c r="M786" s="28">
        <v>1.5131632543359288</v>
      </c>
      <c r="N786" s="28">
        <f>SUM(TotalCarbon[[#This Row],[Tree Carbon]:[Soil Carbon]])</f>
        <v>85.655823111480004</v>
      </c>
    </row>
    <row r="787" spans="2:14" hidden="1">
      <c r="B787" s="1" t="s">
        <v>31954</v>
      </c>
      <c r="C787" s="1" t="s">
        <v>190</v>
      </c>
      <c r="D787" s="1" t="s">
        <v>215</v>
      </c>
      <c r="E787" s="1" t="s">
        <v>31946</v>
      </c>
      <c r="F787" s="1" t="s">
        <v>192</v>
      </c>
      <c r="G787" s="35">
        <v>60</v>
      </c>
      <c r="H78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m)WilMixNon-mechanicalGrazing60</v>
      </c>
      <c r="I787" s="39">
        <v>54.212499999999828</v>
      </c>
      <c r="J787" s="28">
        <v>4.1339258017567904</v>
      </c>
      <c r="K787" s="28">
        <v>24.639344262295083</v>
      </c>
      <c r="L787" s="28">
        <v>3.4316230803327681</v>
      </c>
      <c r="M787" s="28">
        <v>1.5912435817435266</v>
      </c>
      <c r="N787" s="28">
        <f>SUM(TotalCarbon[[#This Row],[Tree Carbon]:[Soil Carbon]])</f>
        <v>88.008636726128003</v>
      </c>
    </row>
    <row r="788" spans="2:14" hidden="1">
      <c r="B788" s="1" t="s">
        <v>31954</v>
      </c>
      <c r="C788" s="1" t="s">
        <v>190</v>
      </c>
      <c r="D788" s="1" t="s">
        <v>215</v>
      </c>
      <c r="E788" s="1" t="s">
        <v>31946</v>
      </c>
      <c r="F788" s="1" t="s">
        <v>192</v>
      </c>
      <c r="G788" s="35">
        <v>70</v>
      </c>
      <c r="H78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m)WilMixNon-mechanicalGrazing70</v>
      </c>
      <c r="I788" s="39">
        <v>54.212499999999999</v>
      </c>
      <c r="J788" s="28">
        <v>4.1342241935417992</v>
      </c>
      <c r="K788" s="28">
        <v>26.568181818181817</v>
      </c>
      <c r="L788" s="28">
        <v>3.4315685890132728</v>
      </c>
      <c r="M788" s="28">
        <v>1.643582390405868</v>
      </c>
      <c r="N788" s="28">
        <f>SUM(TotalCarbon[[#This Row],[Tree Carbon]:[Soil Carbon]])</f>
        <v>89.990056991142751</v>
      </c>
    </row>
    <row r="789" spans="2:14" hidden="1">
      <c r="B789" s="1" t="s">
        <v>31954</v>
      </c>
      <c r="C789" s="1" t="s">
        <v>190</v>
      </c>
      <c r="D789" s="1" t="s">
        <v>215</v>
      </c>
      <c r="E789" s="1" t="s">
        <v>31946</v>
      </c>
      <c r="F789" s="1" t="s">
        <v>192</v>
      </c>
      <c r="G789" s="35">
        <v>80</v>
      </c>
      <c r="H78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m)WilMixNon-mechanicalGrazing80</v>
      </c>
      <c r="I789" s="39">
        <v>54.212499999999999</v>
      </c>
      <c r="J789" s="28">
        <v>4.1342740146584678</v>
      </c>
      <c r="K789" s="28">
        <v>28.225352112676056</v>
      </c>
      <c r="L789" s="28">
        <v>3.4315594913134024</v>
      </c>
      <c r="M789" s="28">
        <v>1.6786661430378587</v>
      </c>
      <c r="N789" s="28">
        <f>SUM(TotalCarbon[[#This Row],[Tree Carbon]:[Soil Carbon]])</f>
        <v>91.68235176168578</v>
      </c>
    </row>
    <row r="790" spans="2:14" hidden="1">
      <c r="B790" s="1" t="s">
        <v>31954</v>
      </c>
      <c r="C790" s="1" t="s">
        <v>190</v>
      </c>
      <c r="D790" s="1" t="s">
        <v>215</v>
      </c>
      <c r="E790" s="1" t="s">
        <v>31946</v>
      </c>
      <c r="F790" s="1" t="s">
        <v>192</v>
      </c>
      <c r="G790" s="35">
        <v>90</v>
      </c>
      <c r="H79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m)WilMixNon-mechanicalGrazing90</v>
      </c>
      <c r="I790" s="39">
        <v>54.212499999999999</v>
      </c>
      <c r="J790" s="28">
        <v>4.1342823328444265</v>
      </c>
      <c r="K790" s="28">
        <v>29.664473684210527</v>
      </c>
      <c r="L790" s="28">
        <v>3.4315579723649097</v>
      </c>
      <c r="M790" s="28">
        <v>1.7021834857172422</v>
      </c>
      <c r="N790" s="28">
        <f>SUM(TotalCarbon[[#This Row],[Tree Carbon]:[Soil Carbon]])</f>
        <v>93.144997475137117</v>
      </c>
    </row>
    <row r="791" spans="2:14" hidden="1">
      <c r="B791" s="1" t="s">
        <v>31954</v>
      </c>
      <c r="C791" s="1" t="s">
        <v>190</v>
      </c>
      <c r="D791" s="1" t="s">
        <v>215</v>
      </c>
      <c r="E791" s="1" t="s">
        <v>31946</v>
      </c>
      <c r="F791" s="1" t="s">
        <v>192</v>
      </c>
      <c r="G791" s="35">
        <v>100</v>
      </c>
      <c r="H79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m)WilMixNon-mechanicalGrazing100</v>
      </c>
      <c r="I791" s="39">
        <v>54.212499999999999</v>
      </c>
      <c r="J791" s="28">
        <v>4.1342837216513875</v>
      </c>
      <c r="K791" s="28">
        <v>30.925925925925927</v>
      </c>
      <c r="L791" s="28">
        <v>3.4315577187611517</v>
      </c>
      <c r="M791" s="28">
        <v>1.7179476319447105</v>
      </c>
      <c r="N791" s="28">
        <f>SUM(TotalCarbon[[#This Row],[Tree Carbon]:[Soil Carbon]])</f>
        <v>94.422214998283181</v>
      </c>
    </row>
    <row r="792" spans="2:14" hidden="1">
      <c r="B792" s="1" t="s">
        <v>31954</v>
      </c>
      <c r="C792" s="1" t="s">
        <v>190</v>
      </c>
      <c r="D792" s="1" t="s">
        <v>216</v>
      </c>
      <c r="E792" s="1" t="s">
        <v>31946</v>
      </c>
      <c r="F792" s="1" t="s">
        <v>192</v>
      </c>
      <c r="G792" s="35">
        <v>0</v>
      </c>
      <c r="H79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m)WilScrubNon-mechanicalGrazing0</v>
      </c>
      <c r="I792" s="39">
        <v>0</v>
      </c>
      <c r="J792" s="28">
        <v>0</v>
      </c>
      <c r="K792" s="28">
        <v>0</v>
      </c>
      <c r="L792" s="28">
        <v>0</v>
      </c>
      <c r="M792" s="28">
        <v>0</v>
      </c>
      <c r="N792" s="28">
        <f>SUM(TotalCarbon[[#This Row],[Tree Carbon]:[Soil Carbon]])</f>
        <v>0</v>
      </c>
    </row>
    <row r="793" spans="2:14" hidden="1">
      <c r="B793" s="1" t="s">
        <v>31954</v>
      </c>
      <c r="C793" s="1" t="s">
        <v>190</v>
      </c>
      <c r="D793" s="1" t="s">
        <v>216</v>
      </c>
      <c r="E793" s="1" t="s">
        <v>31946</v>
      </c>
      <c r="F793" s="1" t="s">
        <v>192</v>
      </c>
      <c r="G793" s="35">
        <v>5</v>
      </c>
      <c r="H79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m)WilScrubNon-mechanicalGrazing5</v>
      </c>
      <c r="I793" s="39">
        <v>10.200538171750523</v>
      </c>
      <c r="J793" s="28">
        <v>1.0645813269185507</v>
      </c>
      <c r="K793" s="28">
        <v>3.7388059701492535</v>
      </c>
      <c r="L793" s="28">
        <v>4.6250882459174463</v>
      </c>
      <c r="M793" s="28">
        <v>0.31722118211352779</v>
      </c>
      <c r="N793" s="28">
        <f>SUM(TotalCarbon[[#This Row],[Tree Carbon]:[Soil Carbon]])</f>
        <v>19.946234896849301</v>
      </c>
    </row>
    <row r="794" spans="2:14" hidden="1">
      <c r="B794" s="1" t="s">
        <v>31954</v>
      </c>
      <c r="C794" s="1" t="s">
        <v>190</v>
      </c>
      <c r="D794" s="1" t="s">
        <v>216</v>
      </c>
      <c r="E794" s="1" t="s">
        <v>31946</v>
      </c>
      <c r="F794" s="1" t="s">
        <v>192</v>
      </c>
      <c r="G794" s="35">
        <v>10</v>
      </c>
      <c r="H79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m)WilScrubNon-mechanicalGrazing10</v>
      </c>
      <c r="I794" s="39">
        <v>35.143476695572822</v>
      </c>
      <c r="J794" s="28">
        <v>1.6204400579475913</v>
      </c>
      <c r="K794" s="28">
        <v>6.958333333333333</v>
      </c>
      <c r="L794" s="28">
        <v>4.2167719630145744</v>
      </c>
      <c r="M794" s="28">
        <v>0.57693991943762768</v>
      </c>
      <c r="N794" s="28">
        <f>SUM(TotalCarbon[[#This Row],[Tree Carbon]:[Soil Carbon]])</f>
        <v>48.515961969305948</v>
      </c>
    </row>
    <row r="795" spans="2:14" hidden="1">
      <c r="B795" s="1" t="s">
        <v>31954</v>
      </c>
      <c r="C795" s="1" t="s">
        <v>190</v>
      </c>
      <c r="D795" s="1" t="s">
        <v>216</v>
      </c>
      <c r="E795" s="1" t="s">
        <v>31946</v>
      </c>
      <c r="F795" s="1" t="s">
        <v>192</v>
      </c>
      <c r="G795" s="35">
        <v>15</v>
      </c>
      <c r="H79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m)WilScrubNon-mechanicalGrazing15</v>
      </c>
      <c r="I795" s="39">
        <v>50.783279786204176</v>
      </c>
      <c r="J795" s="28">
        <v>1.7178185350889081</v>
      </c>
      <c r="K795" s="28">
        <v>9.7597402597402603</v>
      </c>
      <c r="L795" s="28">
        <v>4.1629804040282012</v>
      </c>
      <c r="M795" s="28">
        <v>0.78957963683545529</v>
      </c>
      <c r="N795" s="28">
        <f>SUM(TotalCarbon[[#This Row],[Tree Carbon]:[Soil Carbon]])</f>
        <v>67.213398621896999</v>
      </c>
    </row>
    <row r="796" spans="2:14" hidden="1">
      <c r="B796" s="1" t="s">
        <v>31954</v>
      </c>
      <c r="C796" s="1" t="s">
        <v>190</v>
      </c>
      <c r="D796" s="1" t="s">
        <v>216</v>
      </c>
      <c r="E796" s="1" t="s">
        <v>31946</v>
      </c>
      <c r="F796" s="1" t="s">
        <v>192</v>
      </c>
      <c r="G796" s="35">
        <v>20</v>
      </c>
      <c r="H79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m)WilScrubNon-mechanicalGrazing20</v>
      </c>
      <c r="I796" s="39">
        <v>57.571880583674044</v>
      </c>
      <c r="J796" s="28">
        <v>1.7327852087464399</v>
      </c>
      <c r="K796" s="28">
        <v>12.219512195121951</v>
      </c>
      <c r="L796" s="28">
        <v>4.1550430525276214</v>
      </c>
      <c r="M796" s="28">
        <v>0.96367431279486482</v>
      </c>
      <c r="N796" s="28">
        <f>SUM(TotalCarbon[[#This Row],[Tree Carbon]:[Soil Carbon]])</f>
        <v>76.642895352864912</v>
      </c>
    </row>
    <row r="797" spans="2:14" hidden="1">
      <c r="B797" s="1" t="s">
        <v>31954</v>
      </c>
      <c r="C797" s="1" t="s">
        <v>190</v>
      </c>
      <c r="D797" s="1" t="s">
        <v>216</v>
      </c>
      <c r="E797" s="1" t="s">
        <v>31946</v>
      </c>
      <c r="F797" s="1" t="s">
        <v>192</v>
      </c>
      <c r="G797" s="35">
        <v>25</v>
      </c>
      <c r="H79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m)WilScrubNon-mechanicalGrazing25</v>
      </c>
      <c r="I797" s="39">
        <v>60.192605067421155</v>
      </c>
      <c r="J797" s="28">
        <v>1.7350424622575609</v>
      </c>
      <c r="K797" s="28">
        <v>14.396551724137931</v>
      </c>
      <c r="L797" s="28">
        <v>4.153853211594206</v>
      </c>
      <c r="M797" s="28">
        <v>1.1062109779499707</v>
      </c>
      <c r="N797" s="28">
        <f>SUM(TotalCarbon[[#This Row],[Tree Carbon]:[Soil Carbon]])</f>
        <v>81.584263443360825</v>
      </c>
    </row>
    <row r="798" spans="2:14" hidden="1">
      <c r="B798" s="1" t="s">
        <v>31954</v>
      </c>
      <c r="C798" s="1" t="s">
        <v>190</v>
      </c>
      <c r="D798" s="1" t="s">
        <v>216</v>
      </c>
      <c r="E798" s="1" t="s">
        <v>31946</v>
      </c>
      <c r="F798" s="1" t="s">
        <v>192</v>
      </c>
      <c r="G798" s="35">
        <v>30</v>
      </c>
      <c r="H798"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m)WilScrubNon-mechanicalGrazing30</v>
      </c>
      <c r="I798" s="39">
        <v>61.164099943070894</v>
      </c>
      <c r="J798" s="28">
        <v>1.735381938235194</v>
      </c>
      <c r="K798" s="28">
        <v>16.336956521739129</v>
      </c>
      <c r="L798" s="28">
        <v>4.1536744307693674</v>
      </c>
      <c r="M798" s="28">
        <v>1.2229101291536466</v>
      </c>
      <c r="N798" s="28">
        <f>SUM(TotalCarbon[[#This Row],[Tree Carbon]:[Soil Carbon]])</f>
        <v>84.61302296296823</v>
      </c>
    </row>
    <row r="799" spans="2:14" hidden="1">
      <c r="B799" s="1" t="s">
        <v>31954</v>
      </c>
      <c r="C799" s="1" t="s">
        <v>190</v>
      </c>
      <c r="D799" s="1" t="s">
        <v>216</v>
      </c>
      <c r="E799" s="1" t="s">
        <v>31946</v>
      </c>
      <c r="F799" s="1" t="s">
        <v>192</v>
      </c>
      <c r="G799" s="35">
        <v>35</v>
      </c>
      <c r="H799"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m)WilScrubNon-mechanicalGrazing35</v>
      </c>
      <c r="I799" s="39">
        <v>61.519058612160876</v>
      </c>
      <c r="J799" s="28">
        <v>1.7354329715270147</v>
      </c>
      <c r="K799" s="28">
        <v>18.077319587628867</v>
      </c>
      <c r="L799" s="28">
        <v>4.1536475584066395</v>
      </c>
      <c r="M799" s="28">
        <v>1.3184553131021843</v>
      </c>
      <c r="N799" s="28">
        <f>SUM(TotalCarbon[[#This Row],[Tree Carbon]:[Soil Carbon]])</f>
        <v>86.803914042825596</v>
      </c>
    </row>
    <row r="800" spans="2:14" hidden="1">
      <c r="B800" s="1" t="s">
        <v>31954</v>
      </c>
      <c r="C800" s="1" t="s">
        <v>190</v>
      </c>
      <c r="D800" s="1" t="s">
        <v>216</v>
      </c>
      <c r="E800" s="1" t="s">
        <v>31946</v>
      </c>
      <c r="F800" s="1" t="s">
        <v>192</v>
      </c>
      <c r="G800" s="35">
        <v>40</v>
      </c>
      <c r="H800"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m)WilScrubNon-mechanicalGrazing40</v>
      </c>
      <c r="I800" s="39">
        <v>61.648077115382748</v>
      </c>
      <c r="J800" s="28">
        <v>1.7354406428529729</v>
      </c>
      <c r="K800" s="28">
        <v>19.647058823529413</v>
      </c>
      <c r="L800" s="28">
        <v>4.1536435190356196</v>
      </c>
      <c r="M800" s="28">
        <v>1.3966810935093505</v>
      </c>
      <c r="N800" s="28">
        <f>SUM(TotalCarbon[[#This Row],[Tree Carbon]:[Soil Carbon]])</f>
        <v>88.580901194310115</v>
      </c>
    </row>
    <row r="801" spans="2:14" hidden="1">
      <c r="B801" s="1" t="s">
        <v>31954</v>
      </c>
      <c r="C801" s="1" t="s">
        <v>190</v>
      </c>
      <c r="D801" s="1" t="s">
        <v>216</v>
      </c>
      <c r="E801" s="1" t="s">
        <v>31946</v>
      </c>
      <c r="F801" s="1" t="s">
        <v>192</v>
      </c>
      <c r="G801" s="35">
        <v>45</v>
      </c>
      <c r="H801"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m)WilScrubNon-mechanicalGrazing45</v>
      </c>
      <c r="I801" s="39">
        <v>61.694883795248352</v>
      </c>
      <c r="J801" s="28">
        <v>1.7354417959958732</v>
      </c>
      <c r="K801" s="28">
        <v>21.070093457943926</v>
      </c>
      <c r="L801" s="28">
        <v>4.1536429118449476</v>
      </c>
      <c r="M801" s="28">
        <v>1.4607269456122225</v>
      </c>
      <c r="N801" s="28">
        <f>SUM(TotalCarbon[[#This Row],[Tree Carbon]:[Soil Carbon]])</f>
        <v>90.11478890664533</v>
      </c>
    </row>
    <row r="802" spans="2:14" hidden="1">
      <c r="B802" s="1" t="s">
        <v>31954</v>
      </c>
      <c r="C802" s="1" t="s">
        <v>190</v>
      </c>
      <c r="D802" s="1" t="s">
        <v>216</v>
      </c>
      <c r="E802" s="1" t="s">
        <v>31946</v>
      </c>
      <c r="F802" s="1" t="s">
        <v>192</v>
      </c>
      <c r="G802" s="35">
        <v>50</v>
      </c>
      <c r="H802"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m)WilScrubNon-mechanicalGrazing50</v>
      </c>
      <c r="I802" s="39">
        <v>61.711853227954883</v>
      </c>
      <c r="J802" s="28">
        <v>1.7354419693344381</v>
      </c>
      <c r="K802" s="28">
        <v>22.366071428571427</v>
      </c>
      <c r="L802" s="28">
        <v>4.1536428205730731</v>
      </c>
      <c r="M802" s="28">
        <v>1.5131632543359288</v>
      </c>
      <c r="N802" s="28">
        <f>SUM(TotalCarbon[[#This Row],[Tree Carbon]:[Soil Carbon]])</f>
        <v>91.480172700769742</v>
      </c>
    </row>
    <row r="803" spans="2:14" hidden="1">
      <c r="B803" s="1" t="s">
        <v>31954</v>
      </c>
      <c r="C803" s="1" t="s">
        <v>190</v>
      </c>
      <c r="D803" s="1" t="s">
        <v>216</v>
      </c>
      <c r="E803" s="1" t="s">
        <v>31946</v>
      </c>
      <c r="F803" s="1" t="s">
        <v>192</v>
      </c>
      <c r="G803" s="35">
        <v>60</v>
      </c>
      <c r="H803"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m)WilScrubNon-mechanicalGrazing60</v>
      </c>
      <c r="I803" s="39">
        <v>61.720232971655435</v>
      </c>
      <c r="J803" s="28">
        <v>1.7354419993070931</v>
      </c>
      <c r="K803" s="28">
        <v>24.639344262295083</v>
      </c>
      <c r="L803" s="28">
        <v>4.1536428047908975</v>
      </c>
      <c r="M803" s="28">
        <v>1.5912435817435266</v>
      </c>
      <c r="N803" s="28">
        <f>SUM(TotalCarbon[[#This Row],[Tree Carbon]:[Soil Carbon]])</f>
        <v>93.83990561979202</v>
      </c>
    </row>
    <row r="804" spans="2:14" hidden="1">
      <c r="B804" s="1" t="s">
        <v>31954</v>
      </c>
      <c r="C804" s="1" t="s">
        <v>190</v>
      </c>
      <c r="D804" s="1" t="s">
        <v>216</v>
      </c>
      <c r="E804" s="1" t="s">
        <v>31946</v>
      </c>
      <c r="F804" s="1" t="s">
        <v>192</v>
      </c>
      <c r="G804" s="35">
        <v>70</v>
      </c>
      <c r="H804"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m)WilScrubNon-mechanicalGrazing70</v>
      </c>
      <c r="I804" s="39">
        <v>61.721333593059285</v>
      </c>
      <c r="J804" s="28">
        <v>1.7354419999843431</v>
      </c>
      <c r="K804" s="28">
        <v>26.568181818181817</v>
      </c>
      <c r="L804" s="28">
        <v>4.1536428044342886</v>
      </c>
      <c r="M804" s="28">
        <v>1.643582390405868</v>
      </c>
      <c r="N804" s="28">
        <f>SUM(TotalCarbon[[#This Row],[Tree Carbon]:[Soil Carbon]])</f>
        <v>95.822182606065596</v>
      </c>
    </row>
    <row r="805" spans="2:14" hidden="1">
      <c r="B805" s="1" t="s">
        <v>31954</v>
      </c>
      <c r="C805" s="1" t="s">
        <v>190</v>
      </c>
      <c r="D805" s="1" t="s">
        <v>216</v>
      </c>
      <c r="E805" s="1" t="s">
        <v>31946</v>
      </c>
      <c r="F805" s="1" t="s">
        <v>192</v>
      </c>
      <c r="G805" s="35">
        <v>80</v>
      </c>
      <c r="H805"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m)WilScrubNon-mechanicalGrazing80</v>
      </c>
      <c r="I805" s="39">
        <v>61.721478144838521</v>
      </c>
      <c r="J805" s="28">
        <v>1.7354419999996462</v>
      </c>
      <c r="K805" s="28">
        <v>28.225352112676056</v>
      </c>
      <c r="L805" s="28">
        <v>4.1536428044262319</v>
      </c>
      <c r="M805" s="28">
        <v>1.6786661430378587</v>
      </c>
      <c r="N805" s="28">
        <f>SUM(TotalCarbon[[#This Row],[Tree Carbon]:[Soil Carbon]])</f>
        <v>97.514581204978313</v>
      </c>
    </row>
    <row r="806" spans="2:14" hidden="1">
      <c r="B806" s="1" t="s">
        <v>31954</v>
      </c>
      <c r="C806" s="1" t="s">
        <v>190</v>
      </c>
      <c r="D806" s="1" t="s">
        <v>216</v>
      </c>
      <c r="E806" s="1" t="s">
        <v>31946</v>
      </c>
      <c r="F806" s="1" t="s">
        <v>192</v>
      </c>
      <c r="G806" s="35">
        <v>90</v>
      </c>
      <c r="H806"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m)WilScrubNon-mechanicalGrazing90</v>
      </c>
      <c r="I806" s="39">
        <v>61.72149712964066</v>
      </c>
      <c r="J806" s="28">
        <v>1.7354419999999917</v>
      </c>
      <c r="K806" s="28">
        <v>29.664473684210527</v>
      </c>
      <c r="L806" s="28">
        <v>4.1536428044260481</v>
      </c>
      <c r="M806" s="28">
        <v>1.7021834857172422</v>
      </c>
      <c r="N806" s="28">
        <f>SUM(TotalCarbon[[#This Row],[Tree Carbon]:[Soil Carbon]])</f>
        <v>98.977239103994464</v>
      </c>
    </row>
    <row r="807" spans="2:14" hidden="1">
      <c r="B807" s="1" t="s">
        <v>31954</v>
      </c>
      <c r="C807" s="1" t="s">
        <v>190</v>
      </c>
      <c r="D807" s="1" t="s">
        <v>216</v>
      </c>
      <c r="E807" s="1" t="s">
        <v>31946</v>
      </c>
      <c r="F807" s="1" t="s">
        <v>192</v>
      </c>
      <c r="G807" s="37">
        <v>100</v>
      </c>
      <c r="H807" s="40"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m)WilScrubNon-mechanicalGrazing100</v>
      </c>
      <c r="I807" s="41">
        <v>61.721499623019859</v>
      </c>
      <c r="J807" s="29">
        <v>1.7354419999999999</v>
      </c>
      <c r="K807" s="29">
        <v>30.925925925925927</v>
      </c>
      <c r="L807" s="29">
        <v>4.1536428044260454</v>
      </c>
      <c r="M807" s="29">
        <v>1.7179476319447105</v>
      </c>
      <c r="N807" s="29">
        <f>SUM(TotalCarbon[[#This Row],[Tree Carbon]:[Soil Carbon]])</f>
        <v>100.25445798531653</v>
      </c>
    </row>
    <row r="808" spans="2:14">
      <c r="B808" s="1" t="s">
        <v>31954</v>
      </c>
      <c r="C808" s="1" t="s">
        <v>17</v>
      </c>
      <c r="D808" s="1"/>
      <c r="E808" s="1" t="s">
        <v>31946</v>
      </c>
      <c r="F808" s="1" t="s">
        <v>192</v>
      </c>
      <c r="G808" s="35">
        <v>0</v>
      </c>
      <c r="H808"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CaliforniaNon-mechanicalGrazing0</v>
      </c>
      <c r="I808" s="39">
        <v>0</v>
      </c>
      <c r="J808" s="28">
        <v>0</v>
      </c>
      <c r="K808" s="28">
        <v>0</v>
      </c>
      <c r="L808" s="28">
        <v>0</v>
      </c>
      <c r="M808" s="28">
        <v>0</v>
      </c>
      <c r="N808" s="28">
        <f>SUM(TotalCarbon[[#This Row],[Tree Carbon]:[Soil Carbon]])</f>
        <v>0</v>
      </c>
    </row>
    <row r="809" spans="2:14">
      <c r="B809" s="1" t="s">
        <v>31954</v>
      </c>
      <c r="C809" s="1" t="s">
        <v>17</v>
      </c>
      <c r="D809" s="1"/>
      <c r="E809" s="1" t="s">
        <v>31946</v>
      </c>
      <c r="F809" s="1" t="s">
        <v>192</v>
      </c>
      <c r="G809" s="35">
        <v>5</v>
      </c>
      <c r="H809"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CaliforniaNon-mechanicalGrazing5</v>
      </c>
      <c r="I809" s="39">
        <v>28.270004332360855</v>
      </c>
      <c r="J809" s="28">
        <v>1.1261750057479241</v>
      </c>
      <c r="K809" s="28">
        <v>3.7388059701492535</v>
      </c>
      <c r="L809" s="28">
        <v>4.568210151775868</v>
      </c>
      <c r="M809" s="28">
        <v>0.50755389138165441</v>
      </c>
      <c r="N809" s="28">
        <f>SUM(TotalCarbon[[#This Row],[Tree Carbon]:[Soil Carbon]])</f>
        <v>38.210749351415551</v>
      </c>
    </row>
    <row r="810" spans="2:14">
      <c r="B810" s="1" t="s">
        <v>31954</v>
      </c>
      <c r="C810" s="1" t="s">
        <v>17</v>
      </c>
      <c r="D810" s="1"/>
      <c r="E810" s="1" t="s">
        <v>31946</v>
      </c>
      <c r="F810" s="1" t="s">
        <v>192</v>
      </c>
      <c r="G810" s="35">
        <v>10</v>
      </c>
      <c r="H810"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CaliforniaNon-mechanicalGrazing10</v>
      </c>
      <c r="I810" s="39">
        <v>59.014191642346091</v>
      </c>
      <c r="J810" s="28">
        <v>2.6273101552884319</v>
      </c>
      <c r="K810" s="28">
        <v>6.958333333333333</v>
      </c>
      <c r="L810" s="28">
        <v>3.7914634469929918</v>
      </c>
      <c r="M810" s="28">
        <v>0.92310387110021708</v>
      </c>
      <c r="N810" s="28">
        <f>SUM(TotalCarbon[[#This Row],[Tree Carbon]:[Soil Carbon]])</f>
        <v>73.314402449061078</v>
      </c>
    </row>
    <row r="811" spans="2:14">
      <c r="B811" s="1" t="s">
        <v>31954</v>
      </c>
      <c r="C811" s="1" t="s">
        <v>17</v>
      </c>
      <c r="D811" s="1"/>
      <c r="E811" s="1" t="s">
        <v>31946</v>
      </c>
      <c r="F811" s="1" t="s">
        <v>192</v>
      </c>
      <c r="G811" s="35">
        <v>15</v>
      </c>
      <c r="H811"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CaliforniaNon-mechanicalGrazing15</v>
      </c>
      <c r="I811" s="39">
        <v>70.38378278805672</v>
      </c>
      <c r="J811" s="28">
        <v>3.3121232962867131</v>
      </c>
      <c r="K811" s="28">
        <v>9.7597402597402603</v>
      </c>
      <c r="L811" s="28">
        <v>3.6030968849440734</v>
      </c>
      <c r="M811" s="28">
        <v>1.2633274189367327</v>
      </c>
      <c r="N811" s="28">
        <f>SUM(TotalCarbon[[#This Row],[Tree Carbon]:[Soil Carbon]])</f>
        <v>88.322070647964495</v>
      </c>
    </row>
    <row r="812" spans="2:14">
      <c r="B812" s="1" t="s">
        <v>31954</v>
      </c>
      <c r="C812" s="1" t="s">
        <v>17</v>
      </c>
      <c r="D812" s="1"/>
      <c r="E812" s="1" t="s">
        <v>31946</v>
      </c>
      <c r="F812" s="1" t="s">
        <v>192</v>
      </c>
      <c r="G812" s="35">
        <v>20</v>
      </c>
      <c r="H812"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CaliforniaNon-mechanicalGrazing20</v>
      </c>
      <c r="I812" s="39">
        <v>73.78569550085966</v>
      </c>
      <c r="J812" s="28">
        <v>3.5589078088340047</v>
      </c>
      <c r="K812" s="28">
        <v>12.219512195121951</v>
      </c>
      <c r="L812" s="28">
        <v>3.5465793968068322</v>
      </c>
      <c r="M812" s="28">
        <v>1.5418789004717866</v>
      </c>
      <c r="N812" s="28">
        <f>SUM(TotalCarbon[[#This Row],[Tree Carbon]:[Soil Carbon]])</f>
        <v>94.652573802094238</v>
      </c>
    </row>
    <row r="813" spans="2:14">
      <c r="B813" s="1" t="s">
        <v>31954</v>
      </c>
      <c r="C813" s="1" t="s">
        <v>17</v>
      </c>
      <c r="D813" s="1"/>
      <c r="E813" s="1" t="s">
        <v>31946</v>
      </c>
      <c r="F813" s="1" t="s">
        <v>192</v>
      </c>
      <c r="G813" s="35">
        <v>25</v>
      </c>
      <c r="H813"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CaliforniaNon-mechanicalGrazing25</v>
      </c>
      <c r="I813" s="39">
        <v>74.750650882261851</v>
      </c>
      <c r="J813" s="28">
        <v>3.6420034421742637</v>
      </c>
      <c r="K813" s="28">
        <v>14.396551724137931</v>
      </c>
      <c r="L813" s="28">
        <v>3.5286167531468764</v>
      </c>
      <c r="M813" s="28">
        <v>1.7699375647199602</v>
      </c>
      <c r="N813" s="28">
        <f>SUM(TotalCarbon[[#This Row],[Tree Carbon]:[Soil Carbon]])</f>
        <v>98.087760366440875</v>
      </c>
    </row>
    <row r="814" spans="2:14">
      <c r="B814" s="1" t="s">
        <v>31954</v>
      </c>
      <c r="C814" s="1" t="s">
        <v>17</v>
      </c>
      <c r="D814" s="1"/>
      <c r="E814" s="1" t="s">
        <v>31946</v>
      </c>
      <c r="F814" s="1" t="s">
        <v>192</v>
      </c>
      <c r="G814" s="35">
        <v>30</v>
      </c>
      <c r="H814"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CaliforniaNon-mechanicalGrazing30</v>
      </c>
      <c r="I814" s="39">
        <v>75.020431192136797</v>
      </c>
      <c r="J814" s="28">
        <v>3.6693930964832413</v>
      </c>
      <c r="K814" s="28">
        <v>16.336956521739129</v>
      </c>
      <c r="L814" s="28">
        <v>3.5228052626295479</v>
      </c>
      <c r="M814" s="28">
        <v>1.9566562066458317</v>
      </c>
      <c r="N814" s="28">
        <f>SUM(TotalCarbon[[#This Row],[Tree Carbon]:[Soil Carbon]])</f>
        <v>100.50624227963455</v>
      </c>
    </row>
    <row r="815" spans="2:14">
      <c r="B815" s="1" t="s">
        <v>31954</v>
      </c>
      <c r="C815" s="1" t="s">
        <v>17</v>
      </c>
      <c r="D815" s="1"/>
      <c r="E815" s="1" t="s">
        <v>31946</v>
      </c>
      <c r="F815" s="1" t="s">
        <v>192</v>
      </c>
      <c r="G815" s="35">
        <v>35</v>
      </c>
      <c r="H815"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CaliforniaNon-mechanicalGrazing35</v>
      </c>
      <c r="I815" s="39">
        <v>75.095555336385971</v>
      </c>
      <c r="J815" s="28">
        <v>3.6783594087662266</v>
      </c>
      <c r="K815" s="28">
        <v>18.077319587628867</v>
      </c>
      <c r="L815" s="28">
        <v>3.5209142941772895</v>
      </c>
      <c r="M815" s="28">
        <v>2.1095285009634992</v>
      </c>
      <c r="N815" s="28">
        <f>SUM(TotalCarbon[[#This Row],[Tree Carbon]:[Soil Carbon]])</f>
        <v>102.48167712792184</v>
      </c>
    </row>
    <row r="816" spans="2:14">
      <c r="B816" s="1" t="s">
        <v>31954</v>
      </c>
      <c r="C816" s="1" t="s">
        <v>17</v>
      </c>
      <c r="D816" s="1"/>
      <c r="E816" s="1" t="s">
        <v>31946</v>
      </c>
      <c r="F816" s="1" t="s">
        <v>192</v>
      </c>
      <c r="G816" s="35">
        <v>40</v>
      </c>
      <c r="H816"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CaliforniaNon-mechanicalGrazing40</v>
      </c>
      <c r="I816" s="39">
        <v>75.116451557520946</v>
      </c>
      <c r="J816" s="28">
        <v>3.6812880925157034</v>
      </c>
      <c r="K816" s="28">
        <v>19.647058823529413</v>
      </c>
      <c r="L816" s="28">
        <v>3.5202978615800937</v>
      </c>
      <c r="M816" s="28">
        <v>2.2346897496149722</v>
      </c>
      <c r="N816" s="28">
        <f>SUM(TotalCarbon[[#This Row],[Tree Carbon]:[Soil Carbon]])</f>
        <v>104.19978608476113</v>
      </c>
    </row>
    <row r="817" spans="2:14">
      <c r="B817" s="1" t="s">
        <v>31954</v>
      </c>
      <c r="C817" s="1" t="s">
        <v>17</v>
      </c>
      <c r="D817" s="1"/>
      <c r="E817" s="1" t="s">
        <v>31946</v>
      </c>
      <c r="F817" s="1" t="s">
        <v>192</v>
      </c>
      <c r="G817" s="35">
        <v>45</v>
      </c>
      <c r="H817"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CaliforniaNon-mechanicalGrazing45</v>
      </c>
      <c r="I817" s="39">
        <v>75.122262175081957</v>
      </c>
      <c r="J817" s="28">
        <v>3.6822439990913969</v>
      </c>
      <c r="K817" s="28">
        <v>21.070093457943926</v>
      </c>
      <c r="L817" s="28">
        <v>3.5200967908046694</v>
      </c>
      <c r="M817" s="28">
        <v>2.3371631129795603</v>
      </c>
      <c r="N817" s="28">
        <f>SUM(TotalCarbon[[#This Row],[Tree Carbon]:[Soil Carbon]])</f>
        <v>105.73185953590152</v>
      </c>
    </row>
    <row r="818" spans="2:14">
      <c r="B818" s="1" t="s">
        <v>31954</v>
      </c>
      <c r="C818" s="1" t="s">
        <v>17</v>
      </c>
      <c r="D818" s="1"/>
      <c r="E818" s="1" t="s">
        <v>31946</v>
      </c>
      <c r="F818" s="1" t="s">
        <v>192</v>
      </c>
      <c r="G818" s="35">
        <v>50</v>
      </c>
      <c r="H818"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CaliforniaNon-mechanicalGrazing50</v>
      </c>
      <c r="I818" s="39">
        <v>75.123877796740516</v>
      </c>
      <c r="J818" s="28">
        <v>3.6825559278930973</v>
      </c>
      <c r="K818" s="28">
        <v>22.366071428571427</v>
      </c>
      <c r="L818" s="28">
        <v>3.5200311917231137</v>
      </c>
      <c r="M818" s="28">
        <v>2.4210612069374875</v>
      </c>
      <c r="N818" s="28">
        <f>SUM(TotalCarbon[[#This Row],[Tree Carbon]:[Soil Carbon]])</f>
        <v>107.11359755186564</v>
      </c>
    </row>
    <row r="819" spans="2:14">
      <c r="B819" s="1" t="s">
        <v>31954</v>
      </c>
      <c r="C819" s="1" t="s">
        <v>17</v>
      </c>
      <c r="D819" s="1"/>
      <c r="E819" s="1" t="s">
        <v>31946</v>
      </c>
      <c r="F819" s="1" t="s">
        <v>192</v>
      </c>
      <c r="G819" s="35">
        <v>60</v>
      </c>
      <c r="H819"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CaliforniaNon-mechanicalGrazing60</v>
      </c>
      <c r="I819" s="39">
        <v>75.124451900615981</v>
      </c>
      <c r="J819" s="28">
        <v>3.6826909168929349</v>
      </c>
      <c r="K819" s="28">
        <v>24.639344262295083</v>
      </c>
      <c r="L819" s="28">
        <v>3.5200028054412922</v>
      </c>
      <c r="M819" s="28">
        <v>2.5459897307896426</v>
      </c>
      <c r="N819" s="28">
        <f>SUM(TotalCarbon[[#This Row],[Tree Carbon]:[Soil Carbon]])</f>
        <v>109.51247961603494</v>
      </c>
    </row>
    <row r="820" spans="2:14">
      <c r="B820" s="1" t="s">
        <v>31954</v>
      </c>
      <c r="C820" s="1" t="s">
        <v>17</v>
      </c>
      <c r="D820" s="1"/>
      <c r="E820" s="1" t="s">
        <v>31946</v>
      </c>
      <c r="F820" s="1" t="s">
        <v>192</v>
      </c>
      <c r="G820" s="35">
        <v>70</v>
      </c>
      <c r="H820"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CaliforniaNon-mechanicalGrazing70</v>
      </c>
      <c r="I820" s="39">
        <v>75.124496281688877</v>
      </c>
      <c r="J820" s="28">
        <v>3.6827052878142488</v>
      </c>
      <c r="K820" s="28">
        <v>26.568181818181817</v>
      </c>
      <c r="L820" s="28">
        <v>3.5199997835140926</v>
      </c>
      <c r="M820" s="28">
        <v>2.6297318246493901</v>
      </c>
      <c r="N820" s="28">
        <f>SUM(TotalCarbon[[#This Row],[Tree Carbon]:[Soil Carbon]])</f>
        <v>111.52511499584841</v>
      </c>
    </row>
    <row r="821" spans="2:14">
      <c r="B821" s="1" t="s">
        <v>31954</v>
      </c>
      <c r="C821" s="1" t="s">
        <v>17</v>
      </c>
      <c r="D821" s="1"/>
      <c r="E821" s="1" t="s">
        <v>31946</v>
      </c>
      <c r="F821" s="1" t="s">
        <v>192</v>
      </c>
      <c r="G821" s="35">
        <v>80</v>
      </c>
      <c r="H821"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CaliforniaNon-mechanicalGrazing80</v>
      </c>
      <c r="I821" s="39">
        <v>75.124499712556911</v>
      </c>
      <c r="J821" s="28">
        <v>3.6827068177232407</v>
      </c>
      <c r="K821" s="28">
        <v>28.225352112676056</v>
      </c>
      <c r="L821" s="28">
        <v>3.5199994618046277</v>
      </c>
      <c r="M821" s="28">
        <v>2.6858658288605781</v>
      </c>
      <c r="N821" s="28">
        <f>SUM(TotalCarbon[[#This Row],[Tree Carbon]:[Soil Carbon]])</f>
        <v>113.23842393362142</v>
      </c>
    </row>
    <row r="822" spans="2:14">
      <c r="B822" s="1" t="s">
        <v>31954</v>
      </c>
      <c r="C822" s="1" t="s">
        <v>17</v>
      </c>
      <c r="D822" s="1"/>
      <c r="E822" s="1" t="s">
        <v>31946</v>
      </c>
      <c r="F822" s="1" t="s">
        <v>192</v>
      </c>
      <c r="G822" s="35">
        <v>90</v>
      </c>
      <c r="H822"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CaliforniaNon-mechanicalGrazing90</v>
      </c>
      <c r="I822" s="39">
        <v>75.124499977779294</v>
      </c>
      <c r="J822" s="28">
        <v>3.6827069805950883</v>
      </c>
      <c r="K822" s="28">
        <v>29.664473684210527</v>
      </c>
      <c r="L822" s="28">
        <v>3.519999427555923</v>
      </c>
      <c r="M822" s="28">
        <v>2.7234935771475861</v>
      </c>
      <c r="N822" s="28">
        <f>SUM(TotalCarbon[[#This Row],[Tree Carbon]:[Soil Carbon]])</f>
        <v>114.71517364728842</v>
      </c>
    </row>
    <row r="823" spans="2:14">
      <c r="B823" s="1" t="s">
        <v>31954</v>
      </c>
      <c r="C823" s="1" t="s">
        <v>17</v>
      </c>
      <c r="D823" s="1"/>
      <c r="E823" s="1" t="s">
        <v>31946</v>
      </c>
      <c r="F823" s="1" t="s">
        <v>192</v>
      </c>
      <c r="G823" s="35">
        <v>100</v>
      </c>
      <c r="H823" s="39" t="str">
        <f>TotalCarbon[[#This Row],[Project type]]&amp;TotalCarbon[[#This Row],[Project location]]&amp;TotalCarbon[[#This Row],[Vegetation Type]]&amp;TotalCarbon[[#This Row],[Site preparation]]&amp;TotalCarbon[[#This Row],[Land use]]&amp;TotalCarbon[[#This Row],[Project lifetime]]</f>
        <v>Planted communitySouthern CaliforniaNon-mechanicalGrazing100</v>
      </c>
      <c r="I823" s="39">
        <v>75.124499998282218</v>
      </c>
      <c r="J823" s="28">
        <v>3.682706997934182</v>
      </c>
      <c r="K823" s="28">
        <v>30.925925925925927</v>
      </c>
      <c r="L823" s="28">
        <v>3.5199994239098604</v>
      </c>
      <c r="M823" s="28">
        <v>2.7487162111115495</v>
      </c>
      <c r="N823" s="28">
        <f>SUM(TotalCarbon[[#This Row],[Tree Carbon]:[Soil Carbon]])</f>
        <v>116.00184855716373</v>
      </c>
    </row>
    <row r="824" spans="2:14" hidden="1">
      <c r="B824" s="1" t="s">
        <v>31954</v>
      </c>
      <c r="C824" s="1" t="s">
        <v>191</v>
      </c>
      <c r="D824" s="1"/>
      <c r="E824" s="1" t="s">
        <v>31946</v>
      </c>
      <c r="F824" s="1" t="s">
        <v>192</v>
      </c>
      <c r="G824" s="35">
        <v>0</v>
      </c>
      <c r="H82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m)Non-mechanicalGrazing0</v>
      </c>
      <c r="I824" s="39">
        <v>0</v>
      </c>
      <c r="J824" s="28">
        <v>0</v>
      </c>
      <c r="K824" s="28">
        <v>0</v>
      </c>
      <c r="L824" s="28">
        <v>0</v>
      </c>
      <c r="M824" s="28">
        <v>0</v>
      </c>
      <c r="N824" s="28">
        <f>SUM(TotalCarbon[[#This Row],[Tree Carbon]:[Soil Carbon]])</f>
        <v>0</v>
      </c>
    </row>
    <row r="825" spans="2:14" hidden="1">
      <c r="B825" s="1" t="s">
        <v>31954</v>
      </c>
      <c r="C825" s="1" t="s">
        <v>191</v>
      </c>
      <c r="D825" s="1"/>
      <c r="E825" s="1" t="s">
        <v>31946</v>
      </c>
      <c r="F825" s="1" t="s">
        <v>192</v>
      </c>
      <c r="G825" s="35">
        <v>5</v>
      </c>
      <c r="H82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m)Non-mechanicalGrazing5</v>
      </c>
      <c r="I825" s="39">
        <v>0.79</v>
      </c>
      <c r="J825" s="28">
        <v>4.8980000000000003E-2</v>
      </c>
      <c r="K825" s="28">
        <v>3.7388059701492535</v>
      </c>
      <c r="L825" s="28">
        <v>9.1308747364273266</v>
      </c>
      <c r="M825" s="28">
        <v>0.65583213536385188</v>
      </c>
      <c r="N825" s="28">
        <f>SUM(TotalCarbon[[#This Row],[Tree Carbon]:[Soil Carbon]])</f>
        <v>14.364492841940432</v>
      </c>
    </row>
    <row r="826" spans="2:14" hidden="1">
      <c r="B826" s="1" t="s">
        <v>31954</v>
      </c>
      <c r="C826" s="1" t="s">
        <v>191</v>
      </c>
      <c r="D826" s="1"/>
      <c r="E826" s="1" t="s">
        <v>31946</v>
      </c>
      <c r="F826" s="1" t="s">
        <v>192</v>
      </c>
      <c r="G826" s="35">
        <v>10</v>
      </c>
      <c r="H82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m)Non-mechanicalGrazing10</v>
      </c>
      <c r="I826" s="39">
        <v>4.74</v>
      </c>
      <c r="J826" s="28">
        <v>0.29388000000000003</v>
      </c>
      <c r="K826" s="28">
        <v>6.958333333333333</v>
      </c>
      <c r="L826" s="28">
        <v>6.1534003524366465</v>
      </c>
      <c r="M826" s="28">
        <v>1.1927820734430554</v>
      </c>
      <c r="N826" s="28">
        <f>SUM(TotalCarbon[[#This Row],[Tree Carbon]:[Soil Carbon]])</f>
        <v>19.338395759213036</v>
      </c>
    </row>
    <row r="827" spans="2:14" hidden="1">
      <c r="B827" s="1" t="s">
        <v>31954</v>
      </c>
      <c r="C827" s="1" t="s">
        <v>191</v>
      </c>
      <c r="D827" s="1"/>
      <c r="E827" s="1" t="s">
        <v>31946</v>
      </c>
      <c r="F827" s="1" t="s">
        <v>192</v>
      </c>
      <c r="G827" s="35">
        <v>15</v>
      </c>
      <c r="H82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m)Non-mechanicalGrazing15</v>
      </c>
      <c r="I827" s="39">
        <v>12.24</v>
      </c>
      <c r="J827" s="28">
        <v>0.75888</v>
      </c>
      <c r="K827" s="28">
        <v>9.7597402597402603</v>
      </c>
      <c r="L827" s="28">
        <v>4.9952866629182893</v>
      </c>
      <c r="M827" s="28">
        <v>1.632399500611811</v>
      </c>
      <c r="N827" s="28">
        <f>SUM(TotalCarbon[[#This Row],[Tree Carbon]:[Soil Carbon]])</f>
        <v>29.386306423270362</v>
      </c>
    </row>
    <row r="828" spans="2:14" hidden="1">
      <c r="B828" s="1" t="s">
        <v>31954</v>
      </c>
      <c r="C828" s="1" t="s">
        <v>191</v>
      </c>
      <c r="D828" s="1"/>
      <c r="E828" s="1" t="s">
        <v>31946</v>
      </c>
      <c r="F828" s="1" t="s">
        <v>192</v>
      </c>
      <c r="G828" s="35">
        <v>20</v>
      </c>
      <c r="H82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m)Non-mechanicalGrazing20</v>
      </c>
      <c r="I828" s="39">
        <v>22.43</v>
      </c>
      <c r="J828" s="28">
        <v>1.39066</v>
      </c>
      <c r="K828" s="28">
        <v>12.219512195121951</v>
      </c>
      <c r="L828" s="28">
        <v>4.3744199192633131</v>
      </c>
      <c r="M828" s="28">
        <v>1.9923278078238837</v>
      </c>
      <c r="N828" s="28">
        <f>SUM(TotalCarbon[[#This Row],[Tree Carbon]:[Soil Carbon]])</f>
        <v>42.406919922209148</v>
      </c>
    </row>
    <row r="829" spans="2:14" hidden="1">
      <c r="B829" s="1" t="s">
        <v>31954</v>
      </c>
      <c r="C829" s="1" t="s">
        <v>191</v>
      </c>
      <c r="D829" s="1"/>
      <c r="E829" s="1" t="s">
        <v>31946</v>
      </c>
      <c r="F829" s="1" t="s">
        <v>192</v>
      </c>
      <c r="G829" s="35">
        <v>25</v>
      </c>
      <c r="H82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m)Non-mechanicalGrazing25</v>
      </c>
      <c r="I829" s="39">
        <v>34.17</v>
      </c>
      <c r="J829" s="28">
        <v>2.1185400000000003</v>
      </c>
      <c r="K829" s="28">
        <v>14.396551724137931</v>
      </c>
      <c r="L829" s="28">
        <v>3.9892686738271594</v>
      </c>
      <c r="M829" s="28">
        <v>2.2870121818417175</v>
      </c>
      <c r="N829" s="28">
        <f>SUM(TotalCarbon[[#This Row],[Tree Carbon]:[Soil Carbon]])</f>
        <v>56.961372579806813</v>
      </c>
    </row>
    <row r="830" spans="2:14" hidden="1">
      <c r="B830" s="1" t="s">
        <v>31954</v>
      </c>
      <c r="C830" s="1" t="s">
        <v>191</v>
      </c>
      <c r="D830" s="1"/>
      <c r="E830" s="1" t="s">
        <v>31946</v>
      </c>
      <c r="F830" s="1" t="s">
        <v>192</v>
      </c>
      <c r="G830" s="35">
        <v>30</v>
      </c>
      <c r="H83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m)Non-mechanicalGrazing30</v>
      </c>
      <c r="I830" s="39">
        <v>46.49</v>
      </c>
      <c r="J830" s="28">
        <v>2.8823799999999999</v>
      </c>
      <c r="K830" s="28">
        <v>16.336956521739129</v>
      </c>
      <c r="L830" s="28">
        <v>3.729891730097715</v>
      </c>
      <c r="M830" s="28">
        <v>2.5282793413016407</v>
      </c>
      <c r="N830" s="28">
        <f>SUM(TotalCarbon[[#This Row],[Tree Carbon]:[Soil Carbon]])</f>
        <v>71.967507593138492</v>
      </c>
    </row>
    <row r="831" spans="2:14" hidden="1">
      <c r="B831" s="1" t="s">
        <v>31954</v>
      </c>
      <c r="C831" s="1" t="s">
        <v>191</v>
      </c>
      <c r="D831" s="1"/>
      <c r="E831" s="1" t="s">
        <v>31946</v>
      </c>
      <c r="F831" s="1" t="s">
        <v>192</v>
      </c>
      <c r="G831" s="35">
        <v>35</v>
      </c>
      <c r="H83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m)Non-mechanicalGrazing35</v>
      </c>
      <c r="I831" s="39">
        <v>58.67</v>
      </c>
      <c r="J831" s="28">
        <v>3.63754</v>
      </c>
      <c r="K831" s="28">
        <v>18.077319587628867</v>
      </c>
      <c r="L831" s="28">
        <v>3.5457879575497073</v>
      </c>
      <c r="M831" s="28">
        <v>2.725812184459258</v>
      </c>
      <c r="N831" s="28">
        <f>SUM(TotalCarbon[[#This Row],[Tree Carbon]:[Soil Carbon]])</f>
        <v>86.656459729637831</v>
      </c>
    </row>
    <row r="832" spans="2:14" hidden="1">
      <c r="B832" s="1" t="s">
        <v>31954</v>
      </c>
      <c r="C832" s="1" t="s">
        <v>191</v>
      </c>
      <c r="D832" s="1"/>
      <c r="E832" s="1" t="s">
        <v>31946</v>
      </c>
      <c r="F832" s="1" t="s">
        <v>192</v>
      </c>
      <c r="G832" s="35">
        <v>40</v>
      </c>
      <c r="H83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m)Non-mechanicalGrazing40</v>
      </c>
      <c r="I832" s="39">
        <v>70.199999999999989</v>
      </c>
      <c r="J832" s="28">
        <v>4.3523999999999994</v>
      </c>
      <c r="K832" s="28">
        <v>19.647058823529413</v>
      </c>
      <c r="L832" s="28">
        <v>3.4105442181086905</v>
      </c>
      <c r="M832" s="28">
        <v>2.8875383978953266</v>
      </c>
      <c r="N832" s="28">
        <f>SUM(TotalCarbon[[#This Row],[Tree Carbon]:[Soil Carbon]])</f>
        <v>100.49754143953342</v>
      </c>
    </row>
    <row r="833" spans="2:14" hidden="1">
      <c r="B833" s="1" t="s">
        <v>31954</v>
      </c>
      <c r="C833" s="1" t="s">
        <v>191</v>
      </c>
      <c r="D833" s="1"/>
      <c r="E833" s="1" t="s">
        <v>31946</v>
      </c>
      <c r="F833" s="1" t="s">
        <v>192</v>
      </c>
      <c r="G833" s="35">
        <v>45</v>
      </c>
      <c r="H83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m)Non-mechanicalGrazing45</v>
      </c>
      <c r="I833" s="39">
        <v>90.38</v>
      </c>
      <c r="J833" s="28">
        <v>5.6035599999999999</v>
      </c>
      <c r="K833" s="28">
        <v>21.070093457943926</v>
      </c>
      <c r="L833" s="28">
        <v>3.2302568479011975</v>
      </c>
      <c r="M833" s="28">
        <v>3.0199486224142902</v>
      </c>
      <c r="N833" s="28">
        <f>SUM(TotalCarbon[[#This Row],[Tree Carbon]:[Soil Carbon]])</f>
        <v>123.30385892825942</v>
      </c>
    </row>
    <row r="834" spans="2:14" hidden="1">
      <c r="B834" s="1" t="s">
        <v>31954</v>
      </c>
      <c r="C834" s="1" t="s">
        <v>191</v>
      </c>
      <c r="D834" s="1"/>
      <c r="E834" s="1" t="s">
        <v>31946</v>
      </c>
      <c r="F834" s="1" t="s">
        <v>192</v>
      </c>
      <c r="G834" s="35">
        <v>50</v>
      </c>
      <c r="H83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m)Non-mechanicalGrazing50</v>
      </c>
      <c r="I834" s="39">
        <v>106.34</v>
      </c>
      <c r="J834" s="28">
        <v>6.5930800000000005</v>
      </c>
      <c r="K834" s="28">
        <v>22.366071428571427</v>
      </c>
      <c r="L834" s="28">
        <v>3.1210602692713665</v>
      </c>
      <c r="M834" s="28">
        <v>3.1283569452499336</v>
      </c>
      <c r="N834" s="28">
        <f>SUM(TotalCarbon[[#This Row],[Tree Carbon]:[Soil Carbon]])</f>
        <v>141.54856864309272</v>
      </c>
    </row>
    <row r="835" spans="2:14" hidden="1">
      <c r="B835" s="1" t="s">
        <v>31954</v>
      </c>
      <c r="C835" s="1" t="s">
        <v>191</v>
      </c>
      <c r="D835" s="1"/>
      <c r="E835" s="1" t="s">
        <v>31946</v>
      </c>
      <c r="F835" s="1" t="s">
        <v>192</v>
      </c>
      <c r="G835" s="35">
        <v>60</v>
      </c>
      <c r="H83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m)Non-mechanicalGrazing60</v>
      </c>
      <c r="I835" s="39">
        <v>118.46000000000001</v>
      </c>
      <c r="J835" s="28">
        <v>7.3445200000000002</v>
      </c>
      <c r="K835" s="28">
        <v>24.639344262295083</v>
      </c>
      <c r="L835" s="28">
        <v>3.0522746729019259</v>
      </c>
      <c r="M835" s="28">
        <v>3.2897824449988917</v>
      </c>
      <c r="N835" s="28">
        <f>SUM(TotalCarbon[[#This Row],[Tree Carbon]:[Soil Carbon]])</f>
        <v>156.78592138019593</v>
      </c>
    </row>
    <row r="836" spans="2:14" hidden="1">
      <c r="B836" s="1" t="s">
        <v>31954</v>
      </c>
      <c r="C836" s="1" t="s">
        <v>191</v>
      </c>
      <c r="D836" s="1"/>
      <c r="E836" s="1" t="s">
        <v>31946</v>
      </c>
      <c r="F836" s="1" t="s">
        <v>192</v>
      </c>
      <c r="G836" s="35">
        <v>70</v>
      </c>
      <c r="H83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m)Non-mechanicalGrazing70</v>
      </c>
      <c r="I836" s="39">
        <v>127.49</v>
      </c>
      <c r="J836" s="28">
        <v>7.9043799999999997</v>
      </c>
      <c r="K836" s="28">
        <v>26.568181818181817</v>
      </c>
      <c r="L836" s="28">
        <v>3.0078277165369505</v>
      </c>
      <c r="M836" s="28">
        <v>3.3979891934219495</v>
      </c>
      <c r="N836" s="28">
        <f>SUM(TotalCarbon[[#This Row],[Tree Carbon]:[Soil Carbon]])</f>
        <v>168.3683787281407</v>
      </c>
    </row>
    <row r="837" spans="2:14" hidden="1">
      <c r="B837" s="1" t="s">
        <v>31954</v>
      </c>
      <c r="C837" s="1" t="s">
        <v>191</v>
      </c>
      <c r="D837" s="1"/>
      <c r="E837" s="1" t="s">
        <v>31946</v>
      </c>
      <c r="F837" s="1" t="s">
        <v>192</v>
      </c>
      <c r="G837" s="35">
        <v>80</v>
      </c>
      <c r="H83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m)Non-mechanicalGrazing80</v>
      </c>
      <c r="I837" s="39">
        <v>134.16999999999999</v>
      </c>
      <c r="J837" s="28">
        <v>8.3185399999999987</v>
      </c>
      <c r="K837" s="28">
        <v>28.225352112676056</v>
      </c>
      <c r="L837" s="28">
        <v>2.978647905984753</v>
      </c>
      <c r="M837" s="28">
        <v>3.4705223460062626</v>
      </c>
      <c r="N837" s="28">
        <f>SUM(TotalCarbon[[#This Row],[Tree Carbon]:[Soil Carbon]])</f>
        <v>177.1630623646671</v>
      </c>
    </row>
    <row r="838" spans="2:14" hidden="1">
      <c r="B838" s="1" t="s">
        <v>31954</v>
      </c>
      <c r="C838" s="1" t="s">
        <v>191</v>
      </c>
      <c r="D838" s="1"/>
      <c r="E838" s="1" t="s">
        <v>31946</v>
      </c>
      <c r="F838" s="1" t="s">
        <v>192</v>
      </c>
      <c r="G838" s="35">
        <v>90</v>
      </c>
      <c r="H83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m)Non-mechanicalGrazing90</v>
      </c>
      <c r="I838" s="39">
        <v>139.10999999999999</v>
      </c>
      <c r="J838" s="28">
        <v>8.6248199999999997</v>
      </c>
      <c r="K838" s="28">
        <v>29.664473684210527</v>
      </c>
      <c r="L838" s="28">
        <v>2.9593243538939911</v>
      </c>
      <c r="M838" s="28">
        <v>3.5191427721856883</v>
      </c>
      <c r="N838" s="28">
        <f>SUM(TotalCarbon[[#This Row],[Tree Carbon]:[Soil Carbon]])</f>
        <v>183.8777608102902</v>
      </c>
    </row>
    <row r="839" spans="2:14" hidden="1">
      <c r="B839" s="1" t="s">
        <v>31954</v>
      </c>
      <c r="C839" s="1" t="s">
        <v>191</v>
      </c>
      <c r="D839" s="1"/>
      <c r="E839" s="1" t="s">
        <v>31946</v>
      </c>
      <c r="F839" s="1" t="s">
        <v>192</v>
      </c>
      <c r="G839" s="35">
        <v>100</v>
      </c>
      <c r="H83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m)Non-mechanicalGrazing100</v>
      </c>
      <c r="I839" s="39">
        <v>157.20000000000002</v>
      </c>
      <c r="J839" s="28">
        <v>9.7464000000000013</v>
      </c>
      <c r="K839" s="28">
        <v>30.925925925925927</v>
      </c>
      <c r="L839" s="28">
        <v>2.9198333828507912</v>
      </c>
      <c r="M839" s="28">
        <v>3.5517340185005537</v>
      </c>
      <c r="N839" s="28">
        <f>SUM(TotalCarbon[[#This Row],[Tree Carbon]:[Soil Carbon]])</f>
        <v>204.34389332727727</v>
      </c>
    </row>
    <row r="840" spans="2:14" hidden="1">
      <c r="B840" s="1" t="s">
        <v>31954</v>
      </c>
      <c r="C840" s="1" t="s">
        <v>190</v>
      </c>
      <c r="D840" s="1" t="s">
        <v>31</v>
      </c>
      <c r="E840" s="1" t="s">
        <v>31946</v>
      </c>
      <c r="F840" s="1" t="s">
        <v>219</v>
      </c>
      <c r="G840" s="35">
        <v>0</v>
      </c>
      <c r="H8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m)ABSNon-mechanicalDegraded/Invaded0</v>
      </c>
      <c r="I840" s="39">
        <v>0</v>
      </c>
      <c r="J840" s="28">
        <v>0</v>
      </c>
      <c r="K840" s="28">
        <v>0</v>
      </c>
      <c r="L840" s="28">
        <v>0</v>
      </c>
      <c r="M840" s="28">
        <v>0</v>
      </c>
      <c r="N840" s="28">
        <f>SUM(TotalCarbon[[#This Row],[Tree Carbon]:[Soil Carbon]])</f>
        <v>0</v>
      </c>
    </row>
    <row r="841" spans="2:14" hidden="1">
      <c r="B841" s="1" t="s">
        <v>31954</v>
      </c>
      <c r="C841" s="1" t="s">
        <v>190</v>
      </c>
      <c r="D841" s="1" t="s">
        <v>31</v>
      </c>
      <c r="E841" s="1" t="s">
        <v>31946</v>
      </c>
      <c r="F841" s="1" t="s">
        <v>219</v>
      </c>
      <c r="G841" s="35">
        <v>5</v>
      </c>
      <c r="H8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m)ABSNon-mechanicalDegraded/Invaded5</v>
      </c>
      <c r="I841" s="39">
        <v>8.2540549056676689</v>
      </c>
      <c r="J841" s="28">
        <v>0.69197447466425488</v>
      </c>
      <c r="K841" s="28">
        <v>3.7388059701492535</v>
      </c>
      <c r="L841" s="28">
        <v>5.0848664702345223</v>
      </c>
      <c r="M841" s="28">
        <v>1.0151077827633017</v>
      </c>
      <c r="N841" s="28">
        <f>SUM(TotalCarbon[[#This Row],[Tree Carbon]:[Soil Carbon]])</f>
        <v>18.784809603479001</v>
      </c>
    </row>
    <row r="842" spans="2:14" hidden="1">
      <c r="B842" s="1" t="s">
        <v>31954</v>
      </c>
      <c r="C842" s="1" t="s">
        <v>190</v>
      </c>
      <c r="D842" s="1" t="s">
        <v>31</v>
      </c>
      <c r="E842" s="1" t="s">
        <v>31946</v>
      </c>
      <c r="F842" s="1" t="s">
        <v>219</v>
      </c>
      <c r="G842" s="35">
        <v>10</v>
      </c>
      <c r="H8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m)ABSNon-mechanicalDegraded/Invaded10</v>
      </c>
      <c r="I842" s="39">
        <v>40.594786521564572</v>
      </c>
      <c r="J842" s="28">
        <v>2.251928891368137</v>
      </c>
      <c r="K842" s="28">
        <v>6.958333333333333</v>
      </c>
      <c r="L842" s="28">
        <v>3.9222686900393811</v>
      </c>
      <c r="M842" s="28">
        <v>1.8462077422004199</v>
      </c>
      <c r="N842" s="28">
        <f>SUM(TotalCarbon[[#This Row],[Tree Carbon]:[Soil Carbon]])</f>
        <v>55.573525178505847</v>
      </c>
    </row>
    <row r="843" spans="2:14" hidden="1">
      <c r="B843" s="1" t="s">
        <v>31954</v>
      </c>
      <c r="C843" s="1" t="s">
        <v>190</v>
      </c>
      <c r="D843" s="1" t="s">
        <v>31</v>
      </c>
      <c r="E843" s="1" t="s">
        <v>31946</v>
      </c>
      <c r="F843" s="1" t="s">
        <v>219</v>
      </c>
      <c r="G843" s="35">
        <v>15</v>
      </c>
      <c r="H8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m)ABSNon-mechanicalDegraded/Invaded15</v>
      </c>
      <c r="I843" s="39">
        <v>73.67937415035658</v>
      </c>
      <c r="J843" s="28">
        <v>3.4852420450819586</v>
      </c>
      <c r="K843" s="28">
        <v>9.7597402597402603</v>
      </c>
      <c r="L843" s="28">
        <v>3.5629368206142296</v>
      </c>
      <c r="M843" s="28">
        <v>2.5266548378734512</v>
      </c>
      <c r="N843" s="28">
        <f>SUM(TotalCarbon[[#This Row],[Tree Carbon]:[Soil Carbon]])</f>
        <v>93.013948113666473</v>
      </c>
    </row>
    <row r="844" spans="2:14" hidden="1">
      <c r="B844" s="1" t="s">
        <v>31954</v>
      </c>
      <c r="C844" s="1" t="s">
        <v>190</v>
      </c>
      <c r="D844" s="1" t="s">
        <v>31</v>
      </c>
      <c r="E844" s="1" t="s">
        <v>31946</v>
      </c>
      <c r="F844" s="1" t="s">
        <v>219</v>
      </c>
      <c r="G844" s="35">
        <v>20</v>
      </c>
      <c r="H8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m)ABSNon-mechanicalDegraded/Invaded20</v>
      </c>
      <c r="I844" s="39">
        <v>95.760976781211241</v>
      </c>
      <c r="J844" s="28">
        <v>4.2134383243336977</v>
      </c>
      <c r="K844" s="28">
        <v>12.219512195121951</v>
      </c>
      <c r="L844" s="28">
        <v>3.4172701113114243</v>
      </c>
      <c r="M844" s="28">
        <v>3.0837578009435589</v>
      </c>
      <c r="N844" s="28">
        <f>SUM(TotalCarbon[[#This Row],[Tree Carbon]:[Soil Carbon]])</f>
        <v>118.69495521292187</v>
      </c>
    </row>
    <row r="845" spans="2:14" hidden="1">
      <c r="B845" s="1" t="s">
        <v>31954</v>
      </c>
      <c r="C845" s="1" t="s">
        <v>190</v>
      </c>
      <c r="D845" s="1" t="s">
        <v>31</v>
      </c>
      <c r="E845" s="1" t="s">
        <v>31946</v>
      </c>
      <c r="F845" s="1" t="s">
        <v>219</v>
      </c>
      <c r="G845" s="35">
        <v>25</v>
      </c>
      <c r="H8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m)ABSNon-mechanicalDegraded/Invaded25</v>
      </c>
      <c r="I845" s="39">
        <v>108.21176048207813</v>
      </c>
      <c r="J845" s="28">
        <v>4.5979118722825145</v>
      </c>
      <c r="K845" s="28">
        <v>14.396551724137931</v>
      </c>
      <c r="L845" s="28">
        <v>3.352247130605388</v>
      </c>
      <c r="M845" s="28">
        <v>3.5398751294399204</v>
      </c>
      <c r="N845" s="28">
        <f>SUM(TotalCarbon[[#This Row],[Tree Carbon]:[Soil Carbon]])</f>
        <v>134.09834633854388</v>
      </c>
    </row>
    <row r="846" spans="2:14" hidden="1">
      <c r="B846" s="1" t="s">
        <v>31954</v>
      </c>
      <c r="C846" s="1" t="s">
        <v>190</v>
      </c>
      <c r="D846" s="1" t="s">
        <v>31</v>
      </c>
      <c r="E846" s="1" t="s">
        <v>31946</v>
      </c>
      <c r="F846" s="1" t="s">
        <v>219</v>
      </c>
      <c r="G846" s="35">
        <v>30</v>
      </c>
      <c r="H8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m)ABSNon-mechanicalDegraded/Invaded30</v>
      </c>
      <c r="I846" s="39">
        <v>114.72668101524962</v>
      </c>
      <c r="J846" s="28">
        <v>4.7912602413390672</v>
      </c>
      <c r="K846" s="28">
        <v>16.336956521739129</v>
      </c>
      <c r="L846" s="28">
        <v>3.3220060712745894</v>
      </c>
      <c r="M846" s="28">
        <v>3.9133124132916706</v>
      </c>
      <c r="N846" s="28">
        <f>SUM(TotalCarbon[[#This Row],[Tree Carbon]:[Soil Carbon]])</f>
        <v>143.09021626289407</v>
      </c>
    </row>
    <row r="847" spans="2:14" hidden="1">
      <c r="B847" s="1" t="s">
        <v>31954</v>
      </c>
      <c r="C847" s="1" t="s">
        <v>190</v>
      </c>
      <c r="D847" s="1" t="s">
        <v>31</v>
      </c>
      <c r="E847" s="1" t="s">
        <v>31946</v>
      </c>
      <c r="F847" s="1" t="s">
        <v>219</v>
      </c>
      <c r="G847" s="35">
        <v>35</v>
      </c>
      <c r="H8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m)ABSNon-mechanicalDegraded/Invaded35</v>
      </c>
      <c r="I847" s="39">
        <v>118.01878020862119</v>
      </c>
      <c r="J847" s="28">
        <v>4.886340896898008</v>
      </c>
      <c r="K847" s="28">
        <v>18.077319587628867</v>
      </c>
      <c r="L847" s="28">
        <v>3.3076758426460118</v>
      </c>
      <c r="M847" s="28">
        <v>4.2190570019270055</v>
      </c>
      <c r="N847" s="28">
        <f>SUM(TotalCarbon[[#This Row],[Tree Carbon]:[Soil Carbon]])</f>
        <v>148.5091735377211</v>
      </c>
    </row>
    <row r="848" spans="2:14" hidden="1">
      <c r="B848" s="1" t="s">
        <v>31954</v>
      </c>
      <c r="C848" s="1" t="s">
        <v>190</v>
      </c>
      <c r="D848" s="1" t="s">
        <v>31</v>
      </c>
      <c r="E848" s="1" t="s">
        <v>31946</v>
      </c>
      <c r="F848" s="1" t="s">
        <v>219</v>
      </c>
      <c r="G848" s="35">
        <v>40</v>
      </c>
      <c r="H8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m)ABSNon-mechanicalDegraded/Invaded40</v>
      </c>
      <c r="I848" s="39">
        <v>119.65481165339548</v>
      </c>
      <c r="J848" s="28">
        <v>4.9326068300850245</v>
      </c>
      <c r="K848" s="28">
        <v>19.647058823529413</v>
      </c>
      <c r="L848" s="28">
        <v>3.3008252982209121</v>
      </c>
      <c r="M848" s="28">
        <v>4.4693794992299303</v>
      </c>
      <c r="N848" s="28">
        <f>SUM(TotalCarbon[[#This Row],[Tree Carbon]:[Soil Carbon]])</f>
        <v>152.00468210446076</v>
      </c>
    </row>
    <row r="849" spans="2:14" hidden="1">
      <c r="B849" s="1" t="s">
        <v>31954</v>
      </c>
      <c r="C849" s="1" t="s">
        <v>190</v>
      </c>
      <c r="D849" s="1" t="s">
        <v>31</v>
      </c>
      <c r="E849" s="1" t="s">
        <v>31946</v>
      </c>
      <c r="F849" s="1" t="s">
        <v>219</v>
      </c>
      <c r="G849" s="35">
        <v>45</v>
      </c>
      <c r="H8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m)ABSNon-mechanicalDegraded/Invaded45</v>
      </c>
      <c r="I849" s="39">
        <v>120.46131248229449</v>
      </c>
      <c r="J849" s="28">
        <v>4.9550066959334904</v>
      </c>
      <c r="K849" s="28">
        <v>21.070093457943926</v>
      </c>
      <c r="L849" s="28">
        <v>3.2975366799978336</v>
      </c>
      <c r="M849" s="28">
        <v>4.6743262259591134</v>
      </c>
      <c r="N849" s="28">
        <f>SUM(TotalCarbon[[#This Row],[Tree Carbon]:[Soil Carbon]])</f>
        <v>154.45827554212886</v>
      </c>
    </row>
    <row r="850" spans="2:14" hidden="1">
      <c r="B850" s="1" t="s">
        <v>31954</v>
      </c>
      <c r="C850" s="1" t="s">
        <v>190</v>
      </c>
      <c r="D850" s="1" t="s">
        <v>31</v>
      </c>
      <c r="E850" s="1" t="s">
        <v>31946</v>
      </c>
      <c r="F850" s="1" t="s">
        <v>219</v>
      </c>
      <c r="G850" s="35">
        <v>50</v>
      </c>
      <c r="H8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m)ABSNon-mechanicalDegraded/Invaded50</v>
      </c>
      <c r="I850" s="39">
        <v>120.85732803160516</v>
      </c>
      <c r="J850" s="28">
        <v>4.9658255645110616</v>
      </c>
      <c r="K850" s="28">
        <v>22.366071428571427</v>
      </c>
      <c r="L850" s="28">
        <v>3.2959548054701044</v>
      </c>
      <c r="M850" s="28">
        <v>4.8421224138749679</v>
      </c>
      <c r="N850" s="28">
        <f>SUM(TotalCarbon[[#This Row],[Tree Carbon]:[Soil Carbon]])</f>
        <v>156.32730224403272</v>
      </c>
    </row>
    <row r="851" spans="2:14" hidden="1">
      <c r="B851" s="1" t="s">
        <v>31954</v>
      </c>
      <c r="C851" s="1" t="s">
        <v>190</v>
      </c>
      <c r="D851" s="1" t="s">
        <v>31</v>
      </c>
      <c r="E851" s="1" t="s">
        <v>31946</v>
      </c>
      <c r="F851" s="1" t="s">
        <v>219</v>
      </c>
      <c r="G851" s="35">
        <v>60</v>
      </c>
      <c r="H8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m)ABSNon-mechanicalDegraded/Invaded60</v>
      </c>
      <c r="I851" s="39">
        <v>121.14643993625434</v>
      </c>
      <c r="J851" s="28">
        <v>4.9735614396096519</v>
      </c>
      <c r="K851" s="28">
        <v>24.639344262295083</v>
      </c>
      <c r="L851" s="28">
        <v>3.2948262848480221</v>
      </c>
      <c r="M851" s="28">
        <v>5.0919794615792924</v>
      </c>
      <c r="N851" s="28">
        <f>SUM(TotalCarbon[[#This Row],[Tree Carbon]:[Soil Carbon]])</f>
        <v>159.14615138458637</v>
      </c>
    </row>
    <row r="852" spans="2:14" hidden="1">
      <c r="B852" s="1" t="s">
        <v>31954</v>
      </c>
      <c r="C852" s="1" t="s">
        <v>190</v>
      </c>
      <c r="D852" s="1" t="s">
        <v>31</v>
      </c>
      <c r="E852" s="1" t="s">
        <v>31946</v>
      </c>
      <c r="F852" s="1" t="s">
        <v>219</v>
      </c>
      <c r="G852" s="35">
        <v>70</v>
      </c>
      <c r="H8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m)ABSNon-mechanicalDegraded/Invaded70</v>
      </c>
      <c r="I852" s="39">
        <v>121.21570384344838</v>
      </c>
      <c r="J852" s="28">
        <v>4.9753591392315268</v>
      </c>
      <c r="K852" s="28">
        <v>26.568181818181817</v>
      </c>
      <c r="L852" s="28">
        <v>3.2945643404577609</v>
      </c>
      <c r="M852" s="28">
        <v>5.2594636492987874</v>
      </c>
      <c r="N852" s="28">
        <f>SUM(TotalCarbon[[#This Row],[Tree Carbon]:[Soil Carbon]])</f>
        <v>161.31327279061827</v>
      </c>
    </row>
    <row r="853" spans="2:14" hidden="1">
      <c r="B853" s="1" t="s">
        <v>31954</v>
      </c>
      <c r="C853" s="1" t="s">
        <v>190</v>
      </c>
      <c r="D853" s="1" t="s">
        <v>31</v>
      </c>
      <c r="E853" s="1" t="s">
        <v>31946</v>
      </c>
      <c r="F853" s="1" t="s">
        <v>219</v>
      </c>
      <c r="G853" s="35">
        <v>80</v>
      </c>
      <c r="H8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m)ABSNon-mechanicalDegraded/Invaded80</v>
      </c>
      <c r="I853" s="39">
        <v>121.23228371774194</v>
      </c>
      <c r="J853" s="28">
        <v>4.9757766922679831</v>
      </c>
      <c r="K853" s="28">
        <v>28.225352112676056</v>
      </c>
      <c r="L853" s="28">
        <v>3.2945035149626141</v>
      </c>
      <c r="M853" s="28">
        <v>5.3717316577211491</v>
      </c>
      <c r="N853" s="28">
        <f>SUM(TotalCarbon[[#This Row],[Tree Carbon]:[Soil Carbon]])</f>
        <v>163.09964769536975</v>
      </c>
    </row>
    <row r="854" spans="2:14" hidden="1">
      <c r="B854" s="1" t="s">
        <v>31954</v>
      </c>
      <c r="C854" s="1" t="s">
        <v>190</v>
      </c>
      <c r="D854" s="1" t="s">
        <v>31</v>
      </c>
      <c r="E854" s="1" t="s">
        <v>31946</v>
      </c>
      <c r="F854" s="1" t="s">
        <v>219</v>
      </c>
      <c r="G854" s="35">
        <v>90</v>
      </c>
      <c r="H8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m)ABSNon-mechanicalDegraded/Invaded90</v>
      </c>
      <c r="I854" s="39">
        <v>121.23625168179348</v>
      </c>
      <c r="J854" s="28">
        <v>4.9758736665722871</v>
      </c>
      <c r="K854" s="28">
        <v>29.664473684210527</v>
      </c>
      <c r="L854" s="28">
        <v>3.2944893894803471</v>
      </c>
      <c r="M854" s="28">
        <v>5.4469871542951651</v>
      </c>
      <c r="N854" s="28">
        <f>SUM(TotalCarbon[[#This Row],[Tree Carbon]:[Soil Carbon]])</f>
        <v>164.6180755763518</v>
      </c>
    </row>
    <row r="855" spans="2:14" hidden="1">
      <c r="B855" s="1" t="s">
        <v>31954</v>
      </c>
      <c r="C855" s="1" t="s">
        <v>190</v>
      </c>
      <c r="D855" s="1" t="s">
        <v>31</v>
      </c>
      <c r="E855" s="1" t="s">
        <v>31946</v>
      </c>
      <c r="F855" s="1" t="s">
        <v>219</v>
      </c>
      <c r="G855" s="35">
        <v>100</v>
      </c>
      <c r="H8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m)ABSNon-mechanicalDegraded/Invaded100</v>
      </c>
      <c r="I855" s="39">
        <v>121.23720126543793</v>
      </c>
      <c r="J855" s="28">
        <v>4.9758961877037464</v>
      </c>
      <c r="K855" s="28">
        <v>30.925925925925927</v>
      </c>
      <c r="L855" s="28">
        <v>3.2944861090527615</v>
      </c>
      <c r="M855" s="28">
        <v>5.4974324222230919</v>
      </c>
      <c r="N855" s="28">
        <f>SUM(TotalCarbon[[#This Row],[Tree Carbon]:[Soil Carbon]])</f>
        <v>165.93094191034345</v>
      </c>
    </row>
    <row r="856" spans="2:14" hidden="1">
      <c r="B856" s="1" t="s">
        <v>31954</v>
      </c>
      <c r="C856" s="1" t="s">
        <v>190</v>
      </c>
      <c r="D856" s="1" t="s">
        <v>206</v>
      </c>
      <c r="E856" s="1" t="s">
        <v>31946</v>
      </c>
      <c r="F856" s="1" t="s">
        <v>219</v>
      </c>
      <c r="G856" s="35">
        <v>0</v>
      </c>
      <c r="H85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m)otherMRFNon-mechanicalDegraded/Invaded0</v>
      </c>
      <c r="I856" s="39">
        <v>0</v>
      </c>
      <c r="J856" s="28">
        <v>0</v>
      </c>
      <c r="K856" s="28">
        <v>0</v>
      </c>
      <c r="L856" s="28">
        <v>0</v>
      </c>
      <c r="M856" s="28">
        <v>0</v>
      </c>
      <c r="N856" s="28">
        <f>SUM(TotalCarbon[[#This Row],[Tree Carbon]:[Soil Carbon]])</f>
        <v>0</v>
      </c>
    </row>
    <row r="857" spans="2:14" hidden="1">
      <c r="B857" s="1" t="s">
        <v>31954</v>
      </c>
      <c r="C857" s="1" t="s">
        <v>190</v>
      </c>
      <c r="D857" s="1" t="s">
        <v>206</v>
      </c>
      <c r="E857" s="1" t="s">
        <v>31946</v>
      </c>
      <c r="F857" s="1" t="s">
        <v>219</v>
      </c>
      <c r="G857" s="35">
        <v>5</v>
      </c>
      <c r="H85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m)otherMRFNon-mechanicalDegraded/Invaded5</v>
      </c>
      <c r="I857" s="39">
        <v>33.155183668076212</v>
      </c>
      <c r="J857" s="28">
        <v>2.2138094755184801</v>
      </c>
      <c r="K857" s="28">
        <v>3.7388059701492535</v>
      </c>
      <c r="L857" s="28">
        <v>3.9370281127049118</v>
      </c>
      <c r="M857" s="28">
        <v>1.0151077827633017</v>
      </c>
      <c r="N857" s="28">
        <f>SUM(TotalCarbon[[#This Row],[Tree Carbon]:[Soil Carbon]])</f>
        <v>44.059935009212161</v>
      </c>
    </row>
    <row r="858" spans="2:14" hidden="1">
      <c r="B858" s="1" t="s">
        <v>31954</v>
      </c>
      <c r="C858" s="1" t="s">
        <v>190</v>
      </c>
      <c r="D858" s="1" t="s">
        <v>206</v>
      </c>
      <c r="E858" s="1" t="s">
        <v>31946</v>
      </c>
      <c r="F858" s="1" t="s">
        <v>219</v>
      </c>
      <c r="G858" s="35">
        <v>10</v>
      </c>
      <c r="H85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m)otherMRFNon-mechanicalDegraded/Invaded10</v>
      </c>
      <c r="I858" s="39">
        <v>77.924539145722534</v>
      </c>
      <c r="J858" s="28">
        <v>5.1428460622941454</v>
      </c>
      <c r="K858" s="28">
        <v>6.958333333333333</v>
      </c>
      <c r="L858" s="28">
        <v>3.2706539305189413</v>
      </c>
      <c r="M858" s="28">
        <v>1.8462077422004199</v>
      </c>
      <c r="N858" s="28">
        <f>SUM(TotalCarbon[[#This Row],[Tree Carbon]:[Soil Carbon]])</f>
        <v>95.142580214069369</v>
      </c>
    </row>
    <row r="859" spans="2:14" hidden="1">
      <c r="B859" s="1" t="s">
        <v>31954</v>
      </c>
      <c r="C859" s="1" t="s">
        <v>190</v>
      </c>
      <c r="D859" s="1" t="s">
        <v>206</v>
      </c>
      <c r="E859" s="1" t="s">
        <v>31946</v>
      </c>
      <c r="F859" s="1" t="s">
        <v>219</v>
      </c>
      <c r="G859" s="35">
        <v>15</v>
      </c>
      <c r="H85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m)otherMRFNon-mechanicalDegraded/Invaded15</v>
      </c>
      <c r="I859" s="39">
        <v>98.62348960339007</v>
      </c>
      <c r="J859" s="28">
        <v>6.1228214478985956</v>
      </c>
      <c r="K859" s="28">
        <v>9.7597402597402603</v>
      </c>
      <c r="L859" s="28">
        <v>3.1475310154186946</v>
      </c>
      <c r="M859" s="28">
        <v>2.5266548378734512</v>
      </c>
      <c r="N859" s="28">
        <f>SUM(TotalCarbon[[#This Row],[Tree Carbon]:[Soil Carbon]])</f>
        <v>120.18023716432107</v>
      </c>
    </row>
    <row r="860" spans="2:14" hidden="1">
      <c r="B860" s="1" t="s">
        <v>31954</v>
      </c>
      <c r="C860" s="1" t="s">
        <v>190</v>
      </c>
      <c r="D860" s="1" t="s">
        <v>206</v>
      </c>
      <c r="E860" s="1" t="s">
        <v>31946</v>
      </c>
      <c r="F860" s="1" t="s">
        <v>219</v>
      </c>
      <c r="G860" s="35">
        <v>20</v>
      </c>
      <c r="H8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m)otherMRFNon-mechanicalDegraded/Invaded20</v>
      </c>
      <c r="I860" s="39">
        <v>106.17189536167912</v>
      </c>
      <c r="J860" s="28">
        <v>6.3716453932118213</v>
      </c>
      <c r="K860" s="28">
        <v>12.219512195121951</v>
      </c>
      <c r="L860" s="28">
        <v>3.1200677009120383</v>
      </c>
      <c r="M860" s="28">
        <v>3.0837578009435589</v>
      </c>
      <c r="N860" s="28">
        <f>SUM(TotalCarbon[[#This Row],[Tree Carbon]:[Soil Carbon]])</f>
        <v>130.96687845186847</v>
      </c>
    </row>
    <row r="861" spans="2:14" hidden="1">
      <c r="B861" s="1" t="s">
        <v>31954</v>
      </c>
      <c r="C861" s="1" t="s">
        <v>190</v>
      </c>
      <c r="D861" s="1" t="s">
        <v>206</v>
      </c>
      <c r="E861" s="1" t="s">
        <v>31946</v>
      </c>
      <c r="F861" s="1" t="s">
        <v>219</v>
      </c>
      <c r="G861" s="35">
        <v>25</v>
      </c>
      <c r="H8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m)otherMRFNon-mechanicalDegraded/Invaded25</v>
      </c>
      <c r="I861" s="39">
        <v>108.74139318085362</v>
      </c>
      <c r="J861" s="28">
        <v>6.4310937265752388</v>
      </c>
      <c r="K861" s="28">
        <v>14.396551724137931</v>
      </c>
      <c r="L861" s="28">
        <v>3.1136995547595818</v>
      </c>
      <c r="M861" s="28">
        <v>3.5398751294399204</v>
      </c>
      <c r="N861" s="28">
        <f>SUM(TotalCarbon[[#This Row],[Tree Carbon]:[Soil Carbon]])</f>
        <v>136.2226133157663</v>
      </c>
    </row>
    <row r="862" spans="2:14" hidden="1">
      <c r="B862" s="1" t="s">
        <v>31954</v>
      </c>
      <c r="C862" s="1" t="s">
        <v>190</v>
      </c>
      <c r="D862" s="1" t="s">
        <v>206</v>
      </c>
      <c r="E862" s="1" t="s">
        <v>31946</v>
      </c>
      <c r="F862" s="1" t="s">
        <v>219</v>
      </c>
      <c r="G862" s="35">
        <v>30</v>
      </c>
      <c r="H8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m)otherMRFNon-mechanicalDegraded/Invaded30</v>
      </c>
      <c r="I862" s="39">
        <v>109.59718825626797</v>
      </c>
      <c r="J862" s="28">
        <v>6.4450985629514062</v>
      </c>
      <c r="K862" s="28">
        <v>16.336956521739129</v>
      </c>
      <c r="L862" s="28">
        <v>3.1122097950581948</v>
      </c>
      <c r="M862" s="28">
        <v>3.9133124132916706</v>
      </c>
      <c r="N862" s="28">
        <f>SUM(TotalCarbon[[#This Row],[Tree Carbon]:[Soil Carbon]])</f>
        <v>139.40476554930837</v>
      </c>
    </row>
    <row r="863" spans="2:14" hidden="1">
      <c r="B863" s="1" t="s">
        <v>31954</v>
      </c>
      <c r="C863" s="1" t="s">
        <v>190</v>
      </c>
      <c r="D863" s="1" t="s">
        <v>206</v>
      </c>
      <c r="E863" s="1" t="s">
        <v>31946</v>
      </c>
      <c r="F863" s="1" t="s">
        <v>219</v>
      </c>
      <c r="G863" s="35">
        <v>35</v>
      </c>
      <c r="H8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m)otherMRFNon-mechanicalDegraded/Invaded35</v>
      </c>
      <c r="I863" s="39">
        <v>109.88020375175877</v>
      </c>
      <c r="J863" s="28">
        <v>6.4483869907423843</v>
      </c>
      <c r="K863" s="28">
        <v>18.077319587628867</v>
      </c>
      <c r="L863" s="28">
        <v>3.1118605621544919</v>
      </c>
      <c r="M863" s="28">
        <v>4.2190570019270055</v>
      </c>
      <c r="N863" s="28">
        <f>SUM(TotalCarbon[[#This Row],[Tree Carbon]:[Soil Carbon]])</f>
        <v>141.73682789421153</v>
      </c>
    </row>
    <row r="864" spans="2:14" hidden="1">
      <c r="B864" s="1" t="s">
        <v>31954</v>
      </c>
      <c r="C864" s="1" t="s">
        <v>190</v>
      </c>
      <c r="D864" s="1" t="s">
        <v>206</v>
      </c>
      <c r="E864" s="1" t="s">
        <v>31946</v>
      </c>
      <c r="F864" s="1" t="s">
        <v>219</v>
      </c>
      <c r="G864" s="35">
        <v>40</v>
      </c>
      <c r="H8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m)otherMRFNon-mechanicalDegraded/Invaded40</v>
      </c>
      <c r="I864" s="39">
        <v>109.97358067542979</v>
      </c>
      <c r="J864" s="28">
        <v>6.4491585403694751</v>
      </c>
      <c r="K864" s="28">
        <v>19.647058823529413</v>
      </c>
      <c r="L864" s="28">
        <v>3.1117786546138415</v>
      </c>
      <c r="M864" s="28">
        <v>4.4693794992299303</v>
      </c>
      <c r="N864" s="28">
        <f>SUM(TotalCarbon[[#This Row],[Tree Carbon]:[Soil Carbon]])</f>
        <v>143.65095619317242</v>
      </c>
    </row>
    <row r="865" spans="2:14" hidden="1">
      <c r="B865" s="1" t="s">
        <v>31954</v>
      </c>
      <c r="C865" s="1" t="s">
        <v>190</v>
      </c>
      <c r="D865" s="1" t="s">
        <v>206</v>
      </c>
      <c r="E865" s="1" t="s">
        <v>31946</v>
      </c>
      <c r="F865" s="1" t="s">
        <v>219</v>
      </c>
      <c r="G865" s="35">
        <v>45</v>
      </c>
      <c r="H8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m)otherMRFNon-mechanicalDegraded/Invaded45</v>
      </c>
      <c r="I865" s="39">
        <v>110.00436546325363</v>
      </c>
      <c r="J865" s="28">
        <v>6.449339533012612</v>
      </c>
      <c r="K865" s="28">
        <v>21.070093457943926</v>
      </c>
      <c r="L865" s="28">
        <v>3.1117594422053281</v>
      </c>
      <c r="M865" s="28">
        <v>4.6743262259591134</v>
      </c>
      <c r="N865" s="28">
        <f>SUM(TotalCarbon[[#This Row],[Tree Carbon]:[Soil Carbon]])</f>
        <v>145.30988412237463</v>
      </c>
    </row>
    <row r="866" spans="2:14" hidden="1">
      <c r="B866" s="1" t="s">
        <v>31954</v>
      </c>
      <c r="C866" s="1" t="s">
        <v>190</v>
      </c>
      <c r="D866" s="1" t="s">
        <v>206</v>
      </c>
      <c r="E866" s="1" t="s">
        <v>31946</v>
      </c>
      <c r="F866" s="1" t="s">
        <v>219</v>
      </c>
      <c r="G866" s="35">
        <v>50</v>
      </c>
      <c r="H8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m)otherMRFNon-mechanicalDegraded/Invaded50</v>
      </c>
      <c r="I866" s="39">
        <v>110.01451212444763</v>
      </c>
      <c r="J866" s="28">
        <v>6.4493819890606705</v>
      </c>
      <c r="K866" s="28">
        <v>22.366071428571427</v>
      </c>
      <c r="L866" s="28">
        <v>3.1117549355818226</v>
      </c>
      <c r="M866" s="28">
        <v>4.8421224138749679</v>
      </c>
      <c r="N866" s="28">
        <f>SUM(TotalCarbon[[#This Row],[Tree Carbon]:[Soil Carbon]])</f>
        <v>146.78384289153649</v>
      </c>
    </row>
    <row r="867" spans="2:14" hidden="1">
      <c r="B867" s="1" t="s">
        <v>31954</v>
      </c>
      <c r="C867" s="1" t="s">
        <v>190</v>
      </c>
      <c r="D867" s="1" t="s">
        <v>206</v>
      </c>
      <c r="E867" s="1" t="s">
        <v>31946</v>
      </c>
      <c r="F867" s="1" t="s">
        <v>219</v>
      </c>
      <c r="G867" s="35">
        <v>60</v>
      </c>
      <c r="H8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m)otherMRFNon-mechanicalDegraded/Invaded60</v>
      </c>
      <c r="I867" s="39">
        <v>110.01895826398363</v>
      </c>
      <c r="J867" s="28">
        <v>6.4493942840957104</v>
      </c>
      <c r="K867" s="28">
        <v>24.639344262295083</v>
      </c>
      <c r="L867" s="28">
        <v>3.1117536304955147</v>
      </c>
      <c r="M867" s="28">
        <v>5.0919794615792924</v>
      </c>
      <c r="N867" s="28">
        <f>SUM(TotalCarbon[[#This Row],[Tree Carbon]:[Soil Carbon]])</f>
        <v>149.31142990244922</v>
      </c>
    </row>
    <row r="868" spans="2:14" hidden="1">
      <c r="B868" s="1" t="s">
        <v>31954</v>
      </c>
      <c r="C868" s="1" t="s">
        <v>190</v>
      </c>
      <c r="D868" s="1" t="s">
        <v>206</v>
      </c>
      <c r="E868" s="1" t="s">
        <v>31946</v>
      </c>
      <c r="F868" s="1" t="s">
        <v>219</v>
      </c>
      <c r="G868" s="35">
        <v>70</v>
      </c>
      <c r="H8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m)otherMRFNon-mechanicalDegraded/Invaded70</v>
      </c>
      <c r="I868" s="39">
        <v>110.01944116244796</v>
      </c>
      <c r="J868" s="28">
        <v>6.4493949606086396</v>
      </c>
      <c r="K868" s="28">
        <v>26.568181818181817</v>
      </c>
      <c r="L868" s="28">
        <v>3.1117535586854976</v>
      </c>
      <c r="M868" s="28">
        <v>5.2594636492987874</v>
      </c>
      <c r="N868" s="28">
        <f>SUM(TotalCarbon[[#This Row],[Tree Carbon]:[Soil Carbon]])</f>
        <v>151.40823514922272</v>
      </c>
    </row>
    <row r="869" spans="2:14" hidden="1">
      <c r="B869" s="1" t="s">
        <v>31954</v>
      </c>
      <c r="C869" s="1" t="s">
        <v>190</v>
      </c>
      <c r="D869" s="1" t="s">
        <v>206</v>
      </c>
      <c r="E869" s="1" t="s">
        <v>31946</v>
      </c>
      <c r="F869" s="1" t="s">
        <v>219</v>
      </c>
      <c r="G869" s="35">
        <v>80</v>
      </c>
      <c r="H8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m)otherMRFNon-mechanicalDegraded/Invaded80</v>
      </c>
      <c r="I869" s="39">
        <v>110.01949360970488</v>
      </c>
      <c r="J869" s="28">
        <v>6.4493949978325613</v>
      </c>
      <c r="K869" s="28">
        <v>28.225352112676056</v>
      </c>
      <c r="L869" s="28">
        <v>3.1117535547342796</v>
      </c>
      <c r="M869" s="28">
        <v>5.3717316577211491</v>
      </c>
      <c r="N869" s="28">
        <f>SUM(TotalCarbon[[#This Row],[Tree Carbon]:[Soil Carbon]])</f>
        <v>153.17772593266892</v>
      </c>
    </row>
    <row r="870" spans="2:14" hidden="1">
      <c r="B870" s="1" t="s">
        <v>31954</v>
      </c>
      <c r="C870" s="1" t="s">
        <v>190</v>
      </c>
      <c r="D870" s="1" t="s">
        <v>206</v>
      </c>
      <c r="E870" s="1" t="s">
        <v>31946</v>
      </c>
      <c r="F870" s="1" t="s">
        <v>219</v>
      </c>
      <c r="G870" s="35">
        <v>90</v>
      </c>
      <c r="H8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m)otherMRFNon-mechanicalDegraded/Invaded90</v>
      </c>
      <c r="I870" s="39">
        <v>110.01949930595572</v>
      </c>
      <c r="J870" s="28">
        <v>6.4493949998807407</v>
      </c>
      <c r="K870" s="28">
        <v>29.664473684210527</v>
      </c>
      <c r="L870" s="28">
        <v>3.1117535545168709</v>
      </c>
      <c r="M870" s="28">
        <v>5.4469871542951651</v>
      </c>
      <c r="N870" s="28">
        <f>SUM(TotalCarbon[[#This Row],[Tree Carbon]:[Soil Carbon]])</f>
        <v>154.69210869885902</v>
      </c>
    </row>
    <row r="871" spans="2:14" hidden="1">
      <c r="B871" s="1" t="s">
        <v>31954</v>
      </c>
      <c r="C871" s="1" t="s">
        <v>190</v>
      </c>
      <c r="D871" s="1" t="s">
        <v>206</v>
      </c>
      <c r="E871" s="1" t="s">
        <v>31946</v>
      </c>
      <c r="F871" s="1" t="s">
        <v>219</v>
      </c>
      <c r="G871" s="35">
        <v>100</v>
      </c>
      <c r="H8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m)otherMRFNon-mechanicalDegraded/Invaded100</v>
      </c>
      <c r="I871" s="39">
        <v>110.01949992462048</v>
      </c>
      <c r="J871" s="28">
        <v>6.4493949999934381</v>
      </c>
      <c r="K871" s="28">
        <v>30.925925925925927</v>
      </c>
      <c r="L871" s="28">
        <v>3.1117535545049098</v>
      </c>
      <c r="M871" s="28">
        <v>5.4974324222230919</v>
      </c>
      <c r="N871" s="28">
        <f>SUM(TotalCarbon[[#This Row],[Tree Carbon]:[Soil Carbon]])</f>
        <v>156.00400682726783</v>
      </c>
    </row>
    <row r="872" spans="2:14" hidden="1">
      <c r="B872" s="1" t="s">
        <v>31954</v>
      </c>
      <c r="C872" s="1" t="s">
        <v>190</v>
      </c>
      <c r="D872" s="1" t="s">
        <v>207</v>
      </c>
      <c r="E872" s="1" t="s">
        <v>31946</v>
      </c>
      <c r="F872" s="1" t="s">
        <v>219</v>
      </c>
      <c r="G872" s="35">
        <v>0</v>
      </c>
      <c r="H8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m)CotDomNon-mechanicalDegraded/Invaded0</v>
      </c>
      <c r="I872" s="39">
        <v>0</v>
      </c>
      <c r="J872" s="28">
        <v>0</v>
      </c>
      <c r="K872" s="28">
        <v>0</v>
      </c>
      <c r="L872" s="28">
        <v>0</v>
      </c>
      <c r="M872" s="28">
        <v>0</v>
      </c>
      <c r="N872" s="28">
        <f>SUM(TotalCarbon[[#This Row],[Tree Carbon]:[Soil Carbon]])</f>
        <v>0</v>
      </c>
    </row>
    <row r="873" spans="2:14" hidden="1">
      <c r="B873" s="1" t="s">
        <v>31954</v>
      </c>
      <c r="C873" s="1" t="s">
        <v>190</v>
      </c>
      <c r="D873" s="1" t="s">
        <v>207</v>
      </c>
      <c r="E873" s="1" t="s">
        <v>31946</v>
      </c>
      <c r="F873" s="1" t="s">
        <v>219</v>
      </c>
      <c r="G873" s="35">
        <v>5</v>
      </c>
      <c r="H8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m)CotDomNon-mechanicalDegraded/Invaded5</v>
      </c>
      <c r="I873" s="39">
        <v>2.7955618735330114</v>
      </c>
      <c r="J873" s="28">
        <v>0.27487645754050716</v>
      </c>
      <c r="K873" s="28">
        <v>3.7388059701492535</v>
      </c>
      <c r="L873" s="28">
        <v>6.2300152423273394</v>
      </c>
      <c r="M873" s="28">
        <v>1.0151077827633017</v>
      </c>
      <c r="N873" s="28">
        <f>SUM(TotalCarbon[[#This Row],[Tree Carbon]:[Soil Carbon]])</f>
        <v>14.054367326313415</v>
      </c>
    </row>
    <row r="874" spans="2:14" hidden="1">
      <c r="B874" s="1" t="s">
        <v>31954</v>
      </c>
      <c r="C874" s="1" t="s">
        <v>190</v>
      </c>
      <c r="D874" s="1" t="s">
        <v>207</v>
      </c>
      <c r="E874" s="1" t="s">
        <v>31946</v>
      </c>
      <c r="F874" s="1" t="s">
        <v>219</v>
      </c>
      <c r="G874" s="35">
        <v>10</v>
      </c>
      <c r="H8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m)CotDomNon-mechanicalDegraded/Invaded10</v>
      </c>
      <c r="I874" s="39">
        <v>15.529688419547362</v>
      </c>
      <c r="J874" s="28">
        <v>1.2887089811823247</v>
      </c>
      <c r="K874" s="28">
        <v>6.958333333333333</v>
      </c>
      <c r="L874" s="28">
        <v>4.434710774383924</v>
      </c>
      <c r="M874" s="28">
        <v>1.8462077422004199</v>
      </c>
      <c r="N874" s="28">
        <f>SUM(TotalCarbon[[#This Row],[Tree Carbon]:[Soil Carbon]])</f>
        <v>30.057649250647362</v>
      </c>
    </row>
    <row r="875" spans="2:14" hidden="1">
      <c r="B875" s="1" t="s">
        <v>31954</v>
      </c>
      <c r="C875" s="1" t="s">
        <v>190</v>
      </c>
      <c r="D875" s="1" t="s">
        <v>207</v>
      </c>
      <c r="E875" s="1" t="s">
        <v>31946</v>
      </c>
      <c r="F875" s="1" t="s">
        <v>219</v>
      </c>
      <c r="G875" s="35">
        <v>15</v>
      </c>
      <c r="H8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m)CotDomNon-mechanicalDegraded/Invaded15</v>
      </c>
      <c r="I875" s="39">
        <v>37.006473013310519</v>
      </c>
      <c r="J875" s="28">
        <v>2.6470458271098298</v>
      </c>
      <c r="K875" s="28">
        <v>9.7597402597402603</v>
      </c>
      <c r="L875" s="28">
        <v>3.7852262912363011</v>
      </c>
      <c r="M875" s="28">
        <v>2.5266548378734512</v>
      </c>
      <c r="N875" s="28">
        <f>SUM(TotalCarbon[[#This Row],[Tree Carbon]:[Soil Carbon]])</f>
        <v>55.725140229270359</v>
      </c>
    </row>
    <row r="876" spans="2:14" hidden="1">
      <c r="B876" s="1" t="s">
        <v>31954</v>
      </c>
      <c r="C876" s="1" t="s">
        <v>190</v>
      </c>
      <c r="D876" s="1" t="s">
        <v>207</v>
      </c>
      <c r="E876" s="1" t="s">
        <v>31946</v>
      </c>
      <c r="F876" s="1" t="s">
        <v>219</v>
      </c>
      <c r="G876" s="35">
        <v>20</v>
      </c>
      <c r="H8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m)CotDomNon-mechanicalDegraded/Invaded20</v>
      </c>
      <c r="I876" s="39">
        <v>62.958315981740313</v>
      </c>
      <c r="J876" s="28">
        <v>3.9601259008036171</v>
      </c>
      <c r="K876" s="28">
        <v>12.219512195121951</v>
      </c>
      <c r="L876" s="28">
        <v>3.4642034560376391</v>
      </c>
      <c r="M876" s="28">
        <v>3.0837578009435589</v>
      </c>
      <c r="N876" s="28">
        <f>SUM(TotalCarbon[[#This Row],[Tree Carbon]:[Soil Carbon]])</f>
        <v>85.685915334647078</v>
      </c>
    </row>
    <row r="877" spans="2:14" hidden="1">
      <c r="B877" s="1" t="s">
        <v>31954</v>
      </c>
      <c r="C877" s="1" t="s">
        <v>190</v>
      </c>
      <c r="D877" s="1" t="s">
        <v>207</v>
      </c>
      <c r="E877" s="1" t="s">
        <v>31946</v>
      </c>
      <c r="F877" s="1" t="s">
        <v>219</v>
      </c>
      <c r="G877" s="35">
        <v>25</v>
      </c>
      <c r="H8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m)CotDomNon-mechanicalDegraded/Invaded25</v>
      </c>
      <c r="I877" s="39">
        <v>89.680545859913082</v>
      </c>
      <c r="J877" s="28">
        <v>5.0533248406048177</v>
      </c>
      <c r="K877" s="28">
        <v>14.396551724137931</v>
      </c>
      <c r="L877" s="28">
        <v>3.2833137201189619</v>
      </c>
      <c r="M877" s="28">
        <v>3.5398751294399204</v>
      </c>
      <c r="N877" s="28">
        <f>SUM(TotalCarbon[[#This Row],[Tree Carbon]:[Soil Carbon]])</f>
        <v>115.95361127421472</v>
      </c>
    </row>
    <row r="878" spans="2:14" hidden="1">
      <c r="B878" s="1" t="s">
        <v>31954</v>
      </c>
      <c r="C878" s="1" t="s">
        <v>190</v>
      </c>
      <c r="D878" s="1" t="s">
        <v>207</v>
      </c>
      <c r="E878" s="1" t="s">
        <v>31946</v>
      </c>
      <c r="F878" s="1" t="s">
        <v>219</v>
      </c>
      <c r="G878" s="35">
        <v>30</v>
      </c>
      <c r="H8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m)CotDomNon-mechanicalDegraded/Invaded30</v>
      </c>
      <c r="I878" s="39">
        <v>114.792372761484</v>
      </c>
      <c r="J878" s="28">
        <v>5.8930177813341382</v>
      </c>
      <c r="K878" s="28">
        <v>16.336956521739129</v>
      </c>
      <c r="L878" s="28">
        <v>3.17413258748438</v>
      </c>
      <c r="M878" s="28">
        <v>3.9133124132916706</v>
      </c>
      <c r="N878" s="28">
        <f>SUM(TotalCarbon[[#This Row],[Tree Carbon]:[Soil Carbon]])</f>
        <v>144.10979206533332</v>
      </c>
    </row>
    <row r="879" spans="2:14" hidden="1">
      <c r="B879" s="1" t="s">
        <v>31954</v>
      </c>
      <c r="C879" s="1" t="s">
        <v>190</v>
      </c>
      <c r="D879" s="1" t="s">
        <v>207</v>
      </c>
      <c r="E879" s="1" t="s">
        <v>31946</v>
      </c>
      <c r="F879" s="1" t="s">
        <v>219</v>
      </c>
      <c r="G879" s="35">
        <v>35</v>
      </c>
      <c r="H8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m)CotDomNon-mechanicalDegraded/Invaded35</v>
      </c>
      <c r="I879" s="39">
        <v>137.07182923774201</v>
      </c>
      <c r="J879" s="28">
        <v>6.5081661352284694</v>
      </c>
      <c r="K879" s="28">
        <v>18.077319587628867</v>
      </c>
      <c r="L879" s="28">
        <v>3.105549603316224</v>
      </c>
      <c r="M879" s="28">
        <v>4.2190570019270055</v>
      </c>
      <c r="N879" s="28">
        <f>SUM(TotalCarbon[[#This Row],[Tree Carbon]:[Soil Carbon]])</f>
        <v>168.98192156584258</v>
      </c>
    </row>
    <row r="880" spans="2:14" hidden="1">
      <c r="B880" s="1" t="s">
        <v>31954</v>
      </c>
      <c r="C880" s="1" t="s">
        <v>190</v>
      </c>
      <c r="D880" s="1" t="s">
        <v>207</v>
      </c>
      <c r="E880" s="1" t="s">
        <v>31946</v>
      </c>
      <c r="F880" s="1" t="s">
        <v>219</v>
      </c>
      <c r="G880" s="35">
        <v>40</v>
      </c>
      <c r="H8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m)CotDomNon-mechanicalDegraded/Invaded40</v>
      </c>
      <c r="I880" s="39">
        <v>156.09329892571813</v>
      </c>
      <c r="J880" s="28">
        <v>6.9458278322070157</v>
      </c>
      <c r="K880" s="28">
        <v>19.647058823529413</v>
      </c>
      <c r="L880" s="28">
        <v>3.0614000576441622</v>
      </c>
      <c r="M880" s="28">
        <v>4.4693794992299303</v>
      </c>
      <c r="N880" s="28">
        <f>SUM(TotalCarbon[[#This Row],[Tree Carbon]:[Soil Carbon]])</f>
        <v>190.21696513832865</v>
      </c>
    </row>
    <row r="881" spans="2:14" hidden="1">
      <c r="B881" s="1" t="s">
        <v>31954</v>
      </c>
      <c r="C881" s="1" t="s">
        <v>190</v>
      </c>
      <c r="D881" s="1" t="s">
        <v>207</v>
      </c>
      <c r="E881" s="1" t="s">
        <v>31946</v>
      </c>
      <c r="F881" s="1" t="s">
        <v>219</v>
      </c>
      <c r="G881" s="35">
        <v>45</v>
      </c>
      <c r="H8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m)CotDomNon-mechanicalDegraded/Invaded45</v>
      </c>
      <c r="I881" s="39">
        <v>171.90526936798079</v>
      </c>
      <c r="J881" s="28">
        <v>7.251467467944912</v>
      </c>
      <c r="K881" s="28">
        <v>21.070093457943926</v>
      </c>
      <c r="L881" s="28">
        <v>3.0325339423298745</v>
      </c>
      <c r="M881" s="28">
        <v>4.6743262259591134</v>
      </c>
      <c r="N881" s="28">
        <f>SUM(TotalCarbon[[#This Row],[Tree Carbon]:[Soil Carbon]])</f>
        <v>207.93369046215861</v>
      </c>
    </row>
    <row r="882" spans="2:14" hidden="1">
      <c r="B882" s="1" t="s">
        <v>31954</v>
      </c>
      <c r="C882" s="1" t="s">
        <v>190</v>
      </c>
      <c r="D882" s="1" t="s">
        <v>207</v>
      </c>
      <c r="E882" s="1" t="s">
        <v>31946</v>
      </c>
      <c r="F882" s="1" t="s">
        <v>219</v>
      </c>
      <c r="G882" s="35">
        <v>50</v>
      </c>
      <c r="H8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m)CotDomNon-mechanicalDegraded/Invaded50</v>
      </c>
      <c r="I882" s="39">
        <v>184.80093652972533</v>
      </c>
      <c r="J882" s="28">
        <v>7.4623450993064964</v>
      </c>
      <c r="K882" s="28">
        <v>22.366071428571427</v>
      </c>
      <c r="L882" s="28">
        <v>3.0134694755354898</v>
      </c>
      <c r="M882" s="28">
        <v>4.8421224138749679</v>
      </c>
      <c r="N882" s="28">
        <f>SUM(TotalCarbon[[#This Row],[Tree Carbon]:[Soil Carbon]])</f>
        <v>222.4849449470137</v>
      </c>
    </row>
    <row r="883" spans="2:14" hidden="1">
      <c r="B883" s="1" t="s">
        <v>31954</v>
      </c>
      <c r="C883" s="1" t="s">
        <v>190</v>
      </c>
      <c r="D883" s="1" t="s">
        <v>207</v>
      </c>
      <c r="E883" s="1" t="s">
        <v>31946</v>
      </c>
      <c r="F883" s="1" t="s">
        <v>219</v>
      </c>
      <c r="G883" s="35">
        <v>60</v>
      </c>
      <c r="H8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m)CotDomNon-mechanicalDegraded/Invaded60</v>
      </c>
      <c r="I883" s="39">
        <v>203.43030584217772</v>
      </c>
      <c r="J883" s="28">
        <v>7.7049734966213288</v>
      </c>
      <c r="K883" s="28">
        <v>24.639344262295083</v>
      </c>
      <c r="L883" s="28">
        <v>2.9923315823605647</v>
      </c>
      <c r="M883" s="28">
        <v>5.0919794615792924</v>
      </c>
      <c r="N883" s="28">
        <f>SUM(TotalCarbon[[#This Row],[Tree Carbon]:[Soil Carbon]])</f>
        <v>243.858934645034</v>
      </c>
    </row>
    <row r="884" spans="2:14" hidden="1">
      <c r="B884" s="1" t="s">
        <v>31954</v>
      </c>
      <c r="C884" s="1" t="s">
        <v>190</v>
      </c>
      <c r="D884" s="1" t="s">
        <v>207</v>
      </c>
      <c r="E884" s="1" t="s">
        <v>31946</v>
      </c>
      <c r="F884" s="1" t="s">
        <v>219</v>
      </c>
      <c r="G884" s="35">
        <v>70</v>
      </c>
      <c r="H8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m)CotDomNon-mechanicalDegraded/Invaded70</v>
      </c>
      <c r="I884" s="39">
        <v>215.07774052429178</v>
      </c>
      <c r="J884" s="28">
        <v>7.8168023301853067</v>
      </c>
      <c r="K884" s="28">
        <v>26.568181818181817</v>
      </c>
      <c r="L884" s="28">
        <v>2.9828606202449586</v>
      </c>
      <c r="M884" s="28">
        <v>5.2594636492987874</v>
      </c>
      <c r="N884" s="28">
        <f>SUM(TotalCarbon[[#This Row],[Tree Carbon]:[Soil Carbon]])</f>
        <v>257.70504894220267</v>
      </c>
    </row>
    <row r="885" spans="2:14" hidden="1">
      <c r="B885" s="1" t="s">
        <v>31954</v>
      </c>
      <c r="C885" s="1" t="s">
        <v>190</v>
      </c>
      <c r="D885" s="1" t="s">
        <v>207</v>
      </c>
      <c r="E885" s="1" t="s">
        <v>31946</v>
      </c>
      <c r="F885" s="1" t="s">
        <v>219</v>
      </c>
      <c r="G885" s="35">
        <v>80</v>
      </c>
      <c r="H8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m)CotDomNon-mechanicalDegraded/Invaded80</v>
      </c>
      <c r="I885" s="39">
        <v>222.2086707911208</v>
      </c>
      <c r="J885" s="28">
        <v>7.8679102156700864</v>
      </c>
      <c r="K885" s="28">
        <v>28.225352112676056</v>
      </c>
      <c r="L885" s="28">
        <v>2.9785870855774603</v>
      </c>
      <c r="M885" s="28">
        <v>5.3717316577211491</v>
      </c>
      <c r="N885" s="28">
        <f>SUM(TotalCarbon[[#This Row],[Tree Carbon]:[Soil Carbon]])</f>
        <v>266.65225186276558</v>
      </c>
    </row>
    <row r="886" spans="2:14" hidden="1">
      <c r="B886" s="1" t="s">
        <v>31954</v>
      </c>
      <c r="C886" s="1" t="s">
        <v>190</v>
      </c>
      <c r="D886" s="1" t="s">
        <v>207</v>
      </c>
      <c r="E886" s="1" t="s">
        <v>31946</v>
      </c>
      <c r="F886" s="1" t="s">
        <v>219</v>
      </c>
      <c r="G886" s="35">
        <v>90</v>
      </c>
      <c r="H8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m)CotDomNon-mechanicalDegraded/Invaded90</v>
      </c>
      <c r="I886" s="39">
        <v>226.52194261805519</v>
      </c>
      <c r="J886" s="28">
        <v>7.8911785686406732</v>
      </c>
      <c r="K886" s="28">
        <v>29.664473684210527</v>
      </c>
      <c r="L886" s="28">
        <v>2.9766526388665238</v>
      </c>
      <c r="M886" s="28">
        <v>5.4469871542951651</v>
      </c>
      <c r="N886" s="28">
        <f>SUM(TotalCarbon[[#This Row],[Tree Carbon]:[Soil Carbon]])</f>
        <v>272.50123466406814</v>
      </c>
    </row>
    <row r="887" spans="2:14" hidden="1">
      <c r="B887" s="1" t="s">
        <v>31954</v>
      </c>
      <c r="C887" s="1" t="s">
        <v>190</v>
      </c>
      <c r="D887" s="1" t="s">
        <v>207</v>
      </c>
      <c r="E887" s="1" t="s">
        <v>31946</v>
      </c>
      <c r="F887" s="1" t="s">
        <v>219</v>
      </c>
      <c r="G887" s="35">
        <v>100</v>
      </c>
      <c r="H8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m)CotDomNon-mechanicalDegraded/Invaded100</v>
      </c>
      <c r="I887" s="39">
        <v>229.11253519198738</v>
      </c>
      <c r="J887" s="28">
        <v>7.9017539067004012</v>
      </c>
      <c r="K887" s="28">
        <v>30.925925925925927</v>
      </c>
      <c r="L887" s="28">
        <v>2.9757757422343896</v>
      </c>
      <c r="M887" s="28">
        <v>5.4974324222230919</v>
      </c>
      <c r="N887" s="28">
        <f>SUM(TotalCarbon[[#This Row],[Tree Carbon]:[Soil Carbon]])</f>
        <v>276.41342318907118</v>
      </c>
    </row>
    <row r="888" spans="2:14" hidden="1">
      <c r="B888" s="1" t="s">
        <v>31954</v>
      </c>
      <c r="C888" s="1" t="s">
        <v>190</v>
      </c>
      <c r="D888" s="1" t="s">
        <v>208</v>
      </c>
      <c r="E888" s="1" t="s">
        <v>31946</v>
      </c>
      <c r="F888" s="1" t="s">
        <v>219</v>
      </c>
      <c r="G888" s="35">
        <v>0</v>
      </c>
      <c r="H8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m)WilCotNon-mechanicalDegraded/Invaded0</v>
      </c>
      <c r="I888" s="39">
        <v>0</v>
      </c>
      <c r="J888" s="28">
        <v>0</v>
      </c>
      <c r="K888" s="28">
        <v>0</v>
      </c>
      <c r="L888" s="28">
        <v>0</v>
      </c>
      <c r="M888" s="28">
        <v>0</v>
      </c>
      <c r="N888" s="28">
        <f>SUM(TotalCarbon[[#This Row],[Tree Carbon]:[Soil Carbon]])</f>
        <v>0</v>
      </c>
    </row>
    <row r="889" spans="2:14" hidden="1">
      <c r="B889" s="1" t="s">
        <v>31954</v>
      </c>
      <c r="C889" s="1" t="s">
        <v>190</v>
      </c>
      <c r="D889" s="1" t="s">
        <v>208</v>
      </c>
      <c r="E889" s="1" t="s">
        <v>31946</v>
      </c>
      <c r="F889" s="1" t="s">
        <v>219</v>
      </c>
      <c r="G889" s="35">
        <v>5</v>
      </c>
      <c r="H8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m)WilCotNon-mechanicalDegraded/Invaded5</v>
      </c>
      <c r="I889" s="39">
        <v>28.270004332360855</v>
      </c>
      <c r="J889" s="28">
        <v>1.1261750057479241</v>
      </c>
      <c r="K889" s="28">
        <v>3.7388059701492535</v>
      </c>
      <c r="L889" s="28">
        <v>4.568210151775868</v>
      </c>
      <c r="M889" s="28">
        <v>1.0151077827633017</v>
      </c>
      <c r="N889" s="28">
        <f>SUM(TotalCarbon[[#This Row],[Tree Carbon]:[Soil Carbon]])</f>
        <v>38.718303242797198</v>
      </c>
    </row>
    <row r="890" spans="2:14" hidden="1">
      <c r="B890" s="1" t="s">
        <v>31954</v>
      </c>
      <c r="C890" s="1" t="s">
        <v>190</v>
      </c>
      <c r="D890" s="1" t="s">
        <v>208</v>
      </c>
      <c r="E890" s="1" t="s">
        <v>31946</v>
      </c>
      <c r="F890" s="1" t="s">
        <v>219</v>
      </c>
      <c r="G890" s="35">
        <v>10</v>
      </c>
      <c r="H8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m)WilCotNon-mechanicalDegraded/Invaded10</v>
      </c>
      <c r="I890" s="39">
        <v>59.014191642346091</v>
      </c>
      <c r="J890" s="28">
        <v>2.6273101552884319</v>
      </c>
      <c r="K890" s="28">
        <v>6.958333333333333</v>
      </c>
      <c r="L890" s="28">
        <v>3.7914634469929918</v>
      </c>
      <c r="M890" s="28">
        <v>1.8462077422004199</v>
      </c>
      <c r="N890" s="28">
        <f>SUM(TotalCarbon[[#This Row],[Tree Carbon]:[Soil Carbon]])</f>
        <v>74.237506320161273</v>
      </c>
    </row>
    <row r="891" spans="2:14" hidden="1">
      <c r="B891" s="1" t="s">
        <v>31954</v>
      </c>
      <c r="C891" s="1" t="s">
        <v>190</v>
      </c>
      <c r="D891" s="1" t="s">
        <v>208</v>
      </c>
      <c r="E891" s="1" t="s">
        <v>31946</v>
      </c>
      <c r="F891" s="1" t="s">
        <v>219</v>
      </c>
      <c r="G891" s="35">
        <v>15</v>
      </c>
      <c r="H8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m)WilCotNon-mechanicalDegraded/Invaded15</v>
      </c>
      <c r="I891" s="39">
        <v>70.38378278805672</v>
      </c>
      <c r="J891" s="28">
        <v>3.3121232962867131</v>
      </c>
      <c r="K891" s="28">
        <v>9.7597402597402603</v>
      </c>
      <c r="L891" s="28">
        <v>3.6030968849440734</v>
      </c>
      <c r="M891" s="28">
        <v>2.5266548378734512</v>
      </c>
      <c r="N891" s="28">
        <f>SUM(TotalCarbon[[#This Row],[Tree Carbon]:[Soil Carbon]])</f>
        <v>89.58539806690122</v>
      </c>
    </row>
    <row r="892" spans="2:14" hidden="1">
      <c r="B892" s="1" t="s">
        <v>31954</v>
      </c>
      <c r="C892" s="1" t="s">
        <v>190</v>
      </c>
      <c r="D892" s="1" t="s">
        <v>208</v>
      </c>
      <c r="E892" s="1" t="s">
        <v>31946</v>
      </c>
      <c r="F892" s="1" t="s">
        <v>219</v>
      </c>
      <c r="G892" s="35">
        <v>20</v>
      </c>
      <c r="H8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m)WilCotNon-mechanicalDegraded/Invaded20</v>
      </c>
      <c r="I892" s="39">
        <v>73.78569550085966</v>
      </c>
      <c r="J892" s="28">
        <v>3.5589078088340047</v>
      </c>
      <c r="K892" s="28">
        <v>12.219512195121951</v>
      </c>
      <c r="L892" s="28">
        <v>3.5465793968068322</v>
      </c>
      <c r="M892" s="28">
        <v>3.0837578009435589</v>
      </c>
      <c r="N892" s="28">
        <f>SUM(TotalCarbon[[#This Row],[Tree Carbon]:[Soil Carbon]])</f>
        <v>96.194452702566011</v>
      </c>
    </row>
    <row r="893" spans="2:14" hidden="1">
      <c r="B893" s="1" t="s">
        <v>31954</v>
      </c>
      <c r="C893" s="1" t="s">
        <v>190</v>
      </c>
      <c r="D893" s="1" t="s">
        <v>208</v>
      </c>
      <c r="E893" s="1" t="s">
        <v>31946</v>
      </c>
      <c r="F893" s="1" t="s">
        <v>219</v>
      </c>
      <c r="G893" s="35">
        <v>25</v>
      </c>
      <c r="H8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m)WilCotNon-mechanicalDegraded/Invaded25</v>
      </c>
      <c r="I893" s="39">
        <v>74.750650882261851</v>
      </c>
      <c r="J893" s="28">
        <v>3.6420034421742637</v>
      </c>
      <c r="K893" s="28">
        <v>14.396551724137931</v>
      </c>
      <c r="L893" s="28">
        <v>3.5286167531468764</v>
      </c>
      <c r="M893" s="28">
        <v>3.5398751294399204</v>
      </c>
      <c r="N893" s="28">
        <f>SUM(TotalCarbon[[#This Row],[Tree Carbon]:[Soil Carbon]])</f>
        <v>99.857697931160843</v>
      </c>
    </row>
    <row r="894" spans="2:14" hidden="1">
      <c r="B894" s="1" t="s">
        <v>31954</v>
      </c>
      <c r="C894" s="1" t="s">
        <v>190</v>
      </c>
      <c r="D894" s="1" t="s">
        <v>208</v>
      </c>
      <c r="E894" s="1" t="s">
        <v>31946</v>
      </c>
      <c r="F894" s="1" t="s">
        <v>219</v>
      </c>
      <c r="G894" s="35">
        <v>30</v>
      </c>
      <c r="H8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m)WilCotNon-mechanicalDegraded/Invaded30</v>
      </c>
      <c r="I894" s="39">
        <v>75.020431192136797</v>
      </c>
      <c r="J894" s="28">
        <v>3.6693930964832413</v>
      </c>
      <c r="K894" s="28">
        <v>16.336956521739129</v>
      </c>
      <c r="L894" s="28">
        <v>3.5228052626295479</v>
      </c>
      <c r="M894" s="28">
        <v>3.9133124132916706</v>
      </c>
      <c r="N894" s="28">
        <f>SUM(TotalCarbon[[#This Row],[Tree Carbon]:[Soil Carbon]])</f>
        <v>102.46289848628038</v>
      </c>
    </row>
    <row r="895" spans="2:14" hidden="1">
      <c r="B895" s="1" t="s">
        <v>31954</v>
      </c>
      <c r="C895" s="1" t="s">
        <v>190</v>
      </c>
      <c r="D895" s="1" t="s">
        <v>208</v>
      </c>
      <c r="E895" s="1" t="s">
        <v>31946</v>
      </c>
      <c r="F895" s="1" t="s">
        <v>219</v>
      </c>
      <c r="G895" s="35">
        <v>35</v>
      </c>
      <c r="H8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m)WilCotNon-mechanicalDegraded/Invaded35</v>
      </c>
      <c r="I895" s="39">
        <v>75.095555336385971</v>
      </c>
      <c r="J895" s="28">
        <v>3.6783594087662266</v>
      </c>
      <c r="K895" s="28">
        <v>18.077319587628867</v>
      </c>
      <c r="L895" s="28">
        <v>3.5209142941772895</v>
      </c>
      <c r="M895" s="28">
        <v>4.2190570019270055</v>
      </c>
      <c r="N895" s="28">
        <f>SUM(TotalCarbon[[#This Row],[Tree Carbon]:[Soil Carbon]])</f>
        <v>104.59120562888535</v>
      </c>
    </row>
    <row r="896" spans="2:14" hidden="1">
      <c r="B896" s="1" t="s">
        <v>31954</v>
      </c>
      <c r="C896" s="1" t="s">
        <v>190</v>
      </c>
      <c r="D896" s="1" t="s">
        <v>208</v>
      </c>
      <c r="E896" s="1" t="s">
        <v>31946</v>
      </c>
      <c r="F896" s="1" t="s">
        <v>219</v>
      </c>
      <c r="G896" s="35">
        <v>40</v>
      </c>
      <c r="H8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m)WilCotNon-mechanicalDegraded/Invaded40</v>
      </c>
      <c r="I896" s="39">
        <v>75.116451557520946</v>
      </c>
      <c r="J896" s="28">
        <v>3.6812880925157034</v>
      </c>
      <c r="K896" s="28">
        <v>19.647058823529413</v>
      </c>
      <c r="L896" s="28">
        <v>3.5202978615800937</v>
      </c>
      <c r="M896" s="28">
        <v>4.4693794992299303</v>
      </c>
      <c r="N896" s="28">
        <f>SUM(TotalCarbon[[#This Row],[Tree Carbon]:[Soil Carbon]])</f>
        <v>106.43447583437609</v>
      </c>
    </row>
    <row r="897" spans="2:14" hidden="1">
      <c r="B897" s="1" t="s">
        <v>31954</v>
      </c>
      <c r="C897" s="1" t="s">
        <v>190</v>
      </c>
      <c r="D897" s="1" t="s">
        <v>208</v>
      </c>
      <c r="E897" s="1" t="s">
        <v>31946</v>
      </c>
      <c r="F897" s="1" t="s">
        <v>219</v>
      </c>
      <c r="G897" s="35">
        <v>45</v>
      </c>
      <c r="H8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m)WilCotNon-mechanicalDegraded/Invaded45</v>
      </c>
      <c r="I897" s="39">
        <v>75.122262175081957</v>
      </c>
      <c r="J897" s="28">
        <v>3.6822439990913969</v>
      </c>
      <c r="K897" s="28">
        <v>21.070093457943926</v>
      </c>
      <c r="L897" s="28">
        <v>3.5200967908046694</v>
      </c>
      <c r="M897" s="28">
        <v>4.6743262259591134</v>
      </c>
      <c r="N897" s="28">
        <f>SUM(TotalCarbon[[#This Row],[Tree Carbon]:[Soil Carbon]])</f>
        <v>108.06902264888106</v>
      </c>
    </row>
    <row r="898" spans="2:14" hidden="1">
      <c r="B898" s="1" t="s">
        <v>31954</v>
      </c>
      <c r="C898" s="1" t="s">
        <v>190</v>
      </c>
      <c r="D898" s="1" t="s">
        <v>208</v>
      </c>
      <c r="E898" s="1" t="s">
        <v>31946</v>
      </c>
      <c r="F898" s="1" t="s">
        <v>219</v>
      </c>
      <c r="G898" s="35">
        <v>50</v>
      </c>
      <c r="H8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m)WilCotNon-mechanicalDegraded/Invaded50</v>
      </c>
      <c r="I898" s="39">
        <v>75.123877796740516</v>
      </c>
      <c r="J898" s="28">
        <v>3.6825559278930973</v>
      </c>
      <c r="K898" s="28">
        <v>22.366071428571427</v>
      </c>
      <c r="L898" s="28">
        <v>3.5200311917231137</v>
      </c>
      <c r="M898" s="28">
        <v>4.8421224138749679</v>
      </c>
      <c r="N898" s="28">
        <f>SUM(TotalCarbon[[#This Row],[Tree Carbon]:[Soil Carbon]])</f>
        <v>109.53465875880312</v>
      </c>
    </row>
    <row r="899" spans="2:14" hidden="1">
      <c r="B899" s="1" t="s">
        <v>31954</v>
      </c>
      <c r="C899" s="1" t="s">
        <v>190</v>
      </c>
      <c r="D899" s="1" t="s">
        <v>208</v>
      </c>
      <c r="E899" s="1" t="s">
        <v>31946</v>
      </c>
      <c r="F899" s="1" t="s">
        <v>219</v>
      </c>
      <c r="G899" s="35">
        <v>60</v>
      </c>
      <c r="H8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m)WilCotNon-mechanicalDegraded/Invaded60</v>
      </c>
      <c r="I899" s="39">
        <v>75.124451900615981</v>
      </c>
      <c r="J899" s="28">
        <v>3.6826909168929349</v>
      </c>
      <c r="K899" s="28">
        <v>24.639344262295083</v>
      </c>
      <c r="L899" s="28">
        <v>3.5200028054412922</v>
      </c>
      <c r="M899" s="28">
        <v>5.0919794615792924</v>
      </c>
      <c r="N899" s="28">
        <f>SUM(TotalCarbon[[#This Row],[Tree Carbon]:[Soil Carbon]])</f>
        <v>112.05846934682458</v>
      </c>
    </row>
    <row r="900" spans="2:14" hidden="1">
      <c r="B900" s="1" t="s">
        <v>31954</v>
      </c>
      <c r="C900" s="1" t="s">
        <v>190</v>
      </c>
      <c r="D900" s="1" t="s">
        <v>208</v>
      </c>
      <c r="E900" s="1" t="s">
        <v>31946</v>
      </c>
      <c r="F900" s="1" t="s">
        <v>219</v>
      </c>
      <c r="G900" s="35">
        <v>70</v>
      </c>
      <c r="H9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m)WilCotNon-mechanicalDegraded/Invaded70</v>
      </c>
      <c r="I900" s="39">
        <v>75.124496281688877</v>
      </c>
      <c r="J900" s="28">
        <v>3.6827052878142488</v>
      </c>
      <c r="K900" s="28">
        <v>26.568181818181817</v>
      </c>
      <c r="L900" s="28">
        <v>3.5199997835140926</v>
      </c>
      <c r="M900" s="28">
        <v>5.2594636492987874</v>
      </c>
      <c r="N900" s="28">
        <f>SUM(TotalCarbon[[#This Row],[Tree Carbon]:[Soil Carbon]])</f>
        <v>114.15484682049782</v>
      </c>
    </row>
    <row r="901" spans="2:14" hidden="1">
      <c r="B901" s="1" t="s">
        <v>31954</v>
      </c>
      <c r="C901" s="1" t="s">
        <v>190</v>
      </c>
      <c r="D901" s="1" t="s">
        <v>208</v>
      </c>
      <c r="E901" s="1" t="s">
        <v>31946</v>
      </c>
      <c r="F901" s="1" t="s">
        <v>219</v>
      </c>
      <c r="G901" s="35">
        <v>80</v>
      </c>
      <c r="H9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m)WilCotNon-mechanicalDegraded/Invaded80</v>
      </c>
      <c r="I901" s="39">
        <v>75.124499712556911</v>
      </c>
      <c r="J901" s="28">
        <v>3.6827068177232407</v>
      </c>
      <c r="K901" s="28">
        <v>28.225352112676056</v>
      </c>
      <c r="L901" s="28">
        <v>3.5199994618046277</v>
      </c>
      <c r="M901" s="28">
        <v>5.3717316577211491</v>
      </c>
      <c r="N901" s="28">
        <f>SUM(TotalCarbon[[#This Row],[Tree Carbon]:[Soil Carbon]])</f>
        <v>115.924289762482</v>
      </c>
    </row>
    <row r="902" spans="2:14" hidden="1">
      <c r="B902" s="1" t="s">
        <v>31954</v>
      </c>
      <c r="C902" s="1" t="s">
        <v>190</v>
      </c>
      <c r="D902" s="1" t="s">
        <v>208</v>
      </c>
      <c r="E902" s="1" t="s">
        <v>31946</v>
      </c>
      <c r="F902" s="1" t="s">
        <v>219</v>
      </c>
      <c r="G902" s="35">
        <v>90</v>
      </c>
      <c r="H9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m)WilCotNon-mechanicalDegraded/Invaded90</v>
      </c>
      <c r="I902" s="39">
        <v>75.124499977779294</v>
      </c>
      <c r="J902" s="28">
        <v>3.6827069805950883</v>
      </c>
      <c r="K902" s="28">
        <v>29.664473684210527</v>
      </c>
      <c r="L902" s="28">
        <v>3.519999427555923</v>
      </c>
      <c r="M902" s="28">
        <v>5.4469871542951651</v>
      </c>
      <c r="N902" s="28">
        <f>SUM(TotalCarbon[[#This Row],[Tree Carbon]:[Soil Carbon]])</f>
        <v>117.43866722443599</v>
      </c>
    </row>
    <row r="903" spans="2:14" hidden="1">
      <c r="B903" s="1" t="s">
        <v>31954</v>
      </c>
      <c r="C903" s="1" t="s">
        <v>190</v>
      </c>
      <c r="D903" s="1" t="s">
        <v>208</v>
      </c>
      <c r="E903" s="1" t="s">
        <v>31946</v>
      </c>
      <c r="F903" s="1" t="s">
        <v>219</v>
      </c>
      <c r="G903" s="35">
        <v>100</v>
      </c>
      <c r="H9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m)WilCotNon-mechanicalDegraded/Invaded100</v>
      </c>
      <c r="I903" s="39">
        <v>75.124499998282218</v>
      </c>
      <c r="J903" s="28">
        <v>3.682706997934182</v>
      </c>
      <c r="K903" s="28">
        <v>30.925925925925927</v>
      </c>
      <c r="L903" s="28">
        <v>3.5199994239098604</v>
      </c>
      <c r="M903" s="28">
        <v>5.4974324222230919</v>
      </c>
      <c r="N903" s="28">
        <f>SUM(TotalCarbon[[#This Row],[Tree Carbon]:[Soil Carbon]])</f>
        <v>118.75056476827527</v>
      </c>
    </row>
    <row r="904" spans="2:14" hidden="1">
      <c r="B904" s="1" t="s">
        <v>31954</v>
      </c>
      <c r="C904" s="1" t="s">
        <v>190</v>
      </c>
      <c r="D904" s="1" t="s">
        <v>209</v>
      </c>
      <c r="E904" s="1" t="s">
        <v>31946</v>
      </c>
      <c r="F904" s="1" t="s">
        <v>219</v>
      </c>
      <c r="G904" s="35">
        <v>0</v>
      </c>
      <c r="H9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m)ShrublandNon-mechanicalDegraded/Invaded0</v>
      </c>
      <c r="I904" s="39">
        <v>0</v>
      </c>
      <c r="J904" s="28">
        <v>0</v>
      </c>
      <c r="K904" s="28">
        <v>0</v>
      </c>
      <c r="L904" s="28">
        <v>0</v>
      </c>
      <c r="M904" s="28">
        <v>0</v>
      </c>
      <c r="N904" s="28">
        <f>SUM(TotalCarbon[[#This Row],[Tree Carbon]:[Soil Carbon]])</f>
        <v>0</v>
      </c>
    </row>
    <row r="905" spans="2:14" hidden="1">
      <c r="B905" s="1" t="s">
        <v>31954</v>
      </c>
      <c r="C905" s="1" t="s">
        <v>190</v>
      </c>
      <c r="D905" s="1" t="s">
        <v>209</v>
      </c>
      <c r="E905" s="1" t="s">
        <v>31946</v>
      </c>
      <c r="F905" s="1" t="s">
        <v>219</v>
      </c>
      <c r="G905" s="35">
        <v>5</v>
      </c>
      <c r="H9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m)ShrublandNon-mechanicalDegraded/Invaded5</v>
      </c>
      <c r="I905" s="39">
        <v>3.0141956839325448</v>
      </c>
      <c r="J905" s="28">
        <v>0.21055629226912231</v>
      </c>
      <c r="K905" s="28">
        <v>3.7388059701492535</v>
      </c>
      <c r="L905" s="28">
        <v>6.6063010366257551</v>
      </c>
      <c r="M905" s="28">
        <v>0.63444236422706268</v>
      </c>
      <c r="N905" s="28">
        <f>SUM(TotalCarbon[[#This Row],[Tree Carbon]:[Soil Carbon]])</f>
        <v>14.204301347203739</v>
      </c>
    </row>
    <row r="906" spans="2:14" hidden="1">
      <c r="B906" s="1" t="s">
        <v>31954</v>
      </c>
      <c r="C906" s="1" t="s">
        <v>190</v>
      </c>
      <c r="D906" s="1" t="s">
        <v>209</v>
      </c>
      <c r="E906" s="1" t="s">
        <v>31946</v>
      </c>
      <c r="F906" s="1" t="s">
        <v>219</v>
      </c>
      <c r="G906" s="35">
        <v>10</v>
      </c>
      <c r="H9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m)ShrublandNon-mechanicalDegraded/Invaded10</v>
      </c>
      <c r="I906" s="39">
        <v>14.657601163866563</v>
      </c>
      <c r="J906" s="28">
        <v>0.82118729496614962</v>
      </c>
      <c r="K906" s="28">
        <v>6.958333333333333</v>
      </c>
      <c r="L906" s="28">
        <v>4.8969095286178987</v>
      </c>
      <c r="M906" s="28">
        <v>1.1538798388752625</v>
      </c>
      <c r="N906" s="28">
        <f>SUM(TotalCarbon[[#This Row],[Tree Carbon]:[Soil Carbon]])</f>
        <v>28.487911159659205</v>
      </c>
    </row>
    <row r="907" spans="2:14" hidden="1">
      <c r="B907" s="1" t="s">
        <v>31954</v>
      </c>
      <c r="C907" s="1" t="s">
        <v>190</v>
      </c>
      <c r="D907" s="1" t="s">
        <v>209</v>
      </c>
      <c r="E907" s="1" t="s">
        <v>31946</v>
      </c>
      <c r="F907" s="1" t="s">
        <v>219</v>
      </c>
      <c r="G907" s="35">
        <v>15</v>
      </c>
      <c r="H9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m)ShrublandNon-mechanicalDegraded/Invaded15</v>
      </c>
      <c r="I907" s="39">
        <v>31.060709217644437</v>
      </c>
      <c r="J907" s="28">
        <v>1.452501809577126</v>
      </c>
      <c r="K907" s="28">
        <v>9.7597402597402603</v>
      </c>
      <c r="L907" s="28">
        <v>4.3195021955574147</v>
      </c>
      <c r="M907" s="28">
        <v>1.5791592736709106</v>
      </c>
      <c r="N907" s="28">
        <f>SUM(TotalCarbon[[#This Row],[Tree Carbon]:[Soil Carbon]])</f>
        <v>48.17161275619015</v>
      </c>
    </row>
    <row r="908" spans="2:14" hidden="1">
      <c r="B908" s="1" t="s">
        <v>31954</v>
      </c>
      <c r="C908" s="1" t="s">
        <v>190</v>
      </c>
      <c r="D908" s="1" t="s">
        <v>209</v>
      </c>
      <c r="E908" s="1" t="s">
        <v>31946</v>
      </c>
      <c r="F908" s="1" t="s">
        <v>219</v>
      </c>
      <c r="G908" s="35">
        <v>20</v>
      </c>
      <c r="H9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m)ShrublandNon-mechanicalDegraded/Invaded20</v>
      </c>
      <c r="I908" s="39">
        <v>47.701001623040675</v>
      </c>
      <c r="J908" s="28">
        <v>1.9300342942806175</v>
      </c>
      <c r="K908" s="28">
        <v>12.219512195121951</v>
      </c>
      <c r="L908" s="28">
        <v>4.0576544846563491</v>
      </c>
      <c r="M908" s="28">
        <v>1.9273486255897225</v>
      </c>
      <c r="N908" s="28">
        <f>SUM(TotalCarbon[[#This Row],[Tree Carbon]:[Soil Carbon]])</f>
        <v>67.835551222689304</v>
      </c>
    </row>
    <row r="909" spans="2:14" hidden="1">
      <c r="B909" s="1" t="s">
        <v>31954</v>
      </c>
      <c r="C909" s="1" t="s">
        <v>190</v>
      </c>
      <c r="D909" s="1" t="s">
        <v>209</v>
      </c>
      <c r="E909" s="1" t="s">
        <v>31946</v>
      </c>
      <c r="F909" s="1" t="s">
        <v>219</v>
      </c>
      <c r="G909" s="35">
        <v>25</v>
      </c>
      <c r="H9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m)ShrublandNon-mechanicalDegraded/Invaded25</v>
      </c>
      <c r="I909" s="39">
        <v>62.200315887064036</v>
      </c>
      <c r="J909" s="28">
        <v>2.2463811768879922</v>
      </c>
      <c r="K909" s="28">
        <v>14.396551724137931</v>
      </c>
      <c r="L909" s="28">
        <v>3.9243976759677506</v>
      </c>
      <c r="M909" s="28">
        <v>2.2124219558999485</v>
      </c>
      <c r="N909" s="28">
        <f>SUM(TotalCarbon[[#This Row],[Tree Carbon]:[Soil Carbon]])</f>
        <v>84.980068419957661</v>
      </c>
    </row>
    <row r="910" spans="2:14" hidden="1">
      <c r="B910" s="1" t="s">
        <v>31954</v>
      </c>
      <c r="C910" s="1" t="s">
        <v>190</v>
      </c>
      <c r="D910" s="1" t="s">
        <v>209</v>
      </c>
      <c r="E910" s="1" t="s">
        <v>31946</v>
      </c>
      <c r="F910" s="1" t="s">
        <v>219</v>
      </c>
      <c r="G910" s="35">
        <v>30</v>
      </c>
      <c r="H9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m)ShrublandNon-mechanicalDegraded/Invaded30</v>
      </c>
      <c r="I910" s="39">
        <v>73.825393459977718</v>
      </c>
      <c r="J910" s="28">
        <v>2.442705715592536</v>
      </c>
      <c r="K910" s="28">
        <v>16.336956521739129</v>
      </c>
      <c r="L910" s="28">
        <v>3.8527223868720983</v>
      </c>
      <c r="M910" s="28">
        <v>2.4458202583072932</v>
      </c>
      <c r="N910" s="28">
        <f>SUM(TotalCarbon[[#This Row],[Tree Carbon]:[Soil Carbon]])</f>
        <v>98.903598342488777</v>
      </c>
    </row>
    <row r="911" spans="2:14" hidden="1">
      <c r="B911" s="1" t="s">
        <v>31954</v>
      </c>
      <c r="C911" s="1" t="s">
        <v>190</v>
      </c>
      <c r="D911" s="1" t="s">
        <v>209</v>
      </c>
      <c r="E911" s="1" t="s">
        <v>31946</v>
      </c>
      <c r="F911" s="1" t="s">
        <v>219</v>
      </c>
      <c r="G911" s="35">
        <v>35</v>
      </c>
      <c r="H9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m)ShrublandNon-mechanicalDegraded/Invaded35</v>
      </c>
      <c r="I911" s="39">
        <v>82.693682161350708</v>
      </c>
      <c r="J911" s="28">
        <v>2.5604137470642105</v>
      </c>
      <c r="K911" s="28">
        <v>18.077319587628867</v>
      </c>
      <c r="L911" s="28">
        <v>3.8130380237114503</v>
      </c>
      <c r="M911" s="28">
        <v>2.6369106262043758</v>
      </c>
      <c r="N911" s="28">
        <f>SUM(TotalCarbon[[#This Row],[Tree Carbon]:[Soil Carbon]])</f>
        <v>109.78136414595963</v>
      </c>
    </row>
    <row r="912" spans="2:14" hidden="1">
      <c r="B912" s="1" t="s">
        <v>31954</v>
      </c>
      <c r="C912" s="1" t="s">
        <v>190</v>
      </c>
      <c r="D912" s="1" t="s">
        <v>209</v>
      </c>
      <c r="E912" s="1" t="s">
        <v>31946</v>
      </c>
      <c r="F912" s="1" t="s">
        <v>219</v>
      </c>
      <c r="G912" s="35">
        <v>40</v>
      </c>
      <c r="H9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m)ShrublandNon-mechanicalDegraded/Invaded40</v>
      </c>
      <c r="I912" s="39">
        <v>89.25025524474573</v>
      </c>
      <c r="J912" s="28">
        <v>2.6296645624507646</v>
      </c>
      <c r="K912" s="28">
        <v>19.647058823529413</v>
      </c>
      <c r="L912" s="28">
        <v>3.7907163749741728</v>
      </c>
      <c r="M912" s="28">
        <v>2.7933621870187082</v>
      </c>
      <c r="N912" s="28">
        <f>SUM(TotalCarbon[[#This Row],[Tree Carbon]:[Soil Carbon]])</f>
        <v>118.11105719271879</v>
      </c>
    </row>
    <row r="913" spans="2:14" hidden="1">
      <c r="B913" s="1" t="s">
        <v>31954</v>
      </c>
      <c r="C913" s="1" t="s">
        <v>190</v>
      </c>
      <c r="D913" s="1" t="s">
        <v>209</v>
      </c>
      <c r="E913" s="1" t="s">
        <v>31946</v>
      </c>
      <c r="F913" s="1" t="s">
        <v>219</v>
      </c>
      <c r="G913" s="35">
        <v>45</v>
      </c>
      <c r="H9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m)ShrublandNon-mechanicalDegraded/Invaded45</v>
      </c>
      <c r="I913" s="39">
        <v>93.999895340583194</v>
      </c>
      <c r="J913" s="28">
        <v>2.6699779750838051</v>
      </c>
      <c r="K913" s="28">
        <v>21.070093457943926</v>
      </c>
      <c r="L913" s="28">
        <v>3.7780498137058847</v>
      </c>
      <c r="M913" s="28">
        <v>2.921453891224445</v>
      </c>
      <c r="N913" s="28">
        <f>SUM(TotalCarbon[[#This Row],[Tree Carbon]:[Soil Carbon]])</f>
        <v>124.43947047854127</v>
      </c>
    </row>
    <row r="914" spans="2:14" hidden="1">
      <c r="B914" s="1" t="s">
        <v>31954</v>
      </c>
      <c r="C914" s="1" t="s">
        <v>190</v>
      </c>
      <c r="D914" s="1" t="s">
        <v>209</v>
      </c>
      <c r="E914" s="1" t="s">
        <v>31946</v>
      </c>
      <c r="F914" s="1" t="s">
        <v>219</v>
      </c>
      <c r="G914" s="35">
        <v>50</v>
      </c>
      <c r="H9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m)ShrublandNon-mechanicalDegraded/Invaded50</v>
      </c>
      <c r="I914" s="39">
        <v>97.394283861733101</v>
      </c>
      <c r="J914" s="28">
        <v>2.6933058616416656</v>
      </c>
      <c r="K914" s="28">
        <v>22.366071428571427</v>
      </c>
      <c r="L914" s="28">
        <v>3.770826238561952</v>
      </c>
      <c r="M914" s="28">
        <v>3.0263265086718576</v>
      </c>
      <c r="N914" s="28">
        <f>SUM(TotalCarbon[[#This Row],[Tree Carbon]:[Soil Carbon]])</f>
        <v>129.25081389918</v>
      </c>
    </row>
    <row r="915" spans="2:14" hidden="1">
      <c r="B915" s="1" t="s">
        <v>31954</v>
      </c>
      <c r="C915" s="1" t="s">
        <v>190</v>
      </c>
      <c r="D915" s="1" t="s">
        <v>209</v>
      </c>
      <c r="E915" s="1" t="s">
        <v>31946</v>
      </c>
      <c r="F915" s="1" t="s">
        <v>219</v>
      </c>
      <c r="G915" s="35">
        <v>60</v>
      </c>
      <c r="H9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m)ShrublandNon-mechanicalDegraded/Invaded60</v>
      </c>
      <c r="I915" s="39">
        <v>101.48984429507148</v>
      </c>
      <c r="J915" s="28">
        <v>2.7145021864776377</v>
      </c>
      <c r="K915" s="28">
        <v>24.639344262295083</v>
      </c>
      <c r="L915" s="28">
        <v>3.7643285891273721</v>
      </c>
      <c r="M915" s="28">
        <v>3.1824871634870604</v>
      </c>
      <c r="N915" s="28">
        <f>SUM(TotalCarbon[[#This Row],[Tree Carbon]:[Soil Carbon]])</f>
        <v>135.79050649645862</v>
      </c>
    </row>
    <row r="916" spans="2:14" hidden="1">
      <c r="B916" s="1" t="s">
        <v>31954</v>
      </c>
      <c r="C916" s="1" t="s">
        <v>190</v>
      </c>
      <c r="D916" s="1" t="s">
        <v>209</v>
      </c>
      <c r="E916" s="1" t="s">
        <v>31946</v>
      </c>
      <c r="F916" s="1" t="s">
        <v>219</v>
      </c>
      <c r="G916" s="35">
        <v>70</v>
      </c>
      <c r="H9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m)ShrublandNon-mechanicalDegraded/Invaded70</v>
      </c>
      <c r="I916" s="39">
        <v>103.50386992550837</v>
      </c>
      <c r="J916" s="28">
        <v>2.7215119117592801</v>
      </c>
      <c r="K916" s="28">
        <v>26.568181818181817</v>
      </c>
      <c r="L916" s="28">
        <v>3.7621933935179359</v>
      </c>
      <c r="M916" s="28">
        <v>3.287164780811743</v>
      </c>
      <c r="N916" s="28">
        <f>SUM(TotalCarbon[[#This Row],[Tree Carbon]:[Soil Carbon]])</f>
        <v>139.84292182977916</v>
      </c>
    </row>
    <row r="917" spans="2:14" hidden="1">
      <c r="B917" s="1" t="s">
        <v>31954</v>
      </c>
      <c r="C917" s="1" t="s">
        <v>190</v>
      </c>
      <c r="D917" s="1" t="s">
        <v>209</v>
      </c>
      <c r="E917" s="1" t="s">
        <v>31946</v>
      </c>
      <c r="F917" s="1" t="s">
        <v>219</v>
      </c>
      <c r="G917" s="35">
        <v>80</v>
      </c>
      <c r="H9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m)ShrublandNon-mechanicalDegraded/Invaded80</v>
      </c>
      <c r="I917" s="39">
        <v>104.48388815010895</v>
      </c>
      <c r="J917" s="28">
        <v>2.7238246705764024</v>
      </c>
      <c r="K917" s="28">
        <v>28.225352112676056</v>
      </c>
      <c r="L917" s="28">
        <v>3.7614903878025499</v>
      </c>
      <c r="M917" s="28">
        <v>3.3573322860757173</v>
      </c>
      <c r="N917" s="28">
        <f>SUM(TotalCarbon[[#This Row],[Tree Carbon]:[Soil Carbon]])</f>
        <v>142.55188760723968</v>
      </c>
    </row>
    <row r="918" spans="2:14" hidden="1">
      <c r="B918" s="1" t="s">
        <v>31954</v>
      </c>
      <c r="C918" s="1" t="s">
        <v>190</v>
      </c>
      <c r="D918" s="1" t="s">
        <v>209</v>
      </c>
      <c r="E918" s="1" t="s">
        <v>31946</v>
      </c>
      <c r="F918" s="1" t="s">
        <v>219</v>
      </c>
      <c r="G918" s="35">
        <v>90</v>
      </c>
      <c r="H9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m)ShrublandNon-mechanicalDegraded/Invaded90</v>
      </c>
      <c r="I918" s="39">
        <v>104.95836851282789</v>
      </c>
      <c r="J918" s="28">
        <v>2.7245871479281272</v>
      </c>
      <c r="K918" s="28">
        <v>29.664473684210527</v>
      </c>
      <c r="L918" s="28">
        <v>3.7612587783465274</v>
      </c>
      <c r="M918" s="28">
        <v>3.4043669714344773</v>
      </c>
      <c r="N918" s="28">
        <f>SUM(TotalCarbon[[#This Row],[Tree Carbon]:[Soil Carbon]])</f>
        <v>144.51305509474756</v>
      </c>
    </row>
    <row r="919" spans="2:14" hidden="1">
      <c r="B919" s="1" t="s">
        <v>31954</v>
      </c>
      <c r="C919" s="1" t="s">
        <v>190</v>
      </c>
      <c r="D919" s="1" t="s">
        <v>209</v>
      </c>
      <c r="E919" s="1" t="s">
        <v>31946</v>
      </c>
      <c r="F919" s="1" t="s">
        <v>219</v>
      </c>
      <c r="G919" s="35">
        <v>100</v>
      </c>
      <c r="H9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m)ShrublandNon-mechanicalDegraded/Invaded100</v>
      </c>
      <c r="I919" s="39">
        <v>105.18753688024674</v>
      </c>
      <c r="J919" s="28">
        <v>2.7248384603425673</v>
      </c>
      <c r="K919" s="28">
        <v>30.925925925925927</v>
      </c>
      <c r="L919" s="28">
        <v>3.7611824572328101</v>
      </c>
      <c r="M919" s="28">
        <v>3.435895263889428</v>
      </c>
      <c r="N919" s="28">
        <f>SUM(TotalCarbon[[#This Row],[Tree Carbon]:[Soil Carbon]])</f>
        <v>146.03537898763747</v>
      </c>
    </row>
    <row r="920" spans="2:14" hidden="1">
      <c r="B920" s="1" t="s">
        <v>31954</v>
      </c>
      <c r="C920" s="1" t="s">
        <v>190</v>
      </c>
      <c r="D920" s="1" t="s">
        <v>210</v>
      </c>
      <c r="E920" s="1" t="s">
        <v>31946</v>
      </c>
      <c r="F920" s="1" t="s">
        <v>219</v>
      </c>
      <c r="G920" s="35">
        <v>0</v>
      </c>
      <c r="H9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m)VORFNon-mechanicalDegraded/Invaded0</v>
      </c>
      <c r="I920" s="39">
        <v>0</v>
      </c>
      <c r="J920" s="28">
        <v>0</v>
      </c>
      <c r="K920" s="28">
        <v>0</v>
      </c>
      <c r="L920" s="28">
        <v>0</v>
      </c>
      <c r="M920" s="28">
        <v>0</v>
      </c>
      <c r="N920" s="28">
        <f>SUM(TotalCarbon[[#This Row],[Tree Carbon]:[Soil Carbon]])</f>
        <v>0</v>
      </c>
    </row>
    <row r="921" spans="2:14" hidden="1">
      <c r="B921" s="1" t="s">
        <v>31954</v>
      </c>
      <c r="C921" s="1" t="s">
        <v>190</v>
      </c>
      <c r="D921" s="1" t="s">
        <v>210</v>
      </c>
      <c r="E921" s="1" t="s">
        <v>31946</v>
      </c>
      <c r="F921" s="1" t="s">
        <v>219</v>
      </c>
      <c r="G921" s="35">
        <v>5</v>
      </c>
      <c r="H9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m)VORFNon-mechanicalDegraded/Invaded5</v>
      </c>
      <c r="I921" s="39">
        <v>6.9500006397737542</v>
      </c>
      <c r="J921" s="28">
        <v>0.23889637239628353</v>
      </c>
      <c r="K921" s="28">
        <v>3.7388059701492535</v>
      </c>
      <c r="L921" s="28">
        <v>6.4252978867103803</v>
      </c>
      <c r="M921" s="28">
        <v>1.0151077827633017</v>
      </c>
      <c r="N921" s="28">
        <f>SUM(TotalCarbon[[#This Row],[Tree Carbon]:[Soil Carbon]])</f>
        <v>18.368108651792973</v>
      </c>
    </row>
    <row r="922" spans="2:14" hidden="1">
      <c r="B922" s="1" t="s">
        <v>31954</v>
      </c>
      <c r="C922" s="1" t="s">
        <v>190</v>
      </c>
      <c r="D922" s="1" t="s">
        <v>210</v>
      </c>
      <c r="E922" s="1" t="s">
        <v>31946</v>
      </c>
      <c r="F922" s="1" t="s">
        <v>219</v>
      </c>
      <c r="G922" s="35">
        <v>10</v>
      </c>
      <c r="H9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m)VORFNon-mechanicalDegraded/Invaded10</v>
      </c>
      <c r="I922" s="39">
        <v>31.049672853272138</v>
      </c>
      <c r="J922" s="28">
        <v>1.2733451374645655</v>
      </c>
      <c r="K922" s="28">
        <v>6.958333333333333</v>
      </c>
      <c r="L922" s="28">
        <v>4.4464275429138871</v>
      </c>
      <c r="M922" s="28">
        <v>1.8462077422004199</v>
      </c>
      <c r="N922" s="28">
        <f>SUM(TotalCarbon[[#This Row],[Tree Carbon]:[Soil Carbon]])</f>
        <v>45.573986609184345</v>
      </c>
    </row>
    <row r="923" spans="2:14" hidden="1">
      <c r="B923" s="1" t="s">
        <v>31954</v>
      </c>
      <c r="C923" s="1" t="s">
        <v>190</v>
      </c>
      <c r="D923" s="1" t="s">
        <v>210</v>
      </c>
      <c r="E923" s="1" t="s">
        <v>31946</v>
      </c>
      <c r="F923" s="1" t="s">
        <v>219</v>
      </c>
      <c r="G923" s="35">
        <v>15</v>
      </c>
      <c r="H9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m)VORFNon-mechanicalDegraded/Invaded15</v>
      </c>
      <c r="I923" s="39">
        <v>52.750758213155109</v>
      </c>
      <c r="J923" s="28">
        <v>2.4485299741569397</v>
      </c>
      <c r="K923" s="28">
        <v>9.7597402597402603</v>
      </c>
      <c r="L923" s="28">
        <v>3.850704350964774</v>
      </c>
      <c r="M923" s="28">
        <v>2.5266548378734512</v>
      </c>
      <c r="N923" s="28">
        <f>SUM(TotalCarbon[[#This Row],[Tree Carbon]:[Soil Carbon]])</f>
        <v>71.336387635890532</v>
      </c>
    </row>
    <row r="924" spans="2:14" hidden="1">
      <c r="B924" s="1" t="s">
        <v>31954</v>
      </c>
      <c r="C924" s="1" t="s">
        <v>190</v>
      </c>
      <c r="D924" s="1" t="s">
        <v>210</v>
      </c>
      <c r="E924" s="1" t="s">
        <v>31946</v>
      </c>
      <c r="F924" s="1" t="s">
        <v>219</v>
      </c>
      <c r="G924" s="35">
        <v>20</v>
      </c>
      <c r="H9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m)VORFNon-mechanicalDegraded/Invaded20</v>
      </c>
      <c r="I924" s="39">
        <v>65.676558878626722</v>
      </c>
      <c r="J924" s="28">
        <v>3.3106621488437158</v>
      </c>
      <c r="K924" s="28">
        <v>12.219512195121951</v>
      </c>
      <c r="L924" s="28">
        <v>3.6034466714571374</v>
      </c>
      <c r="M924" s="28">
        <v>3.0837578009435589</v>
      </c>
      <c r="N924" s="28">
        <f>SUM(TotalCarbon[[#This Row],[Tree Carbon]:[Soil Carbon]])</f>
        <v>87.893937694993085</v>
      </c>
    </row>
    <row r="925" spans="2:14" hidden="1">
      <c r="B925" s="1" t="s">
        <v>31954</v>
      </c>
      <c r="C925" s="1" t="s">
        <v>190</v>
      </c>
      <c r="D925" s="1" t="s">
        <v>210</v>
      </c>
      <c r="E925" s="1" t="s">
        <v>31946</v>
      </c>
      <c r="F925" s="1" t="s">
        <v>219</v>
      </c>
      <c r="G925" s="35">
        <v>25</v>
      </c>
      <c r="H9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m)VORFNon-mechanicalDegraded/Invaded25</v>
      </c>
      <c r="I925" s="39">
        <v>72.267906953810481</v>
      </c>
      <c r="J925" s="28">
        <v>3.8393480954907693</v>
      </c>
      <c r="K925" s="28">
        <v>14.396551724137931</v>
      </c>
      <c r="L925" s="28">
        <v>3.4878895315632255</v>
      </c>
      <c r="M925" s="28">
        <v>3.5398751294399204</v>
      </c>
      <c r="N925" s="28">
        <f>SUM(TotalCarbon[[#This Row],[Tree Carbon]:[Soil Carbon]])</f>
        <v>97.531571434442327</v>
      </c>
    </row>
    <row r="926" spans="2:14" hidden="1">
      <c r="B926" s="1" t="s">
        <v>31954</v>
      </c>
      <c r="C926" s="1" t="s">
        <v>190</v>
      </c>
      <c r="D926" s="1" t="s">
        <v>210</v>
      </c>
      <c r="E926" s="1" t="s">
        <v>31946</v>
      </c>
      <c r="F926" s="1" t="s">
        <v>219</v>
      </c>
      <c r="G926" s="35">
        <v>30</v>
      </c>
      <c r="H9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m)VORFNon-mechanicalDegraded/Invaded30</v>
      </c>
      <c r="I926" s="39">
        <v>75.417691819773736</v>
      </c>
      <c r="J926" s="28">
        <v>4.1377320211234689</v>
      </c>
      <c r="K926" s="28">
        <v>16.336956521739129</v>
      </c>
      <c r="L926" s="28">
        <v>3.4309283606921728</v>
      </c>
      <c r="M926" s="28">
        <v>3.9133124132916706</v>
      </c>
      <c r="N926" s="28">
        <f>SUM(TotalCarbon[[#This Row],[Tree Carbon]:[Soil Carbon]])</f>
        <v>103.23662113662019</v>
      </c>
    </row>
    <row r="927" spans="2:14" hidden="1">
      <c r="B927" s="1" t="s">
        <v>31954</v>
      </c>
      <c r="C927" s="1" t="s">
        <v>190</v>
      </c>
      <c r="D927" s="1" t="s">
        <v>210</v>
      </c>
      <c r="E927" s="1" t="s">
        <v>31946</v>
      </c>
      <c r="F927" s="1" t="s">
        <v>219</v>
      </c>
      <c r="G927" s="35">
        <v>35</v>
      </c>
      <c r="H9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m)VORFNon-mechanicalDegraded/Invaded35</v>
      </c>
      <c r="I927" s="39">
        <v>76.880679059022768</v>
      </c>
      <c r="J927" s="28">
        <v>4.2994188096211552</v>
      </c>
      <c r="K927" s="28">
        <v>18.077319587628867</v>
      </c>
      <c r="L927" s="28">
        <v>3.4021168324616666</v>
      </c>
      <c r="M927" s="28">
        <v>4.2190570019270055</v>
      </c>
      <c r="N927" s="28">
        <f>SUM(TotalCarbon[[#This Row],[Tree Carbon]:[Soil Carbon]])</f>
        <v>106.87859129066146</v>
      </c>
    </row>
    <row r="928" spans="2:14" hidden="1">
      <c r="B928" s="1" t="s">
        <v>31954</v>
      </c>
      <c r="C928" s="1" t="s">
        <v>190</v>
      </c>
      <c r="D928" s="1" t="s">
        <v>210</v>
      </c>
      <c r="E928" s="1" t="s">
        <v>31946</v>
      </c>
      <c r="F928" s="1" t="s">
        <v>219</v>
      </c>
      <c r="G928" s="35">
        <v>40</v>
      </c>
      <c r="H9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m)VORFNon-mechanicalDegraded/Invaded40</v>
      </c>
      <c r="I928" s="39">
        <v>77.551624241944822</v>
      </c>
      <c r="J928" s="28">
        <v>4.3852520337125629</v>
      </c>
      <c r="K928" s="28">
        <v>19.647058823529413</v>
      </c>
      <c r="L928" s="28">
        <v>3.3873538495236746</v>
      </c>
      <c r="M928" s="28">
        <v>4.4693794992299303</v>
      </c>
      <c r="N928" s="28">
        <f>SUM(TotalCarbon[[#This Row],[Tree Carbon]:[Soil Carbon]])</f>
        <v>109.4406684479404</v>
      </c>
    </row>
    <row r="929" spans="2:14" hidden="1">
      <c r="B929" s="1" t="s">
        <v>31954</v>
      </c>
      <c r="C929" s="1" t="s">
        <v>190</v>
      </c>
      <c r="D929" s="1" t="s">
        <v>210</v>
      </c>
      <c r="E929" s="1" t="s">
        <v>31946</v>
      </c>
      <c r="F929" s="1" t="s">
        <v>219</v>
      </c>
      <c r="G929" s="35">
        <v>45</v>
      </c>
      <c r="H9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m)VORFNon-mechanicalDegraded/Invaded45</v>
      </c>
      <c r="I929" s="39">
        <v>77.85757374442187</v>
      </c>
      <c r="J929" s="28">
        <v>4.4303412797195882</v>
      </c>
      <c r="K929" s="28">
        <v>21.070093457943926</v>
      </c>
      <c r="L929" s="28">
        <v>3.3797392010509237</v>
      </c>
      <c r="M929" s="28">
        <v>4.6743262259591134</v>
      </c>
      <c r="N929" s="28">
        <f>SUM(TotalCarbon[[#This Row],[Tree Carbon]:[Soil Carbon]])</f>
        <v>111.41207390909543</v>
      </c>
    </row>
    <row r="930" spans="2:14" hidden="1">
      <c r="B930" s="1" t="s">
        <v>31954</v>
      </c>
      <c r="C930" s="1" t="s">
        <v>190</v>
      </c>
      <c r="D930" s="1" t="s">
        <v>210</v>
      </c>
      <c r="E930" s="1" t="s">
        <v>31946</v>
      </c>
      <c r="F930" s="1" t="s">
        <v>219</v>
      </c>
      <c r="G930" s="35">
        <v>50</v>
      </c>
      <c r="H9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m)VORFNon-mechanicalDegraded/Invaded50</v>
      </c>
      <c r="I930" s="39">
        <v>77.996725584603837</v>
      </c>
      <c r="J930" s="28">
        <v>4.453899282937388</v>
      </c>
      <c r="K930" s="28">
        <v>22.366071428571427</v>
      </c>
      <c r="L930" s="28">
        <v>3.3757982438162952</v>
      </c>
      <c r="M930" s="28">
        <v>4.8421224138749679</v>
      </c>
      <c r="N930" s="28">
        <f>SUM(TotalCarbon[[#This Row],[Tree Carbon]:[Soil Carbon]])</f>
        <v>113.03461695380392</v>
      </c>
    </row>
    <row r="931" spans="2:14" hidden="1">
      <c r="B931" s="1" t="s">
        <v>31954</v>
      </c>
      <c r="C931" s="1" t="s">
        <v>190</v>
      </c>
      <c r="D931" s="1" t="s">
        <v>210</v>
      </c>
      <c r="E931" s="1" t="s">
        <v>31946</v>
      </c>
      <c r="F931" s="1" t="s">
        <v>219</v>
      </c>
      <c r="G931" s="35">
        <v>60</v>
      </c>
      <c r="H9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m)VORFNon-mechanicalDegraded/Invaded60</v>
      </c>
      <c r="I931" s="39">
        <v>78.088642820752057</v>
      </c>
      <c r="J931" s="28">
        <v>4.4725589607129006</v>
      </c>
      <c r="K931" s="28">
        <v>24.639344262295083</v>
      </c>
      <c r="L931" s="28">
        <v>3.3726947202728828</v>
      </c>
      <c r="M931" s="28">
        <v>5.0919794615792924</v>
      </c>
      <c r="N931" s="28">
        <f>SUM(TotalCarbon[[#This Row],[Tree Carbon]:[Soil Carbon]])</f>
        <v>115.66522022561222</v>
      </c>
    </row>
    <row r="932" spans="2:14" hidden="1">
      <c r="B932" s="1" t="s">
        <v>31954</v>
      </c>
      <c r="C932" s="1" t="s">
        <v>190</v>
      </c>
      <c r="D932" s="1" t="s">
        <v>210</v>
      </c>
      <c r="E932" s="1" t="s">
        <v>31946</v>
      </c>
      <c r="F932" s="1" t="s">
        <v>219</v>
      </c>
      <c r="G932" s="35">
        <v>70</v>
      </c>
      <c r="H93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m)VORFNon-mechanicalDegraded/Invaded70</v>
      </c>
      <c r="I932" s="39">
        <v>78.107585568199525</v>
      </c>
      <c r="J932" s="28">
        <v>4.4776037446201835</v>
      </c>
      <c r="K932" s="28">
        <v>26.568181818181817</v>
      </c>
      <c r="L932" s="28">
        <v>3.3718583712769652</v>
      </c>
      <c r="M932" s="28">
        <v>5.2594636492987874</v>
      </c>
      <c r="N932" s="28">
        <f>SUM(TotalCarbon[[#This Row],[Tree Carbon]:[Soil Carbon]])</f>
        <v>117.78469315157727</v>
      </c>
    </row>
    <row r="933" spans="2:14" hidden="1">
      <c r="B933" s="1" t="s">
        <v>31954</v>
      </c>
      <c r="C933" s="1" t="s">
        <v>190</v>
      </c>
      <c r="D933" s="1" t="s">
        <v>210</v>
      </c>
      <c r="E933" s="1" t="s">
        <v>31946</v>
      </c>
      <c r="F933" s="1" t="s">
        <v>219</v>
      </c>
      <c r="G933" s="35">
        <v>80</v>
      </c>
      <c r="H93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m)VORFNon-mechanicalDegraded/Invaded80</v>
      </c>
      <c r="I933" s="39">
        <v>78.111487730463651</v>
      </c>
      <c r="J933" s="28">
        <v>4.4789656592920855</v>
      </c>
      <c r="K933" s="28">
        <v>28.225352112676056</v>
      </c>
      <c r="L933" s="28">
        <v>3.3716327834404511</v>
      </c>
      <c r="M933" s="28">
        <v>5.3717316577211491</v>
      </c>
      <c r="N933" s="28">
        <f>SUM(TotalCarbon[[#This Row],[Tree Carbon]:[Soil Carbon]])</f>
        <v>119.55916994359339</v>
      </c>
    </row>
    <row r="934" spans="2:14" hidden="1">
      <c r="B934" s="1" t="s">
        <v>31954</v>
      </c>
      <c r="C934" s="1" t="s">
        <v>190</v>
      </c>
      <c r="D934" s="1" t="s">
        <v>210</v>
      </c>
      <c r="E934" s="1" t="s">
        <v>31946</v>
      </c>
      <c r="F934" s="1" t="s">
        <v>219</v>
      </c>
      <c r="G934" s="35">
        <v>90</v>
      </c>
      <c r="H93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m)VORFNon-mechanicalDegraded/Invaded90</v>
      </c>
      <c r="I934" s="39">
        <v>78.112291496878299</v>
      </c>
      <c r="J934" s="28">
        <v>4.479333184402936</v>
      </c>
      <c r="K934" s="28">
        <v>29.664473684210527</v>
      </c>
      <c r="L934" s="28">
        <v>3.3715719208411778</v>
      </c>
      <c r="M934" s="28">
        <v>5.4469871542951651</v>
      </c>
      <c r="N934" s="28">
        <f>SUM(TotalCarbon[[#This Row],[Tree Carbon]:[Soil Carbon]])</f>
        <v>121.0746574406281</v>
      </c>
    </row>
    <row r="935" spans="2:14" hidden="1">
      <c r="B935" s="1" t="s">
        <v>31954</v>
      </c>
      <c r="C935" s="1" t="s">
        <v>190</v>
      </c>
      <c r="D935" s="1" t="s">
        <v>210</v>
      </c>
      <c r="E935" s="1" t="s">
        <v>31946</v>
      </c>
      <c r="F935" s="1" t="s">
        <v>219</v>
      </c>
      <c r="G935" s="35">
        <v>100</v>
      </c>
      <c r="H93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m)VORFNon-mechanicalDegraded/Invaded100</v>
      </c>
      <c r="I935" s="39">
        <v>78.112457053514902</v>
      </c>
      <c r="J935" s="28">
        <v>4.4794323539237029</v>
      </c>
      <c r="K935" s="28">
        <v>30.925925925925927</v>
      </c>
      <c r="L935" s="28">
        <v>3.3715554992932972</v>
      </c>
      <c r="M935" s="28">
        <v>5.4974324222230919</v>
      </c>
      <c r="N935" s="28">
        <f>SUM(TotalCarbon[[#This Row],[Tree Carbon]:[Soil Carbon]])</f>
        <v>122.3868032548809</v>
      </c>
    </row>
    <row r="936" spans="2:14" hidden="1">
      <c r="B936" s="1" t="s">
        <v>31954</v>
      </c>
      <c r="C936" s="1" t="s">
        <v>190</v>
      </c>
      <c r="D936" s="1" t="s">
        <v>211</v>
      </c>
      <c r="E936" s="1" t="s">
        <v>31946</v>
      </c>
      <c r="F936" s="1" t="s">
        <v>219</v>
      </c>
      <c r="G936" s="35">
        <v>0</v>
      </c>
      <c r="H9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m)VOWNon-mechanicalDegraded/Invaded0</v>
      </c>
      <c r="I936" s="39">
        <v>0</v>
      </c>
      <c r="J936" s="28">
        <v>0</v>
      </c>
      <c r="K936" s="28">
        <v>0</v>
      </c>
      <c r="L936" s="28">
        <v>0</v>
      </c>
      <c r="M936" s="28">
        <v>0</v>
      </c>
      <c r="N936" s="28">
        <f>SUM(TotalCarbon[[#This Row],[Tree Carbon]:[Soil Carbon]])</f>
        <v>0</v>
      </c>
    </row>
    <row r="937" spans="2:14" hidden="1">
      <c r="B937" s="1" t="s">
        <v>31954</v>
      </c>
      <c r="C937" s="1" t="s">
        <v>190</v>
      </c>
      <c r="D937" s="1" t="s">
        <v>211</v>
      </c>
      <c r="E937" s="1" t="s">
        <v>31946</v>
      </c>
      <c r="F937" s="1" t="s">
        <v>219</v>
      </c>
      <c r="G937" s="35">
        <v>5</v>
      </c>
      <c r="H9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m)VOWNon-mechanicalDegraded/Invaded5</v>
      </c>
      <c r="I937" s="39">
        <v>4.7313602742223422</v>
      </c>
      <c r="J937" s="28">
        <v>0.19494882646052472</v>
      </c>
      <c r="K937" s="28">
        <v>3.7388059701492535</v>
      </c>
      <c r="L937" s="28">
        <v>6.7191886030582371</v>
      </c>
      <c r="M937" s="28">
        <v>1.0151077827633017</v>
      </c>
      <c r="N937" s="28">
        <f>SUM(TotalCarbon[[#This Row],[Tree Carbon]:[Soil Carbon]])</f>
        <v>16.39941145665366</v>
      </c>
    </row>
    <row r="938" spans="2:14" hidden="1">
      <c r="B938" s="1" t="s">
        <v>31954</v>
      </c>
      <c r="C938" s="1" t="s">
        <v>190</v>
      </c>
      <c r="D938" s="1" t="s">
        <v>211</v>
      </c>
      <c r="E938" s="1" t="s">
        <v>31946</v>
      </c>
      <c r="F938" s="1" t="s">
        <v>219</v>
      </c>
      <c r="G938" s="35">
        <v>10</v>
      </c>
      <c r="H9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m)VOWNon-mechanicalDegraded/Invaded10</v>
      </c>
      <c r="I938" s="39">
        <v>24.877305513740893</v>
      </c>
      <c r="J938" s="28">
        <v>1.1967936825344883</v>
      </c>
      <c r="K938" s="28">
        <v>6.958333333333333</v>
      </c>
      <c r="L938" s="28">
        <v>4.5074936729529487</v>
      </c>
      <c r="M938" s="28">
        <v>1.8462077422004199</v>
      </c>
      <c r="N938" s="28">
        <f>SUM(TotalCarbon[[#This Row],[Tree Carbon]:[Soil Carbon]])</f>
        <v>39.386133944762079</v>
      </c>
    </row>
    <row r="939" spans="2:14" hidden="1">
      <c r="B939" s="1" t="s">
        <v>31954</v>
      </c>
      <c r="C939" s="1" t="s">
        <v>190</v>
      </c>
      <c r="D939" s="1" t="s">
        <v>211</v>
      </c>
      <c r="E939" s="1" t="s">
        <v>31946</v>
      </c>
      <c r="F939" s="1" t="s">
        <v>219</v>
      </c>
      <c r="G939" s="35">
        <v>15</v>
      </c>
      <c r="H9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m)VOWNon-mechanicalDegraded/Invaded15</v>
      </c>
      <c r="I939" s="39">
        <v>47.363789471010115</v>
      </c>
      <c r="J939" s="28">
        <v>2.5600703639852718</v>
      </c>
      <c r="K939" s="28">
        <v>9.7597402597402603</v>
      </c>
      <c r="L939" s="28">
        <v>3.8131505355154314</v>
      </c>
      <c r="M939" s="28">
        <v>2.5266548378734512</v>
      </c>
      <c r="N939" s="28">
        <f>SUM(TotalCarbon[[#This Row],[Tree Carbon]:[Soil Carbon]])</f>
        <v>66.023405468124537</v>
      </c>
    </row>
    <row r="940" spans="2:14" hidden="1">
      <c r="B940" s="1" t="s">
        <v>31954</v>
      </c>
      <c r="C940" s="1" t="s">
        <v>190</v>
      </c>
      <c r="D940" s="1" t="s">
        <v>211</v>
      </c>
      <c r="E940" s="1" t="s">
        <v>31946</v>
      </c>
      <c r="F940" s="1" t="s">
        <v>219</v>
      </c>
      <c r="G940" s="35">
        <v>20</v>
      </c>
      <c r="H9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m)VOWNon-mechanicalDegraded/Invaded20</v>
      </c>
      <c r="I940" s="39">
        <v>63.598582421350557</v>
      </c>
      <c r="J940" s="28">
        <v>3.7398113377216675</v>
      </c>
      <c r="K940" s="28">
        <v>12.219512195121951</v>
      </c>
      <c r="L940" s="28">
        <v>3.5081038115738106</v>
      </c>
      <c r="M940" s="28">
        <v>3.0837578009435589</v>
      </c>
      <c r="N940" s="28">
        <f>SUM(TotalCarbon[[#This Row],[Tree Carbon]:[Soil Carbon]])</f>
        <v>86.149767566711532</v>
      </c>
    </row>
    <row r="941" spans="2:14" hidden="1">
      <c r="B941" s="1" t="s">
        <v>31954</v>
      </c>
      <c r="C941" s="1" t="s">
        <v>190</v>
      </c>
      <c r="D941" s="1" t="s">
        <v>211</v>
      </c>
      <c r="E941" s="1" t="s">
        <v>31946</v>
      </c>
      <c r="F941" s="1" t="s">
        <v>219</v>
      </c>
      <c r="G941" s="35">
        <v>25</v>
      </c>
      <c r="H9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m)VOWNon-mechanicalDegraded/Invaded25</v>
      </c>
      <c r="I941" s="39">
        <v>73.413610489829182</v>
      </c>
      <c r="J941" s="28">
        <v>4.5786867019750677</v>
      </c>
      <c r="K941" s="28">
        <v>14.396551724137931</v>
      </c>
      <c r="L941" s="28">
        <v>3.3553386927812223</v>
      </c>
      <c r="M941" s="28">
        <v>3.5398751294399204</v>
      </c>
      <c r="N941" s="28">
        <f>SUM(TotalCarbon[[#This Row],[Tree Carbon]:[Soil Carbon]])</f>
        <v>99.284062738163328</v>
      </c>
    </row>
    <row r="942" spans="2:14" hidden="1">
      <c r="B942" s="1" t="s">
        <v>31954</v>
      </c>
      <c r="C942" s="1" t="s">
        <v>190</v>
      </c>
      <c r="D942" s="1" t="s">
        <v>211</v>
      </c>
      <c r="E942" s="1" t="s">
        <v>31946</v>
      </c>
      <c r="F942" s="1" t="s">
        <v>219</v>
      </c>
      <c r="G942" s="35">
        <v>30</v>
      </c>
      <c r="H9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m)VOWNon-mechanicalDegraded/Invaded30</v>
      </c>
      <c r="I942" s="39">
        <v>78.88249660790683</v>
      </c>
      <c r="J942" s="28">
        <v>5.1198573105170597</v>
      </c>
      <c r="K942" s="28">
        <v>16.336956521739129</v>
      </c>
      <c r="L942" s="28">
        <v>3.2738791230992779</v>
      </c>
      <c r="M942" s="28">
        <v>3.9133124132916706</v>
      </c>
      <c r="N942" s="28">
        <f>SUM(TotalCarbon[[#This Row],[Tree Carbon]:[Soil Carbon]])</f>
        <v>107.52650197655396</v>
      </c>
    </row>
    <row r="943" spans="2:14" hidden="1">
      <c r="B943" s="1" t="s">
        <v>31954</v>
      </c>
      <c r="C943" s="1" t="s">
        <v>190</v>
      </c>
      <c r="D943" s="1" t="s">
        <v>211</v>
      </c>
      <c r="E943" s="1" t="s">
        <v>31946</v>
      </c>
      <c r="F943" s="1" t="s">
        <v>219</v>
      </c>
      <c r="G943" s="35">
        <v>35</v>
      </c>
      <c r="H9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m)VOWNon-mechanicalDegraded/Invaded35</v>
      </c>
      <c r="I943" s="39">
        <v>81.811139822006808</v>
      </c>
      <c r="J943" s="28">
        <v>5.4514227179819681</v>
      </c>
      <c r="K943" s="28">
        <v>18.077319587628867</v>
      </c>
      <c r="L943" s="28">
        <v>3.2289937174260155</v>
      </c>
      <c r="M943" s="28">
        <v>4.2190570019270055</v>
      </c>
      <c r="N943" s="28">
        <f>SUM(TotalCarbon[[#This Row],[Tree Carbon]:[Soil Carbon]])</f>
        <v>112.78793284697068</v>
      </c>
    </row>
    <row r="944" spans="2:14" hidden="1">
      <c r="B944" s="1" t="s">
        <v>31954</v>
      </c>
      <c r="C944" s="1" t="s">
        <v>190</v>
      </c>
      <c r="D944" s="1" t="s">
        <v>211</v>
      </c>
      <c r="E944" s="1" t="s">
        <v>31946</v>
      </c>
      <c r="F944" s="1" t="s">
        <v>219</v>
      </c>
      <c r="G944" s="35">
        <v>40</v>
      </c>
      <c r="H9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m)VOWNon-mechanicalDegraded/Invaded40</v>
      </c>
      <c r="I944" s="39">
        <v>83.348632868568671</v>
      </c>
      <c r="J944" s="28">
        <v>5.6488945074796924</v>
      </c>
      <c r="K944" s="28">
        <v>19.647058823529413</v>
      </c>
      <c r="L944" s="28">
        <v>3.2038148273872635</v>
      </c>
      <c r="M944" s="28">
        <v>4.4693794992299303</v>
      </c>
      <c r="N944" s="28">
        <f>SUM(TotalCarbon[[#This Row],[Tree Carbon]:[Soil Carbon]])</f>
        <v>116.31778052619498</v>
      </c>
    </row>
    <row r="945" spans="2:14" hidden="1">
      <c r="B945" s="1" t="s">
        <v>31954</v>
      </c>
      <c r="C945" s="1" t="s">
        <v>190</v>
      </c>
      <c r="D945" s="1" t="s">
        <v>211</v>
      </c>
      <c r="E945" s="1" t="s">
        <v>31946</v>
      </c>
      <c r="F945" s="1" t="s">
        <v>219</v>
      </c>
      <c r="G945" s="35">
        <v>45</v>
      </c>
      <c r="H9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m)VOWNon-mechanicalDegraded/Invaded45</v>
      </c>
      <c r="I945" s="39">
        <v>84.147710901643592</v>
      </c>
      <c r="J945" s="28">
        <v>5.7646538068471305</v>
      </c>
      <c r="K945" s="28">
        <v>21.070093457943926</v>
      </c>
      <c r="L945" s="28">
        <v>3.1895488520291719</v>
      </c>
      <c r="M945" s="28">
        <v>4.6743262259591134</v>
      </c>
      <c r="N945" s="28">
        <f>SUM(TotalCarbon[[#This Row],[Tree Carbon]:[Soil Carbon]])</f>
        <v>118.84633324442294</v>
      </c>
    </row>
    <row r="946" spans="2:14" hidden="1">
      <c r="B946" s="1" t="s">
        <v>31954</v>
      </c>
      <c r="C946" s="1" t="s">
        <v>190</v>
      </c>
      <c r="D946" s="1" t="s">
        <v>211</v>
      </c>
      <c r="E946" s="1" t="s">
        <v>31946</v>
      </c>
      <c r="F946" s="1" t="s">
        <v>219</v>
      </c>
      <c r="G946" s="35">
        <v>50</v>
      </c>
      <c r="H9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m)VOWNon-mechanicalDegraded/Invaded50</v>
      </c>
      <c r="I946" s="39">
        <v>84.560885739194148</v>
      </c>
      <c r="J946" s="28">
        <v>5.8319066137273161</v>
      </c>
      <c r="K946" s="28">
        <v>22.366071428571427</v>
      </c>
      <c r="L946" s="28">
        <v>3.1814202841821304</v>
      </c>
      <c r="M946" s="28">
        <v>4.8421224138749679</v>
      </c>
      <c r="N946" s="28">
        <f>SUM(TotalCarbon[[#This Row],[Tree Carbon]:[Soil Carbon]])</f>
        <v>120.78240647954999</v>
      </c>
    </row>
    <row r="947" spans="2:14" hidden="1">
      <c r="B947" s="1" t="s">
        <v>31954</v>
      </c>
      <c r="C947" s="1" t="s">
        <v>190</v>
      </c>
      <c r="D947" s="1" t="s">
        <v>211</v>
      </c>
      <c r="E947" s="1" t="s">
        <v>31946</v>
      </c>
      <c r="F947" s="1" t="s">
        <v>219</v>
      </c>
      <c r="G947" s="35">
        <v>60</v>
      </c>
      <c r="H9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m)VOWNon-mechanicalDegraded/Invaded60</v>
      </c>
      <c r="I947" s="39">
        <v>84.883698317906294</v>
      </c>
      <c r="J947" s="28">
        <v>5.8931829051110149</v>
      </c>
      <c r="K947" s="28">
        <v>24.639344262295083</v>
      </c>
      <c r="L947" s="28">
        <v>3.1741130210277864</v>
      </c>
      <c r="M947" s="28">
        <v>5.0919794615792924</v>
      </c>
      <c r="N947" s="28">
        <f>SUM(TotalCarbon[[#This Row],[Tree Carbon]:[Soil Carbon]])</f>
        <v>123.68231796791949</v>
      </c>
    </row>
    <row r="948" spans="2:14" hidden="1">
      <c r="B948" s="1" t="s">
        <v>31954</v>
      </c>
      <c r="C948" s="1" t="s">
        <v>190</v>
      </c>
      <c r="D948" s="1" t="s">
        <v>211</v>
      </c>
      <c r="E948" s="1" t="s">
        <v>31946</v>
      </c>
      <c r="F948" s="1" t="s">
        <v>219</v>
      </c>
      <c r="G948" s="35">
        <v>70</v>
      </c>
      <c r="H9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m)VOWNon-mechanicalDegraded/Invaded70</v>
      </c>
      <c r="I948" s="39">
        <v>84.969229232758437</v>
      </c>
      <c r="J948" s="28">
        <v>5.9134824465110922</v>
      </c>
      <c r="K948" s="28">
        <v>26.568181818181817</v>
      </c>
      <c r="L948" s="28">
        <v>3.1717126951834334</v>
      </c>
      <c r="M948" s="28">
        <v>5.2594636492987874</v>
      </c>
      <c r="N948" s="28">
        <f>SUM(TotalCarbon[[#This Row],[Tree Carbon]:[Soil Carbon]])</f>
        <v>125.88206984193357</v>
      </c>
    </row>
    <row r="949" spans="2:14" hidden="1">
      <c r="B949" s="1" t="s">
        <v>31954</v>
      </c>
      <c r="C949" s="1" t="s">
        <v>190</v>
      </c>
      <c r="D949" s="1" t="s">
        <v>211</v>
      </c>
      <c r="E949" s="1" t="s">
        <v>31946</v>
      </c>
      <c r="F949" s="1" t="s">
        <v>219</v>
      </c>
      <c r="G949" s="35">
        <v>80</v>
      </c>
      <c r="H9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m)VOWNon-mechanicalDegraded/Invaded80</v>
      </c>
      <c r="I949" s="39">
        <v>84.991861018999515</v>
      </c>
      <c r="J949" s="28">
        <v>5.9201838173193746</v>
      </c>
      <c r="K949" s="28">
        <v>28.225352112676056</v>
      </c>
      <c r="L949" s="28">
        <v>3.1709224956111193</v>
      </c>
      <c r="M949" s="28">
        <v>5.3717316577211491</v>
      </c>
      <c r="N949" s="28">
        <f>SUM(TotalCarbon[[#This Row],[Tree Carbon]:[Soil Carbon]])</f>
        <v>127.68005110232721</v>
      </c>
    </row>
    <row r="950" spans="2:14" hidden="1">
      <c r="B950" s="1" t="s">
        <v>31954</v>
      </c>
      <c r="C950" s="1" t="s">
        <v>190</v>
      </c>
      <c r="D950" s="1" t="s">
        <v>211</v>
      </c>
      <c r="E950" s="1" t="s">
        <v>31946</v>
      </c>
      <c r="F950" s="1" t="s">
        <v>219</v>
      </c>
      <c r="G950" s="35">
        <v>90</v>
      </c>
      <c r="H9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m)VOWNon-mechanicalDegraded/Invaded90</v>
      </c>
      <c r="I950" s="39">
        <v>84.997847367741429</v>
      </c>
      <c r="J950" s="28">
        <v>5.9223935614410985</v>
      </c>
      <c r="K950" s="28">
        <v>29.664473684210527</v>
      </c>
      <c r="L950" s="28">
        <v>3.170662170395429</v>
      </c>
      <c r="M950" s="28">
        <v>5.4469871542951651</v>
      </c>
      <c r="N950" s="28">
        <f>SUM(TotalCarbon[[#This Row],[Tree Carbon]:[Soil Carbon]])</f>
        <v>129.20236393808366</v>
      </c>
    </row>
    <row r="951" spans="2:14" hidden="1">
      <c r="B951" s="1" t="s">
        <v>31954</v>
      </c>
      <c r="C951" s="1" t="s">
        <v>190</v>
      </c>
      <c r="D951" s="1" t="s">
        <v>211</v>
      </c>
      <c r="E951" s="1" t="s">
        <v>31946</v>
      </c>
      <c r="F951" s="1" t="s">
        <v>219</v>
      </c>
      <c r="G951" s="35">
        <v>100</v>
      </c>
      <c r="H9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m)VOWNon-mechanicalDegraded/Invaded100</v>
      </c>
      <c r="I951" s="39">
        <v>84.9994306737388</v>
      </c>
      <c r="J951" s="28">
        <v>5.9231219379252247</v>
      </c>
      <c r="K951" s="28">
        <v>30.925925925925927</v>
      </c>
      <c r="L951" s="28">
        <v>3.1705763878905331</v>
      </c>
      <c r="M951" s="28">
        <v>5.4974324222230919</v>
      </c>
      <c r="N951" s="28">
        <f>SUM(TotalCarbon[[#This Row],[Tree Carbon]:[Soil Carbon]])</f>
        <v>130.51648734770359</v>
      </c>
    </row>
    <row r="952" spans="2:14" hidden="1">
      <c r="B952" s="1" t="s">
        <v>31954</v>
      </c>
      <c r="C952" s="1" t="s">
        <v>190</v>
      </c>
      <c r="D952" s="1" t="s">
        <v>212</v>
      </c>
      <c r="E952" s="1" t="s">
        <v>31946</v>
      </c>
      <c r="F952" s="1" t="s">
        <v>219</v>
      </c>
      <c r="G952" s="35">
        <v>0</v>
      </c>
      <c r="H9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m)AllWillNon-mechanicalDegraded/Invaded0</v>
      </c>
      <c r="I952" s="39">
        <v>0</v>
      </c>
      <c r="J952" s="28">
        <v>0</v>
      </c>
      <c r="K952" s="28">
        <v>0</v>
      </c>
      <c r="L952" s="28">
        <v>0</v>
      </c>
      <c r="M952" s="28">
        <v>0</v>
      </c>
      <c r="N952" s="28">
        <f>SUM(TotalCarbon[[#This Row],[Tree Carbon]:[Soil Carbon]])</f>
        <v>0</v>
      </c>
    </row>
    <row r="953" spans="2:14" hidden="1">
      <c r="B953" s="1" t="s">
        <v>31954</v>
      </c>
      <c r="C953" s="1" t="s">
        <v>190</v>
      </c>
      <c r="D953" s="1" t="s">
        <v>212</v>
      </c>
      <c r="E953" s="1" t="s">
        <v>31946</v>
      </c>
      <c r="F953" s="1" t="s">
        <v>219</v>
      </c>
      <c r="G953" s="35">
        <v>5</v>
      </c>
      <c r="H9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m)AllWillNon-mechanicalDegraded/Invaded5</v>
      </c>
      <c r="I953" s="39">
        <v>17.146762540082854</v>
      </c>
      <c r="J953" s="28">
        <v>6.1732861094111594E-2</v>
      </c>
      <c r="K953" s="28">
        <v>3.7388059701492535</v>
      </c>
      <c r="L953" s="28">
        <v>8.6533796901849929</v>
      </c>
      <c r="M953" s="28">
        <v>0.63444236422706268</v>
      </c>
      <c r="N953" s="28">
        <f>SUM(TotalCarbon[[#This Row],[Tree Carbon]:[Soil Carbon]])</f>
        <v>30.235123425738273</v>
      </c>
    </row>
    <row r="954" spans="2:14" hidden="1">
      <c r="B954" s="1" t="s">
        <v>31954</v>
      </c>
      <c r="C954" s="1" t="s">
        <v>190</v>
      </c>
      <c r="D954" s="1" t="s">
        <v>212</v>
      </c>
      <c r="E954" s="1" t="s">
        <v>31946</v>
      </c>
      <c r="F954" s="1" t="s">
        <v>219</v>
      </c>
      <c r="G954" s="35">
        <v>10</v>
      </c>
      <c r="H9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m)AllWillNon-mechanicalDegraded/Invaded10</v>
      </c>
      <c r="I954" s="39">
        <v>53.316742212757923</v>
      </c>
      <c r="J954" s="28">
        <v>0.34070452426097458</v>
      </c>
      <c r="K954" s="28">
        <v>6.958333333333333</v>
      </c>
      <c r="L954" s="28">
        <v>5.9425963382266476</v>
      </c>
      <c r="M954" s="28">
        <v>1.1538798388752625</v>
      </c>
      <c r="N954" s="28">
        <f>SUM(TotalCarbon[[#This Row],[Tree Carbon]:[Soil Carbon]])</f>
        <v>67.71225624745415</v>
      </c>
    </row>
    <row r="955" spans="2:14" hidden="1">
      <c r="B955" s="1" t="s">
        <v>31954</v>
      </c>
      <c r="C955" s="1" t="s">
        <v>190</v>
      </c>
      <c r="D955" s="1" t="s">
        <v>212</v>
      </c>
      <c r="E955" s="1" t="s">
        <v>31946</v>
      </c>
      <c r="F955" s="1" t="s">
        <v>219</v>
      </c>
      <c r="G955" s="35">
        <v>15</v>
      </c>
      <c r="H9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m)AllWillNon-mechanicalDegraded/Invaded15</v>
      </c>
      <c r="I955" s="39">
        <v>72.799232160436446</v>
      </c>
      <c r="J955" s="28">
        <v>0.80711923405181119</v>
      </c>
      <c r="K955" s="28">
        <v>9.7597402597402603</v>
      </c>
      <c r="L955" s="28">
        <v>4.9155608410968235</v>
      </c>
      <c r="M955" s="28">
        <v>1.5791592736709106</v>
      </c>
      <c r="N955" s="28">
        <f>SUM(TotalCarbon[[#This Row],[Tree Carbon]:[Soil Carbon]])</f>
        <v>89.860811768996243</v>
      </c>
    </row>
    <row r="956" spans="2:14" hidden="1">
      <c r="B956" s="1" t="s">
        <v>31954</v>
      </c>
      <c r="C956" s="1" t="s">
        <v>190</v>
      </c>
      <c r="D956" s="1" t="s">
        <v>212</v>
      </c>
      <c r="E956" s="1" t="s">
        <v>31946</v>
      </c>
      <c r="F956" s="1" t="s">
        <v>219</v>
      </c>
      <c r="G956" s="35">
        <v>20</v>
      </c>
      <c r="H95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m)AllWillNon-mechanicalDegraded/Invaded20</v>
      </c>
      <c r="I956" s="39">
        <v>80.220088799836716</v>
      </c>
      <c r="J956" s="28">
        <v>1.3659212174150939</v>
      </c>
      <c r="K956" s="28">
        <v>12.219512195121951</v>
      </c>
      <c r="L956" s="28">
        <v>4.3783021161105786</v>
      </c>
      <c r="M956" s="28">
        <v>1.9273486255897225</v>
      </c>
      <c r="N956" s="28">
        <f>SUM(TotalCarbon[[#This Row],[Tree Carbon]:[Soil Carbon]])</f>
        <v>100.11117295407405</v>
      </c>
    </row>
    <row r="957" spans="2:14" hidden="1">
      <c r="B957" s="1" t="s">
        <v>31954</v>
      </c>
      <c r="C957" s="1" t="s">
        <v>190</v>
      </c>
      <c r="D957" s="1" t="s">
        <v>212</v>
      </c>
      <c r="E957" s="1" t="s">
        <v>31946</v>
      </c>
      <c r="F957" s="1" t="s">
        <v>219</v>
      </c>
      <c r="G957" s="35">
        <v>25</v>
      </c>
      <c r="H95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m)AllWillNon-mechanicalDegraded/Invaded25</v>
      </c>
      <c r="I957" s="39">
        <v>82.772687858520598</v>
      </c>
      <c r="J957" s="28">
        <v>1.9365943782868025</v>
      </c>
      <c r="K957" s="28">
        <v>14.396551724137931</v>
      </c>
      <c r="L957" s="28">
        <v>4.0546265743935654</v>
      </c>
      <c r="M957" s="28">
        <v>2.2124219558999485</v>
      </c>
      <c r="N957" s="28">
        <f>SUM(TotalCarbon[[#This Row],[Tree Carbon]:[Soil Carbon]])</f>
        <v>105.37288249123884</v>
      </c>
    </row>
    <row r="958" spans="2:14" hidden="1">
      <c r="B958" s="1" t="s">
        <v>31954</v>
      </c>
      <c r="C958" s="1" t="s">
        <v>190</v>
      </c>
      <c r="D958" s="1" t="s">
        <v>212</v>
      </c>
      <c r="E958" s="1" t="s">
        <v>31946</v>
      </c>
      <c r="F958" s="1" t="s">
        <v>219</v>
      </c>
      <c r="G958" s="35">
        <v>30</v>
      </c>
      <c r="H95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m)AllWillNon-mechanicalDegraded/Invaded30</v>
      </c>
      <c r="I958" s="39">
        <v>83.622836847223027</v>
      </c>
      <c r="J958" s="28">
        <v>2.4686625726825313</v>
      </c>
      <c r="K958" s="28">
        <v>16.336956521739129</v>
      </c>
      <c r="L958" s="28">
        <v>3.8437734967758082</v>
      </c>
      <c r="M958" s="28">
        <v>2.4458202583072932</v>
      </c>
      <c r="N958" s="28">
        <f>SUM(TotalCarbon[[#This Row],[Tree Carbon]:[Soil Carbon]])</f>
        <v>108.71804969672779</v>
      </c>
    </row>
    <row r="959" spans="2:14" hidden="1">
      <c r="B959" s="1" t="s">
        <v>31954</v>
      </c>
      <c r="C959" s="1" t="s">
        <v>190</v>
      </c>
      <c r="D959" s="1" t="s">
        <v>212</v>
      </c>
      <c r="E959" s="1" t="s">
        <v>31946</v>
      </c>
      <c r="F959" s="1" t="s">
        <v>219</v>
      </c>
      <c r="G959" s="35">
        <v>35</v>
      </c>
      <c r="H95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m)AllWillNon-mechanicalDegraded/Invaded35</v>
      </c>
      <c r="I959" s="39">
        <v>83.903034241287344</v>
      </c>
      <c r="J959" s="28">
        <v>2.9371675512894844</v>
      </c>
      <c r="K959" s="28">
        <v>18.077319587628867</v>
      </c>
      <c r="L959" s="28">
        <v>3.6996023819802804</v>
      </c>
      <c r="M959" s="28">
        <v>2.6369106262043758</v>
      </c>
      <c r="N959" s="28">
        <f>SUM(TotalCarbon[[#This Row],[Tree Carbon]:[Soil Carbon]])</f>
        <v>111.25403438839035</v>
      </c>
    </row>
    <row r="960" spans="2:14" hidden="1">
      <c r="B960" s="1" t="s">
        <v>31954</v>
      </c>
      <c r="C960" s="1" t="s">
        <v>190</v>
      </c>
      <c r="D960" s="1" t="s">
        <v>212</v>
      </c>
      <c r="E960" s="1" t="s">
        <v>31946</v>
      </c>
      <c r="F960" s="1" t="s">
        <v>219</v>
      </c>
      <c r="G960" s="35">
        <v>40</v>
      </c>
      <c r="H9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m)AllWillNon-mechanicalDegraded/Invaded40</v>
      </c>
      <c r="I960" s="39">
        <v>83.99506837088073</v>
      </c>
      <c r="J960" s="28">
        <v>3.334279217198961</v>
      </c>
      <c r="K960" s="28">
        <v>19.647058823529413</v>
      </c>
      <c r="L960" s="28">
        <v>3.597815899995525</v>
      </c>
      <c r="M960" s="28">
        <v>2.7933621870187082</v>
      </c>
      <c r="N960" s="28">
        <f>SUM(TotalCarbon[[#This Row],[Tree Carbon]:[Soil Carbon]])</f>
        <v>113.36758449862333</v>
      </c>
    </row>
    <row r="961" spans="2:14" hidden="1">
      <c r="B961" s="1" t="s">
        <v>31954</v>
      </c>
      <c r="C961" s="1" t="s">
        <v>190</v>
      </c>
      <c r="D961" s="1" t="s">
        <v>212</v>
      </c>
      <c r="E961" s="1" t="s">
        <v>31946</v>
      </c>
      <c r="F961" s="1" t="s">
        <v>219</v>
      </c>
      <c r="G961" s="35">
        <v>45</v>
      </c>
      <c r="H9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m)AllWillNon-mechanicalDegraded/Invaded45</v>
      </c>
      <c r="I961" s="39">
        <v>84.025264246403069</v>
      </c>
      <c r="J961" s="28">
        <v>3.6621037202058675</v>
      </c>
      <c r="K961" s="28">
        <v>21.070093457943926</v>
      </c>
      <c r="L961" s="28">
        <v>3.5243467294252313</v>
      </c>
      <c r="M961" s="28">
        <v>2.921453891224445</v>
      </c>
      <c r="N961" s="28">
        <f>SUM(TotalCarbon[[#This Row],[Tree Carbon]:[Soil Carbon]])</f>
        <v>115.20326204520254</v>
      </c>
    </row>
    <row r="962" spans="2:14" hidden="1">
      <c r="B962" s="1" t="s">
        <v>31954</v>
      </c>
      <c r="C962" s="1" t="s">
        <v>190</v>
      </c>
      <c r="D962" s="1" t="s">
        <v>212</v>
      </c>
      <c r="E962" s="1" t="s">
        <v>31946</v>
      </c>
      <c r="F962" s="1" t="s">
        <v>219</v>
      </c>
      <c r="G962" s="35">
        <v>50</v>
      </c>
      <c r="H9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m)AllWillNon-mechanicalDegraded/Invaded50</v>
      </c>
      <c r="I962" s="39">
        <v>84.035167707691457</v>
      </c>
      <c r="J962" s="28">
        <v>3.9276880429963121</v>
      </c>
      <c r="K962" s="28">
        <v>22.366071428571427</v>
      </c>
      <c r="L962" s="28">
        <v>3.4704774919908457</v>
      </c>
      <c r="M962" s="28">
        <v>3.0263265086718576</v>
      </c>
      <c r="N962" s="28">
        <f>SUM(TotalCarbon[[#This Row],[Tree Carbon]:[Soil Carbon]])</f>
        <v>116.8257311799219</v>
      </c>
    </row>
    <row r="963" spans="2:14" hidden="1">
      <c r="B963" s="1" t="s">
        <v>31954</v>
      </c>
      <c r="C963" s="1" t="s">
        <v>190</v>
      </c>
      <c r="D963" s="1" t="s">
        <v>212</v>
      </c>
      <c r="E963" s="1" t="s">
        <v>31946</v>
      </c>
      <c r="F963" s="1" t="s">
        <v>219</v>
      </c>
      <c r="G963" s="35">
        <v>60</v>
      </c>
      <c r="H9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m)AllWillNon-mechanicalDegraded/Invaded60</v>
      </c>
      <c r="I963" s="39">
        <v>84.039480381194466</v>
      </c>
      <c r="J963" s="28">
        <v>4.3078511967588256</v>
      </c>
      <c r="K963" s="28">
        <v>24.639344262295083</v>
      </c>
      <c r="L963" s="28">
        <v>3.4006506313337388</v>
      </c>
      <c r="M963" s="28">
        <v>3.1824871634870604</v>
      </c>
      <c r="N963" s="28">
        <f>SUM(TotalCarbon[[#This Row],[Tree Carbon]:[Soil Carbon]])</f>
        <v>119.56981363506918</v>
      </c>
    </row>
    <row r="964" spans="2:14" hidden="1">
      <c r="B964" s="1" t="s">
        <v>31954</v>
      </c>
      <c r="C964" s="1" t="s">
        <v>190</v>
      </c>
      <c r="D964" s="1" t="s">
        <v>212</v>
      </c>
      <c r="E964" s="1" t="s">
        <v>31946</v>
      </c>
      <c r="F964" s="1" t="s">
        <v>219</v>
      </c>
      <c r="G964" s="35">
        <v>70</v>
      </c>
      <c r="H9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m)AllWillNon-mechanicalDegraded/Invaded70</v>
      </c>
      <c r="I964" s="39">
        <v>84.039944126089949</v>
      </c>
      <c r="J964" s="28">
        <v>4.5426849518562156</v>
      </c>
      <c r="K964" s="28">
        <v>26.568181818181817</v>
      </c>
      <c r="L964" s="28">
        <v>3.3611708863147163</v>
      </c>
      <c r="M964" s="28">
        <v>3.287164780811743</v>
      </c>
      <c r="N964" s="28">
        <f>SUM(TotalCarbon[[#This Row],[Tree Carbon]:[Soil Carbon]])</f>
        <v>121.79914656325442</v>
      </c>
    </row>
    <row r="965" spans="2:14" hidden="1">
      <c r="B965" s="1" t="s">
        <v>31954</v>
      </c>
      <c r="C965" s="1" t="s">
        <v>190</v>
      </c>
      <c r="D965" s="1" t="s">
        <v>212</v>
      </c>
      <c r="E965" s="1" t="s">
        <v>31946</v>
      </c>
      <c r="F965" s="1" t="s">
        <v>219</v>
      </c>
      <c r="G965" s="35">
        <v>80</v>
      </c>
      <c r="H9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m)AllWillNon-mechanicalDegraded/Invaded80</v>
      </c>
      <c r="I965" s="39">
        <v>84.039993991964849</v>
      </c>
      <c r="J965" s="28">
        <v>4.6848191038992368</v>
      </c>
      <c r="K965" s="28">
        <v>28.225352112676056</v>
      </c>
      <c r="L965" s="28">
        <v>3.3384659218263089</v>
      </c>
      <c r="M965" s="28">
        <v>3.3573322860757173</v>
      </c>
      <c r="N965" s="28">
        <f>SUM(TotalCarbon[[#This Row],[Tree Carbon]:[Soil Carbon]])</f>
        <v>123.64596341644217</v>
      </c>
    </row>
    <row r="966" spans="2:14" hidden="1">
      <c r="B966" s="1" t="s">
        <v>31954</v>
      </c>
      <c r="C966" s="1" t="s">
        <v>190</v>
      </c>
      <c r="D966" s="1" t="s">
        <v>212</v>
      </c>
      <c r="E966" s="1" t="s">
        <v>31946</v>
      </c>
      <c r="F966" s="1" t="s">
        <v>219</v>
      </c>
      <c r="G966" s="35">
        <v>90</v>
      </c>
      <c r="H9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m)AllWillNon-mechanicalDegraded/Invaded90</v>
      </c>
      <c r="I966" s="39">
        <v>84.039999353965385</v>
      </c>
      <c r="J966" s="28">
        <v>4.7698499177972167</v>
      </c>
      <c r="K966" s="28">
        <v>29.664473684210527</v>
      </c>
      <c r="L966" s="28">
        <v>3.3252808556158846</v>
      </c>
      <c r="M966" s="28">
        <v>3.4043669714344773</v>
      </c>
      <c r="N966" s="28">
        <f>SUM(TotalCarbon[[#This Row],[Tree Carbon]:[Soil Carbon]])</f>
        <v>125.20397078302349</v>
      </c>
    </row>
    <row r="967" spans="2:14" hidden="1">
      <c r="B967" s="1" t="s">
        <v>31954</v>
      </c>
      <c r="C967" s="1" t="s">
        <v>190</v>
      </c>
      <c r="D967" s="1" t="s">
        <v>212</v>
      </c>
      <c r="E967" s="1" t="s">
        <v>31946</v>
      </c>
      <c r="F967" s="1" t="s">
        <v>219</v>
      </c>
      <c r="G967" s="35">
        <v>100</v>
      </c>
      <c r="H9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m)AllWillNon-mechanicalDegraded/Invaded100</v>
      </c>
      <c r="I967" s="39">
        <v>84.0399999305329</v>
      </c>
      <c r="J967" s="28">
        <v>4.8203772353564363</v>
      </c>
      <c r="K967" s="28">
        <v>30.925925925925927</v>
      </c>
      <c r="L967" s="28">
        <v>3.3175810621068256</v>
      </c>
      <c r="M967" s="28">
        <v>3.435895263889428</v>
      </c>
      <c r="N967" s="28">
        <f>SUM(TotalCarbon[[#This Row],[Tree Carbon]:[Soil Carbon]])</f>
        <v>126.5397794178115</v>
      </c>
    </row>
    <row r="968" spans="2:14" hidden="1">
      <c r="B968" s="1" t="s">
        <v>31954</v>
      </c>
      <c r="C968" s="1" t="s">
        <v>190</v>
      </c>
      <c r="D968" s="1" t="s">
        <v>213</v>
      </c>
      <c r="E968" s="1" t="s">
        <v>31946</v>
      </c>
      <c r="F968" s="1" t="s">
        <v>219</v>
      </c>
      <c r="G968" s="35">
        <v>0</v>
      </c>
      <c r="H9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m)MRFNon-mechanicalDegraded/Invaded0</v>
      </c>
      <c r="I968" s="39">
        <v>0</v>
      </c>
      <c r="J968" s="28">
        <v>0</v>
      </c>
      <c r="K968" s="28">
        <v>0</v>
      </c>
      <c r="L968" s="28">
        <v>0</v>
      </c>
      <c r="M968" s="28">
        <v>0</v>
      </c>
      <c r="N968" s="28">
        <f>SUM(TotalCarbon[[#This Row],[Tree Carbon]:[Soil Carbon]])</f>
        <v>0</v>
      </c>
    </row>
    <row r="969" spans="2:14" hidden="1">
      <c r="B969" s="1" t="s">
        <v>31954</v>
      </c>
      <c r="C969" s="1" t="s">
        <v>190</v>
      </c>
      <c r="D969" s="1" t="s">
        <v>213</v>
      </c>
      <c r="E969" s="1" t="s">
        <v>31946</v>
      </c>
      <c r="F969" s="1" t="s">
        <v>219</v>
      </c>
      <c r="G969" s="35">
        <v>5</v>
      </c>
      <c r="H9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m)MRFNon-mechanicalDegraded/Invaded5</v>
      </c>
      <c r="I969" s="39">
        <v>7.1775759059996478</v>
      </c>
      <c r="J969" s="28">
        <v>0.30976983215734027</v>
      </c>
      <c r="K969" s="28">
        <v>3.7388059701492535</v>
      </c>
      <c r="L969" s="28">
        <v>6.0683519746493841</v>
      </c>
      <c r="M969" s="28">
        <v>1.0151077827633017</v>
      </c>
      <c r="N969" s="28">
        <f>SUM(TotalCarbon[[#This Row],[Tree Carbon]:[Soil Carbon]])</f>
        <v>18.309611465718927</v>
      </c>
    </row>
    <row r="970" spans="2:14" hidden="1">
      <c r="B970" s="1" t="s">
        <v>31954</v>
      </c>
      <c r="C970" s="1" t="s">
        <v>190</v>
      </c>
      <c r="D970" s="1" t="s">
        <v>213</v>
      </c>
      <c r="E970" s="1" t="s">
        <v>31946</v>
      </c>
      <c r="F970" s="1" t="s">
        <v>219</v>
      </c>
      <c r="G970" s="35">
        <v>10</v>
      </c>
      <c r="H9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m)MRFNon-mechanicalDegraded/Invaded10</v>
      </c>
      <c r="I970" s="39">
        <v>32.464069016610452</v>
      </c>
      <c r="J970" s="28">
        <v>1.4010843413043836</v>
      </c>
      <c r="K970" s="28">
        <v>6.958333333333333</v>
      </c>
      <c r="L970" s="28">
        <v>4.3538877463083701</v>
      </c>
      <c r="M970" s="28">
        <v>1.8462077422004199</v>
      </c>
      <c r="N970" s="28">
        <f>SUM(TotalCarbon[[#This Row],[Tree Carbon]:[Soil Carbon]])</f>
        <v>47.023582179756957</v>
      </c>
    </row>
    <row r="971" spans="2:14" hidden="1">
      <c r="B971" s="1" t="s">
        <v>31954</v>
      </c>
      <c r="C971" s="1" t="s">
        <v>190</v>
      </c>
      <c r="D971" s="1" t="s">
        <v>213</v>
      </c>
      <c r="E971" s="1" t="s">
        <v>31946</v>
      </c>
      <c r="F971" s="1" t="s">
        <v>219</v>
      </c>
      <c r="G971" s="35">
        <v>15</v>
      </c>
      <c r="H9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m)MRFNon-mechanicalDegraded/Invaded15</v>
      </c>
      <c r="I971" s="39">
        <v>64.700804113060144</v>
      </c>
      <c r="J971" s="28">
        <v>2.7923574049275373</v>
      </c>
      <c r="K971" s="28">
        <v>9.7597402597402603</v>
      </c>
      <c r="L971" s="28">
        <v>3.7409831162047893</v>
      </c>
      <c r="M971" s="28">
        <v>2.5266548378734512</v>
      </c>
      <c r="N971" s="28">
        <f>SUM(TotalCarbon[[#This Row],[Tree Carbon]:[Soil Carbon]])</f>
        <v>83.520539731806181</v>
      </c>
    </row>
    <row r="972" spans="2:14" hidden="1">
      <c r="B972" s="1" t="s">
        <v>31954</v>
      </c>
      <c r="C972" s="1" t="s">
        <v>190</v>
      </c>
      <c r="D972" s="1" t="s">
        <v>213</v>
      </c>
      <c r="E972" s="1" t="s">
        <v>31946</v>
      </c>
      <c r="F972" s="1" t="s">
        <v>219</v>
      </c>
      <c r="G972" s="35">
        <v>20</v>
      </c>
      <c r="H9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m)MRFNon-mechanicalDegraded/Invaded20</v>
      </c>
      <c r="I972" s="39">
        <v>94.417752758280542</v>
      </c>
      <c r="J972" s="28">
        <v>4.0748815209544436</v>
      </c>
      <c r="K972" s="28">
        <v>12.219512195121951</v>
      </c>
      <c r="L972" s="28">
        <v>3.4425009774927573</v>
      </c>
      <c r="M972" s="28">
        <v>3.0837578009435589</v>
      </c>
      <c r="N972" s="28">
        <f>SUM(TotalCarbon[[#This Row],[Tree Carbon]:[Soil Carbon]])</f>
        <v>117.23840525279326</v>
      </c>
    </row>
    <row r="973" spans="2:14" hidden="1">
      <c r="B973" s="1" t="s">
        <v>31954</v>
      </c>
      <c r="C973" s="1" t="s">
        <v>190</v>
      </c>
      <c r="D973" s="1" t="s">
        <v>213</v>
      </c>
      <c r="E973" s="1" t="s">
        <v>31946</v>
      </c>
      <c r="F973" s="1" t="s">
        <v>219</v>
      </c>
      <c r="G973" s="35">
        <v>25</v>
      </c>
      <c r="H9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m)MRFNon-mechanicalDegraded/Invaded25</v>
      </c>
      <c r="I973" s="39">
        <v>118.07831928215575</v>
      </c>
      <c r="J973" s="28">
        <v>5.0960242879326252</v>
      </c>
      <c r="K973" s="28">
        <v>14.396551724137931</v>
      </c>
      <c r="L973" s="28">
        <v>3.2772414682939899</v>
      </c>
      <c r="M973" s="28">
        <v>3.5398751294399204</v>
      </c>
      <c r="N973" s="28">
        <f>SUM(TotalCarbon[[#This Row],[Tree Carbon]:[Soil Carbon]])</f>
        <v>144.38801189196022</v>
      </c>
    </row>
    <row r="974" spans="2:14" hidden="1">
      <c r="B974" s="1" t="s">
        <v>31954</v>
      </c>
      <c r="C974" s="1" t="s">
        <v>190</v>
      </c>
      <c r="D974" s="1" t="s">
        <v>213</v>
      </c>
      <c r="E974" s="1" t="s">
        <v>31946</v>
      </c>
      <c r="F974" s="1" t="s">
        <v>219</v>
      </c>
      <c r="G974" s="35">
        <v>30</v>
      </c>
      <c r="H9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m)MRFNon-mechanicalDegraded/Invaded30</v>
      </c>
      <c r="I974" s="39">
        <v>135.50653918074158</v>
      </c>
      <c r="J974" s="28">
        <v>5.8481914295261292</v>
      </c>
      <c r="K974" s="28">
        <v>16.336956521739129</v>
      </c>
      <c r="L974" s="28">
        <v>3.1794691948219724</v>
      </c>
      <c r="M974" s="28">
        <v>3.9133124132916706</v>
      </c>
      <c r="N974" s="28">
        <f>SUM(TotalCarbon[[#This Row],[Tree Carbon]:[Soil Carbon]])</f>
        <v>164.78446874012047</v>
      </c>
    </row>
    <row r="975" spans="2:14" hidden="1">
      <c r="B975" s="1" t="s">
        <v>31954</v>
      </c>
      <c r="C975" s="1" t="s">
        <v>190</v>
      </c>
      <c r="D975" s="1" t="s">
        <v>213</v>
      </c>
      <c r="E975" s="1" t="s">
        <v>31946</v>
      </c>
      <c r="F975" s="1" t="s">
        <v>219</v>
      </c>
      <c r="G975" s="35">
        <v>35</v>
      </c>
      <c r="H9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m)MRFNon-mechanicalDegraded/Invaded35</v>
      </c>
      <c r="I975" s="39">
        <v>147.78025502338653</v>
      </c>
      <c r="J975" s="28">
        <v>6.3779004770257091</v>
      </c>
      <c r="K975" s="28">
        <v>18.077319587628867</v>
      </c>
      <c r="L975" s="28">
        <v>3.1193942463922908</v>
      </c>
      <c r="M975" s="28">
        <v>4.2190570019270055</v>
      </c>
      <c r="N975" s="28">
        <f>SUM(TotalCarbon[[#This Row],[Tree Carbon]:[Soil Carbon]])</f>
        <v>179.57392633636042</v>
      </c>
    </row>
    <row r="976" spans="2:14" hidden="1">
      <c r="B976" s="1" t="s">
        <v>31954</v>
      </c>
      <c r="C976" s="1" t="s">
        <v>190</v>
      </c>
      <c r="D976" s="1" t="s">
        <v>213</v>
      </c>
      <c r="E976" s="1" t="s">
        <v>31946</v>
      </c>
      <c r="F976" s="1" t="s">
        <v>219</v>
      </c>
      <c r="G976" s="35">
        <v>40</v>
      </c>
      <c r="H9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m)MRFNon-mechanicalDegraded/Invaded40</v>
      </c>
      <c r="I976" s="39">
        <v>156.192184744749</v>
      </c>
      <c r="J976" s="28">
        <v>6.7409425530736504</v>
      </c>
      <c r="K976" s="28">
        <v>19.647058823529413</v>
      </c>
      <c r="L976" s="28">
        <v>3.0816323987338237</v>
      </c>
      <c r="M976" s="28">
        <v>4.4693794992299303</v>
      </c>
      <c r="N976" s="28">
        <f>SUM(TotalCarbon[[#This Row],[Tree Carbon]:[Soil Carbon]])</f>
        <v>190.13119801931583</v>
      </c>
    </row>
    <row r="977" spans="2:14" hidden="1">
      <c r="B977" s="1" t="s">
        <v>31954</v>
      </c>
      <c r="C977" s="1" t="s">
        <v>190</v>
      </c>
      <c r="D977" s="1" t="s">
        <v>213</v>
      </c>
      <c r="E977" s="1" t="s">
        <v>31946</v>
      </c>
      <c r="F977" s="1" t="s">
        <v>219</v>
      </c>
      <c r="G977" s="35">
        <v>45</v>
      </c>
      <c r="H9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m)MRFNon-mechanicalDegraded/Invaded45</v>
      </c>
      <c r="I977" s="39">
        <v>161.86066443270167</v>
      </c>
      <c r="J977" s="28">
        <v>6.985582808296396</v>
      </c>
      <c r="K977" s="28">
        <v>21.070093457943926</v>
      </c>
      <c r="L977" s="28">
        <v>3.0575585851892266</v>
      </c>
      <c r="M977" s="28">
        <v>4.6743262259591134</v>
      </c>
      <c r="N977" s="28">
        <f>SUM(TotalCarbon[[#This Row],[Tree Carbon]:[Soil Carbon]])</f>
        <v>197.6482255100903</v>
      </c>
    </row>
    <row r="978" spans="2:14" hidden="1">
      <c r="B978" s="1" t="s">
        <v>31954</v>
      </c>
      <c r="C978" s="1" t="s">
        <v>190</v>
      </c>
      <c r="D978" s="1" t="s">
        <v>213</v>
      </c>
      <c r="E978" s="1" t="s">
        <v>31946</v>
      </c>
      <c r="F978" s="1" t="s">
        <v>219</v>
      </c>
      <c r="G978" s="35">
        <v>50</v>
      </c>
      <c r="H9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m)MRFNon-mechanicalDegraded/Invaded50</v>
      </c>
      <c r="I978" s="39">
        <v>165.63970262124636</v>
      </c>
      <c r="J978" s="28">
        <v>7.148678544337745</v>
      </c>
      <c r="K978" s="28">
        <v>22.366071428571427</v>
      </c>
      <c r="L978" s="28">
        <v>3.0420734802560587</v>
      </c>
      <c r="M978" s="28">
        <v>4.8421224138749679</v>
      </c>
      <c r="N978" s="28">
        <f>SUM(TotalCarbon[[#This Row],[Tree Carbon]:[Soil Carbon]])</f>
        <v>203.03864848828653</v>
      </c>
    </row>
    <row r="979" spans="2:14" hidden="1">
      <c r="B979" s="1" t="s">
        <v>31954</v>
      </c>
      <c r="C979" s="1" t="s">
        <v>190</v>
      </c>
      <c r="D979" s="1" t="s">
        <v>213</v>
      </c>
      <c r="E979" s="1" t="s">
        <v>31946</v>
      </c>
      <c r="F979" s="1" t="s">
        <v>219</v>
      </c>
      <c r="G979" s="35">
        <v>60</v>
      </c>
      <c r="H9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m)MRFNon-mechanicalDegraded/Invaded60</v>
      </c>
      <c r="I979" s="39">
        <v>169.79122235507657</v>
      </c>
      <c r="J979" s="28">
        <v>7.3278498394920755</v>
      </c>
      <c r="K979" s="28">
        <v>24.639344262295083</v>
      </c>
      <c r="L979" s="28">
        <v>3.025551332193487</v>
      </c>
      <c r="M979" s="28">
        <v>5.0919794615792924</v>
      </c>
      <c r="N979" s="28">
        <f>SUM(TotalCarbon[[#This Row],[Tree Carbon]:[Soil Carbon]])</f>
        <v>209.8759472506365</v>
      </c>
    </row>
    <row r="980" spans="2:14" hidden="1">
      <c r="B980" s="1" t="s">
        <v>31954</v>
      </c>
      <c r="C980" s="1" t="s">
        <v>190</v>
      </c>
      <c r="D980" s="1" t="s">
        <v>213</v>
      </c>
      <c r="E980" s="1" t="s">
        <v>31946</v>
      </c>
      <c r="F980" s="1" t="s">
        <v>219</v>
      </c>
      <c r="G980" s="35">
        <v>70</v>
      </c>
      <c r="H9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m)MRFNon-mechanicalDegraded/Invaded70</v>
      </c>
      <c r="I980" s="39">
        <v>171.58659674577814</v>
      </c>
      <c r="J980" s="28">
        <v>7.4053346102490565</v>
      </c>
      <c r="K980" s="28">
        <v>26.568181818181817</v>
      </c>
      <c r="L980" s="28">
        <v>3.018558090536454</v>
      </c>
      <c r="M980" s="28">
        <v>5.2594636492987874</v>
      </c>
      <c r="N980" s="28">
        <f>SUM(TotalCarbon[[#This Row],[Tree Carbon]:[Soil Carbon]])</f>
        <v>213.83813491404425</v>
      </c>
    </row>
    <row r="981" spans="2:14" hidden="1">
      <c r="B981" s="1" t="s">
        <v>31954</v>
      </c>
      <c r="C981" s="1" t="s">
        <v>190</v>
      </c>
      <c r="D981" s="1" t="s">
        <v>213</v>
      </c>
      <c r="E981" s="1" t="s">
        <v>31946</v>
      </c>
      <c r="F981" s="1" t="s">
        <v>219</v>
      </c>
      <c r="G981" s="35">
        <v>80</v>
      </c>
      <c r="H9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m)MRFNon-mechanicalDegraded/Invaded80</v>
      </c>
      <c r="I981" s="39">
        <v>172.3578112205397</v>
      </c>
      <c r="J981" s="28">
        <v>7.4386186857548982</v>
      </c>
      <c r="K981" s="28">
        <v>28.225352112676056</v>
      </c>
      <c r="L981" s="28">
        <v>3.0155814551374722</v>
      </c>
      <c r="M981" s="28">
        <v>5.3717316577211491</v>
      </c>
      <c r="N981" s="28">
        <f>SUM(TotalCarbon[[#This Row],[Tree Carbon]:[Soil Carbon]])</f>
        <v>216.40909513182928</v>
      </c>
    </row>
    <row r="982" spans="2:14" hidden="1">
      <c r="B982" s="1" t="s">
        <v>31954</v>
      </c>
      <c r="C982" s="1" t="s">
        <v>190</v>
      </c>
      <c r="D982" s="1" t="s">
        <v>213</v>
      </c>
      <c r="E982" s="1" t="s">
        <v>31946</v>
      </c>
      <c r="F982" s="1" t="s">
        <v>219</v>
      </c>
      <c r="G982" s="35">
        <v>90</v>
      </c>
      <c r="H9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m)MRFNon-mechanicalDegraded/Invaded90</v>
      </c>
      <c r="I982" s="39">
        <v>172.68814347754449</v>
      </c>
      <c r="J982" s="28">
        <v>7.4528751658184511</v>
      </c>
      <c r="K982" s="28">
        <v>29.664473684210527</v>
      </c>
      <c r="L982" s="28">
        <v>3.0143114471560635</v>
      </c>
      <c r="M982" s="28">
        <v>5.4469871542951651</v>
      </c>
      <c r="N982" s="28">
        <f>SUM(TotalCarbon[[#This Row],[Tree Carbon]:[Soil Carbon]])</f>
        <v>218.26679092902469</v>
      </c>
    </row>
    <row r="983" spans="2:14" hidden="1">
      <c r="B983" s="1" t="s">
        <v>31954</v>
      </c>
      <c r="C983" s="1" t="s">
        <v>190</v>
      </c>
      <c r="D983" s="1" t="s">
        <v>213</v>
      </c>
      <c r="E983" s="1" t="s">
        <v>31946</v>
      </c>
      <c r="F983" s="1" t="s">
        <v>219</v>
      </c>
      <c r="G983" s="35">
        <v>100</v>
      </c>
      <c r="H9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m)MRFNon-mechanicalDegraded/Invaded100</v>
      </c>
      <c r="I983" s="39">
        <v>172.8294610695626</v>
      </c>
      <c r="J983" s="28">
        <v>7.4589741506754059</v>
      </c>
      <c r="K983" s="28">
        <v>30.925925925925927</v>
      </c>
      <c r="L983" s="28">
        <v>3.0137690370225383</v>
      </c>
      <c r="M983" s="28">
        <v>5.4974324222230919</v>
      </c>
      <c r="N983" s="28">
        <f>SUM(TotalCarbon[[#This Row],[Tree Carbon]:[Soil Carbon]])</f>
        <v>219.72556260540955</v>
      </c>
    </row>
    <row r="984" spans="2:14" hidden="1">
      <c r="B984" s="1" t="s">
        <v>31954</v>
      </c>
      <c r="C984" s="1" t="s">
        <v>190</v>
      </c>
      <c r="D984" s="1" t="s">
        <v>214</v>
      </c>
      <c r="E984" s="1" t="s">
        <v>31946</v>
      </c>
      <c r="F984" s="1" t="s">
        <v>219</v>
      </c>
      <c r="G984" s="35">
        <v>0</v>
      </c>
      <c r="H9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m)WilForNon-mechanicalDegraded/Invaded0</v>
      </c>
      <c r="I984" s="39">
        <v>0</v>
      </c>
      <c r="J984" s="28">
        <v>0</v>
      </c>
      <c r="K984" s="28">
        <v>0</v>
      </c>
      <c r="L984" s="28">
        <v>0</v>
      </c>
      <c r="M984" s="28">
        <v>0</v>
      </c>
      <c r="N984" s="28">
        <f>SUM(TotalCarbon[[#This Row],[Tree Carbon]:[Soil Carbon]])</f>
        <v>0</v>
      </c>
    </row>
    <row r="985" spans="2:14" hidden="1">
      <c r="B985" s="1" t="s">
        <v>31954</v>
      </c>
      <c r="C985" s="1" t="s">
        <v>190</v>
      </c>
      <c r="D985" s="1" t="s">
        <v>214</v>
      </c>
      <c r="E985" s="1" t="s">
        <v>31946</v>
      </c>
      <c r="F985" s="1" t="s">
        <v>219</v>
      </c>
      <c r="G985" s="35">
        <v>5</v>
      </c>
      <c r="H9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m)WilForNon-mechanicalDegraded/Invaded5</v>
      </c>
      <c r="I985" s="39">
        <v>43.056240299254327</v>
      </c>
      <c r="J985" s="28">
        <v>1.9345496996318157</v>
      </c>
      <c r="K985" s="28">
        <v>3.7388059701492535</v>
      </c>
      <c r="L985" s="28">
        <v>4.0555689841498541</v>
      </c>
      <c r="M985" s="28">
        <v>0.63444236422706268</v>
      </c>
      <c r="N985" s="28">
        <f>SUM(TotalCarbon[[#This Row],[Tree Carbon]:[Soil Carbon]])</f>
        <v>53.419607317412307</v>
      </c>
    </row>
    <row r="986" spans="2:14" hidden="1">
      <c r="B986" s="1" t="s">
        <v>31954</v>
      </c>
      <c r="C986" s="1" t="s">
        <v>190</v>
      </c>
      <c r="D986" s="1" t="s">
        <v>214</v>
      </c>
      <c r="E986" s="1" t="s">
        <v>31946</v>
      </c>
      <c r="F986" s="1" t="s">
        <v>219</v>
      </c>
      <c r="G986" s="35">
        <v>10</v>
      </c>
      <c r="H9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m)WilForNon-mechanicalDegraded/Invaded10</v>
      </c>
      <c r="I986" s="39">
        <v>56.427024452020994</v>
      </c>
      <c r="J986" s="28">
        <v>2.0055946179015942</v>
      </c>
      <c r="K986" s="28">
        <v>6.958333333333333</v>
      </c>
      <c r="L986" s="28">
        <v>4.0235173179003905</v>
      </c>
      <c r="M986" s="28">
        <v>1.1538798388752625</v>
      </c>
      <c r="N986" s="28">
        <f>SUM(TotalCarbon[[#This Row],[Tree Carbon]:[Soil Carbon]])</f>
        <v>70.568349560031578</v>
      </c>
    </row>
    <row r="987" spans="2:14" hidden="1">
      <c r="B987" s="1" t="s">
        <v>31954</v>
      </c>
      <c r="C987" s="1" t="s">
        <v>190</v>
      </c>
      <c r="D987" s="1" t="s">
        <v>214</v>
      </c>
      <c r="E987" s="1" t="s">
        <v>31946</v>
      </c>
      <c r="F987" s="1" t="s">
        <v>219</v>
      </c>
      <c r="G987" s="35">
        <v>15</v>
      </c>
      <c r="H9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m)WilForNon-mechanicalDegraded/Invaded15</v>
      </c>
      <c r="I987" s="39">
        <v>57.466263761222571</v>
      </c>
      <c r="J987" s="28">
        <v>2.0064643506322026</v>
      </c>
      <c r="K987" s="28">
        <v>9.7597402597402603</v>
      </c>
      <c r="L987" s="28">
        <v>4.0231335608629069</v>
      </c>
      <c r="M987" s="28">
        <v>1.5791592736709106</v>
      </c>
      <c r="N987" s="28">
        <f>SUM(TotalCarbon[[#This Row],[Tree Carbon]:[Soil Carbon]])</f>
        <v>74.834761206128846</v>
      </c>
    </row>
    <row r="988" spans="2:14" hidden="1">
      <c r="B988" s="1" t="s">
        <v>31954</v>
      </c>
      <c r="C988" s="1" t="s">
        <v>190</v>
      </c>
      <c r="D988" s="1" t="s">
        <v>214</v>
      </c>
      <c r="E988" s="1" t="s">
        <v>31946</v>
      </c>
      <c r="F988" s="1" t="s">
        <v>219</v>
      </c>
      <c r="G988" s="35">
        <v>20</v>
      </c>
      <c r="H9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m)WilForNon-mechanicalDegraded/Invaded20</v>
      </c>
      <c r="I988" s="39">
        <v>57.539489909862667</v>
      </c>
      <c r="J988" s="28">
        <v>2.0064748712004192</v>
      </c>
      <c r="K988" s="28">
        <v>12.219512195121951</v>
      </c>
      <c r="L988" s="28">
        <v>4.02312892005608</v>
      </c>
      <c r="M988" s="28">
        <v>1.9273486255897225</v>
      </c>
      <c r="N988" s="28">
        <f>SUM(TotalCarbon[[#This Row],[Tree Carbon]:[Soil Carbon]])</f>
        <v>77.715954521830838</v>
      </c>
    </row>
    <row r="989" spans="2:14" hidden="1">
      <c r="B989" s="1" t="s">
        <v>31954</v>
      </c>
      <c r="C989" s="1" t="s">
        <v>190</v>
      </c>
      <c r="D989" s="1" t="s">
        <v>214</v>
      </c>
      <c r="E989" s="1" t="s">
        <v>31946</v>
      </c>
      <c r="F989" s="1" t="s">
        <v>219</v>
      </c>
      <c r="G989" s="35">
        <v>25</v>
      </c>
      <c r="H9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m)WilForNon-mechanicalDegraded/Invaded25</v>
      </c>
      <c r="I989" s="39">
        <v>57.544614566121176</v>
      </c>
      <c r="J989" s="28">
        <v>2.0064749984422261</v>
      </c>
      <c r="K989" s="28">
        <v>14.396551724137931</v>
      </c>
      <c r="L989" s="28">
        <v>4.0231288639276759</v>
      </c>
      <c r="M989" s="28">
        <v>2.2124219558999485</v>
      </c>
      <c r="N989" s="28">
        <f>SUM(TotalCarbon[[#This Row],[Tree Carbon]:[Soil Carbon]])</f>
        <v>80.183192108528971</v>
      </c>
    </row>
    <row r="990" spans="2:14" hidden="1">
      <c r="B990" s="1" t="s">
        <v>31954</v>
      </c>
      <c r="C990" s="1" t="s">
        <v>190</v>
      </c>
      <c r="D990" s="1" t="s">
        <v>214</v>
      </c>
      <c r="E990" s="1" t="s">
        <v>31946</v>
      </c>
      <c r="F990" s="1" t="s">
        <v>219</v>
      </c>
      <c r="G990" s="35">
        <v>30</v>
      </c>
      <c r="H9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m)WilForNon-mechanicalDegraded/Invaded30</v>
      </c>
      <c r="I990" s="39">
        <v>57.544973039522596</v>
      </c>
      <c r="J990" s="28">
        <v>2.0064749999811595</v>
      </c>
      <c r="K990" s="28">
        <v>16.336956521739129</v>
      </c>
      <c r="L990" s="28">
        <v>4.0231288632488234</v>
      </c>
      <c r="M990" s="28">
        <v>2.4458202583072932</v>
      </c>
      <c r="N990" s="28">
        <f>SUM(TotalCarbon[[#This Row],[Tree Carbon]:[Soil Carbon]])</f>
        <v>82.357353682799001</v>
      </c>
    </row>
    <row r="991" spans="2:14" hidden="1">
      <c r="B991" s="1" t="s">
        <v>31954</v>
      </c>
      <c r="C991" s="1" t="s">
        <v>190</v>
      </c>
      <c r="D991" s="1" t="s">
        <v>214</v>
      </c>
      <c r="E991" s="1" t="s">
        <v>31946</v>
      </c>
      <c r="F991" s="1" t="s">
        <v>219</v>
      </c>
      <c r="G991" s="35">
        <v>35</v>
      </c>
      <c r="H9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m)WilForNon-mechanicalDegraded/Invaded35</v>
      </c>
      <c r="I991" s="39">
        <v>57.544998114162233</v>
      </c>
      <c r="J991" s="28">
        <v>2.0064749999997722</v>
      </c>
      <c r="K991" s="28">
        <v>18.077319587628867</v>
      </c>
      <c r="L991" s="28">
        <v>4.0231288632406166</v>
      </c>
      <c r="M991" s="28">
        <v>2.6369106262043758</v>
      </c>
      <c r="N991" s="28">
        <f>SUM(TotalCarbon[[#This Row],[Tree Carbon]:[Soil Carbon]])</f>
        <v>84.288832191235855</v>
      </c>
    </row>
    <row r="992" spans="2:14" hidden="1">
      <c r="B992" s="1" t="s">
        <v>31954</v>
      </c>
      <c r="C992" s="1" t="s">
        <v>190</v>
      </c>
      <c r="D992" s="1" t="s">
        <v>214</v>
      </c>
      <c r="E992" s="1" t="s">
        <v>31946</v>
      </c>
      <c r="F992" s="1" t="s">
        <v>219</v>
      </c>
      <c r="G992" s="35">
        <v>40</v>
      </c>
      <c r="H9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m)WilForNon-mechanicalDegraded/Invaded40</v>
      </c>
      <c r="I992" s="39">
        <v>57.544999868089</v>
      </c>
      <c r="J992" s="28">
        <v>2.0064749999999973</v>
      </c>
      <c r="K992" s="28">
        <v>19.647058823529413</v>
      </c>
      <c r="L992" s="28">
        <v>4.0231288632405144</v>
      </c>
      <c r="M992" s="28">
        <v>2.7933621870187082</v>
      </c>
      <c r="N992" s="28">
        <f>SUM(TotalCarbon[[#This Row],[Tree Carbon]:[Soil Carbon]])</f>
        <v>86.015024741877625</v>
      </c>
    </row>
    <row r="993" spans="2:14" hidden="1">
      <c r="B993" s="1" t="s">
        <v>31954</v>
      </c>
      <c r="C993" s="1" t="s">
        <v>190</v>
      </c>
      <c r="D993" s="1" t="s">
        <v>214</v>
      </c>
      <c r="E993" s="1" t="s">
        <v>31946</v>
      </c>
      <c r="F993" s="1" t="s">
        <v>219</v>
      </c>
      <c r="G993" s="35">
        <v>45</v>
      </c>
      <c r="H9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m)WilForNon-mechanicalDegraded/Invaded45</v>
      </c>
      <c r="I993" s="39">
        <v>57.544999990773071</v>
      </c>
      <c r="J993" s="28">
        <v>2.006475</v>
      </c>
      <c r="K993" s="28">
        <v>21.070093457943926</v>
      </c>
      <c r="L993" s="28">
        <v>4.0231288632405162</v>
      </c>
      <c r="M993" s="28">
        <v>2.921453891224445</v>
      </c>
      <c r="N993" s="28">
        <f>SUM(TotalCarbon[[#This Row],[Tree Carbon]:[Soil Carbon]])</f>
        <v>87.56615120318196</v>
      </c>
    </row>
    <row r="994" spans="2:14" hidden="1">
      <c r="B994" s="1" t="s">
        <v>31954</v>
      </c>
      <c r="C994" s="1" t="s">
        <v>190</v>
      </c>
      <c r="D994" s="1" t="s">
        <v>214</v>
      </c>
      <c r="E994" s="1" t="s">
        <v>31946</v>
      </c>
      <c r="F994" s="1" t="s">
        <v>219</v>
      </c>
      <c r="G994" s="35">
        <v>50</v>
      </c>
      <c r="H9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m)WilForNon-mechanicalDegraded/Invaded50</v>
      </c>
      <c r="I994" s="39">
        <v>57.54499999935458</v>
      </c>
      <c r="J994" s="28">
        <v>2.006475</v>
      </c>
      <c r="K994" s="28">
        <v>22.366071428571427</v>
      </c>
      <c r="L994" s="28">
        <v>4.0231288632405162</v>
      </c>
      <c r="M994" s="28">
        <v>3.0263265086718576</v>
      </c>
      <c r="N994" s="28">
        <f>SUM(TotalCarbon[[#This Row],[Tree Carbon]:[Soil Carbon]])</f>
        <v>88.967001799838386</v>
      </c>
    </row>
    <row r="995" spans="2:14" hidden="1">
      <c r="B995" s="1" t="s">
        <v>31954</v>
      </c>
      <c r="C995" s="1" t="s">
        <v>190</v>
      </c>
      <c r="D995" s="1" t="s">
        <v>214</v>
      </c>
      <c r="E995" s="1" t="s">
        <v>31946</v>
      </c>
      <c r="F995" s="1" t="s">
        <v>219</v>
      </c>
      <c r="G995" s="35">
        <v>60</v>
      </c>
      <c r="H9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m)WilForNon-mechanicalDegraded/Invaded60</v>
      </c>
      <c r="I995" s="39">
        <v>57.544999999996833</v>
      </c>
      <c r="J995" s="28">
        <v>2.006475</v>
      </c>
      <c r="K995" s="28">
        <v>24.639344262295083</v>
      </c>
      <c r="L995" s="28">
        <v>4.0231288632405162</v>
      </c>
      <c r="M995" s="28">
        <v>3.1824871634870604</v>
      </c>
      <c r="N995" s="28">
        <f>SUM(TotalCarbon[[#This Row],[Tree Carbon]:[Soil Carbon]])</f>
        <v>91.396435289019479</v>
      </c>
    </row>
    <row r="996" spans="2:14" hidden="1">
      <c r="B996" s="1" t="s">
        <v>31954</v>
      </c>
      <c r="C996" s="1" t="s">
        <v>190</v>
      </c>
      <c r="D996" s="1" t="s">
        <v>214</v>
      </c>
      <c r="E996" s="1" t="s">
        <v>31946</v>
      </c>
      <c r="F996" s="1" t="s">
        <v>219</v>
      </c>
      <c r="G996" s="35">
        <v>70</v>
      </c>
      <c r="H9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m)WilForNon-mechanicalDegraded/Invaded70</v>
      </c>
      <c r="I996" s="39">
        <v>57.544999999999973</v>
      </c>
      <c r="J996" s="28">
        <v>2.006475</v>
      </c>
      <c r="K996" s="28">
        <v>26.568181818181817</v>
      </c>
      <c r="L996" s="28">
        <v>4.0231288632405162</v>
      </c>
      <c r="M996" s="28">
        <v>3.287164780811743</v>
      </c>
      <c r="N996" s="28">
        <f>SUM(TotalCarbon[[#This Row],[Tree Carbon]:[Soil Carbon]])</f>
        <v>93.429950462234046</v>
      </c>
    </row>
    <row r="997" spans="2:14" hidden="1">
      <c r="B997" s="1" t="s">
        <v>31954</v>
      </c>
      <c r="C997" s="1" t="s">
        <v>190</v>
      </c>
      <c r="D997" s="1" t="s">
        <v>214</v>
      </c>
      <c r="E997" s="1" t="s">
        <v>31946</v>
      </c>
      <c r="F997" s="1" t="s">
        <v>219</v>
      </c>
      <c r="G997" s="35">
        <v>80</v>
      </c>
      <c r="H9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m)WilForNon-mechanicalDegraded/Invaded80</v>
      </c>
      <c r="I997" s="39">
        <v>57.545000000000002</v>
      </c>
      <c r="J997" s="28">
        <v>2.006475</v>
      </c>
      <c r="K997" s="28">
        <v>28.225352112676056</v>
      </c>
      <c r="L997" s="28">
        <v>4.0231288632405162</v>
      </c>
      <c r="M997" s="28">
        <v>3.3573322860757173</v>
      </c>
      <c r="N997" s="28">
        <f>SUM(TotalCarbon[[#This Row],[Tree Carbon]:[Soil Carbon]])</f>
        <v>95.157288261992292</v>
      </c>
    </row>
    <row r="998" spans="2:14" hidden="1">
      <c r="B998" s="1" t="s">
        <v>31954</v>
      </c>
      <c r="C998" s="1" t="s">
        <v>190</v>
      </c>
      <c r="D998" s="1" t="s">
        <v>214</v>
      </c>
      <c r="E998" s="1" t="s">
        <v>31946</v>
      </c>
      <c r="F998" s="1" t="s">
        <v>219</v>
      </c>
      <c r="G998" s="35">
        <v>90</v>
      </c>
      <c r="H9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m)WilForNon-mechanicalDegraded/Invaded90</v>
      </c>
      <c r="I998" s="39">
        <v>57.545000000000002</v>
      </c>
      <c r="J998" s="28">
        <v>2.006475</v>
      </c>
      <c r="K998" s="28">
        <v>29.664473684210527</v>
      </c>
      <c r="L998" s="28">
        <v>4.0231288632405162</v>
      </c>
      <c r="M998" s="28">
        <v>3.4043669714344773</v>
      </c>
      <c r="N998" s="28">
        <f>SUM(TotalCarbon[[#This Row],[Tree Carbon]:[Soil Carbon]])</f>
        <v>96.643444518885531</v>
      </c>
    </row>
    <row r="999" spans="2:14" hidden="1">
      <c r="B999" s="1" t="s">
        <v>31954</v>
      </c>
      <c r="C999" s="1" t="s">
        <v>190</v>
      </c>
      <c r="D999" s="1" t="s">
        <v>214</v>
      </c>
      <c r="E999" s="1" t="s">
        <v>31946</v>
      </c>
      <c r="F999" s="1" t="s">
        <v>219</v>
      </c>
      <c r="G999" s="35">
        <v>100</v>
      </c>
      <c r="H9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m)WilForNon-mechanicalDegraded/Invaded100</v>
      </c>
      <c r="I999" s="39">
        <v>57.545000000000002</v>
      </c>
      <c r="J999" s="28">
        <v>2.006475</v>
      </c>
      <c r="K999" s="28">
        <v>30.925925925925927</v>
      </c>
      <c r="L999" s="28">
        <v>4.0231288632405162</v>
      </c>
      <c r="M999" s="28">
        <v>3.435895263889428</v>
      </c>
      <c r="N999" s="28">
        <f>SUM(TotalCarbon[[#This Row],[Tree Carbon]:[Soil Carbon]])</f>
        <v>97.936425053055871</v>
      </c>
    </row>
    <row r="1000" spans="2:14" hidden="1">
      <c r="B1000" s="1" t="s">
        <v>31954</v>
      </c>
      <c r="C1000" s="1" t="s">
        <v>190</v>
      </c>
      <c r="D1000" s="1" t="s">
        <v>215</v>
      </c>
      <c r="E1000" s="1" t="s">
        <v>31946</v>
      </c>
      <c r="F1000" s="1" t="s">
        <v>219</v>
      </c>
      <c r="G1000" s="35">
        <v>0</v>
      </c>
      <c r="H10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m)WilMixNon-mechanicalDegraded/Invaded0</v>
      </c>
      <c r="I1000" s="39">
        <v>0</v>
      </c>
      <c r="J1000" s="28">
        <v>0</v>
      </c>
      <c r="K1000" s="28">
        <v>0</v>
      </c>
      <c r="L1000" s="28">
        <v>0</v>
      </c>
      <c r="M1000" s="28">
        <v>0</v>
      </c>
      <c r="N1000" s="28">
        <f>SUM(TotalCarbon[[#This Row],[Tree Carbon]:[Soil Carbon]])</f>
        <v>0</v>
      </c>
    </row>
    <row r="1001" spans="2:14" hidden="1">
      <c r="B1001" s="1" t="s">
        <v>31954</v>
      </c>
      <c r="C1001" s="1" t="s">
        <v>190</v>
      </c>
      <c r="D1001" s="1" t="s">
        <v>215</v>
      </c>
      <c r="E1001" s="1" t="s">
        <v>31946</v>
      </c>
      <c r="F1001" s="1" t="s">
        <v>219</v>
      </c>
      <c r="G1001" s="35">
        <v>5</v>
      </c>
      <c r="H10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m)WilMixNon-mechanicalDegraded/Invaded5</v>
      </c>
      <c r="I1001" s="39">
        <v>43.280114586930331</v>
      </c>
      <c r="J1001" s="28">
        <v>0.50571200927926363</v>
      </c>
      <c r="K1001" s="28">
        <v>3.7388059701492535</v>
      </c>
      <c r="L1001" s="28">
        <v>5.4480445518696898</v>
      </c>
      <c r="M1001" s="28">
        <v>0.63444236422706268</v>
      </c>
      <c r="N1001" s="28">
        <f>SUM(TotalCarbon[[#This Row],[Tree Carbon]:[Soil Carbon]])</f>
        <v>53.607119482455602</v>
      </c>
    </row>
    <row r="1002" spans="2:14" hidden="1">
      <c r="B1002" s="1" t="s">
        <v>31954</v>
      </c>
      <c r="C1002" s="1" t="s">
        <v>190</v>
      </c>
      <c r="D1002" s="1" t="s">
        <v>215</v>
      </c>
      <c r="E1002" s="1" t="s">
        <v>31946</v>
      </c>
      <c r="F1002" s="1" t="s">
        <v>219</v>
      </c>
      <c r="G1002" s="35">
        <v>10</v>
      </c>
      <c r="H10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m)WilMixNon-mechanicalDegraded/Invaded10</v>
      </c>
      <c r="I1002" s="39">
        <v>53.565423914825189</v>
      </c>
      <c r="J1002" s="28">
        <v>1.9909638491125299</v>
      </c>
      <c r="K1002" s="28">
        <v>6.958333333333333</v>
      </c>
      <c r="L1002" s="28">
        <v>4.0300035321622349</v>
      </c>
      <c r="M1002" s="28">
        <v>1.1538798388752625</v>
      </c>
      <c r="N1002" s="28">
        <f>SUM(TotalCarbon[[#This Row],[Tree Carbon]:[Soil Carbon]])</f>
        <v>67.698604468308559</v>
      </c>
    </row>
    <row r="1003" spans="2:14" hidden="1">
      <c r="B1003" s="1" t="s">
        <v>31954</v>
      </c>
      <c r="C1003" s="1" t="s">
        <v>190</v>
      </c>
      <c r="D1003" s="1" t="s">
        <v>215</v>
      </c>
      <c r="E1003" s="1" t="s">
        <v>31946</v>
      </c>
      <c r="F1003" s="1" t="s">
        <v>219</v>
      </c>
      <c r="G1003" s="35">
        <v>15</v>
      </c>
      <c r="H10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m)WilMixNon-mechanicalDegraded/Invaded15</v>
      </c>
      <c r="I1003" s="39">
        <v>54.176922444078706</v>
      </c>
      <c r="J1003" s="28">
        <v>3.1163886803473879</v>
      </c>
      <c r="K1003" s="28">
        <v>9.7597402597402603</v>
      </c>
      <c r="L1003" s="28">
        <v>3.6517077495144048</v>
      </c>
      <c r="M1003" s="28">
        <v>1.5791592736709106</v>
      </c>
      <c r="N1003" s="28">
        <f>SUM(TotalCarbon[[#This Row],[Tree Carbon]:[Soil Carbon]])</f>
        <v>72.283918407351663</v>
      </c>
    </row>
    <row r="1004" spans="2:14" hidden="1">
      <c r="B1004" s="1" t="s">
        <v>31954</v>
      </c>
      <c r="C1004" s="1" t="s">
        <v>190</v>
      </c>
      <c r="D1004" s="1" t="s">
        <v>215</v>
      </c>
      <c r="E1004" s="1" t="s">
        <v>31946</v>
      </c>
      <c r="F1004" s="1" t="s">
        <v>219</v>
      </c>
      <c r="G1004" s="35">
        <v>20</v>
      </c>
      <c r="H10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m)WilMixNon-mechanicalDegraded/Invaded20</v>
      </c>
      <c r="I1004" s="39">
        <v>54.210551718557653</v>
      </c>
      <c r="J1004" s="28">
        <v>3.6922194585528461</v>
      </c>
      <c r="K1004" s="28">
        <v>12.219512195121951</v>
      </c>
      <c r="L1004" s="28">
        <v>3.5180022887564144</v>
      </c>
      <c r="M1004" s="28">
        <v>1.9273486255897225</v>
      </c>
      <c r="N1004" s="28">
        <f>SUM(TotalCarbon[[#This Row],[Tree Carbon]:[Soil Carbon]])</f>
        <v>75.567634286578595</v>
      </c>
    </row>
    <row r="1005" spans="2:14" hidden="1">
      <c r="B1005" s="1" t="s">
        <v>31954</v>
      </c>
      <c r="C1005" s="1" t="s">
        <v>190</v>
      </c>
      <c r="D1005" s="1" t="s">
        <v>215</v>
      </c>
      <c r="E1005" s="1" t="s">
        <v>31946</v>
      </c>
      <c r="F1005" s="1" t="s">
        <v>219</v>
      </c>
      <c r="G1005" s="35">
        <v>25</v>
      </c>
      <c r="H10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m)WilMixNon-mechanicalDegraded/Invaded25</v>
      </c>
      <c r="I1005" s="39">
        <v>54.212393332588448</v>
      </c>
      <c r="J1005" s="28">
        <v>3.9491162013279277</v>
      </c>
      <c r="K1005" s="28">
        <v>14.396551724137931</v>
      </c>
      <c r="L1005" s="28">
        <v>3.4663258692876404</v>
      </c>
      <c r="M1005" s="28">
        <v>2.2124219558999485</v>
      </c>
      <c r="N1005" s="28">
        <f>SUM(TotalCarbon[[#This Row],[Tree Carbon]:[Soil Carbon]])</f>
        <v>78.236809083241894</v>
      </c>
    </row>
    <row r="1006" spans="2:14" hidden="1">
      <c r="B1006" s="1" t="s">
        <v>31954</v>
      </c>
      <c r="C1006" s="1" t="s">
        <v>190</v>
      </c>
      <c r="D1006" s="1" t="s">
        <v>215</v>
      </c>
      <c r="E1006" s="1" t="s">
        <v>31946</v>
      </c>
      <c r="F1006" s="1" t="s">
        <v>219</v>
      </c>
      <c r="G1006" s="35">
        <v>30</v>
      </c>
      <c r="H10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m)WilMixNon-mechanicalDegraded/Invaded30</v>
      </c>
      <c r="I1006" s="39">
        <v>54.212494160084155</v>
      </c>
      <c r="J1006" s="28">
        <v>4.0578536471666267</v>
      </c>
      <c r="K1006" s="28">
        <v>16.336956521739129</v>
      </c>
      <c r="L1006" s="28">
        <v>3.4456738398890017</v>
      </c>
      <c r="M1006" s="28">
        <v>2.4458202583072932</v>
      </c>
      <c r="N1006" s="28">
        <f>SUM(TotalCarbon[[#This Row],[Tree Carbon]:[Soil Carbon]])</f>
        <v>80.498798427186202</v>
      </c>
    </row>
    <row r="1007" spans="2:14" hidden="1">
      <c r="B1007" s="1" t="s">
        <v>31954</v>
      </c>
      <c r="C1007" s="1" t="s">
        <v>190</v>
      </c>
      <c r="D1007" s="1" t="s">
        <v>215</v>
      </c>
      <c r="E1007" s="1" t="s">
        <v>31946</v>
      </c>
      <c r="F1007" s="1" t="s">
        <v>219</v>
      </c>
      <c r="G1007" s="35">
        <v>35</v>
      </c>
      <c r="H10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m)WilMixNon-mechanicalDegraded/Invaded35</v>
      </c>
      <c r="I1007" s="39">
        <v>54.212499680271655</v>
      </c>
      <c r="J1007" s="28">
        <v>4.1029247030586706</v>
      </c>
      <c r="K1007" s="28">
        <v>18.077319587628867</v>
      </c>
      <c r="L1007" s="28">
        <v>3.4373106910415823</v>
      </c>
      <c r="M1007" s="28">
        <v>2.6369106262043758</v>
      </c>
      <c r="N1007" s="28">
        <f>SUM(TotalCarbon[[#This Row],[Tree Carbon]:[Soil Carbon]])</f>
        <v>82.466965288205159</v>
      </c>
    </row>
    <row r="1008" spans="2:14" hidden="1">
      <c r="B1008" s="1" t="s">
        <v>31954</v>
      </c>
      <c r="C1008" s="1" t="s">
        <v>190</v>
      </c>
      <c r="D1008" s="1" t="s">
        <v>215</v>
      </c>
      <c r="E1008" s="1" t="s">
        <v>31946</v>
      </c>
      <c r="F1008" s="1" t="s">
        <v>219</v>
      </c>
      <c r="G1008" s="35">
        <v>40</v>
      </c>
      <c r="H10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m)WilMixNon-mechanicalDegraded/Invaded40</v>
      </c>
      <c r="I1008" s="39">
        <v>54.212499982495267</v>
      </c>
      <c r="J1008" s="28">
        <v>4.1214487134422324</v>
      </c>
      <c r="K1008" s="28">
        <v>19.647058823529413</v>
      </c>
      <c r="L1008" s="28">
        <v>3.433905909798399</v>
      </c>
      <c r="M1008" s="28">
        <v>2.7933621870187082</v>
      </c>
      <c r="N1008" s="28">
        <f>SUM(TotalCarbon[[#This Row],[Tree Carbon]:[Soil Carbon]])</f>
        <v>84.208275616284027</v>
      </c>
    </row>
    <row r="1009" spans="2:14" hidden="1">
      <c r="B1009" s="1" t="s">
        <v>31954</v>
      </c>
      <c r="C1009" s="1" t="s">
        <v>190</v>
      </c>
      <c r="D1009" s="1" t="s">
        <v>215</v>
      </c>
      <c r="E1009" s="1" t="s">
        <v>31946</v>
      </c>
      <c r="F1009" s="1" t="s">
        <v>219</v>
      </c>
      <c r="G1009" s="35">
        <v>45</v>
      </c>
      <c r="H10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m)WilMixNon-mechanicalDegraded/Invaded45</v>
      </c>
      <c r="I1009" s="39">
        <v>54.21249999904164</v>
      </c>
      <c r="J1009" s="28">
        <v>4.1290357876208619</v>
      </c>
      <c r="K1009" s="28">
        <v>21.070093457943926</v>
      </c>
      <c r="L1009" s="28">
        <v>3.4325167627891786</v>
      </c>
      <c r="M1009" s="28">
        <v>2.921453891224445</v>
      </c>
      <c r="N1009" s="28">
        <f>SUM(TotalCarbon[[#This Row],[Tree Carbon]:[Soil Carbon]])</f>
        <v>85.765599898620053</v>
      </c>
    </row>
    <row r="1010" spans="2:14" hidden="1">
      <c r="B1010" s="1" t="s">
        <v>31954</v>
      </c>
      <c r="C1010" s="1" t="s">
        <v>190</v>
      </c>
      <c r="D1010" s="1" t="s">
        <v>215</v>
      </c>
      <c r="E1010" s="1" t="s">
        <v>31946</v>
      </c>
      <c r="F1010" s="1" t="s">
        <v>219</v>
      </c>
      <c r="G1010" s="35">
        <v>50</v>
      </c>
      <c r="H10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m)WilMixNon-mechanicalDegraded/Invaded50</v>
      </c>
      <c r="I1010" s="39">
        <v>54.212499999947539</v>
      </c>
      <c r="J1010" s="28">
        <v>4.1321389364268883</v>
      </c>
      <c r="K1010" s="28">
        <v>22.366071428571427</v>
      </c>
      <c r="L1010" s="28">
        <v>3.4319494921982305</v>
      </c>
      <c r="M1010" s="28">
        <v>3.0263265086718576</v>
      </c>
      <c r="N1010" s="28">
        <f>SUM(TotalCarbon[[#This Row],[Tree Carbon]:[Soil Carbon]])</f>
        <v>87.16898636581594</v>
      </c>
    </row>
    <row r="1011" spans="2:14" hidden="1">
      <c r="B1011" s="1" t="s">
        <v>31954</v>
      </c>
      <c r="C1011" s="1" t="s">
        <v>190</v>
      </c>
      <c r="D1011" s="1" t="s">
        <v>215</v>
      </c>
      <c r="E1011" s="1" t="s">
        <v>31946</v>
      </c>
      <c r="F1011" s="1" t="s">
        <v>219</v>
      </c>
      <c r="G1011" s="35">
        <v>60</v>
      </c>
      <c r="H10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m)WilMixNon-mechanicalDegraded/Invaded60</v>
      </c>
      <c r="I1011" s="39">
        <v>54.212499999999828</v>
      </c>
      <c r="J1011" s="28">
        <v>4.1339258017567904</v>
      </c>
      <c r="K1011" s="28">
        <v>24.639344262295083</v>
      </c>
      <c r="L1011" s="28">
        <v>3.4316230803327681</v>
      </c>
      <c r="M1011" s="28">
        <v>3.1824871634870604</v>
      </c>
      <c r="N1011" s="28">
        <f>SUM(TotalCarbon[[#This Row],[Tree Carbon]:[Soil Carbon]])</f>
        <v>89.59988030787153</v>
      </c>
    </row>
    <row r="1012" spans="2:14" hidden="1">
      <c r="B1012" s="1" t="s">
        <v>31954</v>
      </c>
      <c r="C1012" s="1" t="s">
        <v>190</v>
      </c>
      <c r="D1012" s="1" t="s">
        <v>215</v>
      </c>
      <c r="E1012" s="1" t="s">
        <v>31946</v>
      </c>
      <c r="F1012" s="1" t="s">
        <v>219</v>
      </c>
      <c r="G1012" s="35">
        <v>70</v>
      </c>
      <c r="H10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m)WilMixNon-mechanicalDegraded/Invaded70</v>
      </c>
      <c r="I1012" s="39">
        <v>54.212499999999999</v>
      </c>
      <c r="J1012" s="28">
        <v>4.1342241935417992</v>
      </c>
      <c r="K1012" s="28">
        <v>26.568181818181817</v>
      </c>
      <c r="L1012" s="28">
        <v>3.4315685890132728</v>
      </c>
      <c r="M1012" s="28">
        <v>3.287164780811743</v>
      </c>
      <c r="N1012" s="28">
        <f>SUM(TotalCarbon[[#This Row],[Tree Carbon]:[Soil Carbon]])</f>
        <v>91.633639381548619</v>
      </c>
    </row>
    <row r="1013" spans="2:14" hidden="1">
      <c r="B1013" s="1" t="s">
        <v>31954</v>
      </c>
      <c r="C1013" s="1" t="s">
        <v>190</v>
      </c>
      <c r="D1013" s="1" t="s">
        <v>215</v>
      </c>
      <c r="E1013" s="1" t="s">
        <v>31946</v>
      </c>
      <c r="F1013" s="1" t="s">
        <v>219</v>
      </c>
      <c r="G1013" s="35">
        <v>80</v>
      </c>
      <c r="H10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m)WilMixNon-mechanicalDegraded/Invaded80</v>
      </c>
      <c r="I1013" s="39">
        <v>54.212499999999999</v>
      </c>
      <c r="J1013" s="28">
        <v>4.1342740146584678</v>
      </c>
      <c r="K1013" s="28">
        <v>28.225352112676056</v>
      </c>
      <c r="L1013" s="28">
        <v>3.4315594913134024</v>
      </c>
      <c r="M1013" s="28">
        <v>3.3573322860757173</v>
      </c>
      <c r="N1013" s="28">
        <f>SUM(TotalCarbon[[#This Row],[Tree Carbon]:[Soil Carbon]])</f>
        <v>93.361017904723639</v>
      </c>
    </row>
    <row r="1014" spans="2:14" hidden="1">
      <c r="B1014" s="1" t="s">
        <v>31954</v>
      </c>
      <c r="C1014" s="1" t="s">
        <v>190</v>
      </c>
      <c r="D1014" s="1" t="s">
        <v>215</v>
      </c>
      <c r="E1014" s="1" t="s">
        <v>31946</v>
      </c>
      <c r="F1014" s="1" t="s">
        <v>219</v>
      </c>
      <c r="G1014" s="35">
        <v>90</v>
      </c>
      <c r="H10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m)WilMixNon-mechanicalDegraded/Invaded90</v>
      </c>
      <c r="I1014" s="39">
        <v>54.212499999999999</v>
      </c>
      <c r="J1014" s="28">
        <v>4.1342823328444265</v>
      </c>
      <c r="K1014" s="28">
        <v>29.664473684210527</v>
      </c>
      <c r="L1014" s="28">
        <v>3.4315579723649097</v>
      </c>
      <c r="M1014" s="28">
        <v>3.4043669714344773</v>
      </c>
      <c r="N1014" s="28">
        <f>SUM(TotalCarbon[[#This Row],[Tree Carbon]:[Soil Carbon]])</f>
        <v>94.847180960854359</v>
      </c>
    </row>
    <row r="1015" spans="2:14" hidden="1">
      <c r="B1015" s="1" t="s">
        <v>31954</v>
      </c>
      <c r="C1015" s="1" t="s">
        <v>190</v>
      </c>
      <c r="D1015" s="1" t="s">
        <v>215</v>
      </c>
      <c r="E1015" s="1" t="s">
        <v>31946</v>
      </c>
      <c r="F1015" s="1" t="s">
        <v>219</v>
      </c>
      <c r="G1015" s="35">
        <v>100</v>
      </c>
      <c r="H10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m)WilMixNon-mechanicalDegraded/Invaded100</v>
      </c>
      <c r="I1015" s="39">
        <v>54.212499999999999</v>
      </c>
      <c r="J1015" s="28">
        <v>4.1342837216513875</v>
      </c>
      <c r="K1015" s="28">
        <v>30.925925925925927</v>
      </c>
      <c r="L1015" s="28">
        <v>3.4315577187611517</v>
      </c>
      <c r="M1015" s="28">
        <v>3.435895263889428</v>
      </c>
      <c r="N1015" s="28">
        <f>SUM(TotalCarbon[[#This Row],[Tree Carbon]:[Soil Carbon]])</f>
        <v>96.140162630227906</v>
      </c>
    </row>
    <row r="1016" spans="2:14" hidden="1">
      <c r="B1016" s="1" t="s">
        <v>31954</v>
      </c>
      <c r="C1016" s="1" t="s">
        <v>190</v>
      </c>
      <c r="D1016" s="1" t="s">
        <v>216</v>
      </c>
      <c r="E1016" s="1" t="s">
        <v>31946</v>
      </c>
      <c r="F1016" s="1" t="s">
        <v>219</v>
      </c>
      <c r="G1016" s="35">
        <v>0</v>
      </c>
      <c r="H10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m)WilScrubNon-mechanicalDegraded/Invaded0</v>
      </c>
      <c r="I1016" s="39">
        <v>0</v>
      </c>
      <c r="J1016" s="28">
        <v>0</v>
      </c>
      <c r="K1016" s="28">
        <v>0</v>
      </c>
      <c r="L1016" s="28">
        <v>0</v>
      </c>
      <c r="M1016" s="28">
        <v>0</v>
      </c>
      <c r="N1016" s="28">
        <f>SUM(TotalCarbon[[#This Row],[Tree Carbon]:[Soil Carbon]])</f>
        <v>0</v>
      </c>
    </row>
    <row r="1017" spans="2:14" hidden="1">
      <c r="B1017" s="1" t="s">
        <v>31954</v>
      </c>
      <c r="C1017" s="1" t="s">
        <v>190</v>
      </c>
      <c r="D1017" s="1" t="s">
        <v>216</v>
      </c>
      <c r="E1017" s="1" t="s">
        <v>31946</v>
      </c>
      <c r="F1017" s="1" t="s">
        <v>219</v>
      </c>
      <c r="G1017" s="35">
        <v>5</v>
      </c>
      <c r="H10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m)WilScrubNon-mechanicalDegraded/Invaded5</v>
      </c>
      <c r="I1017" s="39">
        <v>10.200538171750523</v>
      </c>
      <c r="J1017" s="28">
        <v>1.0645813269185507</v>
      </c>
      <c r="K1017" s="28">
        <v>3.7388059701492535</v>
      </c>
      <c r="L1017" s="28">
        <v>4.6250882459174463</v>
      </c>
      <c r="M1017" s="28">
        <v>0.63444236422706268</v>
      </c>
      <c r="N1017" s="28">
        <f>SUM(TotalCarbon[[#This Row],[Tree Carbon]:[Soil Carbon]])</f>
        <v>20.263456078962836</v>
      </c>
    </row>
    <row r="1018" spans="2:14" hidden="1">
      <c r="B1018" s="1" t="s">
        <v>31954</v>
      </c>
      <c r="C1018" s="1" t="s">
        <v>190</v>
      </c>
      <c r="D1018" s="1" t="s">
        <v>216</v>
      </c>
      <c r="E1018" s="1" t="s">
        <v>31946</v>
      </c>
      <c r="F1018" s="1" t="s">
        <v>219</v>
      </c>
      <c r="G1018" s="35">
        <v>10</v>
      </c>
      <c r="H10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m)WilScrubNon-mechanicalDegraded/Invaded10</v>
      </c>
      <c r="I1018" s="39">
        <v>35.143476695572822</v>
      </c>
      <c r="J1018" s="28">
        <v>1.6204400579475913</v>
      </c>
      <c r="K1018" s="28">
        <v>6.958333333333333</v>
      </c>
      <c r="L1018" s="28">
        <v>4.2167719630145744</v>
      </c>
      <c r="M1018" s="28">
        <v>1.1538798388752625</v>
      </c>
      <c r="N1018" s="28">
        <f>SUM(TotalCarbon[[#This Row],[Tree Carbon]:[Soil Carbon]])</f>
        <v>49.092901888743583</v>
      </c>
    </row>
    <row r="1019" spans="2:14" hidden="1">
      <c r="B1019" s="1" t="s">
        <v>31954</v>
      </c>
      <c r="C1019" s="1" t="s">
        <v>190</v>
      </c>
      <c r="D1019" s="1" t="s">
        <v>216</v>
      </c>
      <c r="E1019" s="1" t="s">
        <v>31946</v>
      </c>
      <c r="F1019" s="1" t="s">
        <v>219</v>
      </c>
      <c r="G1019" s="35">
        <v>15</v>
      </c>
      <c r="H10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m)WilScrubNon-mechanicalDegraded/Invaded15</v>
      </c>
      <c r="I1019" s="39">
        <v>50.783279786204176</v>
      </c>
      <c r="J1019" s="28">
        <v>1.7178185350889081</v>
      </c>
      <c r="K1019" s="28">
        <v>9.7597402597402603</v>
      </c>
      <c r="L1019" s="28">
        <v>4.1629804040282012</v>
      </c>
      <c r="M1019" s="28">
        <v>1.5791592736709106</v>
      </c>
      <c r="N1019" s="28">
        <f>SUM(TotalCarbon[[#This Row],[Tree Carbon]:[Soil Carbon]])</f>
        <v>68.002978258732455</v>
      </c>
    </row>
    <row r="1020" spans="2:14" hidden="1">
      <c r="B1020" s="1" t="s">
        <v>31954</v>
      </c>
      <c r="C1020" s="1" t="s">
        <v>190</v>
      </c>
      <c r="D1020" s="1" t="s">
        <v>216</v>
      </c>
      <c r="E1020" s="1" t="s">
        <v>31946</v>
      </c>
      <c r="F1020" s="1" t="s">
        <v>219</v>
      </c>
      <c r="G1020" s="35">
        <v>20</v>
      </c>
      <c r="H10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m)WilScrubNon-mechanicalDegraded/Invaded20</v>
      </c>
      <c r="I1020" s="39">
        <v>57.571880583674044</v>
      </c>
      <c r="J1020" s="28">
        <v>1.7327852087464399</v>
      </c>
      <c r="K1020" s="28">
        <v>12.219512195121951</v>
      </c>
      <c r="L1020" s="28">
        <v>4.1550430525276214</v>
      </c>
      <c r="M1020" s="28">
        <v>1.9273486255897225</v>
      </c>
      <c r="N1020" s="28">
        <f>SUM(TotalCarbon[[#This Row],[Tree Carbon]:[Soil Carbon]])</f>
        <v>77.606569665659777</v>
      </c>
    </row>
    <row r="1021" spans="2:14" hidden="1">
      <c r="B1021" s="1" t="s">
        <v>31954</v>
      </c>
      <c r="C1021" s="1" t="s">
        <v>190</v>
      </c>
      <c r="D1021" s="1" t="s">
        <v>216</v>
      </c>
      <c r="E1021" s="1" t="s">
        <v>31946</v>
      </c>
      <c r="F1021" s="1" t="s">
        <v>219</v>
      </c>
      <c r="G1021" s="35">
        <v>25</v>
      </c>
      <c r="H10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m)WilScrubNon-mechanicalDegraded/Invaded25</v>
      </c>
      <c r="I1021" s="39">
        <v>60.192605067421155</v>
      </c>
      <c r="J1021" s="28">
        <v>1.7350424622575609</v>
      </c>
      <c r="K1021" s="28">
        <v>14.396551724137931</v>
      </c>
      <c r="L1021" s="28">
        <v>4.153853211594206</v>
      </c>
      <c r="M1021" s="28">
        <v>2.2124219558999485</v>
      </c>
      <c r="N1021" s="28">
        <f>SUM(TotalCarbon[[#This Row],[Tree Carbon]:[Soil Carbon]])</f>
        <v>82.690474421310796</v>
      </c>
    </row>
    <row r="1022" spans="2:14" hidden="1">
      <c r="B1022" s="1" t="s">
        <v>31954</v>
      </c>
      <c r="C1022" s="1" t="s">
        <v>190</v>
      </c>
      <c r="D1022" s="1" t="s">
        <v>216</v>
      </c>
      <c r="E1022" s="1" t="s">
        <v>31946</v>
      </c>
      <c r="F1022" s="1" t="s">
        <v>219</v>
      </c>
      <c r="G1022" s="35">
        <v>30</v>
      </c>
      <c r="H10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m)WilScrubNon-mechanicalDegraded/Invaded30</v>
      </c>
      <c r="I1022" s="39">
        <v>61.164099943070894</v>
      </c>
      <c r="J1022" s="28">
        <v>1.735381938235194</v>
      </c>
      <c r="K1022" s="28">
        <v>16.336956521739129</v>
      </c>
      <c r="L1022" s="28">
        <v>4.1536744307693674</v>
      </c>
      <c r="M1022" s="28">
        <v>2.4458202583072932</v>
      </c>
      <c r="N1022" s="28">
        <f>SUM(TotalCarbon[[#This Row],[Tree Carbon]:[Soil Carbon]])</f>
        <v>85.835933092121877</v>
      </c>
    </row>
    <row r="1023" spans="2:14" hidden="1">
      <c r="B1023" s="1" t="s">
        <v>31954</v>
      </c>
      <c r="C1023" s="1" t="s">
        <v>190</v>
      </c>
      <c r="D1023" s="1" t="s">
        <v>216</v>
      </c>
      <c r="E1023" s="1" t="s">
        <v>31946</v>
      </c>
      <c r="F1023" s="1" t="s">
        <v>219</v>
      </c>
      <c r="G1023" s="35">
        <v>35</v>
      </c>
      <c r="H10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m)WilScrubNon-mechanicalDegraded/Invaded35</v>
      </c>
      <c r="I1023" s="39">
        <v>61.519058612160876</v>
      </c>
      <c r="J1023" s="28">
        <v>1.7354329715270147</v>
      </c>
      <c r="K1023" s="28">
        <v>18.077319587628867</v>
      </c>
      <c r="L1023" s="28">
        <v>4.1536475584066395</v>
      </c>
      <c r="M1023" s="28">
        <v>2.6369106262043758</v>
      </c>
      <c r="N1023" s="28">
        <f>SUM(TotalCarbon[[#This Row],[Tree Carbon]:[Soil Carbon]])</f>
        <v>88.122369355927788</v>
      </c>
    </row>
    <row r="1024" spans="2:14" hidden="1">
      <c r="B1024" s="1" t="s">
        <v>31954</v>
      </c>
      <c r="C1024" s="1" t="s">
        <v>190</v>
      </c>
      <c r="D1024" s="1" t="s">
        <v>216</v>
      </c>
      <c r="E1024" s="1" t="s">
        <v>31946</v>
      </c>
      <c r="F1024" s="1" t="s">
        <v>219</v>
      </c>
      <c r="G1024" s="35">
        <v>40</v>
      </c>
      <c r="H10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m)WilScrubNon-mechanicalDegraded/Invaded40</v>
      </c>
      <c r="I1024" s="39">
        <v>61.648077115382748</v>
      </c>
      <c r="J1024" s="28">
        <v>1.7354406428529729</v>
      </c>
      <c r="K1024" s="28">
        <v>19.647058823529413</v>
      </c>
      <c r="L1024" s="28">
        <v>4.1536435190356196</v>
      </c>
      <c r="M1024" s="28">
        <v>2.7933621870187082</v>
      </c>
      <c r="N1024" s="28">
        <f>SUM(TotalCarbon[[#This Row],[Tree Carbon]:[Soil Carbon]])</f>
        <v>89.977582287819473</v>
      </c>
    </row>
    <row r="1025" spans="2:14" hidden="1">
      <c r="B1025" s="1" t="s">
        <v>31954</v>
      </c>
      <c r="C1025" s="1" t="s">
        <v>190</v>
      </c>
      <c r="D1025" s="1" t="s">
        <v>216</v>
      </c>
      <c r="E1025" s="1" t="s">
        <v>31946</v>
      </c>
      <c r="F1025" s="1" t="s">
        <v>219</v>
      </c>
      <c r="G1025" s="35">
        <v>45</v>
      </c>
      <c r="H10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m)WilScrubNon-mechanicalDegraded/Invaded45</v>
      </c>
      <c r="I1025" s="39">
        <v>61.694883795248352</v>
      </c>
      <c r="J1025" s="28">
        <v>1.7354417959958732</v>
      </c>
      <c r="K1025" s="28">
        <v>21.070093457943926</v>
      </c>
      <c r="L1025" s="28">
        <v>4.1536429118449476</v>
      </c>
      <c r="M1025" s="28">
        <v>2.921453891224445</v>
      </c>
      <c r="N1025" s="28">
        <f>SUM(TotalCarbon[[#This Row],[Tree Carbon]:[Soil Carbon]])</f>
        <v>91.575515852257553</v>
      </c>
    </row>
    <row r="1026" spans="2:14" hidden="1">
      <c r="B1026" s="1" t="s">
        <v>31954</v>
      </c>
      <c r="C1026" s="1" t="s">
        <v>190</v>
      </c>
      <c r="D1026" s="1" t="s">
        <v>216</v>
      </c>
      <c r="E1026" s="1" t="s">
        <v>31946</v>
      </c>
      <c r="F1026" s="1" t="s">
        <v>219</v>
      </c>
      <c r="G1026" s="35">
        <v>50</v>
      </c>
      <c r="H10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m)WilScrubNon-mechanicalDegraded/Invaded50</v>
      </c>
      <c r="I1026" s="39">
        <v>61.711853227954883</v>
      </c>
      <c r="J1026" s="28">
        <v>1.7354419693344381</v>
      </c>
      <c r="K1026" s="28">
        <v>22.366071428571427</v>
      </c>
      <c r="L1026" s="28">
        <v>4.1536428205730731</v>
      </c>
      <c r="M1026" s="28">
        <v>3.0263265086718576</v>
      </c>
      <c r="N1026" s="28">
        <f>SUM(TotalCarbon[[#This Row],[Tree Carbon]:[Soil Carbon]])</f>
        <v>92.993335955105678</v>
      </c>
    </row>
    <row r="1027" spans="2:14" hidden="1">
      <c r="B1027" s="1" t="s">
        <v>31954</v>
      </c>
      <c r="C1027" s="1" t="s">
        <v>190</v>
      </c>
      <c r="D1027" s="1" t="s">
        <v>216</v>
      </c>
      <c r="E1027" s="1" t="s">
        <v>31946</v>
      </c>
      <c r="F1027" s="1" t="s">
        <v>219</v>
      </c>
      <c r="G1027" s="35">
        <v>60</v>
      </c>
      <c r="H10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m)WilScrubNon-mechanicalDegraded/Invaded60</v>
      </c>
      <c r="I1027" s="39">
        <v>61.720232971655435</v>
      </c>
      <c r="J1027" s="28">
        <v>1.7354419993070931</v>
      </c>
      <c r="K1027" s="28">
        <v>24.639344262295083</v>
      </c>
      <c r="L1027" s="28">
        <v>4.1536428047908975</v>
      </c>
      <c r="M1027" s="28">
        <v>3.1824871634870604</v>
      </c>
      <c r="N1027" s="28">
        <f>SUM(TotalCarbon[[#This Row],[Tree Carbon]:[Soil Carbon]])</f>
        <v>95.431149201535561</v>
      </c>
    </row>
    <row r="1028" spans="2:14" hidden="1">
      <c r="B1028" s="1" t="s">
        <v>31954</v>
      </c>
      <c r="C1028" s="1" t="s">
        <v>190</v>
      </c>
      <c r="D1028" s="1" t="s">
        <v>216</v>
      </c>
      <c r="E1028" s="1" t="s">
        <v>31946</v>
      </c>
      <c r="F1028" s="1" t="s">
        <v>219</v>
      </c>
      <c r="G1028" s="35">
        <v>70</v>
      </c>
      <c r="H10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m)WilScrubNon-mechanicalDegraded/Invaded70</v>
      </c>
      <c r="I1028" s="39">
        <v>61.721333593059285</v>
      </c>
      <c r="J1028" s="28">
        <v>1.7354419999843431</v>
      </c>
      <c r="K1028" s="28">
        <v>26.568181818181817</v>
      </c>
      <c r="L1028" s="28">
        <v>4.1536428044342886</v>
      </c>
      <c r="M1028" s="28">
        <v>3.287164780811743</v>
      </c>
      <c r="N1028" s="28">
        <f>SUM(TotalCarbon[[#This Row],[Tree Carbon]:[Soil Carbon]])</f>
        <v>97.465764996471478</v>
      </c>
    </row>
    <row r="1029" spans="2:14" hidden="1">
      <c r="B1029" s="1" t="s">
        <v>31954</v>
      </c>
      <c r="C1029" s="1" t="s">
        <v>190</v>
      </c>
      <c r="D1029" s="1" t="s">
        <v>216</v>
      </c>
      <c r="E1029" s="1" t="s">
        <v>31946</v>
      </c>
      <c r="F1029" s="1" t="s">
        <v>219</v>
      </c>
      <c r="G1029" s="35">
        <v>80</v>
      </c>
      <c r="H10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m)WilScrubNon-mechanicalDegraded/Invaded80</v>
      </c>
      <c r="I1029" s="39">
        <v>61.721478144838521</v>
      </c>
      <c r="J1029" s="28">
        <v>1.7354419999996462</v>
      </c>
      <c r="K1029" s="28">
        <v>28.225352112676056</v>
      </c>
      <c r="L1029" s="28">
        <v>4.1536428044262319</v>
      </c>
      <c r="M1029" s="28">
        <v>3.3573322860757173</v>
      </c>
      <c r="N1029" s="28">
        <f>SUM(TotalCarbon[[#This Row],[Tree Carbon]:[Soil Carbon]])</f>
        <v>99.193247348016172</v>
      </c>
    </row>
    <row r="1030" spans="2:14" hidden="1">
      <c r="B1030" s="1" t="s">
        <v>31954</v>
      </c>
      <c r="C1030" s="1" t="s">
        <v>190</v>
      </c>
      <c r="D1030" s="1" t="s">
        <v>216</v>
      </c>
      <c r="E1030" s="1" t="s">
        <v>31946</v>
      </c>
      <c r="F1030" s="1" t="s">
        <v>219</v>
      </c>
      <c r="G1030" s="35">
        <v>90</v>
      </c>
      <c r="H10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m)WilScrubNon-mechanicalDegraded/Invaded90</v>
      </c>
      <c r="I1030" s="39">
        <v>61.72149712964066</v>
      </c>
      <c r="J1030" s="28">
        <v>1.7354419999999917</v>
      </c>
      <c r="K1030" s="28">
        <v>29.664473684210527</v>
      </c>
      <c r="L1030" s="28">
        <v>4.1536428044260481</v>
      </c>
      <c r="M1030" s="28">
        <v>3.4043669714344773</v>
      </c>
      <c r="N1030" s="28">
        <f>SUM(TotalCarbon[[#This Row],[Tree Carbon]:[Soil Carbon]])</f>
        <v>100.67942258971169</v>
      </c>
    </row>
    <row r="1031" spans="2:14" hidden="1">
      <c r="B1031" s="1" t="s">
        <v>31954</v>
      </c>
      <c r="C1031" s="1" t="s">
        <v>190</v>
      </c>
      <c r="D1031" s="1" t="s">
        <v>216</v>
      </c>
      <c r="E1031" s="1" t="s">
        <v>31946</v>
      </c>
      <c r="F1031" s="1" t="s">
        <v>219</v>
      </c>
      <c r="G1031" s="35">
        <v>100</v>
      </c>
      <c r="H10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m)WilScrubNon-mechanicalDegraded/Invaded100</v>
      </c>
      <c r="I1031" s="39">
        <v>61.721499623019859</v>
      </c>
      <c r="J1031" s="28">
        <v>1.7354419999999999</v>
      </c>
      <c r="K1031" s="28">
        <v>30.925925925925927</v>
      </c>
      <c r="L1031" s="28">
        <v>4.1536428044260454</v>
      </c>
      <c r="M1031" s="28">
        <v>3.435895263889428</v>
      </c>
      <c r="N1031" s="28">
        <f>SUM(TotalCarbon[[#This Row],[Tree Carbon]:[Soil Carbon]])</f>
        <v>101.97240561726124</v>
      </c>
    </row>
    <row r="1032" spans="2:14">
      <c r="B1032" s="1" t="s">
        <v>31954</v>
      </c>
      <c r="C1032" s="1" t="s">
        <v>17</v>
      </c>
      <c r="D1032" s="1"/>
      <c r="E1032" s="1" t="s">
        <v>31946</v>
      </c>
      <c r="F1032" s="1" t="s">
        <v>219</v>
      </c>
      <c r="G1032" s="35">
        <v>0</v>
      </c>
      <c r="H1032"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CaliforniaNon-mechanicalDegraded/Invaded0</v>
      </c>
      <c r="I1032" s="39">
        <v>0</v>
      </c>
      <c r="J1032" s="28">
        <v>0</v>
      </c>
      <c r="K1032" s="28">
        <v>0</v>
      </c>
      <c r="L1032" s="28">
        <v>0</v>
      </c>
      <c r="M1032" s="28">
        <v>0</v>
      </c>
      <c r="N1032" s="28">
        <f>SUM(TotalCarbon[[#This Row],[Tree Carbon]:[Soil Carbon]])</f>
        <v>0</v>
      </c>
    </row>
    <row r="1033" spans="2:14">
      <c r="B1033" s="1" t="s">
        <v>31954</v>
      </c>
      <c r="C1033" s="1" t="s">
        <v>17</v>
      </c>
      <c r="D1033" s="1"/>
      <c r="E1033" s="1" t="s">
        <v>31946</v>
      </c>
      <c r="F1033" s="1" t="s">
        <v>219</v>
      </c>
      <c r="G1033" s="35">
        <v>5</v>
      </c>
      <c r="H1033"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CaliforniaNon-mechanicalDegraded/Invaded5</v>
      </c>
      <c r="I1033" s="39">
        <v>28.270004332360855</v>
      </c>
      <c r="J1033" s="28">
        <v>1.1261750057479241</v>
      </c>
      <c r="K1033" s="28">
        <v>3.7388059701492535</v>
      </c>
      <c r="L1033" s="28">
        <v>4.568210151775868</v>
      </c>
      <c r="M1033" s="28">
        <v>1.0151077827633017</v>
      </c>
      <c r="N1033" s="28">
        <f>SUM(TotalCarbon[[#This Row],[Tree Carbon]:[Soil Carbon]])</f>
        <v>38.718303242797198</v>
      </c>
    </row>
    <row r="1034" spans="2:14">
      <c r="B1034" s="1" t="s">
        <v>31954</v>
      </c>
      <c r="C1034" s="1" t="s">
        <v>17</v>
      </c>
      <c r="D1034" s="1"/>
      <c r="E1034" s="1" t="s">
        <v>31946</v>
      </c>
      <c r="F1034" s="1" t="s">
        <v>219</v>
      </c>
      <c r="G1034" s="35">
        <v>10</v>
      </c>
      <c r="H1034"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CaliforniaNon-mechanicalDegraded/Invaded10</v>
      </c>
      <c r="I1034" s="39">
        <v>59.014191642346091</v>
      </c>
      <c r="J1034" s="28">
        <v>2.6273101552884319</v>
      </c>
      <c r="K1034" s="28">
        <v>6.958333333333333</v>
      </c>
      <c r="L1034" s="28">
        <v>3.7914634469929918</v>
      </c>
      <c r="M1034" s="28">
        <v>1.8462077422004199</v>
      </c>
      <c r="N1034" s="28">
        <f>SUM(TotalCarbon[[#This Row],[Tree Carbon]:[Soil Carbon]])</f>
        <v>74.237506320161273</v>
      </c>
    </row>
    <row r="1035" spans="2:14">
      <c r="B1035" s="1" t="s">
        <v>31954</v>
      </c>
      <c r="C1035" s="1" t="s">
        <v>17</v>
      </c>
      <c r="D1035" s="1"/>
      <c r="E1035" s="1" t="s">
        <v>31946</v>
      </c>
      <c r="F1035" s="1" t="s">
        <v>219</v>
      </c>
      <c r="G1035" s="35">
        <v>15</v>
      </c>
      <c r="H1035"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CaliforniaNon-mechanicalDegraded/Invaded15</v>
      </c>
      <c r="I1035" s="39">
        <v>70.38378278805672</v>
      </c>
      <c r="J1035" s="28">
        <v>3.3121232962867131</v>
      </c>
      <c r="K1035" s="28">
        <v>9.7597402597402603</v>
      </c>
      <c r="L1035" s="28">
        <v>3.6030968849440734</v>
      </c>
      <c r="M1035" s="28">
        <v>2.5266548378734512</v>
      </c>
      <c r="N1035" s="28">
        <f>SUM(TotalCarbon[[#This Row],[Tree Carbon]:[Soil Carbon]])</f>
        <v>89.58539806690122</v>
      </c>
    </row>
    <row r="1036" spans="2:14">
      <c r="B1036" s="1" t="s">
        <v>31954</v>
      </c>
      <c r="C1036" s="1" t="s">
        <v>17</v>
      </c>
      <c r="D1036" s="1"/>
      <c r="E1036" s="1" t="s">
        <v>31946</v>
      </c>
      <c r="F1036" s="1" t="s">
        <v>219</v>
      </c>
      <c r="G1036" s="35">
        <v>20</v>
      </c>
      <c r="H1036"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CaliforniaNon-mechanicalDegraded/Invaded20</v>
      </c>
      <c r="I1036" s="39">
        <v>73.78569550085966</v>
      </c>
      <c r="J1036" s="28">
        <v>3.5589078088340047</v>
      </c>
      <c r="K1036" s="28">
        <v>12.219512195121951</v>
      </c>
      <c r="L1036" s="28">
        <v>3.5465793968068322</v>
      </c>
      <c r="M1036" s="28">
        <v>3.0837578009435589</v>
      </c>
      <c r="N1036" s="28">
        <f>SUM(TotalCarbon[[#This Row],[Tree Carbon]:[Soil Carbon]])</f>
        <v>96.194452702566011</v>
      </c>
    </row>
    <row r="1037" spans="2:14">
      <c r="B1037" s="1" t="s">
        <v>31954</v>
      </c>
      <c r="C1037" s="1" t="s">
        <v>17</v>
      </c>
      <c r="D1037" s="1"/>
      <c r="E1037" s="1" t="s">
        <v>31946</v>
      </c>
      <c r="F1037" s="1" t="s">
        <v>219</v>
      </c>
      <c r="G1037" s="35">
        <v>25</v>
      </c>
      <c r="H1037"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CaliforniaNon-mechanicalDegraded/Invaded25</v>
      </c>
      <c r="I1037" s="39">
        <v>74.750650882261851</v>
      </c>
      <c r="J1037" s="28">
        <v>3.6420034421742637</v>
      </c>
      <c r="K1037" s="28">
        <v>14.396551724137931</v>
      </c>
      <c r="L1037" s="28">
        <v>3.5286167531468764</v>
      </c>
      <c r="M1037" s="28">
        <v>3.5398751294399204</v>
      </c>
      <c r="N1037" s="28">
        <f>SUM(TotalCarbon[[#This Row],[Tree Carbon]:[Soil Carbon]])</f>
        <v>99.857697931160843</v>
      </c>
    </row>
    <row r="1038" spans="2:14">
      <c r="B1038" s="1" t="s">
        <v>31954</v>
      </c>
      <c r="C1038" s="1" t="s">
        <v>17</v>
      </c>
      <c r="D1038" s="1"/>
      <c r="E1038" s="1" t="s">
        <v>31946</v>
      </c>
      <c r="F1038" s="1" t="s">
        <v>219</v>
      </c>
      <c r="G1038" s="35">
        <v>30</v>
      </c>
      <c r="H1038"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CaliforniaNon-mechanicalDegraded/Invaded30</v>
      </c>
      <c r="I1038" s="39">
        <v>75.020431192136797</v>
      </c>
      <c r="J1038" s="28">
        <v>3.6693930964832413</v>
      </c>
      <c r="K1038" s="28">
        <v>16.336956521739129</v>
      </c>
      <c r="L1038" s="28">
        <v>3.5228052626295479</v>
      </c>
      <c r="M1038" s="28">
        <v>3.9133124132916706</v>
      </c>
      <c r="N1038" s="28">
        <f>SUM(TotalCarbon[[#This Row],[Tree Carbon]:[Soil Carbon]])</f>
        <v>102.46289848628038</v>
      </c>
    </row>
    <row r="1039" spans="2:14">
      <c r="B1039" s="1" t="s">
        <v>31954</v>
      </c>
      <c r="C1039" s="1" t="s">
        <v>17</v>
      </c>
      <c r="D1039" s="1"/>
      <c r="E1039" s="1" t="s">
        <v>31946</v>
      </c>
      <c r="F1039" s="1" t="s">
        <v>219</v>
      </c>
      <c r="G1039" s="35">
        <v>35</v>
      </c>
      <c r="H1039"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CaliforniaNon-mechanicalDegraded/Invaded35</v>
      </c>
      <c r="I1039" s="39">
        <v>75.095555336385971</v>
      </c>
      <c r="J1039" s="28">
        <v>3.6783594087662266</v>
      </c>
      <c r="K1039" s="28">
        <v>18.077319587628867</v>
      </c>
      <c r="L1039" s="28">
        <v>3.5209142941772895</v>
      </c>
      <c r="M1039" s="28">
        <v>4.2190570019270055</v>
      </c>
      <c r="N1039" s="28">
        <f>SUM(TotalCarbon[[#This Row],[Tree Carbon]:[Soil Carbon]])</f>
        <v>104.59120562888535</v>
      </c>
    </row>
    <row r="1040" spans="2:14">
      <c r="B1040" s="1" t="s">
        <v>31954</v>
      </c>
      <c r="C1040" s="1" t="s">
        <v>17</v>
      </c>
      <c r="D1040" s="1"/>
      <c r="E1040" s="1" t="s">
        <v>31946</v>
      </c>
      <c r="F1040" s="1" t="s">
        <v>219</v>
      </c>
      <c r="G1040" s="35">
        <v>40</v>
      </c>
      <c r="H1040"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CaliforniaNon-mechanicalDegraded/Invaded40</v>
      </c>
      <c r="I1040" s="39">
        <v>75.116451557520946</v>
      </c>
      <c r="J1040" s="28">
        <v>3.6812880925157034</v>
      </c>
      <c r="K1040" s="28">
        <v>19.647058823529413</v>
      </c>
      <c r="L1040" s="28">
        <v>3.5202978615800937</v>
      </c>
      <c r="M1040" s="28">
        <v>4.4693794992299303</v>
      </c>
      <c r="N1040" s="28">
        <f>SUM(TotalCarbon[[#This Row],[Tree Carbon]:[Soil Carbon]])</f>
        <v>106.43447583437609</v>
      </c>
    </row>
    <row r="1041" spans="2:14">
      <c r="B1041" s="1" t="s">
        <v>31954</v>
      </c>
      <c r="C1041" s="1" t="s">
        <v>17</v>
      </c>
      <c r="D1041" s="1"/>
      <c r="E1041" s="1" t="s">
        <v>31946</v>
      </c>
      <c r="F1041" s="1" t="s">
        <v>219</v>
      </c>
      <c r="G1041" s="35">
        <v>45</v>
      </c>
      <c r="H1041"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CaliforniaNon-mechanicalDegraded/Invaded45</v>
      </c>
      <c r="I1041" s="39">
        <v>75.122262175081957</v>
      </c>
      <c r="J1041" s="28">
        <v>3.6822439990913969</v>
      </c>
      <c r="K1041" s="28">
        <v>21.070093457943926</v>
      </c>
      <c r="L1041" s="28">
        <v>3.5200967908046694</v>
      </c>
      <c r="M1041" s="28">
        <v>4.6743262259591134</v>
      </c>
      <c r="N1041" s="28">
        <f>SUM(TotalCarbon[[#This Row],[Tree Carbon]:[Soil Carbon]])</f>
        <v>108.06902264888106</v>
      </c>
    </row>
    <row r="1042" spans="2:14">
      <c r="B1042" s="1" t="s">
        <v>31954</v>
      </c>
      <c r="C1042" s="1" t="s">
        <v>17</v>
      </c>
      <c r="D1042" s="1"/>
      <c r="E1042" s="1" t="s">
        <v>31946</v>
      </c>
      <c r="F1042" s="1" t="s">
        <v>219</v>
      </c>
      <c r="G1042" s="35">
        <v>50</v>
      </c>
      <c r="H1042"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CaliforniaNon-mechanicalDegraded/Invaded50</v>
      </c>
      <c r="I1042" s="39">
        <v>75.123877796740516</v>
      </c>
      <c r="J1042" s="28">
        <v>3.6825559278930973</v>
      </c>
      <c r="K1042" s="28">
        <v>22.366071428571427</v>
      </c>
      <c r="L1042" s="28">
        <v>3.5200311917231137</v>
      </c>
      <c r="M1042" s="28">
        <v>4.8421224138749679</v>
      </c>
      <c r="N1042" s="28">
        <f>SUM(TotalCarbon[[#This Row],[Tree Carbon]:[Soil Carbon]])</f>
        <v>109.53465875880312</v>
      </c>
    </row>
    <row r="1043" spans="2:14">
      <c r="B1043" s="1" t="s">
        <v>31954</v>
      </c>
      <c r="C1043" s="1" t="s">
        <v>17</v>
      </c>
      <c r="D1043" s="1"/>
      <c r="E1043" s="1" t="s">
        <v>31946</v>
      </c>
      <c r="F1043" s="1" t="s">
        <v>219</v>
      </c>
      <c r="G1043" s="35">
        <v>60</v>
      </c>
      <c r="H1043"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CaliforniaNon-mechanicalDegraded/Invaded60</v>
      </c>
      <c r="I1043" s="39">
        <v>75.124451900615981</v>
      </c>
      <c r="J1043" s="28">
        <v>3.6826909168929349</v>
      </c>
      <c r="K1043" s="28">
        <v>24.639344262295083</v>
      </c>
      <c r="L1043" s="28">
        <v>3.5200028054412922</v>
      </c>
      <c r="M1043" s="28">
        <v>5.0919794615792924</v>
      </c>
      <c r="N1043" s="28">
        <f>SUM(TotalCarbon[[#This Row],[Tree Carbon]:[Soil Carbon]])</f>
        <v>112.05846934682458</v>
      </c>
    </row>
    <row r="1044" spans="2:14">
      <c r="B1044" s="1" t="s">
        <v>31954</v>
      </c>
      <c r="C1044" s="1" t="s">
        <v>17</v>
      </c>
      <c r="D1044" s="1"/>
      <c r="E1044" s="1" t="s">
        <v>31946</v>
      </c>
      <c r="F1044" s="1" t="s">
        <v>219</v>
      </c>
      <c r="G1044" s="35">
        <v>70</v>
      </c>
      <c r="H1044"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CaliforniaNon-mechanicalDegraded/Invaded70</v>
      </c>
      <c r="I1044" s="39">
        <v>75.124496281688877</v>
      </c>
      <c r="J1044" s="28">
        <v>3.6827052878142488</v>
      </c>
      <c r="K1044" s="28">
        <v>26.568181818181817</v>
      </c>
      <c r="L1044" s="28">
        <v>3.5199997835140926</v>
      </c>
      <c r="M1044" s="28">
        <v>5.2594636492987874</v>
      </c>
      <c r="N1044" s="28">
        <f>SUM(TotalCarbon[[#This Row],[Tree Carbon]:[Soil Carbon]])</f>
        <v>114.15484682049782</v>
      </c>
    </row>
    <row r="1045" spans="2:14">
      <c r="B1045" s="1" t="s">
        <v>31954</v>
      </c>
      <c r="C1045" s="1" t="s">
        <v>17</v>
      </c>
      <c r="D1045" s="1"/>
      <c r="E1045" s="1" t="s">
        <v>31946</v>
      </c>
      <c r="F1045" s="1" t="s">
        <v>219</v>
      </c>
      <c r="G1045" s="35">
        <v>80</v>
      </c>
      <c r="H1045"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CaliforniaNon-mechanicalDegraded/Invaded80</v>
      </c>
      <c r="I1045" s="39">
        <v>75.124499712556911</v>
      </c>
      <c r="J1045" s="28">
        <v>3.6827068177232407</v>
      </c>
      <c r="K1045" s="28">
        <v>28.225352112676056</v>
      </c>
      <c r="L1045" s="28">
        <v>3.5199994618046277</v>
      </c>
      <c r="M1045" s="28">
        <v>5.3717316577211491</v>
      </c>
      <c r="N1045" s="28">
        <f>SUM(TotalCarbon[[#This Row],[Tree Carbon]:[Soil Carbon]])</f>
        <v>115.924289762482</v>
      </c>
    </row>
    <row r="1046" spans="2:14">
      <c r="B1046" s="1" t="s">
        <v>31954</v>
      </c>
      <c r="C1046" s="1" t="s">
        <v>17</v>
      </c>
      <c r="D1046" s="1"/>
      <c r="E1046" s="1" t="s">
        <v>31946</v>
      </c>
      <c r="F1046" s="1" t="s">
        <v>219</v>
      </c>
      <c r="G1046" s="35">
        <v>90</v>
      </c>
      <c r="H1046"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CaliforniaNon-mechanicalDegraded/Invaded90</v>
      </c>
      <c r="I1046" s="39">
        <v>75.124499977779294</v>
      </c>
      <c r="J1046" s="28">
        <v>3.6827069805950883</v>
      </c>
      <c r="K1046" s="28">
        <v>29.664473684210527</v>
      </c>
      <c r="L1046" s="28">
        <v>3.519999427555923</v>
      </c>
      <c r="M1046" s="28">
        <v>5.4469871542951651</v>
      </c>
      <c r="N1046" s="28">
        <f>SUM(TotalCarbon[[#This Row],[Tree Carbon]:[Soil Carbon]])</f>
        <v>117.43866722443599</v>
      </c>
    </row>
    <row r="1047" spans="2:14">
      <c r="B1047" s="1" t="s">
        <v>31954</v>
      </c>
      <c r="C1047" s="1" t="s">
        <v>17</v>
      </c>
      <c r="D1047" s="1"/>
      <c r="E1047" s="1" t="s">
        <v>31946</v>
      </c>
      <c r="F1047" s="1" t="s">
        <v>219</v>
      </c>
      <c r="G1047" s="35">
        <v>100</v>
      </c>
      <c r="H1047" s="39" t="str">
        <f>TotalCarbon[[#This Row],[Project type]]&amp;TotalCarbon[[#This Row],[Project location]]&amp;TotalCarbon[[#This Row],[Vegetation Type]]&amp;TotalCarbon[[#This Row],[Site preparation]]&amp;TotalCarbon[[#This Row],[Land use]]&amp;TotalCarbon[[#This Row],[Project lifetime]]</f>
        <v>Planted communitySouthern CaliforniaNon-mechanicalDegraded/Invaded100</v>
      </c>
      <c r="I1047" s="39">
        <v>75.124499998282218</v>
      </c>
      <c r="J1047" s="28">
        <v>3.682706997934182</v>
      </c>
      <c r="K1047" s="28">
        <v>30.925925925925927</v>
      </c>
      <c r="L1047" s="28">
        <v>3.5199994239098604</v>
      </c>
      <c r="M1047" s="28">
        <v>5.4974324222230919</v>
      </c>
      <c r="N1047" s="28">
        <f>SUM(TotalCarbon[[#This Row],[Tree Carbon]:[Soil Carbon]])</f>
        <v>118.75056476827527</v>
      </c>
    </row>
    <row r="1048" spans="2:14" hidden="1">
      <c r="B1048" s="1" t="s">
        <v>31954</v>
      </c>
      <c r="C1048" s="1" t="s">
        <v>191</v>
      </c>
      <c r="D1048" s="1"/>
      <c r="E1048" s="1" t="s">
        <v>31946</v>
      </c>
      <c r="F1048" s="1" t="s">
        <v>219</v>
      </c>
      <c r="G1048" s="35">
        <v>0</v>
      </c>
      <c r="H104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m)Non-mechanicalDegraded/Invaded0</v>
      </c>
      <c r="I1048" s="39">
        <v>0</v>
      </c>
      <c r="J1048" s="28">
        <v>0</v>
      </c>
      <c r="K1048" s="28">
        <v>0</v>
      </c>
      <c r="L1048" s="28">
        <v>0</v>
      </c>
      <c r="M1048" s="28">
        <v>0</v>
      </c>
      <c r="N1048" s="28">
        <f>SUM(TotalCarbon[[#This Row],[Tree Carbon]:[Soil Carbon]])</f>
        <v>0</v>
      </c>
    </row>
    <row r="1049" spans="2:14" hidden="1">
      <c r="B1049" s="1" t="s">
        <v>31954</v>
      </c>
      <c r="C1049" s="1" t="s">
        <v>191</v>
      </c>
      <c r="D1049" s="1"/>
      <c r="E1049" s="1" t="s">
        <v>31946</v>
      </c>
      <c r="F1049" s="1" t="s">
        <v>219</v>
      </c>
      <c r="G1049" s="35">
        <v>5</v>
      </c>
      <c r="H104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m)Non-mechanicalDegraded/Invaded5</v>
      </c>
      <c r="I1049" s="39">
        <v>0.79</v>
      </c>
      <c r="J1049" s="28">
        <v>4.8980000000000003E-2</v>
      </c>
      <c r="K1049" s="28">
        <v>3.7388059701492535</v>
      </c>
      <c r="L1049" s="28">
        <v>9.1308747364273266</v>
      </c>
      <c r="M1049" s="28">
        <v>1.3116642707277322</v>
      </c>
      <c r="N1049" s="28">
        <f>SUM(TotalCarbon[[#This Row],[Tree Carbon]:[Soil Carbon]])</f>
        <v>15.020324977304313</v>
      </c>
    </row>
    <row r="1050" spans="2:14" hidden="1">
      <c r="B1050" s="1" t="s">
        <v>31954</v>
      </c>
      <c r="C1050" s="1" t="s">
        <v>191</v>
      </c>
      <c r="D1050" s="1"/>
      <c r="E1050" s="1" t="s">
        <v>31946</v>
      </c>
      <c r="F1050" s="1" t="s">
        <v>219</v>
      </c>
      <c r="G1050" s="35">
        <v>10</v>
      </c>
      <c r="H105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m)Non-mechanicalDegraded/Invaded10</v>
      </c>
      <c r="I1050" s="39">
        <v>4.74</v>
      </c>
      <c r="J1050" s="28">
        <v>0.29388000000000003</v>
      </c>
      <c r="K1050" s="28">
        <v>6.958333333333333</v>
      </c>
      <c r="L1050" s="28">
        <v>6.1534003524366465</v>
      </c>
      <c r="M1050" s="28">
        <v>2.3855641468861108</v>
      </c>
      <c r="N1050" s="28">
        <f>SUM(TotalCarbon[[#This Row],[Tree Carbon]:[Soil Carbon]])</f>
        <v>20.531177832656091</v>
      </c>
    </row>
    <row r="1051" spans="2:14" hidden="1">
      <c r="B1051" s="1" t="s">
        <v>31954</v>
      </c>
      <c r="C1051" s="1" t="s">
        <v>191</v>
      </c>
      <c r="D1051" s="1"/>
      <c r="E1051" s="1" t="s">
        <v>31946</v>
      </c>
      <c r="F1051" s="1" t="s">
        <v>219</v>
      </c>
      <c r="G1051" s="35">
        <v>15</v>
      </c>
      <c r="H105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m)Non-mechanicalDegraded/Invaded15</v>
      </c>
      <c r="I1051" s="39">
        <v>12.24</v>
      </c>
      <c r="J1051" s="28">
        <v>0.75888</v>
      </c>
      <c r="K1051" s="28">
        <v>9.7597402597402603</v>
      </c>
      <c r="L1051" s="28">
        <v>4.9952866629182893</v>
      </c>
      <c r="M1051" s="28">
        <v>3.2647990012236221</v>
      </c>
      <c r="N1051" s="28">
        <f>SUM(TotalCarbon[[#This Row],[Tree Carbon]:[Soil Carbon]])</f>
        <v>31.018705923882173</v>
      </c>
    </row>
    <row r="1052" spans="2:14" hidden="1">
      <c r="B1052" s="1" t="s">
        <v>31954</v>
      </c>
      <c r="C1052" s="1" t="s">
        <v>191</v>
      </c>
      <c r="D1052" s="1"/>
      <c r="E1052" s="1" t="s">
        <v>31946</v>
      </c>
      <c r="F1052" s="1" t="s">
        <v>219</v>
      </c>
      <c r="G1052" s="35">
        <v>20</v>
      </c>
      <c r="H105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m)Non-mechanicalDegraded/Invaded20</v>
      </c>
      <c r="I1052" s="39">
        <v>22.43</v>
      </c>
      <c r="J1052" s="28">
        <v>1.39066</v>
      </c>
      <c r="K1052" s="28">
        <v>12.219512195121951</v>
      </c>
      <c r="L1052" s="28">
        <v>4.3744199192633131</v>
      </c>
      <c r="M1052" s="28">
        <v>3.9846556156477959</v>
      </c>
      <c r="N1052" s="28">
        <f>SUM(TotalCarbon[[#This Row],[Tree Carbon]:[Soil Carbon]])</f>
        <v>44.399247730033061</v>
      </c>
    </row>
    <row r="1053" spans="2:14" hidden="1">
      <c r="B1053" s="1" t="s">
        <v>31954</v>
      </c>
      <c r="C1053" s="1" t="s">
        <v>191</v>
      </c>
      <c r="D1053" s="1"/>
      <c r="E1053" s="1" t="s">
        <v>31946</v>
      </c>
      <c r="F1053" s="1" t="s">
        <v>219</v>
      </c>
      <c r="G1053" s="35">
        <v>25</v>
      </c>
      <c r="H105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m)Non-mechanicalDegraded/Invaded25</v>
      </c>
      <c r="I1053" s="39">
        <v>34.17</v>
      </c>
      <c r="J1053" s="28">
        <v>2.1185400000000003</v>
      </c>
      <c r="K1053" s="28">
        <v>14.396551724137931</v>
      </c>
      <c r="L1053" s="28">
        <v>3.9892686738271594</v>
      </c>
      <c r="M1053" s="28">
        <v>4.5740243636834492</v>
      </c>
      <c r="N1053" s="28">
        <f>SUM(TotalCarbon[[#This Row],[Tree Carbon]:[Soil Carbon]])</f>
        <v>59.248384761648545</v>
      </c>
    </row>
    <row r="1054" spans="2:14" hidden="1">
      <c r="B1054" s="1" t="s">
        <v>31954</v>
      </c>
      <c r="C1054" s="1" t="s">
        <v>191</v>
      </c>
      <c r="D1054" s="1"/>
      <c r="E1054" s="1" t="s">
        <v>31946</v>
      </c>
      <c r="F1054" s="1" t="s">
        <v>219</v>
      </c>
      <c r="G1054" s="35">
        <v>30</v>
      </c>
      <c r="H105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m)Non-mechanicalDegraded/Invaded30</v>
      </c>
      <c r="I1054" s="39">
        <v>46.49</v>
      </c>
      <c r="J1054" s="28">
        <v>2.8823799999999999</v>
      </c>
      <c r="K1054" s="28">
        <v>16.336956521739129</v>
      </c>
      <c r="L1054" s="28">
        <v>3.729891730097715</v>
      </c>
      <c r="M1054" s="28">
        <v>5.0565586826033098</v>
      </c>
      <c r="N1054" s="28">
        <f>SUM(TotalCarbon[[#This Row],[Tree Carbon]:[Soil Carbon]])</f>
        <v>74.495786934440162</v>
      </c>
    </row>
    <row r="1055" spans="2:14" hidden="1">
      <c r="B1055" s="1" t="s">
        <v>31954</v>
      </c>
      <c r="C1055" s="1" t="s">
        <v>191</v>
      </c>
      <c r="D1055" s="1"/>
      <c r="E1055" s="1" t="s">
        <v>31946</v>
      </c>
      <c r="F1055" s="1" t="s">
        <v>219</v>
      </c>
      <c r="G1055" s="35">
        <v>35</v>
      </c>
      <c r="H105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m)Non-mechanicalDegraded/Invaded35</v>
      </c>
      <c r="I1055" s="39">
        <v>58.67</v>
      </c>
      <c r="J1055" s="28">
        <v>3.63754</v>
      </c>
      <c r="K1055" s="28">
        <v>18.077319587628867</v>
      </c>
      <c r="L1055" s="28">
        <v>3.5457879575497073</v>
      </c>
      <c r="M1055" s="28">
        <v>5.4516243689185444</v>
      </c>
      <c r="N1055" s="28">
        <f>SUM(TotalCarbon[[#This Row],[Tree Carbon]:[Soil Carbon]])</f>
        <v>89.382271914097117</v>
      </c>
    </row>
    <row r="1056" spans="2:14" hidden="1">
      <c r="B1056" s="1" t="s">
        <v>31954</v>
      </c>
      <c r="C1056" s="1" t="s">
        <v>191</v>
      </c>
      <c r="D1056" s="1"/>
      <c r="E1056" s="1" t="s">
        <v>31946</v>
      </c>
      <c r="F1056" s="1" t="s">
        <v>219</v>
      </c>
      <c r="G1056" s="35">
        <v>40</v>
      </c>
      <c r="H105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m)Non-mechanicalDegraded/Invaded40</v>
      </c>
      <c r="I1056" s="39">
        <v>70.199999999999989</v>
      </c>
      <c r="J1056" s="28">
        <v>4.3523999999999994</v>
      </c>
      <c r="K1056" s="28">
        <v>19.647058823529413</v>
      </c>
      <c r="L1056" s="28">
        <v>3.4105442181086905</v>
      </c>
      <c r="M1056" s="28">
        <v>5.7750767957906817</v>
      </c>
      <c r="N1056" s="28">
        <f>SUM(TotalCarbon[[#This Row],[Tree Carbon]:[Soil Carbon]])</f>
        <v>103.38507983742878</v>
      </c>
    </row>
    <row r="1057" spans="2:14" hidden="1">
      <c r="B1057" s="1" t="s">
        <v>31954</v>
      </c>
      <c r="C1057" s="1" t="s">
        <v>191</v>
      </c>
      <c r="D1057" s="1"/>
      <c r="E1057" s="1" t="s">
        <v>31946</v>
      </c>
      <c r="F1057" s="1" t="s">
        <v>219</v>
      </c>
      <c r="G1057" s="35">
        <v>45</v>
      </c>
      <c r="H105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m)Non-mechanicalDegraded/Invaded45</v>
      </c>
      <c r="I1057" s="39">
        <v>90.38</v>
      </c>
      <c r="J1057" s="28">
        <v>5.6035599999999999</v>
      </c>
      <c r="K1057" s="28">
        <v>21.070093457943926</v>
      </c>
      <c r="L1057" s="28">
        <v>3.2302568479011975</v>
      </c>
      <c r="M1057" s="28">
        <v>6.0398972448286088</v>
      </c>
      <c r="N1057" s="28">
        <f>SUM(TotalCarbon[[#This Row],[Tree Carbon]:[Soil Carbon]])</f>
        <v>126.32380755067373</v>
      </c>
    </row>
    <row r="1058" spans="2:14" hidden="1">
      <c r="B1058" s="1" t="s">
        <v>31954</v>
      </c>
      <c r="C1058" s="1" t="s">
        <v>191</v>
      </c>
      <c r="D1058" s="1"/>
      <c r="E1058" s="1" t="s">
        <v>31946</v>
      </c>
      <c r="F1058" s="1" t="s">
        <v>219</v>
      </c>
      <c r="G1058" s="35">
        <v>50</v>
      </c>
      <c r="H105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m)Non-mechanicalDegraded/Invaded50</v>
      </c>
      <c r="I1058" s="39">
        <v>106.34</v>
      </c>
      <c r="J1058" s="28">
        <v>6.5930800000000005</v>
      </c>
      <c r="K1058" s="28">
        <v>22.366071428571427</v>
      </c>
      <c r="L1058" s="28">
        <v>3.1210602692713665</v>
      </c>
      <c r="M1058" s="28">
        <v>6.2567138904998671</v>
      </c>
      <c r="N1058" s="28">
        <f>SUM(TotalCarbon[[#This Row],[Tree Carbon]:[Soil Carbon]])</f>
        <v>144.67692558834267</v>
      </c>
    </row>
    <row r="1059" spans="2:14" hidden="1">
      <c r="B1059" s="1" t="s">
        <v>31954</v>
      </c>
      <c r="C1059" s="1" t="s">
        <v>191</v>
      </c>
      <c r="D1059" s="1"/>
      <c r="E1059" s="1" t="s">
        <v>31946</v>
      </c>
      <c r="F1059" s="1" t="s">
        <v>219</v>
      </c>
      <c r="G1059" s="35">
        <v>60</v>
      </c>
      <c r="H105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m)Non-mechanicalDegraded/Invaded60</v>
      </c>
      <c r="I1059" s="39">
        <v>118.46000000000001</v>
      </c>
      <c r="J1059" s="28">
        <v>7.3445200000000002</v>
      </c>
      <c r="K1059" s="28">
        <v>24.639344262295083</v>
      </c>
      <c r="L1059" s="28">
        <v>3.0522746729019259</v>
      </c>
      <c r="M1059" s="28">
        <v>6.5795648899978119</v>
      </c>
      <c r="N1059" s="28">
        <f>SUM(TotalCarbon[[#This Row],[Tree Carbon]:[Soil Carbon]])</f>
        <v>160.07570382519484</v>
      </c>
    </row>
    <row r="1060" spans="2:14" hidden="1">
      <c r="B1060" s="1" t="s">
        <v>31954</v>
      </c>
      <c r="C1060" s="1" t="s">
        <v>191</v>
      </c>
      <c r="D1060" s="1"/>
      <c r="E1060" s="1" t="s">
        <v>31946</v>
      </c>
      <c r="F1060" s="1" t="s">
        <v>219</v>
      </c>
      <c r="G1060" s="35">
        <v>70</v>
      </c>
      <c r="H106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m)Non-mechanicalDegraded/Invaded70</v>
      </c>
      <c r="I1060" s="39">
        <v>127.49</v>
      </c>
      <c r="J1060" s="28">
        <v>7.9043799999999997</v>
      </c>
      <c r="K1060" s="28">
        <v>26.568181818181817</v>
      </c>
      <c r="L1060" s="28">
        <v>3.0078277165369505</v>
      </c>
      <c r="M1060" s="28">
        <v>6.7959783868439274</v>
      </c>
      <c r="N1060" s="28">
        <f>SUM(TotalCarbon[[#This Row],[Tree Carbon]:[Soil Carbon]])</f>
        <v>171.76636792156268</v>
      </c>
    </row>
    <row r="1061" spans="2:14" hidden="1">
      <c r="B1061" s="1" t="s">
        <v>31954</v>
      </c>
      <c r="C1061" s="1" t="s">
        <v>191</v>
      </c>
      <c r="D1061" s="1"/>
      <c r="E1061" s="1" t="s">
        <v>31946</v>
      </c>
      <c r="F1061" s="1" t="s">
        <v>219</v>
      </c>
      <c r="G1061" s="35">
        <v>80</v>
      </c>
      <c r="H106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m)Non-mechanicalDegraded/Invaded80</v>
      </c>
      <c r="I1061" s="39">
        <v>134.16999999999999</v>
      </c>
      <c r="J1061" s="28">
        <v>8.3185399999999987</v>
      </c>
      <c r="K1061" s="28">
        <v>28.225352112676056</v>
      </c>
      <c r="L1061" s="28">
        <v>2.978647905984753</v>
      </c>
      <c r="M1061" s="28">
        <v>6.9410446920125537</v>
      </c>
      <c r="N1061" s="28">
        <f>SUM(TotalCarbon[[#This Row],[Tree Carbon]:[Soil Carbon]])</f>
        <v>180.63358471067338</v>
      </c>
    </row>
    <row r="1062" spans="2:14" hidden="1">
      <c r="B1062" s="1" t="s">
        <v>31954</v>
      </c>
      <c r="C1062" s="1" t="s">
        <v>191</v>
      </c>
      <c r="D1062" s="1"/>
      <c r="E1062" s="1" t="s">
        <v>31946</v>
      </c>
      <c r="F1062" s="1" t="s">
        <v>219</v>
      </c>
      <c r="G1062" s="35">
        <v>90</v>
      </c>
      <c r="H106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m)Non-mechanicalDegraded/Invaded90</v>
      </c>
      <c r="I1062" s="39">
        <v>139.10999999999999</v>
      </c>
      <c r="J1062" s="28">
        <v>8.6248199999999997</v>
      </c>
      <c r="K1062" s="28">
        <v>29.664473684210527</v>
      </c>
      <c r="L1062" s="28">
        <v>2.9593243538939911</v>
      </c>
      <c r="M1062" s="28">
        <v>7.038285544371405</v>
      </c>
      <c r="N1062" s="28">
        <f>SUM(TotalCarbon[[#This Row],[Tree Carbon]:[Soil Carbon]])</f>
        <v>187.39690358247591</v>
      </c>
    </row>
    <row r="1063" spans="2:14" hidden="1">
      <c r="B1063" s="1" t="s">
        <v>31954</v>
      </c>
      <c r="C1063" s="1" t="s">
        <v>191</v>
      </c>
      <c r="D1063" s="1"/>
      <c r="E1063" s="1" t="s">
        <v>31946</v>
      </c>
      <c r="F1063" s="1" t="s">
        <v>219</v>
      </c>
      <c r="G1063" s="35">
        <v>100</v>
      </c>
      <c r="H106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m)Non-mechanicalDegraded/Invaded100</v>
      </c>
      <c r="I1063" s="39">
        <v>157.20000000000002</v>
      </c>
      <c r="J1063" s="28">
        <v>9.7464000000000013</v>
      </c>
      <c r="K1063" s="28">
        <v>30.925925925925927</v>
      </c>
      <c r="L1063" s="28">
        <v>2.9198333828507912</v>
      </c>
      <c r="M1063" s="28">
        <v>7.1034680370011216</v>
      </c>
      <c r="N1063" s="28">
        <f>SUM(TotalCarbon[[#This Row],[Tree Carbon]:[Soil Carbon]])</f>
        <v>207.89562734577783</v>
      </c>
    </row>
    <row r="1064" spans="2:14" hidden="1">
      <c r="B1064" s="1" t="s">
        <v>31954</v>
      </c>
      <c r="C1064" s="1" t="s">
        <v>190</v>
      </c>
      <c r="D1064" s="1" t="s">
        <v>31</v>
      </c>
      <c r="E1064" s="1" t="s">
        <v>31946</v>
      </c>
      <c r="F1064" s="1" t="s">
        <v>220</v>
      </c>
      <c r="G1064" s="35">
        <v>0</v>
      </c>
      <c r="H10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m)ABSNon-mechanicalunknown0</v>
      </c>
      <c r="I1064" s="39">
        <v>0</v>
      </c>
      <c r="J1064" s="28">
        <v>0</v>
      </c>
      <c r="K1064" s="28">
        <v>0</v>
      </c>
      <c r="L1064" s="28">
        <v>0</v>
      </c>
      <c r="M1064" s="28">
        <v>0</v>
      </c>
      <c r="N1064" s="28">
        <f>SUM(TotalCarbon[[#This Row],[Tree Carbon]:[Soil Carbon]])</f>
        <v>0</v>
      </c>
    </row>
    <row r="1065" spans="2:14" hidden="1">
      <c r="B1065" s="1" t="s">
        <v>31954</v>
      </c>
      <c r="C1065" s="1" t="s">
        <v>190</v>
      </c>
      <c r="D1065" s="1" t="s">
        <v>31</v>
      </c>
      <c r="E1065" s="1" t="s">
        <v>31946</v>
      </c>
      <c r="F1065" s="1" t="s">
        <v>220</v>
      </c>
      <c r="G1065" s="35">
        <v>5</v>
      </c>
      <c r="H10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m)ABSNon-mechanicalunknown5</v>
      </c>
      <c r="I1065" s="39">
        <v>8.2540549056676689</v>
      </c>
      <c r="J1065" s="28">
        <v>0.69197447466425488</v>
      </c>
      <c r="K1065" s="28">
        <v>3.7388059701492535</v>
      </c>
      <c r="L1065" s="28">
        <v>5.0848664702345223</v>
      </c>
      <c r="M1065" s="28">
        <v>1.0151077827633017</v>
      </c>
      <c r="N1065" s="28">
        <f>SUM(TotalCarbon[[#This Row],[Tree Carbon]:[Soil Carbon]])</f>
        <v>18.784809603479001</v>
      </c>
    </row>
    <row r="1066" spans="2:14" hidden="1">
      <c r="B1066" s="1" t="s">
        <v>31954</v>
      </c>
      <c r="C1066" s="1" t="s">
        <v>190</v>
      </c>
      <c r="D1066" s="1" t="s">
        <v>31</v>
      </c>
      <c r="E1066" s="1" t="s">
        <v>31946</v>
      </c>
      <c r="F1066" s="1" t="s">
        <v>220</v>
      </c>
      <c r="G1066" s="35">
        <v>10</v>
      </c>
      <c r="H10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m)ABSNon-mechanicalunknown10</v>
      </c>
      <c r="I1066" s="39">
        <v>40.594786521564572</v>
      </c>
      <c r="J1066" s="28">
        <v>2.251928891368137</v>
      </c>
      <c r="K1066" s="28">
        <v>6.958333333333333</v>
      </c>
      <c r="L1066" s="28">
        <v>3.9222686900393811</v>
      </c>
      <c r="M1066" s="28">
        <v>1.8462077422004199</v>
      </c>
      <c r="N1066" s="28">
        <f>SUM(TotalCarbon[[#This Row],[Tree Carbon]:[Soil Carbon]])</f>
        <v>55.573525178505847</v>
      </c>
    </row>
    <row r="1067" spans="2:14" hidden="1">
      <c r="B1067" s="1" t="s">
        <v>31954</v>
      </c>
      <c r="C1067" s="1" t="s">
        <v>190</v>
      </c>
      <c r="D1067" s="1" t="s">
        <v>31</v>
      </c>
      <c r="E1067" s="1" t="s">
        <v>31946</v>
      </c>
      <c r="F1067" s="1" t="s">
        <v>220</v>
      </c>
      <c r="G1067" s="35">
        <v>15</v>
      </c>
      <c r="H10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m)ABSNon-mechanicalunknown15</v>
      </c>
      <c r="I1067" s="39">
        <v>73.67937415035658</v>
      </c>
      <c r="J1067" s="28">
        <v>3.4852420450819586</v>
      </c>
      <c r="K1067" s="28">
        <v>9.7597402597402603</v>
      </c>
      <c r="L1067" s="28">
        <v>3.5629368206142296</v>
      </c>
      <c r="M1067" s="28">
        <v>2.5266548378734512</v>
      </c>
      <c r="N1067" s="28">
        <f>SUM(TotalCarbon[[#This Row],[Tree Carbon]:[Soil Carbon]])</f>
        <v>93.013948113666473</v>
      </c>
    </row>
    <row r="1068" spans="2:14" hidden="1">
      <c r="B1068" s="1" t="s">
        <v>31954</v>
      </c>
      <c r="C1068" s="1" t="s">
        <v>190</v>
      </c>
      <c r="D1068" s="1" t="s">
        <v>31</v>
      </c>
      <c r="E1068" s="1" t="s">
        <v>31946</v>
      </c>
      <c r="F1068" s="1" t="s">
        <v>220</v>
      </c>
      <c r="G1068" s="35">
        <v>20</v>
      </c>
      <c r="H10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m)ABSNon-mechanicalunknown20</v>
      </c>
      <c r="I1068" s="39">
        <v>95.760976781211241</v>
      </c>
      <c r="J1068" s="28">
        <v>4.2134383243336977</v>
      </c>
      <c r="K1068" s="28">
        <v>12.219512195121951</v>
      </c>
      <c r="L1068" s="28">
        <v>3.4172701113114243</v>
      </c>
      <c r="M1068" s="28">
        <v>3.0837578009435589</v>
      </c>
      <c r="N1068" s="28">
        <f>SUM(TotalCarbon[[#This Row],[Tree Carbon]:[Soil Carbon]])</f>
        <v>118.69495521292187</v>
      </c>
    </row>
    <row r="1069" spans="2:14" hidden="1">
      <c r="B1069" s="1" t="s">
        <v>31954</v>
      </c>
      <c r="C1069" s="1" t="s">
        <v>190</v>
      </c>
      <c r="D1069" s="1" t="s">
        <v>31</v>
      </c>
      <c r="E1069" s="1" t="s">
        <v>31946</v>
      </c>
      <c r="F1069" s="1" t="s">
        <v>220</v>
      </c>
      <c r="G1069" s="35">
        <v>25</v>
      </c>
      <c r="H10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m)ABSNon-mechanicalunknown25</v>
      </c>
      <c r="I1069" s="39">
        <v>108.21176048207813</v>
      </c>
      <c r="J1069" s="28">
        <v>4.5979118722825145</v>
      </c>
      <c r="K1069" s="28">
        <v>14.396551724137931</v>
      </c>
      <c r="L1069" s="28">
        <v>3.352247130605388</v>
      </c>
      <c r="M1069" s="28">
        <v>3.5398751294399204</v>
      </c>
      <c r="N1069" s="28">
        <f>SUM(TotalCarbon[[#This Row],[Tree Carbon]:[Soil Carbon]])</f>
        <v>134.09834633854388</v>
      </c>
    </row>
    <row r="1070" spans="2:14" hidden="1">
      <c r="B1070" s="1" t="s">
        <v>31954</v>
      </c>
      <c r="C1070" s="1" t="s">
        <v>190</v>
      </c>
      <c r="D1070" s="1" t="s">
        <v>31</v>
      </c>
      <c r="E1070" s="1" t="s">
        <v>31946</v>
      </c>
      <c r="F1070" s="1" t="s">
        <v>220</v>
      </c>
      <c r="G1070" s="35">
        <v>30</v>
      </c>
      <c r="H10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m)ABSNon-mechanicalunknown30</v>
      </c>
      <c r="I1070" s="39">
        <v>114.72668101524962</v>
      </c>
      <c r="J1070" s="28">
        <v>4.7912602413390672</v>
      </c>
      <c r="K1070" s="28">
        <v>16.336956521739129</v>
      </c>
      <c r="L1070" s="28">
        <v>3.3220060712745894</v>
      </c>
      <c r="M1070" s="28">
        <v>3.9133124132916706</v>
      </c>
      <c r="N1070" s="28">
        <f>SUM(TotalCarbon[[#This Row],[Tree Carbon]:[Soil Carbon]])</f>
        <v>143.09021626289407</v>
      </c>
    </row>
    <row r="1071" spans="2:14" hidden="1">
      <c r="B1071" s="1" t="s">
        <v>31954</v>
      </c>
      <c r="C1071" s="1" t="s">
        <v>190</v>
      </c>
      <c r="D1071" s="1" t="s">
        <v>31</v>
      </c>
      <c r="E1071" s="1" t="s">
        <v>31946</v>
      </c>
      <c r="F1071" s="1" t="s">
        <v>220</v>
      </c>
      <c r="G1071" s="35">
        <v>35</v>
      </c>
      <c r="H10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m)ABSNon-mechanicalunknown35</v>
      </c>
      <c r="I1071" s="39">
        <v>118.01878020862119</v>
      </c>
      <c r="J1071" s="28">
        <v>4.886340896898008</v>
      </c>
      <c r="K1071" s="28">
        <v>18.077319587628867</v>
      </c>
      <c r="L1071" s="28">
        <v>3.3076758426460118</v>
      </c>
      <c r="M1071" s="28">
        <v>4.2190570019270055</v>
      </c>
      <c r="N1071" s="28">
        <f>SUM(TotalCarbon[[#This Row],[Tree Carbon]:[Soil Carbon]])</f>
        <v>148.5091735377211</v>
      </c>
    </row>
    <row r="1072" spans="2:14" hidden="1">
      <c r="B1072" s="1" t="s">
        <v>31954</v>
      </c>
      <c r="C1072" s="1" t="s">
        <v>190</v>
      </c>
      <c r="D1072" s="1" t="s">
        <v>31</v>
      </c>
      <c r="E1072" s="1" t="s">
        <v>31946</v>
      </c>
      <c r="F1072" s="1" t="s">
        <v>220</v>
      </c>
      <c r="G1072" s="35">
        <v>40</v>
      </c>
      <c r="H10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m)ABSNon-mechanicalunknown40</v>
      </c>
      <c r="I1072" s="39">
        <v>119.65481165339548</v>
      </c>
      <c r="J1072" s="28">
        <v>4.9326068300850245</v>
      </c>
      <c r="K1072" s="28">
        <v>19.647058823529413</v>
      </c>
      <c r="L1072" s="28">
        <v>3.3008252982209121</v>
      </c>
      <c r="M1072" s="28">
        <v>4.4693794992299303</v>
      </c>
      <c r="N1072" s="28">
        <f>SUM(TotalCarbon[[#This Row],[Tree Carbon]:[Soil Carbon]])</f>
        <v>152.00468210446076</v>
      </c>
    </row>
    <row r="1073" spans="2:14" hidden="1">
      <c r="B1073" s="1" t="s">
        <v>31954</v>
      </c>
      <c r="C1073" s="1" t="s">
        <v>190</v>
      </c>
      <c r="D1073" s="1" t="s">
        <v>31</v>
      </c>
      <c r="E1073" s="1" t="s">
        <v>31946</v>
      </c>
      <c r="F1073" s="1" t="s">
        <v>220</v>
      </c>
      <c r="G1073" s="35">
        <v>45</v>
      </c>
      <c r="H10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m)ABSNon-mechanicalunknown45</v>
      </c>
      <c r="I1073" s="39">
        <v>120.46131248229449</v>
      </c>
      <c r="J1073" s="28">
        <v>4.9550066959334904</v>
      </c>
      <c r="K1073" s="28">
        <v>21.070093457943926</v>
      </c>
      <c r="L1073" s="28">
        <v>3.2975366799978336</v>
      </c>
      <c r="M1073" s="28">
        <v>4.6743262259591134</v>
      </c>
      <c r="N1073" s="28">
        <f>SUM(TotalCarbon[[#This Row],[Tree Carbon]:[Soil Carbon]])</f>
        <v>154.45827554212886</v>
      </c>
    </row>
    <row r="1074" spans="2:14" hidden="1">
      <c r="B1074" s="1" t="s">
        <v>31954</v>
      </c>
      <c r="C1074" s="1" t="s">
        <v>190</v>
      </c>
      <c r="D1074" s="1" t="s">
        <v>31</v>
      </c>
      <c r="E1074" s="1" t="s">
        <v>31946</v>
      </c>
      <c r="F1074" s="1" t="s">
        <v>220</v>
      </c>
      <c r="G1074" s="35">
        <v>50</v>
      </c>
      <c r="H10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m)ABSNon-mechanicalunknown50</v>
      </c>
      <c r="I1074" s="39">
        <v>120.85732803160516</v>
      </c>
      <c r="J1074" s="28">
        <v>4.9658255645110616</v>
      </c>
      <c r="K1074" s="28">
        <v>22.366071428571427</v>
      </c>
      <c r="L1074" s="28">
        <v>3.2959548054701044</v>
      </c>
      <c r="M1074" s="28">
        <v>4.8421224138749679</v>
      </c>
      <c r="N1074" s="28">
        <f>SUM(TotalCarbon[[#This Row],[Tree Carbon]:[Soil Carbon]])</f>
        <v>156.32730224403272</v>
      </c>
    </row>
    <row r="1075" spans="2:14" hidden="1">
      <c r="B1075" s="1" t="s">
        <v>31954</v>
      </c>
      <c r="C1075" s="1" t="s">
        <v>190</v>
      </c>
      <c r="D1075" s="1" t="s">
        <v>31</v>
      </c>
      <c r="E1075" s="1" t="s">
        <v>31946</v>
      </c>
      <c r="F1075" s="1" t="s">
        <v>220</v>
      </c>
      <c r="G1075" s="35">
        <v>60</v>
      </c>
      <c r="H10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m)ABSNon-mechanicalunknown60</v>
      </c>
      <c r="I1075" s="39">
        <v>121.14643993625434</v>
      </c>
      <c r="J1075" s="28">
        <v>4.9735614396096519</v>
      </c>
      <c r="K1075" s="28">
        <v>24.639344262295083</v>
      </c>
      <c r="L1075" s="28">
        <v>3.2948262848480221</v>
      </c>
      <c r="M1075" s="28">
        <v>5.0919794615792924</v>
      </c>
      <c r="N1075" s="28">
        <f>SUM(TotalCarbon[[#This Row],[Tree Carbon]:[Soil Carbon]])</f>
        <v>159.14615138458637</v>
      </c>
    </row>
    <row r="1076" spans="2:14" hidden="1">
      <c r="B1076" s="1" t="s">
        <v>31954</v>
      </c>
      <c r="C1076" s="1" t="s">
        <v>190</v>
      </c>
      <c r="D1076" s="1" t="s">
        <v>31</v>
      </c>
      <c r="E1076" s="1" t="s">
        <v>31946</v>
      </c>
      <c r="F1076" s="1" t="s">
        <v>220</v>
      </c>
      <c r="G1076" s="35">
        <v>70</v>
      </c>
      <c r="H10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m)ABSNon-mechanicalunknown70</v>
      </c>
      <c r="I1076" s="39">
        <v>121.21570384344838</v>
      </c>
      <c r="J1076" s="28">
        <v>4.9753591392315268</v>
      </c>
      <c r="K1076" s="28">
        <v>26.568181818181817</v>
      </c>
      <c r="L1076" s="28">
        <v>3.2945643404577609</v>
      </c>
      <c r="M1076" s="28">
        <v>5.2594636492987874</v>
      </c>
      <c r="N1076" s="28">
        <f>SUM(TotalCarbon[[#This Row],[Tree Carbon]:[Soil Carbon]])</f>
        <v>161.31327279061827</v>
      </c>
    </row>
    <row r="1077" spans="2:14" hidden="1">
      <c r="B1077" s="1" t="s">
        <v>31954</v>
      </c>
      <c r="C1077" s="1" t="s">
        <v>190</v>
      </c>
      <c r="D1077" s="1" t="s">
        <v>31</v>
      </c>
      <c r="E1077" s="1" t="s">
        <v>31946</v>
      </c>
      <c r="F1077" s="1" t="s">
        <v>220</v>
      </c>
      <c r="G1077" s="35">
        <v>80</v>
      </c>
      <c r="H10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m)ABSNon-mechanicalunknown80</v>
      </c>
      <c r="I1077" s="39">
        <v>121.23228371774194</v>
      </c>
      <c r="J1077" s="28">
        <v>4.9757766922679831</v>
      </c>
      <c r="K1077" s="28">
        <v>28.225352112676056</v>
      </c>
      <c r="L1077" s="28">
        <v>3.2945035149626141</v>
      </c>
      <c r="M1077" s="28">
        <v>5.3717316577211491</v>
      </c>
      <c r="N1077" s="28">
        <f>SUM(TotalCarbon[[#This Row],[Tree Carbon]:[Soil Carbon]])</f>
        <v>163.09964769536975</v>
      </c>
    </row>
    <row r="1078" spans="2:14" hidden="1">
      <c r="B1078" s="1" t="s">
        <v>31954</v>
      </c>
      <c r="C1078" s="1" t="s">
        <v>190</v>
      </c>
      <c r="D1078" s="1" t="s">
        <v>31</v>
      </c>
      <c r="E1078" s="1" t="s">
        <v>31946</v>
      </c>
      <c r="F1078" s="1" t="s">
        <v>220</v>
      </c>
      <c r="G1078" s="35">
        <v>90</v>
      </c>
      <c r="H10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m)ABSNon-mechanicalunknown90</v>
      </c>
      <c r="I1078" s="39">
        <v>121.23625168179348</v>
      </c>
      <c r="J1078" s="28">
        <v>4.9758736665722871</v>
      </c>
      <c r="K1078" s="28">
        <v>29.664473684210527</v>
      </c>
      <c r="L1078" s="28">
        <v>3.2944893894803471</v>
      </c>
      <c r="M1078" s="28">
        <v>5.4469871542951651</v>
      </c>
      <c r="N1078" s="28">
        <f>SUM(TotalCarbon[[#This Row],[Tree Carbon]:[Soil Carbon]])</f>
        <v>164.6180755763518</v>
      </c>
    </row>
    <row r="1079" spans="2:14" hidden="1">
      <c r="B1079" s="1" t="s">
        <v>31954</v>
      </c>
      <c r="C1079" s="1" t="s">
        <v>190</v>
      </c>
      <c r="D1079" s="1" t="s">
        <v>31</v>
      </c>
      <c r="E1079" s="1" t="s">
        <v>31946</v>
      </c>
      <c r="F1079" s="1" t="s">
        <v>220</v>
      </c>
      <c r="G1079" s="35">
        <v>100</v>
      </c>
      <c r="H10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m)ABSNon-mechanicalunknown100</v>
      </c>
      <c r="I1079" s="39">
        <v>121.23720126543793</v>
      </c>
      <c r="J1079" s="28">
        <v>4.9758961877037464</v>
      </c>
      <c r="K1079" s="28">
        <v>30.925925925925927</v>
      </c>
      <c r="L1079" s="28">
        <v>3.2944861090527615</v>
      </c>
      <c r="M1079" s="28">
        <v>5.4974324222230919</v>
      </c>
      <c r="N1079" s="28">
        <f>SUM(TotalCarbon[[#This Row],[Tree Carbon]:[Soil Carbon]])</f>
        <v>165.93094191034345</v>
      </c>
    </row>
    <row r="1080" spans="2:14" hidden="1">
      <c r="B1080" s="1" t="s">
        <v>31954</v>
      </c>
      <c r="C1080" s="1" t="s">
        <v>190</v>
      </c>
      <c r="D1080" s="1" t="s">
        <v>206</v>
      </c>
      <c r="E1080" s="1" t="s">
        <v>31946</v>
      </c>
      <c r="F1080" s="1" t="s">
        <v>220</v>
      </c>
      <c r="G1080" s="35">
        <v>0</v>
      </c>
      <c r="H10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m)otherMRFNon-mechanicalunknown0</v>
      </c>
      <c r="I1080" s="39">
        <v>0</v>
      </c>
      <c r="J1080" s="28">
        <v>0</v>
      </c>
      <c r="K1080" s="28">
        <v>0</v>
      </c>
      <c r="L1080" s="28">
        <v>0</v>
      </c>
      <c r="M1080" s="28">
        <v>0</v>
      </c>
      <c r="N1080" s="28">
        <f>SUM(TotalCarbon[[#This Row],[Tree Carbon]:[Soil Carbon]])</f>
        <v>0</v>
      </c>
    </row>
    <row r="1081" spans="2:14" hidden="1">
      <c r="B1081" s="1" t="s">
        <v>31954</v>
      </c>
      <c r="C1081" s="1" t="s">
        <v>190</v>
      </c>
      <c r="D1081" s="1" t="s">
        <v>206</v>
      </c>
      <c r="E1081" s="1" t="s">
        <v>31946</v>
      </c>
      <c r="F1081" s="1" t="s">
        <v>220</v>
      </c>
      <c r="G1081" s="35">
        <v>5</v>
      </c>
      <c r="H10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m)otherMRFNon-mechanicalunknown5</v>
      </c>
      <c r="I1081" s="39">
        <v>33.155183668076212</v>
      </c>
      <c r="J1081" s="28">
        <v>2.2138094755184801</v>
      </c>
      <c r="K1081" s="28">
        <v>3.7388059701492535</v>
      </c>
      <c r="L1081" s="28">
        <v>3.9370281127049118</v>
      </c>
      <c r="M1081" s="28">
        <v>1.0151077827633017</v>
      </c>
      <c r="N1081" s="28">
        <f>SUM(TotalCarbon[[#This Row],[Tree Carbon]:[Soil Carbon]])</f>
        <v>44.059935009212161</v>
      </c>
    </row>
    <row r="1082" spans="2:14" hidden="1">
      <c r="B1082" s="1" t="s">
        <v>31954</v>
      </c>
      <c r="C1082" s="1" t="s">
        <v>190</v>
      </c>
      <c r="D1082" s="1" t="s">
        <v>206</v>
      </c>
      <c r="E1082" s="1" t="s">
        <v>31946</v>
      </c>
      <c r="F1082" s="1" t="s">
        <v>220</v>
      </c>
      <c r="G1082" s="35">
        <v>10</v>
      </c>
      <c r="H10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m)otherMRFNon-mechanicalunknown10</v>
      </c>
      <c r="I1082" s="39">
        <v>77.924539145722534</v>
      </c>
      <c r="J1082" s="28">
        <v>5.1428460622941454</v>
      </c>
      <c r="K1082" s="28">
        <v>6.958333333333333</v>
      </c>
      <c r="L1082" s="28">
        <v>3.2706539305189413</v>
      </c>
      <c r="M1082" s="28">
        <v>1.8462077422004199</v>
      </c>
      <c r="N1082" s="28">
        <f>SUM(TotalCarbon[[#This Row],[Tree Carbon]:[Soil Carbon]])</f>
        <v>95.142580214069369</v>
      </c>
    </row>
    <row r="1083" spans="2:14" hidden="1">
      <c r="B1083" s="1" t="s">
        <v>31954</v>
      </c>
      <c r="C1083" s="1" t="s">
        <v>190</v>
      </c>
      <c r="D1083" s="1" t="s">
        <v>206</v>
      </c>
      <c r="E1083" s="1" t="s">
        <v>31946</v>
      </c>
      <c r="F1083" s="1" t="s">
        <v>220</v>
      </c>
      <c r="G1083" s="35">
        <v>15</v>
      </c>
      <c r="H10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m)otherMRFNon-mechanicalunknown15</v>
      </c>
      <c r="I1083" s="39">
        <v>98.62348960339007</v>
      </c>
      <c r="J1083" s="28">
        <v>6.1228214478985956</v>
      </c>
      <c r="K1083" s="28">
        <v>9.7597402597402603</v>
      </c>
      <c r="L1083" s="28">
        <v>3.1475310154186946</v>
      </c>
      <c r="M1083" s="28">
        <v>2.5266548378734512</v>
      </c>
      <c r="N1083" s="28">
        <f>SUM(TotalCarbon[[#This Row],[Tree Carbon]:[Soil Carbon]])</f>
        <v>120.18023716432107</v>
      </c>
    </row>
    <row r="1084" spans="2:14" hidden="1">
      <c r="B1084" s="1" t="s">
        <v>31954</v>
      </c>
      <c r="C1084" s="1" t="s">
        <v>190</v>
      </c>
      <c r="D1084" s="1" t="s">
        <v>206</v>
      </c>
      <c r="E1084" s="1" t="s">
        <v>31946</v>
      </c>
      <c r="F1084" s="1" t="s">
        <v>220</v>
      </c>
      <c r="G1084" s="35">
        <v>20</v>
      </c>
      <c r="H10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m)otherMRFNon-mechanicalunknown20</v>
      </c>
      <c r="I1084" s="39">
        <v>106.17189536167912</v>
      </c>
      <c r="J1084" s="28">
        <v>6.3716453932118213</v>
      </c>
      <c r="K1084" s="28">
        <v>12.219512195121951</v>
      </c>
      <c r="L1084" s="28">
        <v>3.1200677009120383</v>
      </c>
      <c r="M1084" s="28">
        <v>3.0837578009435589</v>
      </c>
      <c r="N1084" s="28">
        <f>SUM(TotalCarbon[[#This Row],[Tree Carbon]:[Soil Carbon]])</f>
        <v>130.96687845186847</v>
      </c>
    </row>
    <row r="1085" spans="2:14" hidden="1">
      <c r="B1085" s="1" t="s">
        <v>31954</v>
      </c>
      <c r="C1085" s="1" t="s">
        <v>190</v>
      </c>
      <c r="D1085" s="1" t="s">
        <v>206</v>
      </c>
      <c r="E1085" s="1" t="s">
        <v>31946</v>
      </c>
      <c r="F1085" s="1" t="s">
        <v>220</v>
      </c>
      <c r="G1085" s="35">
        <v>25</v>
      </c>
      <c r="H10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m)otherMRFNon-mechanicalunknown25</v>
      </c>
      <c r="I1085" s="39">
        <v>108.74139318085362</v>
      </c>
      <c r="J1085" s="28">
        <v>6.4310937265752388</v>
      </c>
      <c r="K1085" s="28">
        <v>14.396551724137931</v>
      </c>
      <c r="L1085" s="28">
        <v>3.1136995547595818</v>
      </c>
      <c r="M1085" s="28">
        <v>3.5398751294399204</v>
      </c>
      <c r="N1085" s="28">
        <f>SUM(TotalCarbon[[#This Row],[Tree Carbon]:[Soil Carbon]])</f>
        <v>136.2226133157663</v>
      </c>
    </row>
    <row r="1086" spans="2:14" hidden="1">
      <c r="B1086" s="1" t="s">
        <v>31954</v>
      </c>
      <c r="C1086" s="1" t="s">
        <v>190</v>
      </c>
      <c r="D1086" s="1" t="s">
        <v>206</v>
      </c>
      <c r="E1086" s="1" t="s">
        <v>31946</v>
      </c>
      <c r="F1086" s="1" t="s">
        <v>220</v>
      </c>
      <c r="G1086" s="35">
        <v>30</v>
      </c>
      <c r="H10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m)otherMRFNon-mechanicalunknown30</v>
      </c>
      <c r="I1086" s="39">
        <v>109.59718825626797</v>
      </c>
      <c r="J1086" s="28">
        <v>6.4450985629514062</v>
      </c>
      <c r="K1086" s="28">
        <v>16.336956521739129</v>
      </c>
      <c r="L1086" s="28">
        <v>3.1122097950581948</v>
      </c>
      <c r="M1086" s="28">
        <v>3.9133124132916706</v>
      </c>
      <c r="N1086" s="28">
        <f>SUM(TotalCarbon[[#This Row],[Tree Carbon]:[Soil Carbon]])</f>
        <v>139.40476554930837</v>
      </c>
    </row>
    <row r="1087" spans="2:14" hidden="1">
      <c r="B1087" s="1" t="s">
        <v>31954</v>
      </c>
      <c r="C1087" s="1" t="s">
        <v>190</v>
      </c>
      <c r="D1087" s="1" t="s">
        <v>206</v>
      </c>
      <c r="E1087" s="1" t="s">
        <v>31946</v>
      </c>
      <c r="F1087" s="1" t="s">
        <v>220</v>
      </c>
      <c r="G1087" s="35">
        <v>35</v>
      </c>
      <c r="H10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m)otherMRFNon-mechanicalunknown35</v>
      </c>
      <c r="I1087" s="39">
        <v>109.88020375175877</v>
      </c>
      <c r="J1087" s="28">
        <v>6.4483869907423843</v>
      </c>
      <c r="K1087" s="28">
        <v>18.077319587628867</v>
      </c>
      <c r="L1087" s="28">
        <v>3.1118605621544919</v>
      </c>
      <c r="M1087" s="28">
        <v>4.2190570019270055</v>
      </c>
      <c r="N1087" s="28">
        <f>SUM(TotalCarbon[[#This Row],[Tree Carbon]:[Soil Carbon]])</f>
        <v>141.73682789421153</v>
      </c>
    </row>
    <row r="1088" spans="2:14" hidden="1">
      <c r="B1088" s="1" t="s">
        <v>31954</v>
      </c>
      <c r="C1088" s="1" t="s">
        <v>190</v>
      </c>
      <c r="D1088" s="1" t="s">
        <v>206</v>
      </c>
      <c r="E1088" s="1" t="s">
        <v>31946</v>
      </c>
      <c r="F1088" s="1" t="s">
        <v>220</v>
      </c>
      <c r="G1088" s="35">
        <v>40</v>
      </c>
      <c r="H10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m)otherMRFNon-mechanicalunknown40</v>
      </c>
      <c r="I1088" s="39">
        <v>109.97358067542979</v>
      </c>
      <c r="J1088" s="28">
        <v>6.4491585403694751</v>
      </c>
      <c r="K1088" s="28">
        <v>19.647058823529413</v>
      </c>
      <c r="L1088" s="28">
        <v>3.1117786546138415</v>
      </c>
      <c r="M1088" s="28">
        <v>4.4693794992299303</v>
      </c>
      <c r="N1088" s="28">
        <f>SUM(TotalCarbon[[#This Row],[Tree Carbon]:[Soil Carbon]])</f>
        <v>143.65095619317242</v>
      </c>
    </row>
    <row r="1089" spans="2:14" hidden="1">
      <c r="B1089" s="1" t="s">
        <v>31954</v>
      </c>
      <c r="C1089" s="1" t="s">
        <v>190</v>
      </c>
      <c r="D1089" s="1" t="s">
        <v>206</v>
      </c>
      <c r="E1089" s="1" t="s">
        <v>31946</v>
      </c>
      <c r="F1089" s="1" t="s">
        <v>220</v>
      </c>
      <c r="G1089" s="35">
        <v>45</v>
      </c>
      <c r="H10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m)otherMRFNon-mechanicalunknown45</v>
      </c>
      <c r="I1089" s="39">
        <v>110.00436546325363</v>
      </c>
      <c r="J1089" s="28">
        <v>6.449339533012612</v>
      </c>
      <c r="K1089" s="28">
        <v>21.070093457943926</v>
      </c>
      <c r="L1089" s="28">
        <v>3.1117594422053281</v>
      </c>
      <c r="M1089" s="28">
        <v>4.6743262259591134</v>
      </c>
      <c r="N1089" s="28">
        <f>SUM(TotalCarbon[[#This Row],[Tree Carbon]:[Soil Carbon]])</f>
        <v>145.30988412237463</v>
      </c>
    </row>
    <row r="1090" spans="2:14" hidden="1">
      <c r="B1090" s="1" t="s">
        <v>31954</v>
      </c>
      <c r="C1090" s="1" t="s">
        <v>190</v>
      </c>
      <c r="D1090" s="1" t="s">
        <v>206</v>
      </c>
      <c r="E1090" s="1" t="s">
        <v>31946</v>
      </c>
      <c r="F1090" s="1" t="s">
        <v>220</v>
      </c>
      <c r="G1090" s="35">
        <v>50</v>
      </c>
      <c r="H10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m)otherMRFNon-mechanicalunknown50</v>
      </c>
      <c r="I1090" s="39">
        <v>110.01451212444763</v>
      </c>
      <c r="J1090" s="28">
        <v>6.4493819890606705</v>
      </c>
      <c r="K1090" s="28">
        <v>22.366071428571427</v>
      </c>
      <c r="L1090" s="28">
        <v>3.1117549355818226</v>
      </c>
      <c r="M1090" s="28">
        <v>4.8421224138749679</v>
      </c>
      <c r="N1090" s="28">
        <f>SUM(TotalCarbon[[#This Row],[Tree Carbon]:[Soil Carbon]])</f>
        <v>146.78384289153649</v>
      </c>
    </row>
    <row r="1091" spans="2:14" hidden="1">
      <c r="B1091" s="1" t="s">
        <v>31954</v>
      </c>
      <c r="C1091" s="1" t="s">
        <v>190</v>
      </c>
      <c r="D1091" s="1" t="s">
        <v>206</v>
      </c>
      <c r="E1091" s="1" t="s">
        <v>31946</v>
      </c>
      <c r="F1091" s="1" t="s">
        <v>220</v>
      </c>
      <c r="G1091" s="35">
        <v>60</v>
      </c>
      <c r="H10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m)otherMRFNon-mechanicalunknown60</v>
      </c>
      <c r="I1091" s="39">
        <v>110.01895826398363</v>
      </c>
      <c r="J1091" s="28">
        <v>6.4493942840957104</v>
      </c>
      <c r="K1091" s="28">
        <v>24.639344262295083</v>
      </c>
      <c r="L1091" s="28">
        <v>3.1117536304955147</v>
      </c>
      <c r="M1091" s="28">
        <v>5.0919794615792924</v>
      </c>
      <c r="N1091" s="28">
        <f>SUM(TotalCarbon[[#This Row],[Tree Carbon]:[Soil Carbon]])</f>
        <v>149.31142990244922</v>
      </c>
    </row>
    <row r="1092" spans="2:14" hidden="1">
      <c r="B1092" s="1" t="s">
        <v>31954</v>
      </c>
      <c r="C1092" s="1" t="s">
        <v>190</v>
      </c>
      <c r="D1092" s="1" t="s">
        <v>206</v>
      </c>
      <c r="E1092" s="1" t="s">
        <v>31946</v>
      </c>
      <c r="F1092" s="1" t="s">
        <v>220</v>
      </c>
      <c r="G1092" s="35">
        <v>70</v>
      </c>
      <c r="H10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m)otherMRFNon-mechanicalunknown70</v>
      </c>
      <c r="I1092" s="39">
        <v>110.01944116244796</v>
      </c>
      <c r="J1092" s="28">
        <v>6.4493949606086396</v>
      </c>
      <c r="K1092" s="28">
        <v>26.568181818181817</v>
      </c>
      <c r="L1092" s="28">
        <v>3.1117535586854976</v>
      </c>
      <c r="M1092" s="28">
        <v>5.2594636492987874</v>
      </c>
      <c r="N1092" s="28">
        <f>SUM(TotalCarbon[[#This Row],[Tree Carbon]:[Soil Carbon]])</f>
        <v>151.40823514922272</v>
      </c>
    </row>
    <row r="1093" spans="2:14" hidden="1">
      <c r="B1093" s="1" t="s">
        <v>31954</v>
      </c>
      <c r="C1093" s="1" t="s">
        <v>190</v>
      </c>
      <c r="D1093" s="1" t="s">
        <v>206</v>
      </c>
      <c r="E1093" s="1" t="s">
        <v>31946</v>
      </c>
      <c r="F1093" s="1" t="s">
        <v>220</v>
      </c>
      <c r="G1093" s="35">
        <v>80</v>
      </c>
      <c r="H10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m)otherMRFNon-mechanicalunknown80</v>
      </c>
      <c r="I1093" s="39">
        <v>110.01949360970488</v>
      </c>
      <c r="J1093" s="28">
        <v>6.4493949978325613</v>
      </c>
      <c r="K1093" s="28">
        <v>28.225352112676056</v>
      </c>
      <c r="L1093" s="28">
        <v>3.1117535547342796</v>
      </c>
      <c r="M1093" s="28">
        <v>5.3717316577211491</v>
      </c>
      <c r="N1093" s="28">
        <f>SUM(TotalCarbon[[#This Row],[Tree Carbon]:[Soil Carbon]])</f>
        <v>153.17772593266892</v>
      </c>
    </row>
    <row r="1094" spans="2:14" hidden="1">
      <c r="B1094" s="1" t="s">
        <v>31954</v>
      </c>
      <c r="C1094" s="1" t="s">
        <v>190</v>
      </c>
      <c r="D1094" s="1" t="s">
        <v>206</v>
      </c>
      <c r="E1094" s="1" t="s">
        <v>31946</v>
      </c>
      <c r="F1094" s="1" t="s">
        <v>220</v>
      </c>
      <c r="G1094" s="35">
        <v>90</v>
      </c>
      <c r="H10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m)otherMRFNon-mechanicalunknown90</v>
      </c>
      <c r="I1094" s="39">
        <v>110.01949930595572</v>
      </c>
      <c r="J1094" s="28">
        <v>6.4493949998807407</v>
      </c>
      <c r="K1094" s="28">
        <v>29.664473684210527</v>
      </c>
      <c r="L1094" s="28">
        <v>3.1117535545168709</v>
      </c>
      <c r="M1094" s="28">
        <v>5.4469871542951651</v>
      </c>
      <c r="N1094" s="28">
        <f>SUM(TotalCarbon[[#This Row],[Tree Carbon]:[Soil Carbon]])</f>
        <v>154.69210869885902</v>
      </c>
    </row>
    <row r="1095" spans="2:14" hidden="1">
      <c r="B1095" s="1" t="s">
        <v>31954</v>
      </c>
      <c r="C1095" s="1" t="s">
        <v>190</v>
      </c>
      <c r="D1095" s="1" t="s">
        <v>206</v>
      </c>
      <c r="E1095" s="1" t="s">
        <v>31946</v>
      </c>
      <c r="F1095" s="1" t="s">
        <v>220</v>
      </c>
      <c r="G1095" s="35">
        <v>100</v>
      </c>
      <c r="H10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m)otherMRFNon-mechanicalunknown100</v>
      </c>
      <c r="I1095" s="39">
        <v>110.01949992462048</v>
      </c>
      <c r="J1095" s="28">
        <v>6.4493949999934381</v>
      </c>
      <c r="K1095" s="28">
        <v>30.925925925925927</v>
      </c>
      <c r="L1095" s="28">
        <v>3.1117535545049098</v>
      </c>
      <c r="M1095" s="28">
        <v>5.4974324222230919</v>
      </c>
      <c r="N1095" s="28">
        <f>SUM(TotalCarbon[[#This Row],[Tree Carbon]:[Soil Carbon]])</f>
        <v>156.00400682726783</v>
      </c>
    </row>
    <row r="1096" spans="2:14" hidden="1">
      <c r="B1096" s="1" t="s">
        <v>31954</v>
      </c>
      <c r="C1096" s="1" t="s">
        <v>190</v>
      </c>
      <c r="D1096" s="1" t="s">
        <v>207</v>
      </c>
      <c r="E1096" s="1" t="s">
        <v>31946</v>
      </c>
      <c r="F1096" s="1" t="s">
        <v>220</v>
      </c>
      <c r="G1096" s="35">
        <v>0</v>
      </c>
      <c r="H10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m)CotDomNon-mechanicalunknown0</v>
      </c>
      <c r="I1096" s="39">
        <v>0</v>
      </c>
      <c r="J1096" s="28">
        <v>0</v>
      </c>
      <c r="K1096" s="28">
        <v>0</v>
      </c>
      <c r="L1096" s="28">
        <v>0</v>
      </c>
      <c r="M1096" s="28">
        <v>0</v>
      </c>
      <c r="N1096" s="28">
        <f>SUM(TotalCarbon[[#This Row],[Tree Carbon]:[Soil Carbon]])</f>
        <v>0</v>
      </c>
    </row>
    <row r="1097" spans="2:14" hidden="1">
      <c r="B1097" s="1" t="s">
        <v>31954</v>
      </c>
      <c r="C1097" s="1" t="s">
        <v>190</v>
      </c>
      <c r="D1097" s="1" t="s">
        <v>207</v>
      </c>
      <c r="E1097" s="1" t="s">
        <v>31946</v>
      </c>
      <c r="F1097" s="1" t="s">
        <v>220</v>
      </c>
      <c r="G1097" s="35">
        <v>5</v>
      </c>
      <c r="H10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m)CotDomNon-mechanicalunknown5</v>
      </c>
      <c r="I1097" s="39">
        <v>2.7955618735330114</v>
      </c>
      <c r="J1097" s="28">
        <v>0.27487645754050716</v>
      </c>
      <c r="K1097" s="28">
        <v>3.7388059701492535</v>
      </c>
      <c r="L1097" s="28">
        <v>6.2300152423273394</v>
      </c>
      <c r="M1097" s="28">
        <v>1.0151077827633017</v>
      </c>
      <c r="N1097" s="28">
        <f>SUM(TotalCarbon[[#This Row],[Tree Carbon]:[Soil Carbon]])</f>
        <v>14.054367326313415</v>
      </c>
    </row>
    <row r="1098" spans="2:14" hidden="1">
      <c r="B1098" s="1" t="s">
        <v>31954</v>
      </c>
      <c r="C1098" s="1" t="s">
        <v>190</v>
      </c>
      <c r="D1098" s="1" t="s">
        <v>207</v>
      </c>
      <c r="E1098" s="1" t="s">
        <v>31946</v>
      </c>
      <c r="F1098" s="1" t="s">
        <v>220</v>
      </c>
      <c r="G1098" s="35">
        <v>10</v>
      </c>
      <c r="H10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m)CotDomNon-mechanicalunknown10</v>
      </c>
      <c r="I1098" s="39">
        <v>15.529688419547362</v>
      </c>
      <c r="J1098" s="28">
        <v>1.2887089811823247</v>
      </c>
      <c r="K1098" s="28">
        <v>6.958333333333333</v>
      </c>
      <c r="L1098" s="28">
        <v>4.434710774383924</v>
      </c>
      <c r="M1098" s="28">
        <v>1.8462077422004199</v>
      </c>
      <c r="N1098" s="28">
        <f>SUM(TotalCarbon[[#This Row],[Tree Carbon]:[Soil Carbon]])</f>
        <v>30.057649250647362</v>
      </c>
    </row>
    <row r="1099" spans="2:14" hidden="1">
      <c r="B1099" s="1" t="s">
        <v>31954</v>
      </c>
      <c r="C1099" s="1" t="s">
        <v>190</v>
      </c>
      <c r="D1099" s="1" t="s">
        <v>207</v>
      </c>
      <c r="E1099" s="1" t="s">
        <v>31946</v>
      </c>
      <c r="F1099" s="1" t="s">
        <v>220</v>
      </c>
      <c r="G1099" s="35">
        <v>15</v>
      </c>
      <c r="H10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m)CotDomNon-mechanicalunknown15</v>
      </c>
      <c r="I1099" s="39">
        <v>37.006473013310519</v>
      </c>
      <c r="J1099" s="28">
        <v>2.6470458271098298</v>
      </c>
      <c r="K1099" s="28">
        <v>9.7597402597402603</v>
      </c>
      <c r="L1099" s="28">
        <v>3.7852262912363011</v>
      </c>
      <c r="M1099" s="28">
        <v>2.5266548378734512</v>
      </c>
      <c r="N1099" s="28">
        <f>SUM(TotalCarbon[[#This Row],[Tree Carbon]:[Soil Carbon]])</f>
        <v>55.725140229270359</v>
      </c>
    </row>
    <row r="1100" spans="2:14" hidden="1">
      <c r="B1100" s="1" t="s">
        <v>31954</v>
      </c>
      <c r="C1100" s="1" t="s">
        <v>190</v>
      </c>
      <c r="D1100" s="1" t="s">
        <v>207</v>
      </c>
      <c r="E1100" s="1" t="s">
        <v>31946</v>
      </c>
      <c r="F1100" s="1" t="s">
        <v>220</v>
      </c>
      <c r="G1100" s="35">
        <v>20</v>
      </c>
      <c r="H11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m)CotDomNon-mechanicalunknown20</v>
      </c>
      <c r="I1100" s="39">
        <v>62.958315981740313</v>
      </c>
      <c r="J1100" s="28">
        <v>3.9601259008036171</v>
      </c>
      <c r="K1100" s="28">
        <v>12.219512195121951</v>
      </c>
      <c r="L1100" s="28">
        <v>3.4642034560376391</v>
      </c>
      <c r="M1100" s="28">
        <v>3.0837578009435589</v>
      </c>
      <c r="N1100" s="28">
        <f>SUM(TotalCarbon[[#This Row],[Tree Carbon]:[Soil Carbon]])</f>
        <v>85.685915334647078</v>
      </c>
    </row>
    <row r="1101" spans="2:14" hidden="1">
      <c r="B1101" s="1" t="s">
        <v>31954</v>
      </c>
      <c r="C1101" s="1" t="s">
        <v>190</v>
      </c>
      <c r="D1101" s="1" t="s">
        <v>207</v>
      </c>
      <c r="E1101" s="1" t="s">
        <v>31946</v>
      </c>
      <c r="F1101" s="1" t="s">
        <v>220</v>
      </c>
      <c r="G1101" s="35">
        <v>25</v>
      </c>
      <c r="H11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m)CotDomNon-mechanicalunknown25</v>
      </c>
      <c r="I1101" s="39">
        <v>89.680545859913082</v>
      </c>
      <c r="J1101" s="28">
        <v>5.0533248406048177</v>
      </c>
      <c r="K1101" s="28">
        <v>14.396551724137931</v>
      </c>
      <c r="L1101" s="28">
        <v>3.2833137201189619</v>
      </c>
      <c r="M1101" s="28">
        <v>3.5398751294399204</v>
      </c>
      <c r="N1101" s="28">
        <f>SUM(TotalCarbon[[#This Row],[Tree Carbon]:[Soil Carbon]])</f>
        <v>115.95361127421472</v>
      </c>
    </row>
    <row r="1102" spans="2:14" hidden="1">
      <c r="B1102" s="1" t="s">
        <v>31954</v>
      </c>
      <c r="C1102" s="1" t="s">
        <v>190</v>
      </c>
      <c r="D1102" s="1" t="s">
        <v>207</v>
      </c>
      <c r="E1102" s="1" t="s">
        <v>31946</v>
      </c>
      <c r="F1102" s="1" t="s">
        <v>220</v>
      </c>
      <c r="G1102" s="35">
        <v>30</v>
      </c>
      <c r="H11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m)CotDomNon-mechanicalunknown30</v>
      </c>
      <c r="I1102" s="39">
        <v>114.792372761484</v>
      </c>
      <c r="J1102" s="28">
        <v>5.8930177813341382</v>
      </c>
      <c r="K1102" s="28">
        <v>16.336956521739129</v>
      </c>
      <c r="L1102" s="28">
        <v>3.17413258748438</v>
      </c>
      <c r="M1102" s="28">
        <v>3.9133124132916706</v>
      </c>
      <c r="N1102" s="28">
        <f>SUM(TotalCarbon[[#This Row],[Tree Carbon]:[Soil Carbon]])</f>
        <v>144.10979206533332</v>
      </c>
    </row>
    <row r="1103" spans="2:14" hidden="1">
      <c r="B1103" s="1" t="s">
        <v>31954</v>
      </c>
      <c r="C1103" s="1" t="s">
        <v>190</v>
      </c>
      <c r="D1103" s="1" t="s">
        <v>207</v>
      </c>
      <c r="E1103" s="1" t="s">
        <v>31946</v>
      </c>
      <c r="F1103" s="1" t="s">
        <v>220</v>
      </c>
      <c r="G1103" s="35">
        <v>35</v>
      </c>
      <c r="H11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m)CotDomNon-mechanicalunknown35</v>
      </c>
      <c r="I1103" s="39">
        <v>137.07182923774201</v>
      </c>
      <c r="J1103" s="28">
        <v>6.5081661352284694</v>
      </c>
      <c r="K1103" s="28">
        <v>18.077319587628867</v>
      </c>
      <c r="L1103" s="28">
        <v>3.105549603316224</v>
      </c>
      <c r="M1103" s="28">
        <v>4.2190570019270055</v>
      </c>
      <c r="N1103" s="28">
        <f>SUM(TotalCarbon[[#This Row],[Tree Carbon]:[Soil Carbon]])</f>
        <v>168.98192156584258</v>
      </c>
    </row>
    <row r="1104" spans="2:14" hidden="1">
      <c r="B1104" s="1" t="s">
        <v>31954</v>
      </c>
      <c r="C1104" s="1" t="s">
        <v>190</v>
      </c>
      <c r="D1104" s="1" t="s">
        <v>207</v>
      </c>
      <c r="E1104" s="1" t="s">
        <v>31946</v>
      </c>
      <c r="F1104" s="1" t="s">
        <v>220</v>
      </c>
      <c r="G1104" s="35">
        <v>40</v>
      </c>
      <c r="H11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m)CotDomNon-mechanicalunknown40</v>
      </c>
      <c r="I1104" s="39">
        <v>156.09329892571813</v>
      </c>
      <c r="J1104" s="28">
        <v>6.9458278322070157</v>
      </c>
      <c r="K1104" s="28">
        <v>19.647058823529413</v>
      </c>
      <c r="L1104" s="28">
        <v>3.0614000576441622</v>
      </c>
      <c r="M1104" s="28">
        <v>4.4693794992299303</v>
      </c>
      <c r="N1104" s="28">
        <f>SUM(TotalCarbon[[#This Row],[Tree Carbon]:[Soil Carbon]])</f>
        <v>190.21696513832865</v>
      </c>
    </row>
    <row r="1105" spans="2:14" hidden="1">
      <c r="B1105" s="1" t="s">
        <v>31954</v>
      </c>
      <c r="C1105" s="1" t="s">
        <v>190</v>
      </c>
      <c r="D1105" s="1" t="s">
        <v>207</v>
      </c>
      <c r="E1105" s="1" t="s">
        <v>31946</v>
      </c>
      <c r="F1105" s="1" t="s">
        <v>220</v>
      </c>
      <c r="G1105" s="35">
        <v>45</v>
      </c>
      <c r="H11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m)CotDomNon-mechanicalunknown45</v>
      </c>
      <c r="I1105" s="39">
        <v>171.90526936798079</v>
      </c>
      <c r="J1105" s="28">
        <v>7.251467467944912</v>
      </c>
      <c r="K1105" s="28">
        <v>21.070093457943926</v>
      </c>
      <c r="L1105" s="28">
        <v>3.0325339423298745</v>
      </c>
      <c r="M1105" s="28">
        <v>4.6743262259591134</v>
      </c>
      <c r="N1105" s="28">
        <f>SUM(TotalCarbon[[#This Row],[Tree Carbon]:[Soil Carbon]])</f>
        <v>207.93369046215861</v>
      </c>
    </row>
    <row r="1106" spans="2:14" hidden="1">
      <c r="B1106" s="1" t="s">
        <v>31954</v>
      </c>
      <c r="C1106" s="1" t="s">
        <v>190</v>
      </c>
      <c r="D1106" s="1" t="s">
        <v>207</v>
      </c>
      <c r="E1106" s="1" t="s">
        <v>31946</v>
      </c>
      <c r="F1106" s="1" t="s">
        <v>220</v>
      </c>
      <c r="G1106" s="35">
        <v>50</v>
      </c>
      <c r="H11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m)CotDomNon-mechanicalunknown50</v>
      </c>
      <c r="I1106" s="39">
        <v>184.80093652972533</v>
      </c>
      <c r="J1106" s="28">
        <v>7.4623450993064964</v>
      </c>
      <c r="K1106" s="28">
        <v>22.366071428571427</v>
      </c>
      <c r="L1106" s="28">
        <v>3.0134694755354898</v>
      </c>
      <c r="M1106" s="28">
        <v>4.8421224138749679</v>
      </c>
      <c r="N1106" s="28">
        <f>SUM(TotalCarbon[[#This Row],[Tree Carbon]:[Soil Carbon]])</f>
        <v>222.4849449470137</v>
      </c>
    </row>
    <row r="1107" spans="2:14" hidden="1">
      <c r="B1107" s="1" t="s">
        <v>31954</v>
      </c>
      <c r="C1107" s="1" t="s">
        <v>190</v>
      </c>
      <c r="D1107" s="1" t="s">
        <v>207</v>
      </c>
      <c r="E1107" s="1" t="s">
        <v>31946</v>
      </c>
      <c r="F1107" s="1" t="s">
        <v>220</v>
      </c>
      <c r="G1107" s="35">
        <v>60</v>
      </c>
      <c r="H11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m)CotDomNon-mechanicalunknown60</v>
      </c>
      <c r="I1107" s="39">
        <v>203.43030584217772</v>
      </c>
      <c r="J1107" s="28">
        <v>7.7049734966213288</v>
      </c>
      <c r="K1107" s="28">
        <v>24.639344262295083</v>
      </c>
      <c r="L1107" s="28">
        <v>2.9923315823605647</v>
      </c>
      <c r="M1107" s="28">
        <v>5.0919794615792924</v>
      </c>
      <c r="N1107" s="28">
        <f>SUM(TotalCarbon[[#This Row],[Tree Carbon]:[Soil Carbon]])</f>
        <v>243.858934645034</v>
      </c>
    </row>
    <row r="1108" spans="2:14" hidden="1">
      <c r="B1108" s="1" t="s">
        <v>31954</v>
      </c>
      <c r="C1108" s="1" t="s">
        <v>190</v>
      </c>
      <c r="D1108" s="1" t="s">
        <v>207</v>
      </c>
      <c r="E1108" s="1" t="s">
        <v>31946</v>
      </c>
      <c r="F1108" s="1" t="s">
        <v>220</v>
      </c>
      <c r="G1108" s="35">
        <v>70</v>
      </c>
      <c r="H11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m)CotDomNon-mechanicalunknown70</v>
      </c>
      <c r="I1108" s="39">
        <v>215.07774052429178</v>
      </c>
      <c r="J1108" s="28">
        <v>7.8168023301853067</v>
      </c>
      <c r="K1108" s="28">
        <v>26.568181818181817</v>
      </c>
      <c r="L1108" s="28">
        <v>2.9828606202449586</v>
      </c>
      <c r="M1108" s="28">
        <v>5.2594636492987874</v>
      </c>
      <c r="N1108" s="28">
        <f>SUM(TotalCarbon[[#This Row],[Tree Carbon]:[Soil Carbon]])</f>
        <v>257.70504894220267</v>
      </c>
    </row>
    <row r="1109" spans="2:14" hidden="1">
      <c r="B1109" s="1" t="s">
        <v>31954</v>
      </c>
      <c r="C1109" s="1" t="s">
        <v>190</v>
      </c>
      <c r="D1109" s="1" t="s">
        <v>207</v>
      </c>
      <c r="E1109" s="1" t="s">
        <v>31946</v>
      </c>
      <c r="F1109" s="1" t="s">
        <v>220</v>
      </c>
      <c r="G1109" s="35">
        <v>80</v>
      </c>
      <c r="H11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m)CotDomNon-mechanicalunknown80</v>
      </c>
      <c r="I1109" s="39">
        <v>222.2086707911208</v>
      </c>
      <c r="J1109" s="28">
        <v>7.8679102156700864</v>
      </c>
      <c r="K1109" s="28">
        <v>28.225352112676056</v>
      </c>
      <c r="L1109" s="28">
        <v>2.9785870855774603</v>
      </c>
      <c r="M1109" s="28">
        <v>5.3717316577211491</v>
      </c>
      <c r="N1109" s="28">
        <f>SUM(TotalCarbon[[#This Row],[Tree Carbon]:[Soil Carbon]])</f>
        <v>266.65225186276558</v>
      </c>
    </row>
    <row r="1110" spans="2:14" hidden="1">
      <c r="B1110" s="1" t="s">
        <v>31954</v>
      </c>
      <c r="C1110" s="1" t="s">
        <v>190</v>
      </c>
      <c r="D1110" s="1" t="s">
        <v>207</v>
      </c>
      <c r="E1110" s="1" t="s">
        <v>31946</v>
      </c>
      <c r="F1110" s="1" t="s">
        <v>220</v>
      </c>
      <c r="G1110" s="35">
        <v>90</v>
      </c>
      <c r="H11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m)CotDomNon-mechanicalunknown90</v>
      </c>
      <c r="I1110" s="39">
        <v>226.52194261805519</v>
      </c>
      <c r="J1110" s="28">
        <v>7.8911785686406732</v>
      </c>
      <c r="K1110" s="28">
        <v>29.664473684210527</v>
      </c>
      <c r="L1110" s="28">
        <v>2.9766526388665238</v>
      </c>
      <c r="M1110" s="28">
        <v>5.4469871542951651</v>
      </c>
      <c r="N1110" s="28">
        <f>SUM(TotalCarbon[[#This Row],[Tree Carbon]:[Soil Carbon]])</f>
        <v>272.50123466406814</v>
      </c>
    </row>
    <row r="1111" spans="2:14" hidden="1">
      <c r="B1111" s="1" t="s">
        <v>31954</v>
      </c>
      <c r="C1111" s="1" t="s">
        <v>190</v>
      </c>
      <c r="D1111" s="1" t="s">
        <v>207</v>
      </c>
      <c r="E1111" s="1" t="s">
        <v>31946</v>
      </c>
      <c r="F1111" s="1" t="s">
        <v>220</v>
      </c>
      <c r="G1111" s="35">
        <v>100</v>
      </c>
      <c r="H11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m)CotDomNon-mechanicalunknown100</v>
      </c>
      <c r="I1111" s="39">
        <v>229.11253519198738</v>
      </c>
      <c r="J1111" s="28">
        <v>7.9017539067004012</v>
      </c>
      <c r="K1111" s="28">
        <v>30.925925925925927</v>
      </c>
      <c r="L1111" s="28">
        <v>2.9757757422343896</v>
      </c>
      <c r="M1111" s="28">
        <v>5.4974324222230919</v>
      </c>
      <c r="N1111" s="28">
        <f>SUM(TotalCarbon[[#This Row],[Tree Carbon]:[Soil Carbon]])</f>
        <v>276.41342318907118</v>
      </c>
    </row>
    <row r="1112" spans="2:14" hidden="1">
      <c r="B1112" s="1" t="s">
        <v>31954</v>
      </c>
      <c r="C1112" s="1" t="s">
        <v>190</v>
      </c>
      <c r="D1112" s="1" t="s">
        <v>208</v>
      </c>
      <c r="E1112" s="1" t="s">
        <v>31946</v>
      </c>
      <c r="F1112" s="1" t="s">
        <v>220</v>
      </c>
      <c r="G1112" s="35">
        <v>0</v>
      </c>
      <c r="H11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m)WilCotNon-mechanicalunknown0</v>
      </c>
      <c r="I1112" s="39">
        <v>0</v>
      </c>
      <c r="J1112" s="28">
        <v>0</v>
      </c>
      <c r="K1112" s="28">
        <v>0</v>
      </c>
      <c r="L1112" s="28">
        <v>0</v>
      </c>
      <c r="M1112" s="28">
        <v>0</v>
      </c>
      <c r="N1112" s="28">
        <f>SUM(TotalCarbon[[#This Row],[Tree Carbon]:[Soil Carbon]])</f>
        <v>0</v>
      </c>
    </row>
    <row r="1113" spans="2:14" hidden="1">
      <c r="B1113" s="1" t="s">
        <v>31954</v>
      </c>
      <c r="C1113" s="1" t="s">
        <v>190</v>
      </c>
      <c r="D1113" s="1" t="s">
        <v>208</v>
      </c>
      <c r="E1113" s="1" t="s">
        <v>31946</v>
      </c>
      <c r="F1113" s="1" t="s">
        <v>220</v>
      </c>
      <c r="G1113" s="35">
        <v>5</v>
      </c>
      <c r="H11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m)WilCotNon-mechanicalunknown5</v>
      </c>
      <c r="I1113" s="39">
        <v>28.270004332360855</v>
      </c>
      <c r="J1113" s="28">
        <v>1.1261750057479241</v>
      </c>
      <c r="K1113" s="28">
        <v>3.7388059701492535</v>
      </c>
      <c r="L1113" s="28">
        <v>4.568210151775868</v>
      </c>
      <c r="M1113" s="28">
        <v>1.0151077827633017</v>
      </c>
      <c r="N1113" s="28">
        <f>SUM(TotalCarbon[[#This Row],[Tree Carbon]:[Soil Carbon]])</f>
        <v>38.718303242797198</v>
      </c>
    </row>
    <row r="1114" spans="2:14" hidden="1">
      <c r="B1114" s="1" t="s">
        <v>31954</v>
      </c>
      <c r="C1114" s="1" t="s">
        <v>190</v>
      </c>
      <c r="D1114" s="1" t="s">
        <v>208</v>
      </c>
      <c r="E1114" s="1" t="s">
        <v>31946</v>
      </c>
      <c r="F1114" s="1" t="s">
        <v>220</v>
      </c>
      <c r="G1114" s="35">
        <v>10</v>
      </c>
      <c r="H11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m)WilCotNon-mechanicalunknown10</v>
      </c>
      <c r="I1114" s="39">
        <v>59.014191642346091</v>
      </c>
      <c r="J1114" s="28">
        <v>2.6273101552884319</v>
      </c>
      <c r="K1114" s="28">
        <v>6.958333333333333</v>
      </c>
      <c r="L1114" s="28">
        <v>3.7914634469929918</v>
      </c>
      <c r="M1114" s="28">
        <v>1.8462077422004199</v>
      </c>
      <c r="N1114" s="28">
        <f>SUM(TotalCarbon[[#This Row],[Tree Carbon]:[Soil Carbon]])</f>
        <v>74.237506320161273</v>
      </c>
    </row>
    <row r="1115" spans="2:14" hidden="1">
      <c r="B1115" s="1" t="s">
        <v>31954</v>
      </c>
      <c r="C1115" s="1" t="s">
        <v>190</v>
      </c>
      <c r="D1115" s="1" t="s">
        <v>208</v>
      </c>
      <c r="E1115" s="1" t="s">
        <v>31946</v>
      </c>
      <c r="F1115" s="1" t="s">
        <v>220</v>
      </c>
      <c r="G1115" s="35">
        <v>15</v>
      </c>
      <c r="H11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m)WilCotNon-mechanicalunknown15</v>
      </c>
      <c r="I1115" s="39">
        <v>70.38378278805672</v>
      </c>
      <c r="J1115" s="28">
        <v>3.3121232962867131</v>
      </c>
      <c r="K1115" s="28">
        <v>9.7597402597402603</v>
      </c>
      <c r="L1115" s="28">
        <v>3.6030968849440734</v>
      </c>
      <c r="M1115" s="28">
        <v>2.5266548378734512</v>
      </c>
      <c r="N1115" s="28">
        <f>SUM(TotalCarbon[[#This Row],[Tree Carbon]:[Soil Carbon]])</f>
        <v>89.58539806690122</v>
      </c>
    </row>
    <row r="1116" spans="2:14" hidden="1">
      <c r="B1116" s="1" t="s">
        <v>31954</v>
      </c>
      <c r="C1116" s="1" t="s">
        <v>190</v>
      </c>
      <c r="D1116" s="1" t="s">
        <v>208</v>
      </c>
      <c r="E1116" s="1" t="s">
        <v>31946</v>
      </c>
      <c r="F1116" s="1" t="s">
        <v>220</v>
      </c>
      <c r="G1116" s="35">
        <v>20</v>
      </c>
      <c r="H11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m)WilCotNon-mechanicalunknown20</v>
      </c>
      <c r="I1116" s="39">
        <v>73.78569550085966</v>
      </c>
      <c r="J1116" s="28">
        <v>3.5589078088340047</v>
      </c>
      <c r="K1116" s="28">
        <v>12.219512195121951</v>
      </c>
      <c r="L1116" s="28">
        <v>3.5465793968068322</v>
      </c>
      <c r="M1116" s="28">
        <v>3.0837578009435589</v>
      </c>
      <c r="N1116" s="28">
        <f>SUM(TotalCarbon[[#This Row],[Tree Carbon]:[Soil Carbon]])</f>
        <v>96.194452702566011</v>
      </c>
    </row>
    <row r="1117" spans="2:14" hidden="1">
      <c r="B1117" s="1" t="s">
        <v>31954</v>
      </c>
      <c r="C1117" s="1" t="s">
        <v>190</v>
      </c>
      <c r="D1117" s="1" t="s">
        <v>208</v>
      </c>
      <c r="E1117" s="1" t="s">
        <v>31946</v>
      </c>
      <c r="F1117" s="1" t="s">
        <v>220</v>
      </c>
      <c r="G1117" s="35">
        <v>25</v>
      </c>
      <c r="H11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m)WilCotNon-mechanicalunknown25</v>
      </c>
      <c r="I1117" s="39">
        <v>74.750650882261851</v>
      </c>
      <c r="J1117" s="28">
        <v>3.6420034421742637</v>
      </c>
      <c r="K1117" s="28">
        <v>14.396551724137931</v>
      </c>
      <c r="L1117" s="28">
        <v>3.5286167531468764</v>
      </c>
      <c r="M1117" s="28">
        <v>3.5398751294399204</v>
      </c>
      <c r="N1117" s="28">
        <f>SUM(TotalCarbon[[#This Row],[Tree Carbon]:[Soil Carbon]])</f>
        <v>99.857697931160843</v>
      </c>
    </row>
    <row r="1118" spans="2:14" hidden="1">
      <c r="B1118" s="1" t="s">
        <v>31954</v>
      </c>
      <c r="C1118" s="1" t="s">
        <v>190</v>
      </c>
      <c r="D1118" s="1" t="s">
        <v>208</v>
      </c>
      <c r="E1118" s="1" t="s">
        <v>31946</v>
      </c>
      <c r="F1118" s="1" t="s">
        <v>220</v>
      </c>
      <c r="G1118" s="35">
        <v>30</v>
      </c>
      <c r="H11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m)WilCotNon-mechanicalunknown30</v>
      </c>
      <c r="I1118" s="39">
        <v>75.020431192136797</v>
      </c>
      <c r="J1118" s="28">
        <v>3.6693930964832413</v>
      </c>
      <c r="K1118" s="28">
        <v>16.336956521739129</v>
      </c>
      <c r="L1118" s="28">
        <v>3.5228052626295479</v>
      </c>
      <c r="M1118" s="28">
        <v>3.9133124132916706</v>
      </c>
      <c r="N1118" s="28">
        <f>SUM(TotalCarbon[[#This Row],[Tree Carbon]:[Soil Carbon]])</f>
        <v>102.46289848628038</v>
      </c>
    </row>
    <row r="1119" spans="2:14" hidden="1">
      <c r="B1119" s="1" t="s">
        <v>31954</v>
      </c>
      <c r="C1119" s="1" t="s">
        <v>190</v>
      </c>
      <c r="D1119" s="1" t="s">
        <v>208</v>
      </c>
      <c r="E1119" s="1" t="s">
        <v>31946</v>
      </c>
      <c r="F1119" s="1" t="s">
        <v>220</v>
      </c>
      <c r="G1119" s="35">
        <v>35</v>
      </c>
      <c r="H11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m)WilCotNon-mechanicalunknown35</v>
      </c>
      <c r="I1119" s="39">
        <v>75.095555336385971</v>
      </c>
      <c r="J1119" s="28">
        <v>3.6783594087662266</v>
      </c>
      <c r="K1119" s="28">
        <v>18.077319587628867</v>
      </c>
      <c r="L1119" s="28">
        <v>3.5209142941772895</v>
      </c>
      <c r="M1119" s="28">
        <v>4.2190570019270055</v>
      </c>
      <c r="N1119" s="28">
        <f>SUM(TotalCarbon[[#This Row],[Tree Carbon]:[Soil Carbon]])</f>
        <v>104.59120562888535</v>
      </c>
    </row>
    <row r="1120" spans="2:14" hidden="1">
      <c r="B1120" s="1" t="s">
        <v>31954</v>
      </c>
      <c r="C1120" s="1" t="s">
        <v>190</v>
      </c>
      <c r="D1120" s="1" t="s">
        <v>208</v>
      </c>
      <c r="E1120" s="1" t="s">
        <v>31946</v>
      </c>
      <c r="F1120" s="1" t="s">
        <v>220</v>
      </c>
      <c r="G1120" s="35">
        <v>40</v>
      </c>
      <c r="H11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m)WilCotNon-mechanicalunknown40</v>
      </c>
      <c r="I1120" s="39">
        <v>75.116451557520946</v>
      </c>
      <c r="J1120" s="28">
        <v>3.6812880925157034</v>
      </c>
      <c r="K1120" s="28">
        <v>19.647058823529413</v>
      </c>
      <c r="L1120" s="28">
        <v>3.5202978615800937</v>
      </c>
      <c r="M1120" s="28">
        <v>4.4693794992299303</v>
      </c>
      <c r="N1120" s="28">
        <f>SUM(TotalCarbon[[#This Row],[Tree Carbon]:[Soil Carbon]])</f>
        <v>106.43447583437609</v>
      </c>
    </row>
    <row r="1121" spans="2:14" hidden="1">
      <c r="B1121" s="1" t="s">
        <v>31954</v>
      </c>
      <c r="C1121" s="1" t="s">
        <v>190</v>
      </c>
      <c r="D1121" s="1" t="s">
        <v>208</v>
      </c>
      <c r="E1121" s="1" t="s">
        <v>31946</v>
      </c>
      <c r="F1121" s="1" t="s">
        <v>220</v>
      </c>
      <c r="G1121" s="35">
        <v>45</v>
      </c>
      <c r="H11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m)WilCotNon-mechanicalunknown45</v>
      </c>
      <c r="I1121" s="39">
        <v>75.122262175081957</v>
      </c>
      <c r="J1121" s="28">
        <v>3.6822439990913969</v>
      </c>
      <c r="K1121" s="28">
        <v>21.070093457943926</v>
      </c>
      <c r="L1121" s="28">
        <v>3.5200967908046694</v>
      </c>
      <c r="M1121" s="28">
        <v>4.6743262259591134</v>
      </c>
      <c r="N1121" s="28">
        <f>SUM(TotalCarbon[[#This Row],[Tree Carbon]:[Soil Carbon]])</f>
        <v>108.06902264888106</v>
      </c>
    </row>
    <row r="1122" spans="2:14" hidden="1">
      <c r="B1122" s="1" t="s">
        <v>31954</v>
      </c>
      <c r="C1122" s="1" t="s">
        <v>190</v>
      </c>
      <c r="D1122" s="1" t="s">
        <v>208</v>
      </c>
      <c r="E1122" s="1" t="s">
        <v>31946</v>
      </c>
      <c r="F1122" s="1" t="s">
        <v>220</v>
      </c>
      <c r="G1122" s="35">
        <v>50</v>
      </c>
      <c r="H11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m)WilCotNon-mechanicalunknown50</v>
      </c>
      <c r="I1122" s="39">
        <v>75.123877796740516</v>
      </c>
      <c r="J1122" s="28">
        <v>3.6825559278930973</v>
      </c>
      <c r="K1122" s="28">
        <v>22.366071428571427</v>
      </c>
      <c r="L1122" s="28">
        <v>3.5200311917231137</v>
      </c>
      <c r="M1122" s="28">
        <v>4.8421224138749679</v>
      </c>
      <c r="N1122" s="28">
        <f>SUM(TotalCarbon[[#This Row],[Tree Carbon]:[Soil Carbon]])</f>
        <v>109.53465875880312</v>
      </c>
    </row>
    <row r="1123" spans="2:14" hidden="1">
      <c r="B1123" s="1" t="s">
        <v>31954</v>
      </c>
      <c r="C1123" s="1" t="s">
        <v>190</v>
      </c>
      <c r="D1123" s="1" t="s">
        <v>208</v>
      </c>
      <c r="E1123" s="1" t="s">
        <v>31946</v>
      </c>
      <c r="F1123" s="1" t="s">
        <v>220</v>
      </c>
      <c r="G1123" s="35">
        <v>60</v>
      </c>
      <c r="H11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m)WilCotNon-mechanicalunknown60</v>
      </c>
      <c r="I1123" s="39">
        <v>75.124451900615981</v>
      </c>
      <c r="J1123" s="28">
        <v>3.6826909168929349</v>
      </c>
      <c r="K1123" s="28">
        <v>24.639344262295083</v>
      </c>
      <c r="L1123" s="28">
        <v>3.5200028054412922</v>
      </c>
      <c r="M1123" s="28">
        <v>5.0919794615792924</v>
      </c>
      <c r="N1123" s="28">
        <f>SUM(TotalCarbon[[#This Row],[Tree Carbon]:[Soil Carbon]])</f>
        <v>112.05846934682458</v>
      </c>
    </row>
    <row r="1124" spans="2:14" hidden="1">
      <c r="B1124" s="1" t="s">
        <v>31954</v>
      </c>
      <c r="C1124" s="1" t="s">
        <v>190</v>
      </c>
      <c r="D1124" s="1" t="s">
        <v>208</v>
      </c>
      <c r="E1124" s="1" t="s">
        <v>31946</v>
      </c>
      <c r="F1124" s="1" t="s">
        <v>220</v>
      </c>
      <c r="G1124" s="35">
        <v>70</v>
      </c>
      <c r="H11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m)WilCotNon-mechanicalunknown70</v>
      </c>
      <c r="I1124" s="39">
        <v>75.124496281688877</v>
      </c>
      <c r="J1124" s="28">
        <v>3.6827052878142488</v>
      </c>
      <c r="K1124" s="28">
        <v>26.568181818181817</v>
      </c>
      <c r="L1124" s="28">
        <v>3.5199997835140926</v>
      </c>
      <c r="M1124" s="28">
        <v>5.2594636492987874</v>
      </c>
      <c r="N1124" s="28">
        <f>SUM(TotalCarbon[[#This Row],[Tree Carbon]:[Soil Carbon]])</f>
        <v>114.15484682049782</v>
      </c>
    </row>
    <row r="1125" spans="2:14" hidden="1">
      <c r="B1125" s="1" t="s">
        <v>31954</v>
      </c>
      <c r="C1125" s="1" t="s">
        <v>190</v>
      </c>
      <c r="D1125" s="1" t="s">
        <v>208</v>
      </c>
      <c r="E1125" s="1" t="s">
        <v>31946</v>
      </c>
      <c r="F1125" s="1" t="s">
        <v>220</v>
      </c>
      <c r="G1125" s="35">
        <v>80</v>
      </c>
      <c r="H11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m)WilCotNon-mechanicalunknown80</v>
      </c>
      <c r="I1125" s="39">
        <v>75.124499712556911</v>
      </c>
      <c r="J1125" s="28">
        <v>3.6827068177232407</v>
      </c>
      <c r="K1125" s="28">
        <v>28.225352112676056</v>
      </c>
      <c r="L1125" s="28">
        <v>3.5199994618046277</v>
      </c>
      <c r="M1125" s="28">
        <v>5.3717316577211491</v>
      </c>
      <c r="N1125" s="28">
        <f>SUM(TotalCarbon[[#This Row],[Tree Carbon]:[Soil Carbon]])</f>
        <v>115.924289762482</v>
      </c>
    </row>
    <row r="1126" spans="2:14" hidden="1">
      <c r="B1126" s="1" t="s">
        <v>31954</v>
      </c>
      <c r="C1126" s="1" t="s">
        <v>190</v>
      </c>
      <c r="D1126" s="1" t="s">
        <v>208</v>
      </c>
      <c r="E1126" s="1" t="s">
        <v>31946</v>
      </c>
      <c r="F1126" s="1" t="s">
        <v>220</v>
      </c>
      <c r="G1126" s="35">
        <v>90</v>
      </c>
      <c r="H11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m)WilCotNon-mechanicalunknown90</v>
      </c>
      <c r="I1126" s="39">
        <v>75.124499977779294</v>
      </c>
      <c r="J1126" s="28">
        <v>3.6827069805950883</v>
      </c>
      <c r="K1126" s="28">
        <v>29.664473684210527</v>
      </c>
      <c r="L1126" s="28">
        <v>3.519999427555923</v>
      </c>
      <c r="M1126" s="28">
        <v>5.4469871542951651</v>
      </c>
      <c r="N1126" s="28">
        <f>SUM(TotalCarbon[[#This Row],[Tree Carbon]:[Soil Carbon]])</f>
        <v>117.43866722443599</v>
      </c>
    </row>
    <row r="1127" spans="2:14" hidden="1">
      <c r="B1127" s="1" t="s">
        <v>31954</v>
      </c>
      <c r="C1127" s="1" t="s">
        <v>190</v>
      </c>
      <c r="D1127" s="1" t="s">
        <v>208</v>
      </c>
      <c r="E1127" s="1" t="s">
        <v>31946</v>
      </c>
      <c r="F1127" s="1" t="s">
        <v>220</v>
      </c>
      <c r="G1127" s="35">
        <v>100</v>
      </c>
      <c r="H11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m)WilCotNon-mechanicalunknown100</v>
      </c>
      <c r="I1127" s="39">
        <v>75.124499998282218</v>
      </c>
      <c r="J1127" s="28">
        <v>3.682706997934182</v>
      </c>
      <c r="K1127" s="28">
        <v>30.925925925925927</v>
      </c>
      <c r="L1127" s="28">
        <v>3.5199994239098604</v>
      </c>
      <c r="M1127" s="28">
        <v>5.4974324222230919</v>
      </c>
      <c r="N1127" s="28">
        <f>SUM(TotalCarbon[[#This Row],[Tree Carbon]:[Soil Carbon]])</f>
        <v>118.75056476827527</v>
      </c>
    </row>
    <row r="1128" spans="2:14" hidden="1">
      <c r="B1128" s="1" t="s">
        <v>31954</v>
      </c>
      <c r="C1128" s="1" t="s">
        <v>190</v>
      </c>
      <c r="D1128" s="1" t="s">
        <v>209</v>
      </c>
      <c r="E1128" s="1" t="s">
        <v>31946</v>
      </c>
      <c r="F1128" s="1" t="s">
        <v>220</v>
      </c>
      <c r="G1128" s="35">
        <v>0</v>
      </c>
      <c r="H11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m)ShrublandNon-mechanicalunknown0</v>
      </c>
      <c r="I1128" s="39">
        <v>0</v>
      </c>
      <c r="J1128" s="28">
        <v>0</v>
      </c>
      <c r="K1128" s="28">
        <v>0</v>
      </c>
      <c r="L1128" s="28">
        <v>0</v>
      </c>
      <c r="M1128" s="28">
        <v>0</v>
      </c>
      <c r="N1128" s="28">
        <f>SUM(TotalCarbon[[#This Row],[Tree Carbon]:[Soil Carbon]])</f>
        <v>0</v>
      </c>
    </row>
    <row r="1129" spans="2:14" hidden="1">
      <c r="B1129" s="1" t="s">
        <v>31954</v>
      </c>
      <c r="C1129" s="1" t="s">
        <v>190</v>
      </c>
      <c r="D1129" s="1" t="s">
        <v>209</v>
      </c>
      <c r="E1129" s="1" t="s">
        <v>31946</v>
      </c>
      <c r="F1129" s="1" t="s">
        <v>220</v>
      </c>
      <c r="G1129" s="35">
        <v>5</v>
      </c>
      <c r="H11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m)ShrublandNon-mechanicalunknown5</v>
      </c>
      <c r="I1129" s="39">
        <v>3.0141956839325448</v>
      </c>
      <c r="J1129" s="28">
        <v>0.21055629226912231</v>
      </c>
      <c r="K1129" s="28">
        <v>3.7388059701492535</v>
      </c>
      <c r="L1129" s="28">
        <v>6.6063010366257551</v>
      </c>
      <c r="M1129" s="28">
        <v>0.63444236422706268</v>
      </c>
      <c r="N1129" s="28">
        <f>SUM(TotalCarbon[[#This Row],[Tree Carbon]:[Soil Carbon]])</f>
        <v>14.204301347203739</v>
      </c>
    </row>
    <row r="1130" spans="2:14" hidden="1">
      <c r="B1130" s="1" t="s">
        <v>31954</v>
      </c>
      <c r="C1130" s="1" t="s">
        <v>190</v>
      </c>
      <c r="D1130" s="1" t="s">
        <v>209</v>
      </c>
      <c r="E1130" s="1" t="s">
        <v>31946</v>
      </c>
      <c r="F1130" s="1" t="s">
        <v>220</v>
      </c>
      <c r="G1130" s="35">
        <v>10</v>
      </c>
      <c r="H11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m)ShrublandNon-mechanicalunknown10</v>
      </c>
      <c r="I1130" s="39">
        <v>14.657601163866563</v>
      </c>
      <c r="J1130" s="28">
        <v>0.82118729496614962</v>
      </c>
      <c r="K1130" s="28">
        <v>6.958333333333333</v>
      </c>
      <c r="L1130" s="28">
        <v>4.8969095286178987</v>
      </c>
      <c r="M1130" s="28">
        <v>1.1538798388752625</v>
      </c>
      <c r="N1130" s="28">
        <f>SUM(TotalCarbon[[#This Row],[Tree Carbon]:[Soil Carbon]])</f>
        <v>28.487911159659205</v>
      </c>
    </row>
    <row r="1131" spans="2:14" hidden="1">
      <c r="B1131" s="1" t="s">
        <v>31954</v>
      </c>
      <c r="C1131" s="1" t="s">
        <v>190</v>
      </c>
      <c r="D1131" s="1" t="s">
        <v>209</v>
      </c>
      <c r="E1131" s="1" t="s">
        <v>31946</v>
      </c>
      <c r="F1131" s="1" t="s">
        <v>220</v>
      </c>
      <c r="G1131" s="35">
        <v>15</v>
      </c>
      <c r="H11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m)ShrublandNon-mechanicalunknown15</v>
      </c>
      <c r="I1131" s="39">
        <v>31.060709217644437</v>
      </c>
      <c r="J1131" s="28">
        <v>1.452501809577126</v>
      </c>
      <c r="K1131" s="28">
        <v>9.7597402597402603</v>
      </c>
      <c r="L1131" s="28">
        <v>4.3195021955574147</v>
      </c>
      <c r="M1131" s="28">
        <v>1.5791592736709106</v>
      </c>
      <c r="N1131" s="28">
        <f>SUM(TotalCarbon[[#This Row],[Tree Carbon]:[Soil Carbon]])</f>
        <v>48.17161275619015</v>
      </c>
    </row>
    <row r="1132" spans="2:14" hidden="1">
      <c r="B1132" s="1" t="s">
        <v>31954</v>
      </c>
      <c r="C1132" s="1" t="s">
        <v>190</v>
      </c>
      <c r="D1132" s="1" t="s">
        <v>209</v>
      </c>
      <c r="E1132" s="1" t="s">
        <v>31946</v>
      </c>
      <c r="F1132" s="1" t="s">
        <v>220</v>
      </c>
      <c r="G1132" s="35">
        <v>20</v>
      </c>
      <c r="H113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m)ShrublandNon-mechanicalunknown20</v>
      </c>
      <c r="I1132" s="39">
        <v>47.701001623040675</v>
      </c>
      <c r="J1132" s="28">
        <v>1.9300342942806175</v>
      </c>
      <c r="K1132" s="28">
        <v>12.219512195121951</v>
      </c>
      <c r="L1132" s="28">
        <v>4.0576544846563491</v>
      </c>
      <c r="M1132" s="28">
        <v>1.9273486255897225</v>
      </c>
      <c r="N1132" s="28">
        <f>SUM(TotalCarbon[[#This Row],[Tree Carbon]:[Soil Carbon]])</f>
        <v>67.835551222689304</v>
      </c>
    </row>
    <row r="1133" spans="2:14" hidden="1">
      <c r="B1133" s="1" t="s">
        <v>31954</v>
      </c>
      <c r="C1133" s="1" t="s">
        <v>190</v>
      </c>
      <c r="D1133" s="1" t="s">
        <v>209</v>
      </c>
      <c r="E1133" s="1" t="s">
        <v>31946</v>
      </c>
      <c r="F1133" s="1" t="s">
        <v>220</v>
      </c>
      <c r="G1133" s="35">
        <v>25</v>
      </c>
      <c r="H113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m)ShrublandNon-mechanicalunknown25</v>
      </c>
      <c r="I1133" s="39">
        <v>62.200315887064036</v>
      </c>
      <c r="J1133" s="28">
        <v>2.2463811768879922</v>
      </c>
      <c r="K1133" s="28">
        <v>14.396551724137931</v>
      </c>
      <c r="L1133" s="28">
        <v>3.9243976759677506</v>
      </c>
      <c r="M1133" s="28">
        <v>2.2124219558999485</v>
      </c>
      <c r="N1133" s="28">
        <f>SUM(TotalCarbon[[#This Row],[Tree Carbon]:[Soil Carbon]])</f>
        <v>84.980068419957661</v>
      </c>
    </row>
    <row r="1134" spans="2:14" hidden="1">
      <c r="B1134" s="1" t="s">
        <v>31954</v>
      </c>
      <c r="C1134" s="1" t="s">
        <v>190</v>
      </c>
      <c r="D1134" s="1" t="s">
        <v>209</v>
      </c>
      <c r="E1134" s="1" t="s">
        <v>31946</v>
      </c>
      <c r="F1134" s="1" t="s">
        <v>220</v>
      </c>
      <c r="G1134" s="35">
        <v>30</v>
      </c>
      <c r="H113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m)ShrublandNon-mechanicalunknown30</v>
      </c>
      <c r="I1134" s="39">
        <v>73.825393459977718</v>
      </c>
      <c r="J1134" s="28">
        <v>2.442705715592536</v>
      </c>
      <c r="K1134" s="28">
        <v>16.336956521739129</v>
      </c>
      <c r="L1134" s="28">
        <v>3.8527223868720983</v>
      </c>
      <c r="M1134" s="28">
        <v>2.4458202583072932</v>
      </c>
      <c r="N1134" s="28">
        <f>SUM(TotalCarbon[[#This Row],[Tree Carbon]:[Soil Carbon]])</f>
        <v>98.903598342488777</v>
      </c>
    </row>
    <row r="1135" spans="2:14" hidden="1">
      <c r="B1135" s="1" t="s">
        <v>31954</v>
      </c>
      <c r="C1135" s="1" t="s">
        <v>190</v>
      </c>
      <c r="D1135" s="1" t="s">
        <v>209</v>
      </c>
      <c r="E1135" s="1" t="s">
        <v>31946</v>
      </c>
      <c r="F1135" s="1" t="s">
        <v>220</v>
      </c>
      <c r="G1135" s="35">
        <v>35</v>
      </c>
      <c r="H113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m)ShrublandNon-mechanicalunknown35</v>
      </c>
      <c r="I1135" s="39">
        <v>82.693682161350708</v>
      </c>
      <c r="J1135" s="28">
        <v>2.5604137470642105</v>
      </c>
      <c r="K1135" s="28">
        <v>18.077319587628867</v>
      </c>
      <c r="L1135" s="28">
        <v>3.8130380237114503</v>
      </c>
      <c r="M1135" s="28">
        <v>2.6369106262043758</v>
      </c>
      <c r="N1135" s="28">
        <f>SUM(TotalCarbon[[#This Row],[Tree Carbon]:[Soil Carbon]])</f>
        <v>109.78136414595963</v>
      </c>
    </row>
    <row r="1136" spans="2:14" hidden="1">
      <c r="B1136" s="1" t="s">
        <v>31954</v>
      </c>
      <c r="C1136" s="1" t="s">
        <v>190</v>
      </c>
      <c r="D1136" s="1" t="s">
        <v>209</v>
      </c>
      <c r="E1136" s="1" t="s">
        <v>31946</v>
      </c>
      <c r="F1136" s="1" t="s">
        <v>220</v>
      </c>
      <c r="G1136" s="35">
        <v>40</v>
      </c>
      <c r="H11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m)ShrublandNon-mechanicalunknown40</v>
      </c>
      <c r="I1136" s="39">
        <v>89.25025524474573</v>
      </c>
      <c r="J1136" s="28">
        <v>2.6296645624507646</v>
      </c>
      <c r="K1136" s="28">
        <v>19.647058823529413</v>
      </c>
      <c r="L1136" s="28">
        <v>3.7907163749741728</v>
      </c>
      <c r="M1136" s="28">
        <v>2.7933621870187082</v>
      </c>
      <c r="N1136" s="28">
        <f>SUM(TotalCarbon[[#This Row],[Tree Carbon]:[Soil Carbon]])</f>
        <v>118.11105719271879</v>
      </c>
    </row>
    <row r="1137" spans="2:14" hidden="1">
      <c r="B1137" s="1" t="s">
        <v>31954</v>
      </c>
      <c r="C1137" s="1" t="s">
        <v>190</v>
      </c>
      <c r="D1137" s="1" t="s">
        <v>209</v>
      </c>
      <c r="E1137" s="1" t="s">
        <v>31946</v>
      </c>
      <c r="F1137" s="1" t="s">
        <v>220</v>
      </c>
      <c r="G1137" s="35">
        <v>45</v>
      </c>
      <c r="H11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m)ShrublandNon-mechanicalunknown45</v>
      </c>
      <c r="I1137" s="39">
        <v>93.999895340583194</v>
      </c>
      <c r="J1137" s="28">
        <v>2.6699779750838051</v>
      </c>
      <c r="K1137" s="28">
        <v>21.070093457943926</v>
      </c>
      <c r="L1137" s="28">
        <v>3.7780498137058847</v>
      </c>
      <c r="M1137" s="28">
        <v>2.921453891224445</v>
      </c>
      <c r="N1137" s="28">
        <f>SUM(TotalCarbon[[#This Row],[Tree Carbon]:[Soil Carbon]])</f>
        <v>124.43947047854127</v>
      </c>
    </row>
    <row r="1138" spans="2:14" hidden="1">
      <c r="B1138" s="1" t="s">
        <v>31954</v>
      </c>
      <c r="C1138" s="1" t="s">
        <v>190</v>
      </c>
      <c r="D1138" s="1" t="s">
        <v>209</v>
      </c>
      <c r="E1138" s="1" t="s">
        <v>31946</v>
      </c>
      <c r="F1138" s="1" t="s">
        <v>220</v>
      </c>
      <c r="G1138" s="35">
        <v>50</v>
      </c>
      <c r="H11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m)ShrublandNon-mechanicalunknown50</v>
      </c>
      <c r="I1138" s="39">
        <v>97.394283861733101</v>
      </c>
      <c r="J1138" s="28">
        <v>2.6933058616416656</v>
      </c>
      <c r="K1138" s="28">
        <v>22.366071428571427</v>
      </c>
      <c r="L1138" s="28">
        <v>3.770826238561952</v>
      </c>
      <c r="M1138" s="28">
        <v>3.0263265086718576</v>
      </c>
      <c r="N1138" s="28">
        <f>SUM(TotalCarbon[[#This Row],[Tree Carbon]:[Soil Carbon]])</f>
        <v>129.25081389918</v>
      </c>
    </row>
    <row r="1139" spans="2:14" hidden="1">
      <c r="B1139" s="1" t="s">
        <v>31954</v>
      </c>
      <c r="C1139" s="1" t="s">
        <v>190</v>
      </c>
      <c r="D1139" s="1" t="s">
        <v>209</v>
      </c>
      <c r="E1139" s="1" t="s">
        <v>31946</v>
      </c>
      <c r="F1139" s="1" t="s">
        <v>220</v>
      </c>
      <c r="G1139" s="35">
        <v>60</v>
      </c>
      <c r="H11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m)ShrublandNon-mechanicalunknown60</v>
      </c>
      <c r="I1139" s="39">
        <v>101.48984429507148</v>
      </c>
      <c r="J1139" s="28">
        <v>2.7145021864776377</v>
      </c>
      <c r="K1139" s="28">
        <v>24.639344262295083</v>
      </c>
      <c r="L1139" s="28">
        <v>3.7643285891273721</v>
      </c>
      <c r="M1139" s="28">
        <v>3.1824871634870604</v>
      </c>
      <c r="N1139" s="28">
        <f>SUM(TotalCarbon[[#This Row],[Tree Carbon]:[Soil Carbon]])</f>
        <v>135.79050649645862</v>
      </c>
    </row>
    <row r="1140" spans="2:14" hidden="1">
      <c r="B1140" s="1" t="s">
        <v>31954</v>
      </c>
      <c r="C1140" s="1" t="s">
        <v>190</v>
      </c>
      <c r="D1140" s="1" t="s">
        <v>209</v>
      </c>
      <c r="E1140" s="1" t="s">
        <v>31946</v>
      </c>
      <c r="F1140" s="1" t="s">
        <v>220</v>
      </c>
      <c r="G1140" s="35">
        <v>70</v>
      </c>
      <c r="H11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m)ShrublandNon-mechanicalunknown70</v>
      </c>
      <c r="I1140" s="39">
        <v>103.50386992550837</v>
      </c>
      <c r="J1140" s="28">
        <v>2.7215119117592801</v>
      </c>
      <c r="K1140" s="28">
        <v>26.568181818181817</v>
      </c>
      <c r="L1140" s="28">
        <v>3.7621933935179359</v>
      </c>
      <c r="M1140" s="28">
        <v>3.287164780811743</v>
      </c>
      <c r="N1140" s="28">
        <f>SUM(TotalCarbon[[#This Row],[Tree Carbon]:[Soil Carbon]])</f>
        <v>139.84292182977916</v>
      </c>
    </row>
    <row r="1141" spans="2:14" hidden="1">
      <c r="B1141" s="1" t="s">
        <v>31954</v>
      </c>
      <c r="C1141" s="1" t="s">
        <v>190</v>
      </c>
      <c r="D1141" s="1" t="s">
        <v>209</v>
      </c>
      <c r="E1141" s="1" t="s">
        <v>31946</v>
      </c>
      <c r="F1141" s="1" t="s">
        <v>220</v>
      </c>
      <c r="G1141" s="35">
        <v>80</v>
      </c>
      <c r="H11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m)ShrublandNon-mechanicalunknown80</v>
      </c>
      <c r="I1141" s="39">
        <v>104.48388815010895</v>
      </c>
      <c r="J1141" s="28">
        <v>2.7238246705764024</v>
      </c>
      <c r="K1141" s="28">
        <v>28.225352112676056</v>
      </c>
      <c r="L1141" s="28">
        <v>3.7614903878025499</v>
      </c>
      <c r="M1141" s="28">
        <v>3.3573322860757173</v>
      </c>
      <c r="N1141" s="28">
        <f>SUM(TotalCarbon[[#This Row],[Tree Carbon]:[Soil Carbon]])</f>
        <v>142.55188760723968</v>
      </c>
    </row>
    <row r="1142" spans="2:14" hidden="1">
      <c r="B1142" s="1" t="s">
        <v>31954</v>
      </c>
      <c r="C1142" s="1" t="s">
        <v>190</v>
      </c>
      <c r="D1142" s="1" t="s">
        <v>209</v>
      </c>
      <c r="E1142" s="1" t="s">
        <v>31946</v>
      </c>
      <c r="F1142" s="1" t="s">
        <v>220</v>
      </c>
      <c r="G1142" s="35">
        <v>90</v>
      </c>
      <c r="H11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m)ShrublandNon-mechanicalunknown90</v>
      </c>
      <c r="I1142" s="39">
        <v>104.95836851282789</v>
      </c>
      <c r="J1142" s="28">
        <v>2.7245871479281272</v>
      </c>
      <c r="K1142" s="28">
        <v>29.664473684210527</v>
      </c>
      <c r="L1142" s="28">
        <v>3.7612587783465274</v>
      </c>
      <c r="M1142" s="28">
        <v>3.4043669714344773</v>
      </c>
      <c r="N1142" s="28">
        <f>SUM(TotalCarbon[[#This Row],[Tree Carbon]:[Soil Carbon]])</f>
        <v>144.51305509474756</v>
      </c>
    </row>
    <row r="1143" spans="2:14" hidden="1">
      <c r="B1143" s="1" t="s">
        <v>31954</v>
      </c>
      <c r="C1143" s="1" t="s">
        <v>190</v>
      </c>
      <c r="D1143" s="1" t="s">
        <v>209</v>
      </c>
      <c r="E1143" s="1" t="s">
        <v>31946</v>
      </c>
      <c r="F1143" s="1" t="s">
        <v>220</v>
      </c>
      <c r="G1143" s="35">
        <v>100</v>
      </c>
      <c r="H11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m)ShrublandNon-mechanicalunknown100</v>
      </c>
      <c r="I1143" s="39">
        <v>105.18753688024674</v>
      </c>
      <c r="J1143" s="28">
        <v>2.7248384603425673</v>
      </c>
      <c r="K1143" s="28">
        <v>30.925925925925927</v>
      </c>
      <c r="L1143" s="28">
        <v>3.7611824572328101</v>
      </c>
      <c r="M1143" s="28">
        <v>3.435895263889428</v>
      </c>
      <c r="N1143" s="28">
        <f>SUM(TotalCarbon[[#This Row],[Tree Carbon]:[Soil Carbon]])</f>
        <v>146.03537898763747</v>
      </c>
    </row>
    <row r="1144" spans="2:14" hidden="1">
      <c r="B1144" s="1" t="s">
        <v>31954</v>
      </c>
      <c r="C1144" s="1" t="s">
        <v>190</v>
      </c>
      <c r="D1144" s="1" t="s">
        <v>210</v>
      </c>
      <c r="E1144" s="1" t="s">
        <v>31946</v>
      </c>
      <c r="F1144" s="1" t="s">
        <v>220</v>
      </c>
      <c r="G1144" s="35">
        <v>0</v>
      </c>
      <c r="H11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m)VORFNon-mechanicalunknown0</v>
      </c>
      <c r="I1144" s="39">
        <v>0</v>
      </c>
      <c r="J1144" s="28">
        <v>0</v>
      </c>
      <c r="K1144" s="28">
        <v>0</v>
      </c>
      <c r="L1144" s="28">
        <v>0</v>
      </c>
      <c r="M1144" s="28">
        <v>0</v>
      </c>
      <c r="N1144" s="28">
        <f>SUM(TotalCarbon[[#This Row],[Tree Carbon]:[Soil Carbon]])</f>
        <v>0</v>
      </c>
    </row>
    <row r="1145" spans="2:14" hidden="1">
      <c r="B1145" s="1" t="s">
        <v>31954</v>
      </c>
      <c r="C1145" s="1" t="s">
        <v>190</v>
      </c>
      <c r="D1145" s="1" t="s">
        <v>210</v>
      </c>
      <c r="E1145" s="1" t="s">
        <v>31946</v>
      </c>
      <c r="F1145" s="1" t="s">
        <v>220</v>
      </c>
      <c r="G1145" s="35">
        <v>5</v>
      </c>
      <c r="H11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m)VORFNon-mechanicalunknown5</v>
      </c>
      <c r="I1145" s="39">
        <v>6.9500006397737542</v>
      </c>
      <c r="J1145" s="28">
        <v>0.23889637239628353</v>
      </c>
      <c r="K1145" s="28">
        <v>3.7388059701492535</v>
      </c>
      <c r="L1145" s="28">
        <v>6.4252978867103803</v>
      </c>
      <c r="M1145" s="28">
        <v>1.0151077827633017</v>
      </c>
      <c r="N1145" s="28">
        <f>SUM(TotalCarbon[[#This Row],[Tree Carbon]:[Soil Carbon]])</f>
        <v>18.368108651792973</v>
      </c>
    </row>
    <row r="1146" spans="2:14" hidden="1">
      <c r="B1146" s="1" t="s">
        <v>31954</v>
      </c>
      <c r="C1146" s="1" t="s">
        <v>190</v>
      </c>
      <c r="D1146" s="1" t="s">
        <v>210</v>
      </c>
      <c r="E1146" s="1" t="s">
        <v>31946</v>
      </c>
      <c r="F1146" s="1" t="s">
        <v>220</v>
      </c>
      <c r="G1146" s="35">
        <v>10</v>
      </c>
      <c r="H11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m)VORFNon-mechanicalunknown10</v>
      </c>
      <c r="I1146" s="39">
        <v>31.049672853272138</v>
      </c>
      <c r="J1146" s="28">
        <v>1.2733451374645655</v>
      </c>
      <c r="K1146" s="28">
        <v>6.958333333333333</v>
      </c>
      <c r="L1146" s="28">
        <v>4.4464275429138871</v>
      </c>
      <c r="M1146" s="28">
        <v>1.8462077422004199</v>
      </c>
      <c r="N1146" s="28">
        <f>SUM(TotalCarbon[[#This Row],[Tree Carbon]:[Soil Carbon]])</f>
        <v>45.573986609184345</v>
      </c>
    </row>
    <row r="1147" spans="2:14" hidden="1">
      <c r="B1147" s="1" t="s">
        <v>31954</v>
      </c>
      <c r="C1147" s="1" t="s">
        <v>190</v>
      </c>
      <c r="D1147" s="1" t="s">
        <v>210</v>
      </c>
      <c r="E1147" s="1" t="s">
        <v>31946</v>
      </c>
      <c r="F1147" s="1" t="s">
        <v>220</v>
      </c>
      <c r="G1147" s="35">
        <v>15</v>
      </c>
      <c r="H11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m)VORFNon-mechanicalunknown15</v>
      </c>
      <c r="I1147" s="39">
        <v>52.750758213155109</v>
      </c>
      <c r="J1147" s="28">
        <v>2.4485299741569397</v>
      </c>
      <c r="K1147" s="28">
        <v>9.7597402597402603</v>
      </c>
      <c r="L1147" s="28">
        <v>3.850704350964774</v>
      </c>
      <c r="M1147" s="28">
        <v>2.5266548378734512</v>
      </c>
      <c r="N1147" s="28">
        <f>SUM(TotalCarbon[[#This Row],[Tree Carbon]:[Soil Carbon]])</f>
        <v>71.336387635890532</v>
      </c>
    </row>
    <row r="1148" spans="2:14" hidden="1">
      <c r="B1148" s="1" t="s">
        <v>31954</v>
      </c>
      <c r="C1148" s="1" t="s">
        <v>190</v>
      </c>
      <c r="D1148" s="1" t="s">
        <v>210</v>
      </c>
      <c r="E1148" s="1" t="s">
        <v>31946</v>
      </c>
      <c r="F1148" s="1" t="s">
        <v>220</v>
      </c>
      <c r="G1148" s="35">
        <v>20</v>
      </c>
      <c r="H11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m)VORFNon-mechanicalunknown20</v>
      </c>
      <c r="I1148" s="39">
        <v>65.676558878626722</v>
      </c>
      <c r="J1148" s="28">
        <v>3.3106621488437158</v>
      </c>
      <c r="K1148" s="28">
        <v>12.219512195121951</v>
      </c>
      <c r="L1148" s="28">
        <v>3.6034466714571374</v>
      </c>
      <c r="M1148" s="28">
        <v>3.0837578009435589</v>
      </c>
      <c r="N1148" s="28">
        <f>SUM(TotalCarbon[[#This Row],[Tree Carbon]:[Soil Carbon]])</f>
        <v>87.893937694993085</v>
      </c>
    </row>
    <row r="1149" spans="2:14" hidden="1">
      <c r="B1149" s="1" t="s">
        <v>31954</v>
      </c>
      <c r="C1149" s="1" t="s">
        <v>190</v>
      </c>
      <c r="D1149" s="1" t="s">
        <v>210</v>
      </c>
      <c r="E1149" s="1" t="s">
        <v>31946</v>
      </c>
      <c r="F1149" s="1" t="s">
        <v>220</v>
      </c>
      <c r="G1149" s="35">
        <v>25</v>
      </c>
      <c r="H11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m)VORFNon-mechanicalunknown25</v>
      </c>
      <c r="I1149" s="39">
        <v>72.267906953810481</v>
      </c>
      <c r="J1149" s="28">
        <v>3.8393480954907693</v>
      </c>
      <c r="K1149" s="28">
        <v>14.396551724137931</v>
      </c>
      <c r="L1149" s="28">
        <v>3.4878895315632255</v>
      </c>
      <c r="M1149" s="28">
        <v>3.5398751294399204</v>
      </c>
      <c r="N1149" s="28">
        <f>SUM(TotalCarbon[[#This Row],[Tree Carbon]:[Soil Carbon]])</f>
        <v>97.531571434442327</v>
      </c>
    </row>
    <row r="1150" spans="2:14" hidden="1">
      <c r="B1150" s="1" t="s">
        <v>31954</v>
      </c>
      <c r="C1150" s="1" t="s">
        <v>190</v>
      </c>
      <c r="D1150" s="1" t="s">
        <v>210</v>
      </c>
      <c r="E1150" s="1" t="s">
        <v>31946</v>
      </c>
      <c r="F1150" s="1" t="s">
        <v>220</v>
      </c>
      <c r="G1150" s="35">
        <v>30</v>
      </c>
      <c r="H11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m)VORFNon-mechanicalunknown30</v>
      </c>
      <c r="I1150" s="39">
        <v>75.417691819773736</v>
      </c>
      <c r="J1150" s="28">
        <v>4.1377320211234689</v>
      </c>
      <c r="K1150" s="28">
        <v>16.336956521739129</v>
      </c>
      <c r="L1150" s="28">
        <v>3.4309283606921728</v>
      </c>
      <c r="M1150" s="28">
        <v>3.9133124132916706</v>
      </c>
      <c r="N1150" s="28">
        <f>SUM(TotalCarbon[[#This Row],[Tree Carbon]:[Soil Carbon]])</f>
        <v>103.23662113662019</v>
      </c>
    </row>
    <row r="1151" spans="2:14" hidden="1">
      <c r="B1151" s="1" t="s">
        <v>31954</v>
      </c>
      <c r="C1151" s="1" t="s">
        <v>190</v>
      </c>
      <c r="D1151" s="1" t="s">
        <v>210</v>
      </c>
      <c r="E1151" s="1" t="s">
        <v>31946</v>
      </c>
      <c r="F1151" s="1" t="s">
        <v>220</v>
      </c>
      <c r="G1151" s="35">
        <v>35</v>
      </c>
      <c r="H11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m)VORFNon-mechanicalunknown35</v>
      </c>
      <c r="I1151" s="39">
        <v>76.880679059022768</v>
      </c>
      <c r="J1151" s="28">
        <v>4.2994188096211552</v>
      </c>
      <c r="K1151" s="28">
        <v>18.077319587628867</v>
      </c>
      <c r="L1151" s="28">
        <v>3.4021168324616666</v>
      </c>
      <c r="M1151" s="28">
        <v>4.2190570019270055</v>
      </c>
      <c r="N1151" s="28">
        <f>SUM(TotalCarbon[[#This Row],[Tree Carbon]:[Soil Carbon]])</f>
        <v>106.87859129066146</v>
      </c>
    </row>
    <row r="1152" spans="2:14" hidden="1">
      <c r="B1152" s="1" t="s">
        <v>31954</v>
      </c>
      <c r="C1152" s="1" t="s">
        <v>190</v>
      </c>
      <c r="D1152" s="1" t="s">
        <v>210</v>
      </c>
      <c r="E1152" s="1" t="s">
        <v>31946</v>
      </c>
      <c r="F1152" s="1" t="s">
        <v>220</v>
      </c>
      <c r="G1152" s="35">
        <v>40</v>
      </c>
      <c r="H11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m)VORFNon-mechanicalunknown40</v>
      </c>
      <c r="I1152" s="39">
        <v>77.551624241944822</v>
      </c>
      <c r="J1152" s="28">
        <v>4.3852520337125629</v>
      </c>
      <c r="K1152" s="28">
        <v>19.647058823529413</v>
      </c>
      <c r="L1152" s="28">
        <v>3.3873538495236746</v>
      </c>
      <c r="M1152" s="28">
        <v>4.4693794992299303</v>
      </c>
      <c r="N1152" s="28">
        <f>SUM(TotalCarbon[[#This Row],[Tree Carbon]:[Soil Carbon]])</f>
        <v>109.4406684479404</v>
      </c>
    </row>
    <row r="1153" spans="2:14" hidden="1">
      <c r="B1153" s="1" t="s">
        <v>31954</v>
      </c>
      <c r="C1153" s="1" t="s">
        <v>190</v>
      </c>
      <c r="D1153" s="1" t="s">
        <v>210</v>
      </c>
      <c r="E1153" s="1" t="s">
        <v>31946</v>
      </c>
      <c r="F1153" s="1" t="s">
        <v>220</v>
      </c>
      <c r="G1153" s="35">
        <v>45</v>
      </c>
      <c r="H11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m)VORFNon-mechanicalunknown45</v>
      </c>
      <c r="I1153" s="39">
        <v>77.85757374442187</v>
      </c>
      <c r="J1153" s="28">
        <v>4.4303412797195882</v>
      </c>
      <c r="K1153" s="28">
        <v>21.070093457943926</v>
      </c>
      <c r="L1153" s="28">
        <v>3.3797392010509237</v>
      </c>
      <c r="M1153" s="28">
        <v>4.6743262259591134</v>
      </c>
      <c r="N1153" s="28">
        <f>SUM(TotalCarbon[[#This Row],[Tree Carbon]:[Soil Carbon]])</f>
        <v>111.41207390909543</v>
      </c>
    </row>
    <row r="1154" spans="2:14" hidden="1">
      <c r="B1154" s="1" t="s">
        <v>31954</v>
      </c>
      <c r="C1154" s="1" t="s">
        <v>190</v>
      </c>
      <c r="D1154" s="1" t="s">
        <v>210</v>
      </c>
      <c r="E1154" s="1" t="s">
        <v>31946</v>
      </c>
      <c r="F1154" s="1" t="s">
        <v>220</v>
      </c>
      <c r="G1154" s="35">
        <v>50</v>
      </c>
      <c r="H11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m)VORFNon-mechanicalunknown50</v>
      </c>
      <c r="I1154" s="39">
        <v>77.996725584603837</v>
      </c>
      <c r="J1154" s="28">
        <v>4.453899282937388</v>
      </c>
      <c r="K1154" s="28">
        <v>22.366071428571427</v>
      </c>
      <c r="L1154" s="28">
        <v>3.3757982438162952</v>
      </c>
      <c r="M1154" s="28">
        <v>4.8421224138749679</v>
      </c>
      <c r="N1154" s="28">
        <f>SUM(TotalCarbon[[#This Row],[Tree Carbon]:[Soil Carbon]])</f>
        <v>113.03461695380392</v>
      </c>
    </row>
    <row r="1155" spans="2:14" hidden="1">
      <c r="B1155" s="1" t="s">
        <v>31954</v>
      </c>
      <c r="C1155" s="1" t="s">
        <v>190</v>
      </c>
      <c r="D1155" s="1" t="s">
        <v>210</v>
      </c>
      <c r="E1155" s="1" t="s">
        <v>31946</v>
      </c>
      <c r="F1155" s="1" t="s">
        <v>220</v>
      </c>
      <c r="G1155" s="35">
        <v>60</v>
      </c>
      <c r="H11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m)VORFNon-mechanicalunknown60</v>
      </c>
      <c r="I1155" s="39">
        <v>78.088642820752057</v>
      </c>
      <c r="J1155" s="28">
        <v>4.4725589607129006</v>
      </c>
      <c r="K1155" s="28">
        <v>24.639344262295083</v>
      </c>
      <c r="L1155" s="28">
        <v>3.3726947202728828</v>
      </c>
      <c r="M1155" s="28">
        <v>5.0919794615792924</v>
      </c>
      <c r="N1155" s="28">
        <f>SUM(TotalCarbon[[#This Row],[Tree Carbon]:[Soil Carbon]])</f>
        <v>115.66522022561222</v>
      </c>
    </row>
    <row r="1156" spans="2:14" hidden="1">
      <c r="B1156" s="1" t="s">
        <v>31954</v>
      </c>
      <c r="C1156" s="1" t="s">
        <v>190</v>
      </c>
      <c r="D1156" s="1" t="s">
        <v>210</v>
      </c>
      <c r="E1156" s="1" t="s">
        <v>31946</v>
      </c>
      <c r="F1156" s="1" t="s">
        <v>220</v>
      </c>
      <c r="G1156" s="35">
        <v>70</v>
      </c>
      <c r="H115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m)VORFNon-mechanicalunknown70</v>
      </c>
      <c r="I1156" s="39">
        <v>78.107585568199525</v>
      </c>
      <c r="J1156" s="28">
        <v>4.4776037446201835</v>
      </c>
      <c r="K1156" s="28">
        <v>26.568181818181817</v>
      </c>
      <c r="L1156" s="28">
        <v>3.3718583712769652</v>
      </c>
      <c r="M1156" s="28">
        <v>5.2594636492987874</v>
      </c>
      <c r="N1156" s="28">
        <f>SUM(TotalCarbon[[#This Row],[Tree Carbon]:[Soil Carbon]])</f>
        <v>117.78469315157727</v>
      </c>
    </row>
    <row r="1157" spans="2:14" hidden="1">
      <c r="B1157" s="1" t="s">
        <v>31954</v>
      </c>
      <c r="C1157" s="1" t="s">
        <v>190</v>
      </c>
      <c r="D1157" s="1" t="s">
        <v>210</v>
      </c>
      <c r="E1157" s="1" t="s">
        <v>31946</v>
      </c>
      <c r="F1157" s="1" t="s">
        <v>220</v>
      </c>
      <c r="G1157" s="35">
        <v>80</v>
      </c>
      <c r="H115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m)VORFNon-mechanicalunknown80</v>
      </c>
      <c r="I1157" s="39">
        <v>78.111487730463651</v>
      </c>
      <c r="J1157" s="28">
        <v>4.4789656592920855</v>
      </c>
      <c r="K1157" s="28">
        <v>28.225352112676056</v>
      </c>
      <c r="L1157" s="28">
        <v>3.3716327834404511</v>
      </c>
      <c r="M1157" s="28">
        <v>5.3717316577211491</v>
      </c>
      <c r="N1157" s="28">
        <f>SUM(TotalCarbon[[#This Row],[Tree Carbon]:[Soil Carbon]])</f>
        <v>119.55916994359339</v>
      </c>
    </row>
    <row r="1158" spans="2:14" hidden="1">
      <c r="B1158" s="1" t="s">
        <v>31954</v>
      </c>
      <c r="C1158" s="1" t="s">
        <v>190</v>
      </c>
      <c r="D1158" s="1" t="s">
        <v>210</v>
      </c>
      <c r="E1158" s="1" t="s">
        <v>31946</v>
      </c>
      <c r="F1158" s="1" t="s">
        <v>220</v>
      </c>
      <c r="G1158" s="35">
        <v>90</v>
      </c>
      <c r="H115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m)VORFNon-mechanicalunknown90</v>
      </c>
      <c r="I1158" s="39">
        <v>78.112291496878299</v>
      </c>
      <c r="J1158" s="28">
        <v>4.479333184402936</v>
      </c>
      <c r="K1158" s="28">
        <v>29.664473684210527</v>
      </c>
      <c r="L1158" s="28">
        <v>3.3715719208411778</v>
      </c>
      <c r="M1158" s="28">
        <v>5.4469871542951651</v>
      </c>
      <c r="N1158" s="28">
        <f>SUM(TotalCarbon[[#This Row],[Tree Carbon]:[Soil Carbon]])</f>
        <v>121.0746574406281</v>
      </c>
    </row>
    <row r="1159" spans="2:14" hidden="1">
      <c r="B1159" s="1" t="s">
        <v>31954</v>
      </c>
      <c r="C1159" s="1" t="s">
        <v>190</v>
      </c>
      <c r="D1159" s="1" t="s">
        <v>210</v>
      </c>
      <c r="E1159" s="1" t="s">
        <v>31946</v>
      </c>
      <c r="F1159" s="1" t="s">
        <v>220</v>
      </c>
      <c r="G1159" s="35">
        <v>100</v>
      </c>
      <c r="H115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m)VORFNon-mechanicalunknown100</v>
      </c>
      <c r="I1159" s="39">
        <v>78.112457053514902</v>
      </c>
      <c r="J1159" s="28">
        <v>4.4794323539237029</v>
      </c>
      <c r="K1159" s="28">
        <v>30.925925925925927</v>
      </c>
      <c r="L1159" s="28">
        <v>3.3715554992932972</v>
      </c>
      <c r="M1159" s="28">
        <v>5.4974324222230919</v>
      </c>
      <c r="N1159" s="28">
        <f>SUM(TotalCarbon[[#This Row],[Tree Carbon]:[Soil Carbon]])</f>
        <v>122.3868032548809</v>
      </c>
    </row>
    <row r="1160" spans="2:14" hidden="1">
      <c r="B1160" s="1" t="s">
        <v>31954</v>
      </c>
      <c r="C1160" s="1" t="s">
        <v>190</v>
      </c>
      <c r="D1160" s="1" t="s">
        <v>211</v>
      </c>
      <c r="E1160" s="1" t="s">
        <v>31946</v>
      </c>
      <c r="F1160" s="1" t="s">
        <v>220</v>
      </c>
      <c r="G1160" s="35">
        <v>0</v>
      </c>
      <c r="H11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m)VOWNon-mechanicalunknown0</v>
      </c>
      <c r="I1160" s="39">
        <v>0</v>
      </c>
      <c r="J1160" s="28">
        <v>0</v>
      </c>
      <c r="K1160" s="28">
        <v>0</v>
      </c>
      <c r="L1160" s="28">
        <v>0</v>
      </c>
      <c r="M1160" s="28">
        <v>0</v>
      </c>
      <c r="N1160" s="28">
        <f>SUM(TotalCarbon[[#This Row],[Tree Carbon]:[Soil Carbon]])</f>
        <v>0</v>
      </c>
    </row>
    <row r="1161" spans="2:14" hidden="1">
      <c r="B1161" s="1" t="s">
        <v>31954</v>
      </c>
      <c r="C1161" s="1" t="s">
        <v>190</v>
      </c>
      <c r="D1161" s="1" t="s">
        <v>211</v>
      </c>
      <c r="E1161" s="1" t="s">
        <v>31946</v>
      </c>
      <c r="F1161" s="1" t="s">
        <v>220</v>
      </c>
      <c r="G1161" s="35">
        <v>5</v>
      </c>
      <c r="H11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m)VOWNon-mechanicalunknown5</v>
      </c>
      <c r="I1161" s="39">
        <v>4.7313602742223422</v>
      </c>
      <c r="J1161" s="28">
        <v>0.19494882646052472</v>
      </c>
      <c r="K1161" s="28">
        <v>3.7388059701492535</v>
      </c>
      <c r="L1161" s="28">
        <v>6.7191886030582371</v>
      </c>
      <c r="M1161" s="28">
        <v>1.0151077827633017</v>
      </c>
      <c r="N1161" s="28">
        <f>SUM(TotalCarbon[[#This Row],[Tree Carbon]:[Soil Carbon]])</f>
        <v>16.39941145665366</v>
      </c>
    </row>
    <row r="1162" spans="2:14" hidden="1">
      <c r="B1162" s="1" t="s">
        <v>31954</v>
      </c>
      <c r="C1162" s="1" t="s">
        <v>190</v>
      </c>
      <c r="D1162" s="1" t="s">
        <v>211</v>
      </c>
      <c r="E1162" s="1" t="s">
        <v>31946</v>
      </c>
      <c r="F1162" s="1" t="s">
        <v>220</v>
      </c>
      <c r="G1162" s="35">
        <v>10</v>
      </c>
      <c r="H11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m)VOWNon-mechanicalunknown10</v>
      </c>
      <c r="I1162" s="39">
        <v>24.877305513740893</v>
      </c>
      <c r="J1162" s="28">
        <v>1.1967936825344883</v>
      </c>
      <c r="K1162" s="28">
        <v>6.958333333333333</v>
      </c>
      <c r="L1162" s="28">
        <v>4.5074936729529487</v>
      </c>
      <c r="M1162" s="28">
        <v>1.8462077422004199</v>
      </c>
      <c r="N1162" s="28">
        <f>SUM(TotalCarbon[[#This Row],[Tree Carbon]:[Soil Carbon]])</f>
        <v>39.386133944762079</v>
      </c>
    </row>
    <row r="1163" spans="2:14" hidden="1">
      <c r="B1163" s="1" t="s">
        <v>31954</v>
      </c>
      <c r="C1163" s="1" t="s">
        <v>190</v>
      </c>
      <c r="D1163" s="1" t="s">
        <v>211</v>
      </c>
      <c r="E1163" s="1" t="s">
        <v>31946</v>
      </c>
      <c r="F1163" s="1" t="s">
        <v>220</v>
      </c>
      <c r="G1163" s="35">
        <v>15</v>
      </c>
      <c r="H11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m)VOWNon-mechanicalunknown15</v>
      </c>
      <c r="I1163" s="39">
        <v>47.363789471010115</v>
      </c>
      <c r="J1163" s="28">
        <v>2.5600703639852718</v>
      </c>
      <c r="K1163" s="28">
        <v>9.7597402597402603</v>
      </c>
      <c r="L1163" s="28">
        <v>3.8131505355154314</v>
      </c>
      <c r="M1163" s="28">
        <v>2.5266548378734512</v>
      </c>
      <c r="N1163" s="28">
        <f>SUM(TotalCarbon[[#This Row],[Tree Carbon]:[Soil Carbon]])</f>
        <v>66.023405468124537</v>
      </c>
    </row>
    <row r="1164" spans="2:14" hidden="1">
      <c r="B1164" s="1" t="s">
        <v>31954</v>
      </c>
      <c r="C1164" s="1" t="s">
        <v>190</v>
      </c>
      <c r="D1164" s="1" t="s">
        <v>211</v>
      </c>
      <c r="E1164" s="1" t="s">
        <v>31946</v>
      </c>
      <c r="F1164" s="1" t="s">
        <v>220</v>
      </c>
      <c r="G1164" s="35">
        <v>20</v>
      </c>
      <c r="H11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m)VOWNon-mechanicalunknown20</v>
      </c>
      <c r="I1164" s="39">
        <v>63.598582421350557</v>
      </c>
      <c r="J1164" s="28">
        <v>3.7398113377216675</v>
      </c>
      <c r="K1164" s="28">
        <v>12.219512195121951</v>
      </c>
      <c r="L1164" s="28">
        <v>3.5081038115738106</v>
      </c>
      <c r="M1164" s="28">
        <v>3.0837578009435589</v>
      </c>
      <c r="N1164" s="28">
        <f>SUM(TotalCarbon[[#This Row],[Tree Carbon]:[Soil Carbon]])</f>
        <v>86.149767566711532</v>
      </c>
    </row>
    <row r="1165" spans="2:14" hidden="1">
      <c r="B1165" s="1" t="s">
        <v>31954</v>
      </c>
      <c r="C1165" s="1" t="s">
        <v>190</v>
      </c>
      <c r="D1165" s="1" t="s">
        <v>211</v>
      </c>
      <c r="E1165" s="1" t="s">
        <v>31946</v>
      </c>
      <c r="F1165" s="1" t="s">
        <v>220</v>
      </c>
      <c r="G1165" s="35">
        <v>25</v>
      </c>
      <c r="H11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m)VOWNon-mechanicalunknown25</v>
      </c>
      <c r="I1165" s="39">
        <v>73.413610489829182</v>
      </c>
      <c r="J1165" s="28">
        <v>4.5786867019750677</v>
      </c>
      <c r="K1165" s="28">
        <v>14.396551724137931</v>
      </c>
      <c r="L1165" s="28">
        <v>3.3553386927812223</v>
      </c>
      <c r="M1165" s="28">
        <v>3.5398751294399204</v>
      </c>
      <c r="N1165" s="28">
        <f>SUM(TotalCarbon[[#This Row],[Tree Carbon]:[Soil Carbon]])</f>
        <v>99.284062738163328</v>
      </c>
    </row>
    <row r="1166" spans="2:14" hidden="1">
      <c r="B1166" s="1" t="s">
        <v>31954</v>
      </c>
      <c r="C1166" s="1" t="s">
        <v>190</v>
      </c>
      <c r="D1166" s="1" t="s">
        <v>211</v>
      </c>
      <c r="E1166" s="1" t="s">
        <v>31946</v>
      </c>
      <c r="F1166" s="1" t="s">
        <v>220</v>
      </c>
      <c r="G1166" s="35">
        <v>30</v>
      </c>
      <c r="H11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m)VOWNon-mechanicalunknown30</v>
      </c>
      <c r="I1166" s="39">
        <v>78.88249660790683</v>
      </c>
      <c r="J1166" s="28">
        <v>5.1198573105170597</v>
      </c>
      <c r="K1166" s="28">
        <v>16.336956521739129</v>
      </c>
      <c r="L1166" s="28">
        <v>3.2738791230992779</v>
      </c>
      <c r="M1166" s="28">
        <v>3.9133124132916706</v>
      </c>
      <c r="N1166" s="28">
        <f>SUM(TotalCarbon[[#This Row],[Tree Carbon]:[Soil Carbon]])</f>
        <v>107.52650197655396</v>
      </c>
    </row>
    <row r="1167" spans="2:14" hidden="1">
      <c r="B1167" s="1" t="s">
        <v>31954</v>
      </c>
      <c r="C1167" s="1" t="s">
        <v>190</v>
      </c>
      <c r="D1167" s="1" t="s">
        <v>211</v>
      </c>
      <c r="E1167" s="1" t="s">
        <v>31946</v>
      </c>
      <c r="F1167" s="1" t="s">
        <v>220</v>
      </c>
      <c r="G1167" s="35">
        <v>35</v>
      </c>
      <c r="H11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m)VOWNon-mechanicalunknown35</v>
      </c>
      <c r="I1167" s="39">
        <v>81.811139822006808</v>
      </c>
      <c r="J1167" s="28">
        <v>5.4514227179819681</v>
      </c>
      <c r="K1167" s="28">
        <v>18.077319587628867</v>
      </c>
      <c r="L1167" s="28">
        <v>3.2289937174260155</v>
      </c>
      <c r="M1167" s="28">
        <v>4.2190570019270055</v>
      </c>
      <c r="N1167" s="28">
        <f>SUM(TotalCarbon[[#This Row],[Tree Carbon]:[Soil Carbon]])</f>
        <v>112.78793284697068</v>
      </c>
    </row>
    <row r="1168" spans="2:14" hidden="1">
      <c r="B1168" s="1" t="s">
        <v>31954</v>
      </c>
      <c r="C1168" s="1" t="s">
        <v>190</v>
      </c>
      <c r="D1168" s="1" t="s">
        <v>211</v>
      </c>
      <c r="E1168" s="1" t="s">
        <v>31946</v>
      </c>
      <c r="F1168" s="1" t="s">
        <v>220</v>
      </c>
      <c r="G1168" s="35">
        <v>40</v>
      </c>
      <c r="H11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m)VOWNon-mechanicalunknown40</v>
      </c>
      <c r="I1168" s="39">
        <v>83.348632868568671</v>
      </c>
      <c r="J1168" s="28">
        <v>5.6488945074796924</v>
      </c>
      <c r="K1168" s="28">
        <v>19.647058823529413</v>
      </c>
      <c r="L1168" s="28">
        <v>3.2038148273872635</v>
      </c>
      <c r="M1168" s="28">
        <v>4.4693794992299303</v>
      </c>
      <c r="N1168" s="28">
        <f>SUM(TotalCarbon[[#This Row],[Tree Carbon]:[Soil Carbon]])</f>
        <v>116.31778052619498</v>
      </c>
    </row>
    <row r="1169" spans="2:14" hidden="1">
      <c r="B1169" s="1" t="s">
        <v>31954</v>
      </c>
      <c r="C1169" s="1" t="s">
        <v>190</v>
      </c>
      <c r="D1169" s="1" t="s">
        <v>211</v>
      </c>
      <c r="E1169" s="1" t="s">
        <v>31946</v>
      </c>
      <c r="F1169" s="1" t="s">
        <v>220</v>
      </c>
      <c r="G1169" s="35">
        <v>45</v>
      </c>
      <c r="H11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m)VOWNon-mechanicalunknown45</v>
      </c>
      <c r="I1169" s="39">
        <v>84.147710901643592</v>
      </c>
      <c r="J1169" s="28">
        <v>5.7646538068471305</v>
      </c>
      <c r="K1169" s="28">
        <v>21.070093457943926</v>
      </c>
      <c r="L1169" s="28">
        <v>3.1895488520291719</v>
      </c>
      <c r="M1169" s="28">
        <v>4.6743262259591134</v>
      </c>
      <c r="N1169" s="28">
        <f>SUM(TotalCarbon[[#This Row],[Tree Carbon]:[Soil Carbon]])</f>
        <v>118.84633324442294</v>
      </c>
    </row>
    <row r="1170" spans="2:14" hidden="1">
      <c r="B1170" s="1" t="s">
        <v>31954</v>
      </c>
      <c r="C1170" s="1" t="s">
        <v>190</v>
      </c>
      <c r="D1170" s="1" t="s">
        <v>211</v>
      </c>
      <c r="E1170" s="1" t="s">
        <v>31946</v>
      </c>
      <c r="F1170" s="1" t="s">
        <v>220</v>
      </c>
      <c r="G1170" s="35">
        <v>50</v>
      </c>
      <c r="H11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m)VOWNon-mechanicalunknown50</v>
      </c>
      <c r="I1170" s="39">
        <v>84.560885739194148</v>
      </c>
      <c r="J1170" s="28">
        <v>5.8319066137273161</v>
      </c>
      <c r="K1170" s="28">
        <v>22.366071428571427</v>
      </c>
      <c r="L1170" s="28">
        <v>3.1814202841821304</v>
      </c>
      <c r="M1170" s="28">
        <v>4.8421224138749679</v>
      </c>
      <c r="N1170" s="28">
        <f>SUM(TotalCarbon[[#This Row],[Tree Carbon]:[Soil Carbon]])</f>
        <v>120.78240647954999</v>
      </c>
    </row>
    <row r="1171" spans="2:14" hidden="1">
      <c r="B1171" s="1" t="s">
        <v>31954</v>
      </c>
      <c r="C1171" s="1" t="s">
        <v>190</v>
      </c>
      <c r="D1171" s="1" t="s">
        <v>211</v>
      </c>
      <c r="E1171" s="1" t="s">
        <v>31946</v>
      </c>
      <c r="F1171" s="1" t="s">
        <v>220</v>
      </c>
      <c r="G1171" s="35">
        <v>60</v>
      </c>
      <c r="H11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m)VOWNon-mechanicalunknown60</v>
      </c>
      <c r="I1171" s="39">
        <v>84.883698317906294</v>
      </c>
      <c r="J1171" s="28">
        <v>5.8931829051110149</v>
      </c>
      <c r="K1171" s="28">
        <v>24.639344262295083</v>
      </c>
      <c r="L1171" s="28">
        <v>3.1741130210277864</v>
      </c>
      <c r="M1171" s="28">
        <v>5.0919794615792924</v>
      </c>
      <c r="N1171" s="28">
        <f>SUM(TotalCarbon[[#This Row],[Tree Carbon]:[Soil Carbon]])</f>
        <v>123.68231796791949</v>
      </c>
    </row>
    <row r="1172" spans="2:14" hidden="1">
      <c r="B1172" s="1" t="s">
        <v>31954</v>
      </c>
      <c r="C1172" s="1" t="s">
        <v>190</v>
      </c>
      <c r="D1172" s="1" t="s">
        <v>211</v>
      </c>
      <c r="E1172" s="1" t="s">
        <v>31946</v>
      </c>
      <c r="F1172" s="1" t="s">
        <v>220</v>
      </c>
      <c r="G1172" s="35">
        <v>70</v>
      </c>
      <c r="H11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m)VOWNon-mechanicalunknown70</v>
      </c>
      <c r="I1172" s="39">
        <v>84.969229232758437</v>
      </c>
      <c r="J1172" s="28">
        <v>5.9134824465110922</v>
      </c>
      <c r="K1172" s="28">
        <v>26.568181818181817</v>
      </c>
      <c r="L1172" s="28">
        <v>3.1717126951834334</v>
      </c>
      <c r="M1172" s="28">
        <v>5.2594636492987874</v>
      </c>
      <c r="N1172" s="28">
        <f>SUM(TotalCarbon[[#This Row],[Tree Carbon]:[Soil Carbon]])</f>
        <v>125.88206984193357</v>
      </c>
    </row>
    <row r="1173" spans="2:14" hidden="1">
      <c r="B1173" s="1" t="s">
        <v>31954</v>
      </c>
      <c r="C1173" s="1" t="s">
        <v>190</v>
      </c>
      <c r="D1173" s="1" t="s">
        <v>211</v>
      </c>
      <c r="E1173" s="1" t="s">
        <v>31946</v>
      </c>
      <c r="F1173" s="1" t="s">
        <v>220</v>
      </c>
      <c r="G1173" s="35">
        <v>80</v>
      </c>
      <c r="H11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m)VOWNon-mechanicalunknown80</v>
      </c>
      <c r="I1173" s="39">
        <v>84.991861018999515</v>
      </c>
      <c r="J1173" s="28">
        <v>5.9201838173193746</v>
      </c>
      <c r="K1173" s="28">
        <v>28.225352112676056</v>
      </c>
      <c r="L1173" s="28">
        <v>3.1709224956111193</v>
      </c>
      <c r="M1173" s="28">
        <v>5.3717316577211491</v>
      </c>
      <c r="N1173" s="28">
        <f>SUM(TotalCarbon[[#This Row],[Tree Carbon]:[Soil Carbon]])</f>
        <v>127.68005110232721</v>
      </c>
    </row>
    <row r="1174" spans="2:14" hidden="1">
      <c r="B1174" s="1" t="s">
        <v>31954</v>
      </c>
      <c r="C1174" s="1" t="s">
        <v>190</v>
      </c>
      <c r="D1174" s="1" t="s">
        <v>211</v>
      </c>
      <c r="E1174" s="1" t="s">
        <v>31946</v>
      </c>
      <c r="F1174" s="1" t="s">
        <v>220</v>
      </c>
      <c r="G1174" s="35">
        <v>90</v>
      </c>
      <c r="H11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m)VOWNon-mechanicalunknown90</v>
      </c>
      <c r="I1174" s="39">
        <v>84.997847367741429</v>
      </c>
      <c r="J1174" s="28">
        <v>5.9223935614410985</v>
      </c>
      <c r="K1174" s="28">
        <v>29.664473684210527</v>
      </c>
      <c r="L1174" s="28">
        <v>3.170662170395429</v>
      </c>
      <c r="M1174" s="28">
        <v>5.4469871542951651</v>
      </c>
      <c r="N1174" s="28">
        <f>SUM(TotalCarbon[[#This Row],[Tree Carbon]:[Soil Carbon]])</f>
        <v>129.20236393808366</v>
      </c>
    </row>
    <row r="1175" spans="2:14" hidden="1">
      <c r="B1175" s="1" t="s">
        <v>31954</v>
      </c>
      <c r="C1175" s="1" t="s">
        <v>190</v>
      </c>
      <c r="D1175" s="1" t="s">
        <v>211</v>
      </c>
      <c r="E1175" s="1" t="s">
        <v>31946</v>
      </c>
      <c r="F1175" s="1" t="s">
        <v>220</v>
      </c>
      <c r="G1175" s="35">
        <v>100</v>
      </c>
      <c r="H11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m)VOWNon-mechanicalunknown100</v>
      </c>
      <c r="I1175" s="39">
        <v>84.9994306737388</v>
      </c>
      <c r="J1175" s="28">
        <v>5.9231219379252247</v>
      </c>
      <c r="K1175" s="28">
        <v>30.925925925925927</v>
      </c>
      <c r="L1175" s="28">
        <v>3.1705763878905331</v>
      </c>
      <c r="M1175" s="28">
        <v>5.4974324222230919</v>
      </c>
      <c r="N1175" s="28">
        <f>SUM(TotalCarbon[[#This Row],[Tree Carbon]:[Soil Carbon]])</f>
        <v>130.51648734770359</v>
      </c>
    </row>
    <row r="1176" spans="2:14" hidden="1">
      <c r="B1176" s="1" t="s">
        <v>31954</v>
      </c>
      <c r="C1176" s="1" t="s">
        <v>190</v>
      </c>
      <c r="D1176" s="1" t="s">
        <v>212</v>
      </c>
      <c r="E1176" s="1" t="s">
        <v>31946</v>
      </c>
      <c r="F1176" s="1" t="s">
        <v>220</v>
      </c>
      <c r="G1176" s="35">
        <v>0</v>
      </c>
      <c r="H11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m)AllWillNon-mechanicalunknown0</v>
      </c>
      <c r="I1176" s="39">
        <v>0</v>
      </c>
      <c r="J1176" s="28">
        <v>0</v>
      </c>
      <c r="K1176" s="28">
        <v>0</v>
      </c>
      <c r="L1176" s="28">
        <v>0</v>
      </c>
      <c r="M1176" s="28">
        <v>0</v>
      </c>
      <c r="N1176" s="28">
        <f>SUM(TotalCarbon[[#This Row],[Tree Carbon]:[Soil Carbon]])</f>
        <v>0</v>
      </c>
    </row>
    <row r="1177" spans="2:14" hidden="1">
      <c r="B1177" s="1" t="s">
        <v>31954</v>
      </c>
      <c r="C1177" s="1" t="s">
        <v>190</v>
      </c>
      <c r="D1177" s="1" t="s">
        <v>212</v>
      </c>
      <c r="E1177" s="1" t="s">
        <v>31946</v>
      </c>
      <c r="F1177" s="1" t="s">
        <v>220</v>
      </c>
      <c r="G1177" s="35">
        <v>5</v>
      </c>
      <c r="H11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m)AllWillNon-mechanicalunknown5</v>
      </c>
      <c r="I1177" s="39">
        <v>17.146762540082854</v>
      </c>
      <c r="J1177" s="28">
        <v>6.1732861094111594E-2</v>
      </c>
      <c r="K1177" s="28">
        <v>3.7388059701492535</v>
      </c>
      <c r="L1177" s="28">
        <v>8.6533796901849929</v>
      </c>
      <c r="M1177" s="28">
        <v>0.63444236422706268</v>
      </c>
      <c r="N1177" s="28">
        <f>SUM(TotalCarbon[[#This Row],[Tree Carbon]:[Soil Carbon]])</f>
        <v>30.235123425738273</v>
      </c>
    </row>
    <row r="1178" spans="2:14" hidden="1">
      <c r="B1178" s="1" t="s">
        <v>31954</v>
      </c>
      <c r="C1178" s="1" t="s">
        <v>190</v>
      </c>
      <c r="D1178" s="1" t="s">
        <v>212</v>
      </c>
      <c r="E1178" s="1" t="s">
        <v>31946</v>
      </c>
      <c r="F1178" s="1" t="s">
        <v>220</v>
      </c>
      <c r="G1178" s="35">
        <v>10</v>
      </c>
      <c r="H11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m)AllWillNon-mechanicalunknown10</v>
      </c>
      <c r="I1178" s="39">
        <v>53.316742212757923</v>
      </c>
      <c r="J1178" s="28">
        <v>0.34070452426097458</v>
      </c>
      <c r="K1178" s="28">
        <v>6.958333333333333</v>
      </c>
      <c r="L1178" s="28">
        <v>5.9425963382266476</v>
      </c>
      <c r="M1178" s="28">
        <v>1.1538798388752625</v>
      </c>
      <c r="N1178" s="28">
        <f>SUM(TotalCarbon[[#This Row],[Tree Carbon]:[Soil Carbon]])</f>
        <v>67.71225624745415</v>
      </c>
    </row>
    <row r="1179" spans="2:14" hidden="1">
      <c r="B1179" s="1" t="s">
        <v>31954</v>
      </c>
      <c r="C1179" s="1" t="s">
        <v>190</v>
      </c>
      <c r="D1179" s="1" t="s">
        <v>212</v>
      </c>
      <c r="E1179" s="1" t="s">
        <v>31946</v>
      </c>
      <c r="F1179" s="1" t="s">
        <v>220</v>
      </c>
      <c r="G1179" s="35">
        <v>15</v>
      </c>
      <c r="H11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m)AllWillNon-mechanicalunknown15</v>
      </c>
      <c r="I1179" s="39">
        <v>72.799232160436446</v>
      </c>
      <c r="J1179" s="28">
        <v>0.80711923405181119</v>
      </c>
      <c r="K1179" s="28">
        <v>9.7597402597402603</v>
      </c>
      <c r="L1179" s="28">
        <v>4.9155608410968235</v>
      </c>
      <c r="M1179" s="28">
        <v>1.5791592736709106</v>
      </c>
      <c r="N1179" s="28">
        <f>SUM(TotalCarbon[[#This Row],[Tree Carbon]:[Soil Carbon]])</f>
        <v>89.860811768996243</v>
      </c>
    </row>
    <row r="1180" spans="2:14" hidden="1">
      <c r="B1180" s="1" t="s">
        <v>31954</v>
      </c>
      <c r="C1180" s="1" t="s">
        <v>190</v>
      </c>
      <c r="D1180" s="1" t="s">
        <v>212</v>
      </c>
      <c r="E1180" s="1" t="s">
        <v>31946</v>
      </c>
      <c r="F1180" s="1" t="s">
        <v>220</v>
      </c>
      <c r="G1180" s="35">
        <v>20</v>
      </c>
      <c r="H11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m)AllWillNon-mechanicalunknown20</v>
      </c>
      <c r="I1180" s="39">
        <v>80.220088799836716</v>
      </c>
      <c r="J1180" s="28">
        <v>1.3659212174150939</v>
      </c>
      <c r="K1180" s="28">
        <v>12.219512195121951</v>
      </c>
      <c r="L1180" s="28">
        <v>4.3783021161105786</v>
      </c>
      <c r="M1180" s="28">
        <v>1.9273486255897225</v>
      </c>
      <c r="N1180" s="28">
        <f>SUM(TotalCarbon[[#This Row],[Tree Carbon]:[Soil Carbon]])</f>
        <v>100.11117295407405</v>
      </c>
    </row>
    <row r="1181" spans="2:14" hidden="1">
      <c r="B1181" s="1" t="s">
        <v>31954</v>
      </c>
      <c r="C1181" s="1" t="s">
        <v>190</v>
      </c>
      <c r="D1181" s="1" t="s">
        <v>212</v>
      </c>
      <c r="E1181" s="1" t="s">
        <v>31946</v>
      </c>
      <c r="F1181" s="1" t="s">
        <v>220</v>
      </c>
      <c r="G1181" s="35">
        <v>25</v>
      </c>
      <c r="H11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m)AllWillNon-mechanicalunknown25</v>
      </c>
      <c r="I1181" s="39">
        <v>82.772687858520598</v>
      </c>
      <c r="J1181" s="28">
        <v>1.9365943782868025</v>
      </c>
      <c r="K1181" s="28">
        <v>14.396551724137931</v>
      </c>
      <c r="L1181" s="28">
        <v>4.0546265743935654</v>
      </c>
      <c r="M1181" s="28">
        <v>2.2124219558999485</v>
      </c>
      <c r="N1181" s="28">
        <f>SUM(TotalCarbon[[#This Row],[Tree Carbon]:[Soil Carbon]])</f>
        <v>105.37288249123884</v>
      </c>
    </row>
    <row r="1182" spans="2:14" hidden="1">
      <c r="B1182" s="1" t="s">
        <v>31954</v>
      </c>
      <c r="C1182" s="1" t="s">
        <v>190</v>
      </c>
      <c r="D1182" s="1" t="s">
        <v>212</v>
      </c>
      <c r="E1182" s="1" t="s">
        <v>31946</v>
      </c>
      <c r="F1182" s="1" t="s">
        <v>220</v>
      </c>
      <c r="G1182" s="35">
        <v>30</v>
      </c>
      <c r="H11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m)AllWillNon-mechanicalunknown30</v>
      </c>
      <c r="I1182" s="39">
        <v>83.622836847223027</v>
      </c>
      <c r="J1182" s="28">
        <v>2.4686625726825313</v>
      </c>
      <c r="K1182" s="28">
        <v>16.336956521739129</v>
      </c>
      <c r="L1182" s="28">
        <v>3.8437734967758082</v>
      </c>
      <c r="M1182" s="28">
        <v>2.4458202583072932</v>
      </c>
      <c r="N1182" s="28">
        <f>SUM(TotalCarbon[[#This Row],[Tree Carbon]:[Soil Carbon]])</f>
        <v>108.71804969672779</v>
      </c>
    </row>
    <row r="1183" spans="2:14" hidden="1">
      <c r="B1183" s="1" t="s">
        <v>31954</v>
      </c>
      <c r="C1183" s="1" t="s">
        <v>190</v>
      </c>
      <c r="D1183" s="1" t="s">
        <v>212</v>
      </c>
      <c r="E1183" s="1" t="s">
        <v>31946</v>
      </c>
      <c r="F1183" s="1" t="s">
        <v>220</v>
      </c>
      <c r="G1183" s="35">
        <v>35</v>
      </c>
      <c r="H11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m)AllWillNon-mechanicalunknown35</v>
      </c>
      <c r="I1183" s="39">
        <v>83.903034241287344</v>
      </c>
      <c r="J1183" s="28">
        <v>2.9371675512894844</v>
      </c>
      <c r="K1183" s="28">
        <v>18.077319587628867</v>
      </c>
      <c r="L1183" s="28">
        <v>3.6996023819802804</v>
      </c>
      <c r="M1183" s="28">
        <v>2.6369106262043758</v>
      </c>
      <c r="N1183" s="28">
        <f>SUM(TotalCarbon[[#This Row],[Tree Carbon]:[Soil Carbon]])</f>
        <v>111.25403438839035</v>
      </c>
    </row>
    <row r="1184" spans="2:14" hidden="1">
      <c r="B1184" s="1" t="s">
        <v>31954</v>
      </c>
      <c r="C1184" s="1" t="s">
        <v>190</v>
      </c>
      <c r="D1184" s="1" t="s">
        <v>212</v>
      </c>
      <c r="E1184" s="1" t="s">
        <v>31946</v>
      </c>
      <c r="F1184" s="1" t="s">
        <v>220</v>
      </c>
      <c r="G1184" s="35">
        <v>40</v>
      </c>
      <c r="H11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m)AllWillNon-mechanicalunknown40</v>
      </c>
      <c r="I1184" s="39">
        <v>83.99506837088073</v>
      </c>
      <c r="J1184" s="28">
        <v>3.334279217198961</v>
      </c>
      <c r="K1184" s="28">
        <v>19.647058823529413</v>
      </c>
      <c r="L1184" s="28">
        <v>3.597815899995525</v>
      </c>
      <c r="M1184" s="28">
        <v>2.7933621870187082</v>
      </c>
      <c r="N1184" s="28">
        <f>SUM(TotalCarbon[[#This Row],[Tree Carbon]:[Soil Carbon]])</f>
        <v>113.36758449862333</v>
      </c>
    </row>
    <row r="1185" spans="2:14" hidden="1">
      <c r="B1185" s="1" t="s">
        <v>31954</v>
      </c>
      <c r="C1185" s="1" t="s">
        <v>190</v>
      </c>
      <c r="D1185" s="1" t="s">
        <v>212</v>
      </c>
      <c r="E1185" s="1" t="s">
        <v>31946</v>
      </c>
      <c r="F1185" s="1" t="s">
        <v>220</v>
      </c>
      <c r="G1185" s="35">
        <v>45</v>
      </c>
      <c r="H11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m)AllWillNon-mechanicalunknown45</v>
      </c>
      <c r="I1185" s="39">
        <v>84.025264246403069</v>
      </c>
      <c r="J1185" s="28">
        <v>3.6621037202058675</v>
      </c>
      <c r="K1185" s="28">
        <v>21.070093457943926</v>
      </c>
      <c r="L1185" s="28">
        <v>3.5243467294252313</v>
      </c>
      <c r="M1185" s="28">
        <v>2.921453891224445</v>
      </c>
      <c r="N1185" s="28">
        <f>SUM(TotalCarbon[[#This Row],[Tree Carbon]:[Soil Carbon]])</f>
        <v>115.20326204520254</v>
      </c>
    </row>
    <row r="1186" spans="2:14" hidden="1">
      <c r="B1186" s="1" t="s">
        <v>31954</v>
      </c>
      <c r="C1186" s="1" t="s">
        <v>190</v>
      </c>
      <c r="D1186" s="1" t="s">
        <v>212</v>
      </c>
      <c r="E1186" s="1" t="s">
        <v>31946</v>
      </c>
      <c r="F1186" s="1" t="s">
        <v>220</v>
      </c>
      <c r="G1186" s="35">
        <v>50</v>
      </c>
      <c r="H11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m)AllWillNon-mechanicalunknown50</v>
      </c>
      <c r="I1186" s="39">
        <v>84.035167707691457</v>
      </c>
      <c r="J1186" s="28">
        <v>3.9276880429963121</v>
      </c>
      <c r="K1186" s="28">
        <v>22.366071428571427</v>
      </c>
      <c r="L1186" s="28">
        <v>3.4704774919908457</v>
      </c>
      <c r="M1186" s="28">
        <v>3.0263265086718576</v>
      </c>
      <c r="N1186" s="28">
        <f>SUM(TotalCarbon[[#This Row],[Tree Carbon]:[Soil Carbon]])</f>
        <v>116.8257311799219</v>
      </c>
    </row>
    <row r="1187" spans="2:14" hidden="1">
      <c r="B1187" s="1" t="s">
        <v>31954</v>
      </c>
      <c r="C1187" s="1" t="s">
        <v>190</v>
      </c>
      <c r="D1187" s="1" t="s">
        <v>212</v>
      </c>
      <c r="E1187" s="1" t="s">
        <v>31946</v>
      </c>
      <c r="F1187" s="1" t="s">
        <v>220</v>
      </c>
      <c r="G1187" s="35">
        <v>60</v>
      </c>
      <c r="H11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m)AllWillNon-mechanicalunknown60</v>
      </c>
      <c r="I1187" s="39">
        <v>84.039480381194466</v>
      </c>
      <c r="J1187" s="28">
        <v>4.3078511967588256</v>
      </c>
      <c r="K1187" s="28">
        <v>24.639344262295083</v>
      </c>
      <c r="L1187" s="28">
        <v>3.4006506313337388</v>
      </c>
      <c r="M1187" s="28">
        <v>3.1824871634870604</v>
      </c>
      <c r="N1187" s="28">
        <f>SUM(TotalCarbon[[#This Row],[Tree Carbon]:[Soil Carbon]])</f>
        <v>119.56981363506918</v>
      </c>
    </row>
    <row r="1188" spans="2:14" hidden="1">
      <c r="B1188" s="1" t="s">
        <v>31954</v>
      </c>
      <c r="C1188" s="1" t="s">
        <v>190</v>
      </c>
      <c r="D1188" s="1" t="s">
        <v>212</v>
      </c>
      <c r="E1188" s="1" t="s">
        <v>31946</v>
      </c>
      <c r="F1188" s="1" t="s">
        <v>220</v>
      </c>
      <c r="G1188" s="35">
        <v>70</v>
      </c>
      <c r="H11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m)AllWillNon-mechanicalunknown70</v>
      </c>
      <c r="I1188" s="39">
        <v>84.039944126089949</v>
      </c>
      <c r="J1188" s="28">
        <v>4.5426849518562156</v>
      </c>
      <c r="K1188" s="28">
        <v>26.568181818181817</v>
      </c>
      <c r="L1188" s="28">
        <v>3.3611708863147163</v>
      </c>
      <c r="M1188" s="28">
        <v>3.287164780811743</v>
      </c>
      <c r="N1188" s="28">
        <f>SUM(TotalCarbon[[#This Row],[Tree Carbon]:[Soil Carbon]])</f>
        <v>121.79914656325442</v>
      </c>
    </row>
    <row r="1189" spans="2:14" hidden="1">
      <c r="B1189" s="1" t="s">
        <v>31954</v>
      </c>
      <c r="C1189" s="1" t="s">
        <v>190</v>
      </c>
      <c r="D1189" s="1" t="s">
        <v>212</v>
      </c>
      <c r="E1189" s="1" t="s">
        <v>31946</v>
      </c>
      <c r="F1189" s="1" t="s">
        <v>220</v>
      </c>
      <c r="G1189" s="35">
        <v>80</v>
      </c>
      <c r="H11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m)AllWillNon-mechanicalunknown80</v>
      </c>
      <c r="I1189" s="39">
        <v>84.039993991964849</v>
      </c>
      <c r="J1189" s="28">
        <v>4.6848191038992368</v>
      </c>
      <c r="K1189" s="28">
        <v>28.225352112676056</v>
      </c>
      <c r="L1189" s="28">
        <v>3.3384659218263089</v>
      </c>
      <c r="M1189" s="28">
        <v>3.3573322860757173</v>
      </c>
      <c r="N1189" s="28">
        <f>SUM(TotalCarbon[[#This Row],[Tree Carbon]:[Soil Carbon]])</f>
        <v>123.64596341644217</v>
      </c>
    </row>
    <row r="1190" spans="2:14" hidden="1">
      <c r="B1190" s="1" t="s">
        <v>31954</v>
      </c>
      <c r="C1190" s="1" t="s">
        <v>190</v>
      </c>
      <c r="D1190" s="1" t="s">
        <v>212</v>
      </c>
      <c r="E1190" s="1" t="s">
        <v>31946</v>
      </c>
      <c r="F1190" s="1" t="s">
        <v>220</v>
      </c>
      <c r="G1190" s="35">
        <v>90</v>
      </c>
      <c r="H11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m)AllWillNon-mechanicalunknown90</v>
      </c>
      <c r="I1190" s="39">
        <v>84.039999353965385</v>
      </c>
      <c r="J1190" s="28">
        <v>4.7698499177972167</v>
      </c>
      <c r="K1190" s="28">
        <v>29.664473684210527</v>
      </c>
      <c r="L1190" s="28">
        <v>3.3252808556158846</v>
      </c>
      <c r="M1190" s="28">
        <v>3.4043669714344773</v>
      </c>
      <c r="N1190" s="28">
        <f>SUM(TotalCarbon[[#This Row],[Tree Carbon]:[Soil Carbon]])</f>
        <v>125.20397078302349</v>
      </c>
    </row>
    <row r="1191" spans="2:14" hidden="1">
      <c r="B1191" s="1" t="s">
        <v>31954</v>
      </c>
      <c r="C1191" s="1" t="s">
        <v>190</v>
      </c>
      <c r="D1191" s="1" t="s">
        <v>212</v>
      </c>
      <c r="E1191" s="1" t="s">
        <v>31946</v>
      </c>
      <c r="F1191" s="1" t="s">
        <v>220</v>
      </c>
      <c r="G1191" s="35">
        <v>100</v>
      </c>
      <c r="H11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m)AllWillNon-mechanicalunknown100</v>
      </c>
      <c r="I1191" s="39">
        <v>84.0399999305329</v>
      </c>
      <c r="J1191" s="28">
        <v>4.8203772353564363</v>
      </c>
      <c r="K1191" s="28">
        <v>30.925925925925927</v>
      </c>
      <c r="L1191" s="28">
        <v>3.3175810621068256</v>
      </c>
      <c r="M1191" s="28">
        <v>3.435895263889428</v>
      </c>
      <c r="N1191" s="28">
        <f>SUM(TotalCarbon[[#This Row],[Tree Carbon]:[Soil Carbon]])</f>
        <v>126.5397794178115</v>
      </c>
    </row>
    <row r="1192" spans="2:14" hidden="1">
      <c r="B1192" s="1" t="s">
        <v>31954</v>
      </c>
      <c r="C1192" s="1" t="s">
        <v>190</v>
      </c>
      <c r="D1192" s="1" t="s">
        <v>213</v>
      </c>
      <c r="E1192" s="1" t="s">
        <v>31946</v>
      </c>
      <c r="F1192" s="1" t="s">
        <v>220</v>
      </c>
      <c r="G1192" s="35">
        <v>0</v>
      </c>
      <c r="H11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m)MRFNon-mechanicalunknown0</v>
      </c>
      <c r="I1192" s="39">
        <v>0</v>
      </c>
      <c r="J1192" s="28">
        <v>0</v>
      </c>
      <c r="K1192" s="28">
        <v>0</v>
      </c>
      <c r="L1192" s="28">
        <v>0</v>
      </c>
      <c r="M1192" s="28">
        <v>0</v>
      </c>
      <c r="N1192" s="28">
        <f>SUM(TotalCarbon[[#This Row],[Tree Carbon]:[Soil Carbon]])</f>
        <v>0</v>
      </c>
    </row>
    <row r="1193" spans="2:14" hidden="1">
      <c r="B1193" s="1" t="s">
        <v>31954</v>
      </c>
      <c r="C1193" s="1" t="s">
        <v>190</v>
      </c>
      <c r="D1193" s="1" t="s">
        <v>213</v>
      </c>
      <c r="E1193" s="1" t="s">
        <v>31946</v>
      </c>
      <c r="F1193" s="1" t="s">
        <v>220</v>
      </c>
      <c r="G1193" s="35">
        <v>5</v>
      </c>
      <c r="H11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m)MRFNon-mechanicalunknown5</v>
      </c>
      <c r="I1193" s="39">
        <v>7.1775759059996478</v>
      </c>
      <c r="J1193" s="28">
        <v>0.30976983215734027</v>
      </c>
      <c r="K1193" s="28">
        <v>3.7388059701492535</v>
      </c>
      <c r="L1193" s="28">
        <v>6.0683519746493841</v>
      </c>
      <c r="M1193" s="28">
        <v>1.0151077827633017</v>
      </c>
      <c r="N1193" s="28">
        <f>SUM(TotalCarbon[[#This Row],[Tree Carbon]:[Soil Carbon]])</f>
        <v>18.309611465718927</v>
      </c>
    </row>
    <row r="1194" spans="2:14" hidden="1">
      <c r="B1194" s="1" t="s">
        <v>31954</v>
      </c>
      <c r="C1194" s="1" t="s">
        <v>190</v>
      </c>
      <c r="D1194" s="1" t="s">
        <v>213</v>
      </c>
      <c r="E1194" s="1" t="s">
        <v>31946</v>
      </c>
      <c r="F1194" s="1" t="s">
        <v>220</v>
      </c>
      <c r="G1194" s="35">
        <v>10</v>
      </c>
      <c r="H11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m)MRFNon-mechanicalunknown10</v>
      </c>
      <c r="I1194" s="39">
        <v>32.464069016610452</v>
      </c>
      <c r="J1194" s="28">
        <v>1.4010843413043836</v>
      </c>
      <c r="K1194" s="28">
        <v>6.958333333333333</v>
      </c>
      <c r="L1194" s="28">
        <v>4.3538877463083701</v>
      </c>
      <c r="M1194" s="28">
        <v>1.8462077422004199</v>
      </c>
      <c r="N1194" s="28">
        <f>SUM(TotalCarbon[[#This Row],[Tree Carbon]:[Soil Carbon]])</f>
        <v>47.023582179756957</v>
      </c>
    </row>
    <row r="1195" spans="2:14" hidden="1">
      <c r="B1195" s="1" t="s">
        <v>31954</v>
      </c>
      <c r="C1195" s="1" t="s">
        <v>190</v>
      </c>
      <c r="D1195" s="1" t="s">
        <v>213</v>
      </c>
      <c r="E1195" s="1" t="s">
        <v>31946</v>
      </c>
      <c r="F1195" s="1" t="s">
        <v>220</v>
      </c>
      <c r="G1195" s="35">
        <v>15</v>
      </c>
      <c r="H11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m)MRFNon-mechanicalunknown15</v>
      </c>
      <c r="I1195" s="39">
        <v>64.700804113060144</v>
      </c>
      <c r="J1195" s="28">
        <v>2.7923574049275373</v>
      </c>
      <c r="K1195" s="28">
        <v>9.7597402597402603</v>
      </c>
      <c r="L1195" s="28">
        <v>3.7409831162047893</v>
      </c>
      <c r="M1195" s="28">
        <v>2.5266548378734512</v>
      </c>
      <c r="N1195" s="28">
        <f>SUM(TotalCarbon[[#This Row],[Tree Carbon]:[Soil Carbon]])</f>
        <v>83.520539731806181</v>
      </c>
    </row>
    <row r="1196" spans="2:14" hidden="1">
      <c r="B1196" s="1" t="s">
        <v>31954</v>
      </c>
      <c r="C1196" s="1" t="s">
        <v>190</v>
      </c>
      <c r="D1196" s="1" t="s">
        <v>213</v>
      </c>
      <c r="E1196" s="1" t="s">
        <v>31946</v>
      </c>
      <c r="F1196" s="1" t="s">
        <v>220</v>
      </c>
      <c r="G1196" s="35">
        <v>20</v>
      </c>
      <c r="H11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m)MRFNon-mechanicalunknown20</v>
      </c>
      <c r="I1196" s="39">
        <v>94.417752758280542</v>
      </c>
      <c r="J1196" s="28">
        <v>4.0748815209544436</v>
      </c>
      <c r="K1196" s="28">
        <v>12.219512195121951</v>
      </c>
      <c r="L1196" s="28">
        <v>3.4425009774927573</v>
      </c>
      <c r="M1196" s="28">
        <v>3.0837578009435589</v>
      </c>
      <c r="N1196" s="28">
        <f>SUM(TotalCarbon[[#This Row],[Tree Carbon]:[Soil Carbon]])</f>
        <v>117.23840525279326</v>
      </c>
    </row>
    <row r="1197" spans="2:14" hidden="1">
      <c r="B1197" s="1" t="s">
        <v>31954</v>
      </c>
      <c r="C1197" s="1" t="s">
        <v>190</v>
      </c>
      <c r="D1197" s="1" t="s">
        <v>213</v>
      </c>
      <c r="E1197" s="1" t="s">
        <v>31946</v>
      </c>
      <c r="F1197" s="1" t="s">
        <v>220</v>
      </c>
      <c r="G1197" s="35">
        <v>25</v>
      </c>
      <c r="H11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m)MRFNon-mechanicalunknown25</v>
      </c>
      <c r="I1197" s="39">
        <v>118.07831928215575</v>
      </c>
      <c r="J1197" s="28">
        <v>5.0960242879326252</v>
      </c>
      <c r="K1197" s="28">
        <v>14.396551724137931</v>
      </c>
      <c r="L1197" s="28">
        <v>3.2772414682939899</v>
      </c>
      <c r="M1197" s="28">
        <v>3.5398751294399204</v>
      </c>
      <c r="N1197" s="28">
        <f>SUM(TotalCarbon[[#This Row],[Tree Carbon]:[Soil Carbon]])</f>
        <v>144.38801189196022</v>
      </c>
    </row>
    <row r="1198" spans="2:14" hidden="1">
      <c r="B1198" s="1" t="s">
        <v>31954</v>
      </c>
      <c r="C1198" s="1" t="s">
        <v>190</v>
      </c>
      <c r="D1198" s="1" t="s">
        <v>213</v>
      </c>
      <c r="E1198" s="1" t="s">
        <v>31946</v>
      </c>
      <c r="F1198" s="1" t="s">
        <v>220</v>
      </c>
      <c r="G1198" s="35">
        <v>30</v>
      </c>
      <c r="H11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m)MRFNon-mechanicalunknown30</v>
      </c>
      <c r="I1198" s="39">
        <v>135.50653918074158</v>
      </c>
      <c r="J1198" s="28">
        <v>5.8481914295261292</v>
      </c>
      <c r="K1198" s="28">
        <v>16.336956521739129</v>
      </c>
      <c r="L1198" s="28">
        <v>3.1794691948219724</v>
      </c>
      <c r="M1198" s="28">
        <v>3.9133124132916706</v>
      </c>
      <c r="N1198" s="28">
        <f>SUM(TotalCarbon[[#This Row],[Tree Carbon]:[Soil Carbon]])</f>
        <v>164.78446874012047</v>
      </c>
    </row>
    <row r="1199" spans="2:14" hidden="1">
      <c r="B1199" s="1" t="s">
        <v>31954</v>
      </c>
      <c r="C1199" s="1" t="s">
        <v>190</v>
      </c>
      <c r="D1199" s="1" t="s">
        <v>213</v>
      </c>
      <c r="E1199" s="1" t="s">
        <v>31946</v>
      </c>
      <c r="F1199" s="1" t="s">
        <v>220</v>
      </c>
      <c r="G1199" s="35">
        <v>35</v>
      </c>
      <c r="H11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m)MRFNon-mechanicalunknown35</v>
      </c>
      <c r="I1199" s="39">
        <v>147.78025502338653</v>
      </c>
      <c r="J1199" s="28">
        <v>6.3779004770257091</v>
      </c>
      <c r="K1199" s="28">
        <v>18.077319587628867</v>
      </c>
      <c r="L1199" s="28">
        <v>3.1193942463922908</v>
      </c>
      <c r="M1199" s="28">
        <v>4.2190570019270055</v>
      </c>
      <c r="N1199" s="28">
        <f>SUM(TotalCarbon[[#This Row],[Tree Carbon]:[Soil Carbon]])</f>
        <v>179.57392633636042</v>
      </c>
    </row>
    <row r="1200" spans="2:14" hidden="1">
      <c r="B1200" s="1" t="s">
        <v>31954</v>
      </c>
      <c r="C1200" s="1" t="s">
        <v>190</v>
      </c>
      <c r="D1200" s="1" t="s">
        <v>213</v>
      </c>
      <c r="E1200" s="1" t="s">
        <v>31946</v>
      </c>
      <c r="F1200" s="1" t="s">
        <v>220</v>
      </c>
      <c r="G1200" s="35">
        <v>40</v>
      </c>
      <c r="H12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m)MRFNon-mechanicalunknown40</v>
      </c>
      <c r="I1200" s="39">
        <v>156.192184744749</v>
      </c>
      <c r="J1200" s="28">
        <v>6.7409425530736504</v>
      </c>
      <c r="K1200" s="28">
        <v>19.647058823529413</v>
      </c>
      <c r="L1200" s="28">
        <v>3.0816323987338237</v>
      </c>
      <c r="M1200" s="28">
        <v>4.4693794992299303</v>
      </c>
      <c r="N1200" s="28">
        <f>SUM(TotalCarbon[[#This Row],[Tree Carbon]:[Soil Carbon]])</f>
        <v>190.13119801931583</v>
      </c>
    </row>
    <row r="1201" spans="2:14" hidden="1">
      <c r="B1201" s="1" t="s">
        <v>31954</v>
      </c>
      <c r="C1201" s="1" t="s">
        <v>190</v>
      </c>
      <c r="D1201" s="1" t="s">
        <v>213</v>
      </c>
      <c r="E1201" s="1" t="s">
        <v>31946</v>
      </c>
      <c r="F1201" s="1" t="s">
        <v>220</v>
      </c>
      <c r="G1201" s="35">
        <v>45</v>
      </c>
      <c r="H12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m)MRFNon-mechanicalunknown45</v>
      </c>
      <c r="I1201" s="39">
        <v>161.86066443270167</v>
      </c>
      <c r="J1201" s="28">
        <v>6.985582808296396</v>
      </c>
      <c r="K1201" s="28">
        <v>21.070093457943926</v>
      </c>
      <c r="L1201" s="28">
        <v>3.0575585851892266</v>
      </c>
      <c r="M1201" s="28">
        <v>4.6743262259591134</v>
      </c>
      <c r="N1201" s="28">
        <f>SUM(TotalCarbon[[#This Row],[Tree Carbon]:[Soil Carbon]])</f>
        <v>197.6482255100903</v>
      </c>
    </row>
    <row r="1202" spans="2:14" hidden="1">
      <c r="B1202" s="1" t="s">
        <v>31954</v>
      </c>
      <c r="C1202" s="1" t="s">
        <v>190</v>
      </c>
      <c r="D1202" s="1" t="s">
        <v>213</v>
      </c>
      <c r="E1202" s="1" t="s">
        <v>31946</v>
      </c>
      <c r="F1202" s="1" t="s">
        <v>220</v>
      </c>
      <c r="G1202" s="35">
        <v>50</v>
      </c>
      <c r="H12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m)MRFNon-mechanicalunknown50</v>
      </c>
      <c r="I1202" s="39">
        <v>165.63970262124636</v>
      </c>
      <c r="J1202" s="28">
        <v>7.148678544337745</v>
      </c>
      <c r="K1202" s="28">
        <v>22.366071428571427</v>
      </c>
      <c r="L1202" s="28">
        <v>3.0420734802560587</v>
      </c>
      <c r="M1202" s="28">
        <v>4.8421224138749679</v>
      </c>
      <c r="N1202" s="28">
        <f>SUM(TotalCarbon[[#This Row],[Tree Carbon]:[Soil Carbon]])</f>
        <v>203.03864848828653</v>
      </c>
    </row>
    <row r="1203" spans="2:14" hidden="1">
      <c r="B1203" s="1" t="s">
        <v>31954</v>
      </c>
      <c r="C1203" s="1" t="s">
        <v>190</v>
      </c>
      <c r="D1203" s="1" t="s">
        <v>213</v>
      </c>
      <c r="E1203" s="1" t="s">
        <v>31946</v>
      </c>
      <c r="F1203" s="1" t="s">
        <v>220</v>
      </c>
      <c r="G1203" s="35">
        <v>60</v>
      </c>
      <c r="H12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m)MRFNon-mechanicalunknown60</v>
      </c>
      <c r="I1203" s="39">
        <v>169.79122235507657</v>
      </c>
      <c r="J1203" s="28">
        <v>7.3278498394920755</v>
      </c>
      <c r="K1203" s="28">
        <v>24.639344262295083</v>
      </c>
      <c r="L1203" s="28">
        <v>3.025551332193487</v>
      </c>
      <c r="M1203" s="28">
        <v>5.0919794615792924</v>
      </c>
      <c r="N1203" s="28">
        <f>SUM(TotalCarbon[[#This Row],[Tree Carbon]:[Soil Carbon]])</f>
        <v>209.8759472506365</v>
      </c>
    </row>
    <row r="1204" spans="2:14" hidden="1">
      <c r="B1204" s="1" t="s">
        <v>31954</v>
      </c>
      <c r="C1204" s="1" t="s">
        <v>190</v>
      </c>
      <c r="D1204" s="1" t="s">
        <v>213</v>
      </c>
      <c r="E1204" s="1" t="s">
        <v>31946</v>
      </c>
      <c r="F1204" s="1" t="s">
        <v>220</v>
      </c>
      <c r="G1204" s="35">
        <v>70</v>
      </c>
      <c r="H12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m)MRFNon-mechanicalunknown70</v>
      </c>
      <c r="I1204" s="39">
        <v>171.58659674577814</v>
      </c>
      <c r="J1204" s="28">
        <v>7.4053346102490565</v>
      </c>
      <c r="K1204" s="28">
        <v>26.568181818181817</v>
      </c>
      <c r="L1204" s="28">
        <v>3.018558090536454</v>
      </c>
      <c r="M1204" s="28">
        <v>5.2594636492987874</v>
      </c>
      <c r="N1204" s="28">
        <f>SUM(TotalCarbon[[#This Row],[Tree Carbon]:[Soil Carbon]])</f>
        <v>213.83813491404425</v>
      </c>
    </row>
    <row r="1205" spans="2:14" hidden="1">
      <c r="B1205" s="1" t="s">
        <v>31954</v>
      </c>
      <c r="C1205" s="1" t="s">
        <v>190</v>
      </c>
      <c r="D1205" s="1" t="s">
        <v>213</v>
      </c>
      <c r="E1205" s="1" t="s">
        <v>31946</v>
      </c>
      <c r="F1205" s="1" t="s">
        <v>220</v>
      </c>
      <c r="G1205" s="35">
        <v>80</v>
      </c>
      <c r="H12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m)MRFNon-mechanicalunknown80</v>
      </c>
      <c r="I1205" s="39">
        <v>172.3578112205397</v>
      </c>
      <c r="J1205" s="28">
        <v>7.4386186857548982</v>
      </c>
      <c r="K1205" s="28">
        <v>28.225352112676056</v>
      </c>
      <c r="L1205" s="28">
        <v>3.0155814551374722</v>
      </c>
      <c r="M1205" s="28">
        <v>5.3717316577211491</v>
      </c>
      <c r="N1205" s="28">
        <f>SUM(TotalCarbon[[#This Row],[Tree Carbon]:[Soil Carbon]])</f>
        <v>216.40909513182928</v>
      </c>
    </row>
    <row r="1206" spans="2:14" hidden="1">
      <c r="B1206" s="1" t="s">
        <v>31954</v>
      </c>
      <c r="C1206" s="1" t="s">
        <v>190</v>
      </c>
      <c r="D1206" s="1" t="s">
        <v>213</v>
      </c>
      <c r="E1206" s="1" t="s">
        <v>31946</v>
      </c>
      <c r="F1206" s="1" t="s">
        <v>220</v>
      </c>
      <c r="G1206" s="35">
        <v>90</v>
      </c>
      <c r="H12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m)MRFNon-mechanicalunknown90</v>
      </c>
      <c r="I1206" s="39">
        <v>172.68814347754449</v>
      </c>
      <c r="J1206" s="28">
        <v>7.4528751658184511</v>
      </c>
      <c r="K1206" s="28">
        <v>29.664473684210527</v>
      </c>
      <c r="L1206" s="28">
        <v>3.0143114471560635</v>
      </c>
      <c r="M1206" s="28">
        <v>5.4469871542951651</v>
      </c>
      <c r="N1206" s="28">
        <f>SUM(TotalCarbon[[#This Row],[Tree Carbon]:[Soil Carbon]])</f>
        <v>218.26679092902469</v>
      </c>
    </row>
    <row r="1207" spans="2:14" hidden="1">
      <c r="B1207" s="1" t="s">
        <v>31954</v>
      </c>
      <c r="C1207" s="1" t="s">
        <v>190</v>
      </c>
      <c r="D1207" s="1" t="s">
        <v>213</v>
      </c>
      <c r="E1207" s="1" t="s">
        <v>31946</v>
      </c>
      <c r="F1207" s="1" t="s">
        <v>220</v>
      </c>
      <c r="G1207" s="35">
        <v>100</v>
      </c>
      <c r="H12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m)MRFNon-mechanicalunknown100</v>
      </c>
      <c r="I1207" s="39">
        <v>172.8294610695626</v>
      </c>
      <c r="J1207" s="28">
        <v>7.4589741506754059</v>
      </c>
      <c r="K1207" s="28">
        <v>30.925925925925927</v>
      </c>
      <c r="L1207" s="28">
        <v>3.0137690370225383</v>
      </c>
      <c r="M1207" s="28">
        <v>5.4974324222230919</v>
      </c>
      <c r="N1207" s="28">
        <f>SUM(TotalCarbon[[#This Row],[Tree Carbon]:[Soil Carbon]])</f>
        <v>219.72556260540955</v>
      </c>
    </row>
    <row r="1208" spans="2:14" hidden="1">
      <c r="B1208" s="1" t="s">
        <v>31954</v>
      </c>
      <c r="C1208" s="1" t="s">
        <v>190</v>
      </c>
      <c r="D1208" s="1" t="s">
        <v>214</v>
      </c>
      <c r="E1208" s="1" t="s">
        <v>31946</v>
      </c>
      <c r="F1208" s="1" t="s">
        <v>220</v>
      </c>
      <c r="G1208" s="35">
        <v>0</v>
      </c>
      <c r="H12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m)WilForNon-mechanicalunknown0</v>
      </c>
      <c r="I1208" s="39">
        <v>0</v>
      </c>
      <c r="J1208" s="28">
        <v>0</v>
      </c>
      <c r="K1208" s="28">
        <v>0</v>
      </c>
      <c r="L1208" s="28">
        <v>0</v>
      </c>
      <c r="M1208" s="28">
        <v>0</v>
      </c>
      <c r="N1208" s="28">
        <f>SUM(TotalCarbon[[#This Row],[Tree Carbon]:[Soil Carbon]])</f>
        <v>0</v>
      </c>
    </row>
    <row r="1209" spans="2:14" hidden="1">
      <c r="B1209" s="1" t="s">
        <v>31954</v>
      </c>
      <c r="C1209" s="1" t="s">
        <v>190</v>
      </c>
      <c r="D1209" s="1" t="s">
        <v>214</v>
      </c>
      <c r="E1209" s="1" t="s">
        <v>31946</v>
      </c>
      <c r="F1209" s="1" t="s">
        <v>220</v>
      </c>
      <c r="G1209" s="35">
        <v>5</v>
      </c>
      <c r="H12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m)WilForNon-mechanicalunknown5</v>
      </c>
      <c r="I1209" s="39">
        <v>43.056240299254327</v>
      </c>
      <c r="J1209" s="28">
        <v>1.9345496996318157</v>
      </c>
      <c r="K1209" s="28">
        <v>3.7388059701492535</v>
      </c>
      <c r="L1209" s="28">
        <v>4.0555689841498541</v>
      </c>
      <c r="M1209" s="28">
        <v>0.63444236422706268</v>
      </c>
      <c r="N1209" s="28">
        <f>SUM(TotalCarbon[[#This Row],[Tree Carbon]:[Soil Carbon]])</f>
        <v>53.419607317412307</v>
      </c>
    </row>
    <row r="1210" spans="2:14" hidden="1">
      <c r="B1210" s="1" t="s">
        <v>31954</v>
      </c>
      <c r="C1210" s="1" t="s">
        <v>190</v>
      </c>
      <c r="D1210" s="1" t="s">
        <v>214</v>
      </c>
      <c r="E1210" s="1" t="s">
        <v>31946</v>
      </c>
      <c r="F1210" s="1" t="s">
        <v>220</v>
      </c>
      <c r="G1210" s="35">
        <v>10</v>
      </c>
      <c r="H12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m)WilForNon-mechanicalunknown10</v>
      </c>
      <c r="I1210" s="39">
        <v>56.427024452020994</v>
      </c>
      <c r="J1210" s="28">
        <v>2.0055946179015942</v>
      </c>
      <c r="K1210" s="28">
        <v>6.958333333333333</v>
      </c>
      <c r="L1210" s="28">
        <v>4.0235173179003905</v>
      </c>
      <c r="M1210" s="28">
        <v>1.1538798388752625</v>
      </c>
      <c r="N1210" s="28">
        <f>SUM(TotalCarbon[[#This Row],[Tree Carbon]:[Soil Carbon]])</f>
        <v>70.568349560031578</v>
      </c>
    </row>
    <row r="1211" spans="2:14" hidden="1">
      <c r="B1211" s="1" t="s">
        <v>31954</v>
      </c>
      <c r="C1211" s="1" t="s">
        <v>190</v>
      </c>
      <c r="D1211" s="1" t="s">
        <v>214</v>
      </c>
      <c r="E1211" s="1" t="s">
        <v>31946</v>
      </c>
      <c r="F1211" s="1" t="s">
        <v>220</v>
      </c>
      <c r="G1211" s="35">
        <v>15</v>
      </c>
      <c r="H12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m)WilForNon-mechanicalunknown15</v>
      </c>
      <c r="I1211" s="39">
        <v>57.466263761222571</v>
      </c>
      <c r="J1211" s="28">
        <v>2.0064643506322026</v>
      </c>
      <c r="K1211" s="28">
        <v>9.7597402597402603</v>
      </c>
      <c r="L1211" s="28">
        <v>4.0231335608629069</v>
      </c>
      <c r="M1211" s="28">
        <v>1.5791592736709106</v>
      </c>
      <c r="N1211" s="28">
        <f>SUM(TotalCarbon[[#This Row],[Tree Carbon]:[Soil Carbon]])</f>
        <v>74.834761206128846</v>
      </c>
    </row>
    <row r="1212" spans="2:14" hidden="1">
      <c r="B1212" s="1" t="s">
        <v>31954</v>
      </c>
      <c r="C1212" s="1" t="s">
        <v>190</v>
      </c>
      <c r="D1212" s="1" t="s">
        <v>214</v>
      </c>
      <c r="E1212" s="1" t="s">
        <v>31946</v>
      </c>
      <c r="F1212" s="1" t="s">
        <v>220</v>
      </c>
      <c r="G1212" s="35">
        <v>20</v>
      </c>
      <c r="H12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m)WilForNon-mechanicalunknown20</v>
      </c>
      <c r="I1212" s="39">
        <v>57.539489909862667</v>
      </c>
      <c r="J1212" s="28">
        <v>2.0064748712004192</v>
      </c>
      <c r="K1212" s="28">
        <v>12.219512195121951</v>
      </c>
      <c r="L1212" s="28">
        <v>4.02312892005608</v>
      </c>
      <c r="M1212" s="28">
        <v>1.9273486255897225</v>
      </c>
      <c r="N1212" s="28">
        <f>SUM(TotalCarbon[[#This Row],[Tree Carbon]:[Soil Carbon]])</f>
        <v>77.715954521830838</v>
      </c>
    </row>
    <row r="1213" spans="2:14" hidden="1">
      <c r="B1213" s="1" t="s">
        <v>31954</v>
      </c>
      <c r="C1213" s="1" t="s">
        <v>190</v>
      </c>
      <c r="D1213" s="1" t="s">
        <v>214</v>
      </c>
      <c r="E1213" s="1" t="s">
        <v>31946</v>
      </c>
      <c r="F1213" s="1" t="s">
        <v>220</v>
      </c>
      <c r="G1213" s="35">
        <v>25</v>
      </c>
      <c r="H12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m)WilForNon-mechanicalunknown25</v>
      </c>
      <c r="I1213" s="39">
        <v>57.544614566121176</v>
      </c>
      <c r="J1213" s="28">
        <v>2.0064749984422261</v>
      </c>
      <c r="K1213" s="28">
        <v>14.396551724137931</v>
      </c>
      <c r="L1213" s="28">
        <v>4.0231288639276759</v>
      </c>
      <c r="M1213" s="28">
        <v>2.2124219558999485</v>
      </c>
      <c r="N1213" s="28">
        <f>SUM(TotalCarbon[[#This Row],[Tree Carbon]:[Soil Carbon]])</f>
        <v>80.183192108528971</v>
      </c>
    </row>
    <row r="1214" spans="2:14" hidden="1">
      <c r="B1214" s="1" t="s">
        <v>31954</v>
      </c>
      <c r="C1214" s="1" t="s">
        <v>190</v>
      </c>
      <c r="D1214" s="1" t="s">
        <v>214</v>
      </c>
      <c r="E1214" s="1" t="s">
        <v>31946</v>
      </c>
      <c r="F1214" s="1" t="s">
        <v>220</v>
      </c>
      <c r="G1214" s="35">
        <v>30</v>
      </c>
      <c r="H12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m)WilForNon-mechanicalunknown30</v>
      </c>
      <c r="I1214" s="39">
        <v>57.544973039522596</v>
      </c>
      <c r="J1214" s="28">
        <v>2.0064749999811595</v>
      </c>
      <c r="K1214" s="28">
        <v>16.336956521739129</v>
      </c>
      <c r="L1214" s="28">
        <v>4.0231288632488234</v>
      </c>
      <c r="M1214" s="28">
        <v>2.4458202583072932</v>
      </c>
      <c r="N1214" s="28">
        <f>SUM(TotalCarbon[[#This Row],[Tree Carbon]:[Soil Carbon]])</f>
        <v>82.357353682799001</v>
      </c>
    </row>
    <row r="1215" spans="2:14" hidden="1">
      <c r="B1215" s="1" t="s">
        <v>31954</v>
      </c>
      <c r="C1215" s="1" t="s">
        <v>190</v>
      </c>
      <c r="D1215" s="1" t="s">
        <v>214</v>
      </c>
      <c r="E1215" s="1" t="s">
        <v>31946</v>
      </c>
      <c r="F1215" s="1" t="s">
        <v>220</v>
      </c>
      <c r="G1215" s="35">
        <v>35</v>
      </c>
      <c r="H12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m)WilForNon-mechanicalunknown35</v>
      </c>
      <c r="I1215" s="39">
        <v>57.544998114162233</v>
      </c>
      <c r="J1215" s="28">
        <v>2.0064749999997722</v>
      </c>
      <c r="K1215" s="28">
        <v>18.077319587628867</v>
      </c>
      <c r="L1215" s="28">
        <v>4.0231288632406166</v>
      </c>
      <c r="M1215" s="28">
        <v>2.6369106262043758</v>
      </c>
      <c r="N1215" s="28">
        <f>SUM(TotalCarbon[[#This Row],[Tree Carbon]:[Soil Carbon]])</f>
        <v>84.288832191235855</v>
      </c>
    </row>
    <row r="1216" spans="2:14" hidden="1">
      <c r="B1216" s="1" t="s">
        <v>31954</v>
      </c>
      <c r="C1216" s="1" t="s">
        <v>190</v>
      </c>
      <c r="D1216" s="1" t="s">
        <v>214</v>
      </c>
      <c r="E1216" s="1" t="s">
        <v>31946</v>
      </c>
      <c r="F1216" s="1" t="s">
        <v>220</v>
      </c>
      <c r="G1216" s="35">
        <v>40</v>
      </c>
      <c r="H12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m)WilForNon-mechanicalunknown40</v>
      </c>
      <c r="I1216" s="39">
        <v>57.544999868089</v>
      </c>
      <c r="J1216" s="28">
        <v>2.0064749999999973</v>
      </c>
      <c r="K1216" s="28">
        <v>19.647058823529413</v>
      </c>
      <c r="L1216" s="28">
        <v>4.0231288632405144</v>
      </c>
      <c r="M1216" s="28">
        <v>2.7933621870187082</v>
      </c>
      <c r="N1216" s="28">
        <f>SUM(TotalCarbon[[#This Row],[Tree Carbon]:[Soil Carbon]])</f>
        <v>86.015024741877625</v>
      </c>
    </row>
    <row r="1217" spans="2:14" hidden="1">
      <c r="B1217" s="1" t="s">
        <v>31954</v>
      </c>
      <c r="C1217" s="1" t="s">
        <v>190</v>
      </c>
      <c r="D1217" s="1" t="s">
        <v>214</v>
      </c>
      <c r="E1217" s="1" t="s">
        <v>31946</v>
      </c>
      <c r="F1217" s="1" t="s">
        <v>220</v>
      </c>
      <c r="G1217" s="35">
        <v>45</v>
      </c>
      <c r="H12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m)WilForNon-mechanicalunknown45</v>
      </c>
      <c r="I1217" s="39">
        <v>57.544999990773071</v>
      </c>
      <c r="J1217" s="28">
        <v>2.006475</v>
      </c>
      <c r="K1217" s="28">
        <v>21.070093457943926</v>
      </c>
      <c r="L1217" s="28">
        <v>4.0231288632405162</v>
      </c>
      <c r="M1217" s="28">
        <v>2.921453891224445</v>
      </c>
      <c r="N1217" s="28">
        <f>SUM(TotalCarbon[[#This Row],[Tree Carbon]:[Soil Carbon]])</f>
        <v>87.56615120318196</v>
      </c>
    </row>
    <row r="1218" spans="2:14" hidden="1">
      <c r="B1218" s="1" t="s">
        <v>31954</v>
      </c>
      <c r="C1218" s="1" t="s">
        <v>190</v>
      </c>
      <c r="D1218" s="1" t="s">
        <v>214</v>
      </c>
      <c r="E1218" s="1" t="s">
        <v>31946</v>
      </c>
      <c r="F1218" s="1" t="s">
        <v>220</v>
      </c>
      <c r="G1218" s="35">
        <v>50</v>
      </c>
      <c r="H12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m)WilForNon-mechanicalunknown50</v>
      </c>
      <c r="I1218" s="39">
        <v>57.54499999935458</v>
      </c>
      <c r="J1218" s="28">
        <v>2.006475</v>
      </c>
      <c r="K1218" s="28">
        <v>22.366071428571427</v>
      </c>
      <c r="L1218" s="28">
        <v>4.0231288632405162</v>
      </c>
      <c r="M1218" s="28">
        <v>3.0263265086718576</v>
      </c>
      <c r="N1218" s="28">
        <f>SUM(TotalCarbon[[#This Row],[Tree Carbon]:[Soil Carbon]])</f>
        <v>88.967001799838386</v>
      </c>
    </row>
    <row r="1219" spans="2:14" hidden="1">
      <c r="B1219" s="1" t="s">
        <v>31954</v>
      </c>
      <c r="C1219" s="1" t="s">
        <v>190</v>
      </c>
      <c r="D1219" s="1" t="s">
        <v>214</v>
      </c>
      <c r="E1219" s="1" t="s">
        <v>31946</v>
      </c>
      <c r="F1219" s="1" t="s">
        <v>220</v>
      </c>
      <c r="G1219" s="35">
        <v>60</v>
      </c>
      <c r="H12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m)WilForNon-mechanicalunknown60</v>
      </c>
      <c r="I1219" s="39">
        <v>57.544999999996833</v>
      </c>
      <c r="J1219" s="28">
        <v>2.006475</v>
      </c>
      <c r="K1219" s="28">
        <v>24.639344262295083</v>
      </c>
      <c r="L1219" s="28">
        <v>4.0231288632405162</v>
      </c>
      <c r="M1219" s="28">
        <v>3.1824871634870604</v>
      </c>
      <c r="N1219" s="28">
        <f>SUM(TotalCarbon[[#This Row],[Tree Carbon]:[Soil Carbon]])</f>
        <v>91.396435289019479</v>
      </c>
    </row>
    <row r="1220" spans="2:14" hidden="1">
      <c r="B1220" s="1" t="s">
        <v>31954</v>
      </c>
      <c r="C1220" s="1" t="s">
        <v>190</v>
      </c>
      <c r="D1220" s="1" t="s">
        <v>214</v>
      </c>
      <c r="E1220" s="1" t="s">
        <v>31946</v>
      </c>
      <c r="F1220" s="1" t="s">
        <v>220</v>
      </c>
      <c r="G1220" s="35">
        <v>70</v>
      </c>
      <c r="H12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m)WilForNon-mechanicalunknown70</v>
      </c>
      <c r="I1220" s="39">
        <v>57.544999999999973</v>
      </c>
      <c r="J1220" s="28">
        <v>2.006475</v>
      </c>
      <c r="K1220" s="28">
        <v>26.568181818181817</v>
      </c>
      <c r="L1220" s="28">
        <v>4.0231288632405162</v>
      </c>
      <c r="M1220" s="28">
        <v>3.287164780811743</v>
      </c>
      <c r="N1220" s="28">
        <f>SUM(TotalCarbon[[#This Row],[Tree Carbon]:[Soil Carbon]])</f>
        <v>93.429950462234046</v>
      </c>
    </row>
    <row r="1221" spans="2:14" hidden="1">
      <c r="B1221" s="1" t="s">
        <v>31954</v>
      </c>
      <c r="C1221" s="1" t="s">
        <v>190</v>
      </c>
      <c r="D1221" s="1" t="s">
        <v>214</v>
      </c>
      <c r="E1221" s="1" t="s">
        <v>31946</v>
      </c>
      <c r="F1221" s="1" t="s">
        <v>220</v>
      </c>
      <c r="G1221" s="35">
        <v>80</v>
      </c>
      <c r="H12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m)WilForNon-mechanicalunknown80</v>
      </c>
      <c r="I1221" s="39">
        <v>57.545000000000002</v>
      </c>
      <c r="J1221" s="28">
        <v>2.006475</v>
      </c>
      <c r="K1221" s="28">
        <v>28.225352112676056</v>
      </c>
      <c r="L1221" s="28">
        <v>4.0231288632405162</v>
      </c>
      <c r="M1221" s="28">
        <v>3.3573322860757173</v>
      </c>
      <c r="N1221" s="28">
        <f>SUM(TotalCarbon[[#This Row],[Tree Carbon]:[Soil Carbon]])</f>
        <v>95.157288261992292</v>
      </c>
    </row>
    <row r="1222" spans="2:14" hidden="1">
      <c r="B1222" s="1" t="s">
        <v>31954</v>
      </c>
      <c r="C1222" s="1" t="s">
        <v>190</v>
      </c>
      <c r="D1222" s="1" t="s">
        <v>214</v>
      </c>
      <c r="E1222" s="1" t="s">
        <v>31946</v>
      </c>
      <c r="F1222" s="1" t="s">
        <v>220</v>
      </c>
      <c r="G1222" s="35">
        <v>90</v>
      </c>
      <c r="H12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m)WilForNon-mechanicalunknown90</v>
      </c>
      <c r="I1222" s="39">
        <v>57.545000000000002</v>
      </c>
      <c r="J1222" s="28">
        <v>2.006475</v>
      </c>
      <c r="K1222" s="28">
        <v>29.664473684210527</v>
      </c>
      <c r="L1222" s="28">
        <v>4.0231288632405162</v>
      </c>
      <c r="M1222" s="28">
        <v>3.4043669714344773</v>
      </c>
      <c r="N1222" s="28">
        <f>SUM(TotalCarbon[[#This Row],[Tree Carbon]:[Soil Carbon]])</f>
        <v>96.643444518885531</v>
      </c>
    </row>
    <row r="1223" spans="2:14" hidden="1">
      <c r="B1223" s="1" t="s">
        <v>31954</v>
      </c>
      <c r="C1223" s="1" t="s">
        <v>190</v>
      </c>
      <c r="D1223" s="1" t="s">
        <v>214</v>
      </c>
      <c r="E1223" s="1" t="s">
        <v>31946</v>
      </c>
      <c r="F1223" s="1" t="s">
        <v>220</v>
      </c>
      <c r="G1223" s="35">
        <v>100</v>
      </c>
      <c r="H12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m)WilForNon-mechanicalunknown100</v>
      </c>
      <c r="I1223" s="39">
        <v>57.545000000000002</v>
      </c>
      <c r="J1223" s="28">
        <v>2.006475</v>
      </c>
      <c r="K1223" s="28">
        <v>30.925925925925927</v>
      </c>
      <c r="L1223" s="28">
        <v>4.0231288632405162</v>
      </c>
      <c r="M1223" s="28">
        <v>3.435895263889428</v>
      </c>
      <c r="N1223" s="28">
        <f>SUM(TotalCarbon[[#This Row],[Tree Carbon]:[Soil Carbon]])</f>
        <v>97.936425053055871</v>
      </c>
    </row>
    <row r="1224" spans="2:14" hidden="1">
      <c r="B1224" s="1" t="s">
        <v>31954</v>
      </c>
      <c r="C1224" s="1" t="s">
        <v>190</v>
      </c>
      <c r="D1224" s="1" t="s">
        <v>215</v>
      </c>
      <c r="E1224" s="1" t="s">
        <v>31946</v>
      </c>
      <c r="F1224" s="1" t="s">
        <v>220</v>
      </c>
      <c r="G1224" s="35">
        <v>0</v>
      </c>
      <c r="H12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m)WilMixNon-mechanicalunknown0</v>
      </c>
      <c r="I1224" s="39">
        <v>0</v>
      </c>
      <c r="J1224" s="28">
        <v>0</v>
      </c>
      <c r="K1224" s="28">
        <v>0</v>
      </c>
      <c r="L1224" s="28">
        <v>0</v>
      </c>
      <c r="M1224" s="28">
        <v>0</v>
      </c>
      <c r="N1224" s="28">
        <f>SUM(TotalCarbon[[#This Row],[Tree Carbon]:[Soil Carbon]])</f>
        <v>0</v>
      </c>
    </row>
    <row r="1225" spans="2:14" hidden="1">
      <c r="B1225" s="1" t="s">
        <v>31954</v>
      </c>
      <c r="C1225" s="1" t="s">
        <v>190</v>
      </c>
      <c r="D1225" s="1" t="s">
        <v>215</v>
      </c>
      <c r="E1225" s="1" t="s">
        <v>31946</v>
      </c>
      <c r="F1225" s="1" t="s">
        <v>220</v>
      </c>
      <c r="G1225" s="35">
        <v>5</v>
      </c>
      <c r="H12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m)WilMixNon-mechanicalunknown5</v>
      </c>
      <c r="I1225" s="39">
        <v>43.280114586930331</v>
      </c>
      <c r="J1225" s="28">
        <v>0.50571200927926363</v>
      </c>
      <c r="K1225" s="28">
        <v>3.7388059701492535</v>
      </c>
      <c r="L1225" s="28">
        <v>5.4480445518696898</v>
      </c>
      <c r="M1225" s="28">
        <v>0.63444236422706268</v>
      </c>
      <c r="N1225" s="28">
        <f>SUM(TotalCarbon[[#This Row],[Tree Carbon]:[Soil Carbon]])</f>
        <v>53.607119482455602</v>
      </c>
    </row>
    <row r="1226" spans="2:14" hidden="1">
      <c r="B1226" s="1" t="s">
        <v>31954</v>
      </c>
      <c r="C1226" s="1" t="s">
        <v>190</v>
      </c>
      <c r="D1226" s="1" t="s">
        <v>215</v>
      </c>
      <c r="E1226" s="1" t="s">
        <v>31946</v>
      </c>
      <c r="F1226" s="1" t="s">
        <v>220</v>
      </c>
      <c r="G1226" s="35">
        <v>10</v>
      </c>
      <c r="H12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m)WilMixNon-mechanicalunknown10</v>
      </c>
      <c r="I1226" s="39">
        <v>53.565423914825189</v>
      </c>
      <c r="J1226" s="28">
        <v>1.9909638491125299</v>
      </c>
      <c r="K1226" s="28">
        <v>6.958333333333333</v>
      </c>
      <c r="L1226" s="28">
        <v>4.0300035321622349</v>
      </c>
      <c r="M1226" s="28">
        <v>1.1538798388752625</v>
      </c>
      <c r="N1226" s="28">
        <f>SUM(TotalCarbon[[#This Row],[Tree Carbon]:[Soil Carbon]])</f>
        <v>67.698604468308559</v>
      </c>
    </row>
    <row r="1227" spans="2:14" hidden="1">
      <c r="B1227" s="1" t="s">
        <v>31954</v>
      </c>
      <c r="C1227" s="1" t="s">
        <v>190</v>
      </c>
      <c r="D1227" s="1" t="s">
        <v>215</v>
      </c>
      <c r="E1227" s="1" t="s">
        <v>31946</v>
      </c>
      <c r="F1227" s="1" t="s">
        <v>220</v>
      </c>
      <c r="G1227" s="35">
        <v>15</v>
      </c>
      <c r="H12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m)WilMixNon-mechanicalunknown15</v>
      </c>
      <c r="I1227" s="39">
        <v>54.176922444078706</v>
      </c>
      <c r="J1227" s="28">
        <v>3.1163886803473879</v>
      </c>
      <c r="K1227" s="28">
        <v>9.7597402597402603</v>
      </c>
      <c r="L1227" s="28">
        <v>3.6517077495144048</v>
      </c>
      <c r="M1227" s="28">
        <v>1.5791592736709106</v>
      </c>
      <c r="N1227" s="28">
        <f>SUM(TotalCarbon[[#This Row],[Tree Carbon]:[Soil Carbon]])</f>
        <v>72.283918407351663</v>
      </c>
    </row>
    <row r="1228" spans="2:14" hidden="1">
      <c r="B1228" s="1" t="s">
        <v>31954</v>
      </c>
      <c r="C1228" s="1" t="s">
        <v>190</v>
      </c>
      <c r="D1228" s="1" t="s">
        <v>215</v>
      </c>
      <c r="E1228" s="1" t="s">
        <v>31946</v>
      </c>
      <c r="F1228" s="1" t="s">
        <v>220</v>
      </c>
      <c r="G1228" s="35">
        <v>20</v>
      </c>
      <c r="H12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m)WilMixNon-mechanicalunknown20</v>
      </c>
      <c r="I1228" s="39">
        <v>54.210551718557653</v>
      </c>
      <c r="J1228" s="28">
        <v>3.6922194585528461</v>
      </c>
      <c r="K1228" s="28">
        <v>12.219512195121951</v>
      </c>
      <c r="L1228" s="28">
        <v>3.5180022887564144</v>
      </c>
      <c r="M1228" s="28">
        <v>1.9273486255897225</v>
      </c>
      <c r="N1228" s="28">
        <f>SUM(TotalCarbon[[#This Row],[Tree Carbon]:[Soil Carbon]])</f>
        <v>75.567634286578595</v>
      </c>
    </row>
    <row r="1229" spans="2:14" hidden="1">
      <c r="B1229" s="1" t="s">
        <v>31954</v>
      </c>
      <c r="C1229" s="1" t="s">
        <v>190</v>
      </c>
      <c r="D1229" s="1" t="s">
        <v>215</v>
      </c>
      <c r="E1229" s="1" t="s">
        <v>31946</v>
      </c>
      <c r="F1229" s="1" t="s">
        <v>220</v>
      </c>
      <c r="G1229" s="35">
        <v>25</v>
      </c>
      <c r="H12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m)WilMixNon-mechanicalunknown25</v>
      </c>
      <c r="I1229" s="39">
        <v>54.212393332588448</v>
      </c>
      <c r="J1229" s="28">
        <v>3.9491162013279277</v>
      </c>
      <c r="K1229" s="28">
        <v>14.396551724137931</v>
      </c>
      <c r="L1229" s="28">
        <v>3.4663258692876404</v>
      </c>
      <c r="M1229" s="28">
        <v>2.2124219558999485</v>
      </c>
      <c r="N1229" s="28">
        <f>SUM(TotalCarbon[[#This Row],[Tree Carbon]:[Soil Carbon]])</f>
        <v>78.236809083241894</v>
      </c>
    </row>
    <row r="1230" spans="2:14" hidden="1">
      <c r="B1230" s="1" t="s">
        <v>31954</v>
      </c>
      <c r="C1230" s="1" t="s">
        <v>190</v>
      </c>
      <c r="D1230" s="1" t="s">
        <v>215</v>
      </c>
      <c r="E1230" s="1" t="s">
        <v>31946</v>
      </c>
      <c r="F1230" s="1" t="s">
        <v>220</v>
      </c>
      <c r="G1230" s="35">
        <v>30</v>
      </c>
      <c r="H12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m)WilMixNon-mechanicalunknown30</v>
      </c>
      <c r="I1230" s="39">
        <v>54.212494160084155</v>
      </c>
      <c r="J1230" s="28">
        <v>4.0578536471666267</v>
      </c>
      <c r="K1230" s="28">
        <v>16.336956521739129</v>
      </c>
      <c r="L1230" s="28">
        <v>3.4456738398890017</v>
      </c>
      <c r="M1230" s="28">
        <v>2.4458202583072932</v>
      </c>
      <c r="N1230" s="28">
        <f>SUM(TotalCarbon[[#This Row],[Tree Carbon]:[Soil Carbon]])</f>
        <v>80.498798427186202</v>
      </c>
    </row>
    <row r="1231" spans="2:14" hidden="1">
      <c r="B1231" s="1" t="s">
        <v>31954</v>
      </c>
      <c r="C1231" s="1" t="s">
        <v>190</v>
      </c>
      <c r="D1231" s="1" t="s">
        <v>215</v>
      </c>
      <c r="E1231" s="1" t="s">
        <v>31946</v>
      </c>
      <c r="F1231" s="1" t="s">
        <v>220</v>
      </c>
      <c r="G1231" s="35">
        <v>35</v>
      </c>
      <c r="H12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m)WilMixNon-mechanicalunknown35</v>
      </c>
      <c r="I1231" s="39">
        <v>54.212499680271655</v>
      </c>
      <c r="J1231" s="28">
        <v>4.1029247030586706</v>
      </c>
      <c r="K1231" s="28">
        <v>18.077319587628867</v>
      </c>
      <c r="L1231" s="28">
        <v>3.4373106910415823</v>
      </c>
      <c r="M1231" s="28">
        <v>2.6369106262043758</v>
      </c>
      <c r="N1231" s="28">
        <f>SUM(TotalCarbon[[#This Row],[Tree Carbon]:[Soil Carbon]])</f>
        <v>82.466965288205159</v>
      </c>
    </row>
    <row r="1232" spans="2:14" hidden="1">
      <c r="B1232" s="1" t="s">
        <v>31954</v>
      </c>
      <c r="C1232" s="1" t="s">
        <v>190</v>
      </c>
      <c r="D1232" s="1" t="s">
        <v>215</v>
      </c>
      <c r="E1232" s="1" t="s">
        <v>31946</v>
      </c>
      <c r="F1232" s="1" t="s">
        <v>220</v>
      </c>
      <c r="G1232" s="35">
        <v>40</v>
      </c>
      <c r="H123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m)WilMixNon-mechanicalunknown40</v>
      </c>
      <c r="I1232" s="39">
        <v>54.212499982495267</v>
      </c>
      <c r="J1232" s="28">
        <v>4.1214487134422324</v>
      </c>
      <c r="K1232" s="28">
        <v>19.647058823529413</v>
      </c>
      <c r="L1232" s="28">
        <v>3.433905909798399</v>
      </c>
      <c r="M1232" s="28">
        <v>2.7933621870187082</v>
      </c>
      <c r="N1232" s="28">
        <f>SUM(TotalCarbon[[#This Row],[Tree Carbon]:[Soil Carbon]])</f>
        <v>84.208275616284027</v>
      </c>
    </row>
    <row r="1233" spans="2:14" hidden="1">
      <c r="B1233" s="1" t="s">
        <v>31954</v>
      </c>
      <c r="C1233" s="1" t="s">
        <v>190</v>
      </c>
      <c r="D1233" s="1" t="s">
        <v>215</v>
      </c>
      <c r="E1233" s="1" t="s">
        <v>31946</v>
      </c>
      <c r="F1233" s="1" t="s">
        <v>220</v>
      </c>
      <c r="G1233" s="35">
        <v>45</v>
      </c>
      <c r="H123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m)WilMixNon-mechanicalunknown45</v>
      </c>
      <c r="I1233" s="39">
        <v>54.21249999904164</v>
      </c>
      <c r="J1233" s="28">
        <v>4.1290357876208619</v>
      </c>
      <c r="K1233" s="28">
        <v>21.070093457943926</v>
      </c>
      <c r="L1233" s="28">
        <v>3.4325167627891786</v>
      </c>
      <c r="M1233" s="28">
        <v>2.921453891224445</v>
      </c>
      <c r="N1233" s="28">
        <f>SUM(TotalCarbon[[#This Row],[Tree Carbon]:[Soil Carbon]])</f>
        <v>85.765599898620053</v>
      </c>
    </row>
    <row r="1234" spans="2:14" hidden="1">
      <c r="B1234" s="1" t="s">
        <v>31954</v>
      </c>
      <c r="C1234" s="1" t="s">
        <v>190</v>
      </c>
      <c r="D1234" s="1" t="s">
        <v>215</v>
      </c>
      <c r="E1234" s="1" t="s">
        <v>31946</v>
      </c>
      <c r="F1234" s="1" t="s">
        <v>220</v>
      </c>
      <c r="G1234" s="35">
        <v>50</v>
      </c>
      <c r="H123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m)WilMixNon-mechanicalunknown50</v>
      </c>
      <c r="I1234" s="39">
        <v>54.212499999947539</v>
      </c>
      <c r="J1234" s="28">
        <v>4.1321389364268883</v>
      </c>
      <c r="K1234" s="28">
        <v>22.366071428571427</v>
      </c>
      <c r="L1234" s="28">
        <v>3.4319494921982305</v>
      </c>
      <c r="M1234" s="28">
        <v>3.0263265086718576</v>
      </c>
      <c r="N1234" s="28">
        <f>SUM(TotalCarbon[[#This Row],[Tree Carbon]:[Soil Carbon]])</f>
        <v>87.16898636581594</v>
      </c>
    </row>
    <row r="1235" spans="2:14" hidden="1">
      <c r="B1235" s="1" t="s">
        <v>31954</v>
      </c>
      <c r="C1235" s="1" t="s">
        <v>190</v>
      </c>
      <c r="D1235" s="1" t="s">
        <v>215</v>
      </c>
      <c r="E1235" s="1" t="s">
        <v>31946</v>
      </c>
      <c r="F1235" s="1" t="s">
        <v>220</v>
      </c>
      <c r="G1235" s="35">
        <v>60</v>
      </c>
      <c r="H123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m)WilMixNon-mechanicalunknown60</v>
      </c>
      <c r="I1235" s="39">
        <v>54.212499999999828</v>
      </c>
      <c r="J1235" s="28">
        <v>4.1339258017567904</v>
      </c>
      <c r="K1235" s="28">
        <v>24.639344262295083</v>
      </c>
      <c r="L1235" s="28">
        <v>3.4316230803327681</v>
      </c>
      <c r="M1235" s="28">
        <v>3.1824871634870604</v>
      </c>
      <c r="N1235" s="28">
        <f>SUM(TotalCarbon[[#This Row],[Tree Carbon]:[Soil Carbon]])</f>
        <v>89.59988030787153</v>
      </c>
    </row>
    <row r="1236" spans="2:14" hidden="1">
      <c r="B1236" s="1" t="s">
        <v>31954</v>
      </c>
      <c r="C1236" s="1" t="s">
        <v>190</v>
      </c>
      <c r="D1236" s="1" t="s">
        <v>215</v>
      </c>
      <c r="E1236" s="1" t="s">
        <v>31946</v>
      </c>
      <c r="F1236" s="1" t="s">
        <v>220</v>
      </c>
      <c r="G1236" s="35">
        <v>70</v>
      </c>
      <c r="H12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m)WilMixNon-mechanicalunknown70</v>
      </c>
      <c r="I1236" s="39">
        <v>54.212499999999999</v>
      </c>
      <c r="J1236" s="28">
        <v>4.1342241935417992</v>
      </c>
      <c r="K1236" s="28">
        <v>26.568181818181817</v>
      </c>
      <c r="L1236" s="28">
        <v>3.4315685890132728</v>
      </c>
      <c r="M1236" s="28">
        <v>3.287164780811743</v>
      </c>
      <c r="N1236" s="28">
        <f>SUM(TotalCarbon[[#This Row],[Tree Carbon]:[Soil Carbon]])</f>
        <v>91.633639381548619</v>
      </c>
    </row>
    <row r="1237" spans="2:14" hidden="1">
      <c r="B1237" s="1" t="s">
        <v>31954</v>
      </c>
      <c r="C1237" s="1" t="s">
        <v>190</v>
      </c>
      <c r="D1237" s="1" t="s">
        <v>215</v>
      </c>
      <c r="E1237" s="1" t="s">
        <v>31946</v>
      </c>
      <c r="F1237" s="1" t="s">
        <v>220</v>
      </c>
      <c r="G1237" s="35">
        <v>80</v>
      </c>
      <c r="H12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m)WilMixNon-mechanicalunknown80</v>
      </c>
      <c r="I1237" s="39">
        <v>54.212499999999999</v>
      </c>
      <c r="J1237" s="28">
        <v>4.1342740146584678</v>
      </c>
      <c r="K1237" s="28">
        <v>28.225352112676056</v>
      </c>
      <c r="L1237" s="28">
        <v>3.4315594913134024</v>
      </c>
      <c r="M1237" s="28">
        <v>3.3573322860757173</v>
      </c>
      <c r="N1237" s="28">
        <f>SUM(TotalCarbon[[#This Row],[Tree Carbon]:[Soil Carbon]])</f>
        <v>93.361017904723639</v>
      </c>
    </row>
    <row r="1238" spans="2:14" hidden="1">
      <c r="B1238" s="1" t="s">
        <v>31954</v>
      </c>
      <c r="C1238" s="1" t="s">
        <v>190</v>
      </c>
      <c r="D1238" s="1" t="s">
        <v>215</v>
      </c>
      <c r="E1238" s="1" t="s">
        <v>31946</v>
      </c>
      <c r="F1238" s="1" t="s">
        <v>220</v>
      </c>
      <c r="G1238" s="35">
        <v>90</v>
      </c>
      <c r="H12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m)WilMixNon-mechanicalunknown90</v>
      </c>
      <c r="I1238" s="39">
        <v>54.212499999999999</v>
      </c>
      <c r="J1238" s="28">
        <v>4.1342823328444265</v>
      </c>
      <c r="K1238" s="28">
        <v>29.664473684210527</v>
      </c>
      <c r="L1238" s="28">
        <v>3.4315579723649097</v>
      </c>
      <c r="M1238" s="28">
        <v>3.4043669714344773</v>
      </c>
      <c r="N1238" s="28">
        <f>SUM(TotalCarbon[[#This Row],[Tree Carbon]:[Soil Carbon]])</f>
        <v>94.847180960854359</v>
      </c>
    </row>
    <row r="1239" spans="2:14" hidden="1">
      <c r="B1239" s="1" t="s">
        <v>31954</v>
      </c>
      <c r="C1239" s="1" t="s">
        <v>190</v>
      </c>
      <c r="D1239" s="1" t="s">
        <v>215</v>
      </c>
      <c r="E1239" s="1" t="s">
        <v>31946</v>
      </c>
      <c r="F1239" s="1" t="s">
        <v>220</v>
      </c>
      <c r="G1239" s="35">
        <v>100</v>
      </c>
      <c r="H12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m)WilMixNon-mechanicalunknown100</v>
      </c>
      <c r="I1239" s="39">
        <v>54.212499999999999</v>
      </c>
      <c r="J1239" s="28">
        <v>4.1342837216513875</v>
      </c>
      <c r="K1239" s="28">
        <v>30.925925925925927</v>
      </c>
      <c r="L1239" s="28">
        <v>3.4315577187611517</v>
      </c>
      <c r="M1239" s="28">
        <v>3.435895263889428</v>
      </c>
      <c r="N1239" s="28">
        <f>SUM(TotalCarbon[[#This Row],[Tree Carbon]:[Soil Carbon]])</f>
        <v>96.140162630227906</v>
      </c>
    </row>
    <row r="1240" spans="2:14" hidden="1">
      <c r="B1240" s="1" t="s">
        <v>31954</v>
      </c>
      <c r="C1240" s="1" t="s">
        <v>190</v>
      </c>
      <c r="D1240" s="1" t="s">
        <v>216</v>
      </c>
      <c r="E1240" s="1" t="s">
        <v>31946</v>
      </c>
      <c r="F1240" s="1" t="s">
        <v>220</v>
      </c>
      <c r="G1240" s="35">
        <v>0</v>
      </c>
      <c r="H12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m)WilScrubNon-mechanicalunknown0</v>
      </c>
      <c r="I1240" s="39">
        <v>0</v>
      </c>
      <c r="J1240" s="28">
        <v>0</v>
      </c>
      <c r="K1240" s="28">
        <v>0</v>
      </c>
      <c r="L1240" s="28">
        <v>0</v>
      </c>
      <c r="M1240" s="28">
        <v>0</v>
      </c>
      <c r="N1240" s="28">
        <f>SUM(TotalCarbon[[#This Row],[Tree Carbon]:[Soil Carbon]])</f>
        <v>0</v>
      </c>
    </row>
    <row r="1241" spans="2:14" hidden="1">
      <c r="B1241" s="1" t="s">
        <v>31954</v>
      </c>
      <c r="C1241" s="1" t="s">
        <v>190</v>
      </c>
      <c r="D1241" s="1" t="s">
        <v>216</v>
      </c>
      <c r="E1241" s="1" t="s">
        <v>31946</v>
      </c>
      <c r="F1241" s="1" t="s">
        <v>220</v>
      </c>
      <c r="G1241" s="35">
        <v>5</v>
      </c>
      <c r="H12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m)WilScrubNon-mechanicalunknown5</v>
      </c>
      <c r="I1241" s="39">
        <v>10.200538171750523</v>
      </c>
      <c r="J1241" s="28">
        <v>1.0645813269185507</v>
      </c>
      <c r="K1241" s="28">
        <v>3.7388059701492535</v>
      </c>
      <c r="L1241" s="28">
        <v>4.6250882459174463</v>
      </c>
      <c r="M1241" s="28">
        <v>0.63444236422706268</v>
      </c>
      <c r="N1241" s="28">
        <f>SUM(TotalCarbon[[#This Row],[Tree Carbon]:[Soil Carbon]])</f>
        <v>20.263456078962836</v>
      </c>
    </row>
    <row r="1242" spans="2:14" hidden="1">
      <c r="B1242" s="1" t="s">
        <v>31954</v>
      </c>
      <c r="C1242" s="1" t="s">
        <v>190</v>
      </c>
      <c r="D1242" s="1" t="s">
        <v>216</v>
      </c>
      <c r="E1242" s="1" t="s">
        <v>31946</v>
      </c>
      <c r="F1242" s="1" t="s">
        <v>220</v>
      </c>
      <c r="G1242" s="35">
        <v>10</v>
      </c>
      <c r="H12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m)WilScrubNon-mechanicalunknown10</v>
      </c>
      <c r="I1242" s="39">
        <v>35.143476695572822</v>
      </c>
      <c r="J1242" s="28">
        <v>1.6204400579475913</v>
      </c>
      <c r="K1242" s="28">
        <v>6.958333333333333</v>
      </c>
      <c r="L1242" s="28">
        <v>4.2167719630145744</v>
      </c>
      <c r="M1242" s="28">
        <v>1.1538798388752625</v>
      </c>
      <c r="N1242" s="28">
        <f>SUM(TotalCarbon[[#This Row],[Tree Carbon]:[Soil Carbon]])</f>
        <v>49.092901888743583</v>
      </c>
    </row>
    <row r="1243" spans="2:14" hidden="1">
      <c r="B1243" s="1" t="s">
        <v>31954</v>
      </c>
      <c r="C1243" s="1" t="s">
        <v>190</v>
      </c>
      <c r="D1243" s="1" t="s">
        <v>216</v>
      </c>
      <c r="E1243" s="1" t="s">
        <v>31946</v>
      </c>
      <c r="F1243" s="1" t="s">
        <v>220</v>
      </c>
      <c r="G1243" s="35">
        <v>15</v>
      </c>
      <c r="H12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m)WilScrubNon-mechanicalunknown15</v>
      </c>
      <c r="I1243" s="39">
        <v>50.783279786204176</v>
      </c>
      <c r="J1243" s="28">
        <v>1.7178185350889081</v>
      </c>
      <c r="K1243" s="28">
        <v>9.7597402597402603</v>
      </c>
      <c r="L1243" s="28">
        <v>4.1629804040282012</v>
      </c>
      <c r="M1243" s="28">
        <v>1.5791592736709106</v>
      </c>
      <c r="N1243" s="28">
        <f>SUM(TotalCarbon[[#This Row],[Tree Carbon]:[Soil Carbon]])</f>
        <v>68.002978258732455</v>
      </c>
    </row>
    <row r="1244" spans="2:14" hidden="1">
      <c r="B1244" s="1" t="s">
        <v>31954</v>
      </c>
      <c r="C1244" s="1" t="s">
        <v>190</v>
      </c>
      <c r="D1244" s="1" t="s">
        <v>216</v>
      </c>
      <c r="E1244" s="1" t="s">
        <v>31946</v>
      </c>
      <c r="F1244" s="1" t="s">
        <v>220</v>
      </c>
      <c r="G1244" s="35">
        <v>20</v>
      </c>
      <c r="H12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m)WilScrubNon-mechanicalunknown20</v>
      </c>
      <c r="I1244" s="39">
        <v>57.571880583674044</v>
      </c>
      <c r="J1244" s="28">
        <v>1.7327852087464399</v>
      </c>
      <c r="K1244" s="28">
        <v>12.219512195121951</v>
      </c>
      <c r="L1244" s="28">
        <v>4.1550430525276214</v>
      </c>
      <c r="M1244" s="28">
        <v>1.9273486255897225</v>
      </c>
      <c r="N1244" s="28">
        <f>SUM(TotalCarbon[[#This Row],[Tree Carbon]:[Soil Carbon]])</f>
        <v>77.606569665659777</v>
      </c>
    </row>
    <row r="1245" spans="2:14" hidden="1">
      <c r="B1245" s="1" t="s">
        <v>31954</v>
      </c>
      <c r="C1245" s="1" t="s">
        <v>190</v>
      </c>
      <c r="D1245" s="1" t="s">
        <v>216</v>
      </c>
      <c r="E1245" s="1" t="s">
        <v>31946</v>
      </c>
      <c r="F1245" s="1" t="s">
        <v>220</v>
      </c>
      <c r="G1245" s="35">
        <v>25</v>
      </c>
      <c r="H12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m)WilScrubNon-mechanicalunknown25</v>
      </c>
      <c r="I1245" s="39">
        <v>60.192605067421155</v>
      </c>
      <c r="J1245" s="28">
        <v>1.7350424622575609</v>
      </c>
      <c r="K1245" s="28">
        <v>14.396551724137931</v>
      </c>
      <c r="L1245" s="28">
        <v>4.153853211594206</v>
      </c>
      <c r="M1245" s="28">
        <v>2.2124219558999485</v>
      </c>
      <c r="N1245" s="28">
        <f>SUM(TotalCarbon[[#This Row],[Tree Carbon]:[Soil Carbon]])</f>
        <v>82.690474421310796</v>
      </c>
    </row>
    <row r="1246" spans="2:14" hidden="1">
      <c r="B1246" s="1" t="s">
        <v>31954</v>
      </c>
      <c r="C1246" s="1" t="s">
        <v>190</v>
      </c>
      <c r="D1246" s="1" t="s">
        <v>216</v>
      </c>
      <c r="E1246" s="1" t="s">
        <v>31946</v>
      </c>
      <c r="F1246" s="1" t="s">
        <v>220</v>
      </c>
      <c r="G1246" s="35">
        <v>30</v>
      </c>
      <c r="H12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m)WilScrubNon-mechanicalunknown30</v>
      </c>
      <c r="I1246" s="39">
        <v>61.164099943070894</v>
      </c>
      <c r="J1246" s="28">
        <v>1.735381938235194</v>
      </c>
      <c r="K1246" s="28">
        <v>16.336956521739129</v>
      </c>
      <c r="L1246" s="28">
        <v>4.1536744307693674</v>
      </c>
      <c r="M1246" s="28">
        <v>2.4458202583072932</v>
      </c>
      <c r="N1246" s="28">
        <f>SUM(TotalCarbon[[#This Row],[Tree Carbon]:[Soil Carbon]])</f>
        <v>85.835933092121877</v>
      </c>
    </row>
    <row r="1247" spans="2:14" hidden="1">
      <c r="B1247" s="1" t="s">
        <v>31954</v>
      </c>
      <c r="C1247" s="1" t="s">
        <v>190</v>
      </c>
      <c r="D1247" s="1" t="s">
        <v>216</v>
      </c>
      <c r="E1247" s="1" t="s">
        <v>31946</v>
      </c>
      <c r="F1247" s="1" t="s">
        <v>220</v>
      </c>
      <c r="G1247" s="35">
        <v>35</v>
      </c>
      <c r="H12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m)WilScrubNon-mechanicalunknown35</v>
      </c>
      <c r="I1247" s="39">
        <v>61.519058612160876</v>
      </c>
      <c r="J1247" s="28">
        <v>1.7354329715270147</v>
      </c>
      <c r="K1247" s="28">
        <v>18.077319587628867</v>
      </c>
      <c r="L1247" s="28">
        <v>4.1536475584066395</v>
      </c>
      <c r="M1247" s="28">
        <v>2.6369106262043758</v>
      </c>
      <c r="N1247" s="28">
        <f>SUM(TotalCarbon[[#This Row],[Tree Carbon]:[Soil Carbon]])</f>
        <v>88.122369355927788</v>
      </c>
    </row>
    <row r="1248" spans="2:14" hidden="1">
      <c r="B1248" s="1" t="s">
        <v>31954</v>
      </c>
      <c r="C1248" s="1" t="s">
        <v>190</v>
      </c>
      <c r="D1248" s="1" t="s">
        <v>216</v>
      </c>
      <c r="E1248" s="1" t="s">
        <v>31946</v>
      </c>
      <c r="F1248" s="1" t="s">
        <v>220</v>
      </c>
      <c r="G1248" s="35">
        <v>40</v>
      </c>
      <c r="H12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m)WilScrubNon-mechanicalunknown40</v>
      </c>
      <c r="I1248" s="39">
        <v>61.648077115382748</v>
      </c>
      <c r="J1248" s="28">
        <v>1.7354406428529729</v>
      </c>
      <c r="K1248" s="28">
        <v>19.647058823529413</v>
      </c>
      <c r="L1248" s="28">
        <v>4.1536435190356196</v>
      </c>
      <c r="M1248" s="28">
        <v>2.7933621870187082</v>
      </c>
      <c r="N1248" s="28">
        <f>SUM(TotalCarbon[[#This Row],[Tree Carbon]:[Soil Carbon]])</f>
        <v>89.977582287819473</v>
      </c>
    </row>
    <row r="1249" spans="2:14" hidden="1">
      <c r="B1249" s="1" t="s">
        <v>31954</v>
      </c>
      <c r="C1249" s="1" t="s">
        <v>190</v>
      </c>
      <c r="D1249" s="1" t="s">
        <v>216</v>
      </c>
      <c r="E1249" s="1" t="s">
        <v>31946</v>
      </c>
      <c r="F1249" s="1" t="s">
        <v>220</v>
      </c>
      <c r="G1249" s="35">
        <v>45</v>
      </c>
      <c r="H12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m)WilScrubNon-mechanicalunknown45</v>
      </c>
      <c r="I1249" s="39">
        <v>61.694883795248352</v>
      </c>
      <c r="J1249" s="28">
        <v>1.7354417959958732</v>
      </c>
      <c r="K1249" s="28">
        <v>21.070093457943926</v>
      </c>
      <c r="L1249" s="28">
        <v>4.1536429118449476</v>
      </c>
      <c r="M1249" s="28">
        <v>2.921453891224445</v>
      </c>
      <c r="N1249" s="28">
        <f>SUM(TotalCarbon[[#This Row],[Tree Carbon]:[Soil Carbon]])</f>
        <v>91.575515852257553</v>
      </c>
    </row>
    <row r="1250" spans="2:14" hidden="1">
      <c r="B1250" s="1" t="s">
        <v>31954</v>
      </c>
      <c r="C1250" s="1" t="s">
        <v>190</v>
      </c>
      <c r="D1250" s="1" t="s">
        <v>216</v>
      </c>
      <c r="E1250" s="1" t="s">
        <v>31946</v>
      </c>
      <c r="F1250" s="1" t="s">
        <v>220</v>
      </c>
      <c r="G1250" s="35">
        <v>50</v>
      </c>
      <c r="H12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m)WilScrubNon-mechanicalunknown50</v>
      </c>
      <c r="I1250" s="39">
        <v>61.711853227954883</v>
      </c>
      <c r="J1250" s="28">
        <v>1.7354419693344381</v>
      </c>
      <c r="K1250" s="28">
        <v>22.366071428571427</v>
      </c>
      <c r="L1250" s="28">
        <v>4.1536428205730731</v>
      </c>
      <c r="M1250" s="28">
        <v>3.0263265086718576</v>
      </c>
      <c r="N1250" s="28">
        <f>SUM(TotalCarbon[[#This Row],[Tree Carbon]:[Soil Carbon]])</f>
        <v>92.993335955105678</v>
      </c>
    </row>
    <row r="1251" spans="2:14" hidden="1">
      <c r="B1251" s="1" t="s">
        <v>31954</v>
      </c>
      <c r="C1251" s="1" t="s">
        <v>190</v>
      </c>
      <c r="D1251" s="1" t="s">
        <v>216</v>
      </c>
      <c r="E1251" s="1" t="s">
        <v>31946</v>
      </c>
      <c r="F1251" s="1" t="s">
        <v>220</v>
      </c>
      <c r="G1251" s="35">
        <v>60</v>
      </c>
      <c r="H12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m)WilScrubNon-mechanicalunknown60</v>
      </c>
      <c r="I1251" s="39">
        <v>61.720232971655435</v>
      </c>
      <c r="J1251" s="28">
        <v>1.7354419993070931</v>
      </c>
      <c r="K1251" s="28">
        <v>24.639344262295083</v>
      </c>
      <c r="L1251" s="28">
        <v>4.1536428047908975</v>
      </c>
      <c r="M1251" s="28">
        <v>3.1824871634870604</v>
      </c>
      <c r="N1251" s="28">
        <f>SUM(TotalCarbon[[#This Row],[Tree Carbon]:[Soil Carbon]])</f>
        <v>95.431149201535561</v>
      </c>
    </row>
    <row r="1252" spans="2:14" hidden="1">
      <c r="B1252" s="1" t="s">
        <v>31954</v>
      </c>
      <c r="C1252" s="1" t="s">
        <v>190</v>
      </c>
      <c r="D1252" s="1" t="s">
        <v>216</v>
      </c>
      <c r="E1252" s="1" t="s">
        <v>31946</v>
      </c>
      <c r="F1252" s="1" t="s">
        <v>220</v>
      </c>
      <c r="G1252" s="35">
        <v>70</v>
      </c>
      <c r="H12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m)WilScrubNon-mechanicalunknown70</v>
      </c>
      <c r="I1252" s="39">
        <v>61.721333593059285</v>
      </c>
      <c r="J1252" s="28">
        <v>1.7354419999843431</v>
      </c>
      <c r="K1252" s="28">
        <v>26.568181818181817</v>
      </c>
      <c r="L1252" s="28">
        <v>4.1536428044342886</v>
      </c>
      <c r="M1252" s="28">
        <v>3.287164780811743</v>
      </c>
      <c r="N1252" s="28">
        <f>SUM(TotalCarbon[[#This Row],[Tree Carbon]:[Soil Carbon]])</f>
        <v>97.465764996471478</v>
      </c>
    </row>
    <row r="1253" spans="2:14" hidden="1">
      <c r="B1253" s="1" t="s">
        <v>31954</v>
      </c>
      <c r="C1253" s="1" t="s">
        <v>190</v>
      </c>
      <c r="D1253" s="1" t="s">
        <v>216</v>
      </c>
      <c r="E1253" s="1" t="s">
        <v>31946</v>
      </c>
      <c r="F1253" s="1" t="s">
        <v>220</v>
      </c>
      <c r="G1253" s="35">
        <v>80</v>
      </c>
      <c r="H12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m)WilScrubNon-mechanicalunknown80</v>
      </c>
      <c r="I1253" s="39">
        <v>61.721478144838521</v>
      </c>
      <c r="J1253" s="28">
        <v>1.7354419999996462</v>
      </c>
      <c r="K1253" s="28">
        <v>28.225352112676056</v>
      </c>
      <c r="L1253" s="28">
        <v>4.1536428044262319</v>
      </c>
      <c r="M1253" s="28">
        <v>3.3573322860757173</v>
      </c>
      <c r="N1253" s="28">
        <f>SUM(TotalCarbon[[#This Row],[Tree Carbon]:[Soil Carbon]])</f>
        <v>99.193247348016172</v>
      </c>
    </row>
    <row r="1254" spans="2:14" hidden="1">
      <c r="B1254" s="1" t="s">
        <v>31954</v>
      </c>
      <c r="C1254" s="1" t="s">
        <v>190</v>
      </c>
      <c r="D1254" s="1" t="s">
        <v>216</v>
      </c>
      <c r="E1254" s="1" t="s">
        <v>31946</v>
      </c>
      <c r="F1254" s="1" t="s">
        <v>220</v>
      </c>
      <c r="G1254" s="35">
        <v>90</v>
      </c>
      <c r="H12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m)WilScrubNon-mechanicalunknown90</v>
      </c>
      <c r="I1254" s="39">
        <v>61.72149712964066</v>
      </c>
      <c r="J1254" s="28">
        <v>1.7354419999999917</v>
      </c>
      <c r="K1254" s="28">
        <v>29.664473684210527</v>
      </c>
      <c r="L1254" s="28">
        <v>4.1536428044260481</v>
      </c>
      <c r="M1254" s="28">
        <v>3.4043669714344773</v>
      </c>
      <c r="N1254" s="28">
        <f>SUM(TotalCarbon[[#This Row],[Tree Carbon]:[Soil Carbon]])</f>
        <v>100.67942258971169</v>
      </c>
    </row>
    <row r="1255" spans="2:14" hidden="1">
      <c r="B1255" s="1" t="s">
        <v>31954</v>
      </c>
      <c r="C1255" s="1" t="s">
        <v>190</v>
      </c>
      <c r="D1255" s="1" t="s">
        <v>216</v>
      </c>
      <c r="E1255" s="1" t="s">
        <v>31946</v>
      </c>
      <c r="F1255" s="1" t="s">
        <v>220</v>
      </c>
      <c r="G1255" s="35">
        <v>100</v>
      </c>
      <c r="H12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m)WilScrubNon-mechanicalunknown100</v>
      </c>
      <c r="I1255" s="39">
        <v>61.721499623019859</v>
      </c>
      <c r="J1255" s="28">
        <v>1.7354419999999999</v>
      </c>
      <c r="K1255" s="28">
        <v>30.925925925925927</v>
      </c>
      <c r="L1255" s="28">
        <v>4.1536428044260454</v>
      </c>
      <c r="M1255" s="28">
        <v>3.435895263889428</v>
      </c>
      <c r="N1255" s="28">
        <f>SUM(TotalCarbon[[#This Row],[Tree Carbon]:[Soil Carbon]])</f>
        <v>101.97240561726124</v>
      </c>
    </row>
    <row r="1256" spans="2:14">
      <c r="B1256" s="1" t="s">
        <v>31954</v>
      </c>
      <c r="C1256" s="1" t="s">
        <v>17</v>
      </c>
      <c r="D1256" s="1"/>
      <c r="E1256" s="1" t="s">
        <v>31946</v>
      </c>
      <c r="F1256" s="1" t="s">
        <v>220</v>
      </c>
      <c r="G1256" s="35">
        <v>0</v>
      </c>
      <c r="H1256"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CaliforniaNon-mechanicalunknown0</v>
      </c>
      <c r="I1256" s="39">
        <v>0</v>
      </c>
      <c r="J1256" s="28">
        <v>0</v>
      </c>
      <c r="K1256" s="28">
        <v>0</v>
      </c>
      <c r="L1256" s="28">
        <v>0</v>
      </c>
      <c r="M1256" s="28">
        <v>0</v>
      </c>
      <c r="N1256" s="28">
        <f>SUM(TotalCarbon[[#This Row],[Tree Carbon]:[Soil Carbon]])</f>
        <v>0</v>
      </c>
    </row>
    <row r="1257" spans="2:14">
      <c r="B1257" s="1" t="s">
        <v>31954</v>
      </c>
      <c r="C1257" s="1" t="s">
        <v>17</v>
      </c>
      <c r="D1257" s="1"/>
      <c r="E1257" s="1" t="s">
        <v>31946</v>
      </c>
      <c r="F1257" s="1" t="s">
        <v>220</v>
      </c>
      <c r="G1257" s="35">
        <v>5</v>
      </c>
      <c r="H1257"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CaliforniaNon-mechanicalunknown5</v>
      </c>
      <c r="I1257" s="39">
        <v>28.270004332360855</v>
      </c>
      <c r="J1257" s="28">
        <v>1.1261750057479241</v>
      </c>
      <c r="K1257" s="28">
        <v>3.7388059701492535</v>
      </c>
      <c r="L1257" s="28">
        <v>4.568210151775868</v>
      </c>
      <c r="M1257" s="28">
        <v>1.0151077827633017</v>
      </c>
      <c r="N1257" s="28">
        <f>SUM(TotalCarbon[[#This Row],[Tree Carbon]:[Soil Carbon]])</f>
        <v>38.718303242797198</v>
      </c>
    </row>
    <row r="1258" spans="2:14">
      <c r="B1258" s="1" t="s">
        <v>31954</v>
      </c>
      <c r="C1258" s="1" t="s">
        <v>17</v>
      </c>
      <c r="D1258" s="1"/>
      <c r="E1258" s="1" t="s">
        <v>31946</v>
      </c>
      <c r="F1258" s="1" t="s">
        <v>220</v>
      </c>
      <c r="G1258" s="35">
        <v>10</v>
      </c>
      <c r="H1258"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CaliforniaNon-mechanicalunknown10</v>
      </c>
      <c r="I1258" s="39">
        <v>59.014191642346091</v>
      </c>
      <c r="J1258" s="28">
        <v>2.6273101552884319</v>
      </c>
      <c r="K1258" s="28">
        <v>6.958333333333333</v>
      </c>
      <c r="L1258" s="28">
        <v>3.7914634469929918</v>
      </c>
      <c r="M1258" s="28">
        <v>1.8462077422004199</v>
      </c>
      <c r="N1258" s="28">
        <f>SUM(TotalCarbon[[#This Row],[Tree Carbon]:[Soil Carbon]])</f>
        <v>74.237506320161273</v>
      </c>
    </row>
    <row r="1259" spans="2:14">
      <c r="B1259" s="1" t="s">
        <v>31954</v>
      </c>
      <c r="C1259" s="1" t="s">
        <v>17</v>
      </c>
      <c r="D1259" s="1"/>
      <c r="E1259" s="1" t="s">
        <v>31946</v>
      </c>
      <c r="F1259" s="1" t="s">
        <v>220</v>
      </c>
      <c r="G1259" s="35">
        <v>15</v>
      </c>
      <c r="H1259"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CaliforniaNon-mechanicalunknown15</v>
      </c>
      <c r="I1259" s="39">
        <v>70.38378278805672</v>
      </c>
      <c r="J1259" s="28">
        <v>3.3121232962867131</v>
      </c>
      <c r="K1259" s="28">
        <v>9.7597402597402603</v>
      </c>
      <c r="L1259" s="28">
        <v>3.6030968849440734</v>
      </c>
      <c r="M1259" s="28">
        <v>2.5266548378734512</v>
      </c>
      <c r="N1259" s="28">
        <f>SUM(TotalCarbon[[#This Row],[Tree Carbon]:[Soil Carbon]])</f>
        <v>89.58539806690122</v>
      </c>
    </row>
    <row r="1260" spans="2:14">
      <c r="B1260" s="1" t="s">
        <v>31954</v>
      </c>
      <c r="C1260" s="1" t="s">
        <v>17</v>
      </c>
      <c r="D1260" s="1"/>
      <c r="E1260" s="1" t="s">
        <v>31946</v>
      </c>
      <c r="F1260" s="1" t="s">
        <v>220</v>
      </c>
      <c r="G1260" s="35">
        <v>20</v>
      </c>
      <c r="H1260"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CaliforniaNon-mechanicalunknown20</v>
      </c>
      <c r="I1260" s="39">
        <v>73.78569550085966</v>
      </c>
      <c r="J1260" s="28">
        <v>3.5589078088340047</v>
      </c>
      <c r="K1260" s="28">
        <v>12.219512195121951</v>
      </c>
      <c r="L1260" s="28">
        <v>3.5465793968068322</v>
      </c>
      <c r="M1260" s="28">
        <v>3.0837578009435589</v>
      </c>
      <c r="N1260" s="28">
        <f>SUM(TotalCarbon[[#This Row],[Tree Carbon]:[Soil Carbon]])</f>
        <v>96.194452702566011</v>
      </c>
    </row>
    <row r="1261" spans="2:14">
      <c r="B1261" s="1" t="s">
        <v>31954</v>
      </c>
      <c r="C1261" s="1" t="s">
        <v>17</v>
      </c>
      <c r="D1261" s="1"/>
      <c r="E1261" s="1" t="s">
        <v>31946</v>
      </c>
      <c r="F1261" s="1" t="s">
        <v>220</v>
      </c>
      <c r="G1261" s="35">
        <v>25</v>
      </c>
      <c r="H1261"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CaliforniaNon-mechanicalunknown25</v>
      </c>
      <c r="I1261" s="39">
        <v>74.750650882261851</v>
      </c>
      <c r="J1261" s="28">
        <v>3.6420034421742637</v>
      </c>
      <c r="K1261" s="28">
        <v>14.396551724137931</v>
      </c>
      <c r="L1261" s="28">
        <v>3.5286167531468764</v>
      </c>
      <c r="M1261" s="28">
        <v>3.5398751294399204</v>
      </c>
      <c r="N1261" s="28">
        <f>SUM(TotalCarbon[[#This Row],[Tree Carbon]:[Soil Carbon]])</f>
        <v>99.857697931160843</v>
      </c>
    </row>
    <row r="1262" spans="2:14">
      <c r="B1262" s="1" t="s">
        <v>31954</v>
      </c>
      <c r="C1262" s="1" t="s">
        <v>17</v>
      </c>
      <c r="D1262" s="1"/>
      <c r="E1262" s="1" t="s">
        <v>31946</v>
      </c>
      <c r="F1262" s="1" t="s">
        <v>220</v>
      </c>
      <c r="G1262" s="35">
        <v>30</v>
      </c>
      <c r="H1262"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CaliforniaNon-mechanicalunknown30</v>
      </c>
      <c r="I1262" s="39">
        <v>75.020431192136797</v>
      </c>
      <c r="J1262" s="28">
        <v>3.6693930964832413</v>
      </c>
      <c r="K1262" s="28">
        <v>16.336956521739129</v>
      </c>
      <c r="L1262" s="28">
        <v>3.5228052626295479</v>
      </c>
      <c r="M1262" s="28">
        <v>3.9133124132916706</v>
      </c>
      <c r="N1262" s="28">
        <f>SUM(TotalCarbon[[#This Row],[Tree Carbon]:[Soil Carbon]])</f>
        <v>102.46289848628038</v>
      </c>
    </row>
    <row r="1263" spans="2:14">
      <c r="B1263" s="1" t="s">
        <v>31954</v>
      </c>
      <c r="C1263" s="1" t="s">
        <v>17</v>
      </c>
      <c r="D1263" s="1"/>
      <c r="E1263" s="1" t="s">
        <v>31946</v>
      </c>
      <c r="F1263" s="1" t="s">
        <v>220</v>
      </c>
      <c r="G1263" s="35">
        <v>35</v>
      </c>
      <c r="H1263"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CaliforniaNon-mechanicalunknown35</v>
      </c>
      <c r="I1263" s="39">
        <v>75.095555336385971</v>
      </c>
      <c r="J1263" s="28">
        <v>3.6783594087662266</v>
      </c>
      <c r="K1263" s="28">
        <v>18.077319587628867</v>
      </c>
      <c r="L1263" s="28">
        <v>3.5209142941772895</v>
      </c>
      <c r="M1263" s="28">
        <v>4.2190570019270055</v>
      </c>
      <c r="N1263" s="28">
        <f>SUM(TotalCarbon[[#This Row],[Tree Carbon]:[Soil Carbon]])</f>
        <v>104.59120562888535</v>
      </c>
    </row>
    <row r="1264" spans="2:14">
      <c r="B1264" s="1" t="s">
        <v>31954</v>
      </c>
      <c r="C1264" s="1" t="s">
        <v>17</v>
      </c>
      <c r="D1264" s="1"/>
      <c r="E1264" s="1" t="s">
        <v>31946</v>
      </c>
      <c r="F1264" s="1" t="s">
        <v>220</v>
      </c>
      <c r="G1264" s="35">
        <v>40</v>
      </c>
      <c r="H1264"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CaliforniaNon-mechanicalunknown40</v>
      </c>
      <c r="I1264" s="39">
        <v>75.116451557520946</v>
      </c>
      <c r="J1264" s="28">
        <v>3.6812880925157034</v>
      </c>
      <c r="K1264" s="28">
        <v>19.647058823529413</v>
      </c>
      <c r="L1264" s="28">
        <v>3.5202978615800937</v>
      </c>
      <c r="M1264" s="28">
        <v>4.4693794992299303</v>
      </c>
      <c r="N1264" s="28">
        <f>SUM(TotalCarbon[[#This Row],[Tree Carbon]:[Soil Carbon]])</f>
        <v>106.43447583437609</v>
      </c>
    </row>
    <row r="1265" spans="2:14">
      <c r="B1265" s="1" t="s">
        <v>31954</v>
      </c>
      <c r="C1265" s="1" t="s">
        <v>17</v>
      </c>
      <c r="D1265" s="1"/>
      <c r="E1265" s="1" t="s">
        <v>31946</v>
      </c>
      <c r="F1265" s="1" t="s">
        <v>220</v>
      </c>
      <c r="G1265" s="35">
        <v>45</v>
      </c>
      <c r="H1265"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CaliforniaNon-mechanicalunknown45</v>
      </c>
      <c r="I1265" s="39">
        <v>75.122262175081957</v>
      </c>
      <c r="J1265" s="28">
        <v>3.6822439990913969</v>
      </c>
      <c r="K1265" s="28">
        <v>21.070093457943926</v>
      </c>
      <c r="L1265" s="28">
        <v>3.5200967908046694</v>
      </c>
      <c r="M1265" s="28">
        <v>4.6743262259591134</v>
      </c>
      <c r="N1265" s="28">
        <f>SUM(TotalCarbon[[#This Row],[Tree Carbon]:[Soil Carbon]])</f>
        <v>108.06902264888106</v>
      </c>
    </row>
    <row r="1266" spans="2:14">
      <c r="B1266" s="1" t="s">
        <v>31954</v>
      </c>
      <c r="C1266" s="1" t="s">
        <v>17</v>
      </c>
      <c r="D1266" s="1"/>
      <c r="E1266" s="1" t="s">
        <v>31946</v>
      </c>
      <c r="F1266" s="1" t="s">
        <v>220</v>
      </c>
      <c r="G1266" s="35">
        <v>50</v>
      </c>
      <c r="H1266"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CaliforniaNon-mechanicalunknown50</v>
      </c>
      <c r="I1266" s="39">
        <v>75.123877796740516</v>
      </c>
      <c r="J1266" s="28">
        <v>3.6825559278930973</v>
      </c>
      <c r="K1266" s="28">
        <v>22.366071428571427</v>
      </c>
      <c r="L1266" s="28">
        <v>3.5200311917231137</v>
      </c>
      <c r="M1266" s="28">
        <v>4.8421224138749679</v>
      </c>
      <c r="N1266" s="28">
        <f>SUM(TotalCarbon[[#This Row],[Tree Carbon]:[Soil Carbon]])</f>
        <v>109.53465875880312</v>
      </c>
    </row>
    <row r="1267" spans="2:14">
      <c r="B1267" s="1" t="s">
        <v>31954</v>
      </c>
      <c r="C1267" s="1" t="s">
        <v>17</v>
      </c>
      <c r="D1267" s="1"/>
      <c r="E1267" s="1" t="s">
        <v>31946</v>
      </c>
      <c r="F1267" s="1" t="s">
        <v>220</v>
      </c>
      <c r="G1267" s="35">
        <v>60</v>
      </c>
      <c r="H1267"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CaliforniaNon-mechanicalunknown60</v>
      </c>
      <c r="I1267" s="39">
        <v>75.124451900615981</v>
      </c>
      <c r="J1267" s="28">
        <v>3.6826909168929349</v>
      </c>
      <c r="K1267" s="28">
        <v>24.639344262295083</v>
      </c>
      <c r="L1267" s="28">
        <v>3.5200028054412922</v>
      </c>
      <c r="M1267" s="28">
        <v>5.0919794615792924</v>
      </c>
      <c r="N1267" s="28">
        <f>SUM(TotalCarbon[[#This Row],[Tree Carbon]:[Soil Carbon]])</f>
        <v>112.05846934682458</v>
      </c>
    </row>
    <row r="1268" spans="2:14">
      <c r="B1268" s="1" t="s">
        <v>31954</v>
      </c>
      <c r="C1268" s="1" t="s">
        <v>17</v>
      </c>
      <c r="D1268" s="1"/>
      <c r="E1268" s="1" t="s">
        <v>31946</v>
      </c>
      <c r="F1268" s="1" t="s">
        <v>220</v>
      </c>
      <c r="G1268" s="35">
        <v>70</v>
      </c>
      <c r="H1268"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CaliforniaNon-mechanicalunknown70</v>
      </c>
      <c r="I1268" s="39">
        <v>75.124496281688877</v>
      </c>
      <c r="J1268" s="28">
        <v>3.6827052878142488</v>
      </c>
      <c r="K1268" s="28">
        <v>26.568181818181817</v>
      </c>
      <c r="L1268" s="28">
        <v>3.5199997835140926</v>
      </c>
      <c r="M1268" s="28">
        <v>5.2594636492987874</v>
      </c>
      <c r="N1268" s="28">
        <f>SUM(TotalCarbon[[#This Row],[Tree Carbon]:[Soil Carbon]])</f>
        <v>114.15484682049782</v>
      </c>
    </row>
    <row r="1269" spans="2:14">
      <c r="B1269" s="1" t="s">
        <v>31954</v>
      </c>
      <c r="C1269" s="1" t="s">
        <v>17</v>
      </c>
      <c r="D1269" s="1"/>
      <c r="E1269" s="1" t="s">
        <v>31946</v>
      </c>
      <c r="F1269" s="1" t="s">
        <v>220</v>
      </c>
      <c r="G1269" s="35">
        <v>80</v>
      </c>
      <c r="H1269"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CaliforniaNon-mechanicalunknown80</v>
      </c>
      <c r="I1269" s="39">
        <v>75.124499712556911</v>
      </c>
      <c r="J1269" s="28">
        <v>3.6827068177232407</v>
      </c>
      <c r="K1269" s="28">
        <v>28.225352112676056</v>
      </c>
      <c r="L1269" s="28">
        <v>3.5199994618046277</v>
      </c>
      <c r="M1269" s="28">
        <v>5.3717316577211491</v>
      </c>
      <c r="N1269" s="28">
        <f>SUM(TotalCarbon[[#This Row],[Tree Carbon]:[Soil Carbon]])</f>
        <v>115.924289762482</v>
      </c>
    </row>
    <row r="1270" spans="2:14">
      <c r="B1270" s="1" t="s">
        <v>31954</v>
      </c>
      <c r="C1270" s="1" t="s">
        <v>17</v>
      </c>
      <c r="D1270" s="1"/>
      <c r="E1270" s="1" t="s">
        <v>31946</v>
      </c>
      <c r="F1270" s="1" t="s">
        <v>220</v>
      </c>
      <c r="G1270" s="35">
        <v>90</v>
      </c>
      <c r="H1270"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CaliforniaNon-mechanicalunknown90</v>
      </c>
      <c r="I1270" s="39">
        <v>75.124499977779294</v>
      </c>
      <c r="J1270" s="28">
        <v>3.6827069805950883</v>
      </c>
      <c r="K1270" s="28">
        <v>29.664473684210527</v>
      </c>
      <c r="L1270" s="28">
        <v>3.519999427555923</v>
      </c>
      <c r="M1270" s="28">
        <v>5.4469871542951651</v>
      </c>
      <c r="N1270" s="28">
        <f>SUM(TotalCarbon[[#This Row],[Tree Carbon]:[Soil Carbon]])</f>
        <v>117.43866722443599</v>
      </c>
    </row>
    <row r="1271" spans="2:14">
      <c r="B1271" s="1" t="s">
        <v>31954</v>
      </c>
      <c r="C1271" s="1" t="s">
        <v>17</v>
      </c>
      <c r="D1271" s="1"/>
      <c r="E1271" s="1" t="s">
        <v>31946</v>
      </c>
      <c r="F1271" s="1" t="s">
        <v>220</v>
      </c>
      <c r="G1271" s="35">
        <v>100</v>
      </c>
      <c r="H1271" s="39" t="str">
        <f>TotalCarbon[[#This Row],[Project type]]&amp;TotalCarbon[[#This Row],[Project location]]&amp;TotalCarbon[[#This Row],[Vegetation Type]]&amp;TotalCarbon[[#This Row],[Site preparation]]&amp;TotalCarbon[[#This Row],[Land use]]&amp;TotalCarbon[[#This Row],[Project lifetime]]</f>
        <v>Planted communitySouthern CaliforniaNon-mechanicalunknown100</v>
      </c>
      <c r="I1271" s="39">
        <v>75.124499998282218</v>
      </c>
      <c r="J1271" s="28">
        <v>3.682706997934182</v>
      </c>
      <c r="K1271" s="28">
        <v>30.925925925925927</v>
      </c>
      <c r="L1271" s="28">
        <v>3.5199994239098604</v>
      </c>
      <c r="M1271" s="28">
        <v>5.4974324222230919</v>
      </c>
      <c r="N1271" s="28">
        <f>SUM(TotalCarbon[[#This Row],[Tree Carbon]:[Soil Carbon]])</f>
        <v>118.75056476827527</v>
      </c>
    </row>
    <row r="1272" spans="2:14" hidden="1">
      <c r="B1272" s="1" t="s">
        <v>31954</v>
      </c>
      <c r="C1272" s="1" t="s">
        <v>191</v>
      </c>
      <c r="D1272" s="1"/>
      <c r="E1272" s="1" t="s">
        <v>31946</v>
      </c>
      <c r="F1272" s="1" t="s">
        <v>220</v>
      </c>
      <c r="G1272" s="35">
        <v>0</v>
      </c>
      <c r="H127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m)Non-mechanicalunknown0</v>
      </c>
      <c r="I1272" s="39">
        <v>0</v>
      </c>
      <c r="J1272" s="28">
        <v>0</v>
      </c>
      <c r="K1272" s="28">
        <v>0</v>
      </c>
      <c r="L1272" s="28">
        <v>0</v>
      </c>
      <c r="M1272" s="28">
        <v>0</v>
      </c>
      <c r="N1272" s="28">
        <f>SUM(TotalCarbon[[#This Row],[Tree Carbon]:[Soil Carbon]])</f>
        <v>0</v>
      </c>
    </row>
    <row r="1273" spans="2:14" hidden="1">
      <c r="B1273" s="1" t="s">
        <v>31954</v>
      </c>
      <c r="C1273" s="1" t="s">
        <v>191</v>
      </c>
      <c r="D1273" s="1"/>
      <c r="E1273" s="1" t="s">
        <v>31946</v>
      </c>
      <c r="F1273" s="1" t="s">
        <v>220</v>
      </c>
      <c r="G1273" s="35">
        <v>5</v>
      </c>
      <c r="H127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m)Non-mechanicalunknown5</v>
      </c>
      <c r="I1273" s="39">
        <v>0.79</v>
      </c>
      <c r="J1273" s="28">
        <v>4.8980000000000003E-2</v>
      </c>
      <c r="K1273" s="28">
        <v>3.7388059701492535</v>
      </c>
      <c r="L1273" s="28">
        <v>9.1308747364273266</v>
      </c>
      <c r="M1273" s="28">
        <v>1.3116642707277322</v>
      </c>
      <c r="N1273" s="28">
        <f>SUM(TotalCarbon[[#This Row],[Tree Carbon]:[Soil Carbon]])</f>
        <v>15.020324977304313</v>
      </c>
    </row>
    <row r="1274" spans="2:14" hidden="1">
      <c r="B1274" s="1" t="s">
        <v>31954</v>
      </c>
      <c r="C1274" s="1" t="s">
        <v>191</v>
      </c>
      <c r="D1274" s="1"/>
      <c r="E1274" s="1" t="s">
        <v>31946</v>
      </c>
      <c r="F1274" s="1" t="s">
        <v>220</v>
      </c>
      <c r="G1274" s="35">
        <v>10</v>
      </c>
      <c r="H127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m)Non-mechanicalunknown10</v>
      </c>
      <c r="I1274" s="39">
        <v>4.74</v>
      </c>
      <c r="J1274" s="28">
        <v>0.29388000000000003</v>
      </c>
      <c r="K1274" s="28">
        <v>6.958333333333333</v>
      </c>
      <c r="L1274" s="28">
        <v>6.1534003524366465</v>
      </c>
      <c r="M1274" s="28">
        <v>2.3855641468861108</v>
      </c>
      <c r="N1274" s="28">
        <f>SUM(TotalCarbon[[#This Row],[Tree Carbon]:[Soil Carbon]])</f>
        <v>20.531177832656091</v>
      </c>
    </row>
    <row r="1275" spans="2:14" hidden="1">
      <c r="B1275" s="1" t="s">
        <v>31954</v>
      </c>
      <c r="C1275" s="1" t="s">
        <v>191</v>
      </c>
      <c r="D1275" s="1"/>
      <c r="E1275" s="1" t="s">
        <v>31946</v>
      </c>
      <c r="F1275" s="1" t="s">
        <v>220</v>
      </c>
      <c r="G1275" s="35">
        <v>15</v>
      </c>
      <c r="H127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m)Non-mechanicalunknown15</v>
      </c>
      <c r="I1275" s="39">
        <v>12.24</v>
      </c>
      <c r="J1275" s="28">
        <v>0.75888</v>
      </c>
      <c r="K1275" s="28">
        <v>9.7597402597402603</v>
      </c>
      <c r="L1275" s="28">
        <v>4.9952866629182893</v>
      </c>
      <c r="M1275" s="28">
        <v>3.2647990012236221</v>
      </c>
      <c r="N1275" s="28">
        <f>SUM(TotalCarbon[[#This Row],[Tree Carbon]:[Soil Carbon]])</f>
        <v>31.018705923882173</v>
      </c>
    </row>
    <row r="1276" spans="2:14" hidden="1">
      <c r="B1276" s="1" t="s">
        <v>31954</v>
      </c>
      <c r="C1276" s="1" t="s">
        <v>191</v>
      </c>
      <c r="D1276" s="1"/>
      <c r="E1276" s="1" t="s">
        <v>31946</v>
      </c>
      <c r="F1276" s="1" t="s">
        <v>220</v>
      </c>
      <c r="G1276" s="35">
        <v>20</v>
      </c>
      <c r="H127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m)Non-mechanicalunknown20</v>
      </c>
      <c r="I1276" s="39">
        <v>22.43</v>
      </c>
      <c r="J1276" s="28">
        <v>1.39066</v>
      </c>
      <c r="K1276" s="28">
        <v>12.219512195121951</v>
      </c>
      <c r="L1276" s="28">
        <v>4.3744199192633131</v>
      </c>
      <c r="M1276" s="28">
        <v>3.9846556156477959</v>
      </c>
      <c r="N1276" s="28">
        <f>SUM(TotalCarbon[[#This Row],[Tree Carbon]:[Soil Carbon]])</f>
        <v>44.399247730033061</v>
      </c>
    </row>
    <row r="1277" spans="2:14" hidden="1">
      <c r="B1277" s="1" t="s">
        <v>31954</v>
      </c>
      <c r="C1277" s="1" t="s">
        <v>191</v>
      </c>
      <c r="D1277" s="1"/>
      <c r="E1277" s="1" t="s">
        <v>31946</v>
      </c>
      <c r="F1277" s="1" t="s">
        <v>220</v>
      </c>
      <c r="G1277" s="35">
        <v>25</v>
      </c>
      <c r="H127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m)Non-mechanicalunknown25</v>
      </c>
      <c r="I1277" s="39">
        <v>34.17</v>
      </c>
      <c r="J1277" s="28">
        <v>2.1185400000000003</v>
      </c>
      <c r="K1277" s="28">
        <v>14.396551724137931</v>
      </c>
      <c r="L1277" s="28">
        <v>3.9892686738271594</v>
      </c>
      <c r="M1277" s="28">
        <v>4.5740243636834492</v>
      </c>
      <c r="N1277" s="28">
        <f>SUM(TotalCarbon[[#This Row],[Tree Carbon]:[Soil Carbon]])</f>
        <v>59.248384761648545</v>
      </c>
    </row>
    <row r="1278" spans="2:14" hidden="1">
      <c r="B1278" s="1" t="s">
        <v>31954</v>
      </c>
      <c r="C1278" s="1" t="s">
        <v>191</v>
      </c>
      <c r="D1278" s="1"/>
      <c r="E1278" s="1" t="s">
        <v>31946</v>
      </c>
      <c r="F1278" s="1" t="s">
        <v>220</v>
      </c>
      <c r="G1278" s="35">
        <v>30</v>
      </c>
      <c r="H127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m)Non-mechanicalunknown30</v>
      </c>
      <c r="I1278" s="39">
        <v>46.49</v>
      </c>
      <c r="J1278" s="28">
        <v>2.8823799999999999</v>
      </c>
      <c r="K1278" s="28">
        <v>16.336956521739129</v>
      </c>
      <c r="L1278" s="28">
        <v>3.729891730097715</v>
      </c>
      <c r="M1278" s="28">
        <v>5.0565586826033098</v>
      </c>
      <c r="N1278" s="28">
        <f>SUM(TotalCarbon[[#This Row],[Tree Carbon]:[Soil Carbon]])</f>
        <v>74.495786934440162</v>
      </c>
    </row>
    <row r="1279" spans="2:14" hidden="1">
      <c r="B1279" s="1" t="s">
        <v>31954</v>
      </c>
      <c r="C1279" s="1" t="s">
        <v>191</v>
      </c>
      <c r="D1279" s="1"/>
      <c r="E1279" s="1" t="s">
        <v>31946</v>
      </c>
      <c r="F1279" s="1" t="s">
        <v>220</v>
      </c>
      <c r="G1279" s="35">
        <v>35</v>
      </c>
      <c r="H127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m)Non-mechanicalunknown35</v>
      </c>
      <c r="I1279" s="39">
        <v>58.67</v>
      </c>
      <c r="J1279" s="28">
        <v>3.63754</v>
      </c>
      <c r="K1279" s="28">
        <v>18.077319587628867</v>
      </c>
      <c r="L1279" s="28">
        <v>3.5457879575497073</v>
      </c>
      <c r="M1279" s="28">
        <v>5.4516243689185444</v>
      </c>
      <c r="N1279" s="28">
        <f>SUM(TotalCarbon[[#This Row],[Tree Carbon]:[Soil Carbon]])</f>
        <v>89.382271914097117</v>
      </c>
    </row>
    <row r="1280" spans="2:14" hidden="1">
      <c r="B1280" s="1" t="s">
        <v>31954</v>
      </c>
      <c r="C1280" s="1" t="s">
        <v>191</v>
      </c>
      <c r="D1280" s="1"/>
      <c r="E1280" s="1" t="s">
        <v>31946</v>
      </c>
      <c r="F1280" s="1" t="s">
        <v>220</v>
      </c>
      <c r="G1280" s="35">
        <v>40</v>
      </c>
      <c r="H128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m)Non-mechanicalunknown40</v>
      </c>
      <c r="I1280" s="39">
        <v>70.199999999999989</v>
      </c>
      <c r="J1280" s="28">
        <v>4.3523999999999994</v>
      </c>
      <c r="K1280" s="28">
        <v>19.647058823529413</v>
      </c>
      <c r="L1280" s="28">
        <v>3.4105442181086905</v>
      </c>
      <c r="M1280" s="28">
        <v>5.7750767957906817</v>
      </c>
      <c r="N1280" s="28">
        <f>SUM(TotalCarbon[[#This Row],[Tree Carbon]:[Soil Carbon]])</f>
        <v>103.38507983742878</v>
      </c>
    </row>
    <row r="1281" spans="2:14" hidden="1">
      <c r="B1281" s="1" t="s">
        <v>31954</v>
      </c>
      <c r="C1281" s="1" t="s">
        <v>191</v>
      </c>
      <c r="D1281" s="1"/>
      <c r="E1281" s="1" t="s">
        <v>31946</v>
      </c>
      <c r="F1281" s="1" t="s">
        <v>220</v>
      </c>
      <c r="G1281" s="35">
        <v>45</v>
      </c>
      <c r="H128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m)Non-mechanicalunknown45</v>
      </c>
      <c r="I1281" s="39">
        <v>90.38</v>
      </c>
      <c r="J1281" s="28">
        <v>5.6035599999999999</v>
      </c>
      <c r="K1281" s="28">
        <v>21.070093457943926</v>
      </c>
      <c r="L1281" s="28">
        <v>3.2302568479011975</v>
      </c>
      <c r="M1281" s="28">
        <v>6.0398972448286088</v>
      </c>
      <c r="N1281" s="28">
        <f>SUM(TotalCarbon[[#This Row],[Tree Carbon]:[Soil Carbon]])</f>
        <v>126.32380755067373</v>
      </c>
    </row>
    <row r="1282" spans="2:14" hidden="1">
      <c r="B1282" s="1" t="s">
        <v>31954</v>
      </c>
      <c r="C1282" s="1" t="s">
        <v>191</v>
      </c>
      <c r="D1282" s="1"/>
      <c r="E1282" s="1" t="s">
        <v>31946</v>
      </c>
      <c r="F1282" s="1" t="s">
        <v>220</v>
      </c>
      <c r="G1282" s="35">
        <v>50</v>
      </c>
      <c r="H128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m)Non-mechanicalunknown50</v>
      </c>
      <c r="I1282" s="39">
        <v>106.34</v>
      </c>
      <c r="J1282" s="28">
        <v>6.5930800000000005</v>
      </c>
      <c r="K1282" s="28">
        <v>22.366071428571427</v>
      </c>
      <c r="L1282" s="28">
        <v>3.1210602692713665</v>
      </c>
      <c r="M1282" s="28">
        <v>6.2567138904998671</v>
      </c>
      <c r="N1282" s="28">
        <f>SUM(TotalCarbon[[#This Row],[Tree Carbon]:[Soil Carbon]])</f>
        <v>144.67692558834267</v>
      </c>
    </row>
    <row r="1283" spans="2:14" hidden="1">
      <c r="B1283" s="1" t="s">
        <v>31954</v>
      </c>
      <c r="C1283" s="1" t="s">
        <v>191</v>
      </c>
      <c r="D1283" s="1"/>
      <c r="E1283" s="1" t="s">
        <v>31946</v>
      </c>
      <c r="F1283" s="1" t="s">
        <v>220</v>
      </c>
      <c r="G1283" s="35">
        <v>60</v>
      </c>
      <c r="H128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m)Non-mechanicalunknown60</v>
      </c>
      <c r="I1283" s="39">
        <v>118.46000000000001</v>
      </c>
      <c r="J1283" s="28">
        <v>7.3445200000000002</v>
      </c>
      <c r="K1283" s="28">
        <v>24.639344262295083</v>
      </c>
      <c r="L1283" s="28">
        <v>3.0522746729019259</v>
      </c>
      <c r="M1283" s="28">
        <v>6.5795648899978119</v>
      </c>
      <c r="N1283" s="28">
        <f>SUM(TotalCarbon[[#This Row],[Tree Carbon]:[Soil Carbon]])</f>
        <v>160.07570382519484</v>
      </c>
    </row>
    <row r="1284" spans="2:14" hidden="1">
      <c r="B1284" s="1" t="s">
        <v>31954</v>
      </c>
      <c r="C1284" s="1" t="s">
        <v>191</v>
      </c>
      <c r="D1284" s="1"/>
      <c r="E1284" s="1" t="s">
        <v>31946</v>
      </c>
      <c r="F1284" s="1" t="s">
        <v>220</v>
      </c>
      <c r="G1284" s="35">
        <v>70</v>
      </c>
      <c r="H128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m)Non-mechanicalunknown70</v>
      </c>
      <c r="I1284" s="39">
        <v>127.49</v>
      </c>
      <c r="J1284" s="28">
        <v>7.9043799999999997</v>
      </c>
      <c r="K1284" s="28">
        <v>26.568181818181817</v>
      </c>
      <c r="L1284" s="28">
        <v>3.0078277165369505</v>
      </c>
      <c r="M1284" s="28">
        <v>6.7959783868439274</v>
      </c>
      <c r="N1284" s="28">
        <f>SUM(TotalCarbon[[#This Row],[Tree Carbon]:[Soil Carbon]])</f>
        <v>171.76636792156268</v>
      </c>
    </row>
    <row r="1285" spans="2:14" hidden="1">
      <c r="B1285" s="1" t="s">
        <v>31954</v>
      </c>
      <c r="C1285" s="1" t="s">
        <v>191</v>
      </c>
      <c r="D1285" s="1"/>
      <c r="E1285" s="1" t="s">
        <v>31946</v>
      </c>
      <c r="F1285" s="1" t="s">
        <v>220</v>
      </c>
      <c r="G1285" s="35">
        <v>80</v>
      </c>
      <c r="H128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m)Non-mechanicalunknown80</v>
      </c>
      <c r="I1285" s="39">
        <v>134.16999999999999</v>
      </c>
      <c r="J1285" s="28">
        <v>8.3185399999999987</v>
      </c>
      <c r="K1285" s="28">
        <v>28.225352112676056</v>
      </c>
      <c r="L1285" s="28">
        <v>2.978647905984753</v>
      </c>
      <c r="M1285" s="28">
        <v>6.9410446920125537</v>
      </c>
      <c r="N1285" s="28">
        <f>SUM(TotalCarbon[[#This Row],[Tree Carbon]:[Soil Carbon]])</f>
        <v>180.63358471067338</v>
      </c>
    </row>
    <row r="1286" spans="2:14" hidden="1">
      <c r="B1286" s="1" t="s">
        <v>31954</v>
      </c>
      <c r="C1286" s="1" t="s">
        <v>191</v>
      </c>
      <c r="D1286" s="1"/>
      <c r="E1286" s="1" t="s">
        <v>31946</v>
      </c>
      <c r="F1286" s="1" t="s">
        <v>220</v>
      </c>
      <c r="G1286" s="35">
        <v>90</v>
      </c>
      <c r="H128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m)Non-mechanicalunknown90</v>
      </c>
      <c r="I1286" s="39">
        <v>139.10999999999999</v>
      </c>
      <c r="J1286" s="28">
        <v>8.6248199999999997</v>
      </c>
      <c r="K1286" s="28">
        <v>29.664473684210527</v>
      </c>
      <c r="L1286" s="28">
        <v>2.9593243538939911</v>
      </c>
      <c r="M1286" s="28">
        <v>7.038285544371405</v>
      </c>
      <c r="N1286" s="28">
        <f>SUM(TotalCarbon[[#This Row],[Tree Carbon]:[Soil Carbon]])</f>
        <v>187.39690358247591</v>
      </c>
    </row>
    <row r="1287" spans="2:14" hidden="1">
      <c r="B1287" s="1" t="s">
        <v>31954</v>
      </c>
      <c r="C1287" s="1" t="s">
        <v>191</v>
      </c>
      <c r="D1287" s="1"/>
      <c r="E1287" s="1" t="s">
        <v>31946</v>
      </c>
      <c r="F1287" s="1" t="s">
        <v>220</v>
      </c>
      <c r="G1287" s="35">
        <v>100</v>
      </c>
      <c r="H128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m)Non-mechanicalunknown100</v>
      </c>
      <c r="I1287" s="39">
        <v>157.20000000000002</v>
      </c>
      <c r="J1287" s="28">
        <v>9.7464000000000013</v>
      </c>
      <c r="K1287" s="28">
        <v>30.925925925925927</v>
      </c>
      <c r="L1287" s="28">
        <v>2.9198333828507912</v>
      </c>
      <c r="M1287" s="28">
        <v>7.1034680370011216</v>
      </c>
      <c r="N1287" s="28">
        <f>SUM(TotalCarbon[[#This Row],[Tree Carbon]:[Soil Carbon]])</f>
        <v>207.89562734577783</v>
      </c>
    </row>
    <row r="1288" spans="2:14" hidden="1">
      <c r="B1288" s="1" t="s">
        <v>31954</v>
      </c>
      <c r="C1288" s="1" t="s">
        <v>190</v>
      </c>
      <c r="D1288" s="1" t="s">
        <v>31</v>
      </c>
      <c r="E1288" s="1" t="s">
        <v>31947</v>
      </c>
      <c r="F1288" s="1" t="s">
        <v>74</v>
      </c>
      <c r="G1288" s="35">
        <v>0</v>
      </c>
      <c r="H12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m)ABSMechanicalCrops0</v>
      </c>
      <c r="I1288" s="39">
        <v>0</v>
      </c>
      <c r="J1288" s="28">
        <v>0</v>
      </c>
      <c r="K1288" s="28">
        <v>0</v>
      </c>
      <c r="L1288" s="28">
        <v>0</v>
      </c>
      <c r="M1288" s="28">
        <v>0</v>
      </c>
      <c r="N1288" s="28">
        <f>SUM(TotalCarbon[[#This Row],[Tree Carbon]:[Soil Carbon]])</f>
        <v>0</v>
      </c>
    </row>
    <row r="1289" spans="2:14" hidden="1">
      <c r="B1289" s="1" t="s">
        <v>31954</v>
      </c>
      <c r="C1289" s="1" t="s">
        <v>190</v>
      </c>
      <c r="D1289" s="1" t="s">
        <v>31</v>
      </c>
      <c r="E1289" s="1" t="s">
        <v>31947</v>
      </c>
      <c r="F1289" s="1" t="s">
        <v>74</v>
      </c>
      <c r="G1289" s="35">
        <v>5</v>
      </c>
      <c r="H12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m)ABSMechanicalCrops5</v>
      </c>
      <c r="I1289" s="39">
        <v>8.2540549056676689</v>
      </c>
      <c r="J1289" s="28">
        <v>0.69197447466425488</v>
      </c>
      <c r="K1289" s="28">
        <v>3.7388059701492535</v>
      </c>
      <c r="L1289" s="28">
        <v>5.0848664702345223</v>
      </c>
      <c r="M1289" s="28">
        <v>2.5377694569082578</v>
      </c>
      <c r="N1289" s="28">
        <f>SUM(TotalCarbon[[#This Row],[Tree Carbon]:[Soil Carbon]])</f>
        <v>20.307471277623957</v>
      </c>
    </row>
    <row r="1290" spans="2:14" hidden="1">
      <c r="B1290" s="1" t="s">
        <v>31954</v>
      </c>
      <c r="C1290" s="1" t="s">
        <v>190</v>
      </c>
      <c r="D1290" s="1" t="s">
        <v>31</v>
      </c>
      <c r="E1290" s="1" t="s">
        <v>31947</v>
      </c>
      <c r="F1290" s="1" t="s">
        <v>74</v>
      </c>
      <c r="G1290" s="35">
        <v>10</v>
      </c>
      <c r="H12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m)ABSMechanicalCrops10</v>
      </c>
      <c r="I1290" s="39">
        <v>40.594786521564572</v>
      </c>
      <c r="J1290" s="28">
        <v>2.251928891368137</v>
      </c>
      <c r="K1290" s="28">
        <v>6.958333333333333</v>
      </c>
      <c r="L1290" s="28">
        <v>3.9222686900393811</v>
      </c>
      <c r="M1290" s="28">
        <v>4.6155193555010499</v>
      </c>
      <c r="N1290" s="28">
        <f>SUM(TotalCarbon[[#This Row],[Tree Carbon]:[Soil Carbon]])</f>
        <v>58.342836791806477</v>
      </c>
    </row>
    <row r="1291" spans="2:14" hidden="1">
      <c r="B1291" s="1" t="s">
        <v>31954</v>
      </c>
      <c r="C1291" s="1" t="s">
        <v>190</v>
      </c>
      <c r="D1291" s="1" t="s">
        <v>31</v>
      </c>
      <c r="E1291" s="1" t="s">
        <v>31947</v>
      </c>
      <c r="F1291" s="1" t="s">
        <v>74</v>
      </c>
      <c r="G1291" s="35">
        <v>15</v>
      </c>
      <c r="H12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m)ABSMechanicalCrops15</v>
      </c>
      <c r="I1291" s="39">
        <v>73.67937415035658</v>
      </c>
      <c r="J1291" s="28">
        <v>3.4852420450819586</v>
      </c>
      <c r="K1291" s="28">
        <v>9.7597402597402603</v>
      </c>
      <c r="L1291" s="28">
        <v>3.5629368206142296</v>
      </c>
      <c r="M1291" s="28">
        <v>6.3166370946836281</v>
      </c>
      <c r="N1291" s="28">
        <f>SUM(TotalCarbon[[#This Row],[Tree Carbon]:[Soil Carbon]])</f>
        <v>96.80393037047665</v>
      </c>
    </row>
    <row r="1292" spans="2:14" hidden="1">
      <c r="B1292" s="1" t="s">
        <v>31954</v>
      </c>
      <c r="C1292" s="1" t="s">
        <v>190</v>
      </c>
      <c r="D1292" s="1" t="s">
        <v>31</v>
      </c>
      <c r="E1292" s="1" t="s">
        <v>31947</v>
      </c>
      <c r="F1292" s="1" t="s">
        <v>74</v>
      </c>
      <c r="G1292" s="35">
        <v>20</v>
      </c>
      <c r="H12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m)ABSMechanicalCrops20</v>
      </c>
      <c r="I1292" s="39">
        <v>95.760976781211241</v>
      </c>
      <c r="J1292" s="28">
        <v>4.2134383243336977</v>
      </c>
      <c r="K1292" s="28">
        <v>12.219512195121951</v>
      </c>
      <c r="L1292" s="28">
        <v>3.4172701113114243</v>
      </c>
      <c r="M1292" s="28">
        <v>7.7093945023588972</v>
      </c>
      <c r="N1292" s="28">
        <f>SUM(TotalCarbon[[#This Row],[Tree Carbon]:[Soil Carbon]])</f>
        <v>123.3205919143372</v>
      </c>
    </row>
    <row r="1293" spans="2:14" hidden="1">
      <c r="B1293" s="1" t="s">
        <v>31954</v>
      </c>
      <c r="C1293" s="1" t="s">
        <v>190</v>
      </c>
      <c r="D1293" s="1" t="s">
        <v>31</v>
      </c>
      <c r="E1293" s="1" t="s">
        <v>31947</v>
      </c>
      <c r="F1293" s="1" t="s">
        <v>74</v>
      </c>
      <c r="G1293" s="35">
        <v>25</v>
      </c>
      <c r="H12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m)ABSMechanicalCrops25</v>
      </c>
      <c r="I1293" s="39">
        <v>108.21176048207813</v>
      </c>
      <c r="J1293" s="28">
        <v>4.5979118722825145</v>
      </c>
      <c r="K1293" s="28">
        <v>14.396551724137931</v>
      </c>
      <c r="L1293" s="28">
        <v>3.352247130605388</v>
      </c>
      <c r="M1293" s="28">
        <v>8.8496878235998082</v>
      </c>
      <c r="N1293" s="28">
        <f>SUM(TotalCarbon[[#This Row],[Tree Carbon]:[Soil Carbon]])</f>
        <v>139.40815903270379</v>
      </c>
    </row>
    <row r="1294" spans="2:14" hidden="1">
      <c r="B1294" s="1" t="s">
        <v>31954</v>
      </c>
      <c r="C1294" s="1" t="s">
        <v>190</v>
      </c>
      <c r="D1294" s="1" t="s">
        <v>31</v>
      </c>
      <c r="E1294" s="1" t="s">
        <v>31947</v>
      </c>
      <c r="F1294" s="1" t="s">
        <v>74</v>
      </c>
      <c r="G1294" s="35">
        <v>30</v>
      </c>
      <c r="H12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m)ABSMechanicalCrops30</v>
      </c>
      <c r="I1294" s="39">
        <v>114.72668101524962</v>
      </c>
      <c r="J1294" s="28">
        <v>4.7912602413390672</v>
      </c>
      <c r="K1294" s="28">
        <v>16.336956521739129</v>
      </c>
      <c r="L1294" s="28">
        <v>3.3220060712745894</v>
      </c>
      <c r="M1294" s="28">
        <v>9.7832810332291729</v>
      </c>
      <c r="N1294" s="28">
        <f>SUM(TotalCarbon[[#This Row],[Tree Carbon]:[Soil Carbon]])</f>
        <v>148.96018488283158</v>
      </c>
    </row>
    <row r="1295" spans="2:14" hidden="1">
      <c r="B1295" s="1" t="s">
        <v>31954</v>
      </c>
      <c r="C1295" s="1" t="s">
        <v>190</v>
      </c>
      <c r="D1295" s="1" t="s">
        <v>31</v>
      </c>
      <c r="E1295" s="1" t="s">
        <v>31947</v>
      </c>
      <c r="F1295" s="1" t="s">
        <v>74</v>
      </c>
      <c r="G1295" s="35">
        <v>35</v>
      </c>
      <c r="H12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m)ABSMechanicalCrops35</v>
      </c>
      <c r="I1295" s="39">
        <v>118.01878020862119</v>
      </c>
      <c r="J1295" s="28">
        <v>4.886340896898008</v>
      </c>
      <c r="K1295" s="28">
        <v>18.077319587628867</v>
      </c>
      <c r="L1295" s="28">
        <v>3.3076758426460118</v>
      </c>
      <c r="M1295" s="28">
        <v>10.54764250481751</v>
      </c>
      <c r="N1295" s="28">
        <f>SUM(TotalCarbon[[#This Row],[Tree Carbon]:[Soil Carbon]])</f>
        <v>154.83775904061159</v>
      </c>
    </row>
    <row r="1296" spans="2:14" hidden="1">
      <c r="B1296" s="1" t="s">
        <v>31954</v>
      </c>
      <c r="C1296" s="1" t="s">
        <v>190</v>
      </c>
      <c r="D1296" s="1" t="s">
        <v>31</v>
      </c>
      <c r="E1296" s="1" t="s">
        <v>31947</v>
      </c>
      <c r="F1296" s="1" t="s">
        <v>74</v>
      </c>
      <c r="G1296" s="35">
        <v>40</v>
      </c>
      <c r="H12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m)ABSMechanicalCrops40</v>
      </c>
      <c r="I1296" s="39">
        <v>119.65481165339548</v>
      </c>
      <c r="J1296" s="28">
        <v>4.9326068300850245</v>
      </c>
      <c r="K1296" s="28">
        <v>19.647058823529413</v>
      </c>
      <c r="L1296" s="28">
        <v>3.3008252982209121</v>
      </c>
      <c r="M1296" s="28">
        <v>11.173448748074826</v>
      </c>
      <c r="N1296" s="28">
        <f>SUM(TotalCarbon[[#This Row],[Tree Carbon]:[Soil Carbon]])</f>
        <v>158.70875135330564</v>
      </c>
    </row>
    <row r="1297" spans="2:14" hidden="1">
      <c r="B1297" s="1" t="s">
        <v>31954</v>
      </c>
      <c r="C1297" s="1" t="s">
        <v>190</v>
      </c>
      <c r="D1297" s="1" t="s">
        <v>31</v>
      </c>
      <c r="E1297" s="1" t="s">
        <v>31947</v>
      </c>
      <c r="F1297" s="1" t="s">
        <v>74</v>
      </c>
      <c r="G1297" s="35">
        <v>45</v>
      </c>
      <c r="H12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m)ABSMechanicalCrops45</v>
      </c>
      <c r="I1297" s="39">
        <v>120.46131248229449</v>
      </c>
      <c r="J1297" s="28">
        <v>4.9550066959334904</v>
      </c>
      <c r="K1297" s="28">
        <v>21.070093457943926</v>
      </c>
      <c r="L1297" s="28">
        <v>3.2975366799978336</v>
      </c>
      <c r="M1297" s="28">
        <v>11.685815564897787</v>
      </c>
      <c r="N1297" s="28">
        <f>SUM(TotalCarbon[[#This Row],[Tree Carbon]:[Soil Carbon]])</f>
        <v>161.46976488106753</v>
      </c>
    </row>
    <row r="1298" spans="2:14" hidden="1">
      <c r="B1298" s="1" t="s">
        <v>31954</v>
      </c>
      <c r="C1298" s="1" t="s">
        <v>190</v>
      </c>
      <c r="D1298" s="1" t="s">
        <v>31</v>
      </c>
      <c r="E1298" s="1" t="s">
        <v>31947</v>
      </c>
      <c r="F1298" s="1" t="s">
        <v>74</v>
      </c>
      <c r="G1298" s="35">
        <v>50</v>
      </c>
      <c r="H12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m)ABSMechanicalCrops50</v>
      </c>
      <c r="I1298" s="39">
        <v>120.85732803160516</v>
      </c>
      <c r="J1298" s="28">
        <v>4.9658255645110616</v>
      </c>
      <c r="K1298" s="28">
        <v>22.366071428571427</v>
      </c>
      <c r="L1298" s="28">
        <v>3.2959548054701044</v>
      </c>
      <c r="M1298" s="28">
        <v>12.105306034687423</v>
      </c>
      <c r="N1298" s="28">
        <f>SUM(TotalCarbon[[#This Row],[Tree Carbon]:[Soil Carbon]])</f>
        <v>163.59048586484519</v>
      </c>
    </row>
    <row r="1299" spans="2:14" hidden="1">
      <c r="B1299" s="1" t="s">
        <v>31954</v>
      </c>
      <c r="C1299" s="1" t="s">
        <v>190</v>
      </c>
      <c r="D1299" s="1" t="s">
        <v>31</v>
      </c>
      <c r="E1299" s="1" t="s">
        <v>31947</v>
      </c>
      <c r="F1299" s="1" t="s">
        <v>74</v>
      </c>
      <c r="G1299" s="35">
        <v>60</v>
      </c>
      <c r="H12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m)ABSMechanicalCrops60</v>
      </c>
      <c r="I1299" s="39">
        <v>121.14643993625434</v>
      </c>
      <c r="J1299" s="28">
        <v>4.9735614396096519</v>
      </c>
      <c r="K1299" s="28">
        <v>24.639344262295083</v>
      </c>
      <c r="L1299" s="28">
        <v>3.2948262848480221</v>
      </c>
      <c r="M1299" s="28">
        <v>12.729948653948227</v>
      </c>
      <c r="N1299" s="28">
        <f>SUM(TotalCarbon[[#This Row],[Tree Carbon]:[Soil Carbon]])</f>
        <v>166.78412057695533</v>
      </c>
    </row>
    <row r="1300" spans="2:14" hidden="1">
      <c r="B1300" s="1" t="s">
        <v>31954</v>
      </c>
      <c r="C1300" s="1" t="s">
        <v>190</v>
      </c>
      <c r="D1300" s="1" t="s">
        <v>31</v>
      </c>
      <c r="E1300" s="1" t="s">
        <v>31947</v>
      </c>
      <c r="F1300" s="1" t="s">
        <v>74</v>
      </c>
      <c r="G1300" s="35">
        <v>70</v>
      </c>
      <c r="H13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m)ABSMechanicalCrops70</v>
      </c>
      <c r="I1300" s="39">
        <v>121.21570384344838</v>
      </c>
      <c r="J1300" s="28">
        <v>4.9753591392315268</v>
      </c>
      <c r="K1300" s="28">
        <v>26.568181818181817</v>
      </c>
      <c r="L1300" s="28">
        <v>3.2945643404577609</v>
      </c>
      <c r="M1300" s="28">
        <v>13.148659123246951</v>
      </c>
      <c r="N1300" s="28">
        <f>SUM(TotalCarbon[[#This Row],[Tree Carbon]:[Soil Carbon]])</f>
        <v>169.20246826456642</v>
      </c>
    </row>
    <row r="1301" spans="2:14" hidden="1">
      <c r="B1301" s="1" t="s">
        <v>31954</v>
      </c>
      <c r="C1301" s="1" t="s">
        <v>190</v>
      </c>
      <c r="D1301" s="1" t="s">
        <v>31</v>
      </c>
      <c r="E1301" s="1" t="s">
        <v>31947</v>
      </c>
      <c r="F1301" s="1" t="s">
        <v>74</v>
      </c>
      <c r="G1301" s="35">
        <v>80</v>
      </c>
      <c r="H13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m)ABSMechanicalCrops80</v>
      </c>
      <c r="I1301" s="39">
        <v>121.23228371774194</v>
      </c>
      <c r="J1301" s="28">
        <v>4.9757766922679831</v>
      </c>
      <c r="K1301" s="28">
        <v>28.225352112676056</v>
      </c>
      <c r="L1301" s="28">
        <v>3.2945035149626141</v>
      </c>
      <c r="M1301" s="28">
        <v>13.429329144302876</v>
      </c>
      <c r="N1301" s="28">
        <f>SUM(TotalCarbon[[#This Row],[Tree Carbon]:[Soil Carbon]])</f>
        <v>171.15724518195148</v>
      </c>
    </row>
    <row r="1302" spans="2:14" hidden="1">
      <c r="B1302" s="1" t="s">
        <v>31954</v>
      </c>
      <c r="C1302" s="1" t="s">
        <v>190</v>
      </c>
      <c r="D1302" s="1" t="s">
        <v>31</v>
      </c>
      <c r="E1302" s="1" t="s">
        <v>31947</v>
      </c>
      <c r="F1302" s="1" t="s">
        <v>74</v>
      </c>
      <c r="G1302" s="35">
        <v>90</v>
      </c>
      <c r="H13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m)ABSMechanicalCrops90</v>
      </c>
      <c r="I1302" s="39">
        <v>121.23625168179348</v>
      </c>
      <c r="J1302" s="28">
        <v>4.9758736665722871</v>
      </c>
      <c r="K1302" s="28">
        <v>29.664473684210527</v>
      </c>
      <c r="L1302" s="28">
        <v>3.2944893894803471</v>
      </c>
      <c r="M1302" s="28">
        <v>13.617467885737902</v>
      </c>
      <c r="N1302" s="28">
        <f>SUM(TotalCarbon[[#This Row],[Tree Carbon]:[Soil Carbon]])</f>
        <v>172.78855630779455</v>
      </c>
    </row>
    <row r="1303" spans="2:14" hidden="1">
      <c r="B1303" s="1" t="s">
        <v>31954</v>
      </c>
      <c r="C1303" s="1" t="s">
        <v>190</v>
      </c>
      <c r="D1303" s="1" t="s">
        <v>31</v>
      </c>
      <c r="E1303" s="1" t="s">
        <v>31947</v>
      </c>
      <c r="F1303" s="1" t="s">
        <v>74</v>
      </c>
      <c r="G1303" s="35">
        <v>100</v>
      </c>
      <c r="H13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m)ABSMechanicalCrops100</v>
      </c>
      <c r="I1303" s="39">
        <v>121.23720126543793</v>
      </c>
      <c r="J1303" s="28">
        <v>4.9758961877037464</v>
      </c>
      <c r="K1303" s="28">
        <v>30.925925925925927</v>
      </c>
      <c r="L1303" s="28">
        <v>3.2944861090527615</v>
      </c>
      <c r="M1303" s="28">
        <v>13.743581055557719</v>
      </c>
      <c r="N1303" s="28">
        <f>SUM(TotalCarbon[[#This Row],[Tree Carbon]:[Soil Carbon]])</f>
        <v>174.17709054367808</v>
      </c>
    </row>
    <row r="1304" spans="2:14" hidden="1">
      <c r="B1304" s="1" t="s">
        <v>31954</v>
      </c>
      <c r="C1304" s="1" t="s">
        <v>190</v>
      </c>
      <c r="D1304" s="1" t="s">
        <v>206</v>
      </c>
      <c r="E1304" s="1" t="s">
        <v>31947</v>
      </c>
      <c r="F1304" s="1" t="s">
        <v>74</v>
      </c>
      <c r="G1304" s="35">
        <v>0</v>
      </c>
      <c r="H13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m)otherMRFMechanicalCrops0</v>
      </c>
      <c r="I1304" s="39">
        <v>0</v>
      </c>
      <c r="J1304" s="28">
        <v>0</v>
      </c>
      <c r="K1304" s="28">
        <v>0</v>
      </c>
      <c r="L1304" s="28">
        <v>0</v>
      </c>
      <c r="M1304" s="28">
        <v>0</v>
      </c>
      <c r="N1304" s="28">
        <f>SUM(TotalCarbon[[#This Row],[Tree Carbon]:[Soil Carbon]])</f>
        <v>0</v>
      </c>
    </row>
    <row r="1305" spans="2:14" hidden="1">
      <c r="B1305" s="1" t="s">
        <v>31954</v>
      </c>
      <c r="C1305" s="1" t="s">
        <v>190</v>
      </c>
      <c r="D1305" s="1" t="s">
        <v>206</v>
      </c>
      <c r="E1305" s="1" t="s">
        <v>31947</v>
      </c>
      <c r="F1305" s="1" t="s">
        <v>74</v>
      </c>
      <c r="G1305" s="35">
        <v>5</v>
      </c>
      <c r="H13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m)otherMRFMechanicalCrops5</v>
      </c>
      <c r="I1305" s="39">
        <v>33.155183668076212</v>
      </c>
      <c r="J1305" s="28">
        <v>2.2138094755184801</v>
      </c>
      <c r="K1305" s="28">
        <v>3.7388059701492535</v>
      </c>
      <c r="L1305" s="28">
        <v>3.9370281127049118</v>
      </c>
      <c r="M1305" s="28">
        <v>2.5377694569082578</v>
      </c>
      <c r="N1305" s="28">
        <f>SUM(TotalCarbon[[#This Row],[Tree Carbon]:[Soil Carbon]])</f>
        <v>45.582596683357117</v>
      </c>
    </row>
    <row r="1306" spans="2:14" hidden="1">
      <c r="B1306" s="1" t="s">
        <v>31954</v>
      </c>
      <c r="C1306" s="1" t="s">
        <v>190</v>
      </c>
      <c r="D1306" s="1" t="s">
        <v>206</v>
      </c>
      <c r="E1306" s="1" t="s">
        <v>31947</v>
      </c>
      <c r="F1306" s="1" t="s">
        <v>74</v>
      </c>
      <c r="G1306" s="35">
        <v>10</v>
      </c>
      <c r="H13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m)otherMRFMechanicalCrops10</v>
      </c>
      <c r="I1306" s="39">
        <v>77.924539145722534</v>
      </c>
      <c r="J1306" s="28">
        <v>5.1428460622941454</v>
      </c>
      <c r="K1306" s="28">
        <v>6.958333333333333</v>
      </c>
      <c r="L1306" s="28">
        <v>3.2706539305189413</v>
      </c>
      <c r="M1306" s="28">
        <v>4.6155193555010499</v>
      </c>
      <c r="N1306" s="28">
        <f>SUM(TotalCarbon[[#This Row],[Tree Carbon]:[Soil Carbon]])</f>
        <v>97.911891827369999</v>
      </c>
    </row>
    <row r="1307" spans="2:14" hidden="1">
      <c r="B1307" s="1" t="s">
        <v>31954</v>
      </c>
      <c r="C1307" s="1" t="s">
        <v>190</v>
      </c>
      <c r="D1307" s="1" t="s">
        <v>206</v>
      </c>
      <c r="E1307" s="1" t="s">
        <v>31947</v>
      </c>
      <c r="F1307" s="1" t="s">
        <v>74</v>
      </c>
      <c r="G1307" s="35">
        <v>15</v>
      </c>
      <c r="H13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m)otherMRFMechanicalCrops15</v>
      </c>
      <c r="I1307" s="39">
        <v>98.62348960339007</v>
      </c>
      <c r="J1307" s="28">
        <v>6.1228214478985956</v>
      </c>
      <c r="K1307" s="28">
        <v>9.7597402597402603</v>
      </c>
      <c r="L1307" s="28">
        <v>3.1475310154186946</v>
      </c>
      <c r="M1307" s="28">
        <v>6.3166370946836281</v>
      </c>
      <c r="N1307" s="28">
        <f>SUM(TotalCarbon[[#This Row],[Tree Carbon]:[Soil Carbon]])</f>
        <v>123.97021942113125</v>
      </c>
    </row>
    <row r="1308" spans="2:14" hidden="1">
      <c r="B1308" s="1" t="s">
        <v>31954</v>
      </c>
      <c r="C1308" s="1" t="s">
        <v>190</v>
      </c>
      <c r="D1308" s="1" t="s">
        <v>206</v>
      </c>
      <c r="E1308" s="1" t="s">
        <v>31947</v>
      </c>
      <c r="F1308" s="1" t="s">
        <v>74</v>
      </c>
      <c r="G1308" s="35">
        <v>20</v>
      </c>
      <c r="H13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m)otherMRFMechanicalCrops20</v>
      </c>
      <c r="I1308" s="39">
        <v>106.17189536167912</v>
      </c>
      <c r="J1308" s="28">
        <v>6.3716453932118213</v>
      </c>
      <c r="K1308" s="28">
        <v>12.219512195121951</v>
      </c>
      <c r="L1308" s="28">
        <v>3.1200677009120383</v>
      </c>
      <c r="M1308" s="28">
        <v>7.7093945023588972</v>
      </c>
      <c r="N1308" s="28">
        <f>SUM(TotalCarbon[[#This Row],[Tree Carbon]:[Soil Carbon]])</f>
        <v>135.59251515328381</v>
      </c>
    </row>
    <row r="1309" spans="2:14" hidden="1">
      <c r="B1309" s="1" t="s">
        <v>31954</v>
      </c>
      <c r="C1309" s="1" t="s">
        <v>190</v>
      </c>
      <c r="D1309" s="1" t="s">
        <v>206</v>
      </c>
      <c r="E1309" s="1" t="s">
        <v>31947</v>
      </c>
      <c r="F1309" s="1" t="s">
        <v>74</v>
      </c>
      <c r="G1309" s="35">
        <v>25</v>
      </c>
      <c r="H13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m)otherMRFMechanicalCrops25</v>
      </c>
      <c r="I1309" s="39">
        <v>108.74139318085362</v>
      </c>
      <c r="J1309" s="28">
        <v>6.4310937265752388</v>
      </c>
      <c r="K1309" s="28">
        <v>14.396551724137931</v>
      </c>
      <c r="L1309" s="28">
        <v>3.1136995547595818</v>
      </c>
      <c r="M1309" s="28">
        <v>8.8496878235998082</v>
      </c>
      <c r="N1309" s="28">
        <f>SUM(TotalCarbon[[#This Row],[Tree Carbon]:[Soil Carbon]])</f>
        <v>141.53242600992621</v>
      </c>
    </row>
    <row r="1310" spans="2:14" hidden="1">
      <c r="B1310" s="1" t="s">
        <v>31954</v>
      </c>
      <c r="C1310" s="1" t="s">
        <v>190</v>
      </c>
      <c r="D1310" s="1" t="s">
        <v>206</v>
      </c>
      <c r="E1310" s="1" t="s">
        <v>31947</v>
      </c>
      <c r="F1310" s="1" t="s">
        <v>74</v>
      </c>
      <c r="G1310" s="35">
        <v>30</v>
      </c>
      <c r="H13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m)otherMRFMechanicalCrops30</v>
      </c>
      <c r="I1310" s="39">
        <v>109.59718825626797</v>
      </c>
      <c r="J1310" s="28">
        <v>6.4450985629514062</v>
      </c>
      <c r="K1310" s="28">
        <v>16.336956521739129</v>
      </c>
      <c r="L1310" s="28">
        <v>3.1122097950581948</v>
      </c>
      <c r="M1310" s="28">
        <v>9.7832810332291729</v>
      </c>
      <c r="N1310" s="28">
        <f>SUM(TotalCarbon[[#This Row],[Tree Carbon]:[Soil Carbon]])</f>
        <v>145.27473416924587</v>
      </c>
    </row>
    <row r="1311" spans="2:14" hidden="1">
      <c r="B1311" s="1" t="s">
        <v>31954</v>
      </c>
      <c r="C1311" s="1" t="s">
        <v>190</v>
      </c>
      <c r="D1311" s="1" t="s">
        <v>206</v>
      </c>
      <c r="E1311" s="1" t="s">
        <v>31947</v>
      </c>
      <c r="F1311" s="1" t="s">
        <v>74</v>
      </c>
      <c r="G1311" s="35">
        <v>35</v>
      </c>
      <c r="H13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m)otherMRFMechanicalCrops35</v>
      </c>
      <c r="I1311" s="39">
        <v>109.88020375175877</v>
      </c>
      <c r="J1311" s="28">
        <v>6.4483869907423843</v>
      </c>
      <c r="K1311" s="28">
        <v>18.077319587628867</v>
      </c>
      <c r="L1311" s="28">
        <v>3.1118605621544919</v>
      </c>
      <c r="M1311" s="28">
        <v>10.54764250481751</v>
      </c>
      <c r="N1311" s="28">
        <f>SUM(TotalCarbon[[#This Row],[Tree Carbon]:[Soil Carbon]])</f>
        <v>148.06541339710202</v>
      </c>
    </row>
    <row r="1312" spans="2:14" hidden="1">
      <c r="B1312" s="1" t="s">
        <v>31954</v>
      </c>
      <c r="C1312" s="1" t="s">
        <v>190</v>
      </c>
      <c r="D1312" s="1" t="s">
        <v>206</v>
      </c>
      <c r="E1312" s="1" t="s">
        <v>31947</v>
      </c>
      <c r="F1312" s="1" t="s">
        <v>74</v>
      </c>
      <c r="G1312" s="35">
        <v>40</v>
      </c>
      <c r="H13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m)otherMRFMechanicalCrops40</v>
      </c>
      <c r="I1312" s="39">
        <v>109.97358067542979</v>
      </c>
      <c r="J1312" s="28">
        <v>6.4491585403694751</v>
      </c>
      <c r="K1312" s="28">
        <v>19.647058823529413</v>
      </c>
      <c r="L1312" s="28">
        <v>3.1117786546138415</v>
      </c>
      <c r="M1312" s="28">
        <v>11.173448748074826</v>
      </c>
      <c r="N1312" s="28">
        <f>SUM(TotalCarbon[[#This Row],[Tree Carbon]:[Soil Carbon]])</f>
        <v>150.35502544201734</v>
      </c>
    </row>
    <row r="1313" spans="2:14" hidden="1">
      <c r="B1313" s="1" t="s">
        <v>31954</v>
      </c>
      <c r="C1313" s="1" t="s">
        <v>190</v>
      </c>
      <c r="D1313" s="1" t="s">
        <v>206</v>
      </c>
      <c r="E1313" s="1" t="s">
        <v>31947</v>
      </c>
      <c r="F1313" s="1" t="s">
        <v>74</v>
      </c>
      <c r="G1313" s="35">
        <v>45</v>
      </c>
      <c r="H13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m)otherMRFMechanicalCrops45</v>
      </c>
      <c r="I1313" s="39">
        <v>110.00436546325363</v>
      </c>
      <c r="J1313" s="28">
        <v>6.449339533012612</v>
      </c>
      <c r="K1313" s="28">
        <v>21.070093457943926</v>
      </c>
      <c r="L1313" s="28">
        <v>3.1117594422053281</v>
      </c>
      <c r="M1313" s="28">
        <v>11.685815564897787</v>
      </c>
      <c r="N1313" s="28">
        <f>SUM(TotalCarbon[[#This Row],[Tree Carbon]:[Soil Carbon]])</f>
        <v>152.3213734613133</v>
      </c>
    </row>
    <row r="1314" spans="2:14" hidden="1">
      <c r="B1314" s="1" t="s">
        <v>31954</v>
      </c>
      <c r="C1314" s="1" t="s">
        <v>190</v>
      </c>
      <c r="D1314" s="1" t="s">
        <v>206</v>
      </c>
      <c r="E1314" s="1" t="s">
        <v>31947</v>
      </c>
      <c r="F1314" s="1" t="s">
        <v>74</v>
      </c>
      <c r="G1314" s="35">
        <v>50</v>
      </c>
      <c r="H13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m)otherMRFMechanicalCrops50</v>
      </c>
      <c r="I1314" s="39">
        <v>110.01451212444763</v>
      </c>
      <c r="J1314" s="28">
        <v>6.4493819890606705</v>
      </c>
      <c r="K1314" s="28">
        <v>22.366071428571427</v>
      </c>
      <c r="L1314" s="28">
        <v>3.1117549355818226</v>
      </c>
      <c r="M1314" s="28">
        <v>12.105306034687423</v>
      </c>
      <c r="N1314" s="28">
        <f>SUM(TotalCarbon[[#This Row],[Tree Carbon]:[Soil Carbon]])</f>
        <v>154.04702651234896</v>
      </c>
    </row>
    <row r="1315" spans="2:14" hidden="1">
      <c r="B1315" s="1" t="s">
        <v>31954</v>
      </c>
      <c r="C1315" s="1" t="s">
        <v>190</v>
      </c>
      <c r="D1315" s="1" t="s">
        <v>206</v>
      </c>
      <c r="E1315" s="1" t="s">
        <v>31947</v>
      </c>
      <c r="F1315" s="1" t="s">
        <v>74</v>
      </c>
      <c r="G1315" s="35">
        <v>60</v>
      </c>
      <c r="H13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m)otherMRFMechanicalCrops60</v>
      </c>
      <c r="I1315" s="39">
        <v>110.01895826398363</v>
      </c>
      <c r="J1315" s="28">
        <v>6.4493942840957104</v>
      </c>
      <c r="K1315" s="28">
        <v>24.639344262295083</v>
      </c>
      <c r="L1315" s="28">
        <v>3.1117536304955147</v>
      </c>
      <c r="M1315" s="28">
        <v>12.729948653948227</v>
      </c>
      <c r="N1315" s="28">
        <f>SUM(TotalCarbon[[#This Row],[Tree Carbon]:[Soil Carbon]])</f>
        <v>156.94939909481815</v>
      </c>
    </row>
    <row r="1316" spans="2:14" hidden="1">
      <c r="B1316" s="1" t="s">
        <v>31954</v>
      </c>
      <c r="C1316" s="1" t="s">
        <v>190</v>
      </c>
      <c r="D1316" s="1" t="s">
        <v>206</v>
      </c>
      <c r="E1316" s="1" t="s">
        <v>31947</v>
      </c>
      <c r="F1316" s="1" t="s">
        <v>74</v>
      </c>
      <c r="G1316" s="35">
        <v>70</v>
      </c>
      <c r="H13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m)otherMRFMechanicalCrops70</v>
      </c>
      <c r="I1316" s="39">
        <v>110.01944116244796</v>
      </c>
      <c r="J1316" s="28">
        <v>6.4493949606086396</v>
      </c>
      <c r="K1316" s="28">
        <v>26.568181818181817</v>
      </c>
      <c r="L1316" s="28">
        <v>3.1117535586854976</v>
      </c>
      <c r="M1316" s="28">
        <v>13.148659123246951</v>
      </c>
      <c r="N1316" s="28">
        <f>SUM(TotalCarbon[[#This Row],[Tree Carbon]:[Soil Carbon]])</f>
        <v>159.29743062317087</v>
      </c>
    </row>
    <row r="1317" spans="2:14" hidden="1">
      <c r="B1317" s="1" t="s">
        <v>31954</v>
      </c>
      <c r="C1317" s="1" t="s">
        <v>190</v>
      </c>
      <c r="D1317" s="1" t="s">
        <v>206</v>
      </c>
      <c r="E1317" s="1" t="s">
        <v>31947</v>
      </c>
      <c r="F1317" s="1" t="s">
        <v>74</v>
      </c>
      <c r="G1317" s="35">
        <v>80</v>
      </c>
      <c r="H13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m)otherMRFMechanicalCrops80</v>
      </c>
      <c r="I1317" s="39">
        <v>110.01949360970488</v>
      </c>
      <c r="J1317" s="28">
        <v>6.4493949978325613</v>
      </c>
      <c r="K1317" s="28">
        <v>28.225352112676056</v>
      </c>
      <c r="L1317" s="28">
        <v>3.1117535547342796</v>
      </c>
      <c r="M1317" s="28">
        <v>13.429329144302876</v>
      </c>
      <c r="N1317" s="28">
        <f>SUM(TotalCarbon[[#This Row],[Tree Carbon]:[Soil Carbon]])</f>
        <v>161.23532341925065</v>
      </c>
    </row>
    <row r="1318" spans="2:14" hidden="1">
      <c r="B1318" s="1" t="s">
        <v>31954</v>
      </c>
      <c r="C1318" s="1" t="s">
        <v>190</v>
      </c>
      <c r="D1318" s="1" t="s">
        <v>206</v>
      </c>
      <c r="E1318" s="1" t="s">
        <v>31947</v>
      </c>
      <c r="F1318" s="1" t="s">
        <v>74</v>
      </c>
      <c r="G1318" s="35">
        <v>90</v>
      </c>
      <c r="H13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m)otherMRFMechanicalCrops90</v>
      </c>
      <c r="I1318" s="39">
        <v>110.01949930595572</v>
      </c>
      <c r="J1318" s="28">
        <v>6.4493949998807407</v>
      </c>
      <c r="K1318" s="28">
        <v>29.664473684210527</v>
      </c>
      <c r="L1318" s="28">
        <v>3.1117535545168709</v>
      </c>
      <c r="M1318" s="28">
        <v>13.617467885737902</v>
      </c>
      <c r="N1318" s="28">
        <f>SUM(TotalCarbon[[#This Row],[Tree Carbon]:[Soil Carbon]])</f>
        <v>162.86258943030177</v>
      </c>
    </row>
    <row r="1319" spans="2:14" hidden="1">
      <c r="B1319" s="1" t="s">
        <v>31954</v>
      </c>
      <c r="C1319" s="1" t="s">
        <v>190</v>
      </c>
      <c r="D1319" s="1" t="s">
        <v>206</v>
      </c>
      <c r="E1319" s="1" t="s">
        <v>31947</v>
      </c>
      <c r="F1319" s="1" t="s">
        <v>74</v>
      </c>
      <c r="G1319" s="35">
        <v>100</v>
      </c>
      <c r="H13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m)otherMRFMechanicalCrops100</v>
      </c>
      <c r="I1319" s="39">
        <v>110.01949992462048</v>
      </c>
      <c r="J1319" s="28">
        <v>6.4493949999934381</v>
      </c>
      <c r="K1319" s="28">
        <v>30.925925925925927</v>
      </c>
      <c r="L1319" s="28">
        <v>3.1117535545049098</v>
      </c>
      <c r="M1319" s="28">
        <v>13.743581055557719</v>
      </c>
      <c r="N1319" s="28">
        <f>SUM(TotalCarbon[[#This Row],[Tree Carbon]:[Soil Carbon]])</f>
        <v>164.25015546060246</v>
      </c>
    </row>
    <row r="1320" spans="2:14" hidden="1">
      <c r="B1320" s="1" t="s">
        <v>31954</v>
      </c>
      <c r="C1320" s="1" t="s">
        <v>190</v>
      </c>
      <c r="D1320" s="1" t="s">
        <v>207</v>
      </c>
      <c r="E1320" s="1" t="s">
        <v>31947</v>
      </c>
      <c r="F1320" s="1" t="s">
        <v>74</v>
      </c>
      <c r="G1320" s="35">
        <v>0</v>
      </c>
      <c r="H13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m)CotDomMechanicalCrops0</v>
      </c>
      <c r="I1320" s="39">
        <v>0</v>
      </c>
      <c r="J1320" s="28">
        <v>0</v>
      </c>
      <c r="K1320" s="28">
        <v>0</v>
      </c>
      <c r="L1320" s="28">
        <v>0</v>
      </c>
      <c r="M1320" s="28">
        <v>0</v>
      </c>
      <c r="N1320" s="28">
        <f>SUM(TotalCarbon[[#This Row],[Tree Carbon]:[Soil Carbon]])</f>
        <v>0</v>
      </c>
    </row>
    <row r="1321" spans="2:14" hidden="1">
      <c r="B1321" s="1" t="s">
        <v>31954</v>
      </c>
      <c r="C1321" s="1" t="s">
        <v>190</v>
      </c>
      <c r="D1321" s="1" t="s">
        <v>207</v>
      </c>
      <c r="E1321" s="1" t="s">
        <v>31947</v>
      </c>
      <c r="F1321" s="1" t="s">
        <v>74</v>
      </c>
      <c r="G1321" s="35">
        <v>5</v>
      </c>
      <c r="H13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m)CotDomMechanicalCrops5</v>
      </c>
      <c r="I1321" s="39">
        <v>2.7955618735330114</v>
      </c>
      <c r="J1321" s="28">
        <v>0.27487645754050716</v>
      </c>
      <c r="K1321" s="28">
        <v>3.7388059701492535</v>
      </c>
      <c r="L1321" s="28">
        <v>6.2300152423273394</v>
      </c>
      <c r="M1321" s="28">
        <v>2.5377694569082578</v>
      </c>
      <c r="N1321" s="28">
        <f>SUM(TotalCarbon[[#This Row],[Tree Carbon]:[Soil Carbon]])</f>
        <v>15.577029000458371</v>
      </c>
    </row>
    <row r="1322" spans="2:14" hidden="1">
      <c r="B1322" s="1" t="s">
        <v>31954</v>
      </c>
      <c r="C1322" s="1" t="s">
        <v>190</v>
      </c>
      <c r="D1322" s="1" t="s">
        <v>207</v>
      </c>
      <c r="E1322" s="1" t="s">
        <v>31947</v>
      </c>
      <c r="F1322" s="1" t="s">
        <v>74</v>
      </c>
      <c r="G1322" s="35">
        <v>10</v>
      </c>
      <c r="H13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m)CotDomMechanicalCrops10</v>
      </c>
      <c r="I1322" s="39">
        <v>15.529688419547362</v>
      </c>
      <c r="J1322" s="28">
        <v>1.2887089811823247</v>
      </c>
      <c r="K1322" s="28">
        <v>6.958333333333333</v>
      </c>
      <c r="L1322" s="28">
        <v>4.434710774383924</v>
      </c>
      <c r="M1322" s="28">
        <v>4.6155193555010499</v>
      </c>
      <c r="N1322" s="28">
        <f>SUM(TotalCarbon[[#This Row],[Tree Carbon]:[Soil Carbon]])</f>
        <v>32.826960863947988</v>
      </c>
    </row>
    <row r="1323" spans="2:14" hidden="1">
      <c r="B1323" s="1" t="s">
        <v>31954</v>
      </c>
      <c r="C1323" s="1" t="s">
        <v>190</v>
      </c>
      <c r="D1323" s="1" t="s">
        <v>207</v>
      </c>
      <c r="E1323" s="1" t="s">
        <v>31947</v>
      </c>
      <c r="F1323" s="1" t="s">
        <v>74</v>
      </c>
      <c r="G1323" s="35">
        <v>15</v>
      </c>
      <c r="H13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m)CotDomMechanicalCrops15</v>
      </c>
      <c r="I1323" s="39">
        <v>37.006473013310519</v>
      </c>
      <c r="J1323" s="28">
        <v>2.6470458271098298</v>
      </c>
      <c r="K1323" s="28">
        <v>9.7597402597402603</v>
      </c>
      <c r="L1323" s="28">
        <v>3.7852262912363011</v>
      </c>
      <c r="M1323" s="28">
        <v>6.3166370946836281</v>
      </c>
      <c r="N1323" s="28">
        <f>SUM(TotalCarbon[[#This Row],[Tree Carbon]:[Soil Carbon]])</f>
        <v>59.515122486080536</v>
      </c>
    </row>
    <row r="1324" spans="2:14" hidden="1">
      <c r="B1324" s="1" t="s">
        <v>31954</v>
      </c>
      <c r="C1324" s="1" t="s">
        <v>190</v>
      </c>
      <c r="D1324" s="1" t="s">
        <v>207</v>
      </c>
      <c r="E1324" s="1" t="s">
        <v>31947</v>
      </c>
      <c r="F1324" s="1" t="s">
        <v>74</v>
      </c>
      <c r="G1324" s="35">
        <v>20</v>
      </c>
      <c r="H13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m)CotDomMechanicalCrops20</v>
      </c>
      <c r="I1324" s="39">
        <v>62.958315981740313</v>
      </c>
      <c r="J1324" s="28">
        <v>3.9601259008036171</v>
      </c>
      <c r="K1324" s="28">
        <v>12.219512195121951</v>
      </c>
      <c r="L1324" s="28">
        <v>3.4642034560376391</v>
      </c>
      <c r="M1324" s="28">
        <v>7.7093945023588972</v>
      </c>
      <c r="N1324" s="28">
        <f>SUM(TotalCarbon[[#This Row],[Tree Carbon]:[Soil Carbon]])</f>
        <v>90.311552036062409</v>
      </c>
    </row>
    <row r="1325" spans="2:14" hidden="1">
      <c r="B1325" s="1" t="s">
        <v>31954</v>
      </c>
      <c r="C1325" s="1" t="s">
        <v>190</v>
      </c>
      <c r="D1325" s="1" t="s">
        <v>207</v>
      </c>
      <c r="E1325" s="1" t="s">
        <v>31947</v>
      </c>
      <c r="F1325" s="1" t="s">
        <v>74</v>
      </c>
      <c r="G1325" s="35">
        <v>25</v>
      </c>
      <c r="H13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m)CotDomMechanicalCrops25</v>
      </c>
      <c r="I1325" s="39">
        <v>89.680545859913082</v>
      </c>
      <c r="J1325" s="28">
        <v>5.0533248406048177</v>
      </c>
      <c r="K1325" s="28">
        <v>14.396551724137931</v>
      </c>
      <c r="L1325" s="28">
        <v>3.2833137201189619</v>
      </c>
      <c r="M1325" s="28">
        <v>8.8496878235998082</v>
      </c>
      <c r="N1325" s="28">
        <f>SUM(TotalCarbon[[#This Row],[Tree Carbon]:[Soil Carbon]])</f>
        <v>121.26342396837461</v>
      </c>
    </row>
    <row r="1326" spans="2:14" hidden="1">
      <c r="B1326" s="1" t="s">
        <v>31954</v>
      </c>
      <c r="C1326" s="1" t="s">
        <v>190</v>
      </c>
      <c r="D1326" s="1" t="s">
        <v>207</v>
      </c>
      <c r="E1326" s="1" t="s">
        <v>31947</v>
      </c>
      <c r="F1326" s="1" t="s">
        <v>74</v>
      </c>
      <c r="G1326" s="35">
        <v>30</v>
      </c>
      <c r="H13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m)CotDomMechanicalCrops30</v>
      </c>
      <c r="I1326" s="39">
        <v>114.792372761484</v>
      </c>
      <c r="J1326" s="28">
        <v>5.8930177813341382</v>
      </c>
      <c r="K1326" s="28">
        <v>16.336956521739129</v>
      </c>
      <c r="L1326" s="28">
        <v>3.17413258748438</v>
      </c>
      <c r="M1326" s="28">
        <v>9.7832810332291729</v>
      </c>
      <c r="N1326" s="28">
        <f>SUM(TotalCarbon[[#This Row],[Tree Carbon]:[Soil Carbon]])</f>
        <v>149.97976068527083</v>
      </c>
    </row>
    <row r="1327" spans="2:14" hidden="1">
      <c r="B1327" s="1" t="s">
        <v>31954</v>
      </c>
      <c r="C1327" s="1" t="s">
        <v>190</v>
      </c>
      <c r="D1327" s="1" t="s">
        <v>207</v>
      </c>
      <c r="E1327" s="1" t="s">
        <v>31947</v>
      </c>
      <c r="F1327" s="1" t="s">
        <v>74</v>
      </c>
      <c r="G1327" s="35">
        <v>35</v>
      </c>
      <c r="H13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m)CotDomMechanicalCrops35</v>
      </c>
      <c r="I1327" s="39">
        <v>137.07182923774201</v>
      </c>
      <c r="J1327" s="28">
        <v>6.5081661352284694</v>
      </c>
      <c r="K1327" s="28">
        <v>18.077319587628867</v>
      </c>
      <c r="L1327" s="28">
        <v>3.105549603316224</v>
      </c>
      <c r="M1327" s="28">
        <v>10.54764250481751</v>
      </c>
      <c r="N1327" s="28">
        <f>SUM(TotalCarbon[[#This Row],[Tree Carbon]:[Soil Carbon]])</f>
        <v>175.31050706873307</v>
      </c>
    </row>
    <row r="1328" spans="2:14" hidden="1">
      <c r="B1328" s="1" t="s">
        <v>31954</v>
      </c>
      <c r="C1328" s="1" t="s">
        <v>190</v>
      </c>
      <c r="D1328" s="1" t="s">
        <v>207</v>
      </c>
      <c r="E1328" s="1" t="s">
        <v>31947</v>
      </c>
      <c r="F1328" s="1" t="s">
        <v>74</v>
      </c>
      <c r="G1328" s="35">
        <v>40</v>
      </c>
      <c r="H13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m)CotDomMechanicalCrops40</v>
      </c>
      <c r="I1328" s="39">
        <v>156.09329892571813</v>
      </c>
      <c r="J1328" s="28">
        <v>6.9458278322070157</v>
      </c>
      <c r="K1328" s="28">
        <v>19.647058823529413</v>
      </c>
      <c r="L1328" s="28">
        <v>3.0614000576441622</v>
      </c>
      <c r="M1328" s="28">
        <v>11.173448748074826</v>
      </c>
      <c r="N1328" s="28">
        <f>SUM(TotalCarbon[[#This Row],[Tree Carbon]:[Soil Carbon]])</f>
        <v>196.92103438717356</v>
      </c>
    </row>
    <row r="1329" spans="2:14" hidden="1">
      <c r="B1329" s="1" t="s">
        <v>31954</v>
      </c>
      <c r="C1329" s="1" t="s">
        <v>190</v>
      </c>
      <c r="D1329" s="1" t="s">
        <v>207</v>
      </c>
      <c r="E1329" s="1" t="s">
        <v>31947</v>
      </c>
      <c r="F1329" s="1" t="s">
        <v>74</v>
      </c>
      <c r="G1329" s="35">
        <v>45</v>
      </c>
      <c r="H13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m)CotDomMechanicalCrops45</v>
      </c>
      <c r="I1329" s="39">
        <v>171.90526936798079</v>
      </c>
      <c r="J1329" s="28">
        <v>7.251467467944912</v>
      </c>
      <c r="K1329" s="28">
        <v>21.070093457943926</v>
      </c>
      <c r="L1329" s="28">
        <v>3.0325339423298745</v>
      </c>
      <c r="M1329" s="28">
        <v>11.685815564897787</v>
      </c>
      <c r="N1329" s="28">
        <f>SUM(TotalCarbon[[#This Row],[Tree Carbon]:[Soil Carbon]])</f>
        <v>214.94517980109728</v>
      </c>
    </row>
    <row r="1330" spans="2:14" hidden="1">
      <c r="B1330" s="1" t="s">
        <v>31954</v>
      </c>
      <c r="C1330" s="1" t="s">
        <v>190</v>
      </c>
      <c r="D1330" s="1" t="s">
        <v>207</v>
      </c>
      <c r="E1330" s="1" t="s">
        <v>31947</v>
      </c>
      <c r="F1330" s="1" t="s">
        <v>74</v>
      </c>
      <c r="G1330" s="35">
        <v>50</v>
      </c>
      <c r="H13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m)CotDomMechanicalCrops50</v>
      </c>
      <c r="I1330" s="39">
        <v>184.80093652972533</v>
      </c>
      <c r="J1330" s="28">
        <v>7.4623450993064964</v>
      </c>
      <c r="K1330" s="28">
        <v>22.366071428571427</v>
      </c>
      <c r="L1330" s="28">
        <v>3.0134694755354898</v>
      </c>
      <c r="M1330" s="28">
        <v>12.105306034687423</v>
      </c>
      <c r="N1330" s="28">
        <f>SUM(TotalCarbon[[#This Row],[Tree Carbon]:[Soil Carbon]])</f>
        <v>229.74812856782617</v>
      </c>
    </row>
    <row r="1331" spans="2:14" hidden="1">
      <c r="B1331" s="1" t="s">
        <v>31954</v>
      </c>
      <c r="C1331" s="1" t="s">
        <v>190</v>
      </c>
      <c r="D1331" s="1" t="s">
        <v>207</v>
      </c>
      <c r="E1331" s="1" t="s">
        <v>31947</v>
      </c>
      <c r="F1331" s="1" t="s">
        <v>74</v>
      </c>
      <c r="G1331" s="35">
        <v>60</v>
      </c>
      <c r="H13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m)CotDomMechanicalCrops60</v>
      </c>
      <c r="I1331" s="39">
        <v>203.43030584217772</v>
      </c>
      <c r="J1331" s="28">
        <v>7.7049734966213288</v>
      </c>
      <c r="K1331" s="28">
        <v>24.639344262295083</v>
      </c>
      <c r="L1331" s="28">
        <v>2.9923315823605647</v>
      </c>
      <c r="M1331" s="28">
        <v>12.729948653948227</v>
      </c>
      <c r="N1331" s="28">
        <f>SUM(TotalCarbon[[#This Row],[Tree Carbon]:[Soil Carbon]])</f>
        <v>251.49690383740295</v>
      </c>
    </row>
    <row r="1332" spans="2:14" hidden="1">
      <c r="B1332" s="1" t="s">
        <v>31954</v>
      </c>
      <c r="C1332" s="1" t="s">
        <v>190</v>
      </c>
      <c r="D1332" s="1" t="s">
        <v>207</v>
      </c>
      <c r="E1332" s="1" t="s">
        <v>31947</v>
      </c>
      <c r="F1332" s="1" t="s">
        <v>74</v>
      </c>
      <c r="G1332" s="35">
        <v>70</v>
      </c>
      <c r="H133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m)CotDomMechanicalCrops70</v>
      </c>
      <c r="I1332" s="39">
        <v>215.07774052429178</v>
      </c>
      <c r="J1332" s="28">
        <v>7.8168023301853067</v>
      </c>
      <c r="K1332" s="28">
        <v>26.568181818181817</v>
      </c>
      <c r="L1332" s="28">
        <v>2.9828606202449586</v>
      </c>
      <c r="M1332" s="28">
        <v>13.148659123246951</v>
      </c>
      <c r="N1332" s="28">
        <f>SUM(TotalCarbon[[#This Row],[Tree Carbon]:[Soil Carbon]])</f>
        <v>265.59424441615084</v>
      </c>
    </row>
    <row r="1333" spans="2:14" hidden="1">
      <c r="B1333" s="1" t="s">
        <v>31954</v>
      </c>
      <c r="C1333" s="1" t="s">
        <v>190</v>
      </c>
      <c r="D1333" s="1" t="s">
        <v>207</v>
      </c>
      <c r="E1333" s="1" t="s">
        <v>31947</v>
      </c>
      <c r="F1333" s="1" t="s">
        <v>74</v>
      </c>
      <c r="G1333" s="35">
        <v>80</v>
      </c>
      <c r="H133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m)CotDomMechanicalCrops80</v>
      </c>
      <c r="I1333" s="39">
        <v>222.2086707911208</v>
      </c>
      <c r="J1333" s="28">
        <v>7.8679102156700864</v>
      </c>
      <c r="K1333" s="28">
        <v>28.225352112676056</v>
      </c>
      <c r="L1333" s="28">
        <v>2.9785870855774603</v>
      </c>
      <c r="M1333" s="28">
        <v>13.429329144302876</v>
      </c>
      <c r="N1333" s="28">
        <f>SUM(TotalCarbon[[#This Row],[Tree Carbon]:[Soil Carbon]])</f>
        <v>274.70984934934728</v>
      </c>
    </row>
    <row r="1334" spans="2:14" hidden="1">
      <c r="B1334" s="1" t="s">
        <v>31954</v>
      </c>
      <c r="C1334" s="1" t="s">
        <v>190</v>
      </c>
      <c r="D1334" s="1" t="s">
        <v>207</v>
      </c>
      <c r="E1334" s="1" t="s">
        <v>31947</v>
      </c>
      <c r="F1334" s="1" t="s">
        <v>74</v>
      </c>
      <c r="G1334" s="35">
        <v>90</v>
      </c>
      <c r="H133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m)CotDomMechanicalCrops90</v>
      </c>
      <c r="I1334" s="39">
        <v>226.52194261805519</v>
      </c>
      <c r="J1334" s="28">
        <v>7.8911785686406732</v>
      </c>
      <c r="K1334" s="28">
        <v>29.664473684210527</v>
      </c>
      <c r="L1334" s="28">
        <v>2.9766526388665238</v>
      </c>
      <c r="M1334" s="28">
        <v>13.617467885737902</v>
      </c>
      <c r="N1334" s="28">
        <f>SUM(TotalCarbon[[#This Row],[Tree Carbon]:[Soil Carbon]])</f>
        <v>280.67171539551083</v>
      </c>
    </row>
    <row r="1335" spans="2:14" hidden="1">
      <c r="B1335" s="1" t="s">
        <v>31954</v>
      </c>
      <c r="C1335" s="1" t="s">
        <v>190</v>
      </c>
      <c r="D1335" s="1" t="s">
        <v>207</v>
      </c>
      <c r="E1335" s="1" t="s">
        <v>31947</v>
      </c>
      <c r="F1335" s="1" t="s">
        <v>74</v>
      </c>
      <c r="G1335" s="35">
        <v>100</v>
      </c>
      <c r="H133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m)CotDomMechanicalCrops100</v>
      </c>
      <c r="I1335" s="39">
        <v>229.11253519198738</v>
      </c>
      <c r="J1335" s="28">
        <v>7.9017539067004012</v>
      </c>
      <c r="K1335" s="28">
        <v>30.925925925925927</v>
      </c>
      <c r="L1335" s="28">
        <v>2.9757757422343896</v>
      </c>
      <c r="M1335" s="28">
        <v>13.743581055557719</v>
      </c>
      <c r="N1335" s="28">
        <f>SUM(TotalCarbon[[#This Row],[Tree Carbon]:[Soil Carbon]])</f>
        <v>284.65957182240584</v>
      </c>
    </row>
    <row r="1336" spans="2:14" hidden="1">
      <c r="B1336" s="1" t="s">
        <v>31954</v>
      </c>
      <c r="C1336" s="1" t="s">
        <v>190</v>
      </c>
      <c r="D1336" s="1" t="s">
        <v>208</v>
      </c>
      <c r="E1336" s="1" t="s">
        <v>31947</v>
      </c>
      <c r="F1336" s="1" t="s">
        <v>74</v>
      </c>
      <c r="G1336" s="35">
        <v>0</v>
      </c>
      <c r="H13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m)WilCotMechanicalCrops0</v>
      </c>
      <c r="I1336" s="39">
        <v>0</v>
      </c>
      <c r="J1336" s="28">
        <v>0</v>
      </c>
      <c r="K1336" s="28">
        <v>0</v>
      </c>
      <c r="L1336" s="28">
        <v>0</v>
      </c>
      <c r="M1336" s="28">
        <v>0</v>
      </c>
      <c r="N1336" s="28">
        <f>SUM(TotalCarbon[[#This Row],[Tree Carbon]:[Soil Carbon]])</f>
        <v>0</v>
      </c>
    </row>
    <row r="1337" spans="2:14" hidden="1">
      <c r="B1337" s="1" t="s">
        <v>31954</v>
      </c>
      <c r="C1337" s="1" t="s">
        <v>190</v>
      </c>
      <c r="D1337" s="1" t="s">
        <v>208</v>
      </c>
      <c r="E1337" s="1" t="s">
        <v>31947</v>
      </c>
      <c r="F1337" s="1" t="s">
        <v>74</v>
      </c>
      <c r="G1337" s="35">
        <v>5</v>
      </c>
      <c r="H13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m)WilCotMechanicalCrops5</v>
      </c>
      <c r="I1337" s="39">
        <v>28.270004332360855</v>
      </c>
      <c r="J1337" s="28">
        <v>1.1261750057479241</v>
      </c>
      <c r="K1337" s="28">
        <v>3.7388059701492535</v>
      </c>
      <c r="L1337" s="28">
        <v>4.568210151775868</v>
      </c>
      <c r="M1337" s="28">
        <v>2.5377694569082578</v>
      </c>
      <c r="N1337" s="28">
        <f>SUM(TotalCarbon[[#This Row],[Tree Carbon]:[Soil Carbon]])</f>
        <v>40.240964916942154</v>
      </c>
    </row>
    <row r="1338" spans="2:14" hidden="1">
      <c r="B1338" s="1" t="s">
        <v>31954</v>
      </c>
      <c r="C1338" s="1" t="s">
        <v>190</v>
      </c>
      <c r="D1338" s="1" t="s">
        <v>208</v>
      </c>
      <c r="E1338" s="1" t="s">
        <v>31947</v>
      </c>
      <c r="F1338" s="1" t="s">
        <v>74</v>
      </c>
      <c r="G1338" s="35">
        <v>10</v>
      </c>
      <c r="H13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m)WilCotMechanicalCrops10</v>
      </c>
      <c r="I1338" s="39">
        <v>59.014191642346091</v>
      </c>
      <c r="J1338" s="28">
        <v>2.6273101552884319</v>
      </c>
      <c r="K1338" s="28">
        <v>6.958333333333333</v>
      </c>
      <c r="L1338" s="28">
        <v>3.7914634469929918</v>
      </c>
      <c r="M1338" s="28">
        <v>4.6155193555010499</v>
      </c>
      <c r="N1338" s="28">
        <f>SUM(TotalCarbon[[#This Row],[Tree Carbon]:[Soil Carbon]])</f>
        <v>77.006817933461903</v>
      </c>
    </row>
    <row r="1339" spans="2:14" hidden="1">
      <c r="B1339" s="1" t="s">
        <v>31954</v>
      </c>
      <c r="C1339" s="1" t="s">
        <v>190</v>
      </c>
      <c r="D1339" s="1" t="s">
        <v>208</v>
      </c>
      <c r="E1339" s="1" t="s">
        <v>31947</v>
      </c>
      <c r="F1339" s="1" t="s">
        <v>74</v>
      </c>
      <c r="G1339" s="35">
        <v>15</v>
      </c>
      <c r="H13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m)WilCotMechanicalCrops15</v>
      </c>
      <c r="I1339" s="39">
        <v>70.38378278805672</v>
      </c>
      <c r="J1339" s="28">
        <v>3.3121232962867131</v>
      </c>
      <c r="K1339" s="28">
        <v>9.7597402597402603</v>
      </c>
      <c r="L1339" s="28">
        <v>3.6030968849440734</v>
      </c>
      <c r="M1339" s="28">
        <v>6.3166370946836281</v>
      </c>
      <c r="N1339" s="28">
        <f>SUM(TotalCarbon[[#This Row],[Tree Carbon]:[Soil Carbon]])</f>
        <v>93.375380323711397</v>
      </c>
    </row>
    <row r="1340" spans="2:14" hidden="1">
      <c r="B1340" s="1" t="s">
        <v>31954</v>
      </c>
      <c r="C1340" s="1" t="s">
        <v>190</v>
      </c>
      <c r="D1340" s="1" t="s">
        <v>208</v>
      </c>
      <c r="E1340" s="1" t="s">
        <v>31947</v>
      </c>
      <c r="F1340" s="1" t="s">
        <v>74</v>
      </c>
      <c r="G1340" s="35">
        <v>20</v>
      </c>
      <c r="H13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m)WilCotMechanicalCrops20</v>
      </c>
      <c r="I1340" s="39">
        <v>73.78569550085966</v>
      </c>
      <c r="J1340" s="28">
        <v>3.5589078088340047</v>
      </c>
      <c r="K1340" s="28">
        <v>12.219512195121951</v>
      </c>
      <c r="L1340" s="28">
        <v>3.5465793968068322</v>
      </c>
      <c r="M1340" s="28">
        <v>7.7093945023588972</v>
      </c>
      <c r="N1340" s="28">
        <f>SUM(TotalCarbon[[#This Row],[Tree Carbon]:[Soil Carbon]])</f>
        <v>100.82008940398134</v>
      </c>
    </row>
    <row r="1341" spans="2:14" hidden="1">
      <c r="B1341" s="1" t="s">
        <v>31954</v>
      </c>
      <c r="C1341" s="1" t="s">
        <v>190</v>
      </c>
      <c r="D1341" s="1" t="s">
        <v>208</v>
      </c>
      <c r="E1341" s="1" t="s">
        <v>31947</v>
      </c>
      <c r="F1341" s="1" t="s">
        <v>74</v>
      </c>
      <c r="G1341" s="35">
        <v>25</v>
      </c>
      <c r="H13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m)WilCotMechanicalCrops25</v>
      </c>
      <c r="I1341" s="39">
        <v>74.750650882261851</v>
      </c>
      <c r="J1341" s="28">
        <v>3.6420034421742637</v>
      </c>
      <c r="K1341" s="28">
        <v>14.396551724137931</v>
      </c>
      <c r="L1341" s="28">
        <v>3.5286167531468764</v>
      </c>
      <c r="M1341" s="28">
        <v>8.8496878235998082</v>
      </c>
      <c r="N1341" s="28">
        <f>SUM(TotalCarbon[[#This Row],[Tree Carbon]:[Soil Carbon]])</f>
        <v>105.16751062532073</v>
      </c>
    </row>
    <row r="1342" spans="2:14" hidden="1">
      <c r="B1342" s="1" t="s">
        <v>31954</v>
      </c>
      <c r="C1342" s="1" t="s">
        <v>190</v>
      </c>
      <c r="D1342" s="1" t="s">
        <v>208</v>
      </c>
      <c r="E1342" s="1" t="s">
        <v>31947</v>
      </c>
      <c r="F1342" s="1" t="s">
        <v>74</v>
      </c>
      <c r="G1342" s="35">
        <v>30</v>
      </c>
      <c r="H13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m)WilCotMechanicalCrops30</v>
      </c>
      <c r="I1342" s="39">
        <v>75.020431192136797</v>
      </c>
      <c r="J1342" s="28">
        <v>3.6693930964832413</v>
      </c>
      <c r="K1342" s="28">
        <v>16.336956521739129</v>
      </c>
      <c r="L1342" s="28">
        <v>3.5228052626295479</v>
      </c>
      <c r="M1342" s="28">
        <v>9.7832810332291729</v>
      </c>
      <c r="N1342" s="28">
        <f>SUM(TotalCarbon[[#This Row],[Tree Carbon]:[Soil Carbon]])</f>
        <v>108.33286710621789</v>
      </c>
    </row>
    <row r="1343" spans="2:14" hidden="1">
      <c r="B1343" s="1" t="s">
        <v>31954</v>
      </c>
      <c r="C1343" s="1" t="s">
        <v>190</v>
      </c>
      <c r="D1343" s="1" t="s">
        <v>208</v>
      </c>
      <c r="E1343" s="1" t="s">
        <v>31947</v>
      </c>
      <c r="F1343" s="1" t="s">
        <v>74</v>
      </c>
      <c r="G1343" s="35">
        <v>35</v>
      </c>
      <c r="H13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m)WilCotMechanicalCrops35</v>
      </c>
      <c r="I1343" s="39">
        <v>75.095555336385971</v>
      </c>
      <c r="J1343" s="28">
        <v>3.6783594087662266</v>
      </c>
      <c r="K1343" s="28">
        <v>18.077319587628867</v>
      </c>
      <c r="L1343" s="28">
        <v>3.5209142941772895</v>
      </c>
      <c r="M1343" s="28">
        <v>10.54764250481751</v>
      </c>
      <c r="N1343" s="28">
        <f>SUM(TotalCarbon[[#This Row],[Tree Carbon]:[Soil Carbon]])</f>
        <v>110.91979113177587</v>
      </c>
    </row>
    <row r="1344" spans="2:14" hidden="1">
      <c r="B1344" s="1" t="s">
        <v>31954</v>
      </c>
      <c r="C1344" s="1" t="s">
        <v>190</v>
      </c>
      <c r="D1344" s="1" t="s">
        <v>208</v>
      </c>
      <c r="E1344" s="1" t="s">
        <v>31947</v>
      </c>
      <c r="F1344" s="1" t="s">
        <v>74</v>
      </c>
      <c r="G1344" s="35">
        <v>40</v>
      </c>
      <c r="H13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m)WilCotMechanicalCrops40</v>
      </c>
      <c r="I1344" s="39">
        <v>75.116451557520946</v>
      </c>
      <c r="J1344" s="28">
        <v>3.6812880925157034</v>
      </c>
      <c r="K1344" s="28">
        <v>19.647058823529413</v>
      </c>
      <c r="L1344" s="28">
        <v>3.5202978615800937</v>
      </c>
      <c r="M1344" s="28">
        <v>11.173448748074826</v>
      </c>
      <c r="N1344" s="28">
        <f>SUM(TotalCarbon[[#This Row],[Tree Carbon]:[Soil Carbon]])</f>
        <v>113.13854508322098</v>
      </c>
    </row>
    <row r="1345" spans="2:14" hidden="1">
      <c r="B1345" s="1" t="s">
        <v>31954</v>
      </c>
      <c r="C1345" s="1" t="s">
        <v>190</v>
      </c>
      <c r="D1345" s="1" t="s">
        <v>208</v>
      </c>
      <c r="E1345" s="1" t="s">
        <v>31947</v>
      </c>
      <c r="F1345" s="1" t="s">
        <v>74</v>
      </c>
      <c r="G1345" s="35">
        <v>45</v>
      </c>
      <c r="H13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m)WilCotMechanicalCrops45</v>
      </c>
      <c r="I1345" s="39">
        <v>75.122262175081957</v>
      </c>
      <c r="J1345" s="28">
        <v>3.6822439990913969</v>
      </c>
      <c r="K1345" s="28">
        <v>21.070093457943926</v>
      </c>
      <c r="L1345" s="28">
        <v>3.5200967908046694</v>
      </c>
      <c r="M1345" s="28">
        <v>11.685815564897787</v>
      </c>
      <c r="N1345" s="28">
        <f>SUM(TotalCarbon[[#This Row],[Tree Carbon]:[Soil Carbon]])</f>
        <v>115.08051198781973</v>
      </c>
    </row>
    <row r="1346" spans="2:14" hidden="1">
      <c r="B1346" s="1" t="s">
        <v>31954</v>
      </c>
      <c r="C1346" s="1" t="s">
        <v>190</v>
      </c>
      <c r="D1346" s="1" t="s">
        <v>208</v>
      </c>
      <c r="E1346" s="1" t="s">
        <v>31947</v>
      </c>
      <c r="F1346" s="1" t="s">
        <v>74</v>
      </c>
      <c r="G1346" s="35">
        <v>50</v>
      </c>
      <c r="H13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m)WilCotMechanicalCrops50</v>
      </c>
      <c r="I1346" s="39">
        <v>75.123877796740516</v>
      </c>
      <c r="J1346" s="28">
        <v>3.6825559278930973</v>
      </c>
      <c r="K1346" s="28">
        <v>22.366071428571427</v>
      </c>
      <c r="L1346" s="28">
        <v>3.5200311917231137</v>
      </c>
      <c r="M1346" s="28">
        <v>12.105306034687423</v>
      </c>
      <c r="N1346" s="28">
        <f>SUM(TotalCarbon[[#This Row],[Tree Carbon]:[Soil Carbon]])</f>
        <v>116.79784237961559</v>
      </c>
    </row>
    <row r="1347" spans="2:14" hidden="1">
      <c r="B1347" s="1" t="s">
        <v>31954</v>
      </c>
      <c r="C1347" s="1" t="s">
        <v>190</v>
      </c>
      <c r="D1347" s="1" t="s">
        <v>208</v>
      </c>
      <c r="E1347" s="1" t="s">
        <v>31947</v>
      </c>
      <c r="F1347" s="1" t="s">
        <v>74</v>
      </c>
      <c r="G1347" s="35">
        <v>60</v>
      </c>
      <c r="H13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m)WilCotMechanicalCrops60</v>
      </c>
      <c r="I1347" s="39">
        <v>75.124451900615981</v>
      </c>
      <c r="J1347" s="28">
        <v>3.6826909168929349</v>
      </c>
      <c r="K1347" s="28">
        <v>24.639344262295083</v>
      </c>
      <c r="L1347" s="28">
        <v>3.5200028054412922</v>
      </c>
      <c r="M1347" s="28">
        <v>12.729948653948227</v>
      </c>
      <c r="N1347" s="28">
        <f>SUM(TotalCarbon[[#This Row],[Tree Carbon]:[Soil Carbon]])</f>
        <v>119.69643853919352</v>
      </c>
    </row>
    <row r="1348" spans="2:14" hidden="1">
      <c r="B1348" s="1" t="s">
        <v>31954</v>
      </c>
      <c r="C1348" s="1" t="s">
        <v>190</v>
      </c>
      <c r="D1348" s="1" t="s">
        <v>208</v>
      </c>
      <c r="E1348" s="1" t="s">
        <v>31947</v>
      </c>
      <c r="F1348" s="1" t="s">
        <v>74</v>
      </c>
      <c r="G1348" s="35">
        <v>70</v>
      </c>
      <c r="H13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m)WilCotMechanicalCrops70</v>
      </c>
      <c r="I1348" s="39">
        <v>75.124496281688877</v>
      </c>
      <c r="J1348" s="28">
        <v>3.6827052878142488</v>
      </c>
      <c r="K1348" s="28">
        <v>26.568181818181817</v>
      </c>
      <c r="L1348" s="28">
        <v>3.5199997835140926</v>
      </c>
      <c r="M1348" s="28">
        <v>13.148659123246951</v>
      </c>
      <c r="N1348" s="28">
        <f>SUM(TotalCarbon[[#This Row],[Tree Carbon]:[Soil Carbon]])</f>
        <v>122.04404229444597</v>
      </c>
    </row>
    <row r="1349" spans="2:14" hidden="1">
      <c r="B1349" s="1" t="s">
        <v>31954</v>
      </c>
      <c r="C1349" s="1" t="s">
        <v>190</v>
      </c>
      <c r="D1349" s="1" t="s">
        <v>208</v>
      </c>
      <c r="E1349" s="1" t="s">
        <v>31947</v>
      </c>
      <c r="F1349" s="1" t="s">
        <v>74</v>
      </c>
      <c r="G1349" s="35">
        <v>80</v>
      </c>
      <c r="H13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m)WilCotMechanicalCrops80</v>
      </c>
      <c r="I1349" s="39">
        <v>75.124499712556911</v>
      </c>
      <c r="J1349" s="28">
        <v>3.6827068177232407</v>
      </c>
      <c r="K1349" s="28">
        <v>28.225352112676056</v>
      </c>
      <c r="L1349" s="28">
        <v>3.5199994618046277</v>
      </c>
      <c r="M1349" s="28">
        <v>13.429329144302876</v>
      </c>
      <c r="N1349" s="28">
        <f>SUM(TotalCarbon[[#This Row],[Tree Carbon]:[Soil Carbon]])</f>
        <v>123.98188724906373</v>
      </c>
    </row>
    <row r="1350" spans="2:14" hidden="1">
      <c r="B1350" s="1" t="s">
        <v>31954</v>
      </c>
      <c r="C1350" s="1" t="s">
        <v>190</v>
      </c>
      <c r="D1350" s="1" t="s">
        <v>208</v>
      </c>
      <c r="E1350" s="1" t="s">
        <v>31947</v>
      </c>
      <c r="F1350" s="1" t="s">
        <v>74</v>
      </c>
      <c r="G1350" s="35">
        <v>90</v>
      </c>
      <c r="H13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m)WilCotMechanicalCrops90</v>
      </c>
      <c r="I1350" s="39">
        <v>75.124499977779294</v>
      </c>
      <c r="J1350" s="28">
        <v>3.6827069805950883</v>
      </c>
      <c r="K1350" s="28">
        <v>29.664473684210527</v>
      </c>
      <c r="L1350" s="28">
        <v>3.519999427555923</v>
      </c>
      <c r="M1350" s="28">
        <v>13.617467885737902</v>
      </c>
      <c r="N1350" s="28">
        <f>SUM(TotalCarbon[[#This Row],[Tree Carbon]:[Soil Carbon]])</f>
        <v>125.60914795587874</v>
      </c>
    </row>
    <row r="1351" spans="2:14" hidden="1">
      <c r="B1351" s="1" t="s">
        <v>31954</v>
      </c>
      <c r="C1351" s="1" t="s">
        <v>190</v>
      </c>
      <c r="D1351" s="1" t="s">
        <v>208</v>
      </c>
      <c r="E1351" s="1" t="s">
        <v>31947</v>
      </c>
      <c r="F1351" s="1" t="s">
        <v>74</v>
      </c>
      <c r="G1351" s="35">
        <v>100</v>
      </c>
      <c r="H13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m)WilCotMechanicalCrops100</v>
      </c>
      <c r="I1351" s="39">
        <v>75.124499998282218</v>
      </c>
      <c r="J1351" s="28">
        <v>3.682706997934182</v>
      </c>
      <c r="K1351" s="28">
        <v>30.925925925925927</v>
      </c>
      <c r="L1351" s="28">
        <v>3.5199994239098604</v>
      </c>
      <c r="M1351" s="28">
        <v>13.743581055557719</v>
      </c>
      <c r="N1351" s="28">
        <f>SUM(TotalCarbon[[#This Row],[Tree Carbon]:[Soil Carbon]])</f>
        <v>126.9967134016099</v>
      </c>
    </row>
    <row r="1352" spans="2:14" hidden="1">
      <c r="B1352" s="1" t="s">
        <v>31954</v>
      </c>
      <c r="C1352" s="1" t="s">
        <v>190</v>
      </c>
      <c r="D1352" s="1" t="s">
        <v>209</v>
      </c>
      <c r="E1352" s="1" t="s">
        <v>31947</v>
      </c>
      <c r="F1352" s="1" t="s">
        <v>74</v>
      </c>
      <c r="G1352" s="35">
        <v>0</v>
      </c>
      <c r="H13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m)ShrublandMechanicalCrops0</v>
      </c>
      <c r="I1352" s="39">
        <v>0</v>
      </c>
      <c r="J1352" s="28">
        <v>0</v>
      </c>
      <c r="K1352" s="28">
        <v>0</v>
      </c>
      <c r="L1352" s="28">
        <v>0</v>
      </c>
      <c r="M1352" s="28">
        <v>0</v>
      </c>
      <c r="N1352" s="28">
        <f>SUM(TotalCarbon[[#This Row],[Tree Carbon]:[Soil Carbon]])</f>
        <v>0</v>
      </c>
    </row>
    <row r="1353" spans="2:14" hidden="1">
      <c r="B1353" s="1" t="s">
        <v>31954</v>
      </c>
      <c r="C1353" s="1" t="s">
        <v>190</v>
      </c>
      <c r="D1353" s="1" t="s">
        <v>209</v>
      </c>
      <c r="E1353" s="1" t="s">
        <v>31947</v>
      </c>
      <c r="F1353" s="1" t="s">
        <v>74</v>
      </c>
      <c r="G1353" s="35">
        <v>5</v>
      </c>
      <c r="H13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m)ShrublandMechanicalCrops5</v>
      </c>
      <c r="I1353" s="39">
        <v>3.0141956839325448</v>
      </c>
      <c r="J1353" s="28">
        <v>0.21055629226912231</v>
      </c>
      <c r="K1353" s="28">
        <v>3.7388059701492535</v>
      </c>
      <c r="L1353" s="28">
        <v>6.6063010366257551</v>
      </c>
      <c r="M1353" s="28">
        <v>1.5861059105676603</v>
      </c>
      <c r="N1353" s="28">
        <f>SUM(TotalCarbon[[#This Row],[Tree Carbon]:[Soil Carbon]])</f>
        <v>15.155964893544336</v>
      </c>
    </row>
    <row r="1354" spans="2:14" hidden="1">
      <c r="B1354" s="1" t="s">
        <v>31954</v>
      </c>
      <c r="C1354" s="1" t="s">
        <v>190</v>
      </c>
      <c r="D1354" s="1" t="s">
        <v>209</v>
      </c>
      <c r="E1354" s="1" t="s">
        <v>31947</v>
      </c>
      <c r="F1354" s="1" t="s">
        <v>74</v>
      </c>
      <c r="G1354" s="35">
        <v>10</v>
      </c>
      <c r="H13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m)ShrublandMechanicalCrops10</v>
      </c>
      <c r="I1354" s="39">
        <v>14.657601163866563</v>
      </c>
      <c r="J1354" s="28">
        <v>0.82118729496614962</v>
      </c>
      <c r="K1354" s="28">
        <v>6.958333333333333</v>
      </c>
      <c r="L1354" s="28">
        <v>4.8969095286178987</v>
      </c>
      <c r="M1354" s="28">
        <v>2.8846995971881562</v>
      </c>
      <c r="N1354" s="28">
        <f>SUM(TotalCarbon[[#This Row],[Tree Carbon]:[Soil Carbon]])</f>
        <v>30.218730917972099</v>
      </c>
    </row>
    <row r="1355" spans="2:14" hidden="1">
      <c r="B1355" s="1" t="s">
        <v>31954</v>
      </c>
      <c r="C1355" s="1" t="s">
        <v>190</v>
      </c>
      <c r="D1355" s="1" t="s">
        <v>209</v>
      </c>
      <c r="E1355" s="1" t="s">
        <v>31947</v>
      </c>
      <c r="F1355" s="1" t="s">
        <v>74</v>
      </c>
      <c r="G1355" s="35">
        <v>15</v>
      </c>
      <c r="H13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m)ShrublandMechanicalCrops15</v>
      </c>
      <c r="I1355" s="39">
        <v>31.060709217644437</v>
      </c>
      <c r="J1355" s="28">
        <v>1.452501809577126</v>
      </c>
      <c r="K1355" s="28">
        <v>9.7597402597402603</v>
      </c>
      <c r="L1355" s="28">
        <v>4.3195021955574147</v>
      </c>
      <c r="M1355" s="28">
        <v>3.9478981841772693</v>
      </c>
      <c r="N1355" s="28">
        <f>SUM(TotalCarbon[[#This Row],[Tree Carbon]:[Soil Carbon]])</f>
        <v>50.540351666696509</v>
      </c>
    </row>
    <row r="1356" spans="2:14" hidden="1">
      <c r="B1356" s="1" t="s">
        <v>31954</v>
      </c>
      <c r="C1356" s="1" t="s">
        <v>190</v>
      </c>
      <c r="D1356" s="1" t="s">
        <v>209</v>
      </c>
      <c r="E1356" s="1" t="s">
        <v>31947</v>
      </c>
      <c r="F1356" s="1" t="s">
        <v>74</v>
      </c>
      <c r="G1356" s="35">
        <v>20</v>
      </c>
      <c r="H135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m)ShrublandMechanicalCrops20</v>
      </c>
      <c r="I1356" s="39">
        <v>47.701001623040675</v>
      </c>
      <c r="J1356" s="28">
        <v>1.9300342942806175</v>
      </c>
      <c r="K1356" s="28">
        <v>12.219512195121951</v>
      </c>
      <c r="L1356" s="28">
        <v>4.0576544846563491</v>
      </c>
      <c r="M1356" s="28">
        <v>4.8183715639743099</v>
      </c>
      <c r="N1356" s="28">
        <f>SUM(TotalCarbon[[#This Row],[Tree Carbon]:[Soil Carbon]])</f>
        <v>70.726574161073898</v>
      </c>
    </row>
    <row r="1357" spans="2:14" hidden="1">
      <c r="B1357" s="1" t="s">
        <v>31954</v>
      </c>
      <c r="C1357" s="1" t="s">
        <v>190</v>
      </c>
      <c r="D1357" s="1" t="s">
        <v>209</v>
      </c>
      <c r="E1357" s="1" t="s">
        <v>31947</v>
      </c>
      <c r="F1357" s="1" t="s">
        <v>74</v>
      </c>
      <c r="G1357" s="35">
        <v>25</v>
      </c>
      <c r="H135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m)ShrublandMechanicalCrops25</v>
      </c>
      <c r="I1357" s="39">
        <v>62.200315887064036</v>
      </c>
      <c r="J1357" s="28">
        <v>2.2463811768879922</v>
      </c>
      <c r="K1357" s="28">
        <v>14.396551724137931</v>
      </c>
      <c r="L1357" s="28">
        <v>3.9243976759677506</v>
      </c>
      <c r="M1357" s="28">
        <v>5.5310548897498784</v>
      </c>
      <c r="N1357" s="28">
        <f>SUM(TotalCarbon[[#This Row],[Tree Carbon]:[Soil Carbon]])</f>
        <v>88.298701353807601</v>
      </c>
    </row>
    <row r="1358" spans="2:14" hidden="1">
      <c r="B1358" s="1" t="s">
        <v>31954</v>
      </c>
      <c r="C1358" s="1" t="s">
        <v>190</v>
      </c>
      <c r="D1358" s="1" t="s">
        <v>209</v>
      </c>
      <c r="E1358" s="1" t="s">
        <v>31947</v>
      </c>
      <c r="F1358" s="1" t="s">
        <v>74</v>
      </c>
      <c r="G1358" s="35">
        <v>30</v>
      </c>
      <c r="H135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m)ShrublandMechanicalCrops30</v>
      </c>
      <c r="I1358" s="39">
        <v>73.825393459977718</v>
      </c>
      <c r="J1358" s="28">
        <v>2.442705715592536</v>
      </c>
      <c r="K1358" s="28">
        <v>16.336956521739129</v>
      </c>
      <c r="L1358" s="28">
        <v>3.8527223868720983</v>
      </c>
      <c r="M1358" s="28">
        <v>6.114550645768233</v>
      </c>
      <c r="N1358" s="28">
        <f>SUM(TotalCarbon[[#This Row],[Tree Carbon]:[Soil Carbon]])</f>
        <v>102.57232872994972</v>
      </c>
    </row>
    <row r="1359" spans="2:14" hidden="1">
      <c r="B1359" s="1" t="s">
        <v>31954</v>
      </c>
      <c r="C1359" s="1" t="s">
        <v>190</v>
      </c>
      <c r="D1359" s="1" t="s">
        <v>209</v>
      </c>
      <c r="E1359" s="1" t="s">
        <v>31947</v>
      </c>
      <c r="F1359" s="1" t="s">
        <v>74</v>
      </c>
      <c r="G1359" s="35">
        <v>35</v>
      </c>
      <c r="H135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m)ShrublandMechanicalCrops35</v>
      </c>
      <c r="I1359" s="39">
        <v>82.693682161350708</v>
      </c>
      <c r="J1359" s="28">
        <v>2.5604137470642105</v>
      </c>
      <c r="K1359" s="28">
        <v>18.077319587628867</v>
      </c>
      <c r="L1359" s="28">
        <v>3.8130380237114503</v>
      </c>
      <c r="M1359" s="28">
        <v>6.592276565510943</v>
      </c>
      <c r="N1359" s="28">
        <f>SUM(TotalCarbon[[#This Row],[Tree Carbon]:[Soil Carbon]])</f>
        <v>113.73673008526619</v>
      </c>
    </row>
    <row r="1360" spans="2:14" hidden="1">
      <c r="B1360" s="1" t="s">
        <v>31954</v>
      </c>
      <c r="C1360" s="1" t="s">
        <v>190</v>
      </c>
      <c r="D1360" s="1" t="s">
        <v>209</v>
      </c>
      <c r="E1360" s="1" t="s">
        <v>31947</v>
      </c>
      <c r="F1360" s="1" t="s">
        <v>74</v>
      </c>
      <c r="G1360" s="35">
        <v>40</v>
      </c>
      <c r="H13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m)ShrublandMechanicalCrops40</v>
      </c>
      <c r="I1360" s="39">
        <v>89.25025524474573</v>
      </c>
      <c r="J1360" s="28">
        <v>2.6296645624507646</v>
      </c>
      <c r="K1360" s="28">
        <v>19.647058823529413</v>
      </c>
      <c r="L1360" s="28">
        <v>3.7907163749741728</v>
      </c>
      <c r="M1360" s="28">
        <v>6.9834054675467669</v>
      </c>
      <c r="N1360" s="28">
        <f>SUM(TotalCarbon[[#This Row],[Tree Carbon]:[Soil Carbon]])</f>
        <v>122.30110047324686</v>
      </c>
    </row>
    <row r="1361" spans="2:14" hidden="1">
      <c r="B1361" s="1" t="s">
        <v>31954</v>
      </c>
      <c r="C1361" s="1" t="s">
        <v>190</v>
      </c>
      <c r="D1361" s="1" t="s">
        <v>209</v>
      </c>
      <c r="E1361" s="1" t="s">
        <v>31947</v>
      </c>
      <c r="F1361" s="1" t="s">
        <v>74</v>
      </c>
      <c r="G1361" s="35">
        <v>45</v>
      </c>
      <c r="H13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m)ShrublandMechanicalCrops45</v>
      </c>
      <c r="I1361" s="39">
        <v>93.999895340583194</v>
      </c>
      <c r="J1361" s="28">
        <v>2.6699779750838051</v>
      </c>
      <c r="K1361" s="28">
        <v>21.070093457943926</v>
      </c>
      <c r="L1361" s="28">
        <v>3.7780498137058847</v>
      </c>
      <c r="M1361" s="28">
        <v>7.3036347280611196</v>
      </c>
      <c r="N1361" s="28">
        <f>SUM(TotalCarbon[[#This Row],[Tree Carbon]:[Soil Carbon]])</f>
        <v>128.82165131537795</v>
      </c>
    </row>
    <row r="1362" spans="2:14" hidden="1">
      <c r="B1362" s="1" t="s">
        <v>31954</v>
      </c>
      <c r="C1362" s="1" t="s">
        <v>190</v>
      </c>
      <c r="D1362" s="1" t="s">
        <v>209</v>
      </c>
      <c r="E1362" s="1" t="s">
        <v>31947</v>
      </c>
      <c r="F1362" s="1" t="s">
        <v>74</v>
      </c>
      <c r="G1362" s="35">
        <v>50</v>
      </c>
      <c r="H13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m)ShrublandMechanicalCrops50</v>
      </c>
      <c r="I1362" s="39">
        <v>97.394283861733101</v>
      </c>
      <c r="J1362" s="28">
        <v>2.6933058616416656</v>
      </c>
      <c r="K1362" s="28">
        <v>22.366071428571427</v>
      </c>
      <c r="L1362" s="28">
        <v>3.770826238561952</v>
      </c>
      <c r="M1362" s="28">
        <v>7.5658162716796369</v>
      </c>
      <c r="N1362" s="28">
        <f>SUM(TotalCarbon[[#This Row],[Tree Carbon]:[Soil Carbon]])</f>
        <v>133.7903036621878</v>
      </c>
    </row>
    <row r="1363" spans="2:14" hidden="1">
      <c r="B1363" s="1" t="s">
        <v>31954</v>
      </c>
      <c r="C1363" s="1" t="s">
        <v>190</v>
      </c>
      <c r="D1363" s="1" t="s">
        <v>209</v>
      </c>
      <c r="E1363" s="1" t="s">
        <v>31947</v>
      </c>
      <c r="F1363" s="1" t="s">
        <v>74</v>
      </c>
      <c r="G1363" s="35">
        <v>60</v>
      </c>
      <c r="H13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m)ShrublandMechanicalCrops60</v>
      </c>
      <c r="I1363" s="39">
        <v>101.48984429507148</v>
      </c>
      <c r="J1363" s="28">
        <v>2.7145021864776377</v>
      </c>
      <c r="K1363" s="28">
        <v>24.639344262295083</v>
      </c>
      <c r="L1363" s="28">
        <v>3.7643285891273721</v>
      </c>
      <c r="M1363" s="28">
        <v>7.9562179087176403</v>
      </c>
      <c r="N1363" s="28">
        <f>SUM(TotalCarbon[[#This Row],[Tree Carbon]:[Soil Carbon]])</f>
        <v>140.5642372416892</v>
      </c>
    </row>
    <row r="1364" spans="2:14" hidden="1">
      <c r="B1364" s="1" t="s">
        <v>31954</v>
      </c>
      <c r="C1364" s="1" t="s">
        <v>190</v>
      </c>
      <c r="D1364" s="1" t="s">
        <v>209</v>
      </c>
      <c r="E1364" s="1" t="s">
        <v>31947</v>
      </c>
      <c r="F1364" s="1" t="s">
        <v>74</v>
      </c>
      <c r="G1364" s="35">
        <v>70</v>
      </c>
      <c r="H13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m)ShrublandMechanicalCrops70</v>
      </c>
      <c r="I1364" s="39">
        <v>103.50386992550837</v>
      </c>
      <c r="J1364" s="28">
        <v>2.7215119117592801</v>
      </c>
      <c r="K1364" s="28">
        <v>26.568181818181817</v>
      </c>
      <c r="L1364" s="28">
        <v>3.7621933935179359</v>
      </c>
      <c r="M1364" s="28">
        <v>8.2179119520293398</v>
      </c>
      <c r="N1364" s="28">
        <f>SUM(TotalCarbon[[#This Row],[Tree Carbon]:[Soil Carbon]])</f>
        <v>144.77366900099676</v>
      </c>
    </row>
    <row r="1365" spans="2:14" hidden="1">
      <c r="B1365" s="1" t="s">
        <v>31954</v>
      </c>
      <c r="C1365" s="1" t="s">
        <v>190</v>
      </c>
      <c r="D1365" s="1" t="s">
        <v>209</v>
      </c>
      <c r="E1365" s="1" t="s">
        <v>31947</v>
      </c>
      <c r="F1365" s="1" t="s">
        <v>74</v>
      </c>
      <c r="G1365" s="35">
        <v>80</v>
      </c>
      <c r="H13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m)ShrublandMechanicalCrops80</v>
      </c>
      <c r="I1365" s="39">
        <v>104.48388815010895</v>
      </c>
      <c r="J1365" s="28">
        <v>2.7238246705764024</v>
      </c>
      <c r="K1365" s="28">
        <v>28.225352112676056</v>
      </c>
      <c r="L1365" s="28">
        <v>3.7614903878025499</v>
      </c>
      <c r="M1365" s="28">
        <v>8.3933307151892933</v>
      </c>
      <c r="N1365" s="28">
        <f>SUM(TotalCarbon[[#This Row],[Tree Carbon]:[Soil Carbon]])</f>
        <v>147.58788603635327</v>
      </c>
    </row>
    <row r="1366" spans="2:14" hidden="1">
      <c r="B1366" s="1" t="s">
        <v>31954</v>
      </c>
      <c r="C1366" s="1" t="s">
        <v>190</v>
      </c>
      <c r="D1366" s="1" t="s">
        <v>209</v>
      </c>
      <c r="E1366" s="1" t="s">
        <v>31947</v>
      </c>
      <c r="F1366" s="1" t="s">
        <v>74</v>
      </c>
      <c r="G1366" s="35">
        <v>90</v>
      </c>
      <c r="H13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m)ShrublandMechanicalCrops90</v>
      </c>
      <c r="I1366" s="39">
        <v>104.95836851282789</v>
      </c>
      <c r="J1366" s="28">
        <v>2.7245871479281272</v>
      </c>
      <c r="K1366" s="28">
        <v>29.664473684210527</v>
      </c>
      <c r="L1366" s="28">
        <v>3.7612587783465274</v>
      </c>
      <c r="M1366" s="28">
        <v>8.5109174285861897</v>
      </c>
      <c r="N1366" s="28">
        <f>SUM(TotalCarbon[[#This Row],[Tree Carbon]:[Soil Carbon]])</f>
        <v>149.61960555189927</v>
      </c>
    </row>
    <row r="1367" spans="2:14" hidden="1">
      <c r="B1367" s="1" t="s">
        <v>31954</v>
      </c>
      <c r="C1367" s="1" t="s">
        <v>190</v>
      </c>
      <c r="D1367" s="1" t="s">
        <v>209</v>
      </c>
      <c r="E1367" s="1" t="s">
        <v>31947</v>
      </c>
      <c r="F1367" s="1" t="s">
        <v>74</v>
      </c>
      <c r="G1367" s="35">
        <v>100</v>
      </c>
      <c r="H13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m)ShrublandMechanicalCrops100</v>
      </c>
      <c r="I1367" s="39">
        <v>105.18753688024674</v>
      </c>
      <c r="J1367" s="28">
        <v>2.7248384603425673</v>
      </c>
      <c r="K1367" s="28">
        <v>30.925925925925927</v>
      </c>
      <c r="L1367" s="28">
        <v>3.7611824572328101</v>
      </c>
      <c r="M1367" s="28">
        <v>8.5897381597235736</v>
      </c>
      <c r="N1367" s="28">
        <f>SUM(TotalCarbon[[#This Row],[Tree Carbon]:[Soil Carbon]])</f>
        <v>151.18922188347162</v>
      </c>
    </row>
    <row r="1368" spans="2:14" hidden="1">
      <c r="B1368" s="1" t="s">
        <v>31954</v>
      </c>
      <c r="C1368" s="1" t="s">
        <v>190</v>
      </c>
      <c r="D1368" s="1" t="s">
        <v>210</v>
      </c>
      <c r="E1368" s="1" t="s">
        <v>31947</v>
      </c>
      <c r="F1368" s="1" t="s">
        <v>74</v>
      </c>
      <c r="G1368" s="35">
        <v>0</v>
      </c>
      <c r="H13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m)VORFMechanicalCrops0</v>
      </c>
      <c r="I1368" s="39">
        <v>0</v>
      </c>
      <c r="J1368" s="28">
        <v>0</v>
      </c>
      <c r="K1368" s="28">
        <v>0</v>
      </c>
      <c r="L1368" s="28">
        <v>0</v>
      </c>
      <c r="M1368" s="28">
        <v>0</v>
      </c>
      <c r="N1368" s="28">
        <f>SUM(TotalCarbon[[#This Row],[Tree Carbon]:[Soil Carbon]])</f>
        <v>0</v>
      </c>
    </row>
    <row r="1369" spans="2:14" hidden="1">
      <c r="B1369" s="1" t="s">
        <v>31954</v>
      </c>
      <c r="C1369" s="1" t="s">
        <v>190</v>
      </c>
      <c r="D1369" s="1" t="s">
        <v>210</v>
      </c>
      <c r="E1369" s="1" t="s">
        <v>31947</v>
      </c>
      <c r="F1369" s="1" t="s">
        <v>74</v>
      </c>
      <c r="G1369" s="35">
        <v>5</v>
      </c>
      <c r="H13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m)VORFMechanicalCrops5</v>
      </c>
      <c r="I1369" s="39">
        <v>6.9500006397737542</v>
      </c>
      <c r="J1369" s="28">
        <v>0.23889637239628353</v>
      </c>
      <c r="K1369" s="28">
        <v>3.7388059701492535</v>
      </c>
      <c r="L1369" s="28">
        <v>6.4252978867103803</v>
      </c>
      <c r="M1369" s="28">
        <v>2.5377694569082578</v>
      </c>
      <c r="N1369" s="28">
        <f>SUM(TotalCarbon[[#This Row],[Tree Carbon]:[Soil Carbon]])</f>
        <v>19.890770325937929</v>
      </c>
    </row>
    <row r="1370" spans="2:14" hidden="1">
      <c r="B1370" s="1" t="s">
        <v>31954</v>
      </c>
      <c r="C1370" s="1" t="s">
        <v>190</v>
      </c>
      <c r="D1370" s="1" t="s">
        <v>210</v>
      </c>
      <c r="E1370" s="1" t="s">
        <v>31947</v>
      </c>
      <c r="F1370" s="1" t="s">
        <v>74</v>
      </c>
      <c r="G1370" s="35">
        <v>10</v>
      </c>
      <c r="H13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m)VORFMechanicalCrops10</v>
      </c>
      <c r="I1370" s="39">
        <v>31.049672853272138</v>
      </c>
      <c r="J1370" s="28">
        <v>1.2733451374645655</v>
      </c>
      <c r="K1370" s="28">
        <v>6.958333333333333</v>
      </c>
      <c r="L1370" s="28">
        <v>4.4464275429138871</v>
      </c>
      <c r="M1370" s="28">
        <v>4.6155193555010499</v>
      </c>
      <c r="N1370" s="28">
        <f>SUM(TotalCarbon[[#This Row],[Tree Carbon]:[Soil Carbon]])</f>
        <v>48.343298222484975</v>
      </c>
    </row>
    <row r="1371" spans="2:14" hidden="1">
      <c r="B1371" s="1" t="s">
        <v>31954</v>
      </c>
      <c r="C1371" s="1" t="s">
        <v>190</v>
      </c>
      <c r="D1371" s="1" t="s">
        <v>210</v>
      </c>
      <c r="E1371" s="1" t="s">
        <v>31947</v>
      </c>
      <c r="F1371" s="1" t="s">
        <v>74</v>
      </c>
      <c r="G1371" s="35">
        <v>15</v>
      </c>
      <c r="H13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m)VORFMechanicalCrops15</v>
      </c>
      <c r="I1371" s="39">
        <v>52.750758213155109</v>
      </c>
      <c r="J1371" s="28">
        <v>2.4485299741569397</v>
      </c>
      <c r="K1371" s="28">
        <v>9.7597402597402603</v>
      </c>
      <c r="L1371" s="28">
        <v>3.850704350964774</v>
      </c>
      <c r="M1371" s="28">
        <v>6.3166370946836281</v>
      </c>
      <c r="N1371" s="28">
        <f>SUM(TotalCarbon[[#This Row],[Tree Carbon]:[Soil Carbon]])</f>
        <v>75.126369892700708</v>
      </c>
    </row>
    <row r="1372" spans="2:14" hidden="1">
      <c r="B1372" s="1" t="s">
        <v>31954</v>
      </c>
      <c r="C1372" s="1" t="s">
        <v>190</v>
      </c>
      <c r="D1372" s="1" t="s">
        <v>210</v>
      </c>
      <c r="E1372" s="1" t="s">
        <v>31947</v>
      </c>
      <c r="F1372" s="1" t="s">
        <v>74</v>
      </c>
      <c r="G1372" s="35">
        <v>20</v>
      </c>
      <c r="H13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m)VORFMechanicalCrops20</v>
      </c>
      <c r="I1372" s="39">
        <v>65.676558878626722</v>
      </c>
      <c r="J1372" s="28">
        <v>3.3106621488437158</v>
      </c>
      <c r="K1372" s="28">
        <v>12.219512195121951</v>
      </c>
      <c r="L1372" s="28">
        <v>3.6034466714571374</v>
      </c>
      <c r="M1372" s="28">
        <v>7.7093945023588972</v>
      </c>
      <c r="N1372" s="28">
        <f>SUM(TotalCarbon[[#This Row],[Tree Carbon]:[Soil Carbon]])</f>
        <v>92.519574396408416</v>
      </c>
    </row>
    <row r="1373" spans="2:14" hidden="1">
      <c r="B1373" s="1" t="s">
        <v>31954</v>
      </c>
      <c r="C1373" s="1" t="s">
        <v>190</v>
      </c>
      <c r="D1373" s="1" t="s">
        <v>210</v>
      </c>
      <c r="E1373" s="1" t="s">
        <v>31947</v>
      </c>
      <c r="F1373" s="1" t="s">
        <v>74</v>
      </c>
      <c r="G1373" s="35">
        <v>25</v>
      </c>
      <c r="H13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m)VORFMechanicalCrops25</v>
      </c>
      <c r="I1373" s="39">
        <v>72.267906953810481</v>
      </c>
      <c r="J1373" s="28">
        <v>3.8393480954907693</v>
      </c>
      <c r="K1373" s="28">
        <v>14.396551724137931</v>
      </c>
      <c r="L1373" s="28">
        <v>3.4878895315632255</v>
      </c>
      <c r="M1373" s="28">
        <v>8.8496878235998082</v>
      </c>
      <c r="N1373" s="28">
        <f>SUM(TotalCarbon[[#This Row],[Tree Carbon]:[Soil Carbon]])</f>
        <v>102.84138412860221</v>
      </c>
    </row>
    <row r="1374" spans="2:14" hidden="1">
      <c r="B1374" s="1" t="s">
        <v>31954</v>
      </c>
      <c r="C1374" s="1" t="s">
        <v>190</v>
      </c>
      <c r="D1374" s="1" t="s">
        <v>210</v>
      </c>
      <c r="E1374" s="1" t="s">
        <v>31947</v>
      </c>
      <c r="F1374" s="1" t="s">
        <v>74</v>
      </c>
      <c r="G1374" s="35">
        <v>30</v>
      </c>
      <c r="H13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m)VORFMechanicalCrops30</v>
      </c>
      <c r="I1374" s="39">
        <v>75.417691819773736</v>
      </c>
      <c r="J1374" s="28">
        <v>4.1377320211234689</v>
      </c>
      <c r="K1374" s="28">
        <v>16.336956521739129</v>
      </c>
      <c r="L1374" s="28">
        <v>3.4309283606921728</v>
      </c>
      <c r="M1374" s="28">
        <v>9.7832810332291729</v>
      </c>
      <c r="N1374" s="28">
        <f>SUM(TotalCarbon[[#This Row],[Tree Carbon]:[Soil Carbon]])</f>
        <v>109.10658975655768</v>
      </c>
    </row>
    <row r="1375" spans="2:14" hidden="1">
      <c r="B1375" s="1" t="s">
        <v>31954</v>
      </c>
      <c r="C1375" s="1" t="s">
        <v>190</v>
      </c>
      <c r="D1375" s="1" t="s">
        <v>210</v>
      </c>
      <c r="E1375" s="1" t="s">
        <v>31947</v>
      </c>
      <c r="F1375" s="1" t="s">
        <v>74</v>
      </c>
      <c r="G1375" s="35">
        <v>35</v>
      </c>
      <c r="H13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m)VORFMechanicalCrops35</v>
      </c>
      <c r="I1375" s="39">
        <v>76.880679059022768</v>
      </c>
      <c r="J1375" s="28">
        <v>4.2994188096211552</v>
      </c>
      <c r="K1375" s="28">
        <v>18.077319587628867</v>
      </c>
      <c r="L1375" s="28">
        <v>3.4021168324616666</v>
      </c>
      <c r="M1375" s="28">
        <v>10.54764250481751</v>
      </c>
      <c r="N1375" s="28">
        <f>SUM(TotalCarbon[[#This Row],[Tree Carbon]:[Soil Carbon]])</f>
        <v>113.20717679355198</v>
      </c>
    </row>
    <row r="1376" spans="2:14" hidden="1">
      <c r="B1376" s="1" t="s">
        <v>31954</v>
      </c>
      <c r="C1376" s="1" t="s">
        <v>190</v>
      </c>
      <c r="D1376" s="1" t="s">
        <v>210</v>
      </c>
      <c r="E1376" s="1" t="s">
        <v>31947</v>
      </c>
      <c r="F1376" s="1" t="s">
        <v>74</v>
      </c>
      <c r="G1376" s="35">
        <v>40</v>
      </c>
      <c r="H13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m)VORFMechanicalCrops40</v>
      </c>
      <c r="I1376" s="39">
        <v>77.551624241944822</v>
      </c>
      <c r="J1376" s="28">
        <v>4.3852520337125629</v>
      </c>
      <c r="K1376" s="28">
        <v>19.647058823529413</v>
      </c>
      <c r="L1376" s="28">
        <v>3.3873538495236746</v>
      </c>
      <c r="M1376" s="28">
        <v>11.173448748074826</v>
      </c>
      <c r="N1376" s="28">
        <f>SUM(TotalCarbon[[#This Row],[Tree Carbon]:[Soil Carbon]])</f>
        <v>116.14473769678528</v>
      </c>
    </row>
    <row r="1377" spans="2:14" hidden="1">
      <c r="B1377" s="1" t="s">
        <v>31954</v>
      </c>
      <c r="C1377" s="1" t="s">
        <v>190</v>
      </c>
      <c r="D1377" s="1" t="s">
        <v>210</v>
      </c>
      <c r="E1377" s="1" t="s">
        <v>31947</v>
      </c>
      <c r="F1377" s="1" t="s">
        <v>74</v>
      </c>
      <c r="G1377" s="35">
        <v>45</v>
      </c>
      <c r="H13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m)VORFMechanicalCrops45</v>
      </c>
      <c r="I1377" s="39">
        <v>77.85757374442187</v>
      </c>
      <c r="J1377" s="28">
        <v>4.4303412797195882</v>
      </c>
      <c r="K1377" s="28">
        <v>21.070093457943926</v>
      </c>
      <c r="L1377" s="28">
        <v>3.3797392010509237</v>
      </c>
      <c r="M1377" s="28">
        <v>11.685815564897787</v>
      </c>
      <c r="N1377" s="28">
        <f>SUM(TotalCarbon[[#This Row],[Tree Carbon]:[Soil Carbon]])</f>
        <v>118.4235632480341</v>
      </c>
    </row>
    <row r="1378" spans="2:14" hidden="1">
      <c r="B1378" s="1" t="s">
        <v>31954</v>
      </c>
      <c r="C1378" s="1" t="s">
        <v>190</v>
      </c>
      <c r="D1378" s="1" t="s">
        <v>210</v>
      </c>
      <c r="E1378" s="1" t="s">
        <v>31947</v>
      </c>
      <c r="F1378" s="1" t="s">
        <v>74</v>
      </c>
      <c r="G1378" s="35">
        <v>50</v>
      </c>
      <c r="H13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m)VORFMechanicalCrops50</v>
      </c>
      <c r="I1378" s="39">
        <v>77.996725584603837</v>
      </c>
      <c r="J1378" s="28">
        <v>4.453899282937388</v>
      </c>
      <c r="K1378" s="28">
        <v>22.366071428571427</v>
      </c>
      <c r="L1378" s="28">
        <v>3.3757982438162952</v>
      </c>
      <c r="M1378" s="28">
        <v>12.105306034687423</v>
      </c>
      <c r="N1378" s="28">
        <f>SUM(TotalCarbon[[#This Row],[Tree Carbon]:[Soil Carbon]])</f>
        <v>120.29780057461636</v>
      </c>
    </row>
    <row r="1379" spans="2:14" hidden="1">
      <c r="B1379" s="1" t="s">
        <v>31954</v>
      </c>
      <c r="C1379" s="1" t="s">
        <v>190</v>
      </c>
      <c r="D1379" s="1" t="s">
        <v>210</v>
      </c>
      <c r="E1379" s="1" t="s">
        <v>31947</v>
      </c>
      <c r="F1379" s="1" t="s">
        <v>74</v>
      </c>
      <c r="G1379" s="35">
        <v>60</v>
      </c>
      <c r="H13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m)VORFMechanicalCrops60</v>
      </c>
      <c r="I1379" s="39">
        <v>78.088642820752057</v>
      </c>
      <c r="J1379" s="28">
        <v>4.4725589607129006</v>
      </c>
      <c r="K1379" s="28">
        <v>24.639344262295083</v>
      </c>
      <c r="L1379" s="28">
        <v>3.3726947202728828</v>
      </c>
      <c r="M1379" s="28">
        <v>12.729948653948227</v>
      </c>
      <c r="N1379" s="28">
        <f>SUM(TotalCarbon[[#This Row],[Tree Carbon]:[Soil Carbon]])</f>
        <v>123.30318941798116</v>
      </c>
    </row>
    <row r="1380" spans="2:14" hidden="1">
      <c r="B1380" s="1" t="s">
        <v>31954</v>
      </c>
      <c r="C1380" s="1" t="s">
        <v>190</v>
      </c>
      <c r="D1380" s="1" t="s">
        <v>210</v>
      </c>
      <c r="E1380" s="1" t="s">
        <v>31947</v>
      </c>
      <c r="F1380" s="1" t="s">
        <v>74</v>
      </c>
      <c r="G1380" s="35">
        <v>70</v>
      </c>
      <c r="H13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m)VORFMechanicalCrops70</v>
      </c>
      <c r="I1380" s="39">
        <v>78.107585568199525</v>
      </c>
      <c r="J1380" s="28">
        <v>4.4776037446201835</v>
      </c>
      <c r="K1380" s="28">
        <v>26.568181818181817</v>
      </c>
      <c r="L1380" s="28">
        <v>3.3718583712769652</v>
      </c>
      <c r="M1380" s="28">
        <v>13.148659123246951</v>
      </c>
      <c r="N1380" s="28">
        <f>SUM(TotalCarbon[[#This Row],[Tree Carbon]:[Soil Carbon]])</f>
        <v>125.67388862552545</v>
      </c>
    </row>
    <row r="1381" spans="2:14" hidden="1">
      <c r="B1381" s="1" t="s">
        <v>31954</v>
      </c>
      <c r="C1381" s="1" t="s">
        <v>190</v>
      </c>
      <c r="D1381" s="1" t="s">
        <v>210</v>
      </c>
      <c r="E1381" s="1" t="s">
        <v>31947</v>
      </c>
      <c r="F1381" s="1" t="s">
        <v>74</v>
      </c>
      <c r="G1381" s="35">
        <v>80</v>
      </c>
      <c r="H13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m)VORFMechanicalCrops80</v>
      </c>
      <c r="I1381" s="39">
        <v>78.111487730463651</v>
      </c>
      <c r="J1381" s="28">
        <v>4.4789656592920855</v>
      </c>
      <c r="K1381" s="28">
        <v>28.225352112676056</v>
      </c>
      <c r="L1381" s="28">
        <v>3.3716327834404511</v>
      </c>
      <c r="M1381" s="28">
        <v>13.429329144302876</v>
      </c>
      <c r="N1381" s="28">
        <f>SUM(TotalCarbon[[#This Row],[Tree Carbon]:[Soil Carbon]])</f>
        <v>127.61676743017512</v>
      </c>
    </row>
    <row r="1382" spans="2:14" hidden="1">
      <c r="B1382" s="1" t="s">
        <v>31954</v>
      </c>
      <c r="C1382" s="1" t="s">
        <v>190</v>
      </c>
      <c r="D1382" s="1" t="s">
        <v>210</v>
      </c>
      <c r="E1382" s="1" t="s">
        <v>31947</v>
      </c>
      <c r="F1382" s="1" t="s">
        <v>74</v>
      </c>
      <c r="G1382" s="35">
        <v>90</v>
      </c>
      <c r="H13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m)VORFMechanicalCrops90</v>
      </c>
      <c r="I1382" s="39">
        <v>78.112291496878299</v>
      </c>
      <c r="J1382" s="28">
        <v>4.479333184402936</v>
      </c>
      <c r="K1382" s="28">
        <v>29.664473684210527</v>
      </c>
      <c r="L1382" s="28">
        <v>3.3715719208411778</v>
      </c>
      <c r="M1382" s="28">
        <v>13.617467885737902</v>
      </c>
      <c r="N1382" s="28">
        <f>SUM(TotalCarbon[[#This Row],[Tree Carbon]:[Soil Carbon]])</f>
        <v>129.24513817207085</v>
      </c>
    </row>
    <row r="1383" spans="2:14" hidden="1">
      <c r="B1383" s="1" t="s">
        <v>31954</v>
      </c>
      <c r="C1383" s="1" t="s">
        <v>190</v>
      </c>
      <c r="D1383" s="1" t="s">
        <v>210</v>
      </c>
      <c r="E1383" s="1" t="s">
        <v>31947</v>
      </c>
      <c r="F1383" s="1" t="s">
        <v>74</v>
      </c>
      <c r="G1383" s="35">
        <v>100</v>
      </c>
      <c r="H13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m)VORFMechanicalCrops100</v>
      </c>
      <c r="I1383" s="39">
        <v>78.112457053514902</v>
      </c>
      <c r="J1383" s="28">
        <v>4.4794323539237029</v>
      </c>
      <c r="K1383" s="28">
        <v>30.925925925925927</v>
      </c>
      <c r="L1383" s="28">
        <v>3.3715554992932972</v>
      </c>
      <c r="M1383" s="28">
        <v>13.743581055557719</v>
      </c>
      <c r="N1383" s="28">
        <f>SUM(TotalCarbon[[#This Row],[Tree Carbon]:[Soil Carbon]])</f>
        <v>130.63295188821553</v>
      </c>
    </row>
    <row r="1384" spans="2:14" hidden="1">
      <c r="B1384" s="1" t="s">
        <v>31954</v>
      </c>
      <c r="C1384" s="1" t="s">
        <v>190</v>
      </c>
      <c r="D1384" s="1" t="s">
        <v>211</v>
      </c>
      <c r="E1384" s="1" t="s">
        <v>31947</v>
      </c>
      <c r="F1384" s="1" t="s">
        <v>74</v>
      </c>
      <c r="G1384" s="35">
        <v>0</v>
      </c>
      <c r="H13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m)VOWMechanicalCrops0</v>
      </c>
      <c r="I1384" s="39">
        <v>0</v>
      </c>
      <c r="J1384" s="28">
        <v>0</v>
      </c>
      <c r="K1384" s="28">
        <v>0</v>
      </c>
      <c r="L1384" s="28">
        <v>0</v>
      </c>
      <c r="M1384" s="28">
        <v>0</v>
      </c>
      <c r="N1384" s="28">
        <f>SUM(TotalCarbon[[#This Row],[Tree Carbon]:[Soil Carbon]])</f>
        <v>0</v>
      </c>
    </row>
    <row r="1385" spans="2:14" hidden="1">
      <c r="B1385" s="1" t="s">
        <v>31954</v>
      </c>
      <c r="C1385" s="1" t="s">
        <v>190</v>
      </c>
      <c r="D1385" s="1" t="s">
        <v>211</v>
      </c>
      <c r="E1385" s="1" t="s">
        <v>31947</v>
      </c>
      <c r="F1385" s="1" t="s">
        <v>74</v>
      </c>
      <c r="G1385" s="35">
        <v>5</v>
      </c>
      <c r="H13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m)VOWMechanicalCrops5</v>
      </c>
      <c r="I1385" s="39">
        <v>4.7313602742223422</v>
      </c>
      <c r="J1385" s="28">
        <v>0.19494882646052472</v>
      </c>
      <c r="K1385" s="28">
        <v>3.7388059701492535</v>
      </c>
      <c r="L1385" s="28">
        <v>6.7191886030582371</v>
      </c>
      <c r="M1385" s="28">
        <v>2.5377694569082578</v>
      </c>
      <c r="N1385" s="28">
        <f>SUM(TotalCarbon[[#This Row],[Tree Carbon]:[Soil Carbon]])</f>
        <v>17.922073130798616</v>
      </c>
    </row>
    <row r="1386" spans="2:14" hidden="1">
      <c r="B1386" s="1" t="s">
        <v>31954</v>
      </c>
      <c r="C1386" s="1" t="s">
        <v>190</v>
      </c>
      <c r="D1386" s="1" t="s">
        <v>211</v>
      </c>
      <c r="E1386" s="1" t="s">
        <v>31947</v>
      </c>
      <c r="F1386" s="1" t="s">
        <v>74</v>
      </c>
      <c r="G1386" s="35">
        <v>10</v>
      </c>
      <c r="H13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m)VOWMechanicalCrops10</v>
      </c>
      <c r="I1386" s="39">
        <v>24.877305513740893</v>
      </c>
      <c r="J1386" s="28">
        <v>1.1967936825344883</v>
      </c>
      <c r="K1386" s="28">
        <v>6.958333333333333</v>
      </c>
      <c r="L1386" s="28">
        <v>4.5074936729529487</v>
      </c>
      <c r="M1386" s="28">
        <v>4.6155193555010499</v>
      </c>
      <c r="N1386" s="28">
        <f>SUM(TotalCarbon[[#This Row],[Tree Carbon]:[Soil Carbon]])</f>
        <v>42.155445558062709</v>
      </c>
    </row>
    <row r="1387" spans="2:14" hidden="1">
      <c r="B1387" s="1" t="s">
        <v>31954</v>
      </c>
      <c r="C1387" s="1" t="s">
        <v>190</v>
      </c>
      <c r="D1387" s="1" t="s">
        <v>211</v>
      </c>
      <c r="E1387" s="1" t="s">
        <v>31947</v>
      </c>
      <c r="F1387" s="1" t="s">
        <v>74</v>
      </c>
      <c r="G1387" s="35">
        <v>15</v>
      </c>
      <c r="H13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m)VOWMechanicalCrops15</v>
      </c>
      <c r="I1387" s="39">
        <v>47.363789471010115</v>
      </c>
      <c r="J1387" s="28">
        <v>2.5600703639852718</v>
      </c>
      <c r="K1387" s="28">
        <v>9.7597402597402603</v>
      </c>
      <c r="L1387" s="28">
        <v>3.8131505355154314</v>
      </c>
      <c r="M1387" s="28">
        <v>6.3166370946836281</v>
      </c>
      <c r="N1387" s="28">
        <f>SUM(TotalCarbon[[#This Row],[Tree Carbon]:[Soil Carbon]])</f>
        <v>69.813387724934699</v>
      </c>
    </row>
    <row r="1388" spans="2:14" hidden="1">
      <c r="B1388" s="1" t="s">
        <v>31954</v>
      </c>
      <c r="C1388" s="1" t="s">
        <v>190</v>
      </c>
      <c r="D1388" s="1" t="s">
        <v>211</v>
      </c>
      <c r="E1388" s="1" t="s">
        <v>31947</v>
      </c>
      <c r="F1388" s="1" t="s">
        <v>74</v>
      </c>
      <c r="G1388" s="35">
        <v>20</v>
      </c>
      <c r="H13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m)VOWMechanicalCrops20</v>
      </c>
      <c r="I1388" s="39">
        <v>63.598582421350557</v>
      </c>
      <c r="J1388" s="28">
        <v>3.7398113377216675</v>
      </c>
      <c r="K1388" s="28">
        <v>12.219512195121951</v>
      </c>
      <c r="L1388" s="28">
        <v>3.5081038115738106</v>
      </c>
      <c r="M1388" s="28">
        <v>7.7093945023588972</v>
      </c>
      <c r="N1388" s="28">
        <f>SUM(TotalCarbon[[#This Row],[Tree Carbon]:[Soil Carbon]])</f>
        <v>90.775404268126863</v>
      </c>
    </row>
    <row r="1389" spans="2:14" hidden="1">
      <c r="B1389" s="1" t="s">
        <v>31954</v>
      </c>
      <c r="C1389" s="1" t="s">
        <v>190</v>
      </c>
      <c r="D1389" s="1" t="s">
        <v>211</v>
      </c>
      <c r="E1389" s="1" t="s">
        <v>31947</v>
      </c>
      <c r="F1389" s="1" t="s">
        <v>74</v>
      </c>
      <c r="G1389" s="35">
        <v>25</v>
      </c>
      <c r="H13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m)VOWMechanicalCrops25</v>
      </c>
      <c r="I1389" s="39">
        <v>73.413610489829182</v>
      </c>
      <c r="J1389" s="28">
        <v>4.5786867019750677</v>
      </c>
      <c r="K1389" s="28">
        <v>14.396551724137931</v>
      </c>
      <c r="L1389" s="28">
        <v>3.3553386927812223</v>
      </c>
      <c r="M1389" s="28">
        <v>8.8496878235998082</v>
      </c>
      <c r="N1389" s="28">
        <f>SUM(TotalCarbon[[#This Row],[Tree Carbon]:[Soil Carbon]])</f>
        <v>104.59387543232322</v>
      </c>
    </row>
    <row r="1390" spans="2:14" hidden="1">
      <c r="B1390" s="1" t="s">
        <v>31954</v>
      </c>
      <c r="C1390" s="1" t="s">
        <v>190</v>
      </c>
      <c r="D1390" s="1" t="s">
        <v>211</v>
      </c>
      <c r="E1390" s="1" t="s">
        <v>31947</v>
      </c>
      <c r="F1390" s="1" t="s">
        <v>74</v>
      </c>
      <c r="G1390" s="35">
        <v>30</v>
      </c>
      <c r="H13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m)VOWMechanicalCrops30</v>
      </c>
      <c r="I1390" s="39">
        <v>78.88249660790683</v>
      </c>
      <c r="J1390" s="28">
        <v>5.1198573105170597</v>
      </c>
      <c r="K1390" s="28">
        <v>16.336956521739129</v>
      </c>
      <c r="L1390" s="28">
        <v>3.2738791230992779</v>
      </c>
      <c r="M1390" s="28">
        <v>9.7832810332291729</v>
      </c>
      <c r="N1390" s="28">
        <f>SUM(TotalCarbon[[#This Row],[Tree Carbon]:[Soil Carbon]])</f>
        <v>113.39647059649147</v>
      </c>
    </row>
    <row r="1391" spans="2:14" hidden="1">
      <c r="B1391" s="1" t="s">
        <v>31954</v>
      </c>
      <c r="C1391" s="1" t="s">
        <v>190</v>
      </c>
      <c r="D1391" s="1" t="s">
        <v>211</v>
      </c>
      <c r="E1391" s="1" t="s">
        <v>31947</v>
      </c>
      <c r="F1391" s="1" t="s">
        <v>74</v>
      </c>
      <c r="G1391" s="35">
        <v>35</v>
      </c>
      <c r="H13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m)VOWMechanicalCrops35</v>
      </c>
      <c r="I1391" s="39">
        <v>81.811139822006808</v>
      </c>
      <c r="J1391" s="28">
        <v>5.4514227179819681</v>
      </c>
      <c r="K1391" s="28">
        <v>18.077319587628867</v>
      </c>
      <c r="L1391" s="28">
        <v>3.2289937174260155</v>
      </c>
      <c r="M1391" s="28">
        <v>10.54764250481751</v>
      </c>
      <c r="N1391" s="28">
        <f>SUM(TotalCarbon[[#This Row],[Tree Carbon]:[Soil Carbon]])</f>
        <v>119.11651834986117</v>
      </c>
    </row>
    <row r="1392" spans="2:14" hidden="1">
      <c r="B1392" s="1" t="s">
        <v>31954</v>
      </c>
      <c r="C1392" s="1" t="s">
        <v>190</v>
      </c>
      <c r="D1392" s="1" t="s">
        <v>211</v>
      </c>
      <c r="E1392" s="1" t="s">
        <v>31947</v>
      </c>
      <c r="F1392" s="1" t="s">
        <v>74</v>
      </c>
      <c r="G1392" s="35">
        <v>40</v>
      </c>
      <c r="H13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m)VOWMechanicalCrops40</v>
      </c>
      <c r="I1392" s="39">
        <v>83.348632868568671</v>
      </c>
      <c r="J1392" s="28">
        <v>5.6488945074796924</v>
      </c>
      <c r="K1392" s="28">
        <v>19.647058823529413</v>
      </c>
      <c r="L1392" s="28">
        <v>3.2038148273872635</v>
      </c>
      <c r="M1392" s="28">
        <v>11.173448748074826</v>
      </c>
      <c r="N1392" s="28">
        <f>SUM(TotalCarbon[[#This Row],[Tree Carbon]:[Soil Carbon]])</f>
        <v>123.02184977503987</v>
      </c>
    </row>
    <row r="1393" spans="2:14" hidden="1">
      <c r="B1393" s="1" t="s">
        <v>31954</v>
      </c>
      <c r="C1393" s="1" t="s">
        <v>190</v>
      </c>
      <c r="D1393" s="1" t="s">
        <v>211</v>
      </c>
      <c r="E1393" s="1" t="s">
        <v>31947</v>
      </c>
      <c r="F1393" s="1" t="s">
        <v>74</v>
      </c>
      <c r="G1393" s="35">
        <v>45</v>
      </c>
      <c r="H13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m)VOWMechanicalCrops45</v>
      </c>
      <c r="I1393" s="39">
        <v>84.147710901643592</v>
      </c>
      <c r="J1393" s="28">
        <v>5.7646538068471305</v>
      </c>
      <c r="K1393" s="28">
        <v>21.070093457943926</v>
      </c>
      <c r="L1393" s="28">
        <v>3.1895488520291719</v>
      </c>
      <c r="M1393" s="28">
        <v>11.685815564897787</v>
      </c>
      <c r="N1393" s="28">
        <f>SUM(TotalCarbon[[#This Row],[Tree Carbon]:[Soil Carbon]])</f>
        <v>125.85782258336161</v>
      </c>
    </row>
    <row r="1394" spans="2:14" hidden="1">
      <c r="B1394" s="1" t="s">
        <v>31954</v>
      </c>
      <c r="C1394" s="1" t="s">
        <v>190</v>
      </c>
      <c r="D1394" s="1" t="s">
        <v>211</v>
      </c>
      <c r="E1394" s="1" t="s">
        <v>31947</v>
      </c>
      <c r="F1394" s="1" t="s">
        <v>74</v>
      </c>
      <c r="G1394" s="35">
        <v>50</v>
      </c>
      <c r="H13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m)VOWMechanicalCrops50</v>
      </c>
      <c r="I1394" s="39">
        <v>84.560885739194148</v>
      </c>
      <c r="J1394" s="28">
        <v>5.8319066137273161</v>
      </c>
      <c r="K1394" s="28">
        <v>22.366071428571427</v>
      </c>
      <c r="L1394" s="28">
        <v>3.1814202841821304</v>
      </c>
      <c r="M1394" s="28">
        <v>12.105306034687423</v>
      </c>
      <c r="N1394" s="28">
        <f>SUM(TotalCarbon[[#This Row],[Tree Carbon]:[Soil Carbon]])</f>
        <v>128.04559010036243</v>
      </c>
    </row>
    <row r="1395" spans="2:14" hidden="1">
      <c r="B1395" s="1" t="s">
        <v>31954</v>
      </c>
      <c r="C1395" s="1" t="s">
        <v>190</v>
      </c>
      <c r="D1395" s="1" t="s">
        <v>211</v>
      </c>
      <c r="E1395" s="1" t="s">
        <v>31947</v>
      </c>
      <c r="F1395" s="1" t="s">
        <v>74</v>
      </c>
      <c r="G1395" s="35">
        <v>60</v>
      </c>
      <c r="H13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m)VOWMechanicalCrops60</v>
      </c>
      <c r="I1395" s="39">
        <v>84.883698317906294</v>
      </c>
      <c r="J1395" s="28">
        <v>5.8931829051110149</v>
      </c>
      <c r="K1395" s="28">
        <v>24.639344262295083</v>
      </c>
      <c r="L1395" s="28">
        <v>3.1741130210277864</v>
      </c>
      <c r="M1395" s="28">
        <v>12.729948653948227</v>
      </c>
      <c r="N1395" s="28">
        <f>SUM(TotalCarbon[[#This Row],[Tree Carbon]:[Soil Carbon]])</f>
        <v>131.32028716028842</v>
      </c>
    </row>
    <row r="1396" spans="2:14" hidden="1">
      <c r="B1396" s="1" t="s">
        <v>31954</v>
      </c>
      <c r="C1396" s="1" t="s">
        <v>190</v>
      </c>
      <c r="D1396" s="1" t="s">
        <v>211</v>
      </c>
      <c r="E1396" s="1" t="s">
        <v>31947</v>
      </c>
      <c r="F1396" s="1" t="s">
        <v>74</v>
      </c>
      <c r="G1396" s="35">
        <v>70</v>
      </c>
      <c r="H13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m)VOWMechanicalCrops70</v>
      </c>
      <c r="I1396" s="39">
        <v>84.969229232758437</v>
      </c>
      <c r="J1396" s="28">
        <v>5.9134824465110922</v>
      </c>
      <c r="K1396" s="28">
        <v>26.568181818181817</v>
      </c>
      <c r="L1396" s="28">
        <v>3.1717126951834334</v>
      </c>
      <c r="M1396" s="28">
        <v>13.148659123246951</v>
      </c>
      <c r="N1396" s="28">
        <f>SUM(TotalCarbon[[#This Row],[Tree Carbon]:[Soil Carbon]])</f>
        <v>133.77126531588172</v>
      </c>
    </row>
    <row r="1397" spans="2:14" hidden="1">
      <c r="B1397" s="1" t="s">
        <v>31954</v>
      </c>
      <c r="C1397" s="1" t="s">
        <v>190</v>
      </c>
      <c r="D1397" s="1" t="s">
        <v>211</v>
      </c>
      <c r="E1397" s="1" t="s">
        <v>31947</v>
      </c>
      <c r="F1397" s="1" t="s">
        <v>74</v>
      </c>
      <c r="G1397" s="35">
        <v>80</v>
      </c>
      <c r="H13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m)VOWMechanicalCrops80</v>
      </c>
      <c r="I1397" s="39">
        <v>84.991861018999515</v>
      </c>
      <c r="J1397" s="28">
        <v>5.9201838173193746</v>
      </c>
      <c r="K1397" s="28">
        <v>28.225352112676056</v>
      </c>
      <c r="L1397" s="28">
        <v>3.1709224956111193</v>
      </c>
      <c r="M1397" s="28">
        <v>13.429329144302876</v>
      </c>
      <c r="N1397" s="28">
        <f>SUM(TotalCarbon[[#This Row],[Tree Carbon]:[Soil Carbon]])</f>
        <v>135.73764858890894</v>
      </c>
    </row>
    <row r="1398" spans="2:14" hidden="1">
      <c r="B1398" s="1" t="s">
        <v>31954</v>
      </c>
      <c r="C1398" s="1" t="s">
        <v>190</v>
      </c>
      <c r="D1398" s="1" t="s">
        <v>211</v>
      </c>
      <c r="E1398" s="1" t="s">
        <v>31947</v>
      </c>
      <c r="F1398" s="1" t="s">
        <v>74</v>
      </c>
      <c r="G1398" s="35">
        <v>90</v>
      </c>
      <c r="H13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m)VOWMechanicalCrops90</v>
      </c>
      <c r="I1398" s="39">
        <v>84.997847367741429</v>
      </c>
      <c r="J1398" s="28">
        <v>5.9223935614410985</v>
      </c>
      <c r="K1398" s="28">
        <v>29.664473684210527</v>
      </c>
      <c r="L1398" s="28">
        <v>3.170662170395429</v>
      </c>
      <c r="M1398" s="28">
        <v>13.617467885737902</v>
      </c>
      <c r="N1398" s="28">
        <f>SUM(TotalCarbon[[#This Row],[Tree Carbon]:[Soil Carbon]])</f>
        <v>137.37284466952639</v>
      </c>
    </row>
    <row r="1399" spans="2:14" hidden="1">
      <c r="B1399" s="1" t="s">
        <v>31954</v>
      </c>
      <c r="C1399" s="1" t="s">
        <v>190</v>
      </c>
      <c r="D1399" s="1" t="s">
        <v>211</v>
      </c>
      <c r="E1399" s="1" t="s">
        <v>31947</v>
      </c>
      <c r="F1399" s="1" t="s">
        <v>74</v>
      </c>
      <c r="G1399" s="35">
        <v>100</v>
      </c>
      <c r="H13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m)VOWMechanicalCrops100</v>
      </c>
      <c r="I1399" s="39">
        <v>84.9994306737388</v>
      </c>
      <c r="J1399" s="28">
        <v>5.9231219379252247</v>
      </c>
      <c r="K1399" s="28">
        <v>30.925925925925927</v>
      </c>
      <c r="L1399" s="28">
        <v>3.1705763878905331</v>
      </c>
      <c r="M1399" s="28">
        <v>13.743581055557719</v>
      </c>
      <c r="N1399" s="28">
        <f>SUM(TotalCarbon[[#This Row],[Tree Carbon]:[Soil Carbon]])</f>
        <v>138.76263598103822</v>
      </c>
    </row>
    <row r="1400" spans="2:14" hidden="1">
      <c r="B1400" s="1" t="s">
        <v>31954</v>
      </c>
      <c r="C1400" s="1" t="s">
        <v>190</v>
      </c>
      <c r="D1400" s="1" t="s">
        <v>212</v>
      </c>
      <c r="E1400" s="1" t="s">
        <v>31947</v>
      </c>
      <c r="F1400" s="1" t="s">
        <v>74</v>
      </c>
      <c r="G1400" s="35">
        <v>0</v>
      </c>
      <c r="H14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m)AllWillMechanicalCrops0</v>
      </c>
      <c r="I1400" s="39">
        <v>0</v>
      </c>
      <c r="J1400" s="28">
        <v>0</v>
      </c>
      <c r="K1400" s="28">
        <v>0</v>
      </c>
      <c r="L1400" s="28">
        <v>0</v>
      </c>
      <c r="M1400" s="28">
        <v>0</v>
      </c>
      <c r="N1400" s="28">
        <f>SUM(TotalCarbon[[#This Row],[Tree Carbon]:[Soil Carbon]])</f>
        <v>0</v>
      </c>
    </row>
    <row r="1401" spans="2:14" hidden="1">
      <c r="B1401" s="1" t="s">
        <v>31954</v>
      </c>
      <c r="C1401" s="1" t="s">
        <v>190</v>
      </c>
      <c r="D1401" s="1" t="s">
        <v>212</v>
      </c>
      <c r="E1401" s="1" t="s">
        <v>31947</v>
      </c>
      <c r="F1401" s="1" t="s">
        <v>74</v>
      </c>
      <c r="G1401" s="35">
        <v>5</v>
      </c>
      <c r="H14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m)AllWillMechanicalCrops5</v>
      </c>
      <c r="I1401" s="39">
        <v>17.146762540082854</v>
      </c>
      <c r="J1401" s="28">
        <v>6.1732861094111594E-2</v>
      </c>
      <c r="K1401" s="28">
        <v>3.7388059701492535</v>
      </c>
      <c r="L1401" s="28">
        <v>8.6533796901849929</v>
      </c>
      <c r="M1401" s="28">
        <v>1.5861059105676603</v>
      </c>
      <c r="N1401" s="28">
        <f>SUM(TotalCarbon[[#This Row],[Tree Carbon]:[Soil Carbon]])</f>
        <v>31.18678697207887</v>
      </c>
    </row>
    <row r="1402" spans="2:14" hidden="1">
      <c r="B1402" s="1" t="s">
        <v>31954</v>
      </c>
      <c r="C1402" s="1" t="s">
        <v>190</v>
      </c>
      <c r="D1402" s="1" t="s">
        <v>212</v>
      </c>
      <c r="E1402" s="1" t="s">
        <v>31947</v>
      </c>
      <c r="F1402" s="1" t="s">
        <v>74</v>
      </c>
      <c r="G1402" s="35">
        <v>10</v>
      </c>
      <c r="H14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m)AllWillMechanicalCrops10</v>
      </c>
      <c r="I1402" s="39">
        <v>53.316742212757923</v>
      </c>
      <c r="J1402" s="28">
        <v>0.34070452426097458</v>
      </c>
      <c r="K1402" s="28">
        <v>6.958333333333333</v>
      </c>
      <c r="L1402" s="28">
        <v>5.9425963382266476</v>
      </c>
      <c r="M1402" s="28">
        <v>2.8846995971881562</v>
      </c>
      <c r="N1402" s="28">
        <f>SUM(TotalCarbon[[#This Row],[Tree Carbon]:[Soil Carbon]])</f>
        <v>69.44307600576704</v>
      </c>
    </row>
    <row r="1403" spans="2:14" hidden="1">
      <c r="B1403" s="1" t="s">
        <v>31954</v>
      </c>
      <c r="C1403" s="1" t="s">
        <v>190</v>
      </c>
      <c r="D1403" s="1" t="s">
        <v>212</v>
      </c>
      <c r="E1403" s="1" t="s">
        <v>31947</v>
      </c>
      <c r="F1403" s="1" t="s">
        <v>74</v>
      </c>
      <c r="G1403" s="35">
        <v>15</v>
      </c>
      <c r="H14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m)AllWillMechanicalCrops15</v>
      </c>
      <c r="I1403" s="39">
        <v>72.799232160436446</v>
      </c>
      <c r="J1403" s="28">
        <v>0.80711923405181119</v>
      </c>
      <c r="K1403" s="28">
        <v>9.7597402597402603</v>
      </c>
      <c r="L1403" s="28">
        <v>4.9155608410968235</v>
      </c>
      <c r="M1403" s="28">
        <v>3.9478981841772693</v>
      </c>
      <c r="N1403" s="28">
        <f>SUM(TotalCarbon[[#This Row],[Tree Carbon]:[Soil Carbon]])</f>
        <v>92.229550679502609</v>
      </c>
    </row>
    <row r="1404" spans="2:14" hidden="1">
      <c r="B1404" s="1" t="s">
        <v>31954</v>
      </c>
      <c r="C1404" s="1" t="s">
        <v>190</v>
      </c>
      <c r="D1404" s="1" t="s">
        <v>212</v>
      </c>
      <c r="E1404" s="1" t="s">
        <v>31947</v>
      </c>
      <c r="F1404" s="1" t="s">
        <v>74</v>
      </c>
      <c r="G1404" s="35">
        <v>20</v>
      </c>
      <c r="H14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m)AllWillMechanicalCrops20</v>
      </c>
      <c r="I1404" s="39">
        <v>80.220088799836716</v>
      </c>
      <c r="J1404" s="28">
        <v>1.3659212174150939</v>
      </c>
      <c r="K1404" s="28">
        <v>12.219512195121951</v>
      </c>
      <c r="L1404" s="28">
        <v>4.3783021161105786</v>
      </c>
      <c r="M1404" s="28">
        <v>4.8183715639743099</v>
      </c>
      <c r="N1404" s="28">
        <f>SUM(TotalCarbon[[#This Row],[Tree Carbon]:[Soil Carbon]])</f>
        <v>103.00219589245864</v>
      </c>
    </row>
    <row r="1405" spans="2:14" hidden="1">
      <c r="B1405" s="1" t="s">
        <v>31954</v>
      </c>
      <c r="C1405" s="1" t="s">
        <v>190</v>
      </c>
      <c r="D1405" s="1" t="s">
        <v>212</v>
      </c>
      <c r="E1405" s="1" t="s">
        <v>31947</v>
      </c>
      <c r="F1405" s="1" t="s">
        <v>74</v>
      </c>
      <c r="G1405" s="35">
        <v>25</v>
      </c>
      <c r="H14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m)AllWillMechanicalCrops25</v>
      </c>
      <c r="I1405" s="39">
        <v>82.772687858520598</v>
      </c>
      <c r="J1405" s="28">
        <v>1.9365943782868025</v>
      </c>
      <c r="K1405" s="28">
        <v>14.396551724137931</v>
      </c>
      <c r="L1405" s="28">
        <v>4.0546265743935654</v>
      </c>
      <c r="M1405" s="28">
        <v>5.5310548897498784</v>
      </c>
      <c r="N1405" s="28">
        <f>SUM(TotalCarbon[[#This Row],[Tree Carbon]:[Soil Carbon]])</f>
        <v>108.69151542508878</v>
      </c>
    </row>
    <row r="1406" spans="2:14" hidden="1">
      <c r="B1406" s="1" t="s">
        <v>31954</v>
      </c>
      <c r="C1406" s="1" t="s">
        <v>190</v>
      </c>
      <c r="D1406" s="1" t="s">
        <v>212</v>
      </c>
      <c r="E1406" s="1" t="s">
        <v>31947</v>
      </c>
      <c r="F1406" s="1" t="s">
        <v>74</v>
      </c>
      <c r="G1406" s="35">
        <v>30</v>
      </c>
      <c r="H14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m)AllWillMechanicalCrops30</v>
      </c>
      <c r="I1406" s="39">
        <v>83.622836847223027</v>
      </c>
      <c r="J1406" s="28">
        <v>2.4686625726825313</v>
      </c>
      <c r="K1406" s="28">
        <v>16.336956521739129</v>
      </c>
      <c r="L1406" s="28">
        <v>3.8437734967758082</v>
      </c>
      <c r="M1406" s="28">
        <v>6.114550645768233</v>
      </c>
      <c r="N1406" s="28">
        <f>SUM(TotalCarbon[[#This Row],[Tree Carbon]:[Soil Carbon]])</f>
        <v>112.38678008418873</v>
      </c>
    </row>
    <row r="1407" spans="2:14" hidden="1">
      <c r="B1407" s="1" t="s">
        <v>31954</v>
      </c>
      <c r="C1407" s="1" t="s">
        <v>190</v>
      </c>
      <c r="D1407" s="1" t="s">
        <v>212</v>
      </c>
      <c r="E1407" s="1" t="s">
        <v>31947</v>
      </c>
      <c r="F1407" s="1" t="s">
        <v>74</v>
      </c>
      <c r="G1407" s="35">
        <v>35</v>
      </c>
      <c r="H14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m)AllWillMechanicalCrops35</v>
      </c>
      <c r="I1407" s="39">
        <v>83.903034241287344</v>
      </c>
      <c r="J1407" s="28">
        <v>2.9371675512894844</v>
      </c>
      <c r="K1407" s="28">
        <v>18.077319587628867</v>
      </c>
      <c r="L1407" s="28">
        <v>3.6996023819802804</v>
      </c>
      <c r="M1407" s="28">
        <v>6.592276565510943</v>
      </c>
      <c r="N1407" s="28">
        <f>SUM(TotalCarbon[[#This Row],[Tree Carbon]:[Soil Carbon]])</f>
        <v>115.20940032769693</v>
      </c>
    </row>
    <row r="1408" spans="2:14" hidden="1">
      <c r="B1408" s="1" t="s">
        <v>31954</v>
      </c>
      <c r="C1408" s="1" t="s">
        <v>190</v>
      </c>
      <c r="D1408" s="1" t="s">
        <v>212</v>
      </c>
      <c r="E1408" s="1" t="s">
        <v>31947</v>
      </c>
      <c r="F1408" s="1" t="s">
        <v>74</v>
      </c>
      <c r="G1408" s="35">
        <v>40</v>
      </c>
      <c r="H14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m)AllWillMechanicalCrops40</v>
      </c>
      <c r="I1408" s="39">
        <v>83.99506837088073</v>
      </c>
      <c r="J1408" s="28">
        <v>3.334279217198961</v>
      </c>
      <c r="K1408" s="28">
        <v>19.647058823529413</v>
      </c>
      <c r="L1408" s="28">
        <v>3.597815899995525</v>
      </c>
      <c r="M1408" s="28">
        <v>6.9834054675467669</v>
      </c>
      <c r="N1408" s="28">
        <f>SUM(TotalCarbon[[#This Row],[Tree Carbon]:[Soil Carbon]])</f>
        <v>117.5576277791514</v>
      </c>
    </row>
    <row r="1409" spans="2:14" hidden="1">
      <c r="B1409" s="1" t="s">
        <v>31954</v>
      </c>
      <c r="C1409" s="1" t="s">
        <v>190</v>
      </c>
      <c r="D1409" s="1" t="s">
        <v>212</v>
      </c>
      <c r="E1409" s="1" t="s">
        <v>31947</v>
      </c>
      <c r="F1409" s="1" t="s">
        <v>74</v>
      </c>
      <c r="G1409" s="35">
        <v>45</v>
      </c>
      <c r="H14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m)AllWillMechanicalCrops45</v>
      </c>
      <c r="I1409" s="39">
        <v>84.025264246403069</v>
      </c>
      <c r="J1409" s="28">
        <v>3.6621037202058675</v>
      </c>
      <c r="K1409" s="28">
        <v>21.070093457943926</v>
      </c>
      <c r="L1409" s="28">
        <v>3.5243467294252313</v>
      </c>
      <c r="M1409" s="28">
        <v>7.3036347280611196</v>
      </c>
      <c r="N1409" s="28">
        <f>SUM(TotalCarbon[[#This Row],[Tree Carbon]:[Soil Carbon]])</f>
        <v>119.58544288203922</v>
      </c>
    </row>
    <row r="1410" spans="2:14" hidden="1">
      <c r="B1410" s="1" t="s">
        <v>31954</v>
      </c>
      <c r="C1410" s="1" t="s">
        <v>190</v>
      </c>
      <c r="D1410" s="1" t="s">
        <v>212</v>
      </c>
      <c r="E1410" s="1" t="s">
        <v>31947</v>
      </c>
      <c r="F1410" s="1" t="s">
        <v>74</v>
      </c>
      <c r="G1410" s="35">
        <v>50</v>
      </c>
      <c r="H14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m)AllWillMechanicalCrops50</v>
      </c>
      <c r="I1410" s="39">
        <v>84.035167707691457</v>
      </c>
      <c r="J1410" s="28">
        <v>3.9276880429963121</v>
      </c>
      <c r="K1410" s="28">
        <v>22.366071428571427</v>
      </c>
      <c r="L1410" s="28">
        <v>3.4704774919908457</v>
      </c>
      <c r="M1410" s="28">
        <v>7.5658162716796369</v>
      </c>
      <c r="N1410" s="28">
        <f>SUM(TotalCarbon[[#This Row],[Tree Carbon]:[Soil Carbon]])</f>
        <v>121.36522094292968</v>
      </c>
    </row>
    <row r="1411" spans="2:14" hidden="1">
      <c r="B1411" s="1" t="s">
        <v>31954</v>
      </c>
      <c r="C1411" s="1" t="s">
        <v>190</v>
      </c>
      <c r="D1411" s="1" t="s">
        <v>212</v>
      </c>
      <c r="E1411" s="1" t="s">
        <v>31947</v>
      </c>
      <c r="F1411" s="1" t="s">
        <v>74</v>
      </c>
      <c r="G1411" s="35">
        <v>60</v>
      </c>
      <c r="H14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m)AllWillMechanicalCrops60</v>
      </c>
      <c r="I1411" s="39">
        <v>84.039480381194466</v>
      </c>
      <c r="J1411" s="28">
        <v>4.3078511967588256</v>
      </c>
      <c r="K1411" s="28">
        <v>24.639344262295083</v>
      </c>
      <c r="L1411" s="28">
        <v>3.4006506313337388</v>
      </c>
      <c r="M1411" s="28">
        <v>7.9562179087176403</v>
      </c>
      <c r="N1411" s="28">
        <f>SUM(TotalCarbon[[#This Row],[Tree Carbon]:[Soil Carbon]])</f>
        <v>124.34354438029976</v>
      </c>
    </row>
    <row r="1412" spans="2:14" hidden="1">
      <c r="B1412" s="1" t="s">
        <v>31954</v>
      </c>
      <c r="C1412" s="1" t="s">
        <v>190</v>
      </c>
      <c r="D1412" s="1" t="s">
        <v>212</v>
      </c>
      <c r="E1412" s="1" t="s">
        <v>31947</v>
      </c>
      <c r="F1412" s="1" t="s">
        <v>74</v>
      </c>
      <c r="G1412" s="35">
        <v>70</v>
      </c>
      <c r="H14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m)AllWillMechanicalCrops70</v>
      </c>
      <c r="I1412" s="39">
        <v>84.039944126089949</v>
      </c>
      <c r="J1412" s="28">
        <v>4.5426849518562156</v>
      </c>
      <c r="K1412" s="28">
        <v>26.568181818181817</v>
      </c>
      <c r="L1412" s="28">
        <v>3.3611708863147163</v>
      </c>
      <c r="M1412" s="28">
        <v>8.2179119520293398</v>
      </c>
      <c r="N1412" s="28">
        <f>SUM(TotalCarbon[[#This Row],[Tree Carbon]:[Soil Carbon]])</f>
        <v>126.72989373447203</v>
      </c>
    </row>
    <row r="1413" spans="2:14" hidden="1">
      <c r="B1413" s="1" t="s">
        <v>31954</v>
      </c>
      <c r="C1413" s="1" t="s">
        <v>190</v>
      </c>
      <c r="D1413" s="1" t="s">
        <v>212</v>
      </c>
      <c r="E1413" s="1" t="s">
        <v>31947</v>
      </c>
      <c r="F1413" s="1" t="s">
        <v>74</v>
      </c>
      <c r="G1413" s="35">
        <v>80</v>
      </c>
      <c r="H14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m)AllWillMechanicalCrops80</v>
      </c>
      <c r="I1413" s="39">
        <v>84.039993991964849</v>
      </c>
      <c r="J1413" s="28">
        <v>4.6848191038992368</v>
      </c>
      <c r="K1413" s="28">
        <v>28.225352112676056</v>
      </c>
      <c r="L1413" s="28">
        <v>3.3384659218263089</v>
      </c>
      <c r="M1413" s="28">
        <v>8.3933307151892933</v>
      </c>
      <c r="N1413" s="28">
        <f>SUM(TotalCarbon[[#This Row],[Tree Carbon]:[Soil Carbon]])</f>
        <v>128.68196184555575</v>
      </c>
    </row>
    <row r="1414" spans="2:14" hidden="1">
      <c r="B1414" s="1" t="s">
        <v>31954</v>
      </c>
      <c r="C1414" s="1" t="s">
        <v>190</v>
      </c>
      <c r="D1414" s="1" t="s">
        <v>212</v>
      </c>
      <c r="E1414" s="1" t="s">
        <v>31947</v>
      </c>
      <c r="F1414" s="1" t="s">
        <v>74</v>
      </c>
      <c r="G1414" s="35">
        <v>90</v>
      </c>
      <c r="H14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m)AllWillMechanicalCrops90</v>
      </c>
      <c r="I1414" s="39">
        <v>84.039999353965385</v>
      </c>
      <c r="J1414" s="28">
        <v>4.7698499177972167</v>
      </c>
      <c r="K1414" s="28">
        <v>29.664473684210527</v>
      </c>
      <c r="L1414" s="28">
        <v>3.3252808556158846</v>
      </c>
      <c r="M1414" s="28">
        <v>8.5109174285861897</v>
      </c>
      <c r="N1414" s="28">
        <f>SUM(TotalCarbon[[#This Row],[Tree Carbon]:[Soil Carbon]])</f>
        <v>130.31052124017521</v>
      </c>
    </row>
    <row r="1415" spans="2:14" hidden="1">
      <c r="B1415" s="1" t="s">
        <v>31954</v>
      </c>
      <c r="C1415" s="1" t="s">
        <v>190</v>
      </c>
      <c r="D1415" s="1" t="s">
        <v>212</v>
      </c>
      <c r="E1415" s="1" t="s">
        <v>31947</v>
      </c>
      <c r="F1415" s="1" t="s">
        <v>74</v>
      </c>
      <c r="G1415" s="35">
        <v>100</v>
      </c>
      <c r="H14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m)AllWillMechanicalCrops100</v>
      </c>
      <c r="I1415" s="39">
        <v>84.0399999305329</v>
      </c>
      <c r="J1415" s="28">
        <v>4.8203772353564363</v>
      </c>
      <c r="K1415" s="28">
        <v>30.925925925925927</v>
      </c>
      <c r="L1415" s="28">
        <v>3.3175810621068256</v>
      </c>
      <c r="M1415" s="28">
        <v>8.5897381597235736</v>
      </c>
      <c r="N1415" s="28">
        <f>SUM(TotalCarbon[[#This Row],[Tree Carbon]:[Soil Carbon]])</f>
        <v>131.69362231364565</v>
      </c>
    </row>
    <row r="1416" spans="2:14" hidden="1">
      <c r="B1416" s="1" t="s">
        <v>31954</v>
      </c>
      <c r="C1416" s="1" t="s">
        <v>190</v>
      </c>
      <c r="D1416" s="1" t="s">
        <v>213</v>
      </c>
      <c r="E1416" s="1" t="s">
        <v>31947</v>
      </c>
      <c r="F1416" s="1" t="s">
        <v>74</v>
      </c>
      <c r="G1416" s="35">
        <v>0</v>
      </c>
      <c r="H14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m)MRFMechanicalCrops0</v>
      </c>
      <c r="I1416" s="39">
        <v>0</v>
      </c>
      <c r="J1416" s="28">
        <v>0</v>
      </c>
      <c r="K1416" s="28">
        <v>0</v>
      </c>
      <c r="L1416" s="28">
        <v>0</v>
      </c>
      <c r="M1416" s="28">
        <v>0</v>
      </c>
      <c r="N1416" s="28">
        <f>SUM(TotalCarbon[[#This Row],[Tree Carbon]:[Soil Carbon]])</f>
        <v>0</v>
      </c>
    </row>
    <row r="1417" spans="2:14" hidden="1">
      <c r="B1417" s="1" t="s">
        <v>31954</v>
      </c>
      <c r="C1417" s="1" t="s">
        <v>190</v>
      </c>
      <c r="D1417" s="1" t="s">
        <v>213</v>
      </c>
      <c r="E1417" s="1" t="s">
        <v>31947</v>
      </c>
      <c r="F1417" s="1" t="s">
        <v>74</v>
      </c>
      <c r="G1417" s="35">
        <v>5</v>
      </c>
      <c r="H14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m)MRFMechanicalCrops5</v>
      </c>
      <c r="I1417" s="39">
        <v>7.1775759059996478</v>
      </c>
      <c r="J1417" s="28">
        <v>0.30976983215734027</v>
      </c>
      <c r="K1417" s="28">
        <v>3.7388059701492535</v>
      </c>
      <c r="L1417" s="28">
        <v>6.0683519746493841</v>
      </c>
      <c r="M1417" s="28">
        <v>2.5377694569082578</v>
      </c>
      <c r="N1417" s="28">
        <f>SUM(TotalCarbon[[#This Row],[Tree Carbon]:[Soil Carbon]])</f>
        <v>19.832273139863883</v>
      </c>
    </row>
    <row r="1418" spans="2:14" hidden="1">
      <c r="B1418" s="1" t="s">
        <v>31954</v>
      </c>
      <c r="C1418" s="1" t="s">
        <v>190</v>
      </c>
      <c r="D1418" s="1" t="s">
        <v>213</v>
      </c>
      <c r="E1418" s="1" t="s">
        <v>31947</v>
      </c>
      <c r="F1418" s="1" t="s">
        <v>74</v>
      </c>
      <c r="G1418" s="35">
        <v>10</v>
      </c>
      <c r="H14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m)MRFMechanicalCrops10</v>
      </c>
      <c r="I1418" s="39">
        <v>32.464069016610452</v>
      </c>
      <c r="J1418" s="28">
        <v>1.4010843413043836</v>
      </c>
      <c r="K1418" s="28">
        <v>6.958333333333333</v>
      </c>
      <c r="L1418" s="28">
        <v>4.3538877463083701</v>
      </c>
      <c r="M1418" s="28">
        <v>4.6155193555010499</v>
      </c>
      <c r="N1418" s="28">
        <f>SUM(TotalCarbon[[#This Row],[Tree Carbon]:[Soil Carbon]])</f>
        <v>49.792893793057587</v>
      </c>
    </row>
    <row r="1419" spans="2:14" hidden="1">
      <c r="B1419" s="1" t="s">
        <v>31954</v>
      </c>
      <c r="C1419" s="1" t="s">
        <v>190</v>
      </c>
      <c r="D1419" s="1" t="s">
        <v>213</v>
      </c>
      <c r="E1419" s="1" t="s">
        <v>31947</v>
      </c>
      <c r="F1419" s="1" t="s">
        <v>74</v>
      </c>
      <c r="G1419" s="35">
        <v>15</v>
      </c>
      <c r="H14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m)MRFMechanicalCrops15</v>
      </c>
      <c r="I1419" s="39">
        <v>64.700804113060144</v>
      </c>
      <c r="J1419" s="28">
        <v>2.7923574049275373</v>
      </c>
      <c r="K1419" s="28">
        <v>9.7597402597402603</v>
      </c>
      <c r="L1419" s="28">
        <v>3.7409831162047893</v>
      </c>
      <c r="M1419" s="28">
        <v>6.3166370946836281</v>
      </c>
      <c r="N1419" s="28">
        <f>SUM(TotalCarbon[[#This Row],[Tree Carbon]:[Soil Carbon]])</f>
        <v>87.310521988616358</v>
      </c>
    </row>
    <row r="1420" spans="2:14" hidden="1">
      <c r="B1420" s="1" t="s">
        <v>31954</v>
      </c>
      <c r="C1420" s="1" t="s">
        <v>190</v>
      </c>
      <c r="D1420" s="1" t="s">
        <v>213</v>
      </c>
      <c r="E1420" s="1" t="s">
        <v>31947</v>
      </c>
      <c r="F1420" s="1" t="s">
        <v>74</v>
      </c>
      <c r="G1420" s="35">
        <v>20</v>
      </c>
      <c r="H14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m)MRFMechanicalCrops20</v>
      </c>
      <c r="I1420" s="39">
        <v>94.417752758280542</v>
      </c>
      <c r="J1420" s="28">
        <v>4.0748815209544436</v>
      </c>
      <c r="K1420" s="28">
        <v>12.219512195121951</v>
      </c>
      <c r="L1420" s="28">
        <v>3.4425009774927573</v>
      </c>
      <c r="M1420" s="28">
        <v>7.7093945023588972</v>
      </c>
      <c r="N1420" s="28">
        <f>SUM(TotalCarbon[[#This Row],[Tree Carbon]:[Soil Carbon]])</f>
        <v>121.8640419542086</v>
      </c>
    </row>
    <row r="1421" spans="2:14" hidden="1">
      <c r="B1421" s="1" t="s">
        <v>31954</v>
      </c>
      <c r="C1421" s="1" t="s">
        <v>190</v>
      </c>
      <c r="D1421" s="1" t="s">
        <v>213</v>
      </c>
      <c r="E1421" s="1" t="s">
        <v>31947</v>
      </c>
      <c r="F1421" s="1" t="s">
        <v>74</v>
      </c>
      <c r="G1421" s="35">
        <v>25</v>
      </c>
      <c r="H14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m)MRFMechanicalCrops25</v>
      </c>
      <c r="I1421" s="39">
        <v>118.07831928215575</v>
      </c>
      <c r="J1421" s="28">
        <v>5.0960242879326252</v>
      </c>
      <c r="K1421" s="28">
        <v>14.396551724137931</v>
      </c>
      <c r="L1421" s="28">
        <v>3.2772414682939899</v>
      </c>
      <c r="M1421" s="28">
        <v>8.8496878235998082</v>
      </c>
      <c r="N1421" s="28">
        <f>SUM(TotalCarbon[[#This Row],[Tree Carbon]:[Soil Carbon]])</f>
        <v>149.69782458612008</v>
      </c>
    </row>
    <row r="1422" spans="2:14" hidden="1">
      <c r="B1422" s="1" t="s">
        <v>31954</v>
      </c>
      <c r="C1422" s="1" t="s">
        <v>190</v>
      </c>
      <c r="D1422" s="1" t="s">
        <v>213</v>
      </c>
      <c r="E1422" s="1" t="s">
        <v>31947</v>
      </c>
      <c r="F1422" s="1" t="s">
        <v>74</v>
      </c>
      <c r="G1422" s="35">
        <v>30</v>
      </c>
      <c r="H14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m)MRFMechanicalCrops30</v>
      </c>
      <c r="I1422" s="39">
        <v>135.50653918074158</v>
      </c>
      <c r="J1422" s="28">
        <v>5.8481914295261292</v>
      </c>
      <c r="K1422" s="28">
        <v>16.336956521739129</v>
      </c>
      <c r="L1422" s="28">
        <v>3.1794691948219724</v>
      </c>
      <c r="M1422" s="28">
        <v>9.7832810332291729</v>
      </c>
      <c r="N1422" s="28">
        <f>SUM(TotalCarbon[[#This Row],[Tree Carbon]:[Soil Carbon]])</f>
        <v>170.65443736005798</v>
      </c>
    </row>
    <row r="1423" spans="2:14" hidden="1">
      <c r="B1423" s="1" t="s">
        <v>31954</v>
      </c>
      <c r="C1423" s="1" t="s">
        <v>190</v>
      </c>
      <c r="D1423" s="1" t="s">
        <v>213</v>
      </c>
      <c r="E1423" s="1" t="s">
        <v>31947</v>
      </c>
      <c r="F1423" s="1" t="s">
        <v>74</v>
      </c>
      <c r="G1423" s="35">
        <v>35</v>
      </c>
      <c r="H14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m)MRFMechanicalCrops35</v>
      </c>
      <c r="I1423" s="39">
        <v>147.78025502338653</v>
      </c>
      <c r="J1423" s="28">
        <v>6.3779004770257091</v>
      </c>
      <c r="K1423" s="28">
        <v>18.077319587628867</v>
      </c>
      <c r="L1423" s="28">
        <v>3.1193942463922908</v>
      </c>
      <c r="M1423" s="28">
        <v>10.54764250481751</v>
      </c>
      <c r="N1423" s="28">
        <f>SUM(TotalCarbon[[#This Row],[Tree Carbon]:[Soil Carbon]])</f>
        <v>185.90251183925091</v>
      </c>
    </row>
    <row r="1424" spans="2:14" hidden="1">
      <c r="B1424" s="1" t="s">
        <v>31954</v>
      </c>
      <c r="C1424" s="1" t="s">
        <v>190</v>
      </c>
      <c r="D1424" s="1" t="s">
        <v>213</v>
      </c>
      <c r="E1424" s="1" t="s">
        <v>31947</v>
      </c>
      <c r="F1424" s="1" t="s">
        <v>74</v>
      </c>
      <c r="G1424" s="35">
        <v>40</v>
      </c>
      <c r="H14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m)MRFMechanicalCrops40</v>
      </c>
      <c r="I1424" s="39">
        <v>156.192184744749</v>
      </c>
      <c r="J1424" s="28">
        <v>6.7409425530736504</v>
      </c>
      <c r="K1424" s="28">
        <v>19.647058823529413</v>
      </c>
      <c r="L1424" s="28">
        <v>3.0816323987338237</v>
      </c>
      <c r="M1424" s="28">
        <v>11.173448748074826</v>
      </c>
      <c r="N1424" s="28">
        <f>SUM(TotalCarbon[[#This Row],[Tree Carbon]:[Soil Carbon]])</f>
        <v>196.83526726816072</v>
      </c>
    </row>
    <row r="1425" spans="2:14" hidden="1">
      <c r="B1425" s="1" t="s">
        <v>31954</v>
      </c>
      <c r="C1425" s="1" t="s">
        <v>190</v>
      </c>
      <c r="D1425" s="1" t="s">
        <v>213</v>
      </c>
      <c r="E1425" s="1" t="s">
        <v>31947</v>
      </c>
      <c r="F1425" s="1" t="s">
        <v>74</v>
      </c>
      <c r="G1425" s="35">
        <v>45</v>
      </c>
      <c r="H14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m)MRFMechanicalCrops45</v>
      </c>
      <c r="I1425" s="39">
        <v>161.86066443270167</v>
      </c>
      <c r="J1425" s="28">
        <v>6.985582808296396</v>
      </c>
      <c r="K1425" s="28">
        <v>21.070093457943926</v>
      </c>
      <c r="L1425" s="28">
        <v>3.0575585851892266</v>
      </c>
      <c r="M1425" s="28">
        <v>11.685815564897787</v>
      </c>
      <c r="N1425" s="28">
        <f>SUM(TotalCarbon[[#This Row],[Tree Carbon]:[Soil Carbon]])</f>
        <v>204.65971484902897</v>
      </c>
    </row>
    <row r="1426" spans="2:14" hidden="1">
      <c r="B1426" s="1" t="s">
        <v>31954</v>
      </c>
      <c r="C1426" s="1" t="s">
        <v>190</v>
      </c>
      <c r="D1426" s="1" t="s">
        <v>213</v>
      </c>
      <c r="E1426" s="1" t="s">
        <v>31947</v>
      </c>
      <c r="F1426" s="1" t="s">
        <v>74</v>
      </c>
      <c r="G1426" s="35">
        <v>50</v>
      </c>
      <c r="H14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m)MRFMechanicalCrops50</v>
      </c>
      <c r="I1426" s="39">
        <v>165.63970262124636</v>
      </c>
      <c r="J1426" s="28">
        <v>7.148678544337745</v>
      </c>
      <c r="K1426" s="28">
        <v>22.366071428571427</v>
      </c>
      <c r="L1426" s="28">
        <v>3.0420734802560587</v>
      </c>
      <c r="M1426" s="28">
        <v>12.105306034687423</v>
      </c>
      <c r="N1426" s="28">
        <f>SUM(TotalCarbon[[#This Row],[Tree Carbon]:[Soil Carbon]])</f>
        <v>210.301832109099</v>
      </c>
    </row>
    <row r="1427" spans="2:14" hidden="1">
      <c r="B1427" s="1" t="s">
        <v>31954</v>
      </c>
      <c r="C1427" s="1" t="s">
        <v>190</v>
      </c>
      <c r="D1427" s="1" t="s">
        <v>213</v>
      </c>
      <c r="E1427" s="1" t="s">
        <v>31947</v>
      </c>
      <c r="F1427" s="1" t="s">
        <v>74</v>
      </c>
      <c r="G1427" s="35">
        <v>60</v>
      </c>
      <c r="H14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m)MRFMechanicalCrops60</v>
      </c>
      <c r="I1427" s="39">
        <v>169.79122235507657</v>
      </c>
      <c r="J1427" s="28">
        <v>7.3278498394920755</v>
      </c>
      <c r="K1427" s="28">
        <v>24.639344262295083</v>
      </c>
      <c r="L1427" s="28">
        <v>3.025551332193487</v>
      </c>
      <c r="M1427" s="28">
        <v>12.729948653948227</v>
      </c>
      <c r="N1427" s="28">
        <f>SUM(TotalCarbon[[#This Row],[Tree Carbon]:[Soil Carbon]])</f>
        <v>217.51391644300543</v>
      </c>
    </row>
    <row r="1428" spans="2:14" hidden="1">
      <c r="B1428" s="1" t="s">
        <v>31954</v>
      </c>
      <c r="C1428" s="1" t="s">
        <v>190</v>
      </c>
      <c r="D1428" s="1" t="s">
        <v>213</v>
      </c>
      <c r="E1428" s="1" t="s">
        <v>31947</v>
      </c>
      <c r="F1428" s="1" t="s">
        <v>74</v>
      </c>
      <c r="G1428" s="35">
        <v>70</v>
      </c>
      <c r="H14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m)MRFMechanicalCrops70</v>
      </c>
      <c r="I1428" s="39">
        <v>171.58659674577814</v>
      </c>
      <c r="J1428" s="28">
        <v>7.4053346102490565</v>
      </c>
      <c r="K1428" s="28">
        <v>26.568181818181817</v>
      </c>
      <c r="L1428" s="28">
        <v>3.018558090536454</v>
      </c>
      <c r="M1428" s="28">
        <v>13.148659123246951</v>
      </c>
      <c r="N1428" s="28">
        <f>SUM(TotalCarbon[[#This Row],[Tree Carbon]:[Soil Carbon]])</f>
        <v>221.7273303879924</v>
      </c>
    </row>
    <row r="1429" spans="2:14" hidden="1">
      <c r="B1429" s="1" t="s">
        <v>31954</v>
      </c>
      <c r="C1429" s="1" t="s">
        <v>190</v>
      </c>
      <c r="D1429" s="1" t="s">
        <v>213</v>
      </c>
      <c r="E1429" s="1" t="s">
        <v>31947</v>
      </c>
      <c r="F1429" s="1" t="s">
        <v>74</v>
      </c>
      <c r="G1429" s="35">
        <v>80</v>
      </c>
      <c r="H14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m)MRFMechanicalCrops80</v>
      </c>
      <c r="I1429" s="39">
        <v>172.3578112205397</v>
      </c>
      <c r="J1429" s="28">
        <v>7.4386186857548982</v>
      </c>
      <c r="K1429" s="28">
        <v>28.225352112676056</v>
      </c>
      <c r="L1429" s="28">
        <v>3.0155814551374722</v>
      </c>
      <c r="M1429" s="28">
        <v>13.429329144302876</v>
      </c>
      <c r="N1429" s="28">
        <f>SUM(TotalCarbon[[#This Row],[Tree Carbon]:[Soil Carbon]])</f>
        <v>224.466692618411</v>
      </c>
    </row>
    <row r="1430" spans="2:14" hidden="1">
      <c r="B1430" s="1" t="s">
        <v>31954</v>
      </c>
      <c r="C1430" s="1" t="s">
        <v>190</v>
      </c>
      <c r="D1430" s="1" t="s">
        <v>213</v>
      </c>
      <c r="E1430" s="1" t="s">
        <v>31947</v>
      </c>
      <c r="F1430" s="1" t="s">
        <v>74</v>
      </c>
      <c r="G1430" s="35">
        <v>90</v>
      </c>
      <c r="H14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m)MRFMechanicalCrops90</v>
      </c>
      <c r="I1430" s="39">
        <v>172.68814347754449</v>
      </c>
      <c r="J1430" s="28">
        <v>7.4528751658184511</v>
      </c>
      <c r="K1430" s="28">
        <v>29.664473684210527</v>
      </c>
      <c r="L1430" s="28">
        <v>3.0143114471560635</v>
      </c>
      <c r="M1430" s="28">
        <v>13.617467885737902</v>
      </c>
      <c r="N1430" s="28">
        <f>SUM(TotalCarbon[[#This Row],[Tree Carbon]:[Soil Carbon]])</f>
        <v>226.43727166046745</v>
      </c>
    </row>
    <row r="1431" spans="2:14" hidden="1">
      <c r="B1431" s="1" t="s">
        <v>31954</v>
      </c>
      <c r="C1431" s="1" t="s">
        <v>190</v>
      </c>
      <c r="D1431" s="1" t="s">
        <v>213</v>
      </c>
      <c r="E1431" s="1" t="s">
        <v>31947</v>
      </c>
      <c r="F1431" s="1" t="s">
        <v>74</v>
      </c>
      <c r="G1431" s="35">
        <v>100</v>
      </c>
      <c r="H14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m)MRFMechanicalCrops100</v>
      </c>
      <c r="I1431" s="39">
        <v>172.8294610695626</v>
      </c>
      <c r="J1431" s="28">
        <v>7.4589741506754059</v>
      </c>
      <c r="K1431" s="28">
        <v>30.925925925925927</v>
      </c>
      <c r="L1431" s="28">
        <v>3.0137690370225383</v>
      </c>
      <c r="M1431" s="28">
        <v>13.743581055557719</v>
      </c>
      <c r="N1431" s="28">
        <f>SUM(TotalCarbon[[#This Row],[Tree Carbon]:[Soil Carbon]])</f>
        <v>227.97171123874418</v>
      </c>
    </row>
    <row r="1432" spans="2:14" hidden="1">
      <c r="B1432" s="1" t="s">
        <v>31954</v>
      </c>
      <c r="C1432" s="1" t="s">
        <v>190</v>
      </c>
      <c r="D1432" s="1" t="s">
        <v>214</v>
      </c>
      <c r="E1432" s="1" t="s">
        <v>31947</v>
      </c>
      <c r="F1432" s="1" t="s">
        <v>74</v>
      </c>
      <c r="G1432" s="35">
        <v>0</v>
      </c>
      <c r="H143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m)WilForMechanicalCrops0</v>
      </c>
      <c r="I1432" s="39">
        <v>0</v>
      </c>
      <c r="J1432" s="28">
        <v>0</v>
      </c>
      <c r="K1432" s="28">
        <v>0</v>
      </c>
      <c r="L1432" s="28">
        <v>0</v>
      </c>
      <c r="M1432" s="28">
        <v>0</v>
      </c>
      <c r="N1432" s="28">
        <f>SUM(TotalCarbon[[#This Row],[Tree Carbon]:[Soil Carbon]])</f>
        <v>0</v>
      </c>
    </row>
    <row r="1433" spans="2:14" hidden="1">
      <c r="B1433" s="1" t="s">
        <v>31954</v>
      </c>
      <c r="C1433" s="1" t="s">
        <v>190</v>
      </c>
      <c r="D1433" s="1" t="s">
        <v>214</v>
      </c>
      <c r="E1433" s="1" t="s">
        <v>31947</v>
      </c>
      <c r="F1433" s="1" t="s">
        <v>74</v>
      </c>
      <c r="G1433" s="35">
        <v>5</v>
      </c>
      <c r="H143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m)WilForMechanicalCrops5</v>
      </c>
      <c r="I1433" s="39">
        <v>43.056240299254327</v>
      </c>
      <c r="J1433" s="28">
        <v>1.9345496996318157</v>
      </c>
      <c r="K1433" s="28">
        <v>3.7388059701492535</v>
      </c>
      <c r="L1433" s="28">
        <v>4.0555689841498541</v>
      </c>
      <c r="M1433" s="28">
        <v>1.5861059105676603</v>
      </c>
      <c r="N1433" s="28">
        <f>SUM(TotalCarbon[[#This Row],[Tree Carbon]:[Soil Carbon]])</f>
        <v>54.371270863752905</v>
      </c>
    </row>
    <row r="1434" spans="2:14" hidden="1">
      <c r="B1434" s="1" t="s">
        <v>31954</v>
      </c>
      <c r="C1434" s="1" t="s">
        <v>190</v>
      </c>
      <c r="D1434" s="1" t="s">
        <v>214</v>
      </c>
      <c r="E1434" s="1" t="s">
        <v>31947</v>
      </c>
      <c r="F1434" s="1" t="s">
        <v>74</v>
      </c>
      <c r="G1434" s="35">
        <v>10</v>
      </c>
      <c r="H143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m)WilForMechanicalCrops10</v>
      </c>
      <c r="I1434" s="39">
        <v>56.427024452020994</v>
      </c>
      <c r="J1434" s="28">
        <v>2.0055946179015942</v>
      </c>
      <c r="K1434" s="28">
        <v>6.958333333333333</v>
      </c>
      <c r="L1434" s="28">
        <v>4.0235173179003905</v>
      </c>
      <c r="M1434" s="28">
        <v>2.8846995971881562</v>
      </c>
      <c r="N1434" s="28">
        <f>SUM(TotalCarbon[[#This Row],[Tree Carbon]:[Soil Carbon]])</f>
        <v>72.299169318344468</v>
      </c>
    </row>
    <row r="1435" spans="2:14" hidden="1">
      <c r="B1435" s="1" t="s">
        <v>31954</v>
      </c>
      <c r="C1435" s="1" t="s">
        <v>190</v>
      </c>
      <c r="D1435" s="1" t="s">
        <v>214</v>
      </c>
      <c r="E1435" s="1" t="s">
        <v>31947</v>
      </c>
      <c r="F1435" s="1" t="s">
        <v>74</v>
      </c>
      <c r="G1435" s="35">
        <v>15</v>
      </c>
      <c r="H143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m)WilForMechanicalCrops15</v>
      </c>
      <c r="I1435" s="39">
        <v>57.466263761222571</v>
      </c>
      <c r="J1435" s="28">
        <v>2.0064643506322026</v>
      </c>
      <c r="K1435" s="28">
        <v>9.7597402597402603</v>
      </c>
      <c r="L1435" s="28">
        <v>4.0231335608629069</v>
      </c>
      <c r="M1435" s="28">
        <v>3.9478981841772693</v>
      </c>
      <c r="N1435" s="28">
        <f>SUM(TotalCarbon[[#This Row],[Tree Carbon]:[Soil Carbon]])</f>
        <v>77.203500116635212</v>
      </c>
    </row>
    <row r="1436" spans="2:14" hidden="1">
      <c r="B1436" s="1" t="s">
        <v>31954</v>
      </c>
      <c r="C1436" s="1" t="s">
        <v>190</v>
      </c>
      <c r="D1436" s="1" t="s">
        <v>214</v>
      </c>
      <c r="E1436" s="1" t="s">
        <v>31947</v>
      </c>
      <c r="F1436" s="1" t="s">
        <v>74</v>
      </c>
      <c r="G1436" s="35">
        <v>20</v>
      </c>
      <c r="H14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m)WilForMechanicalCrops20</v>
      </c>
      <c r="I1436" s="39">
        <v>57.539489909862667</v>
      </c>
      <c r="J1436" s="28">
        <v>2.0064748712004192</v>
      </c>
      <c r="K1436" s="28">
        <v>12.219512195121951</v>
      </c>
      <c r="L1436" s="28">
        <v>4.02312892005608</v>
      </c>
      <c r="M1436" s="28">
        <v>4.8183715639743099</v>
      </c>
      <c r="N1436" s="28">
        <f>SUM(TotalCarbon[[#This Row],[Tree Carbon]:[Soil Carbon]])</f>
        <v>80.606977460215418</v>
      </c>
    </row>
    <row r="1437" spans="2:14" hidden="1">
      <c r="B1437" s="1" t="s">
        <v>31954</v>
      </c>
      <c r="C1437" s="1" t="s">
        <v>190</v>
      </c>
      <c r="D1437" s="1" t="s">
        <v>214</v>
      </c>
      <c r="E1437" s="1" t="s">
        <v>31947</v>
      </c>
      <c r="F1437" s="1" t="s">
        <v>74</v>
      </c>
      <c r="G1437" s="35">
        <v>25</v>
      </c>
      <c r="H14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m)WilForMechanicalCrops25</v>
      </c>
      <c r="I1437" s="39">
        <v>57.544614566121176</v>
      </c>
      <c r="J1437" s="28">
        <v>2.0064749984422261</v>
      </c>
      <c r="K1437" s="28">
        <v>14.396551724137931</v>
      </c>
      <c r="L1437" s="28">
        <v>4.0231288639276759</v>
      </c>
      <c r="M1437" s="28">
        <v>5.5310548897498784</v>
      </c>
      <c r="N1437" s="28">
        <f>SUM(TotalCarbon[[#This Row],[Tree Carbon]:[Soil Carbon]])</f>
        <v>83.501825042378897</v>
      </c>
    </row>
    <row r="1438" spans="2:14" hidden="1">
      <c r="B1438" s="1" t="s">
        <v>31954</v>
      </c>
      <c r="C1438" s="1" t="s">
        <v>190</v>
      </c>
      <c r="D1438" s="1" t="s">
        <v>214</v>
      </c>
      <c r="E1438" s="1" t="s">
        <v>31947</v>
      </c>
      <c r="F1438" s="1" t="s">
        <v>74</v>
      </c>
      <c r="G1438" s="35">
        <v>30</v>
      </c>
      <c r="H14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m)WilForMechanicalCrops30</v>
      </c>
      <c r="I1438" s="39">
        <v>57.544973039522596</v>
      </c>
      <c r="J1438" s="28">
        <v>2.0064749999811595</v>
      </c>
      <c r="K1438" s="28">
        <v>16.336956521739129</v>
      </c>
      <c r="L1438" s="28">
        <v>4.0231288632488234</v>
      </c>
      <c r="M1438" s="28">
        <v>6.114550645768233</v>
      </c>
      <c r="N1438" s="28">
        <f>SUM(TotalCarbon[[#This Row],[Tree Carbon]:[Soil Carbon]])</f>
        <v>86.026084070259941</v>
      </c>
    </row>
    <row r="1439" spans="2:14" hidden="1">
      <c r="B1439" s="1" t="s">
        <v>31954</v>
      </c>
      <c r="C1439" s="1" t="s">
        <v>190</v>
      </c>
      <c r="D1439" s="1" t="s">
        <v>214</v>
      </c>
      <c r="E1439" s="1" t="s">
        <v>31947</v>
      </c>
      <c r="F1439" s="1" t="s">
        <v>74</v>
      </c>
      <c r="G1439" s="35">
        <v>35</v>
      </c>
      <c r="H14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m)WilForMechanicalCrops35</v>
      </c>
      <c r="I1439" s="39">
        <v>57.544998114162233</v>
      </c>
      <c r="J1439" s="28">
        <v>2.0064749999997722</v>
      </c>
      <c r="K1439" s="28">
        <v>18.077319587628867</v>
      </c>
      <c r="L1439" s="28">
        <v>4.0231288632406166</v>
      </c>
      <c r="M1439" s="28">
        <v>6.592276565510943</v>
      </c>
      <c r="N1439" s="28">
        <f>SUM(TotalCarbon[[#This Row],[Tree Carbon]:[Soil Carbon]])</f>
        <v>88.244198130542429</v>
      </c>
    </row>
    <row r="1440" spans="2:14" hidden="1">
      <c r="B1440" s="1" t="s">
        <v>31954</v>
      </c>
      <c r="C1440" s="1" t="s">
        <v>190</v>
      </c>
      <c r="D1440" s="1" t="s">
        <v>214</v>
      </c>
      <c r="E1440" s="1" t="s">
        <v>31947</v>
      </c>
      <c r="F1440" s="1" t="s">
        <v>74</v>
      </c>
      <c r="G1440" s="35">
        <v>40</v>
      </c>
      <c r="H14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m)WilForMechanicalCrops40</v>
      </c>
      <c r="I1440" s="39">
        <v>57.544999868089</v>
      </c>
      <c r="J1440" s="28">
        <v>2.0064749999999973</v>
      </c>
      <c r="K1440" s="28">
        <v>19.647058823529413</v>
      </c>
      <c r="L1440" s="28">
        <v>4.0231288632405144</v>
      </c>
      <c r="M1440" s="28">
        <v>6.9834054675467669</v>
      </c>
      <c r="N1440" s="28">
        <f>SUM(TotalCarbon[[#This Row],[Tree Carbon]:[Soil Carbon]])</f>
        <v>90.205068022405698</v>
      </c>
    </row>
    <row r="1441" spans="2:14" hidden="1">
      <c r="B1441" s="1" t="s">
        <v>31954</v>
      </c>
      <c r="C1441" s="1" t="s">
        <v>190</v>
      </c>
      <c r="D1441" s="1" t="s">
        <v>214</v>
      </c>
      <c r="E1441" s="1" t="s">
        <v>31947</v>
      </c>
      <c r="F1441" s="1" t="s">
        <v>74</v>
      </c>
      <c r="G1441" s="35">
        <v>45</v>
      </c>
      <c r="H14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m)WilForMechanicalCrops45</v>
      </c>
      <c r="I1441" s="39">
        <v>57.544999990773071</v>
      </c>
      <c r="J1441" s="28">
        <v>2.006475</v>
      </c>
      <c r="K1441" s="28">
        <v>21.070093457943926</v>
      </c>
      <c r="L1441" s="28">
        <v>4.0231288632405162</v>
      </c>
      <c r="M1441" s="28">
        <v>7.3036347280611196</v>
      </c>
      <c r="N1441" s="28">
        <f>SUM(TotalCarbon[[#This Row],[Tree Carbon]:[Soil Carbon]])</f>
        <v>91.948332040018641</v>
      </c>
    </row>
    <row r="1442" spans="2:14" hidden="1">
      <c r="B1442" s="1" t="s">
        <v>31954</v>
      </c>
      <c r="C1442" s="1" t="s">
        <v>190</v>
      </c>
      <c r="D1442" s="1" t="s">
        <v>214</v>
      </c>
      <c r="E1442" s="1" t="s">
        <v>31947</v>
      </c>
      <c r="F1442" s="1" t="s">
        <v>74</v>
      </c>
      <c r="G1442" s="35">
        <v>50</v>
      </c>
      <c r="H14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m)WilForMechanicalCrops50</v>
      </c>
      <c r="I1442" s="39">
        <v>57.54499999935458</v>
      </c>
      <c r="J1442" s="28">
        <v>2.006475</v>
      </c>
      <c r="K1442" s="28">
        <v>22.366071428571427</v>
      </c>
      <c r="L1442" s="28">
        <v>4.0231288632405162</v>
      </c>
      <c r="M1442" s="28">
        <v>7.5658162716796369</v>
      </c>
      <c r="N1442" s="28">
        <f>SUM(TotalCarbon[[#This Row],[Tree Carbon]:[Soil Carbon]])</f>
        <v>93.506491562846165</v>
      </c>
    </row>
    <row r="1443" spans="2:14" hidden="1">
      <c r="B1443" s="1" t="s">
        <v>31954</v>
      </c>
      <c r="C1443" s="1" t="s">
        <v>190</v>
      </c>
      <c r="D1443" s="1" t="s">
        <v>214</v>
      </c>
      <c r="E1443" s="1" t="s">
        <v>31947</v>
      </c>
      <c r="F1443" s="1" t="s">
        <v>74</v>
      </c>
      <c r="G1443" s="35">
        <v>60</v>
      </c>
      <c r="H14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m)WilForMechanicalCrops60</v>
      </c>
      <c r="I1443" s="39">
        <v>57.544999999996833</v>
      </c>
      <c r="J1443" s="28">
        <v>2.006475</v>
      </c>
      <c r="K1443" s="28">
        <v>24.639344262295083</v>
      </c>
      <c r="L1443" s="28">
        <v>4.0231288632405162</v>
      </c>
      <c r="M1443" s="28">
        <v>7.9562179087176403</v>
      </c>
      <c r="N1443" s="28">
        <f>SUM(TotalCarbon[[#This Row],[Tree Carbon]:[Soil Carbon]])</f>
        <v>96.170166034250059</v>
      </c>
    </row>
    <row r="1444" spans="2:14" hidden="1">
      <c r="B1444" s="1" t="s">
        <v>31954</v>
      </c>
      <c r="C1444" s="1" t="s">
        <v>190</v>
      </c>
      <c r="D1444" s="1" t="s">
        <v>214</v>
      </c>
      <c r="E1444" s="1" t="s">
        <v>31947</v>
      </c>
      <c r="F1444" s="1" t="s">
        <v>74</v>
      </c>
      <c r="G1444" s="35">
        <v>70</v>
      </c>
      <c r="H14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m)WilForMechanicalCrops70</v>
      </c>
      <c r="I1444" s="39">
        <v>57.544999999999973</v>
      </c>
      <c r="J1444" s="28">
        <v>2.006475</v>
      </c>
      <c r="K1444" s="28">
        <v>26.568181818181817</v>
      </c>
      <c r="L1444" s="28">
        <v>4.0231288632405162</v>
      </c>
      <c r="M1444" s="28">
        <v>8.2179119520293398</v>
      </c>
      <c r="N1444" s="28">
        <f>SUM(TotalCarbon[[#This Row],[Tree Carbon]:[Soil Carbon]])</f>
        <v>98.36069763345165</v>
      </c>
    </row>
    <row r="1445" spans="2:14" hidden="1">
      <c r="B1445" s="1" t="s">
        <v>31954</v>
      </c>
      <c r="C1445" s="1" t="s">
        <v>190</v>
      </c>
      <c r="D1445" s="1" t="s">
        <v>214</v>
      </c>
      <c r="E1445" s="1" t="s">
        <v>31947</v>
      </c>
      <c r="F1445" s="1" t="s">
        <v>74</v>
      </c>
      <c r="G1445" s="35">
        <v>80</v>
      </c>
      <c r="H14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m)WilForMechanicalCrops80</v>
      </c>
      <c r="I1445" s="39">
        <v>57.545000000000002</v>
      </c>
      <c r="J1445" s="28">
        <v>2.006475</v>
      </c>
      <c r="K1445" s="28">
        <v>28.225352112676056</v>
      </c>
      <c r="L1445" s="28">
        <v>4.0231288632405162</v>
      </c>
      <c r="M1445" s="28">
        <v>8.3933307151892933</v>
      </c>
      <c r="N1445" s="28">
        <f>SUM(TotalCarbon[[#This Row],[Tree Carbon]:[Soil Carbon]])</f>
        <v>100.19328669110587</v>
      </c>
    </row>
    <row r="1446" spans="2:14" hidden="1">
      <c r="B1446" s="1" t="s">
        <v>31954</v>
      </c>
      <c r="C1446" s="1" t="s">
        <v>190</v>
      </c>
      <c r="D1446" s="1" t="s">
        <v>214</v>
      </c>
      <c r="E1446" s="1" t="s">
        <v>31947</v>
      </c>
      <c r="F1446" s="1" t="s">
        <v>74</v>
      </c>
      <c r="G1446" s="35">
        <v>90</v>
      </c>
      <c r="H14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m)WilForMechanicalCrops90</v>
      </c>
      <c r="I1446" s="39">
        <v>57.545000000000002</v>
      </c>
      <c r="J1446" s="28">
        <v>2.006475</v>
      </c>
      <c r="K1446" s="28">
        <v>29.664473684210527</v>
      </c>
      <c r="L1446" s="28">
        <v>4.0231288632405162</v>
      </c>
      <c r="M1446" s="28">
        <v>8.5109174285861897</v>
      </c>
      <c r="N1446" s="28">
        <f>SUM(TotalCarbon[[#This Row],[Tree Carbon]:[Soil Carbon]])</f>
        <v>101.74999497603724</v>
      </c>
    </row>
    <row r="1447" spans="2:14" hidden="1">
      <c r="B1447" s="1" t="s">
        <v>31954</v>
      </c>
      <c r="C1447" s="1" t="s">
        <v>190</v>
      </c>
      <c r="D1447" s="1" t="s">
        <v>214</v>
      </c>
      <c r="E1447" s="1" t="s">
        <v>31947</v>
      </c>
      <c r="F1447" s="1" t="s">
        <v>74</v>
      </c>
      <c r="G1447" s="35">
        <v>100</v>
      </c>
      <c r="H14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m)WilForMechanicalCrops100</v>
      </c>
      <c r="I1447" s="39">
        <v>57.545000000000002</v>
      </c>
      <c r="J1447" s="28">
        <v>2.006475</v>
      </c>
      <c r="K1447" s="28">
        <v>30.925925925925927</v>
      </c>
      <c r="L1447" s="28">
        <v>4.0231288632405162</v>
      </c>
      <c r="M1447" s="28">
        <v>8.5897381597235736</v>
      </c>
      <c r="N1447" s="28">
        <f>SUM(TotalCarbon[[#This Row],[Tree Carbon]:[Soil Carbon]])</f>
        <v>103.09026794889002</v>
      </c>
    </row>
    <row r="1448" spans="2:14" hidden="1">
      <c r="B1448" s="1" t="s">
        <v>31954</v>
      </c>
      <c r="C1448" s="1" t="s">
        <v>190</v>
      </c>
      <c r="D1448" s="1" t="s">
        <v>215</v>
      </c>
      <c r="E1448" s="1" t="s">
        <v>31947</v>
      </c>
      <c r="F1448" s="1" t="s">
        <v>74</v>
      </c>
      <c r="G1448" s="35">
        <v>0</v>
      </c>
      <c r="H14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m)WilMixMechanicalCrops0</v>
      </c>
      <c r="I1448" s="39">
        <v>0</v>
      </c>
      <c r="J1448" s="28">
        <v>0</v>
      </c>
      <c r="K1448" s="28">
        <v>0</v>
      </c>
      <c r="L1448" s="28">
        <v>0</v>
      </c>
      <c r="M1448" s="28">
        <v>0</v>
      </c>
      <c r="N1448" s="28">
        <f>SUM(TotalCarbon[[#This Row],[Tree Carbon]:[Soil Carbon]])</f>
        <v>0</v>
      </c>
    </row>
    <row r="1449" spans="2:14" hidden="1">
      <c r="B1449" s="1" t="s">
        <v>31954</v>
      </c>
      <c r="C1449" s="1" t="s">
        <v>190</v>
      </c>
      <c r="D1449" s="1" t="s">
        <v>215</v>
      </c>
      <c r="E1449" s="1" t="s">
        <v>31947</v>
      </c>
      <c r="F1449" s="1" t="s">
        <v>74</v>
      </c>
      <c r="G1449" s="35">
        <v>5</v>
      </c>
      <c r="H14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m)WilMixMechanicalCrops5</v>
      </c>
      <c r="I1449" s="39">
        <v>43.280114586930331</v>
      </c>
      <c r="J1449" s="28">
        <v>0.50571200927926363</v>
      </c>
      <c r="K1449" s="28">
        <v>3.7388059701492535</v>
      </c>
      <c r="L1449" s="28">
        <v>5.4480445518696898</v>
      </c>
      <c r="M1449" s="28">
        <v>1.5861059105676603</v>
      </c>
      <c r="N1449" s="28">
        <f>SUM(TotalCarbon[[#This Row],[Tree Carbon]:[Soil Carbon]])</f>
        <v>54.558783028796199</v>
      </c>
    </row>
    <row r="1450" spans="2:14" hidden="1">
      <c r="B1450" s="1" t="s">
        <v>31954</v>
      </c>
      <c r="C1450" s="1" t="s">
        <v>190</v>
      </c>
      <c r="D1450" s="1" t="s">
        <v>215</v>
      </c>
      <c r="E1450" s="1" t="s">
        <v>31947</v>
      </c>
      <c r="F1450" s="1" t="s">
        <v>74</v>
      </c>
      <c r="G1450" s="35">
        <v>10</v>
      </c>
      <c r="H14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m)WilMixMechanicalCrops10</v>
      </c>
      <c r="I1450" s="39">
        <v>53.565423914825189</v>
      </c>
      <c r="J1450" s="28">
        <v>1.9909638491125299</v>
      </c>
      <c r="K1450" s="28">
        <v>6.958333333333333</v>
      </c>
      <c r="L1450" s="28">
        <v>4.0300035321622349</v>
      </c>
      <c r="M1450" s="28">
        <v>2.8846995971881562</v>
      </c>
      <c r="N1450" s="28">
        <f>SUM(TotalCarbon[[#This Row],[Tree Carbon]:[Soil Carbon]])</f>
        <v>69.42942422662145</v>
      </c>
    </row>
    <row r="1451" spans="2:14" hidden="1">
      <c r="B1451" s="1" t="s">
        <v>31954</v>
      </c>
      <c r="C1451" s="1" t="s">
        <v>190</v>
      </c>
      <c r="D1451" s="1" t="s">
        <v>215</v>
      </c>
      <c r="E1451" s="1" t="s">
        <v>31947</v>
      </c>
      <c r="F1451" s="1" t="s">
        <v>74</v>
      </c>
      <c r="G1451" s="35">
        <v>15</v>
      </c>
      <c r="H14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m)WilMixMechanicalCrops15</v>
      </c>
      <c r="I1451" s="39">
        <v>54.176922444078706</v>
      </c>
      <c r="J1451" s="28">
        <v>3.1163886803473879</v>
      </c>
      <c r="K1451" s="28">
        <v>9.7597402597402603</v>
      </c>
      <c r="L1451" s="28">
        <v>3.6517077495144048</v>
      </c>
      <c r="M1451" s="28">
        <v>3.9478981841772693</v>
      </c>
      <c r="N1451" s="28">
        <f>SUM(TotalCarbon[[#This Row],[Tree Carbon]:[Soil Carbon]])</f>
        <v>74.652657317858029</v>
      </c>
    </row>
    <row r="1452" spans="2:14" hidden="1">
      <c r="B1452" s="1" t="s">
        <v>31954</v>
      </c>
      <c r="C1452" s="1" t="s">
        <v>190</v>
      </c>
      <c r="D1452" s="1" t="s">
        <v>215</v>
      </c>
      <c r="E1452" s="1" t="s">
        <v>31947</v>
      </c>
      <c r="F1452" s="1" t="s">
        <v>74</v>
      </c>
      <c r="G1452" s="35">
        <v>20</v>
      </c>
      <c r="H14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m)WilMixMechanicalCrops20</v>
      </c>
      <c r="I1452" s="39">
        <v>54.210551718557653</v>
      </c>
      <c r="J1452" s="28">
        <v>3.6922194585528461</v>
      </c>
      <c r="K1452" s="28">
        <v>12.219512195121951</v>
      </c>
      <c r="L1452" s="28">
        <v>3.5180022887564144</v>
      </c>
      <c r="M1452" s="28">
        <v>4.8183715639743099</v>
      </c>
      <c r="N1452" s="28">
        <f>SUM(TotalCarbon[[#This Row],[Tree Carbon]:[Soil Carbon]])</f>
        <v>78.45865722496319</v>
      </c>
    </row>
    <row r="1453" spans="2:14" hidden="1">
      <c r="B1453" s="1" t="s">
        <v>31954</v>
      </c>
      <c r="C1453" s="1" t="s">
        <v>190</v>
      </c>
      <c r="D1453" s="1" t="s">
        <v>215</v>
      </c>
      <c r="E1453" s="1" t="s">
        <v>31947</v>
      </c>
      <c r="F1453" s="1" t="s">
        <v>74</v>
      </c>
      <c r="G1453" s="35">
        <v>25</v>
      </c>
      <c r="H14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m)WilMixMechanicalCrops25</v>
      </c>
      <c r="I1453" s="39">
        <v>54.212393332588448</v>
      </c>
      <c r="J1453" s="28">
        <v>3.9491162013279277</v>
      </c>
      <c r="K1453" s="28">
        <v>14.396551724137931</v>
      </c>
      <c r="L1453" s="28">
        <v>3.4663258692876404</v>
      </c>
      <c r="M1453" s="28">
        <v>5.5310548897498784</v>
      </c>
      <c r="N1453" s="28">
        <f>SUM(TotalCarbon[[#This Row],[Tree Carbon]:[Soil Carbon]])</f>
        <v>81.555442017091835</v>
      </c>
    </row>
    <row r="1454" spans="2:14" hidden="1">
      <c r="B1454" s="1" t="s">
        <v>31954</v>
      </c>
      <c r="C1454" s="1" t="s">
        <v>190</v>
      </c>
      <c r="D1454" s="1" t="s">
        <v>215</v>
      </c>
      <c r="E1454" s="1" t="s">
        <v>31947</v>
      </c>
      <c r="F1454" s="1" t="s">
        <v>74</v>
      </c>
      <c r="G1454" s="35">
        <v>30</v>
      </c>
      <c r="H14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m)WilMixMechanicalCrops30</v>
      </c>
      <c r="I1454" s="39">
        <v>54.212494160084155</v>
      </c>
      <c r="J1454" s="28">
        <v>4.0578536471666267</v>
      </c>
      <c r="K1454" s="28">
        <v>16.336956521739129</v>
      </c>
      <c r="L1454" s="28">
        <v>3.4456738398890017</v>
      </c>
      <c r="M1454" s="28">
        <v>6.114550645768233</v>
      </c>
      <c r="N1454" s="28">
        <f>SUM(TotalCarbon[[#This Row],[Tree Carbon]:[Soil Carbon]])</f>
        <v>84.167528814647142</v>
      </c>
    </row>
    <row r="1455" spans="2:14" hidden="1">
      <c r="B1455" s="1" t="s">
        <v>31954</v>
      </c>
      <c r="C1455" s="1" t="s">
        <v>190</v>
      </c>
      <c r="D1455" s="1" t="s">
        <v>215</v>
      </c>
      <c r="E1455" s="1" t="s">
        <v>31947</v>
      </c>
      <c r="F1455" s="1" t="s">
        <v>74</v>
      </c>
      <c r="G1455" s="35">
        <v>35</v>
      </c>
      <c r="H14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m)WilMixMechanicalCrops35</v>
      </c>
      <c r="I1455" s="39">
        <v>54.212499680271655</v>
      </c>
      <c r="J1455" s="28">
        <v>4.1029247030586706</v>
      </c>
      <c r="K1455" s="28">
        <v>18.077319587628867</v>
      </c>
      <c r="L1455" s="28">
        <v>3.4373106910415823</v>
      </c>
      <c r="M1455" s="28">
        <v>6.592276565510943</v>
      </c>
      <c r="N1455" s="28">
        <f>SUM(TotalCarbon[[#This Row],[Tree Carbon]:[Soil Carbon]])</f>
        <v>86.422331227511719</v>
      </c>
    </row>
    <row r="1456" spans="2:14" hidden="1">
      <c r="B1456" s="1" t="s">
        <v>31954</v>
      </c>
      <c r="C1456" s="1" t="s">
        <v>190</v>
      </c>
      <c r="D1456" s="1" t="s">
        <v>215</v>
      </c>
      <c r="E1456" s="1" t="s">
        <v>31947</v>
      </c>
      <c r="F1456" s="1" t="s">
        <v>74</v>
      </c>
      <c r="G1456" s="35">
        <v>40</v>
      </c>
      <c r="H145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m)WilMixMechanicalCrops40</v>
      </c>
      <c r="I1456" s="39">
        <v>54.212499982495267</v>
      </c>
      <c r="J1456" s="28">
        <v>4.1214487134422324</v>
      </c>
      <c r="K1456" s="28">
        <v>19.647058823529413</v>
      </c>
      <c r="L1456" s="28">
        <v>3.433905909798399</v>
      </c>
      <c r="M1456" s="28">
        <v>6.9834054675467669</v>
      </c>
      <c r="N1456" s="28">
        <f>SUM(TotalCarbon[[#This Row],[Tree Carbon]:[Soil Carbon]])</f>
        <v>88.398318896812071</v>
      </c>
    </row>
    <row r="1457" spans="2:14" hidden="1">
      <c r="B1457" s="1" t="s">
        <v>31954</v>
      </c>
      <c r="C1457" s="1" t="s">
        <v>190</v>
      </c>
      <c r="D1457" s="1" t="s">
        <v>215</v>
      </c>
      <c r="E1457" s="1" t="s">
        <v>31947</v>
      </c>
      <c r="F1457" s="1" t="s">
        <v>74</v>
      </c>
      <c r="G1457" s="35">
        <v>45</v>
      </c>
      <c r="H145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m)WilMixMechanicalCrops45</v>
      </c>
      <c r="I1457" s="39">
        <v>54.21249999904164</v>
      </c>
      <c r="J1457" s="28">
        <v>4.1290357876208619</v>
      </c>
      <c r="K1457" s="28">
        <v>21.070093457943926</v>
      </c>
      <c r="L1457" s="28">
        <v>3.4325167627891786</v>
      </c>
      <c r="M1457" s="28">
        <v>7.3036347280611196</v>
      </c>
      <c r="N1457" s="28">
        <f>SUM(TotalCarbon[[#This Row],[Tree Carbon]:[Soil Carbon]])</f>
        <v>90.147780735456735</v>
      </c>
    </row>
    <row r="1458" spans="2:14" hidden="1">
      <c r="B1458" s="1" t="s">
        <v>31954</v>
      </c>
      <c r="C1458" s="1" t="s">
        <v>190</v>
      </c>
      <c r="D1458" s="1" t="s">
        <v>215</v>
      </c>
      <c r="E1458" s="1" t="s">
        <v>31947</v>
      </c>
      <c r="F1458" s="1" t="s">
        <v>74</v>
      </c>
      <c r="G1458" s="35">
        <v>50</v>
      </c>
      <c r="H145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m)WilMixMechanicalCrops50</v>
      </c>
      <c r="I1458" s="39">
        <v>54.212499999947539</v>
      </c>
      <c r="J1458" s="28">
        <v>4.1321389364268883</v>
      </c>
      <c r="K1458" s="28">
        <v>22.366071428571427</v>
      </c>
      <c r="L1458" s="28">
        <v>3.4319494921982305</v>
      </c>
      <c r="M1458" s="28">
        <v>7.5658162716796369</v>
      </c>
      <c r="N1458" s="28">
        <f>SUM(TotalCarbon[[#This Row],[Tree Carbon]:[Soil Carbon]])</f>
        <v>91.708476128823719</v>
      </c>
    </row>
    <row r="1459" spans="2:14" hidden="1">
      <c r="B1459" s="1" t="s">
        <v>31954</v>
      </c>
      <c r="C1459" s="1" t="s">
        <v>190</v>
      </c>
      <c r="D1459" s="1" t="s">
        <v>215</v>
      </c>
      <c r="E1459" s="1" t="s">
        <v>31947</v>
      </c>
      <c r="F1459" s="1" t="s">
        <v>74</v>
      </c>
      <c r="G1459" s="35">
        <v>60</v>
      </c>
      <c r="H145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m)WilMixMechanicalCrops60</v>
      </c>
      <c r="I1459" s="39">
        <v>54.212499999999828</v>
      </c>
      <c r="J1459" s="28">
        <v>4.1339258017567904</v>
      </c>
      <c r="K1459" s="28">
        <v>24.639344262295083</v>
      </c>
      <c r="L1459" s="28">
        <v>3.4316230803327681</v>
      </c>
      <c r="M1459" s="28">
        <v>7.9562179087176403</v>
      </c>
      <c r="N1459" s="28">
        <f>SUM(TotalCarbon[[#This Row],[Tree Carbon]:[Soil Carbon]])</f>
        <v>94.37361105310211</v>
      </c>
    </row>
    <row r="1460" spans="2:14" hidden="1">
      <c r="B1460" s="1" t="s">
        <v>31954</v>
      </c>
      <c r="C1460" s="1" t="s">
        <v>190</v>
      </c>
      <c r="D1460" s="1" t="s">
        <v>215</v>
      </c>
      <c r="E1460" s="1" t="s">
        <v>31947</v>
      </c>
      <c r="F1460" s="1" t="s">
        <v>74</v>
      </c>
      <c r="G1460" s="35">
        <v>70</v>
      </c>
      <c r="H14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m)WilMixMechanicalCrops70</v>
      </c>
      <c r="I1460" s="39">
        <v>54.212499999999999</v>
      </c>
      <c r="J1460" s="28">
        <v>4.1342241935417992</v>
      </c>
      <c r="K1460" s="28">
        <v>26.568181818181817</v>
      </c>
      <c r="L1460" s="28">
        <v>3.4315685890132728</v>
      </c>
      <c r="M1460" s="28">
        <v>8.2179119520293398</v>
      </c>
      <c r="N1460" s="28">
        <f>SUM(TotalCarbon[[#This Row],[Tree Carbon]:[Soil Carbon]])</f>
        <v>96.564386552766223</v>
      </c>
    </row>
    <row r="1461" spans="2:14" hidden="1">
      <c r="B1461" s="1" t="s">
        <v>31954</v>
      </c>
      <c r="C1461" s="1" t="s">
        <v>190</v>
      </c>
      <c r="D1461" s="1" t="s">
        <v>215</v>
      </c>
      <c r="E1461" s="1" t="s">
        <v>31947</v>
      </c>
      <c r="F1461" s="1" t="s">
        <v>74</v>
      </c>
      <c r="G1461" s="35">
        <v>80</v>
      </c>
      <c r="H14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m)WilMixMechanicalCrops80</v>
      </c>
      <c r="I1461" s="39">
        <v>54.212499999999999</v>
      </c>
      <c r="J1461" s="28">
        <v>4.1342740146584678</v>
      </c>
      <c r="K1461" s="28">
        <v>28.225352112676056</v>
      </c>
      <c r="L1461" s="28">
        <v>3.4315594913134024</v>
      </c>
      <c r="M1461" s="28">
        <v>8.3933307151892933</v>
      </c>
      <c r="N1461" s="28">
        <f>SUM(TotalCarbon[[#This Row],[Tree Carbon]:[Soil Carbon]])</f>
        <v>98.397016333837215</v>
      </c>
    </row>
    <row r="1462" spans="2:14" hidden="1">
      <c r="B1462" s="1" t="s">
        <v>31954</v>
      </c>
      <c r="C1462" s="1" t="s">
        <v>190</v>
      </c>
      <c r="D1462" s="1" t="s">
        <v>215</v>
      </c>
      <c r="E1462" s="1" t="s">
        <v>31947</v>
      </c>
      <c r="F1462" s="1" t="s">
        <v>74</v>
      </c>
      <c r="G1462" s="35">
        <v>90</v>
      </c>
      <c r="H14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m)WilMixMechanicalCrops90</v>
      </c>
      <c r="I1462" s="39">
        <v>54.212499999999999</v>
      </c>
      <c r="J1462" s="28">
        <v>4.1342823328444265</v>
      </c>
      <c r="K1462" s="28">
        <v>29.664473684210527</v>
      </c>
      <c r="L1462" s="28">
        <v>3.4315579723649097</v>
      </c>
      <c r="M1462" s="28">
        <v>8.5109174285861897</v>
      </c>
      <c r="N1462" s="28">
        <f>SUM(TotalCarbon[[#This Row],[Tree Carbon]:[Soil Carbon]])</f>
        <v>99.953731418006072</v>
      </c>
    </row>
    <row r="1463" spans="2:14" hidden="1">
      <c r="B1463" s="1" t="s">
        <v>31954</v>
      </c>
      <c r="C1463" s="1" t="s">
        <v>190</v>
      </c>
      <c r="D1463" s="1" t="s">
        <v>215</v>
      </c>
      <c r="E1463" s="1" t="s">
        <v>31947</v>
      </c>
      <c r="F1463" s="1" t="s">
        <v>74</v>
      </c>
      <c r="G1463" s="35">
        <v>100</v>
      </c>
      <c r="H14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m)WilMixMechanicalCrops100</v>
      </c>
      <c r="I1463" s="39">
        <v>54.212499999999999</v>
      </c>
      <c r="J1463" s="28">
        <v>4.1342837216513875</v>
      </c>
      <c r="K1463" s="28">
        <v>30.925925925925927</v>
      </c>
      <c r="L1463" s="28">
        <v>3.4315577187611517</v>
      </c>
      <c r="M1463" s="28">
        <v>8.5897381597235736</v>
      </c>
      <c r="N1463" s="28">
        <f>SUM(TotalCarbon[[#This Row],[Tree Carbon]:[Soil Carbon]])</f>
        <v>101.29400552606205</v>
      </c>
    </row>
    <row r="1464" spans="2:14" hidden="1">
      <c r="B1464" s="1" t="s">
        <v>31954</v>
      </c>
      <c r="C1464" s="1" t="s">
        <v>190</v>
      </c>
      <c r="D1464" s="1" t="s">
        <v>216</v>
      </c>
      <c r="E1464" s="1" t="s">
        <v>31947</v>
      </c>
      <c r="F1464" s="1" t="s">
        <v>74</v>
      </c>
      <c r="G1464" s="35">
        <v>0</v>
      </c>
      <c r="H14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m)WilScrubMechanicalCrops0</v>
      </c>
      <c r="I1464" s="39">
        <v>0</v>
      </c>
      <c r="J1464" s="28">
        <v>0</v>
      </c>
      <c r="K1464" s="28">
        <v>0</v>
      </c>
      <c r="L1464" s="28">
        <v>0</v>
      </c>
      <c r="M1464" s="28">
        <v>0</v>
      </c>
      <c r="N1464" s="28">
        <f>SUM(TotalCarbon[[#This Row],[Tree Carbon]:[Soil Carbon]])</f>
        <v>0</v>
      </c>
    </row>
    <row r="1465" spans="2:14" hidden="1">
      <c r="B1465" s="1" t="s">
        <v>31954</v>
      </c>
      <c r="C1465" s="1" t="s">
        <v>190</v>
      </c>
      <c r="D1465" s="1" t="s">
        <v>216</v>
      </c>
      <c r="E1465" s="1" t="s">
        <v>31947</v>
      </c>
      <c r="F1465" s="1" t="s">
        <v>74</v>
      </c>
      <c r="G1465" s="35">
        <v>5</v>
      </c>
      <c r="H14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m)WilScrubMechanicalCrops5</v>
      </c>
      <c r="I1465" s="39">
        <v>10.200538171750523</v>
      </c>
      <c r="J1465" s="28">
        <v>1.0645813269185507</v>
      </c>
      <c r="K1465" s="28">
        <v>3.7388059701492535</v>
      </c>
      <c r="L1465" s="28">
        <v>4.6250882459174463</v>
      </c>
      <c r="M1465" s="28">
        <v>1.5861059105676603</v>
      </c>
      <c r="N1465" s="28">
        <f>SUM(TotalCarbon[[#This Row],[Tree Carbon]:[Soil Carbon]])</f>
        <v>21.215119625303434</v>
      </c>
    </row>
    <row r="1466" spans="2:14" hidden="1">
      <c r="B1466" s="1" t="s">
        <v>31954</v>
      </c>
      <c r="C1466" s="1" t="s">
        <v>190</v>
      </c>
      <c r="D1466" s="1" t="s">
        <v>216</v>
      </c>
      <c r="E1466" s="1" t="s">
        <v>31947</v>
      </c>
      <c r="F1466" s="1" t="s">
        <v>74</v>
      </c>
      <c r="G1466" s="35">
        <v>10</v>
      </c>
      <c r="H14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m)WilScrubMechanicalCrops10</v>
      </c>
      <c r="I1466" s="39">
        <v>35.143476695572822</v>
      </c>
      <c r="J1466" s="28">
        <v>1.6204400579475913</v>
      </c>
      <c r="K1466" s="28">
        <v>6.958333333333333</v>
      </c>
      <c r="L1466" s="28">
        <v>4.2167719630145744</v>
      </c>
      <c r="M1466" s="28">
        <v>2.8846995971881562</v>
      </c>
      <c r="N1466" s="28">
        <f>SUM(TotalCarbon[[#This Row],[Tree Carbon]:[Soil Carbon]])</f>
        <v>50.823721647056473</v>
      </c>
    </row>
    <row r="1467" spans="2:14" hidden="1">
      <c r="B1467" s="1" t="s">
        <v>31954</v>
      </c>
      <c r="C1467" s="1" t="s">
        <v>190</v>
      </c>
      <c r="D1467" s="1" t="s">
        <v>216</v>
      </c>
      <c r="E1467" s="1" t="s">
        <v>31947</v>
      </c>
      <c r="F1467" s="1" t="s">
        <v>74</v>
      </c>
      <c r="G1467" s="35">
        <v>15</v>
      </c>
      <c r="H14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m)WilScrubMechanicalCrops15</v>
      </c>
      <c r="I1467" s="39">
        <v>50.783279786204176</v>
      </c>
      <c r="J1467" s="28">
        <v>1.7178185350889081</v>
      </c>
      <c r="K1467" s="28">
        <v>9.7597402597402603</v>
      </c>
      <c r="L1467" s="28">
        <v>4.1629804040282012</v>
      </c>
      <c r="M1467" s="28">
        <v>3.9478981841772693</v>
      </c>
      <c r="N1467" s="28">
        <f>SUM(TotalCarbon[[#This Row],[Tree Carbon]:[Soil Carbon]])</f>
        <v>70.371717169238821</v>
      </c>
    </row>
    <row r="1468" spans="2:14" hidden="1">
      <c r="B1468" s="1" t="s">
        <v>31954</v>
      </c>
      <c r="C1468" s="1" t="s">
        <v>190</v>
      </c>
      <c r="D1468" s="1" t="s">
        <v>216</v>
      </c>
      <c r="E1468" s="1" t="s">
        <v>31947</v>
      </c>
      <c r="F1468" s="1" t="s">
        <v>74</v>
      </c>
      <c r="G1468" s="35">
        <v>20</v>
      </c>
      <c r="H14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m)WilScrubMechanicalCrops20</v>
      </c>
      <c r="I1468" s="39">
        <v>57.571880583674044</v>
      </c>
      <c r="J1468" s="28">
        <v>1.7327852087464399</v>
      </c>
      <c r="K1468" s="28">
        <v>12.219512195121951</v>
      </c>
      <c r="L1468" s="28">
        <v>4.1550430525276214</v>
      </c>
      <c r="M1468" s="28">
        <v>4.8183715639743099</v>
      </c>
      <c r="N1468" s="28">
        <f>SUM(TotalCarbon[[#This Row],[Tree Carbon]:[Soil Carbon]])</f>
        <v>80.497592604044357</v>
      </c>
    </row>
    <row r="1469" spans="2:14" hidden="1">
      <c r="B1469" s="1" t="s">
        <v>31954</v>
      </c>
      <c r="C1469" s="1" t="s">
        <v>190</v>
      </c>
      <c r="D1469" s="1" t="s">
        <v>216</v>
      </c>
      <c r="E1469" s="1" t="s">
        <v>31947</v>
      </c>
      <c r="F1469" s="1" t="s">
        <v>74</v>
      </c>
      <c r="G1469" s="35">
        <v>25</v>
      </c>
      <c r="H14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m)WilScrubMechanicalCrops25</v>
      </c>
      <c r="I1469" s="39">
        <v>60.192605067421155</v>
      </c>
      <c r="J1469" s="28">
        <v>1.7350424622575609</v>
      </c>
      <c r="K1469" s="28">
        <v>14.396551724137931</v>
      </c>
      <c r="L1469" s="28">
        <v>4.153853211594206</v>
      </c>
      <c r="M1469" s="28">
        <v>5.5310548897498784</v>
      </c>
      <c r="N1469" s="28">
        <f>SUM(TotalCarbon[[#This Row],[Tree Carbon]:[Soil Carbon]])</f>
        <v>86.009107355160737</v>
      </c>
    </row>
    <row r="1470" spans="2:14" hidden="1">
      <c r="B1470" s="1" t="s">
        <v>31954</v>
      </c>
      <c r="C1470" s="1" t="s">
        <v>190</v>
      </c>
      <c r="D1470" s="1" t="s">
        <v>216</v>
      </c>
      <c r="E1470" s="1" t="s">
        <v>31947</v>
      </c>
      <c r="F1470" s="1" t="s">
        <v>74</v>
      </c>
      <c r="G1470" s="35">
        <v>30</v>
      </c>
      <c r="H14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m)WilScrubMechanicalCrops30</v>
      </c>
      <c r="I1470" s="39">
        <v>61.164099943070894</v>
      </c>
      <c r="J1470" s="28">
        <v>1.735381938235194</v>
      </c>
      <c r="K1470" s="28">
        <v>16.336956521739129</v>
      </c>
      <c r="L1470" s="28">
        <v>4.1536744307693674</v>
      </c>
      <c r="M1470" s="28">
        <v>6.114550645768233</v>
      </c>
      <c r="N1470" s="28">
        <f>SUM(TotalCarbon[[#This Row],[Tree Carbon]:[Soil Carbon]])</f>
        <v>89.504663479582817</v>
      </c>
    </row>
    <row r="1471" spans="2:14" hidden="1">
      <c r="B1471" s="1" t="s">
        <v>31954</v>
      </c>
      <c r="C1471" s="1" t="s">
        <v>190</v>
      </c>
      <c r="D1471" s="1" t="s">
        <v>216</v>
      </c>
      <c r="E1471" s="1" t="s">
        <v>31947</v>
      </c>
      <c r="F1471" s="1" t="s">
        <v>74</v>
      </c>
      <c r="G1471" s="35">
        <v>35</v>
      </c>
      <c r="H14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m)WilScrubMechanicalCrops35</v>
      </c>
      <c r="I1471" s="39">
        <v>61.519058612160876</v>
      </c>
      <c r="J1471" s="28">
        <v>1.7354329715270147</v>
      </c>
      <c r="K1471" s="28">
        <v>18.077319587628867</v>
      </c>
      <c r="L1471" s="28">
        <v>4.1536475584066395</v>
      </c>
      <c r="M1471" s="28">
        <v>6.592276565510943</v>
      </c>
      <c r="N1471" s="28">
        <f>SUM(TotalCarbon[[#This Row],[Tree Carbon]:[Soil Carbon]])</f>
        <v>92.077735295234348</v>
      </c>
    </row>
    <row r="1472" spans="2:14" hidden="1">
      <c r="B1472" s="1" t="s">
        <v>31954</v>
      </c>
      <c r="C1472" s="1" t="s">
        <v>190</v>
      </c>
      <c r="D1472" s="1" t="s">
        <v>216</v>
      </c>
      <c r="E1472" s="1" t="s">
        <v>31947</v>
      </c>
      <c r="F1472" s="1" t="s">
        <v>74</v>
      </c>
      <c r="G1472" s="35">
        <v>40</v>
      </c>
      <c r="H14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m)WilScrubMechanicalCrops40</v>
      </c>
      <c r="I1472" s="39">
        <v>61.648077115382748</v>
      </c>
      <c r="J1472" s="28">
        <v>1.7354406428529729</v>
      </c>
      <c r="K1472" s="28">
        <v>19.647058823529413</v>
      </c>
      <c r="L1472" s="28">
        <v>4.1536435190356196</v>
      </c>
      <c r="M1472" s="28">
        <v>6.9834054675467669</v>
      </c>
      <c r="N1472" s="28">
        <f>SUM(TotalCarbon[[#This Row],[Tree Carbon]:[Soil Carbon]])</f>
        <v>94.167625568347518</v>
      </c>
    </row>
    <row r="1473" spans="2:14" hidden="1">
      <c r="B1473" s="1" t="s">
        <v>31954</v>
      </c>
      <c r="C1473" s="1" t="s">
        <v>190</v>
      </c>
      <c r="D1473" s="1" t="s">
        <v>216</v>
      </c>
      <c r="E1473" s="1" t="s">
        <v>31947</v>
      </c>
      <c r="F1473" s="1" t="s">
        <v>74</v>
      </c>
      <c r="G1473" s="35">
        <v>45</v>
      </c>
      <c r="H14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m)WilScrubMechanicalCrops45</v>
      </c>
      <c r="I1473" s="39">
        <v>61.694883795248352</v>
      </c>
      <c r="J1473" s="28">
        <v>1.7354417959958732</v>
      </c>
      <c r="K1473" s="28">
        <v>21.070093457943926</v>
      </c>
      <c r="L1473" s="28">
        <v>4.1536429118449476</v>
      </c>
      <c r="M1473" s="28">
        <v>7.3036347280611196</v>
      </c>
      <c r="N1473" s="28">
        <f>SUM(TotalCarbon[[#This Row],[Tree Carbon]:[Soil Carbon]])</f>
        <v>95.957696689094234</v>
      </c>
    </row>
    <row r="1474" spans="2:14" hidden="1">
      <c r="B1474" s="1" t="s">
        <v>31954</v>
      </c>
      <c r="C1474" s="1" t="s">
        <v>190</v>
      </c>
      <c r="D1474" s="1" t="s">
        <v>216</v>
      </c>
      <c r="E1474" s="1" t="s">
        <v>31947</v>
      </c>
      <c r="F1474" s="1" t="s">
        <v>74</v>
      </c>
      <c r="G1474" s="35">
        <v>50</v>
      </c>
      <c r="H14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m)WilScrubMechanicalCrops50</v>
      </c>
      <c r="I1474" s="39">
        <v>61.711853227954883</v>
      </c>
      <c r="J1474" s="28">
        <v>1.7354419693344381</v>
      </c>
      <c r="K1474" s="28">
        <v>22.366071428571427</v>
      </c>
      <c r="L1474" s="28">
        <v>4.1536428205730731</v>
      </c>
      <c r="M1474" s="28">
        <v>7.5658162716796369</v>
      </c>
      <c r="N1474" s="28">
        <f>SUM(TotalCarbon[[#This Row],[Tree Carbon]:[Soil Carbon]])</f>
        <v>97.532825718113457</v>
      </c>
    </row>
    <row r="1475" spans="2:14" hidden="1">
      <c r="B1475" s="1" t="s">
        <v>31954</v>
      </c>
      <c r="C1475" s="1" t="s">
        <v>190</v>
      </c>
      <c r="D1475" s="1" t="s">
        <v>216</v>
      </c>
      <c r="E1475" s="1" t="s">
        <v>31947</v>
      </c>
      <c r="F1475" s="1" t="s">
        <v>74</v>
      </c>
      <c r="G1475" s="35">
        <v>60</v>
      </c>
      <c r="H14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m)WilScrubMechanicalCrops60</v>
      </c>
      <c r="I1475" s="39">
        <v>61.720232971655435</v>
      </c>
      <c r="J1475" s="28">
        <v>1.7354419993070931</v>
      </c>
      <c r="K1475" s="28">
        <v>24.639344262295083</v>
      </c>
      <c r="L1475" s="28">
        <v>4.1536428047908975</v>
      </c>
      <c r="M1475" s="28">
        <v>7.9562179087176403</v>
      </c>
      <c r="N1475" s="28">
        <f>SUM(TotalCarbon[[#This Row],[Tree Carbon]:[Soil Carbon]])</f>
        <v>100.20487994676614</v>
      </c>
    </row>
    <row r="1476" spans="2:14" hidden="1">
      <c r="B1476" s="1" t="s">
        <v>31954</v>
      </c>
      <c r="C1476" s="1" t="s">
        <v>190</v>
      </c>
      <c r="D1476" s="1" t="s">
        <v>216</v>
      </c>
      <c r="E1476" s="1" t="s">
        <v>31947</v>
      </c>
      <c r="F1476" s="1" t="s">
        <v>74</v>
      </c>
      <c r="G1476" s="35">
        <v>70</v>
      </c>
      <c r="H14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m)WilScrubMechanicalCrops70</v>
      </c>
      <c r="I1476" s="39">
        <v>61.721333593059285</v>
      </c>
      <c r="J1476" s="28">
        <v>1.7354419999843431</v>
      </c>
      <c r="K1476" s="28">
        <v>26.568181818181817</v>
      </c>
      <c r="L1476" s="28">
        <v>4.1536428044342886</v>
      </c>
      <c r="M1476" s="28">
        <v>8.2179119520293398</v>
      </c>
      <c r="N1476" s="28">
        <f>SUM(TotalCarbon[[#This Row],[Tree Carbon]:[Soil Carbon]])</f>
        <v>102.39651216768907</v>
      </c>
    </row>
    <row r="1477" spans="2:14" hidden="1">
      <c r="B1477" s="1" t="s">
        <v>31954</v>
      </c>
      <c r="C1477" s="1" t="s">
        <v>190</v>
      </c>
      <c r="D1477" s="1" t="s">
        <v>216</v>
      </c>
      <c r="E1477" s="1" t="s">
        <v>31947</v>
      </c>
      <c r="F1477" s="1" t="s">
        <v>74</v>
      </c>
      <c r="G1477" s="35">
        <v>80</v>
      </c>
      <c r="H14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m)WilScrubMechanicalCrops80</v>
      </c>
      <c r="I1477" s="39">
        <v>61.721478144838521</v>
      </c>
      <c r="J1477" s="28">
        <v>1.7354419999996462</v>
      </c>
      <c r="K1477" s="28">
        <v>28.225352112676056</v>
      </c>
      <c r="L1477" s="28">
        <v>4.1536428044262319</v>
      </c>
      <c r="M1477" s="28">
        <v>8.3933307151892933</v>
      </c>
      <c r="N1477" s="28">
        <f>SUM(TotalCarbon[[#This Row],[Tree Carbon]:[Soil Carbon]])</f>
        <v>104.22924577712975</v>
      </c>
    </row>
    <row r="1478" spans="2:14" hidden="1">
      <c r="B1478" s="1" t="s">
        <v>31954</v>
      </c>
      <c r="C1478" s="1" t="s">
        <v>190</v>
      </c>
      <c r="D1478" s="1" t="s">
        <v>216</v>
      </c>
      <c r="E1478" s="1" t="s">
        <v>31947</v>
      </c>
      <c r="F1478" s="1" t="s">
        <v>74</v>
      </c>
      <c r="G1478" s="35">
        <v>90</v>
      </c>
      <c r="H14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m)WilScrubMechanicalCrops90</v>
      </c>
      <c r="I1478" s="39">
        <v>61.72149712964066</v>
      </c>
      <c r="J1478" s="28">
        <v>1.7354419999999917</v>
      </c>
      <c r="K1478" s="28">
        <v>29.664473684210527</v>
      </c>
      <c r="L1478" s="28">
        <v>4.1536428044260481</v>
      </c>
      <c r="M1478" s="28">
        <v>8.5109174285861897</v>
      </c>
      <c r="N1478" s="28">
        <f>SUM(TotalCarbon[[#This Row],[Tree Carbon]:[Soil Carbon]])</f>
        <v>105.7859730468634</v>
      </c>
    </row>
    <row r="1479" spans="2:14" hidden="1">
      <c r="B1479" s="1" t="s">
        <v>31954</v>
      </c>
      <c r="C1479" s="1" t="s">
        <v>190</v>
      </c>
      <c r="D1479" s="1" t="s">
        <v>216</v>
      </c>
      <c r="E1479" s="1" t="s">
        <v>31947</v>
      </c>
      <c r="F1479" s="1" t="s">
        <v>74</v>
      </c>
      <c r="G1479" s="35">
        <v>100</v>
      </c>
      <c r="H14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m)WilScrubMechanicalCrops100</v>
      </c>
      <c r="I1479" s="39">
        <v>61.721499623019859</v>
      </c>
      <c r="J1479" s="28">
        <v>1.7354419999999999</v>
      </c>
      <c r="K1479" s="28">
        <v>30.925925925925927</v>
      </c>
      <c r="L1479" s="28">
        <v>4.1536428044260454</v>
      </c>
      <c r="M1479" s="28">
        <v>8.5897381597235736</v>
      </c>
      <c r="N1479" s="28">
        <f>SUM(TotalCarbon[[#This Row],[Tree Carbon]:[Soil Carbon]])</f>
        <v>107.12624851309539</v>
      </c>
    </row>
    <row r="1480" spans="2:14">
      <c r="B1480" s="1" t="s">
        <v>31954</v>
      </c>
      <c r="C1480" s="1" t="s">
        <v>17</v>
      </c>
      <c r="D1480" s="1"/>
      <c r="E1480" s="1" t="s">
        <v>31947</v>
      </c>
      <c r="F1480" s="1" t="s">
        <v>74</v>
      </c>
      <c r="G1480" s="35">
        <v>0</v>
      </c>
      <c r="H1480" s="39" t="str">
        <f>TotalCarbon[[#This Row],[Project type]]&amp;TotalCarbon[[#This Row],[Project location]]&amp;TotalCarbon[[#This Row],[Vegetation Type]]&amp;TotalCarbon[[#This Row],[Site preparation]]&amp;TotalCarbon[[#This Row],[Land use]]&amp;TotalCarbon[[#This Row],[Project lifetime]]</f>
        <v>Planted communitySouthern CaliforniaMechanicalCrops0</v>
      </c>
      <c r="I1480" s="39">
        <v>0</v>
      </c>
      <c r="J1480" s="28">
        <v>0</v>
      </c>
      <c r="K1480" s="28">
        <v>0</v>
      </c>
      <c r="L1480" s="28">
        <v>0</v>
      </c>
      <c r="M1480" s="28">
        <v>0</v>
      </c>
      <c r="N1480" s="28">
        <f>SUM(TotalCarbon[[#This Row],[Tree Carbon]:[Soil Carbon]])</f>
        <v>0</v>
      </c>
    </row>
    <row r="1481" spans="2:14">
      <c r="B1481" s="1" t="s">
        <v>31954</v>
      </c>
      <c r="C1481" s="1" t="s">
        <v>17</v>
      </c>
      <c r="D1481" s="1"/>
      <c r="E1481" s="1" t="s">
        <v>31947</v>
      </c>
      <c r="F1481" s="1" t="s">
        <v>74</v>
      </c>
      <c r="G1481" s="35">
        <v>5</v>
      </c>
      <c r="H1481" s="39" t="str">
        <f>TotalCarbon[[#This Row],[Project type]]&amp;TotalCarbon[[#This Row],[Project location]]&amp;TotalCarbon[[#This Row],[Vegetation Type]]&amp;TotalCarbon[[#This Row],[Site preparation]]&amp;TotalCarbon[[#This Row],[Land use]]&amp;TotalCarbon[[#This Row],[Project lifetime]]</f>
        <v>Planted communitySouthern CaliforniaMechanicalCrops5</v>
      </c>
      <c r="I1481" s="39">
        <v>28.270004332360855</v>
      </c>
      <c r="J1481" s="28">
        <v>1.1261750057479241</v>
      </c>
      <c r="K1481" s="28">
        <v>3.7388059701492535</v>
      </c>
      <c r="L1481" s="28">
        <v>4.568210151775868</v>
      </c>
      <c r="M1481" s="28">
        <v>2.5377694569082578</v>
      </c>
      <c r="N1481" s="28">
        <f>SUM(TotalCarbon[[#This Row],[Tree Carbon]:[Soil Carbon]])</f>
        <v>40.240964916942154</v>
      </c>
    </row>
    <row r="1482" spans="2:14">
      <c r="B1482" s="1" t="s">
        <v>31954</v>
      </c>
      <c r="C1482" s="1" t="s">
        <v>17</v>
      </c>
      <c r="D1482" s="1"/>
      <c r="E1482" s="1" t="s">
        <v>31947</v>
      </c>
      <c r="F1482" s="1" t="s">
        <v>74</v>
      </c>
      <c r="G1482" s="35">
        <v>10</v>
      </c>
      <c r="H1482" s="39" t="str">
        <f>TotalCarbon[[#This Row],[Project type]]&amp;TotalCarbon[[#This Row],[Project location]]&amp;TotalCarbon[[#This Row],[Vegetation Type]]&amp;TotalCarbon[[#This Row],[Site preparation]]&amp;TotalCarbon[[#This Row],[Land use]]&amp;TotalCarbon[[#This Row],[Project lifetime]]</f>
        <v>Planted communitySouthern CaliforniaMechanicalCrops10</v>
      </c>
      <c r="I1482" s="39">
        <v>59.014191642346091</v>
      </c>
      <c r="J1482" s="28">
        <v>2.6273101552884319</v>
      </c>
      <c r="K1482" s="28">
        <v>6.958333333333333</v>
      </c>
      <c r="L1482" s="28">
        <v>3.7914634469929918</v>
      </c>
      <c r="M1482" s="28">
        <v>4.6155193555010499</v>
      </c>
      <c r="N1482" s="28">
        <f>SUM(TotalCarbon[[#This Row],[Tree Carbon]:[Soil Carbon]])</f>
        <v>77.006817933461903</v>
      </c>
    </row>
    <row r="1483" spans="2:14">
      <c r="B1483" s="1" t="s">
        <v>31954</v>
      </c>
      <c r="C1483" s="1" t="s">
        <v>17</v>
      </c>
      <c r="D1483" s="1"/>
      <c r="E1483" s="1" t="s">
        <v>31947</v>
      </c>
      <c r="F1483" s="1" t="s">
        <v>74</v>
      </c>
      <c r="G1483" s="35">
        <v>15</v>
      </c>
      <c r="H1483" s="39" t="str">
        <f>TotalCarbon[[#This Row],[Project type]]&amp;TotalCarbon[[#This Row],[Project location]]&amp;TotalCarbon[[#This Row],[Vegetation Type]]&amp;TotalCarbon[[#This Row],[Site preparation]]&amp;TotalCarbon[[#This Row],[Land use]]&amp;TotalCarbon[[#This Row],[Project lifetime]]</f>
        <v>Planted communitySouthern CaliforniaMechanicalCrops15</v>
      </c>
      <c r="I1483" s="39">
        <v>70.38378278805672</v>
      </c>
      <c r="J1483" s="28">
        <v>3.3121232962867131</v>
      </c>
      <c r="K1483" s="28">
        <v>9.7597402597402603</v>
      </c>
      <c r="L1483" s="28">
        <v>3.6030968849440734</v>
      </c>
      <c r="M1483" s="28">
        <v>6.3166370946836281</v>
      </c>
      <c r="N1483" s="28">
        <f>SUM(TotalCarbon[[#This Row],[Tree Carbon]:[Soil Carbon]])</f>
        <v>93.375380323711397</v>
      </c>
    </row>
    <row r="1484" spans="2:14">
      <c r="B1484" s="1" t="s">
        <v>31954</v>
      </c>
      <c r="C1484" s="1" t="s">
        <v>17</v>
      </c>
      <c r="D1484" s="1"/>
      <c r="E1484" s="1" t="s">
        <v>31947</v>
      </c>
      <c r="F1484" s="1" t="s">
        <v>74</v>
      </c>
      <c r="G1484" s="35">
        <v>20</v>
      </c>
      <c r="H1484" s="39" t="str">
        <f>TotalCarbon[[#This Row],[Project type]]&amp;TotalCarbon[[#This Row],[Project location]]&amp;TotalCarbon[[#This Row],[Vegetation Type]]&amp;TotalCarbon[[#This Row],[Site preparation]]&amp;TotalCarbon[[#This Row],[Land use]]&amp;TotalCarbon[[#This Row],[Project lifetime]]</f>
        <v>Planted communitySouthern CaliforniaMechanicalCrops20</v>
      </c>
      <c r="I1484" s="39">
        <v>73.78569550085966</v>
      </c>
      <c r="J1484" s="28">
        <v>3.5589078088340047</v>
      </c>
      <c r="K1484" s="28">
        <v>12.219512195121951</v>
      </c>
      <c r="L1484" s="28">
        <v>3.5465793968068322</v>
      </c>
      <c r="M1484" s="28">
        <v>7.7093945023588972</v>
      </c>
      <c r="N1484" s="28">
        <f>SUM(TotalCarbon[[#This Row],[Tree Carbon]:[Soil Carbon]])</f>
        <v>100.82008940398134</v>
      </c>
    </row>
    <row r="1485" spans="2:14">
      <c r="B1485" s="1" t="s">
        <v>31954</v>
      </c>
      <c r="C1485" s="1" t="s">
        <v>17</v>
      </c>
      <c r="D1485" s="1"/>
      <c r="E1485" s="1" t="s">
        <v>31947</v>
      </c>
      <c r="F1485" s="1" t="s">
        <v>74</v>
      </c>
      <c r="G1485" s="35">
        <v>25</v>
      </c>
      <c r="H1485" s="39" t="str">
        <f>TotalCarbon[[#This Row],[Project type]]&amp;TotalCarbon[[#This Row],[Project location]]&amp;TotalCarbon[[#This Row],[Vegetation Type]]&amp;TotalCarbon[[#This Row],[Site preparation]]&amp;TotalCarbon[[#This Row],[Land use]]&amp;TotalCarbon[[#This Row],[Project lifetime]]</f>
        <v>Planted communitySouthern CaliforniaMechanicalCrops25</v>
      </c>
      <c r="I1485" s="39">
        <v>74.750650882261851</v>
      </c>
      <c r="J1485" s="28">
        <v>3.6420034421742637</v>
      </c>
      <c r="K1485" s="28">
        <v>14.396551724137931</v>
      </c>
      <c r="L1485" s="28">
        <v>3.5286167531468764</v>
      </c>
      <c r="M1485" s="28">
        <v>8.8496878235998082</v>
      </c>
      <c r="N1485" s="28">
        <f>SUM(TotalCarbon[[#This Row],[Tree Carbon]:[Soil Carbon]])</f>
        <v>105.16751062532073</v>
      </c>
    </row>
    <row r="1486" spans="2:14">
      <c r="B1486" s="1" t="s">
        <v>31954</v>
      </c>
      <c r="C1486" s="1" t="s">
        <v>17</v>
      </c>
      <c r="D1486" s="1"/>
      <c r="E1486" s="1" t="s">
        <v>31947</v>
      </c>
      <c r="F1486" s="1" t="s">
        <v>74</v>
      </c>
      <c r="G1486" s="35">
        <v>30</v>
      </c>
      <c r="H1486" s="39" t="str">
        <f>TotalCarbon[[#This Row],[Project type]]&amp;TotalCarbon[[#This Row],[Project location]]&amp;TotalCarbon[[#This Row],[Vegetation Type]]&amp;TotalCarbon[[#This Row],[Site preparation]]&amp;TotalCarbon[[#This Row],[Land use]]&amp;TotalCarbon[[#This Row],[Project lifetime]]</f>
        <v>Planted communitySouthern CaliforniaMechanicalCrops30</v>
      </c>
      <c r="I1486" s="39">
        <v>75.020431192136797</v>
      </c>
      <c r="J1486" s="28">
        <v>3.6693930964832413</v>
      </c>
      <c r="K1486" s="28">
        <v>16.336956521739129</v>
      </c>
      <c r="L1486" s="28">
        <v>3.5228052626295479</v>
      </c>
      <c r="M1486" s="28">
        <v>9.7832810332291729</v>
      </c>
      <c r="N1486" s="28">
        <f>SUM(TotalCarbon[[#This Row],[Tree Carbon]:[Soil Carbon]])</f>
        <v>108.33286710621789</v>
      </c>
    </row>
    <row r="1487" spans="2:14">
      <c r="B1487" s="1" t="s">
        <v>31954</v>
      </c>
      <c r="C1487" s="1" t="s">
        <v>17</v>
      </c>
      <c r="D1487" s="1"/>
      <c r="E1487" s="1" t="s">
        <v>31947</v>
      </c>
      <c r="F1487" s="1" t="s">
        <v>74</v>
      </c>
      <c r="G1487" s="35">
        <v>35</v>
      </c>
      <c r="H1487" s="39" t="str">
        <f>TotalCarbon[[#This Row],[Project type]]&amp;TotalCarbon[[#This Row],[Project location]]&amp;TotalCarbon[[#This Row],[Vegetation Type]]&amp;TotalCarbon[[#This Row],[Site preparation]]&amp;TotalCarbon[[#This Row],[Land use]]&amp;TotalCarbon[[#This Row],[Project lifetime]]</f>
        <v>Planted communitySouthern CaliforniaMechanicalCrops35</v>
      </c>
      <c r="I1487" s="39">
        <v>75.095555336385971</v>
      </c>
      <c r="J1487" s="28">
        <v>3.6783594087662266</v>
      </c>
      <c r="K1487" s="28">
        <v>18.077319587628867</v>
      </c>
      <c r="L1487" s="28">
        <v>3.5209142941772895</v>
      </c>
      <c r="M1487" s="28">
        <v>10.54764250481751</v>
      </c>
      <c r="N1487" s="28">
        <f>SUM(TotalCarbon[[#This Row],[Tree Carbon]:[Soil Carbon]])</f>
        <v>110.91979113177587</v>
      </c>
    </row>
    <row r="1488" spans="2:14">
      <c r="B1488" s="1" t="s">
        <v>31954</v>
      </c>
      <c r="C1488" s="1" t="s">
        <v>17</v>
      </c>
      <c r="D1488" s="1"/>
      <c r="E1488" s="1" t="s">
        <v>31947</v>
      </c>
      <c r="F1488" s="1" t="s">
        <v>74</v>
      </c>
      <c r="G1488" s="35">
        <v>40</v>
      </c>
      <c r="H1488" s="39" t="str">
        <f>TotalCarbon[[#This Row],[Project type]]&amp;TotalCarbon[[#This Row],[Project location]]&amp;TotalCarbon[[#This Row],[Vegetation Type]]&amp;TotalCarbon[[#This Row],[Site preparation]]&amp;TotalCarbon[[#This Row],[Land use]]&amp;TotalCarbon[[#This Row],[Project lifetime]]</f>
        <v>Planted communitySouthern CaliforniaMechanicalCrops40</v>
      </c>
      <c r="I1488" s="39">
        <v>75.116451557520946</v>
      </c>
      <c r="J1488" s="28">
        <v>3.6812880925157034</v>
      </c>
      <c r="K1488" s="28">
        <v>19.647058823529413</v>
      </c>
      <c r="L1488" s="28">
        <v>3.5202978615800937</v>
      </c>
      <c r="M1488" s="28">
        <v>11.173448748074826</v>
      </c>
      <c r="N1488" s="28">
        <f>SUM(TotalCarbon[[#This Row],[Tree Carbon]:[Soil Carbon]])</f>
        <v>113.13854508322098</v>
      </c>
    </row>
    <row r="1489" spans="2:14">
      <c r="B1489" s="1" t="s">
        <v>31954</v>
      </c>
      <c r="C1489" s="1" t="s">
        <v>17</v>
      </c>
      <c r="D1489" s="1"/>
      <c r="E1489" s="1" t="s">
        <v>31947</v>
      </c>
      <c r="F1489" s="1" t="s">
        <v>74</v>
      </c>
      <c r="G1489" s="35">
        <v>45</v>
      </c>
      <c r="H1489" s="39" t="str">
        <f>TotalCarbon[[#This Row],[Project type]]&amp;TotalCarbon[[#This Row],[Project location]]&amp;TotalCarbon[[#This Row],[Vegetation Type]]&amp;TotalCarbon[[#This Row],[Site preparation]]&amp;TotalCarbon[[#This Row],[Land use]]&amp;TotalCarbon[[#This Row],[Project lifetime]]</f>
        <v>Planted communitySouthern CaliforniaMechanicalCrops45</v>
      </c>
      <c r="I1489" s="39">
        <v>75.122262175081957</v>
      </c>
      <c r="J1489" s="28">
        <v>3.6822439990913969</v>
      </c>
      <c r="K1489" s="28">
        <v>21.070093457943926</v>
      </c>
      <c r="L1489" s="28">
        <v>3.5200967908046694</v>
      </c>
      <c r="M1489" s="28">
        <v>11.685815564897787</v>
      </c>
      <c r="N1489" s="28">
        <f>SUM(TotalCarbon[[#This Row],[Tree Carbon]:[Soil Carbon]])</f>
        <v>115.08051198781973</v>
      </c>
    </row>
    <row r="1490" spans="2:14">
      <c r="B1490" s="1" t="s">
        <v>31954</v>
      </c>
      <c r="C1490" s="1" t="s">
        <v>17</v>
      </c>
      <c r="D1490" s="1"/>
      <c r="E1490" s="1" t="s">
        <v>31947</v>
      </c>
      <c r="F1490" s="1" t="s">
        <v>74</v>
      </c>
      <c r="G1490" s="35">
        <v>50</v>
      </c>
      <c r="H1490" s="39" t="str">
        <f>TotalCarbon[[#This Row],[Project type]]&amp;TotalCarbon[[#This Row],[Project location]]&amp;TotalCarbon[[#This Row],[Vegetation Type]]&amp;TotalCarbon[[#This Row],[Site preparation]]&amp;TotalCarbon[[#This Row],[Land use]]&amp;TotalCarbon[[#This Row],[Project lifetime]]</f>
        <v>Planted communitySouthern CaliforniaMechanicalCrops50</v>
      </c>
      <c r="I1490" s="39">
        <v>75.123877796740516</v>
      </c>
      <c r="J1490" s="28">
        <v>3.6825559278930973</v>
      </c>
      <c r="K1490" s="28">
        <v>22.366071428571427</v>
      </c>
      <c r="L1490" s="28">
        <v>3.5200311917231137</v>
      </c>
      <c r="M1490" s="28">
        <v>12.105306034687423</v>
      </c>
      <c r="N1490" s="28">
        <f>SUM(TotalCarbon[[#This Row],[Tree Carbon]:[Soil Carbon]])</f>
        <v>116.79784237961559</v>
      </c>
    </row>
    <row r="1491" spans="2:14">
      <c r="B1491" s="1" t="s">
        <v>31954</v>
      </c>
      <c r="C1491" s="1" t="s">
        <v>17</v>
      </c>
      <c r="D1491" s="1"/>
      <c r="E1491" s="1" t="s">
        <v>31947</v>
      </c>
      <c r="F1491" s="1" t="s">
        <v>74</v>
      </c>
      <c r="G1491" s="35">
        <v>60</v>
      </c>
      <c r="H1491" s="39" t="str">
        <f>TotalCarbon[[#This Row],[Project type]]&amp;TotalCarbon[[#This Row],[Project location]]&amp;TotalCarbon[[#This Row],[Vegetation Type]]&amp;TotalCarbon[[#This Row],[Site preparation]]&amp;TotalCarbon[[#This Row],[Land use]]&amp;TotalCarbon[[#This Row],[Project lifetime]]</f>
        <v>Planted communitySouthern CaliforniaMechanicalCrops60</v>
      </c>
      <c r="I1491" s="39">
        <v>75.124451900615981</v>
      </c>
      <c r="J1491" s="28">
        <v>3.6826909168929349</v>
      </c>
      <c r="K1491" s="28">
        <v>24.639344262295083</v>
      </c>
      <c r="L1491" s="28">
        <v>3.5200028054412922</v>
      </c>
      <c r="M1491" s="28">
        <v>12.729948653948227</v>
      </c>
      <c r="N1491" s="28">
        <f>SUM(TotalCarbon[[#This Row],[Tree Carbon]:[Soil Carbon]])</f>
        <v>119.69643853919352</v>
      </c>
    </row>
    <row r="1492" spans="2:14">
      <c r="B1492" s="1" t="s">
        <v>31954</v>
      </c>
      <c r="C1492" s="1" t="s">
        <v>17</v>
      </c>
      <c r="D1492" s="1"/>
      <c r="E1492" s="1" t="s">
        <v>31947</v>
      </c>
      <c r="F1492" s="1" t="s">
        <v>74</v>
      </c>
      <c r="G1492" s="35">
        <v>70</v>
      </c>
      <c r="H1492" s="39" t="str">
        <f>TotalCarbon[[#This Row],[Project type]]&amp;TotalCarbon[[#This Row],[Project location]]&amp;TotalCarbon[[#This Row],[Vegetation Type]]&amp;TotalCarbon[[#This Row],[Site preparation]]&amp;TotalCarbon[[#This Row],[Land use]]&amp;TotalCarbon[[#This Row],[Project lifetime]]</f>
        <v>Planted communitySouthern CaliforniaMechanicalCrops70</v>
      </c>
      <c r="I1492" s="39">
        <v>75.124496281688877</v>
      </c>
      <c r="J1492" s="28">
        <v>3.6827052878142488</v>
      </c>
      <c r="K1492" s="28">
        <v>26.568181818181817</v>
      </c>
      <c r="L1492" s="28">
        <v>3.5199997835140926</v>
      </c>
      <c r="M1492" s="28">
        <v>13.148659123246951</v>
      </c>
      <c r="N1492" s="28">
        <f>SUM(TotalCarbon[[#This Row],[Tree Carbon]:[Soil Carbon]])</f>
        <v>122.04404229444597</v>
      </c>
    </row>
    <row r="1493" spans="2:14">
      <c r="B1493" s="1" t="s">
        <v>31954</v>
      </c>
      <c r="C1493" s="1" t="s">
        <v>17</v>
      </c>
      <c r="D1493" s="1"/>
      <c r="E1493" s="1" t="s">
        <v>31947</v>
      </c>
      <c r="F1493" s="1" t="s">
        <v>74</v>
      </c>
      <c r="G1493" s="35">
        <v>80</v>
      </c>
      <c r="H1493" s="39" t="str">
        <f>TotalCarbon[[#This Row],[Project type]]&amp;TotalCarbon[[#This Row],[Project location]]&amp;TotalCarbon[[#This Row],[Vegetation Type]]&amp;TotalCarbon[[#This Row],[Site preparation]]&amp;TotalCarbon[[#This Row],[Land use]]&amp;TotalCarbon[[#This Row],[Project lifetime]]</f>
        <v>Planted communitySouthern CaliforniaMechanicalCrops80</v>
      </c>
      <c r="I1493" s="39">
        <v>75.124499712556911</v>
      </c>
      <c r="J1493" s="28">
        <v>3.6827068177232407</v>
      </c>
      <c r="K1493" s="28">
        <v>28.225352112676056</v>
      </c>
      <c r="L1493" s="28">
        <v>3.5199994618046277</v>
      </c>
      <c r="M1493" s="28">
        <v>13.429329144302876</v>
      </c>
      <c r="N1493" s="28">
        <f>SUM(TotalCarbon[[#This Row],[Tree Carbon]:[Soil Carbon]])</f>
        <v>123.98188724906373</v>
      </c>
    </row>
    <row r="1494" spans="2:14">
      <c r="B1494" s="1" t="s">
        <v>31954</v>
      </c>
      <c r="C1494" s="1" t="s">
        <v>17</v>
      </c>
      <c r="D1494" s="1"/>
      <c r="E1494" s="1" t="s">
        <v>31947</v>
      </c>
      <c r="F1494" s="1" t="s">
        <v>74</v>
      </c>
      <c r="G1494" s="35">
        <v>90</v>
      </c>
      <c r="H1494" s="39" t="str">
        <f>TotalCarbon[[#This Row],[Project type]]&amp;TotalCarbon[[#This Row],[Project location]]&amp;TotalCarbon[[#This Row],[Vegetation Type]]&amp;TotalCarbon[[#This Row],[Site preparation]]&amp;TotalCarbon[[#This Row],[Land use]]&amp;TotalCarbon[[#This Row],[Project lifetime]]</f>
        <v>Planted communitySouthern CaliforniaMechanicalCrops90</v>
      </c>
      <c r="I1494" s="39">
        <v>75.124499977779294</v>
      </c>
      <c r="J1494" s="28">
        <v>3.6827069805950883</v>
      </c>
      <c r="K1494" s="28">
        <v>29.664473684210527</v>
      </c>
      <c r="L1494" s="28">
        <v>3.519999427555923</v>
      </c>
      <c r="M1494" s="28">
        <v>13.617467885737902</v>
      </c>
      <c r="N1494" s="28">
        <f>SUM(TotalCarbon[[#This Row],[Tree Carbon]:[Soil Carbon]])</f>
        <v>125.60914795587874</v>
      </c>
    </row>
    <row r="1495" spans="2:14">
      <c r="B1495" s="1" t="s">
        <v>31954</v>
      </c>
      <c r="C1495" s="1" t="s">
        <v>17</v>
      </c>
      <c r="D1495" s="1"/>
      <c r="E1495" s="1" t="s">
        <v>31947</v>
      </c>
      <c r="F1495" s="1" t="s">
        <v>74</v>
      </c>
      <c r="G1495" s="35">
        <v>100</v>
      </c>
      <c r="H1495" s="39" t="str">
        <f>TotalCarbon[[#This Row],[Project type]]&amp;TotalCarbon[[#This Row],[Project location]]&amp;TotalCarbon[[#This Row],[Vegetation Type]]&amp;TotalCarbon[[#This Row],[Site preparation]]&amp;TotalCarbon[[#This Row],[Land use]]&amp;TotalCarbon[[#This Row],[Project lifetime]]</f>
        <v>Planted communitySouthern CaliforniaMechanicalCrops100</v>
      </c>
      <c r="I1495" s="39">
        <v>75.124499998282218</v>
      </c>
      <c r="J1495" s="28">
        <v>3.682706997934182</v>
      </c>
      <c r="K1495" s="28">
        <v>30.925925925925927</v>
      </c>
      <c r="L1495" s="28">
        <v>3.5199994239098604</v>
      </c>
      <c r="M1495" s="28">
        <v>13.743581055557719</v>
      </c>
      <c r="N1495" s="28">
        <f>SUM(TotalCarbon[[#This Row],[Tree Carbon]:[Soil Carbon]])</f>
        <v>126.9967134016099</v>
      </c>
    </row>
    <row r="1496" spans="2:14" hidden="1">
      <c r="B1496" s="1" t="s">
        <v>31954</v>
      </c>
      <c r="C1496" s="1" t="s">
        <v>191</v>
      </c>
      <c r="D1496" s="1"/>
      <c r="E1496" s="1" t="s">
        <v>31947</v>
      </c>
      <c r="F1496" s="1" t="s">
        <v>74</v>
      </c>
      <c r="G1496" s="35">
        <v>0</v>
      </c>
      <c r="H149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m)MechanicalCrops0</v>
      </c>
      <c r="I1496" s="39">
        <v>0</v>
      </c>
      <c r="J1496" s="28">
        <v>0</v>
      </c>
      <c r="K1496" s="28">
        <v>0</v>
      </c>
      <c r="L1496" s="28">
        <v>0</v>
      </c>
      <c r="M1496" s="28">
        <v>0</v>
      </c>
      <c r="N1496" s="28">
        <f>SUM(TotalCarbon[[#This Row],[Tree Carbon]:[Soil Carbon]])</f>
        <v>0</v>
      </c>
    </row>
    <row r="1497" spans="2:14" hidden="1">
      <c r="B1497" s="1" t="s">
        <v>31954</v>
      </c>
      <c r="C1497" s="1" t="s">
        <v>191</v>
      </c>
      <c r="D1497" s="1"/>
      <c r="E1497" s="1" t="s">
        <v>31947</v>
      </c>
      <c r="F1497" s="1" t="s">
        <v>74</v>
      </c>
      <c r="G1497" s="35">
        <v>5</v>
      </c>
      <c r="H149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m)MechanicalCrops5</v>
      </c>
      <c r="I1497" s="39">
        <v>0.79</v>
      </c>
      <c r="J1497" s="28">
        <v>4.8980000000000003E-2</v>
      </c>
      <c r="K1497" s="28">
        <v>3.7388059701492535</v>
      </c>
      <c r="L1497" s="28">
        <v>9.1308747364273266</v>
      </c>
      <c r="M1497" s="28">
        <v>3.2791606768193091</v>
      </c>
      <c r="N1497" s="28">
        <f>SUM(TotalCarbon[[#This Row],[Tree Carbon]:[Soil Carbon]])</f>
        <v>16.98782138339589</v>
      </c>
    </row>
    <row r="1498" spans="2:14" hidden="1">
      <c r="B1498" s="1" t="s">
        <v>31954</v>
      </c>
      <c r="C1498" s="1" t="s">
        <v>191</v>
      </c>
      <c r="D1498" s="1"/>
      <c r="E1498" s="1" t="s">
        <v>31947</v>
      </c>
      <c r="F1498" s="1" t="s">
        <v>74</v>
      </c>
      <c r="G1498" s="35">
        <v>10</v>
      </c>
      <c r="H149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m)MechanicalCrops10</v>
      </c>
      <c r="I1498" s="39">
        <v>4.74</v>
      </c>
      <c r="J1498" s="28">
        <v>0.29388000000000003</v>
      </c>
      <c r="K1498" s="28">
        <v>6.958333333333333</v>
      </c>
      <c r="L1498" s="28">
        <v>6.1534003524366465</v>
      </c>
      <c r="M1498" s="28">
        <v>5.9639103672152842</v>
      </c>
      <c r="N1498" s="28">
        <f>SUM(TotalCarbon[[#This Row],[Tree Carbon]:[Soil Carbon]])</f>
        <v>24.109524052985265</v>
      </c>
    </row>
    <row r="1499" spans="2:14" hidden="1">
      <c r="B1499" s="1" t="s">
        <v>31954</v>
      </c>
      <c r="C1499" s="1" t="s">
        <v>191</v>
      </c>
      <c r="D1499" s="1"/>
      <c r="E1499" s="1" t="s">
        <v>31947</v>
      </c>
      <c r="F1499" s="1" t="s">
        <v>74</v>
      </c>
      <c r="G1499" s="35">
        <v>15</v>
      </c>
      <c r="H149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m)MechanicalCrops15</v>
      </c>
      <c r="I1499" s="39">
        <v>12.24</v>
      </c>
      <c r="J1499" s="28">
        <v>0.75888</v>
      </c>
      <c r="K1499" s="28">
        <v>9.7597402597402603</v>
      </c>
      <c r="L1499" s="28">
        <v>4.9952866629182893</v>
      </c>
      <c r="M1499" s="28">
        <v>8.1619975030590552</v>
      </c>
      <c r="N1499" s="28">
        <f>SUM(TotalCarbon[[#This Row],[Tree Carbon]:[Soil Carbon]])</f>
        <v>35.915904425717606</v>
      </c>
    </row>
    <row r="1500" spans="2:14" hidden="1">
      <c r="B1500" s="1" t="s">
        <v>31954</v>
      </c>
      <c r="C1500" s="1" t="s">
        <v>191</v>
      </c>
      <c r="D1500" s="1"/>
      <c r="E1500" s="1" t="s">
        <v>31947</v>
      </c>
      <c r="F1500" s="1" t="s">
        <v>74</v>
      </c>
      <c r="G1500" s="35">
        <v>20</v>
      </c>
      <c r="H150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m)MechanicalCrops20</v>
      </c>
      <c r="I1500" s="39">
        <v>22.43</v>
      </c>
      <c r="J1500" s="28">
        <v>1.39066</v>
      </c>
      <c r="K1500" s="28">
        <v>12.219512195121951</v>
      </c>
      <c r="L1500" s="28">
        <v>4.3744199192633131</v>
      </c>
      <c r="M1500" s="28">
        <v>9.9616390391194543</v>
      </c>
      <c r="N1500" s="28">
        <f>SUM(TotalCarbon[[#This Row],[Tree Carbon]:[Soil Carbon]])</f>
        <v>50.376231153504719</v>
      </c>
    </row>
    <row r="1501" spans="2:14" hidden="1">
      <c r="B1501" s="1" t="s">
        <v>31954</v>
      </c>
      <c r="C1501" s="1" t="s">
        <v>191</v>
      </c>
      <c r="D1501" s="1"/>
      <c r="E1501" s="1" t="s">
        <v>31947</v>
      </c>
      <c r="F1501" s="1" t="s">
        <v>74</v>
      </c>
      <c r="G1501" s="35">
        <v>25</v>
      </c>
      <c r="H150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m)MechanicalCrops25</v>
      </c>
      <c r="I1501" s="39">
        <v>34.17</v>
      </c>
      <c r="J1501" s="28">
        <v>2.1185400000000003</v>
      </c>
      <c r="K1501" s="28">
        <v>14.396551724137931</v>
      </c>
      <c r="L1501" s="28">
        <v>3.9892686738271594</v>
      </c>
      <c r="M1501" s="28">
        <v>11.435060909208609</v>
      </c>
      <c r="N1501" s="28">
        <f>SUM(TotalCarbon[[#This Row],[Tree Carbon]:[Soil Carbon]])</f>
        <v>66.109421307173704</v>
      </c>
    </row>
    <row r="1502" spans="2:14" hidden="1">
      <c r="B1502" s="1" t="s">
        <v>31954</v>
      </c>
      <c r="C1502" s="1" t="s">
        <v>191</v>
      </c>
      <c r="D1502" s="1"/>
      <c r="E1502" s="1" t="s">
        <v>31947</v>
      </c>
      <c r="F1502" s="1" t="s">
        <v>74</v>
      </c>
      <c r="G1502" s="35">
        <v>30</v>
      </c>
      <c r="H150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m)MechanicalCrops30</v>
      </c>
      <c r="I1502" s="39">
        <v>46.49</v>
      </c>
      <c r="J1502" s="28">
        <v>2.8823799999999999</v>
      </c>
      <c r="K1502" s="28">
        <v>16.336956521739129</v>
      </c>
      <c r="L1502" s="28">
        <v>3.729891730097715</v>
      </c>
      <c r="M1502" s="28">
        <v>12.641396706508253</v>
      </c>
      <c r="N1502" s="28">
        <f>SUM(TotalCarbon[[#This Row],[Tree Carbon]:[Soil Carbon]])</f>
        <v>82.080624958345112</v>
      </c>
    </row>
    <row r="1503" spans="2:14" hidden="1">
      <c r="B1503" s="1" t="s">
        <v>31954</v>
      </c>
      <c r="C1503" s="1" t="s">
        <v>191</v>
      </c>
      <c r="D1503" s="1"/>
      <c r="E1503" s="1" t="s">
        <v>31947</v>
      </c>
      <c r="F1503" s="1" t="s">
        <v>74</v>
      </c>
      <c r="G1503" s="35">
        <v>35</v>
      </c>
      <c r="H150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m)MechanicalCrops35</v>
      </c>
      <c r="I1503" s="39">
        <v>58.67</v>
      </c>
      <c r="J1503" s="28">
        <v>3.63754</v>
      </c>
      <c r="K1503" s="28">
        <v>18.077319587628867</v>
      </c>
      <c r="L1503" s="28">
        <v>3.5457879575497073</v>
      </c>
      <c r="M1503" s="28">
        <v>13.62906092229634</v>
      </c>
      <c r="N1503" s="28">
        <f>SUM(TotalCarbon[[#This Row],[Tree Carbon]:[Soil Carbon]])</f>
        <v>97.559708467474906</v>
      </c>
    </row>
    <row r="1504" spans="2:14" hidden="1">
      <c r="B1504" s="1" t="s">
        <v>31954</v>
      </c>
      <c r="C1504" s="1" t="s">
        <v>191</v>
      </c>
      <c r="D1504" s="1"/>
      <c r="E1504" s="1" t="s">
        <v>31947</v>
      </c>
      <c r="F1504" s="1" t="s">
        <v>74</v>
      </c>
      <c r="G1504" s="35">
        <v>40</v>
      </c>
      <c r="H150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m)MechanicalCrops40</v>
      </c>
      <c r="I1504" s="39">
        <v>70.199999999999989</v>
      </c>
      <c r="J1504" s="28">
        <v>4.3523999999999994</v>
      </c>
      <c r="K1504" s="28">
        <v>19.647058823529413</v>
      </c>
      <c r="L1504" s="28">
        <v>3.4105442181086905</v>
      </c>
      <c r="M1504" s="28">
        <v>14.437691989476683</v>
      </c>
      <c r="N1504" s="28">
        <f>SUM(TotalCarbon[[#This Row],[Tree Carbon]:[Soil Carbon]])</f>
        <v>112.04769503111478</v>
      </c>
    </row>
    <row r="1505" spans="2:14" hidden="1">
      <c r="B1505" s="1" t="s">
        <v>31954</v>
      </c>
      <c r="C1505" s="1" t="s">
        <v>191</v>
      </c>
      <c r="D1505" s="1"/>
      <c r="E1505" s="1" t="s">
        <v>31947</v>
      </c>
      <c r="F1505" s="1" t="s">
        <v>74</v>
      </c>
      <c r="G1505" s="35">
        <v>45</v>
      </c>
      <c r="H150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m)MechanicalCrops45</v>
      </c>
      <c r="I1505" s="39">
        <v>90.38</v>
      </c>
      <c r="J1505" s="28">
        <v>5.6035599999999999</v>
      </c>
      <c r="K1505" s="28">
        <v>21.070093457943926</v>
      </c>
      <c r="L1505" s="28">
        <v>3.2302568479011975</v>
      </c>
      <c r="M1505" s="28">
        <v>15.099743112071501</v>
      </c>
      <c r="N1505" s="28">
        <f>SUM(TotalCarbon[[#This Row],[Tree Carbon]:[Soil Carbon]])</f>
        <v>135.38365341791663</v>
      </c>
    </row>
    <row r="1506" spans="2:14" hidden="1">
      <c r="B1506" s="1" t="s">
        <v>31954</v>
      </c>
      <c r="C1506" s="1" t="s">
        <v>191</v>
      </c>
      <c r="D1506" s="1"/>
      <c r="E1506" s="1" t="s">
        <v>31947</v>
      </c>
      <c r="F1506" s="1" t="s">
        <v>74</v>
      </c>
      <c r="G1506" s="35">
        <v>50</v>
      </c>
      <c r="H150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m)MechanicalCrops50</v>
      </c>
      <c r="I1506" s="39">
        <v>106.34</v>
      </c>
      <c r="J1506" s="28">
        <v>6.5930800000000005</v>
      </c>
      <c r="K1506" s="28">
        <v>22.366071428571427</v>
      </c>
      <c r="L1506" s="28">
        <v>3.1210602692713665</v>
      </c>
      <c r="M1506" s="28">
        <v>15.641784726249675</v>
      </c>
      <c r="N1506" s="28">
        <f>SUM(TotalCarbon[[#This Row],[Tree Carbon]:[Soil Carbon]])</f>
        <v>154.06199642409248</v>
      </c>
    </row>
    <row r="1507" spans="2:14" hidden="1">
      <c r="B1507" s="1" t="s">
        <v>31954</v>
      </c>
      <c r="C1507" s="1" t="s">
        <v>191</v>
      </c>
      <c r="D1507" s="1"/>
      <c r="E1507" s="1" t="s">
        <v>31947</v>
      </c>
      <c r="F1507" s="1" t="s">
        <v>74</v>
      </c>
      <c r="G1507" s="35">
        <v>60</v>
      </c>
      <c r="H150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m)MechanicalCrops60</v>
      </c>
      <c r="I1507" s="39">
        <v>118.46000000000001</v>
      </c>
      <c r="J1507" s="28">
        <v>7.3445200000000002</v>
      </c>
      <c r="K1507" s="28">
        <v>24.639344262295083</v>
      </c>
      <c r="L1507" s="28">
        <v>3.0522746729019259</v>
      </c>
      <c r="M1507" s="28">
        <v>16.448912224994523</v>
      </c>
      <c r="N1507" s="28">
        <f>SUM(TotalCarbon[[#This Row],[Tree Carbon]:[Soil Carbon]])</f>
        <v>169.94505116019155</v>
      </c>
    </row>
    <row r="1508" spans="2:14" hidden="1">
      <c r="B1508" s="1" t="s">
        <v>31954</v>
      </c>
      <c r="C1508" s="1" t="s">
        <v>191</v>
      </c>
      <c r="D1508" s="1"/>
      <c r="E1508" s="1" t="s">
        <v>31947</v>
      </c>
      <c r="F1508" s="1" t="s">
        <v>74</v>
      </c>
      <c r="G1508" s="35">
        <v>70</v>
      </c>
      <c r="H150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m)MechanicalCrops70</v>
      </c>
      <c r="I1508" s="39">
        <v>127.49</v>
      </c>
      <c r="J1508" s="28">
        <v>7.9043799999999997</v>
      </c>
      <c r="K1508" s="28">
        <v>26.568181818181817</v>
      </c>
      <c r="L1508" s="28">
        <v>3.0078277165369505</v>
      </c>
      <c r="M1508" s="28">
        <v>16.989945967109797</v>
      </c>
      <c r="N1508" s="28">
        <f>SUM(TotalCarbon[[#This Row],[Tree Carbon]:[Soil Carbon]])</f>
        <v>181.96033550182855</v>
      </c>
    </row>
    <row r="1509" spans="2:14" hidden="1">
      <c r="B1509" s="1" t="s">
        <v>31954</v>
      </c>
      <c r="C1509" s="1" t="s">
        <v>191</v>
      </c>
      <c r="D1509" s="1"/>
      <c r="E1509" s="1" t="s">
        <v>31947</v>
      </c>
      <c r="F1509" s="1" t="s">
        <v>74</v>
      </c>
      <c r="G1509" s="35">
        <v>80</v>
      </c>
      <c r="H150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m)MechanicalCrops80</v>
      </c>
      <c r="I1509" s="39">
        <v>134.16999999999999</v>
      </c>
      <c r="J1509" s="28">
        <v>8.3185399999999987</v>
      </c>
      <c r="K1509" s="28">
        <v>28.225352112676056</v>
      </c>
      <c r="L1509" s="28">
        <v>2.978647905984753</v>
      </c>
      <c r="M1509" s="28">
        <v>17.352611730031349</v>
      </c>
      <c r="N1509" s="28">
        <f>SUM(TotalCarbon[[#This Row],[Tree Carbon]:[Soil Carbon]])</f>
        <v>191.04515174869218</v>
      </c>
    </row>
    <row r="1510" spans="2:14" hidden="1">
      <c r="B1510" s="1" t="s">
        <v>31954</v>
      </c>
      <c r="C1510" s="1" t="s">
        <v>191</v>
      </c>
      <c r="D1510" s="1"/>
      <c r="E1510" s="1" t="s">
        <v>31947</v>
      </c>
      <c r="F1510" s="1" t="s">
        <v>74</v>
      </c>
      <c r="G1510" s="35">
        <v>90</v>
      </c>
      <c r="H151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m)MechanicalCrops90</v>
      </c>
      <c r="I1510" s="39">
        <v>139.10999999999999</v>
      </c>
      <c r="J1510" s="28">
        <v>8.6248199999999997</v>
      </c>
      <c r="K1510" s="28">
        <v>29.664473684210527</v>
      </c>
      <c r="L1510" s="28">
        <v>2.9593243538939911</v>
      </c>
      <c r="M1510" s="28">
        <v>17.595713860928477</v>
      </c>
      <c r="N1510" s="28">
        <f>SUM(TotalCarbon[[#This Row],[Tree Carbon]:[Soil Carbon]])</f>
        <v>197.95433189903298</v>
      </c>
    </row>
    <row r="1511" spans="2:14" hidden="1">
      <c r="B1511" s="1" t="s">
        <v>31954</v>
      </c>
      <c r="C1511" s="1" t="s">
        <v>191</v>
      </c>
      <c r="D1511" s="1"/>
      <c r="E1511" s="1" t="s">
        <v>31947</v>
      </c>
      <c r="F1511" s="1" t="s">
        <v>74</v>
      </c>
      <c r="G1511" s="35">
        <v>100</v>
      </c>
      <c r="H151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m)MechanicalCrops100</v>
      </c>
      <c r="I1511" s="39">
        <v>157.20000000000002</v>
      </c>
      <c r="J1511" s="28">
        <v>9.7464000000000013</v>
      </c>
      <c r="K1511" s="28">
        <v>30.925925925925927</v>
      </c>
      <c r="L1511" s="28">
        <v>2.9198333828507912</v>
      </c>
      <c r="M1511" s="28">
        <v>17.75867009250279</v>
      </c>
      <c r="N1511" s="28">
        <f>SUM(TotalCarbon[[#This Row],[Tree Carbon]:[Soil Carbon]])</f>
        <v>218.55082940127951</v>
      </c>
    </row>
    <row r="1512" spans="2:14" hidden="1">
      <c r="B1512" s="1" t="s">
        <v>31954</v>
      </c>
      <c r="C1512" s="1" t="s">
        <v>190</v>
      </c>
      <c r="D1512" s="1" t="s">
        <v>31</v>
      </c>
      <c r="E1512" s="1" t="s">
        <v>31947</v>
      </c>
      <c r="F1512" s="1" t="s">
        <v>192</v>
      </c>
      <c r="G1512" s="35">
        <v>0</v>
      </c>
      <c r="H15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m)ABSMechanicalGrazing0</v>
      </c>
      <c r="I1512" s="39">
        <v>0</v>
      </c>
      <c r="J1512" s="28">
        <v>0</v>
      </c>
      <c r="K1512" s="28">
        <v>0</v>
      </c>
      <c r="L1512" s="28">
        <v>0</v>
      </c>
      <c r="M1512" s="28">
        <v>0</v>
      </c>
      <c r="N1512" s="28">
        <f>SUM(TotalCarbon[[#This Row],[Tree Carbon]:[Soil Carbon]])</f>
        <v>0</v>
      </c>
    </row>
    <row r="1513" spans="2:14" hidden="1">
      <c r="B1513" s="1" t="s">
        <v>31954</v>
      </c>
      <c r="C1513" s="1" t="s">
        <v>190</v>
      </c>
      <c r="D1513" s="1" t="s">
        <v>31</v>
      </c>
      <c r="E1513" s="1" t="s">
        <v>31947</v>
      </c>
      <c r="F1513" s="1" t="s">
        <v>192</v>
      </c>
      <c r="G1513" s="35">
        <v>5</v>
      </c>
      <c r="H15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m)ABSMechanicalGrazing5</v>
      </c>
      <c r="I1513" s="39">
        <v>8.2540549056676689</v>
      </c>
      <c r="J1513" s="28">
        <v>0.69197447466425488</v>
      </c>
      <c r="K1513" s="28">
        <v>3.7388059701492535</v>
      </c>
      <c r="L1513" s="28">
        <v>5.0848664702345223</v>
      </c>
      <c r="M1513" s="28">
        <v>1.5226616741449561</v>
      </c>
      <c r="N1513" s="28">
        <f>SUM(TotalCarbon[[#This Row],[Tree Carbon]:[Soil Carbon]])</f>
        <v>19.292363494860655</v>
      </c>
    </row>
    <row r="1514" spans="2:14" hidden="1">
      <c r="B1514" s="1" t="s">
        <v>31954</v>
      </c>
      <c r="C1514" s="1" t="s">
        <v>190</v>
      </c>
      <c r="D1514" s="1" t="s">
        <v>31</v>
      </c>
      <c r="E1514" s="1" t="s">
        <v>31947</v>
      </c>
      <c r="F1514" s="1" t="s">
        <v>192</v>
      </c>
      <c r="G1514" s="35">
        <v>10</v>
      </c>
      <c r="H15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m)ABSMechanicalGrazing10</v>
      </c>
      <c r="I1514" s="39">
        <v>40.594786521564572</v>
      </c>
      <c r="J1514" s="28">
        <v>2.251928891368137</v>
      </c>
      <c r="K1514" s="28">
        <v>6.958333333333333</v>
      </c>
      <c r="L1514" s="28">
        <v>3.9222686900393811</v>
      </c>
      <c r="M1514" s="28">
        <v>2.7693116133006228</v>
      </c>
      <c r="N1514" s="28">
        <f>SUM(TotalCarbon[[#This Row],[Tree Carbon]:[Soil Carbon]])</f>
        <v>56.496629049606049</v>
      </c>
    </row>
    <row r="1515" spans="2:14" hidden="1">
      <c r="B1515" s="1" t="s">
        <v>31954</v>
      </c>
      <c r="C1515" s="1" t="s">
        <v>190</v>
      </c>
      <c r="D1515" s="1" t="s">
        <v>31</v>
      </c>
      <c r="E1515" s="1" t="s">
        <v>31947</v>
      </c>
      <c r="F1515" s="1" t="s">
        <v>192</v>
      </c>
      <c r="G1515" s="35">
        <v>15</v>
      </c>
      <c r="H15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m)ABSMechanicalGrazing15</v>
      </c>
      <c r="I1515" s="39">
        <v>73.67937415035658</v>
      </c>
      <c r="J1515" s="28">
        <v>3.4852420450819586</v>
      </c>
      <c r="K1515" s="28">
        <v>9.7597402597402603</v>
      </c>
      <c r="L1515" s="28">
        <v>3.5629368206142296</v>
      </c>
      <c r="M1515" s="28">
        <v>3.7899822568101769</v>
      </c>
      <c r="N1515" s="28">
        <f>SUM(TotalCarbon[[#This Row],[Tree Carbon]:[Soil Carbon]])</f>
        <v>94.277275532603198</v>
      </c>
    </row>
    <row r="1516" spans="2:14" hidden="1">
      <c r="B1516" s="1" t="s">
        <v>31954</v>
      </c>
      <c r="C1516" s="1" t="s">
        <v>190</v>
      </c>
      <c r="D1516" s="1" t="s">
        <v>31</v>
      </c>
      <c r="E1516" s="1" t="s">
        <v>31947</v>
      </c>
      <c r="F1516" s="1" t="s">
        <v>192</v>
      </c>
      <c r="G1516" s="35">
        <v>20</v>
      </c>
      <c r="H15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m)ABSMechanicalGrazing20</v>
      </c>
      <c r="I1516" s="39">
        <v>95.760976781211241</v>
      </c>
      <c r="J1516" s="28">
        <v>4.2134383243336977</v>
      </c>
      <c r="K1516" s="28">
        <v>12.219512195121951</v>
      </c>
      <c r="L1516" s="28">
        <v>3.4172701113114243</v>
      </c>
      <c r="M1516" s="28">
        <v>4.6256367014153383</v>
      </c>
      <c r="N1516" s="28">
        <f>SUM(TotalCarbon[[#This Row],[Tree Carbon]:[Soil Carbon]])</f>
        <v>120.23683411339366</v>
      </c>
    </row>
    <row r="1517" spans="2:14" hidden="1">
      <c r="B1517" s="1" t="s">
        <v>31954</v>
      </c>
      <c r="C1517" s="1" t="s">
        <v>190</v>
      </c>
      <c r="D1517" s="1" t="s">
        <v>31</v>
      </c>
      <c r="E1517" s="1" t="s">
        <v>31947</v>
      </c>
      <c r="F1517" s="1" t="s">
        <v>192</v>
      </c>
      <c r="G1517" s="35">
        <v>25</v>
      </c>
      <c r="H15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m)ABSMechanicalGrazing25</v>
      </c>
      <c r="I1517" s="39">
        <v>108.21176048207813</v>
      </c>
      <c r="J1517" s="28">
        <v>4.5979118722825145</v>
      </c>
      <c r="K1517" s="28">
        <v>14.396551724137931</v>
      </c>
      <c r="L1517" s="28">
        <v>3.352247130605388</v>
      </c>
      <c r="M1517" s="28">
        <v>5.3098126941598807</v>
      </c>
      <c r="N1517" s="28">
        <f>SUM(TotalCarbon[[#This Row],[Tree Carbon]:[Soil Carbon]])</f>
        <v>135.86828390326386</v>
      </c>
    </row>
    <row r="1518" spans="2:14" hidden="1">
      <c r="B1518" s="1" t="s">
        <v>31954</v>
      </c>
      <c r="C1518" s="1" t="s">
        <v>190</v>
      </c>
      <c r="D1518" s="1" t="s">
        <v>31</v>
      </c>
      <c r="E1518" s="1" t="s">
        <v>31947</v>
      </c>
      <c r="F1518" s="1" t="s">
        <v>192</v>
      </c>
      <c r="G1518" s="35">
        <v>30</v>
      </c>
      <c r="H15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m)ABSMechanicalGrazing30</v>
      </c>
      <c r="I1518" s="39">
        <v>114.72668101524962</v>
      </c>
      <c r="J1518" s="28">
        <v>4.7912602413390672</v>
      </c>
      <c r="K1518" s="28">
        <v>16.336956521739129</v>
      </c>
      <c r="L1518" s="28">
        <v>3.3220060712745894</v>
      </c>
      <c r="M1518" s="28">
        <v>5.8699686199375023</v>
      </c>
      <c r="N1518" s="28">
        <f>SUM(TotalCarbon[[#This Row],[Tree Carbon]:[Soil Carbon]])</f>
        <v>145.04687246953992</v>
      </c>
    </row>
    <row r="1519" spans="2:14" hidden="1">
      <c r="B1519" s="1" t="s">
        <v>31954</v>
      </c>
      <c r="C1519" s="1" t="s">
        <v>190</v>
      </c>
      <c r="D1519" s="1" t="s">
        <v>31</v>
      </c>
      <c r="E1519" s="1" t="s">
        <v>31947</v>
      </c>
      <c r="F1519" s="1" t="s">
        <v>192</v>
      </c>
      <c r="G1519" s="35">
        <v>35</v>
      </c>
      <c r="H15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m)ABSMechanicalGrazing35</v>
      </c>
      <c r="I1519" s="39">
        <v>118.01878020862119</v>
      </c>
      <c r="J1519" s="28">
        <v>4.886340896898008</v>
      </c>
      <c r="K1519" s="28">
        <v>18.077319587628867</v>
      </c>
      <c r="L1519" s="28">
        <v>3.3076758426460118</v>
      </c>
      <c r="M1519" s="28">
        <v>6.3285855028904976</v>
      </c>
      <c r="N1519" s="28">
        <f>SUM(TotalCarbon[[#This Row],[Tree Carbon]:[Soil Carbon]])</f>
        <v>150.61870203868457</v>
      </c>
    </row>
    <row r="1520" spans="2:14" hidden="1">
      <c r="B1520" s="1" t="s">
        <v>31954</v>
      </c>
      <c r="C1520" s="1" t="s">
        <v>190</v>
      </c>
      <c r="D1520" s="1" t="s">
        <v>31</v>
      </c>
      <c r="E1520" s="1" t="s">
        <v>31947</v>
      </c>
      <c r="F1520" s="1" t="s">
        <v>192</v>
      </c>
      <c r="G1520" s="35">
        <v>40</v>
      </c>
      <c r="H15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m)ABSMechanicalGrazing40</v>
      </c>
      <c r="I1520" s="39">
        <v>119.65481165339548</v>
      </c>
      <c r="J1520" s="28">
        <v>4.9326068300850245</v>
      </c>
      <c r="K1520" s="28">
        <v>19.647058823529413</v>
      </c>
      <c r="L1520" s="28">
        <v>3.3008252982209121</v>
      </c>
      <c r="M1520" s="28">
        <v>6.7040692488448954</v>
      </c>
      <c r="N1520" s="28">
        <f>SUM(TotalCarbon[[#This Row],[Tree Carbon]:[Soil Carbon]])</f>
        <v>154.2393718540757</v>
      </c>
    </row>
    <row r="1521" spans="2:14" hidden="1">
      <c r="B1521" s="1" t="s">
        <v>31954</v>
      </c>
      <c r="C1521" s="1" t="s">
        <v>190</v>
      </c>
      <c r="D1521" s="1" t="s">
        <v>31</v>
      </c>
      <c r="E1521" s="1" t="s">
        <v>31947</v>
      </c>
      <c r="F1521" s="1" t="s">
        <v>192</v>
      </c>
      <c r="G1521" s="35">
        <v>45</v>
      </c>
      <c r="H15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m)ABSMechanicalGrazing45</v>
      </c>
      <c r="I1521" s="39">
        <v>120.46131248229449</v>
      </c>
      <c r="J1521" s="28">
        <v>4.9550066959334904</v>
      </c>
      <c r="K1521" s="28">
        <v>21.070093457943926</v>
      </c>
      <c r="L1521" s="28">
        <v>3.2975366799978336</v>
      </c>
      <c r="M1521" s="28">
        <v>7.0114893389386737</v>
      </c>
      <c r="N1521" s="28">
        <f>SUM(TotalCarbon[[#This Row],[Tree Carbon]:[Soil Carbon]])</f>
        <v>156.79543865510843</v>
      </c>
    </row>
    <row r="1522" spans="2:14" hidden="1">
      <c r="B1522" s="1" t="s">
        <v>31954</v>
      </c>
      <c r="C1522" s="1" t="s">
        <v>190</v>
      </c>
      <c r="D1522" s="1" t="s">
        <v>31</v>
      </c>
      <c r="E1522" s="1" t="s">
        <v>31947</v>
      </c>
      <c r="F1522" s="1" t="s">
        <v>192</v>
      </c>
      <c r="G1522" s="35">
        <v>50</v>
      </c>
      <c r="H15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m)ABSMechanicalGrazing50</v>
      </c>
      <c r="I1522" s="39">
        <v>120.85732803160516</v>
      </c>
      <c r="J1522" s="28">
        <v>4.9658255645110616</v>
      </c>
      <c r="K1522" s="28">
        <v>22.366071428571427</v>
      </c>
      <c r="L1522" s="28">
        <v>3.2959548054701044</v>
      </c>
      <c r="M1522" s="28">
        <v>7.2631836208124483</v>
      </c>
      <c r="N1522" s="28">
        <f>SUM(TotalCarbon[[#This Row],[Tree Carbon]:[Soil Carbon]])</f>
        <v>158.7483634509702</v>
      </c>
    </row>
    <row r="1523" spans="2:14" hidden="1">
      <c r="B1523" s="1" t="s">
        <v>31954</v>
      </c>
      <c r="C1523" s="1" t="s">
        <v>190</v>
      </c>
      <c r="D1523" s="1" t="s">
        <v>31</v>
      </c>
      <c r="E1523" s="1" t="s">
        <v>31947</v>
      </c>
      <c r="F1523" s="1" t="s">
        <v>192</v>
      </c>
      <c r="G1523" s="35">
        <v>60</v>
      </c>
      <c r="H15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m)ABSMechanicalGrazing60</v>
      </c>
      <c r="I1523" s="39">
        <v>121.14643993625434</v>
      </c>
      <c r="J1523" s="28">
        <v>4.9735614396096519</v>
      </c>
      <c r="K1523" s="28">
        <v>24.639344262295083</v>
      </c>
      <c r="L1523" s="28">
        <v>3.2948262848480221</v>
      </c>
      <c r="M1523" s="28">
        <v>7.637969192368935</v>
      </c>
      <c r="N1523" s="28">
        <f>SUM(TotalCarbon[[#This Row],[Tree Carbon]:[Soil Carbon]])</f>
        <v>161.69214111537602</v>
      </c>
    </row>
    <row r="1524" spans="2:14" hidden="1">
      <c r="B1524" s="1" t="s">
        <v>31954</v>
      </c>
      <c r="C1524" s="1" t="s">
        <v>190</v>
      </c>
      <c r="D1524" s="1" t="s">
        <v>31</v>
      </c>
      <c r="E1524" s="1" t="s">
        <v>31947</v>
      </c>
      <c r="F1524" s="1" t="s">
        <v>192</v>
      </c>
      <c r="G1524" s="35">
        <v>70</v>
      </c>
      <c r="H15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m)ABSMechanicalGrazing70</v>
      </c>
      <c r="I1524" s="39">
        <v>121.21570384344838</v>
      </c>
      <c r="J1524" s="28">
        <v>4.9753591392315268</v>
      </c>
      <c r="K1524" s="28">
        <v>26.568181818181817</v>
      </c>
      <c r="L1524" s="28">
        <v>3.2945643404577609</v>
      </c>
      <c r="M1524" s="28">
        <v>7.8891954739481633</v>
      </c>
      <c r="N1524" s="28">
        <f>SUM(TotalCarbon[[#This Row],[Tree Carbon]:[Soil Carbon]])</f>
        <v>163.94300461526763</v>
      </c>
    </row>
    <row r="1525" spans="2:14" hidden="1">
      <c r="B1525" s="1" t="s">
        <v>31954</v>
      </c>
      <c r="C1525" s="1" t="s">
        <v>190</v>
      </c>
      <c r="D1525" s="1" t="s">
        <v>31</v>
      </c>
      <c r="E1525" s="1" t="s">
        <v>31947</v>
      </c>
      <c r="F1525" s="1" t="s">
        <v>192</v>
      </c>
      <c r="G1525" s="35">
        <v>80</v>
      </c>
      <c r="H15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m)ABSMechanicalGrazing80</v>
      </c>
      <c r="I1525" s="39">
        <v>121.23228371774194</v>
      </c>
      <c r="J1525" s="28">
        <v>4.9757766922679831</v>
      </c>
      <c r="K1525" s="28">
        <v>28.225352112676056</v>
      </c>
      <c r="L1525" s="28">
        <v>3.2945035149626141</v>
      </c>
      <c r="M1525" s="28">
        <v>8.0575974865817201</v>
      </c>
      <c r="N1525" s="28">
        <f>SUM(TotalCarbon[[#This Row],[Tree Carbon]:[Soil Carbon]])</f>
        <v>165.78551352423034</v>
      </c>
    </row>
    <row r="1526" spans="2:14" hidden="1">
      <c r="B1526" s="1" t="s">
        <v>31954</v>
      </c>
      <c r="C1526" s="1" t="s">
        <v>190</v>
      </c>
      <c r="D1526" s="1" t="s">
        <v>31</v>
      </c>
      <c r="E1526" s="1" t="s">
        <v>31947</v>
      </c>
      <c r="F1526" s="1" t="s">
        <v>192</v>
      </c>
      <c r="G1526" s="35">
        <v>90</v>
      </c>
      <c r="H15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m)ABSMechanicalGrazing90</v>
      </c>
      <c r="I1526" s="39">
        <v>121.23625168179348</v>
      </c>
      <c r="J1526" s="28">
        <v>4.9758736665722871</v>
      </c>
      <c r="K1526" s="28">
        <v>29.664473684210527</v>
      </c>
      <c r="L1526" s="28">
        <v>3.2944893894803471</v>
      </c>
      <c r="M1526" s="28">
        <v>8.170480731442737</v>
      </c>
      <c r="N1526" s="28">
        <f>SUM(TotalCarbon[[#This Row],[Tree Carbon]:[Soil Carbon]])</f>
        <v>167.34156915349939</v>
      </c>
    </row>
    <row r="1527" spans="2:14" hidden="1">
      <c r="B1527" s="1" t="s">
        <v>31954</v>
      </c>
      <c r="C1527" s="1" t="s">
        <v>190</v>
      </c>
      <c r="D1527" s="1" t="s">
        <v>31</v>
      </c>
      <c r="E1527" s="1" t="s">
        <v>31947</v>
      </c>
      <c r="F1527" s="1" t="s">
        <v>192</v>
      </c>
      <c r="G1527" s="35">
        <v>100</v>
      </c>
      <c r="H15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m)ABSMechanicalGrazing100</v>
      </c>
      <c r="I1527" s="39">
        <v>121.23720126543793</v>
      </c>
      <c r="J1527" s="28">
        <v>4.9758961877037464</v>
      </c>
      <c r="K1527" s="28">
        <v>30.925925925925927</v>
      </c>
      <c r="L1527" s="28">
        <v>3.2944861090527615</v>
      </c>
      <c r="M1527" s="28">
        <v>8.2461486333346272</v>
      </c>
      <c r="N1527" s="28">
        <f>SUM(TotalCarbon[[#This Row],[Tree Carbon]:[Soil Carbon]])</f>
        <v>168.67965812145499</v>
      </c>
    </row>
    <row r="1528" spans="2:14" hidden="1">
      <c r="B1528" s="1" t="s">
        <v>31954</v>
      </c>
      <c r="C1528" s="1" t="s">
        <v>190</v>
      </c>
      <c r="D1528" s="1" t="s">
        <v>206</v>
      </c>
      <c r="E1528" s="1" t="s">
        <v>31947</v>
      </c>
      <c r="F1528" s="1" t="s">
        <v>192</v>
      </c>
      <c r="G1528" s="35">
        <v>0</v>
      </c>
      <c r="H15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m)otherMRFMechanicalGrazing0</v>
      </c>
      <c r="I1528" s="39">
        <v>0</v>
      </c>
      <c r="J1528" s="28">
        <v>0</v>
      </c>
      <c r="K1528" s="28">
        <v>0</v>
      </c>
      <c r="L1528" s="28">
        <v>0</v>
      </c>
      <c r="M1528" s="28">
        <v>0</v>
      </c>
      <c r="N1528" s="28">
        <f>SUM(TotalCarbon[[#This Row],[Tree Carbon]:[Soil Carbon]])</f>
        <v>0</v>
      </c>
    </row>
    <row r="1529" spans="2:14" hidden="1">
      <c r="B1529" s="1" t="s">
        <v>31954</v>
      </c>
      <c r="C1529" s="1" t="s">
        <v>190</v>
      </c>
      <c r="D1529" s="1" t="s">
        <v>206</v>
      </c>
      <c r="E1529" s="1" t="s">
        <v>31947</v>
      </c>
      <c r="F1529" s="1" t="s">
        <v>192</v>
      </c>
      <c r="G1529" s="35">
        <v>5</v>
      </c>
      <c r="H15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m)otherMRFMechanicalGrazing5</v>
      </c>
      <c r="I1529" s="39">
        <v>33.155183668076212</v>
      </c>
      <c r="J1529" s="28">
        <v>2.2138094755184801</v>
      </c>
      <c r="K1529" s="28">
        <v>3.7388059701492535</v>
      </c>
      <c r="L1529" s="28">
        <v>3.9370281127049118</v>
      </c>
      <c r="M1529" s="28">
        <v>1.5226616741449561</v>
      </c>
      <c r="N1529" s="28">
        <f>SUM(TotalCarbon[[#This Row],[Tree Carbon]:[Soil Carbon]])</f>
        <v>44.567488900593816</v>
      </c>
    </row>
    <row r="1530" spans="2:14" hidden="1">
      <c r="B1530" s="1" t="s">
        <v>31954</v>
      </c>
      <c r="C1530" s="1" t="s">
        <v>190</v>
      </c>
      <c r="D1530" s="1" t="s">
        <v>206</v>
      </c>
      <c r="E1530" s="1" t="s">
        <v>31947</v>
      </c>
      <c r="F1530" s="1" t="s">
        <v>192</v>
      </c>
      <c r="G1530" s="35">
        <v>10</v>
      </c>
      <c r="H15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m)otherMRFMechanicalGrazing10</v>
      </c>
      <c r="I1530" s="39">
        <v>77.924539145722534</v>
      </c>
      <c r="J1530" s="28">
        <v>5.1428460622941454</v>
      </c>
      <c r="K1530" s="28">
        <v>6.958333333333333</v>
      </c>
      <c r="L1530" s="28">
        <v>3.2706539305189413</v>
      </c>
      <c r="M1530" s="28">
        <v>2.7693116133006228</v>
      </c>
      <c r="N1530" s="28">
        <f>SUM(TotalCarbon[[#This Row],[Tree Carbon]:[Soil Carbon]])</f>
        <v>96.065684085169579</v>
      </c>
    </row>
    <row r="1531" spans="2:14" hidden="1">
      <c r="B1531" s="1" t="s">
        <v>31954</v>
      </c>
      <c r="C1531" s="1" t="s">
        <v>190</v>
      </c>
      <c r="D1531" s="1" t="s">
        <v>206</v>
      </c>
      <c r="E1531" s="1" t="s">
        <v>31947</v>
      </c>
      <c r="F1531" s="1" t="s">
        <v>192</v>
      </c>
      <c r="G1531" s="35">
        <v>15</v>
      </c>
      <c r="H15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m)otherMRFMechanicalGrazing15</v>
      </c>
      <c r="I1531" s="39">
        <v>98.62348960339007</v>
      </c>
      <c r="J1531" s="28">
        <v>6.1228214478985956</v>
      </c>
      <c r="K1531" s="28">
        <v>9.7597402597402603</v>
      </c>
      <c r="L1531" s="28">
        <v>3.1475310154186946</v>
      </c>
      <c r="M1531" s="28">
        <v>3.7899822568101769</v>
      </c>
      <c r="N1531" s="28">
        <f>SUM(TotalCarbon[[#This Row],[Tree Carbon]:[Soil Carbon]])</f>
        <v>121.4435645832578</v>
      </c>
    </row>
    <row r="1532" spans="2:14" hidden="1">
      <c r="B1532" s="1" t="s">
        <v>31954</v>
      </c>
      <c r="C1532" s="1" t="s">
        <v>190</v>
      </c>
      <c r="D1532" s="1" t="s">
        <v>206</v>
      </c>
      <c r="E1532" s="1" t="s">
        <v>31947</v>
      </c>
      <c r="F1532" s="1" t="s">
        <v>192</v>
      </c>
      <c r="G1532" s="35">
        <v>20</v>
      </c>
      <c r="H153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m)otherMRFMechanicalGrazing20</v>
      </c>
      <c r="I1532" s="39">
        <v>106.17189536167912</v>
      </c>
      <c r="J1532" s="28">
        <v>6.3716453932118213</v>
      </c>
      <c r="K1532" s="28">
        <v>12.219512195121951</v>
      </c>
      <c r="L1532" s="28">
        <v>3.1200677009120383</v>
      </c>
      <c r="M1532" s="28">
        <v>4.6256367014153383</v>
      </c>
      <c r="N1532" s="28">
        <f>SUM(TotalCarbon[[#This Row],[Tree Carbon]:[Soil Carbon]])</f>
        <v>132.50875735234027</v>
      </c>
    </row>
    <row r="1533" spans="2:14" hidden="1">
      <c r="B1533" s="1" t="s">
        <v>31954</v>
      </c>
      <c r="C1533" s="1" t="s">
        <v>190</v>
      </c>
      <c r="D1533" s="1" t="s">
        <v>206</v>
      </c>
      <c r="E1533" s="1" t="s">
        <v>31947</v>
      </c>
      <c r="F1533" s="1" t="s">
        <v>192</v>
      </c>
      <c r="G1533" s="35">
        <v>25</v>
      </c>
      <c r="H153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m)otherMRFMechanicalGrazing25</v>
      </c>
      <c r="I1533" s="39">
        <v>108.74139318085362</v>
      </c>
      <c r="J1533" s="28">
        <v>6.4310937265752388</v>
      </c>
      <c r="K1533" s="28">
        <v>14.396551724137931</v>
      </c>
      <c r="L1533" s="28">
        <v>3.1136995547595818</v>
      </c>
      <c r="M1533" s="28">
        <v>5.3098126941598807</v>
      </c>
      <c r="N1533" s="28">
        <f>SUM(TotalCarbon[[#This Row],[Tree Carbon]:[Soil Carbon]])</f>
        <v>137.99255088048628</v>
      </c>
    </row>
    <row r="1534" spans="2:14" hidden="1">
      <c r="B1534" s="1" t="s">
        <v>31954</v>
      </c>
      <c r="C1534" s="1" t="s">
        <v>190</v>
      </c>
      <c r="D1534" s="1" t="s">
        <v>206</v>
      </c>
      <c r="E1534" s="1" t="s">
        <v>31947</v>
      </c>
      <c r="F1534" s="1" t="s">
        <v>192</v>
      </c>
      <c r="G1534" s="35">
        <v>30</v>
      </c>
      <c r="H153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m)otherMRFMechanicalGrazing30</v>
      </c>
      <c r="I1534" s="39">
        <v>109.59718825626797</v>
      </c>
      <c r="J1534" s="28">
        <v>6.4450985629514062</v>
      </c>
      <c r="K1534" s="28">
        <v>16.336956521739129</v>
      </c>
      <c r="L1534" s="28">
        <v>3.1122097950581948</v>
      </c>
      <c r="M1534" s="28">
        <v>5.8699686199375023</v>
      </c>
      <c r="N1534" s="28">
        <f>SUM(TotalCarbon[[#This Row],[Tree Carbon]:[Soil Carbon]])</f>
        <v>141.36142175595421</v>
      </c>
    </row>
    <row r="1535" spans="2:14" hidden="1">
      <c r="B1535" s="1" t="s">
        <v>31954</v>
      </c>
      <c r="C1535" s="1" t="s">
        <v>190</v>
      </c>
      <c r="D1535" s="1" t="s">
        <v>206</v>
      </c>
      <c r="E1535" s="1" t="s">
        <v>31947</v>
      </c>
      <c r="F1535" s="1" t="s">
        <v>192</v>
      </c>
      <c r="G1535" s="35">
        <v>35</v>
      </c>
      <c r="H153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m)otherMRFMechanicalGrazing35</v>
      </c>
      <c r="I1535" s="39">
        <v>109.88020375175877</v>
      </c>
      <c r="J1535" s="28">
        <v>6.4483869907423843</v>
      </c>
      <c r="K1535" s="28">
        <v>18.077319587628867</v>
      </c>
      <c r="L1535" s="28">
        <v>3.1118605621544919</v>
      </c>
      <c r="M1535" s="28">
        <v>6.3285855028904976</v>
      </c>
      <c r="N1535" s="28">
        <f>SUM(TotalCarbon[[#This Row],[Tree Carbon]:[Soil Carbon]])</f>
        <v>143.84635639517501</v>
      </c>
    </row>
    <row r="1536" spans="2:14" hidden="1">
      <c r="B1536" s="1" t="s">
        <v>31954</v>
      </c>
      <c r="C1536" s="1" t="s">
        <v>190</v>
      </c>
      <c r="D1536" s="1" t="s">
        <v>206</v>
      </c>
      <c r="E1536" s="1" t="s">
        <v>31947</v>
      </c>
      <c r="F1536" s="1" t="s">
        <v>192</v>
      </c>
      <c r="G1536" s="35">
        <v>40</v>
      </c>
      <c r="H15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m)otherMRFMechanicalGrazing40</v>
      </c>
      <c r="I1536" s="39">
        <v>109.97358067542979</v>
      </c>
      <c r="J1536" s="28">
        <v>6.4491585403694751</v>
      </c>
      <c r="K1536" s="28">
        <v>19.647058823529413</v>
      </c>
      <c r="L1536" s="28">
        <v>3.1117786546138415</v>
      </c>
      <c r="M1536" s="28">
        <v>6.7040692488448954</v>
      </c>
      <c r="N1536" s="28">
        <f>SUM(TotalCarbon[[#This Row],[Tree Carbon]:[Soil Carbon]])</f>
        <v>145.88564594278739</v>
      </c>
    </row>
    <row r="1537" spans="2:14" hidden="1">
      <c r="B1537" s="1" t="s">
        <v>31954</v>
      </c>
      <c r="C1537" s="1" t="s">
        <v>190</v>
      </c>
      <c r="D1537" s="1" t="s">
        <v>206</v>
      </c>
      <c r="E1537" s="1" t="s">
        <v>31947</v>
      </c>
      <c r="F1537" s="1" t="s">
        <v>192</v>
      </c>
      <c r="G1537" s="35">
        <v>45</v>
      </c>
      <c r="H15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m)otherMRFMechanicalGrazing45</v>
      </c>
      <c r="I1537" s="39">
        <v>110.00436546325363</v>
      </c>
      <c r="J1537" s="28">
        <v>6.449339533012612</v>
      </c>
      <c r="K1537" s="28">
        <v>21.070093457943926</v>
      </c>
      <c r="L1537" s="28">
        <v>3.1117594422053281</v>
      </c>
      <c r="M1537" s="28">
        <v>7.0114893389386737</v>
      </c>
      <c r="N1537" s="28">
        <f>SUM(TotalCarbon[[#This Row],[Tree Carbon]:[Soil Carbon]])</f>
        <v>147.64704723535419</v>
      </c>
    </row>
    <row r="1538" spans="2:14" hidden="1">
      <c r="B1538" s="1" t="s">
        <v>31954</v>
      </c>
      <c r="C1538" s="1" t="s">
        <v>190</v>
      </c>
      <c r="D1538" s="1" t="s">
        <v>206</v>
      </c>
      <c r="E1538" s="1" t="s">
        <v>31947</v>
      </c>
      <c r="F1538" s="1" t="s">
        <v>192</v>
      </c>
      <c r="G1538" s="35">
        <v>50</v>
      </c>
      <c r="H15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m)otherMRFMechanicalGrazing50</v>
      </c>
      <c r="I1538" s="39">
        <v>110.01451212444763</v>
      </c>
      <c r="J1538" s="28">
        <v>6.4493819890606705</v>
      </c>
      <c r="K1538" s="28">
        <v>22.366071428571427</v>
      </c>
      <c r="L1538" s="28">
        <v>3.1117549355818226</v>
      </c>
      <c r="M1538" s="28">
        <v>7.2631836208124483</v>
      </c>
      <c r="N1538" s="28">
        <f>SUM(TotalCarbon[[#This Row],[Tree Carbon]:[Soil Carbon]])</f>
        <v>149.20490409847397</v>
      </c>
    </row>
    <row r="1539" spans="2:14" hidden="1">
      <c r="B1539" s="1" t="s">
        <v>31954</v>
      </c>
      <c r="C1539" s="1" t="s">
        <v>190</v>
      </c>
      <c r="D1539" s="1" t="s">
        <v>206</v>
      </c>
      <c r="E1539" s="1" t="s">
        <v>31947</v>
      </c>
      <c r="F1539" s="1" t="s">
        <v>192</v>
      </c>
      <c r="G1539" s="35">
        <v>60</v>
      </c>
      <c r="H15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m)otherMRFMechanicalGrazing60</v>
      </c>
      <c r="I1539" s="39">
        <v>110.01895826398363</v>
      </c>
      <c r="J1539" s="28">
        <v>6.4493942840957104</v>
      </c>
      <c r="K1539" s="28">
        <v>24.639344262295083</v>
      </c>
      <c r="L1539" s="28">
        <v>3.1117536304955147</v>
      </c>
      <c r="M1539" s="28">
        <v>7.637969192368935</v>
      </c>
      <c r="N1539" s="28">
        <f>SUM(TotalCarbon[[#This Row],[Tree Carbon]:[Soil Carbon]])</f>
        <v>151.85741963323886</v>
      </c>
    </row>
    <row r="1540" spans="2:14" hidden="1">
      <c r="B1540" s="1" t="s">
        <v>31954</v>
      </c>
      <c r="C1540" s="1" t="s">
        <v>190</v>
      </c>
      <c r="D1540" s="1" t="s">
        <v>206</v>
      </c>
      <c r="E1540" s="1" t="s">
        <v>31947</v>
      </c>
      <c r="F1540" s="1" t="s">
        <v>192</v>
      </c>
      <c r="G1540" s="35">
        <v>70</v>
      </c>
      <c r="H15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m)otherMRFMechanicalGrazing70</v>
      </c>
      <c r="I1540" s="39">
        <v>110.01944116244796</v>
      </c>
      <c r="J1540" s="28">
        <v>6.4493949606086396</v>
      </c>
      <c r="K1540" s="28">
        <v>26.568181818181817</v>
      </c>
      <c r="L1540" s="28">
        <v>3.1117535586854976</v>
      </c>
      <c r="M1540" s="28">
        <v>7.8891954739481633</v>
      </c>
      <c r="N1540" s="28">
        <f>SUM(TotalCarbon[[#This Row],[Tree Carbon]:[Soil Carbon]])</f>
        <v>154.03796697387207</v>
      </c>
    </row>
    <row r="1541" spans="2:14" hidden="1">
      <c r="B1541" s="1" t="s">
        <v>31954</v>
      </c>
      <c r="C1541" s="1" t="s">
        <v>190</v>
      </c>
      <c r="D1541" s="1" t="s">
        <v>206</v>
      </c>
      <c r="E1541" s="1" t="s">
        <v>31947</v>
      </c>
      <c r="F1541" s="1" t="s">
        <v>192</v>
      </c>
      <c r="G1541" s="35">
        <v>80</v>
      </c>
      <c r="H15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m)otherMRFMechanicalGrazing80</v>
      </c>
      <c r="I1541" s="39">
        <v>110.01949360970488</v>
      </c>
      <c r="J1541" s="28">
        <v>6.4493949978325613</v>
      </c>
      <c r="K1541" s="28">
        <v>28.225352112676056</v>
      </c>
      <c r="L1541" s="28">
        <v>3.1117535547342796</v>
      </c>
      <c r="M1541" s="28">
        <v>8.0575974865817201</v>
      </c>
      <c r="N1541" s="28">
        <f>SUM(TotalCarbon[[#This Row],[Tree Carbon]:[Soil Carbon]])</f>
        <v>155.86359176152951</v>
      </c>
    </row>
    <row r="1542" spans="2:14" hidden="1">
      <c r="B1542" s="1" t="s">
        <v>31954</v>
      </c>
      <c r="C1542" s="1" t="s">
        <v>190</v>
      </c>
      <c r="D1542" s="1" t="s">
        <v>206</v>
      </c>
      <c r="E1542" s="1" t="s">
        <v>31947</v>
      </c>
      <c r="F1542" s="1" t="s">
        <v>192</v>
      </c>
      <c r="G1542" s="35">
        <v>90</v>
      </c>
      <c r="H15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m)otherMRFMechanicalGrazing90</v>
      </c>
      <c r="I1542" s="39">
        <v>110.01949930595572</v>
      </c>
      <c r="J1542" s="28">
        <v>6.4493949998807407</v>
      </c>
      <c r="K1542" s="28">
        <v>29.664473684210527</v>
      </c>
      <c r="L1542" s="28">
        <v>3.1117535545168709</v>
      </c>
      <c r="M1542" s="28">
        <v>8.170480731442737</v>
      </c>
      <c r="N1542" s="28">
        <f>SUM(TotalCarbon[[#This Row],[Tree Carbon]:[Soil Carbon]])</f>
        <v>157.41560227600661</v>
      </c>
    </row>
    <row r="1543" spans="2:14" hidden="1">
      <c r="B1543" s="1" t="s">
        <v>31954</v>
      </c>
      <c r="C1543" s="1" t="s">
        <v>190</v>
      </c>
      <c r="D1543" s="1" t="s">
        <v>206</v>
      </c>
      <c r="E1543" s="1" t="s">
        <v>31947</v>
      </c>
      <c r="F1543" s="1" t="s">
        <v>192</v>
      </c>
      <c r="G1543" s="35">
        <v>100</v>
      </c>
      <c r="H15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m)otherMRFMechanicalGrazing100</v>
      </c>
      <c r="I1543" s="39">
        <v>110.01949992462048</v>
      </c>
      <c r="J1543" s="28">
        <v>6.4493949999934381</v>
      </c>
      <c r="K1543" s="28">
        <v>30.925925925925927</v>
      </c>
      <c r="L1543" s="28">
        <v>3.1117535545049098</v>
      </c>
      <c r="M1543" s="28">
        <v>8.2461486333346272</v>
      </c>
      <c r="N1543" s="28">
        <f>SUM(TotalCarbon[[#This Row],[Tree Carbon]:[Soil Carbon]])</f>
        <v>158.75272303837937</v>
      </c>
    </row>
    <row r="1544" spans="2:14" hidden="1">
      <c r="B1544" s="1" t="s">
        <v>31954</v>
      </c>
      <c r="C1544" s="1" t="s">
        <v>190</v>
      </c>
      <c r="D1544" s="1" t="s">
        <v>207</v>
      </c>
      <c r="E1544" s="1" t="s">
        <v>31947</v>
      </c>
      <c r="F1544" s="1" t="s">
        <v>192</v>
      </c>
      <c r="G1544" s="35">
        <v>0</v>
      </c>
      <c r="H15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m)CotDomMechanicalGrazing0</v>
      </c>
      <c r="I1544" s="39">
        <v>0</v>
      </c>
      <c r="J1544" s="28">
        <v>0</v>
      </c>
      <c r="K1544" s="28">
        <v>0</v>
      </c>
      <c r="L1544" s="28">
        <v>0</v>
      </c>
      <c r="M1544" s="28">
        <v>0</v>
      </c>
      <c r="N1544" s="28">
        <f>SUM(TotalCarbon[[#This Row],[Tree Carbon]:[Soil Carbon]])</f>
        <v>0</v>
      </c>
    </row>
    <row r="1545" spans="2:14" hidden="1">
      <c r="B1545" s="1" t="s">
        <v>31954</v>
      </c>
      <c r="C1545" s="1" t="s">
        <v>190</v>
      </c>
      <c r="D1545" s="1" t="s">
        <v>207</v>
      </c>
      <c r="E1545" s="1" t="s">
        <v>31947</v>
      </c>
      <c r="F1545" s="1" t="s">
        <v>192</v>
      </c>
      <c r="G1545" s="35">
        <v>5</v>
      </c>
      <c r="H15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m)CotDomMechanicalGrazing5</v>
      </c>
      <c r="I1545" s="39">
        <v>2.7955618735330114</v>
      </c>
      <c r="J1545" s="28">
        <v>0.27487645754050716</v>
      </c>
      <c r="K1545" s="28">
        <v>3.7388059701492535</v>
      </c>
      <c r="L1545" s="28">
        <v>6.2300152423273394</v>
      </c>
      <c r="M1545" s="28">
        <v>1.5226616741449561</v>
      </c>
      <c r="N1545" s="28">
        <f>SUM(TotalCarbon[[#This Row],[Tree Carbon]:[Soil Carbon]])</f>
        <v>14.561921217695069</v>
      </c>
    </row>
    <row r="1546" spans="2:14" hidden="1">
      <c r="B1546" s="1" t="s">
        <v>31954</v>
      </c>
      <c r="C1546" s="1" t="s">
        <v>190</v>
      </c>
      <c r="D1546" s="1" t="s">
        <v>207</v>
      </c>
      <c r="E1546" s="1" t="s">
        <v>31947</v>
      </c>
      <c r="F1546" s="1" t="s">
        <v>192</v>
      </c>
      <c r="G1546" s="35">
        <v>10</v>
      </c>
      <c r="H15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m)CotDomMechanicalGrazing10</v>
      </c>
      <c r="I1546" s="39">
        <v>15.529688419547362</v>
      </c>
      <c r="J1546" s="28">
        <v>1.2887089811823247</v>
      </c>
      <c r="K1546" s="28">
        <v>6.958333333333333</v>
      </c>
      <c r="L1546" s="28">
        <v>4.434710774383924</v>
      </c>
      <c r="M1546" s="28">
        <v>2.7693116133006228</v>
      </c>
      <c r="N1546" s="28">
        <f>SUM(TotalCarbon[[#This Row],[Tree Carbon]:[Soil Carbon]])</f>
        <v>30.980753121747565</v>
      </c>
    </row>
    <row r="1547" spans="2:14" hidden="1">
      <c r="B1547" s="1" t="s">
        <v>31954</v>
      </c>
      <c r="C1547" s="1" t="s">
        <v>190</v>
      </c>
      <c r="D1547" s="1" t="s">
        <v>207</v>
      </c>
      <c r="E1547" s="1" t="s">
        <v>31947</v>
      </c>
      <c r="F1547" s="1" t="s">
        <v>192</v>
      </c>
      <c r="G1547" s="35">
        <v>15</v>
      </c>
      <c r="H15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m)CotDomMechanicalGrazing15</v>
      </c>
      <c r="I1547" s="39">
        <v>37.006473013310519</v>
      </c>
      <c r="J1547" s="28">
        <v>2.6470458271098298</v>
      </c>
      <c r="K1547" s="28">
        <v>9.7597402597402603</v>
      </c>
      <c r="L1547" s="28">
        <v>3.7852262912363011</v>
      </c>
      <c r="M1547" s="28">
        <v>3.7899822568101769</v>
      </c>
      <c r="N1547" s="28">
        <f>SUM(TotalCarbon[[#This Row],[Tree Carbon]:[Soil Carbon]])</f>
        <v>56.988467648207084</v>
      </c>
    </row>
    <row r="1548" spans="2:14" hidden="1">
      <c r="B1548" s="1" t="s">
        <v>31954</v>
      </c>
      <c r="C1548" s="1" t="s">
        <v>190</v>
      </c>
      <c r="D1548" s="1" t="s">
        <v>207</v>
      </c>
      <c r="E1548" s="1" t="s">
        <v>31947</v>
      </c>
      <c r="F1548" s="1" t="s">
        <v>192</v>
      </c>
      <c r="G1548" s="35">
        <v>20</v>
      </c>
      <c r="H15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m)CotDomMechanicalGrazing20</v>
      </c>
      <c r="I1548" s="39">
        <v>62.958315981740313</v>
      </c>
      <c r="J1548" s="28">
        <v>3.9601259008036171</v>
      </c>
      <c r="K1548" s="28">
        <v>12.219512195121951</v>
      </c>
      <c r="L1548" s="28">
        <v>3.4642034560376391</v>
      </c>
      <c r="M1548" s="28">
        <v>4.6256367014153383</v>
      </c>
      <c r="N1548" s="28">
        <f>SUM(TotalCarbon[[#This Row],[Tree Carbon]:[Soil Carbon]])</f>
        <v>87.227794235118864</v>
      </c>
    </row>
    <row r="1549" spans="2:14" hidden="1">
      <c r="B1549" s="1" t="s">
        <v>31954</v>
      </c>
      <c r="C1549" s="1" t="s">
        <v>190</v>
      </c>
      <c r="D1549" s="1" t="s">
        <v>207</v>
      </c>
      <c r="E1549" s="1" t="s">
        <v>31947</v>
      </c>
      <c r="F1549" s="1" t="s">
        <v>192</v>
      </c>
      <c r="G1549" s="35">
        <v>25</v>
      </c>
      <c r="H15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m)CotDomMechanicalGrazing25</v>
      </c>
      <c r="I1549" s="39">
        <v>89.680545859913082</v>
      </c>
      <c r="J1549" s="28">
        <v>5.0533248406048177</v>
      </c>
      <c r="K1549" s="28">
        <v>14.396551724137931</v>
      </c>
      <c r="L1549" s="28">
        <v>3.2833137201189619</v>
      </c>
      <c r="M1549" s="28">
        <v>5.3098126941598807</v>
      </c>
      <c r="N1549" s="28">
        <f>SUM(TotalCarbon[[#This Row],[Tree Carbon]:[Soil Carbon]])</f>
        <v>117.72354883893468</v>
      </c>
    </row>
    <row r="1550" spans="2:14" hidden="1">
      <c r="B1550" s="1" t="s">
        <v>31954</v>
      </c>
      <c r="C1550" s="1" t="s">
        <v>190</v>
      </c>
      <c r="D1550" s="1" t="s">
        <v>207</v>
      </c>
      <c r="E1550" s="1" t="s">
        <v>31947</v>
      </c>
      <c r="F1550" s="1" t="s">
        <v>192</v>
      </c>
      <c r="G1550" s="35">
        <v>30</v>
      </c>
      <c r="H15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m)CotDomMechanicalGrazing30</v>
      </c>
      <c r="I1550" s="39">
        <v>114.792372761484</v>
      </c>
      <c r="J1550" s="28">
        <v>5.8930177813341382</v>
      </c>
      <c r="K1550" s="28">
        <v>16.336956521739129</v>
      </c>
      <c r="L1550" s="28">
        <v>3.17413258748438</v>
      </c>
      <c r="M1550" s="28">
        <v>5.8699686199375023</v>
      </c>
      <c r="N1550" s="28">
        <f>SUM(TotalCarbon[[#This Row],[Tree Carbon]:[Soil Carbon]])</f>
        <v>146.06644827197917</v>
      </c>
    </row>
    <row r="1551" spans="2:14" hidden="1">
      <c r="B1551" s="1" t="s">
        <v>31954</v>
      </c>
      <c r="C1551" s="1" t="s">
        <v>190</v>
      </c>
      <c r="D1551" s="1" t="s">
        <v>207</v>
      </c>
      <c r="E1551" s="1" t="s">
        <v>31947</v>
      </c>
      <c r="F1551" s="1" t="s">
        <v>192</v>
      </c>
      <c r="G1551" s="35">
        <v>35</v>
      </c>
      <c r="H15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m)CotDomMechanicalGrazing35</v>
      </c>
      <c r="I1551" s="39">
        <v>137.07182923774201</v>
      </c>
      <c r="J1551" s="28">
        <v>6.5081661352284694</v>
      </c>
      <c r="K1551" s="28">
        <v>18.077319587628867</v>
      </c>
      <c r="L1551" s="28">
        <v>3.105549603316224</v>
      </c>
      <c r="M1551" s="28">
        <v>6.3285855028904976</v>
      </c>
      <c r="N1551" s="28">
        <f>SUM(TotalCarbon[[#This Row],[Tree Carbon]:[Soil Carbon]])</f>
        <v>171.09145006680606</v>
      </c>
    </row>
    <row r="1552" spans="2:14" hidden="1">
      <c r="B1552" s="1" t="s">
        <v>31954</v>
      </c>
      <c r="C1552" s="1" t="s">
        <v>190</v>
      </c>
      <c r="D1552" s="1" t="s">
        <v>207</v>
      </c>
      <c r="E1552" s="1" t="s">
        <v>31947</v>
      </c>
      <c r="F1552" s="1" t="s">
        <v>192</v>
      </c>
      <c r="G1552" s="35">
        <v>40</v>
      </c>
      <c r="H15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m)CotDomMechanicalGrazing40</v>
      </c>
      <c r="I1552" s="39">
        <v>156.09329892571813</v>
      </c>
      <c r="J1552" s="28">
        <v>6.9458278322070157</v>
      </c>
      <c r="K1552" s="28">
        <v>19.647058823529413</v>
      </c>
      <c r="L1552" s="28">
        <v>3.0614000576441622</v>
      </c>
      <c r="M1552" s="28">
        <v>6.7040692488448954</v>
      </c>
      <c r="N1552" s="28">
        <f>SUM(TotalCarbon[[#This Row],[Tree Carbon]:[Soil Carbon]])</f>
        <v>192.45165488794362</v>
      </c>
    </row>
    <row r="1553" spans="2:14" hidden="1">
      <c r="B1553" s="1" t="s">
        <v>31954</v>
      </c>
      <c r="C1553" s="1" t="s">
        <v>190</v>
      </c>
      <c r="D1553" s="1" t="s">
        <v>207</v>
      </c>
      <c r="E1553" s="1" t="s">
        <v>31947</v>
      </c>
      <c r="F1553" s="1" t="s">
        <v>192</v>
      </c>
      <c r="G1553" s="35">
        <v>45</v>
      </c>
      <c r="H15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m)CotDomMechanicalGrazing45</v>
      </c>
      <c r="I1553" s="39">
        <v>171.90526936798079</v>
      </c>
      <c r="J1553" s="28">
        <v>7.251467467944912</v>
      </c>
      <c r="K1553" s="28">
        <v>21.070093457943926</v>
      </c>
      <c r="L1553" s="28">
        <v>3.0325339423298745</v>
      </c>
      <c r="M1553" s="28">
        <v>7.0114893389386737</v>
      </c>
      <c r="N1553" s="28">
        <f>SUM(TotalCarbon[[#This Row],[Tree Carbon]:[Soil Carbon]])</f>
        <v>210.27085357513818</v>
      </c>
    </row>
    <row r="1554" spans="2:14" hidden="1">
      <c r="B1554" s="1" t="s">
        <v>31954</v>
      </c>
      <c r="C1554" s="1" t="s">
        <v>190</v>
      </c>
      <c r="D1554" s="1" t="s">
        <v>207</v>
      </c>
      <c r="E1554" s="1" t="s">
        <v>31947</v>
      </c>
      <c r="F1554" s="1" t="s">
        <v>192</v>
      </c>
      <c r="G1554" s="35">
        <v>50</v>
      </c>
      <c r="H15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m)CotDomMechanicalGrazing50</v>
      </c>
      <c r="I1554" s="39">
        <v>184.80093652972533</v>
      </c>
      <c r="J1554" s="28">
        <v>7.4623450993064964</v>
      </c>
      <c r="K1554" s="28">
        <v>22.366071428571427</v>
      </c>
      <c r="L1554" s="28">
        <v>3.0134694755354898</v>
      </c>
      <c r="M1554" s="28">
        <v>7.2631836208124483</v>
      </c>
      <c r="N1554" s="28">
        <f>SUM(TotalCarbon[[#This Row],[Tree Carbon]:[Soil Carbon]])</f>
        <v>224.90600615395118</v>
      </c>
    </row>
    <row r="1555" spans="2:14" hidden="1">
      <c r="B1555" s="1" t="s">
        <v>31954</v>
      </c>
      <c r="C1555" s="1" t="s">
        <v>190</v>
      </c>
      <c r="D1555" s="1" t="s">
        <v>207</v>
      </c>
      <c r="E1555" s="1" t="s">
        <v>31947</v>
      </c>
      <c r="F1555" s="1" t="s">
        <v>192</v>
      </c>
      <c r="G1555" s="35">
        <v>60</v>
      </c>
      <c r="H15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m)CotDomMechanicalGrazing60</v>
      </c>
      <c r="I1555" s="39">
        <v>203.43030584217772</v>
      </c>
      <c r="J1555" s="28">
        <v>7.7049734966213288</v>
      </c>
      <c r="K1555" s="28">
        <v>24.639344262295083</v>
      </c>
      <c r="L1555" s="28">
        <v>2.9923315823605647</v>
      </c>
      <c r="M1555" s="28">
        <v>7.637969192368935</v>
      </c>
      <c r="N1555" s="28">
        <f>SUM(TotalCarbon[[#This Row],[Tree Carbon]:[Soil Carbon]])</f>
        <v>246.40492437582364</v>
      </c>
    </row>
    <row r="1556" spans="2:14" hidden="1">
      <c r="B1556" s="1" t="s">
        <v>31954</v>
      </c>
      <c r="C1556" s="1" t="s">
        <v>190</v>
      </c>
      <c r="D1556" s="1" t="s">
        <v>207</v>
      </c>
      <c r="E1556" s="1" t="s">
        <v>31947</v>
      </c>
      <c r="F1556" s="1" t="s">
        <v>192</v>
      </c>
      <c r="G1556" s="35">
        <v>70</v>
      </c>
      <c r="H155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m)CotDomMechanicalGrazing70</v>
      </c>
      <c r="I1556" s="39">
        <v>215.07774052429178</v>
      </c>
      <c r="J1556" s="28">
        <v>7.8168023301853067</v>
      </c>
      <c r="K1556" s="28">
        <v>26.568181818181817</v>
      </c>
      <c r="L1556" s="28">
        <v>2.9828606202449586</v>
      </c>
      <c r="M1556" s="28">
        <v>7.8891954739481633</v>
      </c>
      <c r="N1556" s="28">
        <f>SUM(TotalCarbon[[#This Row],[Tree Carbon]:[Soil Carbon]])</f>
        <v>260.33478076685202</v>
      </c>
    </row>
    <row r="1557" spans="2:14" hidden="1">
      <c r="B1557" s="1" t="s">
        <v>31954</v>
      </c>
      <c r="C1557" s="1" t="s">
        <v>190</v>
      </c>
      <c r="D1557" s="1" t="s">
        <v>207</v>
      </c>
      <c r="E1557" s="1" t="s">
        <v>31947</v>
      </c>
      <c r="F1557" s="1" t="s">
        <v>192</v>
      </c>
      <c r="G1557" s="35">
        <v>80</v>
      </c>
      <c r="H155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m)CotDomMechanicalGrazing80</v>
      </c>
      <c r="I1557" s="39">
        <v>222.2086707911208</v>
      </c>
      <c r="J1557" s="28">
        <v>7.8679102156700864</v>
      </c>
      <c r="K1557" s="28">
        <v>28.225352112676056</v>
      </c>
      <c r="L1557" s="28">
        <v>2.9785870855774603</v>
      </c>
      <c r="M1557" s="28">
        <v>8.0575974865817201</v>
      </c>
      <c r="N1557" s="28">
        <f>SUM(TotalCarbon[[#This Row],[Tree Carbon]:[Soil Carbon]])</f>
        <v>269.33811769162611</v>
      </c>
    </row>
    <row r="1558" spans="2:14" hidden="1">
      <c r="B1558" s="1" t="s">
        <v>31954</v>
      </c>
      <c r="C1558" s="1" t="s">
        <v>190</v>
      </c>
      <c r="D1558" s="1" t="s">
        <v>207</v>
      </c>
      <c r="E1558" s="1" t="s">
        <v>31947</v>
      </c>
      <c r="F1558" s="1" t="s">
        <v>192</v>
      </c>
      <c r="G1558" s="35">
        <v>90</v>
      </c>
      <c r="H155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m)CotDomMechanicalGrazing90</v>
      </c>
      <c r="I1558" s="39">
        <v>226.52194261805519</v>
      </c>
      <c r="J1558" s="28">
        <v>7.8911785686406732</v>
      </c>
      <c r="K1558" s="28">
        <v>29.664473684210527</v>
      </c>
      <c r="L1558" s="28">
        <v>2.9766526388665238</v>
      </c>
      <c r="M1558" s="28">
        <v>8.170480731442737</v>
      </c>
      <c r="N1558" s="28">
        <f>SUM(TotalCarbon[[#This Row],[Tree Carbon]:[Soil Carbon]])</f>
        <v>275.2247282412157</v>
      </c>
    </row>
    <row r="1559" spans="2:14" hidden="1">
      <c r="B1559" s="1" t="s">
        <v>31954</v>
      </c>
      <c r="C1559" s="1" t="s">
        <v>190</v>
      </c>
      <c r="D1559" s="1" t="s">
        <v>207</v>
      </c>
      <c r="E1559" s="1" t="s">
        <v>31947</v>
      </c>
      <c r="F1559" s="1" t="s">
        <v>192</v>
      </c>
      <c r="G1559" s="35">
        <v>100</v>
      </c>
      <c r="H155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m)CotDomMechanicalGrazing100</v>
      </c>
      <c r="I1559" s="39">
        <v>229.11253519198738</v>
      </c>
      <c r="J1559" s="28">
        <v>7.9017539067004012</v>
      </c>
      <c r="K1559" s="28">
        <v>30.925925925925927</v>
      </c>
      <c r="L1559" s="28">
        <v>2.9757757422343896</v>
      </c>
      <c r="M1559" s="28">
        <v>8.2461486333346272</v>
      </c>
      <c r="N1559" s="28">
        <f>SUM(TotalCarbon[[#This Row],[Tree Carbon]:[Soil Carbon]])</f>
        <v>279.1621394001827</v>
      </c>
    </row>
    <row r="1560" spans="2:14" hidden="1">
      <c r="B1560" s="1" t="s">
        <v>31954</v>
      </c>
      <c r="C1560" s="1" t="s">
        <v>190</v>
      </c>
      <c r="D1560" s="1" t="s">
        <v>208</v>
      </c>
      <c r="E1560" s="1" t="s">
        <v>31947</v>
      </c>
      <c r="F1560" s="1" t="s">
        <v>192</v>
      </c>
      <c r="G1560" s="35">
        <v>0</v>
      </c>
      <c r="H15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m)WilCotMechanicalGrazing0</v>
      </c>
      <c r="I1560" s="39">
        <v>0</v>
      </c>
      <c r="J1560" s="28">
        <v>0</v>
      </c>
      <c r="K1560" s="28">
        <v>0</v>
      </c>
      <c r="L1560" s="28">
        <v>0</v>
      </c>
      <c r="M1560" s="28">
        <v>0</v>
      </c>
      <c r="N1560" s="28">
        <f>SUM(TotalCarbon[[#This Row],[Tree Carbon]:[Soil Carbon]])</f>
        <v>0</v>
      </c>
    </row>
    <row r="1561" spans="2:14" hidden="1">
      <c r="B1561" s="1" t="s">
        <v>31954</v>
      </c>
      <c r="C1561" s="1" t="s">
        <v>190</v>
      </c>
      <c r="D1561" s="1" t="s">
        <v>208</v>
      </c>
      <c r="E1561" s="1" t="s">
        <v>31947</v>
      </c>
      <c r="F1561" s="1" t="s">
        <v>192</v>
      </c>
      <c r="G1561" s="35">
        <v>5</v>
      </c>
      <c r="H15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m)WilCotMechanicalGrazing5</v>
      </c>
      <c r="I1561" s="39">
        <v>28.270004332360855</v>
      </c>
      <c r="J1561" s="28">
        <v>1.1261750057479241</v>
      </c>
      <c r="K1561" s="28">
        <v>3.7388059701492535</v>
      </c>
      <c r="L1561" s="28">
        <v>4.568210151775868</v>
      </c>
      <c r="M1561" s="28">
        <v>1.5226616741449561</v>
      </c>
      <c r="N1561" s="28">
        <f>SUM(TotalCarbon[[#This Row],[Tree Carbon]:[Soil Carbon]])</f>
        <v>39.225857134178852</v>
      </c>
    </row>
    <row r="1562" spans="2:14" hidden="1">
      <c r="B1562" s="1" t="s">
        <v>31954</v>
      </c>
      <c r="C1562" s="1" t="s">
        <v>190</v>
      </c>
      <c r="D1562" s="1" t="s">
        <v>208</v>
      </c>
      <c r="E1562" s="1" t="s">
        <v>31947</v>
      </c>
      <c r="F1562" s="1" t="s">
        <v>192</v>
      </c>
      <c r="G1562" s="35">
        <v>10</v>
      </c>
      <c r="H15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m)WilCotMechanicalGrazing10</v>
      </c>
      <c r="I1562" s="39">
        <v>59.014191642346091</v>
      </c>
      <c r="J1562" s="28">
        <v>2.6273101552884319</v>
      </c>
      <c r="K1562" s="28">
        <v>6.958333333333333</v>
      </c>
      <c r="L1562" s="28">
        <v>3.7914634469929918</v>
      </c>
      <c r="M1562" s="28">
        <v>2.7693116133006228</v>
      </c>
      <c r="N1562" s="28">
        <f>SUM(TotalCarbon[[#This Row],[Tree Carbon]:[Soil Carbon]])</f>
        <v>75.160610191261469</v>
      </c>
    </row>
    <row r="1563" spans="2:14" hidden="1">
      <c r="B1563" s="1" t="s">
        <v>31954</v>
      </c>
      <c r="C1563" s="1" t="s">
        <v>190</v>
      </c>
      <c r="D1563" s="1" t="s">
        <v>208</v>
      </c>
      <c r="E1563" s="1" t="s">
        <v>31947</v>
      </c>
      <c r="F1563" s="1" t="s">
        <v>192</v>
      </c>
      <c r="G1563" s="35">
        <v>15</v>
      </c>
      <c r="H15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m)WilCotMechanicalGrazing15</v>
      </c>
      <c r="I1563" s="39">
        <v>70.38378278805672</v>
      </c>
      <c r="J1563" s="28">
        <v>3.3121232962867131</v>
      </c>
      <c r="K1563" s="28">
        <v>9.7597402597402603</v>
      </c>
      <c r="L1563" s="28">
        <v>3.6030968849440734</v>
      </c>
      <c r="M1563" s="28">
        <v>3.7899822568101769</v>
      </c>
      <c r="N1563" s="28">
        <f>SUM(TotalCarbon[[#This Row],[Tree Carbon]:[Soil Carbon]])</f>
        <v>90.848725485837946</v>
      </c>
    </row>
    <row r="1564" spans="2:14" hidden="1">
      <c r="B1564" s="1" t="s">
        <v>31954</v>
      </c>
      <c r="C1564" s="1" t="s">
        <v>190</v>
      </c>
      <c r="D1564" s="1" t="s">
        <v>208</v>
      </c>
      <c r="E1564" s="1" t="s">
        <v>31947</v>
      </c>
      <c r="F1564" s="1" t="s">
        <v>192</v>
      </c>
      <c r="G1564" s="35">
        <v>20</v>
      </c>
      <c r="H15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m)WilCotMechanicalGrazing20</v>
      </c>
      <c r="I1564" s="39">
        <v>73.78569550085966</v>
      </c>
      <c r="J1564" s="28">
        <v>3.5589078088340047</v>
      </c>
      <c r="K1564" s="28">
        <v>12.219512195121951</v>
      </c>
      <c r="L1564" s="28">
        <v>3.5465793968068322</v>
      </c>
      <c r="M1564" s="28">
        <v>4.6256367014153383</v>
      </c>
      <c r="N1564" s="28">
        <f>SUM(TotalCarbon[[#This Row],[Tree Carbon]:[Soil Carbon]])</f>
        <v>97.736331603037797</v>
      </c>
    </row>
    <row r="1565" spans="2:14" hidden="1">
      <c r="B1565" s="1" t="s">
        <v>31954</v>
      </c>
      <c r="C1565" s="1" t="s">
        <v>190</v>
      </c>
      <c r="D1565" s="1" t="s">
        <v>208</v>
      </c>
      <c r="E1565" s="1" t="s">
        <v>31947</v>
      </c>
      <c r="F1565" s="1" t="s">
        <v>192</v>
      </c>
      <c r="G1565" s="35">
        <v>25</v>
      </c>
      <c r="H15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m)WilCotMechanicalGrazing25</v>
      </c>
      <c r="I1565" s="39">
        <v>74.750650882261851</v>
      </c>
      <c r="J1565" s="28">
        <v>3.6420034421742637</v>
      </c>
      <c r="K1565" s="28">
        <v>14.396551724137931</v>
      </c>
      <c r="L1565" s="28">
        <v>3.5286167531468764</v>
      </c>
      <c r="M1565" s="28">
        <v>5.3098126941598807</v>
      </c>
      <c r="N1565" s="28">
        <f>SUM(TotalCarbon[[#This Row],[Tree Carbon]:[Soil Carbon]])</f>
        <v>101.62763549588081</v>
      </c>
    </row>
    <row r="1566" spans="2:14" hidden="1">
      <c r="B1566" s="1" t="s">
        <v>31954</v>
      </c>
      <c r="C1566" s="1" t="s">
        <v>190</v>
      </c>
      <c r="D1566" s="1" t="s">
        <v>208</v>
      </c>
      <c r="E1566" s="1" t="s">
        <v>31947</v>
      </c>
      <c r="F1566" s="1" t="s">
        <v>192</v>
      </c>
      <c r="G1566" s="35">
        <v>30</v>
      </c>
      <c r="H15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m)WilCotMechanicalGrazing30</v>
      </c>
      <c r="I1566" s="39">
        <v>75.020431192136797</v>
      </c>
      <c r="J1566" s="28">
        <v>3.6693930964832413</v>
      </c>
      <c r="K1566" s="28">
        <v>16.336956521739129</v>
      </c>
      <c r="L1566" s="28">
        <v>3.5228052626295479</v>
      </c>
      <c r="M1566" s="28">
        <v>5.8699686199375023</v>
      </c>
      <c r="N1566" s="28">
        <f>SUM(TotalCarbon[[#This Row],[Tree Carbon]:[Soil Carbon]])</f>
        <v>104.41955469292623</v>
      </c>
    </row>
    <row r="1567" spans="2:14" hidden="1">
      <c r="B1567" s="1" t="s">
        <v>31954</v>
      </c>
      <c r="C1567" s="1" t="s">
        <v>190</v>
      </c>
      <c r="D1567" s="1" t="s">
        <v>208</v>
      </c>
      <c r="E1567" s="1" t="s">
        <v>31947</v>
      </c>
      <c r="F1567" s="1" t="s">
        <v>192</v>
      </c>
      <c r="G1567" s="35">
        <v>35</v>
      </c>
      <c r="H15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m)WilCotMechanicalGrazing35</v>
      </c>
      <c r="I1567" s="39">
        <v>75.095555336385971</v>
      </c>
      <c r="J1567" s="28">
        <v>3.6783594087662266</v>
      </c>
      <c r="K1567" s="28">
        <v>18.077319587628867</v>
      </c>
      <c r="L1567" s="28">
        <v>3.5209142941772895</v>
      </c>
      <c r="M1567" s="28">
        <v>6.3285855028904976</v>
      </c>
      <c r="N1567" s="28">
        <f>SUM(TotalCarbon[[#This Row],[Tree Carbon]:[Soil Carbon]])</f>
        <v>106.70073412984885</v>
      </c>
    </row>
    <row r="1568" spans="2:14" hidden="1">
      <c r="B1568" s="1" t="s">
        <v>31954</v>
      </c>
      <c r="C1568" s="1" t="s">
        <v>190</v>
      </c>
      <c r="D1568" s="1" t="s">
        <v>208</v>
      </c>
      <c r="E1568" s="1" t="s">
        <v>31947</v>
      </c>
      <c r="F1568" s="1" t="s">
        <v>192</v>
      </c>
      <c r="G1568" s="35">
        <v>40</v>
      </c>
      <c r="H15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m)WilCotMechanicalGrazing40</v>
      </c>
      <c r="I1568" s="39">
        <v>75.116451557520946</v>
      </c>
      <c r="J1568" s="28">
        <v>3.6812880925157034</v>
      </c>
      <c r="K1568" s="28">
        <v>19.647058823529413</v>
      </c>
      <c r="L1568" s="28">
        <v>3.5202978615800937</v>
      </c>
      <c r="M1568" s="28">
        <v>6.7040692488448954</v>
      </c>
      <c r="N1568" s="28">
        <f>SUM(TotalCarbon[[#This Row],[Tree Carbon]:[Soil Carbon]])</f>
        <v>108.66916558399106</v>
      </c>
    </row>
    <row r="1569" spans="2:14" hidden="1">
      <c r="B1569" s="1" t="s">
        <v>31954</v>
      </c>
      <c r="C1569" s="1" t="s">
        <v>190</v>
      </c>
      <c r="D1569" s="1" t="s">
        <v>208</v>
      </c>
      <c r="E1569" s="1" t="s">
        <v>31947</v>
      </c>
      <c r="F1569" s="1" t="s">
        <v>192</v>
      </c>
      <c r="G1569" s="35">
        <v>45</v>
      </c>
      <c r="H15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m)WilCotMechanicalGrazing45</v>
      </c>
      <c r="I1569" s="39">
        <v>75.122262175081957</v>
      </c>
      <c r="J1569" s="28">
        <v>3.6822439990913969</v>
      </c>
      <c r="K1569" s="28">
        <v>21.070093457943926</v>
      </c>
      <c r="L1569" s="28">
        <v>3.5200967908046694</v>
      </c>
      <c r="M1569" s="28">
        <v>7.0114893389386737</v>
      </c>
      <c r="N1569" s="28">
        <f>SUM(TotalCarbon[[#This Row],[Tree Carbon]:[Soil Carbon]])</f>
        <v>110.40618576186063</v>
      </c>
    </row>
    <row r="1570" spans="2:14" hidden="1">
      <c r="B1570" s="1" t="s">
        <v>31954</v>
      </c>
      <c r="C1570" s="1" t="s">
        <v>190</v>
      </c>
      <c r="D1570" s="1" t="s">
        <v>208</v>
      </c>
      <c r="E1570" s="1" t="s">
        <v>31947</v>
      </c>
      <c r="F1570" s="1" t="s">
        <v>192</v>
      </c>
      <c r="G1570" s="35">
        <v>50</v>
      </c>
      <c r="H15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m)WilCotMechanicalGrazing50</v>
      </c>
      <c r="I1570" s="39">
        <v>75.123877796740516</v>
      </c>
      <c r="J1570" s="28">
        <v>3.6825559278930973</v>
      </c>
      <c r="K1570" s="28">
        <v>22.366071428571427</v>
      </c>
      <c r="L1570" s="28">
        <v>3.5200311917231137</v>
      </c>
      <c r="M1570" s="28">
        <v>7.2631836208124483</v>
      </c>
      <c r="N1570" s="28">
        <f>SUM(TotalCarbon[[#This Row],[Tree Carbon]:[Soil Carbon]])</f>
        <v>111.9557199657406</v>
      </c>
    </row>
    <row r="1571" spans="2:14" hidden="1">
      <c r="B1571" s="1" t="s">
        <v>31954</v>
      </c>
      <c r="C1571" s="1" t="s">
        <v>190</v>
      </c>
      <c r="D1571" s="1" t="s">
        <v>208</v>
      </c>
      <c r="E1571" s="1" t="s">
        <v>31947</v>
      </c>
      <c r="F1571" s="1" t="s">
        <v>192</v>
      </c>
      <c r="G1571" s="35">
        <v>60</v>
      </c>
      <c r="H15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m)WilCotMechanicalGrazing60</v>
      </c>
      <c r="I1571" s="39">
        <v>75.124451900615981</v>
      </c>
      <c r="J1571" s="28">
        <v>3.6826909168929349</v>
      </c>
      <c r="K1571" s="28">
        <v>24.639344262295083</v>
      </c>
      <c r="L1571" s="28">
        <v>3.5200028054412922</v>
      </c>
      <c r="M1571" s="28">
        <v>7.637969192368935</v>
      </c>
      <c r="N1571" s="28">
        <f>SUM(TotalCarbon[[#This Row],[Tree Carbon]:[Soil Carbon]])</f>
        <v>114.60445907761422</v>
      </c>
    </row>
    <row r="1572" spans="2:14" hidden="1">
      <c r="B1572" s="1" t="s">
        <v>31954</v>
      </c>
      <c r="C1572" s="1" t="s">
        <v>190</v>
      </c>
      <c r="D1572" s="1" t="s">
        <v>208</v>
      </c>
      <c r="E1572" s="1" t="s">
        <v>31947</v>
      </c>
      <c r="F1572" s="1" t="s">
        <v>192</v>
      </c>
      <c r="G1572" s="35">
        <v>70</v>
      </c>
      <c r="H15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m)WilCotMechanicalGrazing70</v>
      </c>
      <c r="I1572" s="39">
        <v>75.124496281688877</v>
      </c>
      <c r="J1572" s="28">
        <v>3.6827052878142488</v>
      </c>
      <c r="K1572" s="28">
        <v>26.568181818181817</v>
      </c>
      <c r="L1572" s="28">
        <v>3.5199997835140926</v>
      </c>
      <c r="M1572" s="28">
        <v>7.8891954739481633</v>
      </c>
      <c r="N1572" s="28">
        <f>SUM(TotalCarbon[[#This Row],[Tree Carbon]:[Soil Carbon]])</f>
        <v>116.78457864514719</v>
      </c>
    </row>
    <row r="1573" spans="2:14" hidden="1">
      <c r="B1573" s="1" t="s">
        <v>31954</v>
      </c>
      <c r="C1573" s="1" t="s">
        <v>190</v>
      </c>
      <c r="D1573" s="1" t="s">
        <v>208</v>
      </c>
      <c r="E1573" s="1" t="s">
        <v>31947</v>
      </c>
      <c r="F1573" s="1" t="s">
        <v>192</v>
      </c>
      <c r="G1573" s="35">
        <v>80</v>
      </c>
      <c r="H15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m)WilCotMechanicalGrazing80</v>
      </c>
      <c r="I1573" s="39">
        <v>75.124499712556911</v>
      </c>
      <c r="J1573" s="28">
        <v>3.6827068177232407</v>
      </c>
      <c r="K1573" s="28">
        <v>28.225352112676056</v>
      </c>
      <c r="L1573" s="28">
        <v>3.5199994618046277</v>
      </c>
      <c r="M1573" s="28">
        <v>8.0575974865817201</v>
      </c>
      <c r="N1573" s="28">
        <f>SUM(TotalCarbon[[#This Row],[Tree Carbon]:[Soil Carbon]])</f>
        <v>118.61015559134256</v>
      </c>
    </row>
    <row r="1574" spans="2:14" hidden="1">
      <c r="B1574" s="1" t="s">
        <v>31954</v>
      </c>
      <c r="C1574" s="1" t="s">
        <v>190</v>
      </c>
      <c r="D1574" s="1" t="s">
        <v>208</v>
      </c>
      <c r="E1574" s="1" t="s">
        <v>31947</v>
      </c>
      <c r="F1574" s="1" t="s">
        <v>192</v>
      </c>
      <c r="G1574" s="35">
        <v>90</v>
      </c>
      <c r="H15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m)WilCotMechanicalGrazing90</v>
      </c>
      <c r="I1574" s="39">
        <v>75.124499977779294</v>
      </c>
      <c r="J1574" s="28">
        <v>3.6827069805950883</v>
      </c>
      <c r="K1574" s="28">
        <v>29.664473684210527</v>
      </c>
      <c r="L1574" s="28">
        <v>3.519999427555923</v>
      </c>
      <c r="M1574" s="28">
        <v>8.170480731442737</v>
      </c>
      <c r="N1574" s="28">
        <f>SUM(TotalCarbon[[#This Row],[Tree Carbon]:[Soil Carbon]])</f>
        <v>120.16216080158357</v>
      </c>
    </row>
    <row r="1575" spans="2:14" hidden="1">
      <c r="B1575" s="1" t="s">
        <v>31954</v>
      </c>
      <c r="C1575" s="1" t="s">
        <v>190</v>
      </c>
      <c r="D1575" s="1" t="s">
        <v>208</v>
      </c>
      <c r="E1575" s="1" t="s">
        <v>31947</v>
      </c>
      <c r="F1575" s="1" t="s">
        <v>192</v>
      </c>
      <c r="G1575" s="35">
        <v>100</v>
      </c>
      <c r="H15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m)WilCotMechanicalGrazing100</v>
      </c>
      <c r="I1575" s="39">
        <v>75.124499998282218</v>
      </c>
      <c r="J1575" s="28">
        <v>3.682706997934182</v>
      </c>
      <c r="K1575" s="28">
        <v>30.925925925925927</v>
      </c>
      <c r="L1575" s="28">
        <v>3.5199994239098604</v>
      </c>
      <c r="M1575" s="28">
        <v>8.2461486333346272</v>
      </c>
      <c r="N1575" s="28">
        <f>SUM(TotalCarbon[[#This Row],[Tree Carbon]:[Soil Carbon]])</f>
        <v>121.49928097938681</v>
      </c>
    </row>
    <row r="1576" spans="2:14" hidden="1">
      <c r="B1576" s="1" t="s">
        <v>31954</v>
      </c>
      <c r="C1576" s="1" t="s">
        <v>190</v>
      </c>
      <c r="D1576" s="1" t="s">
        <v>209</v>
      </c>
      <c r="E1576" s="1" t="s">
        <v>31947</v>
      </c>
      <c r="F1576" s="1" t="s">
        <v>192</v>
      </c>
      <c r="G1576" s="35">
        <v>0</v>
      </c>
      <c r="H15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m)ShrublandMechanicalGrazing0</v>
      </c>
      <c r="I1576" s="39">
        <v>0</v>
      </c>
      <c r="J1576" s="28">
        <v>0</v>
      </c>
      <c r="K1576" s="28">
        <v>0</v>
      </c>
      <c r="L1576" s="28">
        <v>0</v>
      </c>
      <c r="M1576" s="28">
        <v>0</v>
      </c>
      <c r="N1576" s="28">
        <f>SUM(TotalCarbon[[#This Row],[Tree Carbon]:[Soil Carbon]])</f>
        <v>0</v>
      </c>
    </row>
    <row r="1577" spans="2:14" hidden="1">
      <c r="B1577" s="1" t="s">
        <v>31954</v>
      </c>
      <c r="C1577" s="1" t="s">
        <v>190</v>
      </c>
      <c r="D1577" s="1" t="s">
        <v>209</v>
      </c>
      <c r="E1577" s="1" t="s">
        <v>31947</v>
      </c>
      <c r="F1577" s="1" t="s">
        <v>192</v>
      </c>
      <c r="G1577" s="35">
        <v>5</v>
      </c>
      <c r="H15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m)ShrublandMechanicalGrazing5</v>
      </c>
      <c r="I1577" s="39">
        <v>3.0141956839325448</v>
      </c>
      <c r="J1577" s="28">
        <v>0.21055629226912231</v>
      </c>
      <c r="K1577" s="28">
        <v>3.7388059701492535</v>
      </c>
      <c r="L1577" s="28">
        <v>6.6063010366257551</v>
      </c>
      <c r="M1577" s="28">
        <v>0.95166354634059758</v>
      </c>
      <c r="N1577" s="28">
        <f>SUM(TotalCarbon[[#This Row],[Tree Carbon]:[Soil Carbon]])</f>
        <v>14.521522529317274</v>
      </c>
    </row>
    <row r="1578" spans="2:14" hidden="1">
      <c r="B1578" s="1" t="s">
        <v>31954</v>
      </c>
      <c r="C1578" s="1" t="s">
        <v>190</v>
      </c>
      <c r="D1578" s="1" t="s">
        <v>209</v>
      </c>
      <c r="E1578" s="1" t="s">
        <v>31947</v>
      </c>
      <c r="F1578" s="1" t="s">
        <v>192</v>
      </c>
      <c r="G1578" s="35">
        <v>10</v>
      </c>
      <c r="H15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m)ShrublandMechanicalGrazing10</v>
      </c>
      <c r="I1578" s="39">
        <v>14.657601163866563</v>
      </c>
      <c r="J1578" s="28">
        <v>0.82118729496614962</v>
      </c>
      <c r="K1578" s="28">
        <v>6.958333333333333</v>
      </c>
      <c r="L1578" s="28">
        <v>4.8969095286178987</v>
      </c>
      <c r="M1578" s="28">
        <v>1.7308197583128937</v>
      </c>
      <c r="N1578" s="28">
        <f>SUM(TotalCarbon[[#This Row],[Tree Carbon]:[Soil Carbon]])</f>
        <v>29.064851079096837</v>
      </c>
    </row>
    <row r="1579" spans="2:14" hidden="1">
      <c r="B1579" s="1" t="s">
        <v>31954</v>
      </c>
      <c r="C1579" s="1" t="s">
        <v>190</v>
      </c>
      <c r="D1579" s="1" t="s">
        <v>209</v>
      </c>
      <c r="E1579" s="1" t="s">
        <v>31947</v>
      </c>
      <c r="F1579" s="1" t="s">
        <v>192</v>
      </c>
      <c r="G1579" s="35">
        <v>15</v>
      </c>
      <c r="H15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m)ShrublandMechanicalGrazing15</v>
      </c>
      <c r="I1579" s="39">
        <v>31.060709217644437</v>
      </c>
      <c r="J1579" s="28">
        <v>1.452501809577126</v>
      </c>
      <c r="K1579" s="28">
        <v>9.7597402597402603</v>
      </c>
      <c r="L1579" s="28">
        <v>4.3195021955574147</v>
      </c>
      <c r="M1579" s="28">
        <v>2.3687389105063588</v>
      </c>
      <c r="N1579" s="28">
        <f>SUM(TotalCarbon[[#This Row],[Tree Carbon]:[Soil Carbon]])</f>
        <v>48.961192393025598</v>
      </c>
    </row>
    <row r="1580" spans="2:14" hidden="1">
      <c r="B1580" s="1" t="s">
        <v>31954</v>
      </c>
      <c r="C1580" s="1" t="s">
        <v>190</v>
      </c>
      <c r="D1580" s="1" t="s">
        <v>209</v>
      </c>
      <c r="E1580" s="1" t="s">
        <v>31947</v>
      </c>
      <c r="F1580" s="1" t="s">
        <v>192</v>
      </c>
      <c r="G1580" s="35">
        <v>20</v>
      </c>
      <c r="H15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m)ShrublandMechanicalGrazing20</v>
      </c>
      <c r="I1580" s="39">
        <v>47.701001623040675</v>
      </c>
      <c r="J1580" s="28">
        <v>1.9300342942806175</v>
      </c>
      <c r="K1580" s="28">
        <v>12.219512195121951</v>
      </c>
      <c r="L1580" s="28">
        <v>4.0576544846563491</v>
      </c>
      <c r="M1580" s="28">
        <v>2.8910229383845873</v>
      </c>
      <c r="N1580" s="28">
        <f>SUM(TotalCarbon[[#This Row],[Tree Carbon]:[Soil Carbon]])</f>
        <v>68.799225535484169</v>
      </c>
    </row>
    <row r="1581" spans="2:14" hidden="1">
      <c r="B1581" s="1" t="s">
        <v>31954</v>
      </c>
      <c r="C1581" s="1" t="s">
        <v>190</v>
      </c>
      <c r="D1581" s="1" t="s">
        <v>209</v>
      </c>
      <c r="E1581" s="1" t="s">
        <v>31947</v>
      </c>
      <c r="F1581" s="1" t="s">
        <v>192</v>
      </c>
      <c r="G1581" s="35">
        <v>25</v>
      </c>
      <c r="H15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m)ShrublandMechanicalGrazing25</v>
      </c>
      <c r="I1581" s="39">
        <v>62.200315887064036</v>
      </c>
      <c r="J1581" s="28">
        <v>2.2463811768879922</v>
      </c>
      <c r="K1581" s="28">
        <v>14.396551724137931</v>
      </c>
      <c r="L1581" s="28">
        <v>3.9243976759677506</v>
      </c>
      <c r="M1581" s="28">
        <v>3.3186329338499263</v>
      </c>
      <c r="N1581" s="28">
        <f>SUM(TotalCarbon[[#This Row],[Tree Carbon]:[Soil Carbon]])</f>
        <v>86.086279397907646</v>
      </c>
    </row>
    <row r="1582" spans="2:14" hidden="1">
      <c r="B1582" s="1" t="s">
        <v>31954</v>
      </c>
      <c r="C1582" s="1" t="s">
        <v>190</v>
      </c>
      <c r="D1582" s="1" t="s">
        <v>209</v>
      </c>
      <c r="E1582" s="1" t="s">
        <v>31947</v>
      </c>
      <c r="F1582" s="1" t="s">
        <v>192</v>
      </c>
      <c r="G1582" s="35">
        <v>30</v>
      </c>
      <c r="H15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m)ShrublandMechanicalGrazing30</v>
      </c>
      <c r="I1582" s="39">
        <v>73.825393459977718</v>
      </c>
      <c r="J1582" s="28">
        <v>2.442705715592536</v>
      </c>
      <c r="K1582" s="28">
        <v>16.336956521739129</v>
      </c>
      <c r="L1582" s="28">
        <v>3.8527223868720983</v>
      </c>
      <c r="M1582" s="28">
        <v>3.6687303874609398</v>
      </c>
      <c r="N1582" s="28">
        <f>SUM(TotalCarbon[[#This Row],[Tree Carbon]:[Soil Carbon]])</f>
        <v>100.12650847164242</v>
      </c>
    </row>
    <row r="1583" spans="2:14" hidden="1">
      <c r="B1583" s="1" t="s">
        <v>31954</v>
      </c>
      <c r="C1583" s="1" t="s">
        <v>190</v>
      </c>
      <c r="D1583" s="1" t="s">
        <v>209</v>
      </c>
      <c r="E1583" s="1" t="s">
        <v>31947</v>
      </c>
      <c r="F1583" s="1" t="s">
        <v>192</v>
      </c>
      <c r="G1583" s="35">
        <v>35</v>
      </c>
      <c r="H15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m)ShrublandMechanicalGrazing35</v>
      </c>
      <c r="I1583" s="39">
        <v>82.693682161350708</v>
      </c>
      <c r="J1583" s="28">
        <v>2.5604137470642105</v>
      </c>
      <c r="K1583" s="28">
        <v>18.077319587628867</v>
      </c>
      <c r="L1583" s="28">
        <v>3.8130380237114503</v>
      </c>
      <c r="M1583" s="28">
        <v>3.9553659393065601</v>
      </c>
      <c r="N1583" s="28">
        <f>SUM(TotalCarbon[[#This Row],[Tree Carbon]:[Soil Carbon]])</f>
        <v>111.09981945906181</v>
      </c>
    </row>
    <row r="1584" spans="2:14" hidden="1">
      <c r="B1584" s="1" t="s">
        <v>31954</v>
      </c>
      <c r="C1584" s="1" t="s">
        <v>190</v>
      </c>
      <c r="D1584" s="1" t="s">
        <v>209</v>
      </c>
      <c r="E1584" s="1" t="s">
        <v>31947</v>
      </c>
      <c r="F1584" s="1" t="s">
        <v>192</v>
      </c>
      <c r="G1584" s="35">
        <v>40</v>
      </c>
      <c r="H15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m)ShrublandMechanicalGrazing40</v>
      </c>
      <c r="I1584" s="39">
        <v>89.25025524474573</v>
      </c>
      <c r="J1584" s="28">
        <v>2.6296645624507646</v>
      </c>
      <c r="K1584" s="28">
        <v>19.647058823529413</v>
      </c>
      <c r="L1584" s="28">
        <v>3.7907163749741728</v>
      </c>
      <c r="M1584" s="28">
        <v>4.1900432805280587</v>
      </c>
      <c r="N1584" s="28">
        <f>SUM(TotalCarbon[[#This Row],[Tree Carbon]:[Soil Carbon]])</f>
        <v>119.50773828622815</v>
      </c>
    </row>
    <row r="1585" spans="2:14" hidden="1">
      <c r="B1585" s="1" t="s">
        <v>31954</v>
      </c>
      <c r="C1585" s="1" t="s">
        <v>190</v>
      </c>
      <c r="D1585" s="1" t="s">
        <v>209</v>
      </c>
      <c r="E1585" s="1" t="s">
        <v>31947</v>
      </c>
      <c r="F1585" s="1" t="s">
        <v>192</v>
      </c>
      <c r="G1585" s="35">
        <v>45</v>
      </c>
      <c r="H15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m)ShrublandMechanicalGrazing45</v>
      </c>
      <c r="I1585" s="39">
        <v>93.999895340583194</v>
      </c>
      <c r="J1585" s="28">
        <v>2.6699779750838051</v>
      </c>
      <c r="K1585" s="28">
        <v>21.070093457943926</v>
      </c>
      <c r="L1585" s="28">
        <v>3.7780498137058847</v>
      </c>
      <c r="M1585" s="28">
        <v>4.3821808368366746</v>
      </c>
      <c r="N1585" s="28">
        <f>SUM(TotalCarbon[[#This Row],[Tree Carbon]:[Soil Carbon]])</f>
        <v>125.9001974241535</v>
      </c>
    </row>
    <row r="1586" spans="2:14" hidden="1">
      <c r="B1586" s="1" t="s">
        <v>31954</v>
      </c>
      <c r="C1586" s="1" t="s">
        <v>190</v>
      </c>
      <c r="D1586" s="1" t="s">
        <v>209</v>
      </c>
      <c r="E1586" s="1" t="s">
        <v>31947</v>
      </c>
      <c r="F1586" s="1" t="s">
        <v>192</v>
      </c>
      <c r="G1586" s="35">
        <v>50</v>
      </c>
      <c r="H15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m)ShrublandMechanicalGrazing50</v>
      </c>
      <c r="I1586" s="39">
        <v>97.394283861733101</v>
      </c>
      <c r="J1586" s="28">
        <v>2.6933058616416656</v>
      </c>
      <c r="K1586" s="28">
        <v>22.366071428571427</v>
      </c>
      <c r="L1586" s="28">
        <v>3.770826238561952</v>
      </c>
      <c r="M1586" s="28">
        <v>4.5394897630077793</v>
      </c>
      <c r="N1586" s="28">
        <f>SUM(TotalCarbon[[#This Row],[Tree Carbon]:[Soil Carbon]])</f>
        <v>130.76397715351592</v>
      </c>
    </row>
    <row r="1587" spans="2:14" hidden="1">
      <c r="B1587" s="1" t="s">
        <v>31954</v>
      </c>
      <c r="C1587" s="1" t="s">
        <v>190</v>
      </c>
      <c r="D1587" s="1" t="s">
        <v>209</v>
      </c>
      <c r="E1587" s="1" t="s">
        <v>31947</v>
      </c>
      <c r="F1587" s="1" t="s">
        <v>192</v>
      </c>
      <c r="G1587" s="35">
        <v>60</v>
      </c>
      <c r="H15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m)ShrublandMechanicalGrazing60</v>
      </c>
      <c r="I1587" s="39">
        <v>101.48984429507148</v>
      </c>
      <c r="J1587" s="28">
        <v>2.7145021864776377</v>
      </c>
      <c r="K1587" s="28">
        <v>24.639344262295083</v>
      </c>
      <c r="L1587" s="28">
        <v>3.7643285891273721</v>
      </c>
      <c r="M1587" s="28">
        <v>4.7737307452305799</v>
      </c>
      <c r="N1587" s="28">
        <f>SUM(TotalCarbon[[#This Row],[Tree Carbon]:[Soil Carbon]])</f>
        <v>137.38175007820215</v>
      </c>
    </row>
    <row r="1588" spans="2:14" hidden="1">
      <c r="B1588" s="1" t="s">
        <v>31954</v>
      </c>
      <c r="C1588" s="1" t="s">
        <v>190</v>
      </c>
      <c r="D1588" s="1" t="s">
        <v>209</v>
      </c>
      <c r="E1588" s="1" t="s">
        <v>31947</v>
      </c>
      <c r="F1588" s="1" t="s">
        <v>192</v>
      </c>
      <c r="G1588" s="35">
        <v>70</v>
      </c>
      <c r="H15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m)ShrublandMechanicalGrazing70</v>
      </c>
      <c r="I1588" s="39">
        <v>103.50386992550837</v>
      </c>
      <c r="J1588" s="28">
        <v>2.7215119117592801</v>
      </c>
      <c r="K1588" s="28">
        <v>26.568181818181817</v>
      </c>
      <c r="L1588" s="28">
        <v>3.7621933935179359</v>
      </c>
      <c r="M1588" s="28">
        <v>4.9307471712176039</v>
      </c>
      <c r="N1588" s="28">
        <f>SUM(TotalCarbon[[#This Row],[Tree Carbon]:[Soil Carbon]])</f>
        <v>141.48650422018503</v>
      </c>
    </row>
    <row r="1589" spans="2:14" hidden="1">
      <c r="B1589" s="1" t="s">
        <v>31954</v>
      </c>
      <c r="C1589" s="1" t="s">
        <v>190</v>
      </c>
      <c r="D1589" s="1" t="s">
        <v>209</v>
      </c>
      <c r="E1589" s="1" t="s">
        <v>31947</v>
      </c>
      <c r="F1589" s="1" t="s">
        <v>192</v>
      </c>
      <c r="G1589" s="35">
        <v>80</v>
      </c>
      <c r="H15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m)ShrublandMechanicalGrazing80</v>
      </c>
      <c r="I1589" s="39">
        <v>104.48388815010895</v>
      </c>
      <c r="J1589" s="28">
        <v>2.7238246705764024</v>
      </c>
      <c r="K1589" s="28">
        <v>28.225352112676056</v>
      </c>
      <c r="L1589" s="28">
        <v>3.7614903878025499</v>
      </c>
      <c r="M1589" s="28">
        <v>5.035998429113576</v>
      </c>
      <c r="N1589" s="28">
        <f>SUM(TotalCarbon[[#This Row],[Tree Carbon]:[Soil Carbon]])</f>
        <v>144.23055375027752</v>
      </c>
    </row>
    <row r="1590" spans="2:14" hidden="1">
      <c r="B1590" s="1" t="s">
        <v>31954</v>
      </c>
      <c r="C1590" s="1" t="s">
        <v>190</v>
      </c>
      <c r="D1590" s="1" t="s">
        <v>209</v>
      </c>
      <c r="E1590" s="1" t="s">
        <v>31947</v>
      </c>
      <c r="F1590" s="1" t="s">
        <v>192</v>
      </c>
      <c r="G1590" s="35">
        <v>90</v>
      </c>
      <c r="H15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m)ShrublandMechanicalGrazing90</v>
      </c>
      <c r="I1590" s="39">
        <v>104.95836851282789</v>
      </c>
      <c r="J1590" s="28">
        <v>2.7245871479281272</v>
      </c>
      <c r="K1590" s="28">
        <v>29.664473684210527</v>
      </c>
      <c r="L1590" s="28">
        <v>3.7612587783465274</v>
      </c>
      <c r="M1590" s="28">
        <v>5.1065504571517124</v>
      </c>
      <c r="N1590" s="28">
        <f>SUM(TotalCarbon[[#This Row],[Tree Carbon]:[Soil Carbon]])</f>
        <v>146.21523858046478</v>
      </c>
    </row>
    <row r="1591" spans="2:14" hidden="1">
      <c r="B1591" s="1" t="s">
        <v>31954</v>
      </c>
      <c r="C1591" s="1" t="s">
        <v>190</v>
      </c>
      <c r="D1591" s="1" t="s">
        <v>209</v>
      </c>
      <c r="E1591" s="1" t="s">
        <v>31947</v>
      </c>
      <c r="F1591" s="1" t="s">
        <v>192</v>
      </c>
      <c r="G1591" s="35">
        <v>100</v>
      </c>
      <c r="H15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m)ShrublandMechanicalGrazing100</v>
      </c>
      <c r="I1591" s="39">
        <v>105.18753688024674</v>
      </c>
      <c r="J1591" s="28">
        <v>2.7248384603425673</v>
      </c>
      <c r="K1591" s="28">
        <v>30.925925925925927</v>
      </c>
      <c r="L1591" s="28">
        <v>3.7611824572328101</v>
      </c>
      <c r="M1591" s="28">
        <v>5.1538428958341456</v>
      </c>
      <c r="N1591" s="28">
        <f>SUM(TotalCarbon[[#This Row],[Tree Carbon]:[Soil Carbon]])</f>
        <v>147.7533266195822</v>
      </c>
    </row>
    <row r="1592" spans="2:14" hidden="1">
      <c r="B1592" s="1" t="s">
        <v>31954</v>
      </c>
      <c r="C1592" s="1" t="s">
        <v>190</v>
      </c>
      <c r="D1592" s="1" t="s">
        <v>210</v>
      </c>
      <c r="E1592" s="1" t="s">
        <v>31947</v>
      </c>
      <c r="F1592" s="1" t="s">
        <v>192</v>
      </c>
      <c r="G1592" s="35">
        <v>0</v>
      </c>
      <c r="H15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m)VORFMechanicalGrazing0</v>
      </c>
      <c r="I1592" s="39">
        <v>0</v>
      </c>
      <c r="J1592" s="28">
        <v>0</v>
      </c>
      <c r="K1592" s="28">
        <v>0</v>
      </c>
      <c r="L1592" s="28">
        <v>0</v>
      </c>
      <c r="M1592" s="28">
        <v>0</v>
      </c>
      <c r="N1592" s="28">
        <f>SUM(TotalCarbon[[#This Row],[Tree Carbon]:[Soil Carbon]])</f>
        <v>0</v>
      </c>
    </row>
    <row r="1593" spans="2:14" hidden="1">
      <c r="B1593" s="1" t="s">
        <v>31954</v>
      </c>
      <c r="C1593" s="1" t="s">
        <v>190</v>
      </c>
      <c r="D1593" s="1" t="s">
        <v>210</v>
      </c>
      <c r="E1593" s="1" t="s">
        <v>31947</v>
      </c>
      <c r="F1593" s="1" t="s">
        <v>192</v>
      </c>
      <c r="G1593" s="35">
        <v>5</v>
      </c>
      <c r="H15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m)VORFMechanicalGrazing5</v>
      </c>
      <c r="I1593" s="39">
        <v>6.9500006397737542</v>
      </c>
      <c r="J1593" s="28">
        <v>0.23889637239628353</v>
      </c>
      <c r="K1593" s="28">
        <v>3.7388059701492535</v>
      </c>
      <c r="L1593" s="28">
        <v>6.4252978867103803</v>
      </c>
      <c r="M1593" s="28">
        <v>1.5226616741449561</v>
      </c>
      <c r="N1593" s="28">
        <f>SUM(TotalCarbon[[#This Row],[Tree Carbon]:[Soil Carbon]])</f>
        <v>18.875662543174627</v>
      </c>
    </row>
    <row r="1594" spans="2:14" hidden="1">
      <c r="B1594" s="1" t="s">
        <v>31954</v>
      </c>
      <c r="C1594" s="1" t="s">
        <v>190</v>
      </c>
      <c r="D1594" s="1" t="s">
        <v>210</v>
      </c>
      <c r="E1594" s="1" t="s">
        <v>31947</v>
      </c>
      <c r="F1594" s="1" t="s">
        <v>192</v>
      </c>
      <c r="G1594" s="35">
        <v>10</v>
      </c>
      <c r="H15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m)VORFMechanicalGrazing10</v>
      </c>
      <c r="I1594" s="39">
        <v>31.049672853272138</v>
      </c>
      <c r="J1594" s="28">
        <v>1.2733451374645655</v>
      </c>
      <c r="K1594" s="28">
        <v>6.958333333333333</v>
      </c>
      <c r="L1594" s="28">
        <v>4.4464275429138871</v>
      </c>
      <c r="M1594" s="28">
        <v>2.7693116133006228</v>
      </c>
      <c r="N1594" s="28">
        <f>SUM(TotalCarbon[[#This Row],[Tree Carbon]:[Soil Carbon]])</f>
        <v>46.497090480284548</v>
      </c>
    </row>
    <row r="1595" spans="2:14" hidden="1">
      <c r="B1595" s="1" t="s">
        <v>31954</v>
      </c>
      <c r="C1595" s="1" t="s">
        <v>190</v>
      </c>
      <c r="D1595" s="1" t="s">
        <v>210</v>
      </c>
      <c r="E1595" s="1" t="s">
        <v>31947</v>
      </c>
      <c r="F1595" s="1" t="s">
        <v>192</v>
      </c>
      <c r="G1595" s="35">
        <v>15</v>
      </c>
      <c r="H15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m)VORFMechanicalGrazing15</v>
      </c>
      <c r="I1595" s="39">
        <v>52.750758213155109</v>
      </c>
      <c r="J1595" s="28">
        <v>2.4485299741569397</v>
      </c>
      <c r="K1595" s="28">
        <v>9.7597402597402603</v>
      </c>
      <c r="L1595" s="28">
        <v>3.850704350964774</v>
      </c>
      <c r="M1595" s="28">
        <v>3.7899822568101769</v>
      </c>
      <c r="N1595" s="28">
        <f>SUM(TotalCarbon[[#This Row],[Tree Carbon]:[Soil Carbon]])</f>
        <v>72.599715054827257</v>
      </c>
    </row>
    <row r="1596" spans="2:14" hidden="1">
      <c r="B1596" s="1" t="s">
        <v>31954</v>
      </c>
      <c r="C1596" s="1" t="s">
        <v>190</v>
      </c>
      <c r="D1596" s="1" t="s">
        <v>210</v>
      </c>
      <c r="E1596" s="1" t="s">
        <v>31947</v>
      </c>
      <c r="F1596" s="1" t="s">
        <v>192</v>
      </c>
      <c r="G1596" s="35">
        <v>20</v>
      </c>
      <c r="H15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m)VORFMechanicalGrazing20</v>
      </c>
      <c r="I1596" s="39">
        <v>65.676558878626722</v>
      </c>
      <c r="J1596" s="28">
        <v>3.3106621488437158</v>
      </c>
      <c r="K1596" s="28">
        <v>12.219512195121951</v>
      </c>
      <c r="L1596" s="28">
        <v>3.6034466714571374</v>
      </c>
      <c r="M1596" s="28">
        <v>4.6256367014153383</v>
      </c>
      <c r="N1596" s="28">
        <f>SUM(TotalCarbon[[#This Row],[Tree Carbon]:[Soil Carbon]])</f>
        <v>89.435816595464871</v>
      </c>
    </row>
    <row r="1597" spans="2:14" hidden="1">
      <c r="B1597" s="1" t="s">
        <v>31954</v>
      </c>
      <c r="C1597" s="1" t="s">
        <v>190</v>
      </c>
      <c r="D1597" s="1" t="s">
        <v>210</v>
      </c>
      <c r="E1597" s="1" t="s">
        <v>31947</v>
      </c>
      <c r="F1597" s="1" t="s">
        <v>192</v>
      </c>
      <c r="G1597" s="35">
        <v>25</v>
      </c>
      <c r="H15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m)VORFMechanicalGrazing25</v>
      </c>
      <c r="I1597" s="39">
        <v>72.267906953810481</v>
      </c>
      <c r="J1597" s="28">
        <v>3.8393480954907693</v>
      </c>
      <c r="K1597" s="28">
        <v>14.396551724137931</v>
      </c>
      <c r="L1597" s="28">
        <v>3.4878895315632255</v>
      </c>
      <c r="M1597" s="28">
        <v>5.3098126941598807</v>
      </c>
      <c r="N1597" s="28">
        <f>SUM(TotalCarbon[[#This Row],[Tree Carbon]:[Soil Carbon]])</f>
        <v>99.30150899916228</v>
      </c>
    </row>
    <row r="1598" spans="2:14" hidden="1">
      <c r="B1598" s="1" t="s">
        <v>31954</v>
      </c>
      <c r="C1598" s="1" t="s">
        <v>190</v>
      </c>
      <c r="D1598" s="1" t="s">
        <v>210</v>
      </c>
      <c r="E1598" s="1" t="s">
        <v>31947</v>
      </c>
      <c r="F1598" s="1" t="s">
        <v>192</v>
      </c>
      <c r="G1598" s="35">
        <v>30</v>
      </c>
      <c r="H15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m)VORFMechanicalGrazing30</v>
      </c>
      <c r="I1598" s="39">
        <v>75.417691819773736</v>
      </c>
      <c r="J1598" s="28">
        <v>4.1377320211234689</v>
      </c>
      <c r="K1598" s="28">
        <v>16.336956521739129</v>
      </c>
      <c r="L1598" s="28">
        <v>3.4309283606921728</v>
      </c>
      <c r="M1598" s="28">
        <v>5.8699686199375023</v>
      </c>
      <c r="N1598" s="28">
        <f>SUM(TotalCarbon[[#This Row],[Tree Carbon]:[Soil Carbon]])</f>
        <v>105.193277343266</v>
      </c>
    </row>
    <row r="1599" spans="2:14" hidden="1">
      <c r="B1599" s="1" t="s">
        <v>31954</v>
      </c>
      <c r="C1599" s="1" t="s">
        <v>190</v>
      </c>
      <c r="D1599" s="1" t="s">
        <v>210</v>
      </c>
      <c r="E1599" s="1" t="s">
        <v>31947</v>
      </c>
      <c r="F1599" s="1" t="s">
        <v>192</v>
      </c>
      <c r="G1599" s="35">
        <v>35</v>
      </c>
      <c r="H15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m)VORFMechanicalGrazing35</v>
      </c>
      <c r="I1599" s="39">
        <v>76.880679059022768</v>
      </c>
      <c r="J1599" s="28">
        <v>4.2994188096211552</v>
      </c>
      <c r="K1599" s="28">
        <v>18.077319587628867</v>
      </c>
      <c r="L1599" s="28">
        <v>3.4021168324616666</v>
      </c>
      <c r="M1599" s="28">
        <v>6.3285855028904976</v>
      </c>
      <c r="N1599" s="28">
        <f>SUM(TotalCarbon[[#This Row],[Tree Carbon]:[Soil Carbon]])</f>
        <v>108.98811979162497</v>
      </c>
    </row>
    <row r="1600" spans="2:14" hidden="1">
      <c r="B1600" s="1" t="s">
        <v>31954</v>
      </c>
      <c r="C1600" s="1" t="s">
        <v>190</v>
      </c>
      <c r="D1600" s="1" t="s">
        <v>210</v>
      </c>
      <c r="E1600" s="1" t="s">
        <v>31947</v>
      </c>
      <c r="F1600" s="1" t="s">
        <v>192</v>
      </c>
      <c r="G1600" s="35">
        <v>40</v>
      </c>
      <c r="H16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m)VORFMechanicalGrazing40</v>
      </c>
      <c r="I1600" s="39">
        <v>77.551624241944822</v>
      </c>
      <c r="J1600" s="28">
        <v>4.3852520337125629</v>
      </c>
      <c r="K1600" s="28">
        <v>19.647058823529413</v>
      </c>
      <c r="L1600" s="28">
        <v>3.3873538495236746</v>
      </c>
      <c r="M1600" s="28">
        <v>6.7040692488448954</v>
      </c>
      <c r="N1600" s="28">
        <f>SUM(TotalCarbon[[#This Row],[Tree Carbon]:[Soil Carbon]])</f>
        <v>111.67535819755537</v>
      </c>
    </row>
    <row r="1601" spans="2:14" hidden="1">
      <c r="B1601" s="1" t="s">
        <v>31954</v>
      </c>
      <c r="C1601" s="1" t="s">
        <v>190</v>
      </c>
      <c r="D1601" s="1" t="s">
        <v>210</v>
      </c>
      <c r="E1601" s="1" t="s">
        <v>31947</v>
      </c>
      <c r="F1601" s="1" t="s">
        <v>192</v>
      </c>
      <c r="G1601" s="35">
        <v>45</v>
      </c>
      <c r="H16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m)VORFMechanicalGrazing45</v>
      </c>
      <c r="I1601" s="39">
        <v>77.85757374442187</v>
      </c>
      <c r="J1601" s="28">
        <v>4.4303412797195882</v>
      </c>
      <c r="K1601" s="28">
        <v>21.070093457943926</v>
      </c>
      <c r="L1601" s="28">
        <v>3.3797392010509237</v>
      </c>
      <c r="M1601" s="28">
        <v>7.0114893389386737</v>
      </c>
      <c r="N1601" s="28">
        <f>SUM(TotalCarbon[[#This Row],[Tree Carbon]:[Soil Carbon]])</f>
        <v>113.74923702207498</v>
      </c>
    </row>
    <row r="1602" spans="2:14" hidden="1">
      <c r="B1602" s="1" t="s">
        <v>31954</v>
      </c>
      <c r="C1602" s="1" t="s">
        <v>190</v>
      </c>
      <c r="D1602" s="1" t="s">
        <v>210</v>
      </c>
      <c r="E1602" s="1" t="s">
        <v>31947</v>
      </c>
      <c r="F1602" s="1" t="s">
        <v>192</v>
      </c>
      <c r="G1602" s="35">
        <v>50</v>
      </c>
      <c r="H16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m)VORFMechanicalGrazing50</v>
      </c>
      <c r="I1602" s="39">
        <v>77.996725584603837</v>
      </c>
      <c r="J1602" s="28">
        <v>4.453899282937388</v>
      </c>
      <c r="K1602" s="28">
        <v>22.366071428571427</v>
      </c>
      <c r="L1602" s="28">
        <v>3.3757982438162952</v>
      </c>
      <c r="M1602" s="28">
        <v>7.2631836208124483</v>
      </c>
      <c r="N1602" s="28">
        <f>SUM(TotalCarbon[[#This Row],[Tree Carbon]:[Soil Carbon]])</f>
        <v>115.4556781607414</v>
      </c>
    </row>
    <row r="1603" spans="2:14" hidden="1">
      <c r="B1603" s="1" t="s">
        <v>31954</v>
      </c>
      <c r="C1603" s="1" t="s">
        <v>190</v>
      </c>
      <c r="D1603" s="1" t="s">
        <v>210</v>
      </c>
      <c r="E1603" s="1" t="s">
        <v>31947</v>
      </c>
      <c r="F1603" s="1" t="s">
        <v>192</v>
      </c>
      <c r="G1603" s="35">
        <v>60</v>
      </c>
      <c r="H16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m)VORFMechanicalGrazing60</v>
      </c>
      <c r="I1603" s="39">
        <v>78.088642820752057</v>
      </c>
      <c r="J1603" s="28">
        <v>4.4725589607129006</v>
      </c>
      <c r="K1603" s="28">
        <v>24.639344262295083</v>
      </c>
      <c r="L1603" s="28">
        <v>3.3726947202728828</v>
      </c>
      <c r="M1603" s="28">
        <v>7.637969192368935</v>
      </c>
      <c r="N1603" s="28">
        <f>SUM(TotalCarbon[[#This Row],[Tree Carbon]:[Soil Carbon]])</f>
        <v>118.21120995640186</v>
      </c>
    </row>
    <row r="1604" spans="2:14" hidden="1">
      <c r="B1604" s="1" t="s">
        <v>31954</v>
      </c>
      <c r="C1604" s="1" t="s">
        <v>190</v>
      </c>
      <c r="D1604" s="1" t="s">
        <v>210</v>
      </c>
      <c r="E1604" s="1" t="s">
        <v>31947</v>
      </c>
      <c r="F1604" s="1" t="s">
        <v>192</v>
      </c>
      <c r="G1604" s="35">
        <v>70</v>
      </c>
      <c r="H16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m)VORFMechanicalGrazing70</v>
      </c>
      <c r="I1604" s="39">
        <v>78.107585568199525</v>
      </c>
      <c r="J1604" s="28">
        <v>4.4776037446201835</v>
      </c>
      <c r="K1604" s="28">
        <v>26.568181818181817</v>
      </c>
      <c r="L1604" s="28">
        <v>3.3718583712769652</v>
      </c>
      <c r="M1604" s="28">
        <v>7.8891954739481633</v>
      </c>
      <c r="N1604" s="28">
        <f>SUM(TotalCarbon[[#This Row],[Tree Carbon]:[Soil Carbon]])</f>
        <v>120.41442497622666</v>
      </c>
    </row>
    <row r="1605" spans="2:14" hidden="1">
      <c r="B1605" s="1" t="s">
        <v>31954</v>
      </c>
      <c r="C1605" s="1" t="s">
        <v>190</v>
      </c>
      <c r="D1605" s="1" t="s">
        <v>210</v>
      </c>
      <c r="E1605" s="1" t="s">
        <v>31947</v>
      </c>
      <c r="F1605" s="1" t="s">
        <v>192</v>
      </c>
      <c r="G1605" s="35">
        <v>80</v>
      </c>
      <c r="H16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m)VORFMechanicalGrazing80</v>
      </c>
      <c r="I1605" s="39">
        <v>78.111487730463651</v>
      </c>
      <c r="J1605" s="28">
        <v>4.4789656592920855</v>
      </c>
      <c r="K1605" s="28">
        <v>28.225352112676056</v>
      </c>
      <c r="L1605" s="28">
        <v>3.3716327834404511</v>
      </c>
      <c r="M1605" s="28">
        <v>8.0575974865817201</v>
      </c>
      <c r="N1605" s="28">
        <f>SUM(TotalCarbon[[#This Row],[Tree Carbon]:[Soil Carbon]])</f>
        <v>122.24503577245397</v>
      </c>
    </row>
    <row r="1606" spans="2:14" hidden="1">
      <c r="B1606" s="1" t="s">
        <v>31954</v>
      </c>
      <c r="C1606" s="1" t="s">
        <v>190</v>
      </c>
      <c r="D1606" s="1" t="s">
        <v>210</v>
      </c>
      <c r="E1606" s="1" t="s">
        <v>31947</v>
      </c>
      <c r="F1606" s="1" t="s">
        <v>192</v>
      </c>
      <c r="G1606" s="35">
        <v>90</v>
      </c>
      <c r="H16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m)VORFMechanicalGrazing90</v>
      </c>
      <c r="I1606" s="39">
        <v>78.112291496878299</v>
      </c>
      <c r="J1606" s="28">
        <v>4.479333184402936</v>
      </c>
      <c r="K1606" s="28">
        <v>29.664473684210527</v>
      </c>
      <c r="L1606" s="28">
        <v>3.3715719208411778</v>
      </c>
      <c r="M1606" s="28">
        <v>8.170480731442737</v>
      </c>
      <c r="N1606" s="28">
        <f>SUM(TotalCarbon[[#This Row],[Tree Carbon]:[Soil Carbon]])</f>
        <v>123.79815101777568</v>
      </c>
    </row>
    <row r="1607" spans="2:14" hidden="1">
      <c r="B1607" s="1" t="s">
        <v>31954</v>
      </c>
      <c r="C1607" s="1" t="s">
        <v>190</v>
      </c>
      <c r="D1607" s="1" t="s">
        <v>210</v>
      </c>
      <c r="E1607" s="1" t="s">
        <v>31947</v>
      </c>
      <c r="F1607" s="1" t="s">
        <v>192</v>
      </c>
      <c r="G1607" s="35">
        <v>100</v>
      </c>
      <c r="H16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m)VORFMechanicalGrazing100</v>
      </c>
      <c r="I1607" s="39">
        <v>78.112457053514902</v>
      </c>
      <c r="J1607" s="28">
        <v>4.4794323539237029</v>
      </c>
      <c r="K1607" s="28">
        <v>30.925925925925927</v>
      </c>
      <c r="L1607" s="28">
        <v>3.3715554992932972</v>
      </c>
      <c r="M1607" s="28">
        <v>8.2461486333346272</v>
      </c>
      <c r="N1607" s="28">
        <f>SUM(TotalCarbon[[#This Row],[Tree Carbon]:[Soil Carbon]])</f>
        <v>125.13551946599245</v>
      </c>
    </row>
    <row r="1608" spans="2:14" hidden="1">
      <c r="B1608" s="1" t="s">
        <v>31954</v>
      </c>
      <c r="C1608" s="1" t="s">
        <v>190</v>
      </c>
      <c r="D1608" s="1" t="s">
        <v>211</v>
      </c>
      <c r="E1608" s="1" t="s">
        <v>31947</v>
      </c>
      <c r="F1608" s="1" t="s">
        <v>192</v>
      </c>
      <c r="G1608" s="35">
        <v>0</v>
      </c>
      <c r="H16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m)VOWMechanicalGrazing0</v>
      </c>
      <c r="I1608" s="39">
        <v>0</v>
      </c>
      <c r="J1608" s="28">
        <v>0</v>
      </c>
      <c r="K1608" s="28">
        <v>0</v>
      </c>
      <c r="L1608" s="28">
        <v>0</v>
      </c>
      <c r="M1608" s="28">
        <v>0</v>
      </c>
      <c r="N1608" s="28">
        <f>SUM(TotalCarbon[[#This Row],[Tree Carbon]:[Soil Carbon]])</f>
        <v>0</v>
      </c>
    </row>
    <row r="1609" spans="2:14" hidden="1">
      <c r="B1609" s="1" t="s">
        <v>31954</v>
      </c>
      <c r="C1609" s="1" t="s">
        <v>190</v>
      </c>
      <c r="D1609" s="1" t="s">
        <v>211</v>
      </c>
      <c r="E1609" s="1" t="s">
        <v>31947</v>
      </c>
      <c r="F1609" s="1" t="s">
        <v>192</v>
      </c>
      <c r="G1609" s="35">
        <v>5</v>
      </c>
      <c r="H16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m)VOWMechanicalGrazing5</v>
      </c>
      <c r="I1609" s="39">
        <v>4.7313602742223422</v>
      </c>
      <c r="J1609" s="28">
        <v>0.19494882646052472</v>
      </c>
      <c r="K1609" s="28">
        <v>3.7388059701492535</v>
      </c>
      <c r="L1609" s="28">
        <v>6.7191886030582371</v>
      </c>
      <c r="M1609" s="28">
        <v>1.5226616741449561</v>
      </c>
      <c r="N1609" s="28">
        <f>SUM(TotalCarbon[[#This Row],[Tree Carbon]:[Soil Carbon]])</f>
        <v>16.906965348035314</v>
      </c>
    </row>
    <row r="1610" spans="2:14" hidden="1">
      <c r="B1610" s="1" t="s">
        <v>31954</v>
      </c>
      <c r="C1610" s="1" t="s">
        <v>190</v>
      </c>
      <c r="D1610" s="1" t="s">
        <v>211</v>
      </c>
      <c r="E1610" s="1" t="s">
        <v>31947</v>
      </c>
      <c r="F1610" s="1" t="s">
        <v>192</v>
      </c>
      <c r="G1610" s="35">
        <v>10</v>
      </c>
      <c r="H16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m)VOWMechanicalGrazing10</v>
      </c>
      <c r="I1610" s="39">
        <v>24.877305513740893</v>
      </c>
      <c r="J1610" s="28">
        <v>1.1967936825344883</v>
      </c>
      <c r="K1610" s="28">
        <v>6.958333333333333</v>
      </c>
      <c r="L1610" s="28">
        <v>4.5074936729529487</v>
      </c>
      <c r="M1610" s="28">
        <v>2.7693116133006228</v>
      </c>
      <c r="N1610" s="28">
        <f>SUM(TotalCarbon[[#This Row],[Tree Carbon]:[Soil Carbon]])</f>
        <v>40.309237815862282</v>
      </c>
    </row>
    <row r="1611" spans="2:14" hidden="1">
      <c r="B1611" s="1" t="s">
        <v>31954</v>
      </c>
      <c r="C1611" s="1" t="s">
        <v>190</v>
      </c>
      <c r="D1611" s="1" t="s">
        <v>211</v>
      </c>
      <c r="E1611" s="1" t="s">
        <v>31947</v>
      </c>
      <c r="F1611" s="1" t="s">
        <v>192</v>
      </c>
      <c r="G1611" s="35">
        <v>15</v>
      </c>
      <c r="H16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m)VOWMechanicalGrazing15</v>
      </c>
      <c r="I1611" s="39">
        <v>47.363789471010115</v>
      </c>
      <c r="J1611" s="28">
        <v>2.5600703639852718</v>
      </c>
      <c r="K1611" s="28">
        <v>9.7597402597402603</v>
      </c>
      <c r="L1611" s="28">
        <v>3.8131505355154314</v>
      </c>
      <c r="M1611" s="28">
        <v>3.7899822568101769</v>
      </c>
      <c r="N1611" s="28">
        <f>SUM(TotalCarbon[[#This Row],[Tree Carbon]:[Soil Carbon]])</f>
        <v>67.286732887061248</v>
      </c>
    </row>
    <row r="1612" spans="2:14" hidden="1">
      <c r="B1612" s="1" t="s">
        <v>31954</v>
      </c>
      <c r="C1612" s="1" t="s">
        <v>190</v>
      </c>
      <c r="D1612" s="1" t="s">
        <v>211</v>
      </c>
      <c r="E1612" s="1" t="s">
        <v>31947</v>
      </c>
      <c r="F1612" s="1" t="s">
        <v>192</v>
      </c>
      <c r="G1612" s="35">
        <v>20</v>
      </c>
      <c r="H16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m)VOWMechanicalGrazing20</v>
      </c>
      <c r="I1612" s="39">
        <v>63.598582421350557</v>
      </c>
      <c r="J1612" s="28">
        <v>3.7398113377216675</v>
      </c>
      <c r="K1612" s="28">
        <v>12.219512195121951</v>
      </c>
      <c r="L1612" s="28">
        <v>3.5081038115738106</v>
      </c>
      <c r="M1612" s="28">
        <v>4.6256367014153383</v>
      </c>
      <c r="N1612" s="28">
        <f>SUM(TotalCarbon[[#This Row],[Tree Carbon]:[Soil Carbon]])</f>
        <v>87.691646467183318</v>
      </c>
    </row>
    <row r="1613" spans="2:14" hidden="1">
      <c r="B1613" s="1" t="s">
        <v>31954</v>
      </c>
      <c r="C1613" s="1" t="s">
        <v>190</v>
      </c>
      <c r="D1613" s="1" t="s">
        <v>211</v>
      </c>
      <c r="E1613" s="1" t="s">
        <v>31947</v>
      </c>
      <c r="F1613" s="1" t="s">
        <v>192</v>
      </c>
      <c r="G1613" s="35">
        <v>25</v>
      </c>
      <c r="H16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m)VOWMechanicalGrazing25</v>
      </c>
      <c r="I1613" s="39">
        <v>73.413610489829182</v>
      </c>
      <c r="J1613" s="28">
        <v>4.5786867019750677</v>
      </c>
      <c r="K1613" s="28">
        <v>14.396551724137931</v>
      </c>
      <c r="L1613" s="28">
        <v>3.3553386927812223</v>
      </c>
      <c r="M1613" s="28">
        <v>5.3098126941598807</v>
      </c>
      <c r="N1613" s="28">
        <f>SUM(TotalCarbon[[#This Row],[Tree Carbon]:[Soil Carbon]])</f>
        <v>101.05400030288328</v>
      </c>
    </row>
    <row r="1614" spans="2:14" hidden="1">
      <c r="B1614" s="1" t="s">
        <v>31954</v>
      </c>
      <c r="C1614" s="1" t="s">
        <v>190</v>
      </c>
      <c r="D1614" s="1" t="s">
        <v>211</v>
      </c>
      <c r="E1614" s="1" t="s">
        <v>31947</v>
      </c>
      <c r="F1614" s="1" t="s">
        <v>192</v>
      </c>
      <c r="G1614" s="35">
        <v>30</v>
      </c>
      <c r="H16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m)VOWMechanicalGrazing30</v>
      </c>
      <c r="I1614" s="39">
        <v>78.88249660790683</v>
      </c>
      <c r="J1614" s="28">
        <v>5.1198573105170597</v>
      </c>
      <c r="K1614" s="28">
        <v>16.336956521739129</v>
      </c>
      <c r="L1614" s="28">
        <v>3.2738791230992779</v>
      </c>
      <c r="M1614" s="28">
        <v>5.8699686199375023</v>
      </c>
      <c r="N1614" s="28">
        <f>SUM(TotalCarbon[[#This Row],[Tree Carbon]:[Soil Carbon]])</f>
        <v>109.48315818319981</v>
      </c>
    </row>
    <row r="1615" spans="2:14" hidden="1">
      <c r="B1615" s="1" t="s">
        <v>31954</v>
      </c>
      <c r="C1615" s="1" t="s">
        <v>190</v>
      </c>
      <c r="D1615" s="1" t="s">
        <v>211</v>
      </c>
      <c r="E1615" s="1" t="s">
        <v>31947</v>
      </c>
      <c r="F1615" s="1" t="s">
        <v>192</v>
      </c>
      <c r="G1615" s="35">
        <v>35</v>
      </c>
      <c r="H16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m)VOWMechanicalGrazing35</v>
      </c>
      <c r="I1615" s="39">
        <v>81.811139822006808</v>
      </c>
      <c r="J1615" s="28">
        <v>5.4514227179819681</v>
      </c>
      <c r="K1615" s="28">
        <v>18.077319587628867</v>
      </c>
      <c r="L1615" s="28">
        <v>3.2289937174260155</v>
      </c>
      <c r="M1615" s="28">
        <v>6.3285855028904976</v>
      </c>
      <c r="N1615" s="28">
        <f>SUM(TotalCarbon[[#This Row],[Tree Carbon]:[Soil Carbon]])</f>
        <v>114.89746134793415</v>
      </c>
    </row>
    <row r="1616" spans="2:14" hidden="1">
      <c r="B1616" s="1" t="s">
        <v>31954</v>
      </c>
      <c r="C1616" s="1" t="s">
        <v>190</v>
      </c>
      <c r="D1616" s="1" t="s">
        <v>211</v>
      </c>
      <c r="E1616" s="1" t="s">
        <v>31947</v>
      </c>
      <c r="F1616" s="1" t="s">
        <v>192</v>
      </c>
      <c r="G1616" s="35">
        <v>40</v>
      </c>
      <c r="H16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m)VOWMechanicalGrazing40</v>
      </c>
      <c r="I1616" s="39">
        <v>83.348632868568671</v>
      </c>
      <c r="J1616" s="28">
        <v>5.6488945074796924</v>
      </c>
      <c r="K1616" s="28">
        <v>19.647058823529413</v>
      </c>
      <c r="L1616" s="28">
        <v>3.2038148273872635</v>
      </c>
      <c r="M1616" s="28">
        <v>6.7040692488448954</v>
      </c>
      <c r="N1616" s="28">
        <f>SUM(TotalCarbon[[#This Row],[Tree Carbon]:[Soil Carbon]])</f>
        <v>118.55247027580995</v>
      </c>
    </row>
    <row r="1617" spans="2:14" hidden="1">
      <c r="B1617" s="1" t="s">
        <v>31954</v>
      </c>
      <c r="C1617" s="1" t="s">
        <v>190</v>
      </c>
      <c r="D1617" s="1" t="s">
        <v>211</v>
      </c>
      <c r="E1617" s="1" t="s">
        <v>31947</v>
      </c>
      <c r="F1617" s="1" t="s">
        <v>192</v>
      </c>
      <c r="G1617" s="35">
        <v>45</v>
      </c>
      <c r="H16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m)VOWMechanicalGrazing45</v>
      </c>
      <c r="I1617" s="39">
        <v>84.147710901643592</v>
      </c>
      <c r="J1617" s="28">
        <v>5.7646538068471305</v>
      </c>
      <c r="K1617" s="28">
        <v>21.070093457943926</v>
      </c>
      <c r="L1617" s="28">
        <v>3.1895488520291719</v>
      </c>
      <c r="M1617" s="28">
        <v>7.0114893389386737</v>
      </c>
      <c r="N1617" s="28">
        <f>SUM(TotalCarbon[[#This Row],[Tree Carbon]:[Soil Carbon]])</f>
        <v>121.1834963574025</v>
      </c>
    </row>
    <row r="1618" spans="2:14" hidden="1">
      <c r="B1618" s="1" t="s">
        <v>31954</v>
      </c>
      <c r="C1618" s="1" t="s">
        <v>190</v>
      </c>
      <c r="D1618" s="1" t="s">
        <v>211</v>
      </c>
      <c r="E1618" s="1" t="s">
        <v>31947</v>
      </c>
      <c r="F1618" s="1" t="s">
        <v>192</v>
      </c>
      <c r="G1618" s="35">
        <v>50</v>
      </c>
      <c r="H16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m)VOWMechanicalGrazing50</v>
      </c>
      <c r="I1618" s="39">
        <v>84.560885739194148</v>
      </c>
      <c r="J1618" s="28">
        <v>5.8319066137273161</v>
      </c>
      <c r="K1618" s="28">
        <v>22.366071428571427</v>
      </c>
      <c r="L1618" s="28">
        <v>3.1814202841821304</v>
      </c>
      <c r="M1618" s="28">
        <v>7.2631836208124483</v>
      </c>
      <c r="N1618" s="28">
        <f>SUM(TotalCarbon[[#This Row],[Tree Carbon]:[Soil Carbon]])</f>
        <v>123.20346768648747</v>
      </c>
    </row>
    <row r="1619" spans="2:14" hidden="1">
      <c r="B1619" s="1" t="s">
        <v>31954</v>
      </c>
      <c r="C1619" s="1" t="s">
        <v>190</v>
      </c>
      <c r="D1619" s="1" t="s">
        <v>211</v>
      </c>
      <c r="E1619" s="1" t="s">
        <v>31947</v>
      </c>
      <c r="F1619" s="1" t="s">
        <v>192</v>
      </c>
      <c r="G1619" s="35">
        <v>60</v>
      </c>
      <c r="H16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m)VOWMechanicalGrazing60</v>
      </c>
      <c r="I1619" s="39">
        <v>84.883698317906294</v>
      </c>
      <c r="J1619" s="28">
        <v>5.8931829051110149</v>
      </c>
      <c r="K1619" s="28">
        <v>24.639344262295083</v>
      </c>
      <c r="L1619" s="28">
        <v>3.1741130210277864</v>
      </c>
      <c r="M1619" s="28">
        <v>7.637969192368935</v>
      </c>
      <c r="N1619" s="28">
        <f>SUM(TotalCarbon[[#This Row],[Tree Carbon]:[Soil Carbon]])</f>
        <v>126.22830769870913</v>
      </c>
    </row>
    <row r="1620" spans="2:14" hidden="1">
      <c r="B1620" s="1" t="s">
        <v>31954</v>
      </c>
      <c r="C1620" s="1" t="s">
        <v>190</v>
      </c>
      <c r="D1620" s="1" t="s">
        <v>211</v>
      </c>
      <c r="E1620" s="1" t="s">
        <v>31947</v>
      </c>
      <c r="F1620" s="1" t="s">
        <v>192</v>
      </c>
      <c r="G1620" s="35">
        <v>70</v>
      </c>
      <c r="H16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m)VOWMechanicalGrazing70</v>
      </c>
      <c r="I1620" s="39">
        <v>84.969229232758437</v>
      </c>
      <c r="J1620" s="28">
        <v>5.9134824465110922</v>
      </c>
      <c r="K1620" s="28">
        <v>26.568181818181817</v>
      </c>
      <c r="L1620" s="28">
        <v>3.1717126951834334</v>
      </c>
      <c r="M1620" s="28">
        <v>7.8891954739481633</v>
      </c>
      <c r="N1620" s="28">
        <f>SUM(TotalCarbon[[#This Row],[Tree Carbon]:[Soil Carbon]])</f>
        <v>128.51180166658293</v>
      </c>
    </row>
    <row r="1621" spans="2:14" hidden="1">
      <c r="B1621" s="1" t="s">
        <v>31954</v>
      </c>
      <c r="C1621" s="1" t="s">
        <v>190</v>
      </c>
      <c r="D1621" s="1" t="s">
        <v>211</v>
      </c>
      <c r="E1621" s="1" t="s">
        <v>31947</v>
      </c>
      <c r="F1621" s="1" t="s">
        <v>192</v>
      </c>
      <c r="G1621" s="35">
        <v>80</v>
      </c>
      <c r="H16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m)VOWMechanicalGrazing80</v>
      </c>
      <c r="I1621" s="39">
        <v>84.991861018999515</v>
      </c>
      <c r="J1621" s="28">
        <v>5.9201838173193746</v>
      </c>
      <c r="K1621" s="28">
        <v>28.225352112676056</v>
      </c>
      <c r="L1621" s="28">
        <v>3.1709224956111193</v>
      </c>
      <c r="M1621" s="28">
        <v>8.0575974865817201</v>
      </c>
      <c r="N1621" s="28">
        <f>SUM(TotalCarbon[[#This Row],[Tree Carbon]:[Soil Carbon]])</f>
        <v>130.36591693118777</v>
      </c>
    </row>
    <row r="1622" spans="2:14" hidden="1">
      <c r="B1622" s="1" t="s">
        <v>31954</v>
      </c>
      <c r="C1622" s="1" t="s">
        <v>190</v>
      </c>
      <c r="D1622" s="1" t="s">
        <v>211</v>
      </c>
      <c r="E1622" s="1" t="s">
        <v>31947</v>
      </c>
      <c r="F1622" s="1" t="s">
        <v>192</v>
      </c>
      <c r="G1622" s="35">
        <v>90</v>
      </c>
      <c r="H16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m)VOWMechanicalGrazing90</v>
      </c>
      <c r="I1622" s="39">
        <v>84.997847367741429</v>
      </c>
      <c r="J1622" s="28">
        <v>5.9223935614410985</v>
      </c>
      <c r="K1622" s="28">
        <v>29.664473684210527</v>
      </c>
      <c r="L1622" s="28">
        <v>3.170662170395429</v>
      </c>
      <c r="M1622" s="28">
        <v>8.170480731442737</v>
      </c>
      <c r="N1622" s="28">
        <f>SUM(TotalCarbon[[#This Row],[Tree Carbon]:[Soil Carbon]])</f>
        <v>131.92585751523123</v>
      </c>
    </row>
    <row r="1623" spans="2:14" hidden="1">
      <c r="B1623" s="1" t="s">
        <v>31954</v>
      </c>
      <c r="C1623" s="1" t="s">
        <v>190</v>
      </c>
      <c r="D1623" s="1" t="s">
        <v>211</v>
      </c>
      <c r="E1623" s="1" t="s">
        <v>31947</v>
      </c>
      <c r="F1623" s="1" t="s">
        <v>192</v>
      </c>
      <c r="G1623" s="35">
        <v>100</v>
      </c>
      <c r="H16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m)VOWMechanicalGrazing100</v>
      </c>
      <c r="I1623" s="39">
        <v>84.9994306737388</v>
      </c>
      <c r="J1623" s="28">
        <v>5.9231219379252247</v>
      </c>
      <c r="K1623" s="28">
        <v>30.925925925925927</v>
      </c>
      <c r="L1623" s="28">
        <v>3.1705763878905331</v>
      </c>
      <c r="M1623" s="28">
        <v>8.2461486333346272</v>
      </c>
      <c r="N1623" s="28">
        <f>SUM(TotalCarbon[[#This Row],[Tree Carbon]:[Soil Carbon]])</f>
        <v>133.26520355881513</v>
      </c>
    </row>
    <row r="1624" spans="2:14" hidden="1">
      <c r="B1624" s="1" t="s">
        <v>31954</v>
      </c>
      <c r="C1624" s="1" t="s">
        <v>190</v>
      </c>
      <c r="D1624" s="1" t="s">
        <v>212</v>
      </c>
      <c r="E1624" s="1" t="s">
        <v>31947</v>
      </c>
      <c r="F1624" s="1" t="s">
        <v>192</v>
      </c>
      <c r="G1624" s="35">
        <v>0</v>
      </c>
      <c r="H16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m)AllWillMechanicalGrazing0</v>
      </c>
      <c r="I1624" s="39">
        <v>0</v>
      </c>
      <c r="J1624" s="28">
        <v>0</v>
      </c>
      <c r="K1624" s="28">
        <v>0</v>
      </c>
      <c r="L1624" s="28">
        <v>0</v>
      </c>
      <c r="M1624" s="28">
        <v>0</v>
      </c>
      <c r="N1624" s="28">
        <f>SUM(TotalCarbon[[#This Row],[Tree Carbon]:[Soil Carbon]])</f>
        <v>0</v>
      </c>
    </row>
    <row r="1625" spans="2:14" hidden="1">
      <c r="B1625" s="1" t="s">
        <v>31954</v>
      </c>
      <c r="C1625" s="1" t="s">
        <v>190</v>
      </c>
      <c r="D1625" s="1" t="s">
        <v>212</v>
      </c>
      <c r="E1625" s="1" t="s">
        <v>31947</v>
      </c>
      <c r="F1625" s="1" t="s">
        <v>192</v>
      </c>
      <c r="G1625" s="35">
        <v>5</v>
      </c>
      <c r="H16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m)AllWillMechanicalGrazing5</v>
      </c>
      <c r="I1625" s="39">
        <v>17.146762540082854</v>
      </c>
      <c r="J1625" s="28">
        <v>6.1732861094111594E-2</v>
      </c>
      <c r="K1625" s="28">
        <v>3.7388059701492535</v>
      </c>
      <c r="L1625" s="28">
        <v>8.6533796901849929</v>
      </c>
      <c r="M1625" s="28">
        <v>0.95166354634059758</v>
      </c>
      <c r="N1625" s="28">
        <f>SUM(TotalCarbon[[#This Row],[Tree Carbon]:[Soil Carbon]])</f>
        <v>30.552344607851808</v>
      </c>
    </row>
    <row r="1626" spans="2:14" hidden="1">
      <c r="B1626" s="1" t="s">
        <v>31954</v>
      </c>
      <c r="C1626" s="1" t="s">
        <v>190</v>
      </c>
      <c r="D1626" s="1" t="s">
        <v>212</v>
      </c>
      <c r="E1626" s="1" t="s">
        <v>31947</v>
      </c>
      <c r="F1626" s="1" t="s">
        <v>192</v>
      </c>
      <c r="G1626" s="35">
        <v>10</v>
      </c>
      <c r="H16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m)AllWillMechanicalGrazing10</v>
      </c>
      <c r="I1626" s="39">
        <v>53.316742212757923</v>
      </c>
      <c r="J1626" s="28">
        <v>0.34070452426097458</v>
      </c>
      <c r="K1626" s="28">
        <v>6.958333333333333</v>
      </c>
      <c r="L1626" s="28">
        <v>5.9425963382266476</v>
      </c>
      <c r="M1626" s="28">
        <v>1.7308197583128937</v>
      </c>
      <c r="N1626" s="28">
        <f>SUM(TotalCarbon[[#This Row],[Tree Carbon]:[Soil Carbon]])</f>
        <v>68.28919616689177</v>
      </c>
    </row>
    <row r="1627" spans="2:14" hidden="1">
      <c r="B1627" s="1" t="s">
        <v>31954</v>
      </c>
      <c r="C1627" s="1" t="s">
        <v>190</v>
      </c>
      <c r="D1627" s="1" t="s">
        <v>212</v>
      </c>
      <c r="E1627" s="1" t="s">
        <v>31947</v>
      </c>
      <c r="F1627" s="1" t="s">
        <v>192</v>
      </c>
      <c r="G1627" s="35">
        <v>15</v>
      </c>
      <c r="H16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m)AllWillMechanicalGrazing15</v>
      </c>
      <c r="I1627" s="39">
        <v>72.799232160436446</v>
      </c>
      <c r="J1627" s="28">
        <v>0.80711923405181119</v>
      </c>
      <c r="K1627" s="28">
        <v>9.7597402597402603</v>
      </c>
      <c r="L1627" s="28">
        <v>4.9155608410968235</v>
      </c>
      <c r="M1627" s="28">
        <v>2.3687389105063588</v>
      </c>
      <c r="N1627" s="28">
        <f>SUM(TotalCarbon[[#This Row],[Tree Carbon]:[Soil Carbon]])</f>
        <v>90.650391405831698</v>
      </c>
    </row>
    <row r="1628" spans="2:14" hidden="1">
      <c r="B1628" s="1" t="s">
        <v>31954</v>
      </c>
      <c r="C1628" s="1" t="s">
        <v>190</v>
      </c>
      <c r="D1628" s="1" t="s">
        <v>212</v>
      </c>
      <c r="E1628" s="1" t="s">
        <v>31947</v>
      </c>
      <c r="F1628" s="1" t="s">
        <v>192</v>
      </c>
      <c r="G1628" s="35">
        <v>20</v>
      </c>
      <c r="H16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m)AllWillMechanicalGrazing20</v>
      </c>
      <c r="I1628" s="39">
        <v>80.220088799836716</v>
      </c>
      <c r="J1628" s="28">
        <v>1.3659212174150939</v>
      </c>
      <c r="K1628" s="28">
        <v>12.219512195121951</v>
      </c>
      <c r="L1628" s="28">
        <v>4.3783021161105786</v>
      </c>
      <c r="M1628" s="28">
        <v>2.8910229383845873</v>
      </c>
      <c r="N1628" s="28">
        <f>SUM(TotalCarbon[[#This Row],[Tree Carbon]:[Soil Carbon]])</f>
        <v>101.07484726686891</v>
      </c>
    </row>
    <row r="1629" spans="2:14" hidden="1">
      <c r="B1629" s="1" t="s">
        <v>31954</v>
      </c>
      <c r="C1629" s="1" t="s">
        <v>190</v>
      </c>
      <c r="D1629" s="1" t="s">
        <v>212</v>
      </c>
      <c r="E1629" s="1" t="s">
        <v>31947</v>
      </c>
      <c r="F1629" s="1" t="s">
        <v>192</v>
      </c>
      <c r="G1629" s="35">
        <v>25</v>
      </c>
      <c r="H16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m)AllWillMechanicalGrazing25</v>
      </c>
      <c r="I1629" s="39">
        <v>82.772687858520598</v>
      </c>
      <c r="J1629" s="28">
        <v>1.9365943782868025</v>
      </c>
      <c r="K1629" s="28">
        <v>14.396551724137931</v>
      </c>
      <c r="L1629" s="28">
        <v>4.0546265743935654</v>
      </c>
      <c r="M1629" s="28">
        <v>3.3186329338499263</v>
      </c>
      <c r="N1629" s="28">
        <f>SUM(TotalCarbon[[#This Row],[Tree Carbon]:[Soil Carbon]])</f>
        <v>106.47909346918883</v>
      </c>
    </row>
    <row r="1630" spans="2:14" hidden="1">
      <c r="B1630" s="1" t="s">
        <v>31954</v>
      </c>
      <c r="C1630" s="1" t="s">
        <v>190</v>
      </c>
      <c r="D1630" s="1" t="s">
        <v>212</v>
      </c>
      <c r="E1630" s="1" t="s">
        <v>31947</v>
      </c>
      <c r="F1630" s="1" t="s">
        <v>192</v>
      </c>
      <c r="G1630" s="35">
        <v>30</v>
      </c>
      <c r="H16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m)AllWillMechanicalGrazing30</v>
      </c>
      <c r="I1630" s="39">
        <v>83.622836847223027</v>
      </c>
      <c r="J1630" s="28">
        <v>2.4686625726825313</v>
      </c>
      <c r="K1630" s="28">
        <v>16.336956521739129</v>
      </c>
      <c r="L1630" s="28">
        <v>3.8437734967758082</v>
      </c>
      <c r="M1630" s="28">
        <v>3.6687303874609398</v>
      </c>
      <c r="N1630" s="28">
        <f>SUM(TotalCarbon[[#This Row],[Tree Carbon]:[Soil Carbon]])</f>
        <v>109.94095982588144</v>
      </c>
    </row>
    <row r="1631" spans="2:14" hidden="1">
      <c r="B1631" s="1" t="s">
        <v>31954</v>
      </c>
      <c r="C1631" s="1" t="s">
        <v>190</v>
      </c>
      <c r="D1631" s="1" t="s">
        <v>212</v>
      </c>
      <c r="E1631" s="1" t="s">
        <v>31947</v>
      </c>
      <c r="F1631" s="1" t="s">
        <v>192</v>
      </c>
      <c r="G1631" s="35">
        <v>35</v>
      </c>
      <c r="H16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m)AllWillMechanicalGrazing35</v>
      </c>
      <c r="I1631" s="39">
        <v>83.903034241287344</v>
      </c>
      <c r="J1631" s="28">
        <v>2.9371675512894844</v>
      </c>
      <c r="K1631" s="28">
        <v>18.077319587628867</v>
      </c>
      <c r="L1631" s="28">
        <v>3.6996023819802804</v>
      </c>
      <c r="M1631" s="28">
        <v>3.9553659393065601</v>
      </c>
      <c r="N1631" s="28">
        <f>SUM(TotalCarbon[[#This Row],[Tree Carbon]:[Soil Carbon]])</f>
        <v>112.57248970149254</v>
      </c>
    </row>
    <row r="1632" spans="2:14" hidden="1">
      <c r="B1632" s="1" t="s">
        <v>31954</v>
      </c>
      <c r="C1632" s="1" t="s">
        <v>190</v>
      </c>
      <c r="D1632" s="1" t="s">
        <v>212</v>
      </c>
      <c r="E1632" s="1" t="s">
        <v>31947</v>
      </c>
      <c r="F1632" s="1" t="s">
        <v>192</v>
      </c>
      <c r="G1632" s="35">
        <v>40</v>
      </c>
      <c r="H163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m)AllWillMechanicalGrazing40</v>
      </c>
      <c r="I1632" s="39">
        <v>83.99506837088073</v>
      </c>
      <c r="J1632" s="28">
        <v>3.334279217198961</v>
      </c>
      <c r="K1632" s="28">
        <v>19.647058823529413</v>
      </c>
      <c r="L1632" s="28">
        <v>3.597815899995525</v>
      </c>
      <c r="M1632" s="28">
        <v>4.1900432805280587</v>
      </c>
      <c r="N1632" s="28">
        <f>SUM(TotalCarbon[[#This Row],[Tree Carbon]:[Soil Carbon]])</f>
        <v>114.76426559213269</v>
      </c>
    </row>
    <row r="1633" spans="2:14" hidden="1">
      <c r="B1633" s="1" t="s">
        <v>31954</v>
      </c>
      <c r="C1633" s="1" t="s">
        <v>190</v>
      </c>
      <c r="D1633" s="1" t="s">
        <v>212</v>
      </c>
      <c r="E1633" s="1" t="s">
        <v>31947</v>
      </c>
      <c r="F1633" s="1" t="s">
        <v>192</v>
      </c>
      <c r="G1633" s="35">
        <v>45</v>
      </c>
      <c r="H163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m)AllWillMechanicalGrazing45</v>
      </c>
      <c r="I1633" s="39">
        <v>84.025264246403069</v>
      </c>
      <c r="J1633" s="28">
        <v>3.6621037202058675</v>
      </c>
      <c r="K1633" s="28">
        <v>21.070093457943926</v>
      </c>
      <c r="L1633" s="28">
        <v>3.5243467294252313</v>
      </c>
      <c r="M1633" s="28">
        <v>4.3821808368366746</v>
      </c>
      <c r="N1633" s="28">
        <f>SUM(TotalCarbon[[#This Row],[Tree Carbon]:[Soil Carbon]])</f>
        <v>116.66398899081477</v>
      </c>
    </row>
    <row r="1634" spans="2:14" hidden="1">
      <c r="B1634" s="1" t="s">
        <v>31954</v>
      </c>
      <c r="C1634" s="1" t="s">
        <v>190</v>
      </c>
      <c r="D1634" s="1" t="s">
        <v>212</v>
      </c>
      <c r="E1634" s="1" t="s">
        <v>31947</v>
      </c>
      <c r="F1634" s="1" t="s">
        <v>192</v>
      </c>
      <c r="G1634" s="35">
        <v>50</v>
      </c>
      <c r="H163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m)AllWillMechanicalGrazing50</v>
      </c>
      <c r="I1634" s="39">
        <v>84.035167707691457</v>
      </c>
      <c r="J1634" s="28">
        <v>3.9276880429963121</v>
      </c>
      <c r="K1634" s="28">
        <v>22.366071428571427</v>
      </c>
      <c r="L1634" s="28">
        <v>3.4704774919908457</v>
      </c>
      <c r="M1634" s="28">
        <v>4.5394897630077793</v>
      </c>
      <c r="N1634" s="28">
        <f>SUM(TotalCarbon[[#This Row],[Tree Carbon]:[Soil Carbon]])</f>
        <v>118.33889443425782</v>
      </c>
    </row>
    <row r="1635" spans="2:14" hidden="1">
      <c r="B1635" s="1" t="s">
        <v>31954</v>
      </c>
      <c r="C1635" s="1" t="s">
        <v>190</v>
      </c>
      <c r="D1635" s="1" t="s">
        <v>212</v>
      </c>
      <c r="E1635" s="1" t="s">
        <v>31947</v>
      </c>
      <c r="F1635" s="1" t="s">
        <v>192</v>
      </c>
      <c r="G1635" s="35">
        <v>60</v>
      </c>
      <c r="H163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m)AllWillMechanicalGrazing60</v>
      </c>
      <c r="I1635" s="39">
        <v>84.039480381194466</v>
      </c>
      <c r="J1635" s="28">
        <v>4.3078511967588256</v>
      </c>
      <c r="K1635" s="28">
        <v>24.639344262295083</v>
      </c>
      <c r="L1635" s="28">
        <v>3.4006506313337388</v>
      </c>
      <c r="M1635" s="28">
        <v>4.7737307452305799</v>
      </c>
      <c r="N1635" s="28">
        <f>SUM(TotalCarbon[[#This Row],[Tree Carbon]:[Soil Carbon]])</f>
        <v>121.16105721681269</v>
      </c>
    </row>
    <row r="1636" spans="2:14" hidden="1">
      <c r="B1636" s="1" t="s">
        <v>31954</v>
      </c>
      <c r="C1636" s="1" t="s">
        <v>190</v>
      </c>
      <c r="D1636" s="1" t="s">
        <v>212</v>
      </c>
      <c r="E1636" s="1" t="s">
        <v>31947</v>
      </c>
      <c r="F1636" s="1" t="s">
        <v>192</v>
      </c>
      <c r="G1636" s="35">
        <v>70</v>
      </c>
      <c r="H16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m)AllWillMechanicalGrazing70</v>
      </c>
      <c r="I1636" s="39">
        <v>84.039944126089949</v>
      </c>
      <c r="J1636" s="28">
        <v>4.5426849518562156</v>
      </c>
      <c r="K1636" s="28">
        <v>26.568181818181817</v>
      </c>
      <c r="L1636" s="28">
        <v>3.3611708863147163</v>
      </c>
      <c r="M1636" s="28">
        <v>4.9307471712176039</v>
      </c>
      <c r="N1636" s="28">
        <f>SUM(TotalCarbon[[#This Row],[Tree Carbon]:[Soil Carbon]])</f>
        <v>123.44272895366029</v>
      </c>
    </row>
    <row r="1637" spans="2:14" hidden="1">
      <c r="B1637" s="1" t="s">
        <v>31954</v>
      </c>
      <c r="C1637" s="1" t="s">
        <v>190</v>
      </c>
      <c r="D1637" s="1" t="s">
        <v>212</v>
      </c>
      <c r="E1637" s="1" t="s">
        <v>31947</v>
      </c>
      <c r="F1637" s="1" t="s">
        <v>192</v>
      </c>
      <c r="G1637" s="35">
        <v>80</v>
      </c>
      <c r="H16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m)AllWillMechanicalGrazing80</v>
      </c>
      <c r="I1637" s="39">
        <v>84.039993991964849</v>
      </c>
      <c r="J1637" s="28">
        <v>4.6848191038992368</v>
      </c>
      <c r="K1637" s="28">
        <v>28.225352112676056</v>
      </c>
      <c r="L1637" s="28">
        <v>3.3384659218263089</v>
      </c>
      <c r="M1637" s="28">
        <v>5.035998429113576</v>
      </c>
      <c r="N1637" s="28">
        <f>SUM(TotalCarbon[[#This Row],[Tree Carbon]:[Soil Carbon]])</f>
        <v>125.32462955948003</v>
      </c>
    </row>
    <row r="1638" spans="2:14" hidden="1">
      <c r="B1638" s="1" t="s">
        <v>31954</v>
      </c>
      <c r="C1638" s="1" t="s">
        <v>190</v>
      </c>
      <c r="D1638" s="1" t="s">
        <v>212</v>
      </c>
      <c r="E1638" s="1" t="s">
        <v>31947</v>
      </c>
      <c r="F1638" s="1" t="s">
        <v>192</v>
      </c>
      <c r="G1638" s="35">
        <v>90</v>
      </c>
      <c r="H16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m)AllWillMechanicalGrazing90</v>
      </c>
      <c r="I1638" s="39">
        <v>84.039999353965385</v>
      </c>
      <c r="J1638" s="28">
        <v>4.7698499177972167</v>
      </c>
      <c r="K1638" s="28">
        <v>29.664473684210527</v>
      </c>
      <c r="L1638" s="28">
        <v>3.3252808556158846</v>
      </c>
      <c r="M1638" s="28">
        <v>5.1065504571517124</v>
      </c>
      <c r="N1638" s="28">
        <f>SUM(TotalCarbon[[#This Row],[Tree Carbon]:[Soil Carbon]])</f>
        <v>126.90615426874072</v>
      </c>
    </row>
    <row r="1639" spans="2:14" hidden="1">
      <c r="B1639" s="1" t="s">
        <v>31954</v>
      </c>
      <c r="C1639" s="1" t="s">
        <v>190</v>
      </c>
      <c r="D1639" s="1" t="s">
        <v>212</v>
      </c>
      <c r="E1639" s="1" t="s">
        <v>31947</v>
      </c>
      <c r="F1639" s="1" t="s">
        <v>192</v>
      </c>
      <c r="G1639" s="35">
        <v>100</v>
      </c>
      <c r="H16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m)AllWillMechanicalGrazing100</v>
      </c>
      <c r="I1639" s="39">
        <v>84.0399999305329</v>
      </c>
      <c r="J1639" s="28">
        <v>4.8203772353564363</v>
      </c>
      <c r="K1639" s="28">
        <v>30.925925925925927</v>
      </c>
      <c r="L1639" s="28">
        <v>3.3175810621068256</v>
      </c>
      <c r="M1639" s="28">
        <v>5.1538428958341456</v>
      </c>
      <c r="N1639" s="28">
        <f>SUM(TotalCarbon[[#This Row],[Tree Carbon]:[Soil Carbon]])</f>
        <v>128.25772704975623</v>
      </c>
    </row>
    <row r="1640" spans="2:14" hidden="1">
      <c r="B1640" s="1" t="s">
        <v>31954</v>
      </c>
      <c r="C1640" s="1" t="s">
        <v>190</v>
      </c>
      <c r="D1640" s="1" t="s">
        <v>213</v>
      </c>
      <c r="E1640" s="1" t="s">
        <v>31947</v>
      </c>
      <c r="F1640" s="1" t="s">
        <v>192</v>
      </c>
      <c r="G1640" s="35">
        <v>0</v>
      </c>
      <c r="H16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m)MRFMechanicalGrazing0</v>
      </c>
      <c r="I1640" s="39">
        <v>0</v>
      </c>
      <c r="J1640" s="28">
        <v>0</v>
      </c>
      <c r="K1640" s="28">
        <v>0</v>
      </c>
      <c r="L1640" s="28">
        <v>0</v>
      </c>
      <c r="M1640" s="28">
        <v>0</v>
      </c>
      <c r="N1640" s="28">
        <f>SUM(TotalCarbon[[#This Row],[Tree Carbon]:[Soil Carbon]])</f>
        <v>0</v>
      </c>
    </row>
    <row r="1641" spans="2:14" hidden="1">
      <c r="B1641" s="1" t="s">
        <v>31954</v>
      </c>
      <c r="C1641" s="1" t="s">
        <v>190</v>
      </c>
      <c r="D1641" s="1" t="s">
        <v>213</v>
      </c>
      <c r="E1641" s="1" t="s">
        <v>31947</v>
      </c>
      <c r="F1641" s="1" t="s">
        <v>192</v>
      </c>
      <c r="G1641" s="35">
        <v>5</v>
      </c>
      <c r="H16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m)MRFMechanicalGrazing5</v>
      </c>
      <c r="I1641" s="39">
        <v>7.1775759059996478</v>
      </c>
      <c r="J1641" s="28">
        <v>0.30976983215734027</v>
      </c>
      <c r="K1641" s="28">
        <v>3.7388059701492535</v>
      </c>
      <c r="L1641" s="28">
        <v>6.0683519746493841</v>
      </c>
      <c r="M1641" s="28">
        <v>1.5226616741449561</v>
      </c>
      <c r="N1641" s="28">
        <f>SUM(TotalCarbon[[#This Row],[Tree Carbon]:[Soil Carbon]])</f>
        <v>18.817165357100581</v>
      </c>
    </row>
    <row r="1642" spans="2:14" hidden="1">
      <c r="B1642" s="1" t="s">
        <v>31954</v>
      </c>
      <c r="C1642" s="1" t="s">
        <v>190</v>
      </c>
      <c r="D1642" s="1" t="s">
        <v>213</v>
      </c>
      <c r="E1642" s="1" t="s">
        <v>31947</v>
      </c>
      <c r="F1642" s="1" t="s">
        <v>192</v>
      </c>
      <c r="G1642" s="35">
        <v>10</v>
      </c>
      <c r="H16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m)MRFMechanicalGrazing10</v>
      </c>
      <c r="I1642" s="39">
        <v>32.464069016610452</v>
      </c>
      <c r="J1642" s="28">
        <v>1.4010843413043836</v>
      </c>
      <c r="K1642" s="28">
        <v>6.958333333333333</v>
      </c>
      <c r="L1642" s="28">
        <v>4.3538877463083701</v>
      </c>
      <c r="M1642" s="28">
        <v>2.7693116133006228</v>
      </c>
      <c r="N1642" s="28">
        <f>SUM(TotalCarbon[[#This Row],[Tree Carbon]:[Soil Carbon]])</f>
        <v>47.94668605085716</v>
      </c>
    </row>
    <row r="1643" spans="2:14" hidden="1">
      <c r="B1643" s="1" t="s">
        <v>31954</v>
      </c>
      <c r="C1643" s="1" t="s">
        <v>190</v>
      </c>
      <c r="D1643" s="1" t="s">
        <v>213</v>
      </c>
      <c r="E1643" s="1" t="s">
        <v>31947</v>
      </c>
      <c r="F1643" s="1" t="s">
        <v>192</v>
      </c>
      <c r="G1643" s="35">
        <v>15</v>
      </c>
      <c r="H16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m)MRFMechanicalGrazing15</v>
      </c>
      <c r="I1643" s="39">
        <v>64.700804113060144</v>
      </c>
      <c r="J1643" s="28">
        <v>2.7923574049275373</v>
      </c>
      <c r="K1643" s="28">
        <v>9.7597402597402603</v>
      </c>
      <c r="L1643" s="28">
        <v>3.7409831162047893</v>
      </c>
      <c r="M1643" s="28">
        <v>3.7899822568101769</v>
      </c>
      <c r="N1643" s="28">
        <f>SUM(TotalCarbon[[#This Row],[Tree Carbon]:[Soil Carbon]])</f>
        <v>84.783867150742907</v>
      </c>
    </row>
    <row r="1644" spans="2:14" hidden="1">
      <c r="B1644" s="1" t="s">
        <v>31954</v>
      </c>
      <c r="C1644" s="1" t="s">
        <v>190</v>
      </c>
      <c r="D1644" s="1" t="s">
        <v>213</v>
      </c>
      <c r="E1644" s="1" t="s">
        <v>31947</v>
      </c>
      <c r="F1644" s="1" t="s">
        <v>192</v>
      </c>
      <c r="G1644" s="35">
        <v>20</v>
      </c>
      <c r="H16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m)MRFMechanicalGrazing20</v>
      </c>
      <c r="I1644" s="39">
        <v>94.417752758280542</v>
      </c>
      <c r="J1644" s="28">
        <v>4.0748815209544436</v>
      </c>
      <c r="K1644" s="28">
        <v>12.219512195121951</v>
      </c>
      <c r="L1644" s="28">
        <v>3.4425009774927573</v>
      </c>
      <c r="M1644" s="28">
        <v>4.6256367014153383</v>
      </c>
      <c r="N1644" s="28">
        <f>SUM(TotalCarbon[[#This Row],[Tree Carbon]:[Soil Carbon]])</f>
        <v>118.78028415326503</v>
      </c>
    </row>
    <row r="1645" spans="2:14" hidden="1">
      <c r="B1645" s="1" t="s">
        <v>31954</v>
      </c>
      <c r="C1645" s="1" t="s">
        <v>190</v>
      </c>
      <c r="D1645" s="1" t="s">
        <v>213</v>
      </c>
      <c r="E1645" s="1" t="s">
        <v>31947</v>
      </c>
      <c r="F1645" s="1" t="s">
        <v>192</v>
      </c>
      <c r="G1645" s="35">
        <v>25</v>
      </c>
      <c r="H16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m)MRFMechanicalGrazing25</v>
      </c>
      <c r="I1645" s="39">
        <v>118.07831928215575</v>
      </c>
      <c r="J1645" s="28">
        <v>5.0960242879326252</v>
      </c>
      <c r="K1645" s="28">
        <v>14.396551724137931</v>
      </c>
      <c r="L1645" s="28">
        <v>3.2772414682939899</v>
      </c>
      <c r="M1645" s="28">
        <v>5.3098126941598807</v>
      </c>
      <c r="N1645" s="28">
        <f>SUM(TotalCarbon[[#This Row],[Tree Carbon]:[Soil Carbon]])</f>
        <v>146.15794945668017</v>
      </c>
    </row>
    <row r="1646" spans="2:14" hidden="1">
      <c r="B1646" s="1" t="s">
        <v>31954</v>
      </c>
      <c r="C1646" s="1" t="s">
        <v>190</v>
      </c>
      <c r="D1646" s="1" t="s">
        <v>213</v>
      </c>
      <c r="E1646" s="1" t="s">
        <v>31947</v>
      </c>
      <c r="F1646" s="1" t="s">
        <v>192</v>
      </c>
      <c r="G1646" s="35">
        <v>30</v>
      </c>
      <c r="H16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m)MRFMechanicalGrazing30</v>
      </c>
      <c r="I1646" s="39">
        <v>135.50653918074158</v>
      </c>
      <c r="J1646" s="28">
        <v>5.8481914295261292</v>
      </c>
      <c r="K1646" s="28">
        <v>16.336956521739129</v>
      </c>
      <c r="L1646" s="28">
        <v>3.1794691948219724</v>
      </c>
      <c r="M1646" s="28">
        <v>5.8699686199375023</v>
      </c>
      <c r="N1646" s="28">
        <f>SUM(TotalCarbon[[#This Row],[Tree Carbon]:[Soil Carbon]])</f>
        <v>166.74112494676632</v>
      </c>
    </row>
    <row r="1647" spans="2:14" hidden="1">
      <c r="B1647" s="1" t="s">
        <v>31954</v>
      </c>
      <c r="C1647" s="1" t="s">
        <v>190</v>
      </c>
      <c r="D1647" s="1" t="s">
        <v>213</v>
      </c>
      <c r="E1647" s="1" t="s">
        <v>31947</v>
      </c>
      <c r="F1647" s="1" t="s">
        <v>192</v>
      </c>
      <c r="G1647" s="35">
        <v>35</v>
      </c>
      <c r="H16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m)MRFMechanicalGrazing35</v>
      </c>
      <c r="I1647" s="39">
        <v>147.78025502338653</v>
      </c>
      <c r="J1647" s="28">
        <v>6.3779004770257091</v>
      </c>
      <c r="K1647" s="28">
        <v>18.077319587628867</v>
      </c>
      <c r="L1647" s="28">
        <v>3.1193942463922908</v>
      </c>
      <c r="M1647" s="28">
        <v>6.3285855028904976</v>
      </c>
      <c r="N1647" s="28">
        <f>SUM(TotalCarbon[[#This Row],[Tree Carbon]:[Soil Carbon]])</f>
        <v>181.68345483732389</v>
      </c>
    </row>
    <row r="1648" spans="2:14" hidden="1">
      <c r="B1648" s="1" t="s">
        <v>31954</v>
      </c>
      <c r="C1648" s="1" t="s">
        <v>190</v>
      </c>
      <c r="D1648" s="1" t="s">
        <v>213</v>
      </c>
      <c r="E1648" s="1" t="s">
        <v>31947</v>
      </c>
      <c r="F1648" s="1" t="s">
        <v>192</v>
      </c>
      <c r="G1648" s="35">
        <v>40</v>
      </c>
      <c r="H16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m)MRFMechanicalGrazing40</v>
      </c>
      <c r="I1648" s="39">
        <v>156.192184744749</v>
      </c>
      <c r="J1648" s="28">
        <v>6.7409425530736504</v>
      </c>
      <c r="K1648" s="28">
        <v>19.647058823529413</v>
      </c>
      <c r="L1648" s="28">
        <v>3.0816323987338237</v>
      </c>
      <c r="M1648" s="28">
        <v>6.7040692488448954</v>
      </c>
      <c r="N1648" s="28">
        <f>SUM(TotalCarbon[[#This Row],[Tree Carbon]:[Soil Carbon]])</f>
        <v>192.36588776893078</v>
      </c>
    </row>
    <row r="1649" spans="2:14" hidden="1">
      <c r="B1649" s="1" t="s">
        <v>31954</v>
      </c>
      <c r="C1649" s="1" t="s">
        <v>190</v>
      </c>
      <c r="D1649" s="1" t="s">
        <v>213</v>
      </c>
      <c r="E1649" s="1" t="s">
        <v>31947</v>
      </c>
      <c r="F1649" s="1" t="s">
        <v>192</v>
      </c>
      <c r="G1649" s="35">
        <v>45</v>
      </c>
      <c r="H16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m)MRFMechanicalGrazing45</v>
      </c>
      <c r="I1649" s="39">
        <v>161.86066443270167</v>
      </c>
      <c r="J1649" s="28">
        <v>6.985582808296396</v>
      </c>
      <c r="K1649" s="28">
        <v>21.070093457943926</v>
      </c>
      <c r="L1649" s="28">
        <v>3.0575585851892266</v>
      </c>
      <c r="M1649" s="28">
        <v>7.0114893389386737</v>
      </c>
      <c r="N1649" s="28">
        <f>SUM(TotalCarbon[[#This Row],[Tree Carbon]:[Soil Carbon]])</f>
        <v>199.98538862306987</v>
      </c>
    </row>
    <row r="1650" spans="2:14" hidden="1">
      <c r="B1650" s="1" t="s">
        <v>31954</v>
      </c>
      <c r="C1650" s="1" t="s">
        <v>190</v>
      </c>
      <c r="D1650" s="1" t="s">
        <v>213</v>
      </c>
      <c r="E1650" s="1" t="s">
        <v>31947</v>
      </c>
      <c r="F1650" s="1" t="s">
        <v>192</v>
      </c>
      <c r="G1650" s="35">
        <v>50</v>
      </c>
      <c r="H16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m)MRFMechanicalGrazing50</v>
      </c>
      <c r="I1650" s="39">
        <v>165.63970262124636</v>
      </c>
      <c r="J1650" s="28">
        <v>7.148678544337745</v>
      </c>
      <c r="K1650" s="28">
        <v>22.366071428571427</v>
      </c>
      <c r="L1650" s="28">
        <v>3.0420734802560587</v>
      </c>
      <c r="M1650" s="28">
        <v>7.2631836208124483</v>
      </c>
      <c r="N1650" s="28">
        <f>SUM(TotalCarbon[[#This Row],[Tree Carbon]:[Soil Carbon]])</f>
        <v>205.45970969522401</v>
      </c>
    </row>
    <row r="1651" spans="2:14" hidden="1">
      <c r="B1651" s="1" t="s">
        <v>31954</v>
      </c>
      <c r="C1651" s="1" t="s">
        <v>190</v>
      </c>
      <c r="D1651" s="1" t="s">
        <v>213</v>
      </c>
      <c r="E1651" s="1" t="s">
        <v>31947</v>
      </c>
      <c r="F1651" s="1" t="s">
        <v>192</v>
      </c>
      <c r="G1651" s="35">
        <v>60</v>
      </c>
      <c r="H16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m)MRFMechanicalGrazing60</v>
      </c>
      <c r="I1651" s="39">
        <v>169.79122235507657</v>
      </c>
      <c r="J1651" s="28">
        <v>7.3278498394920755</v>
      </c>
      <c r="K1651" s="28">
        <v>24.639344262295083</v>
      </c>
      <c r="L1651" s="28">
        <v>3.025551332193487</v>
      </c>
      <c r="M1651" s="28">
        <v>7.637969192368935</v>
      </c>
      <c r="N1651" s="28">
        <f>SUM(TotalCarbon[[#This Row],[Tree Carbon]:[Soil Carbon]])</f>
        <v>212.42193698142614</v>
      </c>
    </row>
    <row r="1652" spans="2:14" hidden="1">
      <c r="B1652" s="1" t="s">
        <v>31954</v>
      </c>
      <c r="C1652" s="1" t="s">
        <v>190</v>
      </c>
      <c r="D1652" s="1" t="s">
        <v>213</v>
      </c>
      <c r="E1652" s="1" t="s">
        <v>31947</v>
      </c>
      <c r="F1652" s="1" t="s">
        <v>192</v>
      </c>
      <c r="G1652" s="35">
        <v>70</v>
      </c>
      <c r="H16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m)MRFMechanicalGrazing70</v>
      </c>
      <c r="I1652" s="39">
        <v>171.58659674577814</v>
      </c>
      <c r="J1652" s="28">
        <v>7.4053346102490565</v>
      </c>
      <c r="K1652" s="28">
        <v>26.568181818181817</v>
      </c>
      <c r="L1652" s="28">
        <v>3.018558090536454</v>
      </c>
      <c r="M1652" s="28">
        <v>7.8891954739481633</v>
      </c>
      <c r="N1652" s="28">
        <f>SUM(TotalCarbon[[#This Row],[Tree Carbon]:[Soil Carbon]])</f>
        <v>216.4678667386936</v>
      </c>
    </row>
    <row r="1653" spans="2:14" hidden="1">
      <c r="B1653" s="1" t="s">
        <v>31954</v>
      </c>
      <c r="C1653" s="1" t="s">
        <v>190</v>
      </c>
      <c r="D1653" s="1" t="s">
        <v>213</v>
      </c>
      <c r="E1653" s="1" t="s">
        <v>31947</v>
      </c>
      <c r="F1653" s="1" t="s">
        <v>192</v>
      </c>
      <c r="G1653" s="35">
        <v>80</v>
      </c>
      <c r="H16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m)MRFMechanicalGrazing80</v>
      </c>
      <c r="I1653" s="39">
        <v>172.3578112205397</v>
      </c>
      <c r="J1653" s="28">
        <v>7.4386186857548982</v>
      </c>
      <c r="K1653" s="28">
        <v>28.225352112676056</v>
      </c>
      <c r="L1653" s="28">
        <v>3.0155814551374722</v>
      </c>
      <c r="M1653" s="28">
        <v>8.0575974865817201</v>
      </c>
      <c r="N1653" s="28">
        <f>SUM(TotalCarbon[[#This Row],[Tree Carbon]:[Soil Carbon]])</f>
        <v>219.09496096068986</v>
      </c>
    </row>
    <row r="1654" spans="2:14" hidden="1">
      <c r="B1654" s="1" t="s">
        <v>31954</v>
      </c>
      <c r="C1654" s="1" t="s">
        <v>190</v>
      </c>
      <c r="D1654" s="1" t="s">
        <v>213</v>
      </c>
      <c r="E1654" s="1" t="s">
        <v>31947</v>
      </c>
      <c r="F1654" s="1" t="s">
        <v>192</v>
      </c>
      <c r="G1654" s="35">
        <v>90</v>
      </c>
      <c r="H16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m)MRFMechanicalGrazing90</v>
      </c>
      <c r="I1654" s="39">
        <v>172.68814347754449</v>
      </c>
      <c r="J1654" s="28">
        <v>7.4528751658184511</v>
      </c>
      <c r="K1654" s="28">
        <v>29.664473684210527</v>
      </c>
      <c r="L1654" s="28">
        <v>3.0143114471560635</v>
      </c>
      <c r="M1654" s="28">
        <v>8.170480731442737</v>
      </c>
      <c r="N1654" s="28">
        <f>SUM(TotalCarbon[[#This Row],[Tree Carbon]:[Soil Carbon]])</f>
        <v>220.99028450617226</v>
      </c>
    </row>
    <row r="1655" spans="2:14" hidden="1">
      <c r="B1655" s="1" t="s">
        <v>31954</v>
      </c>
      <c r="C1655" s="1" t="s">
        <v>190</v>
      </c>
      <c r="D1655" s="1" t="s">
        <v>213</v>
      </c>
      <c r="E1655" s="1" t="s">
        <v>31947</v>
      </c>
      <c r="F1655" s="1" t="s">
        <v>192</v>
      </c>
      <c r="G1655" s="35">
        <v>100</v>
      </c>
      <c r="H16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m)MRFMechanicalGrazing100</v>
      </c>
      <c r="I1655" s="39">
        <v>172.8294610695626</v>
      </c>
      <c r="J1655" s="28">
        <v>7.4589741506754059</v>
      </c>
      <c r="K1655" s="28">
        <v>30.925925925925927</v>
      </c>
      <c r="L1655" s="28">
        <v>3.0137690370225383</v>
      </c>
      <c r="M1655" s="28">
        <v>8.2461486333346272</v>
      </c>
      <c r="N1655" s="28">
        <f>SUM(TotalCarbon[[#This Row],[Tree Carbon]:[Soil Carbon]])</f>
        <v>222.47427881652109</v>
      </c>
    </row>
    <row r="1656" spans="2:14" hidden="1">
      <c r="B1656" s="1" t="s">
        <v>31954</v>
      </c>
      <c r="C1656" s="1" t="s">
        <v>190</v>
      </c>
      <c r="D1656" s="1" t="s">
        <v>214</v>
      </c>
      <c r="E1656" s="1" t="s">
        <v>31947</v>
      </c>
      <c r="F1656" s="1" t="s">
        <v>192</v>
      </c>
      <c r="G1656" s="35">
        <v>0</v>
      </c>
      <c r="H165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m)WilForMechanicalGrazing0</v>
      </c>
      <c r="I1656" s="39">
        <v>0</v>
      </c>
      <c r="J1656" s="28">
        <v>0</v>
      </c>
      <c r="K1656" s="28">
        <v>0</v>
      </c>
      <c r="L1656" s="28">
        <v>0</v>
      </c>
      <c r="M1656" s="28">
        <v>0</v>
      </c>
      <c r="N1656" s="28">
        <f>SUM(TotalCarbon[[#This Row],[Tree Carbon]:[Soil Carbon]])</f>
        <v>0</v>
      </c>
    </row>
    <row r="1657" spans="2:14" hidden="1">
      <c r="B1657" s="1" t="s">
        <v>31954</v>
      </c>
      <c r="C1657" s="1" t="s">
        <v>190</v>
      </c>
      <c r="D1657" s="1" t="s">
        <v>214</v>
      </c>
      <c r="E1657" s="1" t="s">
        <v>31947</v>
      </c>
      <c r="F1657" s="1" t="s">
        <v>192</v>
      </c>
      <c r="G1657" s="35">
        <v>5</v>
      </c>
      <c r="H165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m)WilForMechanicalGrazing5</v>
      </c>
      <c r="I1657" s="39">
        <v>43.056240299254327</v>
      </c>
      <c r="J1657" s="28">
        <v>1.9345496996318157</v>
      </c>
      <c r="K1657" s="28">
        <v>3.7388059701492535</v>
      </c>
      <c r="L1657" s="28">
        <v>4.0555689841498541</v>
      </c>
      <c r="M1657" s="28">
        <v>0.95166354634059758</v>
      </c>
      <c r="N1657" s="28">
        <f>SUM(TotalCarbon[[#This Row],[Tree Carbon]:[Soil Carbon]])</f>
        <v>53.736828499525842</v>
      </c>
    </row>
    <row r="1658" spans="2:14" hidden="1">
      <c r="B1658" s="1" t="s">
        <v>31954</v>
      </c>
      <c r="C1658" s="1" t="s">
        <v>190</v>
      </c>
      <c r="D1658" s="1" t="s">
        <v>214</v>
      </c>
      <c r="E1658" s="1" t="s">
        <v>31947</v>
      </c>
      <c r="F1658" s="1" t="s">
        <v>192</v>
      </c>
      <c r="G1658" s="35">
        <v>10</v>
      </c>
      <c r="H165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m)WilForMechanicalGrazing10</v>
      </c>
      <c r="I1658" s="39">
        <v>56.427024452020994</v>
      </c>
      <c r="J1658" s="28">
        <v>2.0055946179015942</v>
      </c>
      <c r="K1658" s="28">
        <v>6.958333333333333</v>
      </c>
      <c r="L1658" s="28">
        <v>4.0235173179003905</v>
      </c>
      <c r="M1658" s="28">
        <v>1.7308197583128937</v>
      </c>
      <c r="N1658" s="28">
        <f>SUM(TotalCarbon[[#This Row],[Tree Carbon]:[Soil Carbon]])</f>
        <v>71.145289479469199</v>
      </c>
    </row>
    <row r="1659" spans="2:14" hidden="1">
      <c r="B1659" s="1" t="s">
        <v>31954</v>
      </c>
      <c r="C1659" s="1" t="s">
        <v>190</v>
      </c>
      <c r="D1659" s="1" t="s">
        <v>214</v>
      </c>
      <c r="E1659" s="1" t="s">
        <v>31947</v>
      </c>
      <c r="F1659" s="1" t="s">
        <v>192</v>
      </c>
      <c r="G1659" s="35">
        <v>15</v>
      </c>
      <c r="H165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m)WilForMechanicalGrazing15</v>
      </c>
      <c r="I1659" s="39">
        <v>57.466263761222571</v>
      </c>
      <c r="J1659" s="28">
        <v>2.0064643506322026</v>
      </c>
      <c r="K1659" s="28">
        <v>9.7597402597402603</v>
      </c>
      <c r="L1659" s="28">
        <v>4.0231335608629069</v>
      </c>
      <c r="M1659" s="28">
        <v>2.3687389105063588</v>
      </c>
      <c r="N1659" s="28">
        <f>SUM(TotalCarbon[[#This Row],[Tree Carbon]:[Soil Carbon]])</f>
        <v>75.624340842964301</v>
      </c>
    </row>
    <row r="1660" spans="2:14" hidden="1">
      <c r="B1660" s="1" t="s">
        <v>31954</v>
      </c>
      <c r="C1660" s="1" t="s">
        <v>190</v>
      </c>
      <c r="D1660" s="1" t="s">
        <v>214</v>
      </c>
      <c r="E1660" s="1" t="s">
        <v>31947</v>
      </c>
      <c r="F1660" s="1" t="s">
        <v>192</v>
      </c>
      <c r="G1660" s="35">
        <v>20</v>
      </c>
      <c r="H16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m)WilForMechanicalGrazing20</v>
      </c>
      <c r="I1660" s="39">
        <v>57.539489909862667</v>
      </c>
      <c r="J1660" s="28">
        <v>2.0064748712004192</v>
      </c>
      <c r="K1660" s="28">
        <v>12.219512195121951</v>
      </c>
      <c r="L1660" s="28">
        <v>4.02312892005608</v>
      </c>
      <c r="M1660" s="28">
        <v>2.8910229383845873</v>
      </c>
      <c r="N1660" s="28">
        <f>SUM(TotalCarbon[[#This Row],[Tree Carbon]:[Soil Carbon]])</f>
        <v>78.679628834625703</v>
      </c>
    </row>
    <row r="1661" spans="2:14" hidden="1">
      <c r="B1661" s="1" t="s">
        <v>31954</v>
      </c>
      <c r="C1661" s="1" t="s">
        <v>190</v>
      </c>
      <c r="D1661" s="1" t="s">
        <v>214</v>
      </c>
      <c r="E1661" s="1" t="s">
        <v>31947</v>
      </c>
      <c r="F1661" s="1" t="s">
        <v>192</v>
      </c>
      <c r="G1661" s="35">
        <v>25</v>
      </c>
      <c r="H16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m)WilForMechanicalGrazing25</v>
      </c>
      <c r="I1661" s="39">
        <v>57.544614566121176</v>
      </c>
      <c r="J1661" s="28">
        <v>2.0064749984422261</v>
      </c>
      <c r="K1661" s="28">
        <v>14.396551724137931</v>
      </c>
      <c r="L1661" s="28">
        <v>4.0231288639276759</v>
      </c>
      <c r="M1661" s="28">
        <v>3.3186329338499263</v>
      </c>
      <c r="N1661" s="28">
        <f>SUM(TotalCarbon[[#This Row],[Tree Carbon]:[Soil Carbon]])</f>
        <v>81.289403086478941</v>
      </c>
    </row>
    <row r="1662" spans="2:14" hidden="1">
      <c r="B1662" s="1" t="s">
        <v>31954</v>
      </c>
      <c r="C1662" s="1" t="s">
        <v>190</v>
      </c>
      <c r="D1662" s="1" t="s">
        <v>214</v>
      </c>
      <c r="E1662" s="1" t="s">
        <v>31947</v>
      </c>
      <c r="F1662" s="1" t="s">
        <v>192</v>
      </c>
      <c r="G1662" s="35">
        <v>30</v>
      </c>
      <c r="H16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m)WilForMechanicalGrazing30</v>
      </c>
      <c r="I1662" s="39">
        <v>57.544973039522596</v>
      </c>
      <c r="J1662" s="28">
        <v>2.0064749999811595</v>
      </c>
      <c r="K1662" s="28">
        <v>16.336956521739129</v>
      </c>
      <c r="L1662" s="28">
        <v>4.0231288632488234</v>
      </c>
      <c r="M1662" s="28">
        <v>3.6687303874609398</v>
      </c>
      <c r="N1662" s="28">
        <f>SUM(TotalCarbon[[#This Row],[Tree Carbon]:[Soil Carbon]])</f>
        <v>83.580263811952648</v>
      </c>
    </row>
    <row r="1663" spans="2:14" hidden="1">
      <c r="B1663" s="1" t="s">
        <v>31954</v>
      </c>
      <c r="C1663" s="1" t="s">
        <v>190</v>
      </c>
      <c r="D1663" s="1" t="s">
        <v>214</v>
      </c>
      <c r="E1663" s="1" t="s">
        <v>31947</v>
      </c>
      <c r="F1663" s="1" t="s">
        <v>192</v>
      </c>
      <c r="G1663" s="35">
        <v>35</v>
      </c>
      <c r="H16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m)WilForMechanicalGrazing35</v>
      </c>
      <c r="I1663" s="39">
        <v>57.544998114162233</v>
      </c>
      <c r="J1663" s="28">
        <v>2.0064749999997722</v>
      </c>
      <c r="K1663" s="28">
        <v>18.077319587628867</v>
      </c>
      <c r="L1663" s="28">
        <v>4.0231288632406166</v>
      </c>
      <c r="M1663" s="28">
        <v>3.9553659393065601</v>
      </c>
      <c r="N1663" s="28">
        <f>SUM(TotalCarbon[[#This Row],[Tree Carbon]:[Soil Carbon]])</f>
        <v>85.607287504338046</v>
      </c>
    </row>
    <row r="1664" spans="2:14" hidden="1">
      <c r="B1664" s="1" t="s">
        <v>31954</v>
      </c>
      <c r="C1664" s="1" t="s">
        <v>190</v>
      </c>
      <c r="D1664" s="1" t="s">
        <v>214</v>
      </c>
      <c r="E1664" s="1" t="s">
        <v>31947</v>
      </c>
      <c r="F1664" s="1" t="s">
        <v>192</v>
      </c>
      <c r="G1664" s="35">
        <v>40</v>
      </c>
      <c r="H16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m)WilForMechanicalGrazing40</v>
      </c>
      <c r="I1664" s="39">
        <v>57.544999868089</v>
      </c>
      <c r="J1664" s="28">
        <v>2.0064749999999973</v>
      </c>
      <c r="K1664" s="28">
        <v>19.647058823529413</v>
      </c>
      <c r="L1664" s="28">
        <v>4.0231288632405144</v>
      </c>
      <c r="M1664" s="28">
        <v>4.1900432805280587</v>
      </c>
      <c r="N1664" s="28">
        <f>SUM(TotalCarbon[[#This Row],[Tree Carbon]:[Soil Carbon]])</f>
        <v>87.411705835386982</v>
      </c>
    </row>
    <row r="1665" spans="2:14" hidden="1">
      <c r="B1665" s="1" t="s">
        <v>31954</v>
      </c>
      <c r="C1665" s="1" t="s">
        <v>190</v>
      </c>
      <c r="D1665" s="1" t="s">
        <v>214</v>
      </c>
      <c r="E1665" s="1" t="s">
        <v>31947</v>
      </c>
      <c r="F1665" s="1" t="s">
        <v>192</v>
      </c>
      <c r="G1665" s="35">
        <v>45</v>
      </c>
      <c r="H16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m)WilForMechanicalGrazing45</v>
      </c>
      <c r="I1665" s="39">
        <v>57.544999990773071</v>
      </c>
      <c r="J1665" s="28">
        <v>2.006475</v>
      </c>
      <c r="K1665" s="28">
        <v>21.070093457943926</v>
      </c>
      <c r="L1665" s="28">
        <v>4.0231288632405162</v>
      </c>
      <c r="M1665" s="28">
        <v>4.3821808368366746</v>
      </c>
      <c r="N1665" s="28">
        <f>SUM(TotalCarbon[[#This Row],[Tree Carbon]:[Soil Carbon]])</f>
        <v>89.026878148794196</v>
      </c>
    </row>
    <row r="1666" spans="2:14" hidden="1">
      <c r="B1666" s="1" t="s">
        <v>31954</v>
      </c>
      <c r="C1666" s="1" t="s">
        <v>190</v>
      </c>
      <c r="D1666" s="1" t="s">
        <v>214</v>
      </c>
      <c r="E1666" s="1" t="s">
        <v>31947</v>
      </c>
      <c r="F1666" s="1" t="s">
        <v>192</v>
      </c>
      <c r="G1666" s="35">
        <v>50</v>
      </c>
      <c r="H16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m)WilForMechanicalGrazing50</v>
      </c>
      <c r="I1666" s="39">
        <v>57.54499999935458</v>
      </c>
      <c r="J1666" s="28">
        <v>2.006475</v>
      </c>
      <c r="K1666" s="28">
        <v>22.366071428571427</v>
      </c>
      <c r="L1666" s="28">
        <v>4.0231288632405162</v>
      </c>
      <c r="M1666" s="28">
        <v>4.5394897630077793</v>
      </c>
      <c r="N1666" s="28">
        <f>SUM(TotalCarbon[[#This Row],[Tree Carbon]:[Soil Carbon]])</f>
        <v>90.480165054174307</v>
      </c>
    </row>
    <row r="1667" spans="2:14" hidden="1">
      <c r="B1667" s="1" t="s">
        <v>31954</v>
      </c>
      <c r="C1667" s="1" t="s">
        <v>190</v>
      </c>
      <c r="D1667" s="1" t="s">
        <v>214</v>
      </c>
      <c r="E1667" s="1" t="s">
        <v>31947</v>
      </c>
      <c r="F1667" s="1" t="s">
        <v>192</v>
      </c>
      <c r="G1667" s="35">
        <v>60</v>
      </c>
      <c r="H16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m)WilForMechanicalGrazing60</v>
      </c>
      <c r="I1667" s="39">
        <v>57.544999999996833</v>
      </c>
      <c r="J1667" s="28">
        <v>2.006475</v>
      </c>
      <c r="K1667" s="28">
        <v>24.639344262295083</v>
      </c>
      <c r="L1667" s="28">
        <v>4.0231288632405162</v>
      </c>
      <c r="M1667" s="28">
        <v>4.7737307452305799</v>
      </c>
      <c r="N1667" s="28">
        <f>SUM(TotalCarbon[[#This Row],[Tree Carbon]:[Soil Carbon]])</f>
        <v>92.987678870763006</v>
      </c>
    </row>
    <row r="1668" spans="2:14" hidden="1">
      <c r="B1668" s="1" t="s">
        <v>31954</v>
      </c>
      <c r="C1668" s="1" t="s">
        <v>190</v>
      </c>
      <c r="D1668" s="1" t="s">
        <v>214</v>
      </c>
      <c r="E1668" s="1" t="s">
        <v>31947</v>
      </c>
      <c r="F1668" s="1" t="s">
        <v>192</v>
      </c>
      <c r="G1668" s="35">
        <v>70</v>
      </c>
      <c r="H16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m)WilForMechanicalGrazing70</v>
      </c>
      <c r="I1668" s="39">
        <v>57.544999999999973</v>
      </c>
      <c r="J1668" s="28">
        <v>2.006475</v>
      </c>
      <c r="K1668" s="28">
        <v>26.568181818181817</v>
      </c>
      <c r="L1668" s="28">
        <v>4.0231288632405162</v>
      </c>
      <c r="M1668" s="28">
        <v>4.9307471712176039</v>
      </c>
      <c r="N1668" s="28">
        <f>SUM(TotalCarbon[[#This Row],[Tree Carbon]:[Soil Carbon]])</f>
        <v>95.073532852639914</v>
      </c>
    </row>
    <row r="1669" spans="2:14" hidden="1">
      <c r="B1669" s="1" t="s">
        <v>31954</v>
      </c>
      <c r="C1669" s="1" t="s">
        <v>190</v>
      </c>
      <c r="D1669" s="1" t="s">
        <v>214</v>
      </c>
      <c r="E1669" s="1" t="s">
        <v>31947</v>
      </c>
      <c r="F1669" s="1" t="s">
        <v>192</v>
      </c>
      <c r="G1669" s="35">
        <v>80</v>
      </c>
      <c r="H16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m)WilForMechanicalGrazing80</v>
      </c>
      <c r="I1669" s="39">
        <v>57.545000000000002</v>
      </c>
      <c r="J1669" s="28">
        <v>2.006475</v>
      </c>
      <c r="K1669" s="28">
        <v>28.225352112676056</v>
      </c>
      <c r="L1669" s="28">
        <v>4.0231288632405162</v>
      </c>
      <c r="M1669" s="28">
        <v>5.035998429113576</v>
      </c>
      <c r="N1669" s="28">
        <f>SUM(TotalCarbon[[#This Row],[Tree Carbon]:[Soil Carbon]])</f>
        <v>96.835954405030151</v>
      </c>
    </row>
    <row r="1670" spans="2:14" hidden="1">
      <c r="B1670" s="1" t="s">
        <v>31954</v>
      </c>
      <c r="C1670" s="1" t="s">
        <v>190</v>
      </c>
      <c r="D1670" s="1" t="s">
        <v>214</v>
      </c>
      <c r="E1670" s="1" t="s">
        <v>31947</v>
      </c>
      <c r="F1670" s="1" t="s">
        <v>192</v>
      </c>
      <c r="G1670" s="35">
        <v>90</v>
      </c>
      <c r="H16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m)WilForMechanicalGrazing90</v>
      </c>
      <c r="I1670" s="39">
        <v>57.545000000000002</v>
      </c>
      <c r="J1670" s="28">
        <v>2.006475</v>
      </c>
      <c r="K1670" s="28">
        <v>29.664473684210527</v>
      </c>
      <c r="L1670" s="28">
        <v>4.0231288632405162</v>
      </c>
      <c r="M1670" s="28">
        <v>5.1065504571517124</v>
      </c>
      <c r="N1670" s="28">
        <f>SUM(TotalCarbon[[#This Row],[Tree Carbon]:[Soil Carbon]])</f>
        <v>98.345628004602759</v>
      </c>
    </row>
    <row r="1671" spans="2:14" hidden="1">
      <c r="B1671" s="1" t="s">
        <v>31954</v>
      </c>
      <c r="C1671" s="1" t="s">
        <v>190</v>
      </c>
      <c r="D1671" s="1" t="s">
        <v>214</v>
      </c>
      <c r="E1671" s="1" t="s">
        <v>31947</v>
      </c>
      <c r="F1671" s="1" t="s">
        <v>192</v>
      </c>
      <c r="G1671" s="35">
        <v>100</v>
      </c>
      <c r="H16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m)WilForMechanicalGrazing100</v>
      </c>
      <c r="I1671" s="39">
        <v>57.545000000000002</v>
      </c>
      <c r="J1671" s="28">
        <v>2.006475</v>
      </c>
      <c r="K1671" s="28">
        <v>30.925925925925927</v>
      </c>
      <c r="L1671" s="28">
        <v>4.0231288632405162</v>
      </c>
      <c r="M1671" s="28">
        <v>5.1538428958341456</v>
      </c>
      <c r="N1671" s="28">
        <f>SUM(TotalCarbon[[#This Row],[Tree Carbon]:[Soil Carbon]])</f>
        <v>99.654372685000595</v>
      </c>
    </row>
    <row r="1672" spans="2:14" hidden="1">
      <c r="B1672" s="1" t="s">
        <v>31954</v>
      </c>
      <c r="C1672" s="1" t="s">
        <v>190</v>
      </c>
      <c r="D1672" s="1" t="s">
        <v>215</v>
      </c>
      <c r="E1672" s="1" t="s">
        <v>31947</v>
      </c>
      <c r="F1672" s="1" t="s">
        <v>192</v>
      </c>
      <c r="G1672" s="35">
        <v>0</v>
      </c>
      <c r="H16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m)WilMixMechanicalGrazing0</v>
      </c>
      <c r="I1672" s="39">
        <v>0</v>
      </c>
      <c r="J1672" s="28">
        <v>0</v>
      </c>
      <c r="K1672" s="28">
        <v>0</v>
      </c>
      <c r="L1672" s="28">
        <v>0</v>
      </c>
      <c r="M1672" s="28">
        <v>0</v>
      </c>
      <c r="N1672" s="28">
        <f>SUM(TotalCarbon[[#This Row],[Tree Carbon]:[Soil Carbon]])</f>
        <v>0</v>
      </c>
    </row>
    <row r="1673" spans="2:14" hidden="1">
      <c r="B1673" s="1" t="s">
        <v>31954</v>
      </c>
      <c r="C1673" s="1" t="s">
        <v>190</v>
      </c>
      <c r="D1673" s="1" t="s">
        <v>215</v>
      </c>
      <c r="E1673" s="1" t="s">
        <v>31947</v>
      </c>
      <c r="F1673" s="1" t="s">
        <v>192</v>
      </c>
      <c r="G1673" s="35">
        <v>5</v>
      </c>
      <c r="H16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m)WilMixMechanicalGrazing5</v>
      </c>
      <c r="I1673" s="39">
        <v>43.280114586930331</v>
      </c>
      <c r="J1673" s="28">
        <v>0.50571200927926363</v>
      </c>
      <c r="K1673" s="28">
        <v>3.7388059701492535</v>
      </c>
      <c r="L1673" s="28">
        <v>5.4480445518696898</v>
      </c>
      <c r="M1673" s="28">
        <v>0.95166354634059758</v>
      </c>
      <c r="N1673" s="28">
        <f>SUM(TotalCarbon[[#This Row],[Tree Carbon]:[Soil Carbon]])</f>
        <v>53.924340664569137</v>
      </c>
    </row>
    <row r="1674" spans="2:14" hidden="1">
      <c r="B1674" s="1" t="s">
        <v>31954</v>
      </c>
      <c r="C1674" s="1" t="s">
        <v>190</v>
      </c>
      <c r="D1674" s="1" t="s">
        <v>215</v>
      </c>
      <c r="E1674" s="1" t="s">
        <v>31947</v>
      </c>
      <c r="F1674" s="1" t="s">
        <v>192</v>
      </c>
      <c r="G1674" s="35">
        <v>10</v>
      </c>
      <c r="H16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m)WilMixMechanicalGrazing10</v>
      </c>
      <c r="I1674" s="39">
        <v>53.565423914825189</v>
      </c>
      <c r="J1674" s="28">
        <v>1.9909638491125299</v>
      </c>
      <c r="K1674" s="28">
        <v>6.958333333333333</v>
      </c>
      <c r="L1674" s="28">
        <v>4.0300035321622349</v>
      </c>
      <c r="M1674" s="28">
        <v>1.7308197583128937</v>
      </c>
      <c r="N1674" s="28">
        <f>SUM(TotalCarbon[[#This Row],[Tree Carbon]:[Soil Carbon]])</f>
        <v>68.27554438774618</v>
      </c>
    </row>
    <row r="1675" spans="2:14" hidden="1">
      <c r="B1675" s="1" t="s">
        <v>31954</v>
      </c>
      <c r="C1675" s="1" t="s">
        <v>190</v>
      </c>
      <c r="D1675" s="1" t="s">
        <v>215</v>
      </c>
      <c r="E1675" s="1" t="s">
        <v>31947</v>
      </c>
      <c r="F1675" s="1" t="s">
        <v>192</v>
      </c>
      <c r="G1675" s="35">
        <v>15</v>
      </c>
      <c r="H16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m)WilMixMechanicalGrazing15</v>
      </c>
      <c r="I1675" s="39">
        <v>54.176922444078706</v>
      </c>
      <c r="J1675" s="28">
        <v>3.1163886803473879</v>
      </c>
      <c r="K1675" s="28">
        <v>9.7597402597402603</v>
      </c>
      <c r="L1675" s="28">
        <v>3.6517077495144048</v>
      </c>
      <c r="M1675" s="28">
        <v>2.3687389105063588</v>
      </c>
      <c r="N1675" s="28">
        <f>SUM(TotalCarbon[[#This Row],[Tree Carbon]:[Soil Carbon]])</f>
        <v>73.073498044187119</v>
      </c>
    </row>
    <row r="1676" spans="2:14" hidden="1">
      <c r="B1676" s="1" t="s">
        <v>31954</v>
      </c>
      <c r="C1676" s="1" t="s">
        <v>190</v>
      </c>
      <c r="D1676" s="1" t="s">
        <v>215</v>
      </c>
      <c r="E1676" s="1" t="s">
        <v>31947</v>
      </c>
      <c r="F1676" s="1" t="s">
        <v>192</v>
      </c>
      <c r="G1676" s="35">
        <v>20</v>
      </c>
      <c r="H16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m)WilMixMechanicalGrazing20</v>
      </c>
      <c r="I1676" s="39">
        <v>54.210551718557653</v>
      </c>
      <c r="J1676" s="28">
        <v>3.6922194585528461</v>
      </c>
      <c r="K1676" s="28">
        <v>12.219512195121951</v>
      </c>
      <c r="L1676" s="28">
        <v>3.5180022887564144</v>
      </c>
      <c r="M1676" s="28">
        <v>2.8910229383845873</v>
      </c>
      <c r="N1676" s="28">
        <f>SUM(TotalCarbon[[#This Row],[Tree Carbon]:[Soil Carbon]])</f>
        <v>76.53130859937346</v>
      </c>
    </row>
    <row r="1677" spans="2:14" hidden="1">
      <c r="B1677" s="1" t="s">
        <v>31954</v>
      </c>
      <c r="C1677" s="1" t="s">
        <v>190</v>
      </c>
      <c r="D1677" s="1" t="s">
        <v>215</v>
      </c>
      <c r="E1677" s="1" t="s">
        <v>31947</v>
      </c>
      <c r="F1677" s="1" t="s">
        <v>192</v>
      </c>
      <c r="G1677" s="35">
        <v>25</v>
      </c>
      <c r="H16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m)WilMixMechanicalGrazing25</v>
      </c>
      <c r="I1677" s="39">
        <v>54.212393332588448</v>
      </c>
      <c r="J1677" s="28">
        <v>3.9491162013279277</v>
      </c>
      <c r="K1677" s="28">
        <v>14.396551724137931</v>
      </c>
      <c r="L1677" s="28">
        <v>3.4663258692876404</v>
      </c>
      <c r="M1677" s="28">
        <v>3.3186329338499263</v>
      </c>
      <c r="N1677" s="28">
        <f>SUM(TotalCarbon[[#This Row],[Tree Carbon]:[Soil Carbon]])</f>
        <v>79.343020061191879</v>
      </c>
    </row>
    <row r="1678" spans="2:14" hidden="1">
      <c r="B1678" s="1" t="s">
        <v>31954</v>
      </c>
      <c r="C1678" s="1" t="s">
        <v>190</v>
      </c>
      <c r="D1678" s="1" t="s">
        <v>215</v>
      </c>
      <c r="E1678" s="1" t="s">
        <v>31947</v>
      </c>
      <c r="F1678" s="1" t="s">
        <v>192</v>
      </c>
      <c r="G1678" s="35">
        <v>30</v>
      </c>
      <c r="H16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m)WilMixMechanicalGrazing30</v>
      </c>
      <c r="I1678" s="39">
        <v>54.212494160084155</v>
      </c>
      <c r="J1678" s="28">
        <v>4.0578536471666267</v>
      </c>
      <c r="K1678" s="28">
        <v>16.336956521739129</v>
      </c>
      <c r="L1678" s="28">
        <v>3.4456738398890017</v>
      </c>
      <c r="M1678" s="28">
        <v>3.6687303874609398</v>
      </c>
      <c r="N1678" s="28">
        <f>SUM(TotalCarbon[[#This Row],[Tree Carbon]:[Soil Carbon]])</f>
        <v>81.721708556339848</v>
      </c>
    </row>
    <row r="1679" spans="2:14" hidden="1">
      <c r="B1679" s="1" t="s">
        <v>31954</v>
      </c>
      <c r="C1679" s="1" t="s">
        <v>190</v>
      </c>
      <c r="D1679" s="1" t="s">
        <v>215</v>
      </c>
      <c r="E1679" s="1" t="s">
        <v>31947</v>
      </c>
      <c r="F1679" s="1" t="s">
        <v>192</v>
      </c>
      <c r="G1679" s="35">
        <v>35</v>
      </c>
      <c r="H16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m)WilMixMechanicalGrazing35</v>
      </c>
      <c r="I1679" s="39">
        <v>54.212499680271655</v>
      </c>
      <c r="J1679" s="28">
        <v>4.1029247030586706</v>
      </c>
      <c r="K1679" s="28">
        <v>18.077319587628867</v>
      </c>
      <c r="L1679" s="28">
        <v>3.4373106910415823</v>
      </c>
      <c r="M1679" s="28">
        <v>3.9553659393065601</v>
      </c>
      <c r="N1679" s="28">
        <f>SUM(TotalCarbon[[#This Row],[Tree Carbon]:[Soil Carbon]])</f>
        <v>83.785420601307337</v>
      </c>
    </row>
    <row r="1680" spans="2:14" hidden="1">
      <c r="B1680" s="1" t="s">
        <v>31954</v>
      </c>
      <c r="C1680" s="1" t="s">
        <v>190</v>
      </c>
      <c r="D1680" s="1" t="s">
        <v>215</v>
      </c>
      <c r="E1680" s="1" t="s">
        <v>31947</v>
      </c>
      <c r="F1680" s="1" t="s">
        <v>192</v>
      </c>
      <c r="G1680" s="35">
        <v>40</v>
      </c>
      <c r="H16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m)WilMixMechanicalGrazing40</v>
      </c>
      <c r="I1680" s="39">
        <v>54.212499982495267</v>
      </c>
      <c r="J1680" s="28">
        <v>4.1214487134422324</v>
      </c>
      <c r="K1680" s="28">
        <v>19.647058823529413</v>
      </c>
      <c r="L1680" s="28">
        <v>3.433905909798399</v>
      </c>
      <c r="M1680" s="28">
        <v>4.1900432805280587</v>
      </c>
      <c r="N1680" s="28">
        <f>SUM(TotalCarbon[[#This Row],[Tree Carbon]:[Soil Carbon]])</f>
        <v>85.60495670979337</v>
      </c>
    </row>
    <row r="1681" spans="2:14" hidden="1">
      <c r="B1681" s="1" t="s">
        <v>31954</v>
      </c>
      <c r="C1681" s="1" t="s">
        <v>190</v>
      </c>
      <c r="D1681" s="1" t="s">
        <v>215</v>
      </c>
      <c r="E1681" s="1" t="s">
        <v>31947</v>
      </c>
      <c r="F1681" s="1" t="s">
        <v>192</v>
      </c>
      <c r="G1681" s="35">
        <v>45</v>
      </c>
      <c r="H16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m)WilMixMechanicalGrazing45</v>
      </c>
      <c r="I1681" s="39">
        <v>54.21249999904164</v>
      </c>
      <c r="J1681" s="28">
        <v>4.1290357876208619</v>
      </c>
      <c r="K1681" s="28">
        <v>21.070093457943926</v>
      </c>
      <c r="L1681" s="28">
        <v>3.4325167627891786</v>
      </c>
      <c r="M1681" s="28">
        <v>4.3821808368366746</v>
      </c>
      <c r="N1681" s="28">
        <f>SUM(TotalCarbon[[#This Row],[Tree Carbon]:[Soil Carbon]])</f>
        <v>87.22632684423229</v>
      </c>
    </row>
    <row r="1682" spans="2:14" hidden="1">
      <c r="B1682" s="1" t="s">
        <v>31954</v>
      </c>
      <c r="C1682" s="1" t="s">
        <v>190</v>
      </c>
      <c r="D1682" s="1" t="s">
        <v>215</v>
      </c>
      <c r="E1682" s="1" t="s">
        <v>31947</v>
      </c>
      <c r="F1682" s="1" t="s">
        <v>192</v>
      </c>
      <c r="G1682" s="35">
        <v>50</v>
      </c>
      <c r="H16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m)WilMixMechanicalGrazing50</v>
      </c>
      <c r="I1682" s="39">
        <v>54.212499999947539</v>
      </c>
      <c r="J1682" s="28">
        <v>4.1321389364268883</v>
      </c>
      <c r="K1682" s="28">
        <v>22.366071428571427</v>
      </c>
      <c r="L1682" s="28">
        <v>3.4319494921982305</v>
      </c>
      <c r="M1682" s="28">
        <v>4.5394897630077793</v>
      </c>
      <c r="N1682" s="28">
        <f>SUM(TotalCarbon[[#This Row],[Tree Carbon]:[Soil Carbon]])</f>
        <v>88.682149620151861</v>
      </c>
    </row>
    <row r="1683" spans="2:14" hidden="1">
      <c r="B1683" s="1" t="s">
        <v>31954</v>
      </c>
      <c r="C1683" s="1" t="s">
        <v>190</v>
      </c>
      <c r="D1683" s="1" t="s">
        <v>215</v>
      </c>
      <c r="E1683" s="1" t="s">
        <v>31947</v>
      </c>
      <c r="F1683" s="1" t="s">
        <v>192</v>
      </c>
      <c r="G1683" s="35">
        <v>60</v>
      </c>
      <c r="H16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m)WilMixMechanicalGrazing60</v>
      </c>
      <c r="I1683" s="39">
        <v>54.212499999999828</v>
      </c>
      <c r="J1683" s="28">
        <v>4.1339258017567904</v>
      </c>
      <c r="K1683" s="28">
        <v>24.639344262295083</v>
      </c>
      <c r="L1683" s="28">
        <v>3.4316230803327681</v>
      </c>
      <c r="M1683" s="28">
        <v>4.7737307452305799</v>
      </c>
      <c r="N1683" s="28">
        <f>SUM(TotalCarbon[[#This Row],[Tree Carbon]:[Soil Carbon]])</f>
        <v>91.191123889615056</v>
      </c>
    </row>
    <row r="1684" spans="2:14" hidden="1">
      <c r="B1684" s="1" t="s">
        <v>31954</v>
      </c>
      <c r="C1684" s="1" t="s">
        <v>190</v>
      </c>
      <c r="D1684" s="1" t="s">
        <v>215</v>
      </c>
      <c r="E1684" s="1" t="s">
        <v>31947</v>
      </c>
      <c r="F1684" s="1" t="s">
        <v>192</v>
      </c>
      <c r="G1684" s="35">
        <v>70</v>
      </c>
      <c r="H16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m)WilMixMechanicalGrazing70</v>
      </c>
      <c r="I1684" s="39">
        <v>54.212499999999999</v>
      </c>
      <c r="J1684" s="28">
        <v>4.1342241935417992</v>
      </c>
      <c r="K1684" s="28">
        <v>26.568181818181817</v>
      </c>
      <c r="L1684" s="28">
        <v>3.4315685890132728</v>
      </c>
      <c r="M1684" s="28">
        <v>4.9307471712176039</v>
      </c>
      <c r="N1684" s="28">
        <f>SUM(TotalCarbon[[#This Row],[Tree Carbon]:[Soil Carbon]])</f>
        <v>93.277221771954487</v>
      </c>
    </row>
    <row r="1685" spans="2:14" hidden="1">
      <c r="B1685" s="1" t="s">
        <v>31954</v>
      </c>
      <c r="C1685" s="1" t="s">
        <v>190</v>
      </c>
      <c r="D1685" s="1" t="s">
        <v>215</v>
      </c>
      <c r="E1685" s="1" t="s">
        <v>31947</v>
      </c>
      <c r="F1685" s="1" t="s">
        <v>192</v>
      </c>
      <c r="G1685" s="35">
        <v>80</v>
      </c>
      <c r="H16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m)WilMixMechanicalGrazing80</v>
      </c>
      <c r="I1685" s="39">
        <v>54.212499999999999</v>
      </c>
      <c r="J1685" s="28">
        <v>4.1342740146584678</v>
      </c>
      <c r="K1685" s="28">
        <v>28.225352112676056</v>
      </c>
      <c r="L1685" s="28">
        <v>3.4315594913134024</v>
      </c>
      <c r="M1685" s="28">
        <v>5.035998429113576</v>
      </c>
      <c r="N1685" s="28">
        <f>SUM(TotalCarbon[[#This Row],[Tree Carbon]:[Soil Carbon]])</f>
        <v>95.039684047761497</v>
      </c>
    </row>
    <row r="1686" spans="2:14" hidden="1">
      <c r="B1686" s="1" t="s">
        <v>31954</v>
      </c>
      <c r="C1686" s="1" t="s">
        <v>190</v>
      </c>
      <c r="D1686" s="1" t="s">
        <v>215</v>
      </c>
      <c r="E1686" s="1" t="s">
        <v>31947</v>
      </c>
      <c r="F1686" s="1" t="s">
        <v>192</v>
      </c>
      <c r="G1686" s="35">
        <v>90</v>
      </c>
      <c r="H16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m)WilMixMechanicalGrazing90</v>
      </c>
      <c r="I1686" s="39">
        <v>54.212499999999999</v>
      </c>
      <c r="J1686" s="28">
        <v>4.1342823328444265</v>
      </c>
      <c r="K1686" s="28">
        <v>29.664473684210527</v>
      </c>
      <c r="L1686" s="28">
        <v>3.4315579723649097</v>
      </c>
      <c r="M1686" s="28">
        <v>5.1065504571517124</v>
      </c>
      <c r="N1686" s="28">
        <f>SUM(TotalCarbon[[#This Row],[Tree Carbon]:[Soil Carbon]])</f>
        <v>96.549364446571587</v>
      </c>
    </row>
    <row r="1687" spans="2:14" hidden="1">
      <c r="B1687" s="1" t="s">
        <v>31954</v>
      </c>
      <c r="C1687" s="1" t="s">
        <v>190</v>
      </c>
      <c r="D1687" s="1" t="s">
        <v>215</v>
      </c>
      <c r="E1687" s="1" t="s">
        <v>31947</v>
      </c>
      <c r="F1687" s="1" t="s">
        <v>192</v>
      </c>
      <c r="G1687" s="35">
        <v>100</v>
      </c>
      <c r="H16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m)WilMixMechanicalGrazing100</v>
      </c>
      <c r="I1687" s="39">
        <v>54.212499999999999</v>
      </c>
      <c r="J1687" s="28">
        <v>4.1342837216513875</v>
      </c>
      <c r="K1687" s="28">
        <v>30.925925925925927</v>
      </c>
      <c r="L1687" s="28">
        <v>3.4315577187611517</v>
      </c>
      <c r="M1687" s="28">
        <v>5.1538428958341456</v>
      </c>
      <c r="N1687" s="28">
        <f>SUM(TotalCarbon[[#This Row],[Tree Carbon]:[Soil Carbon]])</f>
        <v>97.858110262172616</v>
      </c>
    </row>
    <row r="1688" spans="2:14" hidden="1">
      <c r="B1688" s="1" t="s">
        <v>31954</v>
      </c>
      <c r="C1688" s="1" t="s">
        <v>190</v>
      </c>
      <c r="D1688" s="1" t="s">
        <v>216</v>
      </c>
      <c r="E1688" s="1" t="s">
        <v>31947</v>
      </c>
      <c r="F1688" s="1" t="s">
        <v>192</v>
      </c>
      <c r="G1688" s="35">
        <v>0</v>
      </c>
      <c r="H16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m)WilScrubMechanicalGrazing0</v>
      </c>
      <c r="I1688" s="39">
        <v>0</v>
      </c>
      <c r="J1688" s="28">
        <v>0</v>
      </c>
      <c r="K1688" s="28">
        <v>0</v>
      </c>
      <c r="L1688" s="28">
        <v>0</v>
      </c>
      <c r="M1688" s="28">
        <v>0</v>
      </c>
      <c r="N1688" s="28">
        <f>SUM(TotalCarbon[[#This Row],[Tree Carbon]:[Soil Carbon]])</f>
        <v>0</v>
      </c>
    </row>
    <row r="1689" spans="2:14" hidden="1">
      <c r="B1689" s="1" t="s">
        <v>31954</v>
      </c>
      <c r="C1689" s="1" t="s">
        <v>190</v>
      </c>
      <c r="D1689" s="1" t="s">
        <v>216</v>
      </c>
      <c r="E1689" s="1" t="s">
        <v>31947</v>
      </c>
      <c r="F1689" s="1" t="s">
        <v>192</v>
      </c>
      <c r="G1689" s="35">
        <v>5</v>
      </c>
      <c r="H16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m)WilScrubMechanicalGrazing5</v>
      </c>
      <c r="I1689" s="39">
        <v>10.200538171750523</v>
      </c>
      <c r="J1689" s="28">
        <v>1.0645813269185507</v>
      </c>
      <c r="K1689" s="28">
        <v>3.7388059701492535</v>
      </c>
      <c r="L1689" s="28">
        <v>4.6250882459174463</v>
      </c>
      <c r="M1689" s="28">
        <v>0.95166354634059758</v>
      </c>
      <c r="N1689" s="28">
        <f>SUM(TotalCarbon[[#This Row],[Tree Carbon]:[Soil Carbon]])</f>
        <v>20.580677261076371</v>
      </c>
    </row>
    <row r="1690" spans="2:14" hidden="1">
      <c r="B1690" s="1" t="s">
        <v>31954</v>
      </c>
      <c r="C1690" s="1" t="s">
        <v>190</v>
      </c>
      <c r="D1690" s="1" t="s">
        <v>216</v>
      </c>
      <c r="E1690" s="1" t="s">
        <v>31947</v>
      </c>
      <c r="F1690" s="1" t="s">
        <v>192</v>
      </c>
      <c r="G1690" s="35">
        <v>10</v>
      </c>
      <c r="H16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m)WilScrubMechanicalGrazing10</v>
      </c>
      <c r="I1690" s="39">
        <v>35.143476695572822</v>
      </c>
      <c r="J1690" s="28">
        <v>1.6204400579475913</v>
      </c>
      <c r="K1690" s="28">
        <v>6.958333333333333</v>
      </c>
      <c r="L1690" s="28">
        <v>4.2167719630145744</v>
      </c>
      <c r="M1690" s="28">
        <v>1.7308197583128937</v>
      </c>
      <c r="N1690" s="28">
        <f>SUM(TotalCarbon[[#This Row],[Tree Carbon]:[Soil Carbon]])</f>
        <v>49.669841808181218</v>
      </c>
    </row>
    <row r="1691" spans="2:14" hidden="1">
      <c r="B1691" s="1" t="s">
        <v>31954</v>
      </c>
      <c r="C1691" s="1" t="s">
        <v>190</v>
      </c>
      <c r="D1691" s="1" t="s">
        <v>216</v>
      </c>
      <c r="E1691" s="1" t="s">
        <v>31947</v>
      </c>
      <c r="F1691" s="1" t="s">
        <v>192</v>
      </c>
      <c r="G1691" s="35">
        <v>15</v>
      </c>
      <c r="H16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m)WilScrubMechanicalGrazing15</v>
      </c>
      <c r="I1691" s="39">
        <v>50.783279786204176</v>
      </c>
      <c r="J1691" s="28">
        <v>1.7178185350889081</v>
      </c>
      <c r="K1691" s="28">
        <v>9.7597402597402603</v>
      </c>
      <c r="L1691" s="28">
        <v>4.1629804040282012</v>
      </c>
      <c r="M1691" s="28">
        <v>2.3687389105063588</v>
      </c>
      <c r="N1691" s="28">
        <f>SUM(TotalCarbon[[#This Row],[Tree Carbon]:[Soil Carbon]])</f>
        <v>68.79255789556791</v>
      </c>
    </row>
    <row r="1692" spans="2:14" hidden="1">
      <c r="B1692" s="1" t="s">
        <v>31954</v>
      </c>
      <c r="C1692" s="1" t="s">
        <v>190</v>
      </c>
      <c r="D1692" s="1" t="s">
        <v>216</v>
      </c>
      <c r="E1692" s="1" t="s">
        <v>31947</v>
      </c>
      <c r="F1692" s="1" t="s">
        <v>192</v>
      </c>
      <c r="G1692" s="35">
        <v>20</v>
      </c>
      <c r="H16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m)WilScrubMechanicalGrazing20</v>
      </c>
      <c r="I1692" s="39">
        <v>57.571880583674044</v>
      </c>
      <c r="J1692" s="28">
        <v>1.7327852087464399</v>
      </c>
      <c r="K1692" s="28">
        <v>12.219512195121951</v>
      </c>
      <c r="L1692" s="28">
        <v>4.1550430525276214</v>
      </c>
      <c r="M1692" s="28">
        <v>2.8910229383845873</v>
      </c>
      <c r="N1692" s="28">
        <f>SUM(TotalCarbon[[#This Row],[Tree Carbon]:[Soil Carbon]])</f>
        <v>78.570243978454641</v>
      </c>
    </row>
    <row r="1693" spans="2:14" hidden="1">
      <c r="B1693" s="1" t="s">
        <v>31954</v>
      </c>
      <c r="C1693" s="1" t="s">
        <v>190</v>
      </c>
      <c r="D1693" s="1" t="s">
        <v>216</v>
      </c>
      <c r="E1693" s="1" t="s">
        <v>31947</v>
      </c>
      <c r="F1693" s="1" t="s">
        <v>192</v>
      </c>
      <c r="G1693" s="35">
        <v>25</v>
      </c>
      <c r="H16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m)WilScrubMechanicalGrazing25</v>
      </c>
      <c r="I1693" s="39">
        <v>60.192605067421155</v>
      </c>
      <c r="J1693" s="28">
        <v>1.7350424622575609</v>
      </c>
      <c r="K1693" s="28">
        <v>14.396551724137931</v>
      </c>
      <c r="L1693" s="28">
        <v>4.153853211594206</v>
      </c>
      <c r="M1693" s="28">
        <v>3.3186329338499263</v>
      </c>
      <c r="N1693" s="28">
        <f>SUM(TotalCarbon[[#This Row],[Tree Carbon]:[Soil Carbon]])</f>
        <v>83.796685399260781</v>
      </c>
    </row>
    <row r="1694" spans="2:14" hidden="1">
      <c r="B1694" s="1" t="s">
        <v>31954</v>
      </c>
      <c r="C1694" s="1" t="s">
        <v>190</v>
      </c>
      <c r="D1694" s="1" t="s">
        <v>216</v>
      </c>
      <c r="E1694" s="1" t="s">
        <v>31947</v>
      </c>
      <c r="F1694" s="1" t="s">
        <v>192</v>
      </c>
      <c r="G1694" s="35">
        <v>30</v>
      </c>
      <c r="H16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m)WilScrubMechanicalGrazing30</v>
      </c>
      <c r="I1694" s="39">
        <v>61.164099943070894</v>
      </c>
      <c r="J1694" s="28">
        <v>1.735381938235194</v>
      </c>
      <c r="K1694" s="28">
        <v>16.336956521739129</v>
      </c>
      <c r="L1694" s="28">
        <v>4.1536744307693674</v>
      </c>
      <c r="M1694" s="28">
        <v>3.6687303874609398</v>
      </c>
      <c r="N1694" s="28">
        <f>SUM(TotalCarbon[[#This Row],[Tree Carbon]:[Soil Carbon]])</f>
        <v>87.058843221275524</v>
      </c>
    </row>
    <row r="1695" spans="2:14" hidden="1">
      <c r="B1695" s="1" t="s">
        <v>31954</v>
      </c>
      <c r="C1695" s="1" t="s">
        <v>190</v>
      </c>
      <c r="D1695" s="1" t="s">
        <v>216</v>
      </c>
      <c r="E1695" s="1" t="s">
        <v>31947</v>
      </c>
      <c r="F1695" s="1" t="s">
        <v>192</v>
      </c>
      <c r="G1695" s="35">
        <v>35</v>
      </c>
      <c r="H16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m)WilScrubMechanicalGrazing35</v>
      </c>
      <c r="I1695" s="39">
        <v>61.519058612160876</v>
      </c>
      <c r="J1695" s="28">
        <v>1.7354329715270147</v>
      </c>
      <c r="K1695" s="28">
        <v>18.077319587628867</v>
      </c>
      <c r="L1695" s="28">
        <v>4.1536475584066395</v>
      </c>
      <c r="M1695" s="28">
        <v>3.9553659393065601</v>
      </c>
      <c r="N1695" s="28">
        <f>SUM(TotalCarbon[[#This Row],[Tree Carbon]:[Soil Carbon]])</f>
        <v>89.440824669029965</v>
      </c>
    </row>
    <row r="1696" spans="2:14" hidden="1">
      <c r="B1696" s="1" t="s">
        <v>31954</v>
      </c>
      <c r="C1696" s="1" t="s">
        <v>190</v>
      </c>
      <c r="D1696" s="1" t="s">
        <v>216</v>
      </c>
      <c r="E1696" s="1" t="s">
        <v>31947</v>
      </c>
      <c r="F1696" s="1" t="s">
        <v>192</v>
      </c>
      <c r="G1696" s="35">
        <v>40</v>
      </c>
      <c r="H16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m)WilScrubMechanicalGrazing40</v>
      </c>
      <c r="I1696" s="39">
        <v>61.648077115382748</v>
      </c>
      <c r="J1696" s="28">
        <v>1.7354406428529729</v>
      </c>
      <c r="K1696" s="28">
        <v>19.647058823529413</v>
      </c>
      <c r="L1696" s="28">
        <v>4.1536435190356196</v>
      </c>
      <c r="M1696" s="28">
        <v>4.1900432805280587</v>
      </c>
      <c r="N1696" s="28">
        <f>SUM(TotalCarbon[[#This Row],[Tree Carbon]:[Soil Carbon]])</f>
        <v>91.374263381328817</v>
      </c>
    </row>
    <row r="1697" spans="2:14" hidden="1">
      <c r="B1697" s="1" t="s">
        <v>31954</v>
      </c>
      <c r="C1697" s="1" t="s">
        <v>190</v>
      </c>
      <c r="D1697" s="1" t="s">
        <v>216</v>
      </c>
      <c r="E1697" s="1" t="s">
        <v>31947</v>
      </c>
      <c r="F1697" s="1" t="s">
        <v>192</v>
      </c>
      <c r="G1697" s="35">
        <v>45</v>
      </c>
      <c r="H16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m)WilScrubMechanicalGrazing45</v>
      </c>
      <c r="I1697" s="39">
        <v>61.694883795248352</v>
      </c>
      <c r="J1697" s="28">
        <v>1.7354417959958732</v>
      </c>
      <c r="K1697" s="28">
        <v>21.070093457943926</v>
      </c>
      <c r="L1697" s="28">
        <v>4.1536429118449476</v>
      </c>
      <c r="M1697" s="28">
        <v>4.3821808368366746</v>
      </c>
      <c r="N1697" s="28">
        <f>SUM(TotalCarbon[[#This Row],[Tree Carbon]:[Soil Carbon]])</f>
        <v>93.036242797869789</v>
      </c>
    </row>
    <row r="1698" spans="2:14" hidden="1">
      <c r="B1698" s="1" t="s">
        <v>31954</v>
      </c>
      <c r="C1698" s="1" t="s">
        <v>190</v>
      </c>
      <c r="D1698" s="1" t="s">
        <v>216</v>
      </c>
      <c r="E1698" s="1" t="s">
        <v>31947</v>
      </c>
      <c r="F1698" s="1" t="s">
        <v>192</v>
      </c>
      <c r="G1698" s="35">
        <v>50</v>
      </c>
      <c r="H16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m)WilScrubMechanicalGrazing50</v>
      </c>
      <c r="I1698" s="39">
        <v>61.711853227954883</v>
      </c>
      <c r="J1698" s="28">
        <v>1.7354419693344381</v>
      </c>
      <c r="K1698" s="28">
        <v>22.366071428571427</v>
      </c>
      <c r="L1698" s="28">
        <v>4.1536428205730731</v>
      </c>
      <c r="M1698" s="28">
        <v>4.5394897630077793</v>
      </c>
      <c r="N1698" s="28">
        <f>SUM(TotalCarbon[[#This Row],[Tree Carbon]:[Soil Carbon]])</f>
        <v>94.5064992094416</v>
      </c>
    </row>
    <row r="1699" spans="2:14" hidden="1">
      <c r="B1699" s="1" t="s">
        <v>31954</v>
      </c>
      <c r="C1699" s="1" t="s">
        <v>190</v>
      </c>
      <c r="D1699" s="1" t="s">
        <v>216</v>
      </c>
      <c r="E1699" s="1" t="s">
        <v>31947</v>
      </c>
      <c r="F1699" s="1" t="s">
        <v>192</v>
      </c>
      <c r="G1699" s="35">
        <v>60</v>
      </c>
      <c r="H16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m)WilScrubMechanicalGrazing60</v>
      </c>
      <c r="I1699" s="39">
        <v>61.720232971655435</v>
      </c>
      <c r="J1699" s="28">
        <v>1.7354419993070931</v>
      </c>
      <c r="K1699" s="28">
        <v>24.639344262295083</v>
      </c>
      <c r="L1699" s="28">
        <v>4.1536428047908975</v>
      </c>
      <c r="M1699" s="28">
        <v>4.7737307452305799</v>
      </c>
      <c r="N1699" s="28">
        <f>SUM(TotalCarbon[[#This Row],[Tree Carbon]:[Soil Carbon]])</f>
        <v>97.022392783279074</v>
      </c>
    </row>
    <row r="1700" spans="2:14" hidden="1">
      <c r="B1700" s="1" t="s">
        <v>31954</v>
      </c>
      <c r="C1700" s="1" t="s">
        <v>190</v>
      </c>
      <c r="D1700" s="1" t="s">
        <v>216</v>
      </c>
      <c r="E1700" s="1" t="s">
        <v>31947</v>
      </c>
      <c r="F1700" s="1" t="s">
        <v>192</v>
      </c>
      <c r="G1700" s="35">
        <v>70</v>
      </c>
      <c r="H17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m)WilScrubMechanicalGrazing70</v>
      </c>
      <c r="I1700" s="39">
        <v>61.721333593059285</v>
      </c>
      <c r="J1700" s="28">
        <v>1.7354419999843431</v>
      </c>
      <c r="K1700" s="28">
        <v>26.568181818181817</v>
      </c>
      <c r="L1700" s="28">
        <v>4.1536428044342886</v>
      </c>
      <c r="M1700" s="28">
        <v>4.9307471712176039</v>
      </c>
      <c r="N1700" s="28">
        <f>SUM(TotalCarbon[[#This Row],[Tree Carbon]:[Soil Carbon]])</f>
        <v>99.109347386877332</v>
      </c>
    </row>
    <row r="1701" spans="2:14" hidden="1">
      <c r="B1701" s="1" t="s">
        <v>31954</v>
      </c>
      <c r="C1701" s="1" t="s">
        <v>190</v>
      </c>
      <c r="D1701" s="1" t="s">
        <v>216</v>
      </c>
      <c r="E1701" s="1" t="s">
        <v>31947</v>
      </c>
      <c r="F1701" s="1" t="s">
        <v>192</v>
      </c>
      <c r="G1701" s="35">
        <v>80</v>
      </c>
      <c r="H17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m)WilScrubMechanicalGrazing80</v>
      </c>
      <c r="I1701" s="39">
        <v>61.721478144838521</v>
      </c>
      <c r="J1701" s="28">
        <v>1.7354419999996462</v>
      </c>
      <c r="K1701" s="28">
        <v>28.225352112676056</v>
      </c>
      <c r="L1701" s="28">
        <v>4.1536428044262319</v>
      </c>
      <c r="M1701" s="28">
        <v>5.035998429113576</v>
      </c>
      <c r="N1701" s="28">
        <f>SUM(TotalCarbon[[#This Row],[Tree Carbon]:[Soil Carbon]])</f>
        <v>100.87191349105403</v>
      </c>
    </row>
    <row r="1702" spans="2:14" hidden="1">
      <c r="B1702" s="1" t="s">
        <v>31954</v>
      </c>
      <c r="C1702" s="1" t="s">
        <v>190</v>
      </c>
      <c r="D1702" s="1" t="s">
        <v>216</v>
      </c>
      <c r="E1702" s="1" t="s">
        <v>31947</v>
      </c>
      <c r="F1702" s="1" t="s">
        <v>192</v>
      </c>
      <c r="G1702" s="35">
        <v>90</v>
      </c>
      <c r="H17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m)WilScrubMechanicalGrazing90</v>
      </c>
      <c r="I1702" s="39">
        <v>61.72149712964066</v>
      </c>
      <c r="J1702" s="28">
        <v>1.7354419999999917</v>
      </c>
      <c r="K1702" s="28">
        <v>29.664473684210527</v>
      </c>
      <c r="L1702" s="28">
        <v>4.1536428044260481</v>
      </c>
      <c r="M1702" s="28">
        <v>5.1065504571517124</v>
      </c>
      <c r="N1702" s="28">
        <f>SUM(TotalCarbon[[#This Row],[Tree Carbon]:[Soil Carbon]])</f>
        <v>102.38160607542893</v>
      </c>
    </row>
    <row r="1703" spans="2:14" hidden="1">
      <c r="B1703" s="1" t="s">
        <v>31954</v>
      </c>
      <c r="C1703" s="1" t="s">
        <v>190</v>
      </c>
      <c r="D1703" s="1" t="s">
        <v>216</v>
      </c>
      <c r="E1703" s="1" t="s">
        <v>31947</v>
      </c>
      <c r="F1703" s="1" t="s">
        <v>192</v>
      </c>
      <c r="G1703" s="35">
        <v>100</v>
      </c>
      <c r="H17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m)WilScrubMechanicalGrazing100</v>
      </c>
      <c r="I1703" s="39">
        <v>61.721499623019859</v>
      </c>
      <c r="J1703" s="28">
        <v>1.7354419999999999</v>
      </c>
      <c r="K1703" s="28">
        <v>30.925925925925927</v>
      </c>
      <c r="L1703" s="28">
        <v>4.1536428044260454</v>
      </c>
      <c r="M1703" s="28">
        <v>5.1538428958341456</v>
      </c>
      <c r="N1703" s="28">
        <f>SUM(TotalCarbon[[#This Row],[Tree Carbon]:[Soil Carbon]])</f>
        <v>103.69035324920597</v>
      </c>
    </row>
    <row r="1704" spans="2:14">
      <c r="B1704" s="1" t="s">
        <v>31954</v>
      </c>
      <c r="C1704" s="1" t="s">
        <v>17</v>
      </c>
      <c r="D1704" s="1"/>
      <c r="E1704" s="1" t="s">
        <v>31947</v>
      </c>
      <c r="F1704" s="1" t="s">
        <v>192</v>
      </c>
      <c r="G1704" s="35">
        <v>0</v>
      </c>
      <c r="H1704" s="39" t="str">
        <f>TotalCarbon[[#This Row],[Project type]]&amp;TotalCarbon[[#This Row],[Project location]]&amp;TotalCarbon[[#This Row],[Vegetation Type]]&amp;TotalCarbon[[#This Row],[Site preparation]]&amp;TotalCarbon[[#This Row],[Land use]]&amp;TotalCarbon[[#This Row],[Project lifetime]]</f>
        <v>Planted communitySouthern CaliforniaMechanicalGrazing0</v>
      </c>
      <c r="I1704" s="39">
        <v>0</v>
      </c>
      <c r="J1704" s="28">
        <v>0</v>
      </c>
      <c r="K1704" s="28">
        <v>0</v>
      </c>
      <c r="L1704" s="28">
        <v>0</v>
      </c>
      <c r="M1704" s="28">
        <v>0</v>
      </c>
      <c r="N1704" s="28">
        <f>SUM(TotalCarbon[[#This Row],[Tree Carbon]:[Soil Carbon]])</f>
        <v>0</v>
      </c>
    </row>
    <row r="1705" spans="2:14">
      <c r="B1705" s="1" t="s">
        <v>31954</v>
      </c>
      <c r="C1705" s="1" t="s">
        <v>17</v>
      </c>
      <c r="D1705" s="1"/>
      <c r="E1705" s="1" t="s">
        <v>31947</v>
      </c>
      <c r="F1705" s="1" t="s">
        <v>192</v>
      </c>
      <c r="G1705" s="35">
        <v>5</v>
      </c>
      <c r="H1705" s="39" t="str">
        <f>TotalCarbon[[#This Row],[Project type]]&amp;TotalCarbon[[#This Row],[Project location]]&amp;TotalCarbon[[#This Row],[Vegetation Type]]&amp;TotalCarbon[[#This Row],[Site preparation]]&amp;TotalCarbon[[#This Row],[Land use]]&amp;TotalCarbon[[#This Row],[Project lifetime]]</f>
        <v>Planted communitySouthern CaliforniaMechanicalGrazing5</v>
      </c>
      <c r="I1705" s="39">
        <v>28.270004332360855</v>
      </c>
      <c r="J1705" s="28">
        <v>1.1261750057479241</v>
      </c>
      <c r="K1705" s="28">
        <v>3.7388059701492535</v>
      </c>
      <c r="L1705" s="28">
        <v>4.568210151775868</v>
      </c>
      <c r="M1705" s="28">
        <v>1.5226616741449561</v>
      </c>
      <c r="N1705" s="28">
        <f>SUM(TotalCarbon[[#This Row],[Tree Carbon]:[Soil Carbon]])</f>
        <v>39.225857134178852</v>
      </c>
    </row>
    <row r="1706" spans="2:14">
      <c r="B1706" s="1" t="s">
        <v>31954</v>
      </c>
      <c r="C1706" s="1" t="s">
        <v>17</v>
      </c>
      <c r="D1706" s="1"/>
      <c r="E1706" s="1" t="s">
        <v>31947</v>
      </c>
      <c r="F1706" s="1" t="s">
        <v>192</v>
      </c>
      <c r="G1706" s="35">
        <v>10</v>
      </c>
      <c r="H1706" s="39" t="str">
        <f>TotalCarbon[[#This Row],[Project type]]&amp;TotalCarbon[[#This Row],[Project location]]&amp;TotalCarbon[[#This Row],[Vegetation Type]]&amp;TotalCarbon[[#This Row],[Site preparation]]&amp;TotalCarbon[[#This Row],[Land use]]&amp;TotalCarbon[[#This Row],[Project lifetime]]</f>
        <v>Planted communitySouthern CaliforniaMechanicalGrazing10</v>
      </c>
      <c r="I1706" s="39">
        <v>59.014191642346091</v>
      </c>
      <c r="J1706" s="28">
        <v>2.6273101552884319</v>
      </c>
      <c r="K1706" s="28">
        <v>6.958333333333333</v>
      </c>
      <c r="L1706" s="28">
        <v>3.7914634469929918</v>
      </c>
      <c r="M1706" s="28">
        <v>2.7693116133006228</v>
      </c>
      <c r="N1706" s="28">
        <f>SUM(TotalCarbon[[#This Row],[Tree Carbon]:[Soil Carbon]])</f>
        <v>75.160610191261469</v>
      </c>
    </row>
    <row r="1707" spans="2:14">
      <c r="B1707" s="1" t="s">
        <v>31954</v>
      </c>
      <c r="C1707" s="1" t="s">
        <v>17</v>
      </c>
      <c r="D1707" s="1"/>
      <c r="E1707" s="1" t="s">
        <v>31947</v>
      </c>
      <c r="F1707" s="1" t="s">
        <v>192</v>
      </c>
      <c r="G1707" s="35">
        <v>15</v>
      </c>
      <c r="H1707" s="39" t="str">
        <f>TotalCarbon[[#This Row],[Project type]]&amp;TotalCarbon[[#This Row],[Project location]]&amp;TotalCarbon[[#This Row],[Vegetation Type]]&amp;TotalCarbon[[#This Row],[Site preparation]]&amp;TotalCarbon[[#This Row],[Land use]]&amp;TotalCarbon[[#This Row],[Project lifetime]]</f>
        <v>Planted communitySouthern CaliforniaMechanicalGrazing15</v>
      </c>
      <c r="I1707" s="39">
        <v>70.38378278805672</v>
      </c>
      <c r="J1707" s="28">
        <v>3.3121232962867131</v>
      </c>
      <c r="K1707" s="28">
        <v>9.7597402597402603</v>
      </c>
      <c r="L1707" s="28">
        <v>3.6030968849440734</v>
      </c>
      <c r="M1707" s="28">
        <v>3.7899822568101769</v>
      </c>
      <c r="N1707" s="28">
        <f>SUM(TotalCarbon[[#This Row],[Tree Carbon]:[Soil Carbon]])</f>
        <v>90.848725485837946</v>
      </c>
    </row>
    <row r="1708" spans="2:14">
      <c r="B1708" s="1" t="s">
        <v>31954</v>
      </c>
      <c r="C1708" s="1" t="s">
        <v>17</v>
      </c>
      <c r="D1708" s="1"/>
      <c r="E1708" s="1" t="s">
        <v>31947</v>
      </c>
      <c r="F1708" s="1" t="s">
        <v>192</v>
      </c>
      <c r="G1708" s="35">
        <v>20</v>
      </c>
      <c r="H1708" s="39" t="str">
        <f>TotalCarbon[[#This Row],[Project type]]&amp;TotalCarbon[[#This Row],[Project location]]&amp;TotalCarbon[[#This Row],[Vegetation Type]]&amp;TotalCarbon[[#This Row],[Site preparation]]&amp;TotalCarbon[[#This Row],[Land use]]&amp;TotalCarbon[[#This Row],[Project lifetime]]</f>
        <v>Planted communitySouthern CaliforniaMechanicalGrazing20</v>
      </c>
      <c r="I1708" s="39">
        <v>73.78569550085966</v>
      </c>
      <c r="J1708" s="28">
        <v>3.5589078088340047</v>
      </c>
      <c r="K1708" s="28">
        <v>12.219512195121951</v>
      </c>
      <c r="L1708" s="28">
        <v>3.5465793968068322</v>
      </c>
      <c r="M1708" s="28">
        <v>4.6256367014153383</v>
      </c>
      <c r="N1708" s="28">
        <f>SUM(TotalCarbon[[#This Row],[Tree Carbon]:[Soil Carbon]])</f>
        <v>97.736331603037797</v>
      </c>
    </row>
    <row r="1709" spans="2:14">
      <c r="B1709" s="1" t="s">
        <v>31954</v>
      </c>
      <c r="C1709" s="1" t="s">
        <v>17</v>
      </c>
      <c r="D1709" s="1"/>
      <c r="E1709" s="1" t="s">
        <v>31947</v>
      </c>
      <c r="F1709" s="1" t="s">
        <v>192</v>
      </c>
      <c r="G1709" s="35">
        <v>25</v>
      </c>
      <c r="H1709" s="39" t="str">
        <f>TotalCarbon[[#This Row],[Project type]]&amp;TotalCarbon[[#This Row],[Project location]]&amp;TotalCarbon[[#This Row],[Vegetation Type]]&amp;TotalCarbon[[#This Row],[Site preparation]]&amp;TotalCarbon[[#This Row],[Land use]]&amp;TotalCarbon[[#This Row],[Project lifetime]]</f>
        <v>Planted communitySouthern CaliforniaMechanicalGrazing25</v>
      </c>
      <c r="I1709" s="39">
        <v>74.750650882261851</v>
      </c>
      <c r="J1709" s="28">
        <v>3.6420034421742637</v>
      </c>
      <c r="K1709" s="28">
        <v>14.396551724137931</v>
      </c>
      <c r="L1709" s="28">
        <v>3.5286167531468764</v>
      </c>
      <c r="M1709" s="28">
        <v>5.3098126941598807</v>
      </c>
      <c r="N1709" s="28">
        <f>SUM(TotalCarbon[[#This Row],[Tree Carbon]:[Soil Carbon]])</f>
        <v>101.62763549588081</v>
      </c>
    </row>
    <row r="1710" spans="2:14">
      <c r="B1710" s="1" t="s">
        <v>31954</v>
      </c>
      <c r="C1710" s="1" t="s">
        <v>17</v>
      </c>
      <c r="D1710" s="1"/>
      <c r="E1710" s="1" t="s">
        <v>31947</v>
      </c>
      <c r="F1710" s="1" t="s">
        <v>192</v>
      </c>
      <c r="G1710" s="35">
        <v>30</v>
      </c>
      <c r="H1710" s="39" t="str">
        <f>TotalCarbon[[#This Row],[Project type]]&amp;TotalCarbon[[#This Row],[Project location]]&amp;TotalCarbon[[#This Row],[Vegetation Type]]&amp;TotalCarbon[[#This Row],[Site preparation]]&amp;TotalCarbon[[#This Row],[Land use]]&amp;TotalCarbon[[#This Row],[Project lifetime]]</f>
        <v>Planted communitySouthern CaliforniaMechanicalGrazing30</v>
      </c>
      <c r="I1710" s="39">
        <v>75.020431192136797</v>
      </c>
      <c r="J1710" s="28">
        <v>3.6693930964832413</v>
      </c>
      <c r="K1710" s="28">
        <v>16.336956521739129</v>
      </c>
      <c r="L1710" s="28">
        <v>3.5228052626295479</v>
      </c>
      <c r="M1710" s="28">
        <v>5.8699686199375023</v>
      </c>
      <c r="N1710" s="28">
        <f>SUM(TotalCarbon[[#This Row],[Tree Carbon]:[Soil Carbon]])</f>
        <v>104.41955469292623</v>
      </c>
    </row>
    <row r="1711" spans="2:14">
      <c r="B1711" s="1" t="s">
        <v>31954</v>
      </c>
      <c r="C1711" s="1" t="s">
        <v>17</v>
      </c>
      <c r="D1711" s="1"/>
      <c r="E1711" s="1" t="s">
        <v>31947</v>
      </c>
      <c r="F1711" s="1" t="s">
        <v>192</v>
      </c>
      <c r="G1711" s="35">
        <v>35</v>
      </c>
      <c r="H1711" s="39" t="str">
        <f>TotalCarbon[[#This Row],[Project type]]&amp;TotalCarbon[[#This Row],[Project location]]&amp;TotalCarbon[[#This Row],[Vegetation Type]]&amp;TotalCarbon[[#This Row],[Site preparation]]&amp;TotalCarbon[[#This Row],[Land use]]&amp;TotalCarbon[[#This Row],[Project lifetime]]</f>
        <v>Planted communitySouthern CaliforniaMechanicalGrazing35</v>
      </c>
      <c r="I1711" s="39">
        <v>75.095555336385971</v>
      </c>
      <c r="J1711" s="28">
        <v>3.6783594087662266</v>
      </c>
      <c r="K1711" s="28">
        <v>18.077319587628867</v>
      </c>
      <c r="L1711" s="28">
        <v>3.5209142941772895</v>
      </c>
      <c r="M1711" s="28">
        <v>6.3285855028904976</v>
      </c>
      <c r="N1711" s="28">
        <f>SUM(TotalCarbon[[#This Row],[Tree Carbon]:[Soil Carbon]])</f>
        <v>106.70073412984885</v>
      </c>
    </row>
    <row r="1712" spans="2:14">
      <c r="B1712" s="1" t="s">
        <v>31954</v>
      </c>
      <c r="C1712" s="1" t="s">
        <v>17</v>
      </c>
      <c r="D1712" s="1"/>
      <c r="E1712" s="1" t="s">
        <v>31947</v>
      </c>
      <c r="F1712" s="1" t="s">
        <v>192</v>
      </c>
      <c r="G1712" s="35">
        <v>40</v>
      </c>
      <c r="H1712" s="39" t="str">
        <f>TotalCarbon[[#This Row],[Project type]]&amp;TotalCarbon[[#This Row],[Project location]]&amp;TotalCarbon[[#This Row],[Vegetation Type]]&amp;TotalCarbon[[#This Row],[Site preparation]]&amp;TotalCarbon[[#This Row],[Land use]]&amp;TotalCarbon[[#This Row],[Project lifetime]]</f>
        <v>Planted communitySouthern CaliforniaMechanicalGrazing40</v>
      </c>
      <c r="I1712" s="39">
        <v>75.116451557520946</v>
      </c>
      <c r="J1712" s="28">
        <v>3.6812880925157034</v>
      </c>
      <c r="K1712" s="28">
        <v>19.647058823529413</v>
      </c>
      <c r="L1712" s="28">
        <v>3.5202978615800937</v>
      </c>
      <c r="M1712" s="28">
        <v>6.7040692488448954</v>
      </c>
      <c r="N1712" s="28">
        <f>SUM(TotalCarbon[[#This Row],[Tree Carbon]:[Soil Carbon]])</f>
        <v>108.66916558399106</v>
      </c>
    </row>
    <row r="1713" spans="2:14">
      <c r="B1713" s="1" t="s">
        <v>31954</v>
      </c>
      <c r="C1713" s="1" t="s">
        <v>17</v>
      </c>
      <c r="D1713" s="1"/>
      <c r="E1713" s="1" t="s">
        <v>31947</v>
      </c>
      <c r="F1713" s="1" t="s">
        <v>192</v>
      </c>
      <c r="G1713" s="35">
        <v>45</v>
      </c>
      <c r="H1713" s="39" t="str">
        <f>TotalCarbon[[#This Row],[Project type]]&amp;TotalCarbon[[#This Row],[Project location]]&amp;TotalCarbon[[#This Row],[Vegetation Type]]&amp;TotalCarbon[[#This Row],[Site preparation]]&amp;TotalCarbon[[#This Row],[Land use]]&amp;TotalCarbon[[#This Row],[Project lifetime]]</f>
        <v>Planted communitySouthern CaliforniaMechanicalGrazing45</v>
      </c>
      <c r="I1713" s="39">
        <v>75.122262175081957</v>
      </c>
      <c r="J1713" s="28">
        <v>3.6822439990913969</v>
      </c>
      <c r="K1713" s="28">
        <v>21.070093457943926</v>
      </c>
      <c r="L1713" s="28">
        <v>3.5200967908046694</v>
      </c>
      <c r="M1713" s="28">
        <v>7.0114893389386737</v>
      </c>
      <c r="N1713" s="28">
        <f>SUM(TotalCarbon[[#This Row],[Tree Carbon]:[Soil Carbon]])</f>
        <v>110.40618576186063</v>
      </c>
    </row>
    <row r="1714" spans="2:14">
      <c r="B1714" s="1" t="s">
        <v>31954</v>
      </c>
      <c r="C1714" s="1" t="s">
        <v>17</v>
      </c>
      <c r="D1714" s="1"/>
      <c r="E1714" s="1" t="s">
        <v>31947</v>
      </c>
      <c r="F1714" s="1" t="s">
        <v>192</v>
      </c>
      <c r="G1714" s="35">
        <v>50</v>
      </c>
      <c r="H1714" s="39" t="str">
        <f>TotalCarbon[[#This Row],[Project type]]&amp;TotalCarbon[[#This Row],[Project location]]&amp;TotalCarbon[[#This Row],[Vegetation Type]]&amp;TotalCarbon[[#This Row],[Site preparation]]&amp;TotalCarbon[[#This Row],[Land use]]&amp;TotalCarbon[[#This Row],[Project lifetime]]</f>
        <v>Planted communitySouthern CaliforniaMechanicalGrazing50</v>
      </c>
      <c r="I1714" s="39">
        <v>75.123877796740516</v>
      </c>
      <c r="J1714" s="28">
        <v>3.6825559278930973</v>
      </c>
      <c r="K1714" s="28">
        <v>22.366071428571427</v>
      </c>
      <c r="L1714" s="28">
        <v>3.5200311917231137</v>
      </c>
      <c r="M1714" s="28">
        <v>7.2631836208124483</v>
      </c>
      <c r="N1714" s="28">
        <f>SUM(TotalCarbon[[#This Row],[Tree Carbon]:[Soil Carbon]])</f>
        <v>111.9557199657406</v>
      </c>
    </row>
    <row r="1715" spans="2:14">
      <c r="B1715" s="1" t="s">
        <v>31954</v>
      </c>
      <c r="C1715" s="1" t="s">
        <v>17</v>
      </c>
      <c r="D1715" s="1"/>
      <c r="E1715" s="1" t="s">
        <v>31947</v>
      </c>
      <c r="F1715" s="1" t="s">
        <v>192</v>
      </c>
      <c r="G1715" s="35">
        <v>60</v>
      </c>
      <c r="H1715" s="39" t="str">
        <f>TotalCarbon[[#This Row],[Project type]]&amp;TotalCarbon[[#This Row],[Project location]]&amp;TotalCarbon[[#This Row],[Vegetation Type]]&amp;TotalCarbon[[#This Row],[Site preparation]]&amp;TotalCarbon[[#This Row],[Land use]]&amp;TotalCarbon[[#This Row],[Project lifetime]]</f>
        <v>Planted communitySouthern CaliforniaMechanicalGrazing60</v>
      </c>
      <c r="I1715" s="39">
        <v>75.124451900615981</v>
      </c>
      <c r="J1715" s="28">
        <v>3.6826909168929349</v>
      </c>
      <c r="K1715" s="28">
        <v>24.639344262295083</v>
      </c>
      <c r="L1715" s="28">
        <v>3.5200028054412922</v>
      </c>
      <c r="M1715" s="28">
        <v>7.637969192368935</v>
      </c>
      <c r="N1715" s="28">
        <f>SUM(TotalCarbon[[#This Row],[Tree Carbon]:[Soil Carbon]])</f>
        <v>114.60445907761422</v>
      </c>
    </row>
    <row r="1716" spans="2:14">
      <c r="B1716" s="1" t="s">
        <v>31954</v>
      </c>
      <c r="C1716" s="1" t="s">
        <v>17</v>
      </c>
      <c r="D1716" s="1"/>
      <c r="E1716" s="1" t="s">
        <v>31947</v>
      </c>
      <c r="F1716" s="1" t="s">
        <v>192</v>
      </c>
      <c r="G1716" s="35">
        <v>70</v>
      </c>
      <c r="H1716" s="39" t="str">
        <f>TotalCarbon[[#This Row],[Project type]]&amp;TotalCarbon[[#This Row],[Project location]]&amp;TotalCarbon[[#This Row],[Vegetation Type]]&amp;TotalCarbon[[#This Row],[Site preparation]]&amp;TotalCarbon[[#This Row],[Land use]]&amp;TotalCarbon[[#This Row],[Project lifetime]]</f>
        <v>Planted communitySouthern CaliforniaMechanicalGrazing70</v>
      </c>
      <c r="I1716" s="39">
        <v>75.124496281688877</v>
      </c>
      <c r="J1716" s="28">
        <v>3.6827052878142488</v>
      </c>
      <c r="K1716" s="28">
        <v>26.568181818181817</v>
      </c>
      <c r="L1716" s="28">
        <v>3.5199997835140926</v>
      </c>
      <c r="M1716" s="28">
        <v>7.8891954739481633</v>
      </c>
      <c r="N1716" s="28">
        <f>SUM(TotalCarbon[[#This Row],[Tree Carbon]:[Soil Carbon]])</f>
        <v>116.78457864514719</v>
      </c>
    </row>
    <row r="1717" spans="2:14">
      <c r="B1717" s="1" t="s">
        <v>31954</v>
      </c>
      <c r="C1717" s="1" t="s">
        <v>17</v>
      </c>
      <c r="D1717" s="1"/>
      <c r="E1717" s="1" t="s">
        <v>31947</v>
      </c>
      <c r="F1717" s="1" t="s">
        <v>192</v>
      </c>
      <c r="G1717" s="35">
        <v>80</v>
      </c>
      <c r="H1717" s="39" t="str">
        <f>TotalCarbon[[#This Row],[Project type]]&amp;TotalCarbon[[#This Row],[Project location]]&amp;TotalCarbon[[#This Row],[Vegetation Type]]&amp;TotalCarbon[[#This Row],[Site preparation]]&amp;TotalCarbon[[#This Row],[Land use]]&amp;TotalCarbon[[#This Row],[Project lifetime]]</f>
        <v>Planted communitySouthern CaliforniaMechanicalGrazing80</v>
      </c>
      <c r="I1717" s="39">
        <v>75.124499712556911</v>
      </c>
      <c r="J1717" s="28">
        <v>3.6827068177232407</v>
      </c>
      <c r="K1717" s="28">
        <v>28.225352112676056</v>
      </c>
      <c r="L1717" s="28">
        <v>3.5199994618046277</v>
      </c>
      <c r="M1717" s="28">
        <v>8.0575974865817201</v>
      </c>
      <c r="N1717" s="28">
        <f>SUM(TotalCarbon[[#This Row],[Tree Carbon]:[Soil Carbon]])</f>
        <v>118.61015559134256</v>
      </c>
    </row>
    <row r="1718" spans="2:14">
      <c r="B1718" s="1" t="s">
        <v>31954</v>
      </c>
      <c r="C1718" s="1" t="s">
        <v>17</v>
      </c>
      <c r="D1718" s="1"/>
      <c r="E1718" s="1" t="s">
        <v>31947</v>
      </c>
      <c r="F1718" s="1" t="s">
        <v>192</v>
      </c>
      <c r="G1718" s="35">
        <v>90</v>
      </c>
      <c r="H1718" s="39" t="str">
        <f>TotalCarbon[[#This Row],[Project type]]&amp;TotalCarbon[[#This Row],[Project location]]&amp;TotalCarbon[[#This Row],[Vegetation Type]]&amp;TotalCarbon[[#This Row],[Site preparation]]&amp;TotalCarbon[[#This Row],[Land use]]&amp;TotalCarbon[[#This Row],[Project lifetime]]</f>
        <v>Planted communitySouthern CaliforniaMechanicalGrazing90</v>
      </c>
      <c r="I1718" s="39">
        <v>75.124499977779294</v>
      </c>
      <c r="J1718" s="28">
        <v>3.6827069805950883</v>
      </c>
      <c r="K1718" s="28">
        <v>29.664473684210527</v>
      </c>
      <c r="L1718" s="28">
        <v>3.519999427555923</v>
      </c>
      <c r="M1718" s="28">
        <v>8.170480731442737</v>
      </c>
      <c r="N1718" s="28">
        <f>SUM(TotalCarbon[[#This Row],[Tree Carbon]:[Soil Carbon]])</f>
        <v>120.16216080158357</v>
      </c>
    </row>
    <row r="1719" spans="2:14">
      <c r="B1719" s="1" t="s">
        <v>31954</v>
      </c>
      <c r="C1719" s="1" t="s">
        <v>17</v>
      </c>
      <c r="D1719" s="1"/>
      <c r="E1719" s="1" t="s">
        <v>31947</v>
      </c>
      <c r="F1719" s="1" t="s">
        <v>192</v>
      </c>
      <c r="G1719" s="35">
        <v>100</v>
      </c>
      <c r="H1719" s="39" t="str">
        <f>TotalCarbon[[#This Row],[Project type]]&amp;TotalCarbon[[#This Row],[Project location]]&amp;TotalCarbon[[#This Row],[Vegetation Type]]&amp;TotalCarbon[[#This Row],[Site preparation]]&amp;TotalCarbon[[#This Row],[Land use]]&amp;TotalCarbon[[#This Row],[Project lifetime]]</f>
        <v>Planted communitySouthern CaliforniaMechanicalGrazing100</v>
      </c>
      <c r="I1719" s="39">
        <v>75.124499998282218</v>
      </c>
      <c r="J1719" s="28">
        <v>3.682706997934182</v>
      </c>
      <c r="K1719" s="28">
        <v>30.925925925925927</v>
      </c>
      <c r="L1719" s="28">
        <v>3.5199994239098604</v>
      </c>
      <c r="M1719" s="28">
        <v>8.2461486333346272</v>
      </c>
      <c r="N1719" s="28">
        <f>SUM(TotalCarbon[[#This Row],[Tree Carbon]:[Soil Carbon]])</f>
        <v>121.49928097938681</v>
      </c>
    </row>
    <row r="1720" spans="2:14" hidden="1">
      <c r="B1720" s="1" t="s">
        <v>31954</v>
      </c>
      <c r="C1720" s="1" t="s">
        <v>191</v>
      </c>
      <c r="D1720" s="1"/>
      <c r="E1720" s="1" t="s">
        <v>31947</v>
      </c>
      <c r="F1720" s="1" t="s">
        <v>192</v>
      </c>
      <c r="G1720" s="35">
        <v>0</v>
      </c>
      <c r="H172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m)MechanicalGrazing0</v>
      </c>
      <c r="I1720" s="39">
        <v>0</v>
      </c>
      <c r="J1720" s="28">
        <v>0</v>
      </c>
      <c r="K1720" s="28">
        <v>0</v>
      </c>
      <c r="L1720" s="28">
        <v>0</v>
      </c>
      <c r="M1720" s="28">
        <v>0</v>
      </c>
      <c r="N1720" s="28">
        <f>SUM(TotalCarbon[[#This Row],[Tree Carbon]:[Soil Carbon]])</f>
        <v>0</v>
      </c>
    </row>
    <row r="1721" spans="2:14" hidden="1">
      <c r="B1721" s="1" t="s">
        <v>31954</v>
      </c>
      <c r="C1721" s="1" t="s">
        <v>191</v>
      </c>
      <c r="D1721" s="1"/>
      <c r="E1721" s="1" t="s">
        <v>31947</v>
      </c>
      <c r="F1721" s="1" t="s">
        <v>192</v>
      </c>
      <c r="G1721" s="35">
        <v>5</v>
      </c>
      <c r="H172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m)MechanicalGrazing5</v>
      </c>
      <c r="I1721" s="39">
        <v>0.79</v>
      </c>
      <c r="J1721" s="28">
        <v>4.8980000000000003E-2</v>
      </c>
      <c r="K1721" s="28">
        <v>3.7388059701492535</v>
      </c>
      <c r="L1721" s="28">
        <v>9.1308747364273266</v>
      </c>
      <c r="M1721" s="28">
        <v>1.967496406091584</v>
      </c>
      <c r="N1721" s="28">
        <f>SUM(TotalCarbon[[#This Row],[Tree Carbon]:[Soil Carbon]])</f>
        <v>15.676157112668164</v>
      </c>
    </row>
    <row r="1722" spans="2:14" hidden="1">
      <c r="B1722" s="1" t="s">
        <v>31954</v>
      </c>
      <c r="C1722" s="1" t="s">
        <v>191</v>
      </c>
      <c r="D1722" s="1"/>
      <c r="E1722" s="1" t="s">
        <v>31947</v>
      </c>
      <c r="F1722" s="1" t="s">
        <v>192</v>
      </c>
      <c r="G1722" s="35">
        <v>10</v>
      </c>
      <c r="H172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m)MechanicalGrazing10</v>
      </c>
      <c r="I1722" s="39">
        <v>4.74</v>
      </c>
      <c r="J1722" s="28">
        <v>0.29388000000000003</v>
      </c>
      <c r="K1722" s="28">
        <v>6.958333333333333</v>
      </c>
      <c r="L1722" s="28">
        <v>6.1534003524366465</v>
      </c>
      <c r="M1722" s="28">
        <v>3.5783462203291663</v>
      </c>
      <c r="N1722" s="28">
        <f>SUM(TotalCarbon[[#This Row],[Tree Carbon]:[Soil Carbon]])</f>
        <v>21.723959906099147</v>
      </c>
    </row>
    <row r="1723" spans="2:14" hidden="1">
      <c r="B1723" s="1" t="s">
        <v>31954</v>
      </c>
      <c r="C1723" s="1" t="s">
        <v>191</v>
      </c>
      <c r="D1723" s="1"/>
      <c r="E1723" s="1" t="s">
        <v>31947</v>
      </c>
      <c r="F1723" s="1" t="s">
        <v>192</v>
      </c>
      <c r="G1723" s="35">
        <v>15</v>
      </c>
      <c r="H172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m)MechanicalGrazing15</v>
      </c>
      <c r="I1723" s="39">
        <v>12.24</v>
      </c>
      <c r="J1723" s="28">
        <v>0.75888</v>
      </c>
      <c r="K1723" s="28">
        <v>9.7597402597402603</v>
      </c>
      <c r="L1723" s="28">
        <v>4.9952866629182893</v>
      </c>
      <c r="M1723" s="28">
        <v>4.8971985018354331</v>
      </c>
      <c r="N1723" s="28">
        <f>SUM(TotalCarbon[[#This Row],[Tree Carbon]:[Soil Carbon]])</f>
        <v>32.651105424493984</v>
      </c>
    </row>
    <row r="1724" spans="2:14" hidden="1">
      <c r="B1724" s="1" t="s">
        <v>31954</v>
      </c>
      <c r="C1724" s="1" t="s">
        <v>191</v>
      </c>
      <c r="D1724" s="1"/>
      <c r="E1724" s="1" t="s">
        <v>31947</v>
      </c>
      <c r="F1724" s="1" t="s">
        <v>192</v>
      </c>
      <c r="G1724" s="35">
        <v>20</v>
      </c>
      <c r="H172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m)MechanicalGrazing20</v>
      </c>
      <c r="I1724" s="39">
        <v>22.43</v>
      </c>
      <c r="J1724" s="28">
        <v>1.39066</v>
      </c>
      <c r="K1724" s="28">
        <v>12.219512195121951</v>
      </c>
      <c r="L1724" s="28">
        <v>4.3744199192633131</v>
      </c>
      <c r="M1724" s="28">
        <v>5.9769834234716797</v>
      </c>
      <c r="N1724" s="28">
        <f>SUM(TotalCarbon[[#This Row],[Tree Carbon]:[Soil Carbon]])</f>
        <v>46.391575537856944</v>
      </c>
    </row>
    <row r="1725" spans="2:14" hidden="1">
      <c r="B1725" s="1" t="s">
        <v>31954</v>
      </c>
      <c r="C1725" s="1" t="s">
        <v>191</v>
      </c>
      <c r="D1725" s="1"/>
      <c r="E1725" s="1" t="s">
        <v>31947</v>
      </c>
      <c r="F1725" s="1" t="s">
        <v>192</v>
      </c>
      <c r="G1725" s="35">
        <v>25</v>
      </c>
      <c r="H172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m)MechanicalGrazing25</v>
      </c>
      <c r="I1725" s="39">
        <v>34.17</v>
      </c>
      <c r="J1725" s="28">
        <v>2.1185400000000003</v>
      </c>
      <c r="K1725" s="28">
        <v>14.396551724137931</v>
      </c>
      <c r="L1725" s="28">
        <v>3.9892686738271594</v>
      </c>
      <c r="M1725" s="28">
        <v>6.8610365455251667</v>
      </c>
      <c r="N1725" s="28">
        <f>SUM(TotalCarbon[[#This Row],[Tree Carbon]:[Soil Carbon]])</f>
        <v>61.535396943490262</v>
      </c>
    </row>
    <row r="1726" spans="2:14" hidden="1">
      <c r="B1726" s="1" t="s">
        <v>31954</v>
      </c>
      <c r="C1726" s="1" t="s">
        <v>191</v>
      </c>
      <c r="D1726" s="1"/>
      <c r="E1726" s="1" t="s">
        <v>31947</v>
      </c>
      <c r="F1726" s="1" t="s">
        <v>192</v>
      </c>
      <c r="G1726" s="35">
        <v>30</v>
      </c>
      <c r="H172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m)MechanicalGrazing30</v>
      </c>
      <c r="I1726" s="39">
        <v>46.49</v>
      </c>
      <c r="J1726" s="28">
        <v>2.8823799999999999</v>
      </c>
      <c r="K1726" s="28">
        <v>16.336956521739129</v>
      </c>
      <c r="L1726" s="28">
        <v>3.729891730097715</v>
      </c>
      <c r="M1726" s="28">
        <v>7.5848380239049646</v>
      </c>
      <c r="N1726" s="28">
        <f>SUM(TotalCarbon[[#This Row],[Tree Carbon]:[Soil Carbon]])</f>
        <v>77.024066275741816</v>
      </c>
    </row>
    <row r="1727" spans="2:14" hidden="1">
      <c r="B1727" s="1" t="s">
        <v>31954</v>
      </c>
      <c r="C1727" s="1" t="s">
        <v>191</v>
      </c>
      <c r="D1727" s="1"/>
      <c r="E1727" s="1" t="s">
        <v>31947</v>
      </c>
      <c r="F1727" s="1" t="s">
        <v>192</v>
      </c>
      <c r="G1727" s="35">
        <v>35</v>
      </c>
      <c r="H172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m)MechanicalGrazing35</v>
      </c>
      <c r="I1727" s="39">
        <v>58.67</v>
      </c>
      <c r="J1727" s="28">
        <v>3.63754</v>
      </c>
      <c r="K1727" s="28">
        <v>18.077319587628867</v>
      </c>
      <c r="L1727" s="28">
        <v>3.5457879575497073</v>
      </c>
      <c r="M1727" s="28">
        <v>8.1774365533778024</v>
      </c>
      <c r="N1727" s="28">
        <f>SUM(TotalCarbon[[#This Row],[Tree Carbon]:[Soil Carbon]])</f>
        <v>92.108084098556375</v>
      </c>
    </row>
    <row r="1728" spans="2:14" hidden="1">
      <c r="B1728" s="1" t="s">
        <v>31954</v>
      </c>
      <c r="C1728" s="1" t="s">
        <v>191</v>
      </c>
      <c r="D1728" s="1"/>
      <c r="E1728" s="1" t="s">
        <v>31947</v>
      </c>
      <c r="F1728" s="1" t="s">
        <v>192</v>
      </c>
      <c r="G1728" s="35">
        <v>40</v>
      </c>
      <c r="H172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m)MechanicalGrazing40</v>
      </c>
      <c r="I1728" s="39">
        <v>70.199999999999989</v>
      </c>
      <c r="J1728" s="28">
        <v>4.3523999999999994</v>
      </c>
      <c r="K1728" s="28">
        <v>19.647058823529413</v>
      </c>
      <c r="L1728" s="28">
        <v>3.4105442181086905</v>
      </c>
      <c r="M1728" s="28">
        <v>8.6626151936860083</v>
      </c>
      <c r="N1728" s="28">
        <f>SUM(TotalCarbon[[#This Row],[Tree Carbon]:[Soil Carbon]])</f>
        <v>106.2726182353241</v>
      </c>
    </row>
    <row r="1729" spans="2:14" hidden="1">
      <c r="B1729" s="1" t="s">
        <v>31954</v>
      </c>
      <c r="C1729" s="1" t="s">
        <v>191</v>
      </c>
      <c r="D1729" s="1"/>
      <c r="E1729" s="1" t="s">
        <v>31947</v>
      </c>
      <c r="F1729" s="1" t="s">
        <v>192</v>
      </c>
      <c r="G1729" s="35">
        <v>45</v>
      </c>
      <c r="H172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m)MechanicalGrazing45</v>
      </c>
      <c r="I1729" s="39">
        <v>90.38</v>
      </c>
      <c r="J1729" s="28">
        <v>5.6035599999999999</v>
      </c>
      <c r="K1729" s="28">
        <v>21.070093457943926</v>
      </c>
      <c r="L1729" s="28">
        <v>3.2302568479011975</v>
      </c>
      <c r="M1729" s="28">
        <v>9.059845867242899</v>
      </c>
      <c r="N1729" s="28">
        <f>SUM(TotalCarbon[[#This Row],[Tree Carbon]:[Soil Carbon]])</f>
        <v>129.34375617308802</v>
      </c>
    </row>
    <row r="1730" spans="2:14" hidden="1">
      <c r="B1730" s="1" t="s">
        <v>31954</v>
      </c>
      <c r="C1730" s="1" t="s">
        <v>191</v>
      </c>
      <c r="D1730" s="1"/>
      <c r="E1730" s="1" t="s">
        <v>31947</v>
      </c>
      <c r="F1730" s="1" t="s">
        <v>192</v>
      </c>
      <c r="G1730" s="35">
        <v>50</v>
      </c>
      <c r="H173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m)MechanicalGrazing50</v>
      </c>
      <c r="I1730" s="39">
        <v>106.34</v>
      </c>
      <c r="J1730" s="28">
        <v>6.5930800000000005</v>
      </c>
      <c r="K1730" s="28">
        <v>22.366071428571427</v>
      </c>
      <c r="L1730" s="28">
        <v>3.1210602692713665</v>
      </c>
      <c r="M1730" s="28">
        <v>9.3850708357498007</v>
      </c>
      <c r="N1730" s="28">
        <f>SUM(TotalCarbon[[#This Row],[Tree Carbon]:[Soil Carbon]])</f>
        <v>147.80528253359262</v>
      </c>
    </row>
    <row r="1731" spans="2:14" hidden="1">
      <c r="B1731" s="1" t="s">
        <v>31954</v>
      </c>
      <c r="C1731" s="1" t="s">
        <v>191</v>
      </c>
      <c r="D1731" s="1"/>
      <c r="E1731" s="1" t="s">
        <v>31947</v>
      </c>
      <c r="F1731" s="1" t="s">
        <v>192</v>
      </c>
      <c r="G1731" s="35">
        <v>60</v>
      </c>
      <c r="H173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m)MechanicalGrazing60</v>
      </c>
      <c r="I1731" s="39">
        <v>118.46000000000001</v>
      </c>
      <c r="J1731" s="28">
        <v>7.3445200000000002</v>
      </c>
      <c r="K1731" s="28">
        <v>24.639344262295083</v>
      </c>
      <c r="L1731" s="28">
        <v>3.0522746729019259</v>
      </c>
      <c r="M1731" s="28">
        <v>9.8693473349967178</v>
      </c>
      <c r="N1731" s="28">
        <f>SUM(TotalCarbon[[#This Row],[Tree Carbon]:[Soil Carbon]])</f>
        <v>163.36548627019374</v>
      </c>
    </row>
    <row r="1732" spans="2:14" hidden="1">
      <c r="B1732" s="1" t="s">
        <v>31954</v>
      </c>
      <c r="C1732" s="1" t="s">
        <v>191</v>
      </c>
      <c r="D1732" s="1"/>
      <c r="E1732" s="1" t="s">
        <v>31947</v>
      </c>
      <c r="F1732" s="1" t="s">
        <v>192</v>
      </c>
      <c r="G1732" s="35">
        <v>70</v>
      </c>
      <c r="H173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m)MechanicalGrazing70</v>
      </c>
      <c r="I1732" s="39">
        <v>127.49</v>
      </c>
      <c r="J1732" s="28">
        <v>7.9043799999999997</v>
      </c>
      <c r="K1732" s="28">
        <v>26.568181818181817</v>
      </c>
      <c r="L1732" s="28">
        <v>3.0078277165369505</v>
      </c>
      <c r="M1732" s="28">
        <v>10.193967580265877</v>
      </c>
      <c r="N1732" s="28">
        <f>SUM(TotalCarbon[[#This Row],[Tree Carbon]:[Soil Carbon]])</f>
        <v>175.16435711498463</v>
      </c>
    </row>
    <row r="1733" spans="2:14" hidden="1">
      <c r="B1733" s="1" t="s">
        <v>31954</v>
      </c>
      <c r="C1733" s="1" t="s">
        <v>191</v>
      </c>
      <c r="D1733" s="1"/>
      <c r="E1733" s="1" t="s">
        <v>31947</v>
      </c>
      <c r="F1733" s="1" t="s">
        <v>192</v>
      </c>
      <c r="G1733" s="35">
        <v>80</v>
      </c>
      <c r="H173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m)MechanicalGrazing80</v>
      </c>
      <c r="I1733" s="39">
        <v>134.16999999999999</v>
      </c>
      <c r="J1733" s="28">
        <v>8.3185399999999987</v>
      </c>
      <c r="K1733" s="28">
        <v>28.225352112676056</v>
      </c>
      <c r="L1733" s="28">
        <v>2.978647905984753</v>
      </c>
      <c r="M1733" s="28">
        <v>10.411567038018816</v>
      </c>
      <c r="N1733" s="28">
        <f>SUM(TotalCarbon[[#This Row],[Tree Carbon]:[Soil Carbon]])</f>
        <v>184.10410705667965</v>
      </c>
    </row>
    <row r="1734" spans="2:14" hidden="1">
      <c r="B1734" s="1" t="s">
        <v>31954</v>
      </c>
      <c r="C1734" s="1" t="s">
        <v>191</v>
      </c>
      <c r="D1734" s="1"/>
      <c r="E1734" s="1" t="s">
        <v>31947</v>
      </c>
      <c r="F1734" s="1" t="s">
        <v>192</v>
      </c>
      <c r="G1734" s="35">
        <v>90</v>
      </c>
      <c r="H173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m)MechanicalGrazing90</v>
      </c>
      <c r="I1734" s="39">
        <v>139.10999999999999</v>
      </c>
      <c r="J1734" s="28">
        <v>8.6248199999999997</v>
      </c>
      <c r="K1734" s="28">
        <v>29.664473684210527</v>
      </c>
      <c r="L1734" s="28">
        <v>2.9593243538939911</v>
      </c>
      <c r="M1734" s="28">
        <v>10.557428316557079</v>
      </c>
      <c r="N1734" s="28">
        <f>SUM(TotalCarbon[[#This Row],[Tree Carbon]:[Soil Carbon]])</f>
        <v>190.9160463546616</v>
      </c>
    </row>
    <row r="1735" spans="2:14" hidden="1">
      <c r="B1735" s="1" t="s">
        <v>31954</v>
      </c>
      <c r="C1735" s="1" t="s">
        <v>191</v>
      </c>
      <c r="D1735" s="1"/>
      <c r="E1735" s="1" t="s">
        <v>31947</v>
      </c>
      <c r="F1735" s="1" t="s">
        <v>192</v>
      </c>
      <c r="G1735" s="35">
        <v>100</v>
      </c>
      <c r="H173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m)MechanicalGrazing100</v>
      </c>
      <c r="I1735" s="39">
        <v>157.20000000000002</v>
      </c>
      <c r="J1735" s="28">
        <v>9.7464000000000013</v>
      </c>
      <c r="K1735" s="28">
        <v>30.925925925925927</v>
      </c>
      <c r="L1735" s="28">
        <v>2.9198333828507912</v>
      </c>
      <c r="M1735" s="28">
        <v>10.655202055501675</v>
      </c>
      <c r="N1735" s="28">
        <f>SUM(TotalCarbon[[#This Row],[Tree Carbon]:[Soil Carbon]])</f>
        <v>211.44736136427838</v>
      </c>
    </row>
    <row r="1736" spans="2:14" hidden="1">
      <c r="B1736" s="1" t="s">
        <v>31954</v>
      </c>
      <c r="C1736" s="1" t="s">
        <v>190</v>
      </c>
      <c r="D1736" s="1" t="s">
        <v>31</v>
      </c>
      <c r="E1736" s="1" t="s">
        <v>31947</v>
      </c>
      <c r="F1736" s="1" t="s">
        <v>219</v>
      </c>
      <c r="G1736" s="35">
        <v>0</v>
      </c>
      <c r="H17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m)ABSMechanicalDegraded/Invaded0</v>
      </c>
      <c r="I1736" s="39">
        <v>0</v>
      </c>
      <c r="J1736" s="28">
        <v>0</v>
      </c>
      <c r="K1736" s="28">
        <v>0</v>
      </c>
      <c r="L1736" s="28">
        <v>0</v>
      </c>
      <c r="M1736" s="28">
        <v>0</v>
      </c>
      <c r="N1736" s="28">
        <f>SUM(TotalCarbon[[#This Row],[Tree Carbon]:[Soil Carbon]])</f>
        <v>0</v>
      </c>
    </row>
    <row r="1737" spans="2:14" hidden="1">
      <c r="B1737" s="1" t="s">
        <v>31954</v>
      </c>
      <c r="C1737" s="1" t="s">
        <v>190</v>
      </c>
      <c r="D1737" s="1" t="s">
        <v>31</v>
      </c>
      <c r="E1737" s="1" t="s">
        <v>31947</v>
      </c>
      <c r="F1737" s="1" t="s">
        <v>219</v>
      </c>
      <c r="G1737" s="35">
        <v>5</v>
      </c>
      <c r="H17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m)ABSMechanicalDegraded/Invaded5</v>
      </c>
      <c r="I1737" s="39">
        <v>8.2540549056676689</v>
      </c>
      <c r="J1737" s="28">
        <v>0.69197447466425488</v>
      </c>
      <c r="K1737" s="28">
        <v>3.7388059701492535</v>
      </c>
      <c r="L1737" s="28">
        <v>5.0848664702345223</v>
      </c>
      <c r="M1737" s="28">
        <v>1.5226616741449561</v>
      </c>
      <c r="N1737" s="28">
        <f>SUM(TotalCarbon[[#This Row],[Tree Carbon]:[Soil Carbon]])</f>
        <v>19.292363494860655</v>
      </c>
    </row>
    <row r="1738" spans="2:14" hidden="1">
      <c r="B1738" s="1" t="s">
        <v>31954</v>
      </c>
      <c r="C1738" s="1" t="s">
        <v>190</v>
      </c>
      <c r="D1738" s="1" t="s">
        <v>31</v>
      </c>
      <c r="E1738" s="1" t="s">
        <v>31947</v>
      </c>
      <c r="F1738" s="1" t="s">
        <v>219</v>
      </c>
      <c r="G1738" s="35">
        <v>10</v>
      </c>
      <c r="H17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m)ABSMechanicalDegraded/Invaded10</v>
      </c>
      <c r="I1738" s="39">
        <v>40.594786521564572</v>
      </c>
      <c r="J1738" s="28">
        <v>2.251928891368137</v>
      </c>
      <c r="K1738" s="28">
        <v>6.958333333333333</v>
      </c>
      <c r="L1738" s="28">
        <v>3.9222686900393811</v>
      </c>
      <c r="M1738" s="28">
        <v>2.7693116133006228</v>
      </c>
      <c r="N1738" s="28">
        <f>SUM(TotalCarbon[[#This Row],[Tree Carbon]:[Soil Carbon]])</f>
        <v>56.496629049606049</v>
      </c>
    </row>
    <row r="1739" spans="2:14" hidden="1">
      <c r="B1739" s="1" t="s">
        <v>31954</v>
      </c>
      <c r="C1739" s="1" t="s">
        <v>190</v>
      </c>
      <c r="D1739" s="1" t="s">
        <v>31</v>
      </c>
      <c r="E1739" s="1" t="s">
        <v>31947</v>
      </c>
      <c r="F1739" s="1" t="s">
        <v>219</v>
      </c>
      <c r="G1739" s="35">
        <v>15</v>
      </c>
      <c r="H17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m)ABSMechanicalDegraded/Invaded15</v>
      </c>
      <c r="I1739" s="39">
        <v>73.67937415035658</v>
      </c>
      <c r="J1739" s="28">
        <v>3.4852420450819586</v>
      </c>
      <c r="K1739" s="28">
        <v>9.7597402597402603</v>
      </c>
      <c r="L1739" s="28">
        <v>3.5629368206142296</v>
      </c>
      <c r="M1739" s="28">
        <v>3.7899822568101769</v>
      </c>
      <c r="N1739" s="28">
        <f>SUM(TotalCarbon[[#This Row],[Tree Carbon]:[Soil Carbon]])</f>
        <v>94.277275532603198</v>
      </c>
    </row>
    <row r="1740" spans="2:14" hidden="1">
      <c r="B1740" s="1" t="s">
        <v>31954</v>
      </c>
      <c r="C1740" s="1" t="s">
        <v>190</v>
      </c>
      <c r="D1740" s="1" t="s">
        <v>31</v>
      </c>
      <c r="E1740" s="1" t="s">
        <v>31947</v>
      </c>
      <c r="F1740" s="1" t="s">
        <v>219</v>
      </c>
      <c r="G1740" s="35">
        <v>20</v>
      </c>
      <c r="H17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m)ABSMechanicalDegraded/Invaded20</v>
      </c>
      <c r="I1740" s="39">
        <v>95.760976781211241</v>
      </c>
      <c r="J1740" s="28">
        <v>4.2134383243336977</v>
      </c>
      <c r="K1740" s="28">
        <v>12.219512195121951</v>
      </c>
      <c r="L1740" s="28">
        <v>3.4172701113114243</v>
      </c>
      <c r="M1740" s="28">
        <v>4.6256367014153383</v>
      </c>
      <c r="N1740" s="28">
        <f>SUM(TotalCarbon[[#This Row],[Tree Carbon]:[Soil Carbon]])</f>
        <v>120.23683411339366</v>
      </c>
    </row>
    <row r="1741" spans="2:14" hidden="1">
      <c r="B1741" s="1" t="s">
        <v>31954</v>
      </c>
      <c r="C1741" s="1" t="s">
        <v>190</v>
      </c>
      <c r="D1741" s="1" t="s">
        <v>31</v>
      </c>
      <c r="E1741" s="1" t="s">
        <v>31947</v>
      </c>
      <c r="F1741" s="1" t="s">
        <v>219</v>
      </c>
      <c r="G1741" s="35">
        <v>25</v>
      </c>
      <c r="H17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m)ABSMechanicalDegraded/Invaded25</v>
      </c>
      <c r="I1741" s="39">
        <v>108.21176048207813</v>
      </c>
      <c r="J1741" s="28">
        <v>4.5979118722825145</v>
      </c>
      <c r="K1741" s="28">
        <v>14.396551724137931</v>
      </c>
      <c r="L1741" s="28">
        <v>3.352247130605388</v>
      </c>
      <c r="M1741" s="28">
        <v>5.3098126941598807</v>
      </c>
      <c r="N1741" s="28">
        <f>SUM(TotalCarbon[[#This Row],[Tree Carbon]:[Soil Carbon]])</f>
        <v>135.86828390326386</v>
      </c>
    </row>
    <row r="1742" spans="2:14" hidden="1">
      <c r="B1742" s="1" t="s">
        <v>31954</v>
      </c>
      <c r="C1742" s="1" t="s">
        <v>190</v>
      </c>
      <c r="D1742" s="1" t="s">
        <v>31</v>
      </c>
      <c r="E1742" s="1" t="s">
        <v>31947</v>
      </c>
      <c r="F1742" s="1" t="s">
        <v>219</v>
      </c>
      <c r="G1742" s="35">
        <v>30</v>
      </c>
      <c r="H17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m)ABSMechanicalDegraded/Invaded30</v>
      </c>
      <c r="I1742" s="39">
        <v>114.72668101524962</v>
      </c>
      <c r="J1742" s="28">
        <v>4.7912602413390672</v>
      </c>
      <c r="K1742" s="28">
        <v>16.336956521739129</v>
      </c>
      <c r="L1742" s="28">
        <v>3.3220060712745894</v>
      </c>
      <c r="M1742" s="28">
        <v>5.8699686199375023</v>
      </c>
      <c r="N1742" s="28">
        <f>SUM(TotalCarbon[[#This Row],[Tree Carbon]:[Soil Carbon]])</f>
        <v>145.04687246953992</v>
      </c>
    </row>
    <row r="1743" spans="2:14" hidden="1">
      <c r="B1743" s="1" t="s">
        <v>31954</v>
      </c>
      <c r="C1743" s="1" t="s">
        <v>190</v>
      </c>
      <c r="D1743" s="1" t="s">
        <v>31</v>
      </c>
      <c r="E1743" s="1" t="s">
        <v>31947</v>
      </c>
      <c r="F1743" s="1" t="s">
        <v>219</v>
      </c>
      <c r="G1743" s="35">
        <v>35</v>
      </c>
      <c r="H17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m)ABSMechanicalDegraded/Invaded35</v>
      </c>
      <c r="I1743" s="39">
        <v>118.01878020862119</v>
      </c>
      <c r="J1743" s="28">
        <v>4.886340896898008</v>
      </c>
      <c r="K1743" s="28">
        <v>18.077319587628867</v>
      </c>
      <c r="L1743" s="28">
        <v>3.3076758426460118</v>
      </c>
      <c r="M1743" s="28">
        <v>6.3285855028904976</v>
      </c>
      <c r="N1743" s="28">
        <f>SUM(TotalCarbon[[#This Row],[Tree Carbon]:[Soil Carbon]])</f>
        <v>150.61870203868457</v>
      </c>
    </row>
    <row r="1744" spans="2:14" hidden="1">
      <c r="B1744" s="1" t="s">
        <v>31954</v>
      </c>
      <c r="C1744" s="1" t="s">
        <v>190</v>
      </c>
      <c r="D1744" s="1" t="s">
        <v>31</v>
      </c>
      <c r="E1744" s="1" t="s">
        <v>31947</v>
      </c>
      <c r="F1744" s="1" t="s">
        <v>219</v>
      </c>
      <c r="G1744" s="35">
        <v>40</v>
      </c>
      <c r="H17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m)ABSMechanicalDegraded/Invaded40</v>
      </c>
      <c r="I1744" s="39">
        <v>119.65481165339548</v>
      </c>
      <c r="J1744" s="28">
        <v>4.9326068300850245</v>
      </c>
      <c r="K1744" s="28">
        <v>19.647058823529413</v>
      </c>
      <c r="L1744" s="28">
        <v>3.3008252982209121</v>
      </c>
      <c r="M1744" s="28">
        <v>6.7040692488448954</v>
      </c>
      <c r="N1744" s="28">
        <f>SUM(TotalCarbon[[#This Row],[Tree Carbon]:[Soil Carbon]])</f>
        <v>154.2393718540757</v>
      </c>
    </row>
    <row r="1745" spans="2:14" hidden="1">
      <c r="B1745" s="1" t="s">
        <v>31954</v>
      </c>
      <c r="C1745" s="1" t="s">
        <v>190</v>
      </c>
      <c r="D1745" s="1" t="s">
        <v>31</v>
      </c>
      <c r="E1745" s="1" t="s">
        <v>31947</v>
      </c>
      <c r="F1745" s="1" t="s">
        <v>219</v>
      </c>
      <c r="G1745" s="35">
        <v>45</v>
      </c>
      <c r="H17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m)ABSMechanicalDegraded/Invaded45</v>
      </c>
      <c r="I1745" s="39">
        <v>120.46131248229449</v>
      </c>
      <c r="J1745" s="28">
        <v>4.9550066959334904</v>
      </c>
      <c r="K1745" s="28">
        <v>21.070093457943926</v>
      </c>
      <c r="L1745" s="28">
        <v>3.2975366799978336</v>
      </c>
      <c r="M1745" s="28">
        <v>7.0114893389386737</v>
      </c>
      <c r="N1745" s="28">
        <f>SUM(TotalCarbon[[#This Row],[Tree Carbon]:[Soil Carbon]])</f>
        <v>156.79543865510843</v>
      </c>
    </row>
    <row r="1746" spans="2:14" hidden="1">
      <c r="B1746" s="1" t="s">
        <v>31954</v>
      </c>
      <c r="C1746" s="1" t="s">
        <v>190</v>
      </c>
      <c r="D1746" s="1" t="s">
        <v>31</v>
      </c>
      <c r="E1746" s="1" t="s">
        <v>31947</v>
      </c>
      <c r="F1746" s="1" t="s">
        <v>219</v>
      </c>
      <c r="G1746" s="35">
        <v>50</v>
      </c>
      <c r="H17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m)ABSMechanicalDegraded/Invaded50</v>
      </c>
      <c r="I1746" s="39">
        <v>120.85732803160516</v>
      </c>
      <c r="J1746" s="28">
        <v>4.9658255645110616</v>
      </c>
      <c r="K1746" s="28">
        <v>22.366071428571427</v>
      </c>
      <c r="L1746" s="28">
        <v>3.2959548054701044</v>
      </c>
      <c r="M1746" s="28">
        <v>7.2631836208124483</v>
      </c>
      <c r="N1746" s="28">
        <f>SUM(TotalCarbon[[#This Row],[Tree Carbon]:[Soil Carbon]])</f>
        <v>158.7483634509702</v>
      </c>
    </row>
    <row r="1747" spans="2:14" hidden="1">
      <c r="B1747" s="1" t="s">
        <v>31954</v>
      </c>
      <c r="C1747" s="1" t="s">
        <v>190</v>
      </c>
      <c r="D1747" s="1" t="s">
        <v>31</v>
      </c>
      <c r="E1747" s="1" t="s">
        <v>31947</v>
      </c>
      <c r="F1747" s="1" t="s">
        <v>219</v>
      </c>
      <c r="G1747" s="35">
        <v>60</v>
      </c>
      <c r="H17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m)ABSMechanicalDegraded/Invaded60</v>
      </c>
      <c r="I1747" s="39">
        <v>121.14643993625434</v>
      </c>
      <c r="J1747" s="28">
        <v>4.9735614396096519</v>
      </c>
      <c r="K1747" s="28">
        <v>24.639344262295083</v>
      </c>
      <c r="L1747" s="28">
        <v>3.2948262848480221</v>
      </c>
      <c r="M1747" s="28">
        <v>7.637969192368935</v>
      </c>
      <c r="N1747" s="28">
        <f>SUM(TotalCarbon[[#This Row],[Tree Carbon]:[Soil Carbon]])</f>
        <v>161.69214111537602</v>
      </c>
    </row>
    <row r="1748" spans="2:14" hidden="1">
      <c r="B1748" s="1" t="s">
        <v>31954</v>
      </c>
      <c r="C1748" s="1" t="s">
        <v>190</v>
      </c>
      <c r="D1748" s="1" t="s">
        <v>31</v>
      </c>
      <c r="E1748" s="1" t="s">
        <v>31947</v>
      </c>
      <c r="F1748" s="1" t="s">
        <v>219</v>
      </c>
      <c r="G1748" s="35">
        <v>70</v>
      </c>
      <c r="H17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m)ABSMechanicalDegraded/Invaded70</v>
      </c>
      <c r="I1748" s="39">
        <v>121.21570384344838</v>
      </c>
      <c r="J1748" s="28">
        <v>4.9753591392315268</v>
      </c>
      <c r="K1748" s="28">
        <v>26.568181818181817</v>
      </c>
      <c r="L1748" s="28">
        <v>3.2945643404577609</v>
      </c>
      <c r="M1748" s="28">
        <v>7.8891954739481633</v>
      </c>
      <c r="N1748" s="28">
        <f>SUM(TotalCarbon[[#This Row],[Tree Carbon]:[Soil Carbon]])</f>
        <v>163.94300461526763</v>
      </c>
    </row>
    <row r="1749" spans="2:14" hidden="1">
      <c r="B1749" s="1" t="s">
        <v>31954</v>
      </c>
      <c r="C1749" s="1" t="s">
        <v>190</v>
      </c>
      <c r="D1749" s="1" t="s">
        <v>31</v>
      </c>
      <c r="E1749" s="1" t="s">
        <v>31947</v>
      </c>
      <c r="F1749" s="1" t="s">
        <v>219</v>
      </c>
      <c r="G1749" s="35">
        <v>80</v>
      </c>
      <c r="H17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m)ABSMechanicalDegraded/Invaded80</v>
      </c>
      <c r="I1749" s="39">
        <v>121.23228371774194</v>
      </c>
      <c r="J1749" s="28">
        <v>4.9757766922679831</v>
      </c>
      <c r="K1749" s="28">
        <v>28.225352112676056</v>
      </c>
      <c r="L1749" s="28">
        <v>3.2945035149626141</v>
      </c>
      <c r="M1749" s="28">
        <v>8.0575974865817201</v>
      </c>
      <c r="N1749" s="28">
        <f>SUM(TotalCarbon[[#This Row],[Tree Carbon]:[Soil Carbon]])</f>
        <v>165.78551352423034</v>
      </c>
    </row>
    <row r="1750" spans="2:14" hidden="1">
      <c r="B1750" s="1" t="s">
        <v>31954</v>
      </c>
      <c r="C1750" s="1" t="s">
        <v>190</v>
      </c>
      <c r="D1750" s="1" t="s">
        <v>31</v>
      </c>
      <c r="E1750" s="1" t="s">
        <v>31947</v>
      </c>
      <c r="F1750" s="1" t="s">
        <v>219</v>
      </c>
      <c r="G1750" s="35">
        <v>90</v>
      </c>
      <c r="H17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m)ABSMechanicalDegraded/Invaded90</v>
      </c>
      <c r="I1750" s="39">
        <v>121.23625168179348</v>
      </c>
      <c r="J1750" s="28">
        <v>4.9758736665722871</v>
      </c>
      <c r="K1750" s="28">
        <v>29.664473684210527</v>
      </c>
      <c r="L1750" s="28">
        <v>3.2944893894803471</v>
      </c>
      <c r="M1750" s="28">
        <v>8.170480731442737</v>
      </c>
      <c r="N1750" s="28">
        <f>SUM(TotalCarbon[[#This Row],[Tree Carbon]:[Soil Carbon]])</f>
        <v>167.34156915349939</v>
      </c>
    </row>
    <row r="1751" spans="2:14" hidden="1">
      <c r="B1751" s="1" t="s">
        <v>31954</v>
      </c>
      <c r="C1751" s="1" t="s">
        <v>190</v>
      </c>
      <c r="D1751" s="1" t="s">
        <v>31</v>
      </c>
      <c r="E1751" s="1" t="s">
        <v>31947</v>
      </c>
      <c r="F1751" s="1" t="s">
        <v>219</v>
      </c>
      <c r="G1751" s="35">
        <v>100</v>
      </c>
      <c r="H17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m)ABSMechanicalDegraded/Invaded100</v>
      </c>
      <c r="I1751" s="39">
        <v>121.23720126543793</v>
      </c>
      <c r="J1751" s="28">
        <v>4.9758961877037464</v>
      </c>
      <c r="K1751" s="28">
        <v>30.925925925925927</v>
      </c>
      <c r="L1751" s="28">
        <v>3.2944861090527615</v>
      </c>
      <c r="M1751" s="28">
        <v>8.2461486333346272</v>
      </c>
      <c r="N1751" s="28">
        <f>SUM(TotalCarbon[[#This Row],[Tree Carbon]:[Soil Carbon]])</f>
        <v>168.67965812145499</v>
      </c>
    </row>
    <row r="1752" spans="2:14" hidden="1">
      <c r="B1752" s="1" t="s">
        <v>31954</v>
      </c>
      <c r="C1752" s="1" t="s">
        <v>190</v>
      </c>
      <c r="D1752" s="1" t="s">
        <v>206</v>
      </c>
      <c r="E1752" s="1" t="s">
        <v>31947</v>
      </c>
      <c r="F1752" s="1" t="s">
        <v>219</v>
      </c>
      <c r="G1752" s="35">
        <v>0</v>
      </c>
      <c r="H17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m)otherMRFMechanicalDegraded/Invaded0</v>
      </c>
      <c r="I1752" s="39">
        <v>0</v>
      </c>
      <c r="J1752" s="28">
        <v>0</v>
      </c>
      <c r="K1752" s="28">
        <v>0</v>
      </c>
      <c r="L1752" s="28">
        <v>0</v>
      </c>
      <c r="M1752" s="28">
        <v>0</v>
      </c>
      <c r="N1752" s="28">
        <f>SUM(TotalCarbon[[#This Row],[Tree Carbon]:[Soil Carbon]])</f>
        <v>0</v>
      </c>
    </row>
    <row r="1753" spans="2:14" hidden="1">
      <c r="B1753" s="1" t="s">
        <v>31954</v>
      </c>
      <c r="C1753" s="1" t="s">
        <v>190</v>
      </c>
      <c r="D1753" s="1" t="s">
        <v>206</v>
      </c>
      <c r="E1753" s="1" t="s">
        <v>31947</v>
      </c>
      <c r="F1753" s="1" t="s">
        <v>219</v>
      </c>
      <c r="G1753" s="35">
        <v>5</v>
      </c>
      <c r="H17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m)otherMRFMechanicalDegraded/Invaded5</v>
      </c>
      <c r="I1753" s="39">
        <v>33.155183668076212</v>
      </c>
      <c r="J1753" s="28">
        <v>2.2138094755184801</v>
      </c>
      <c r="K1753" s="28">
        <v>3.7388059701492535</v>
      </c>
      <c r="L1753" s="28">
        <v>3.9370281127049118</v>
      </c>
      <c r="M1753" s="28">
        <v>1.5226616741449561</v>
      </c>
      <c r="N1753" s="28">
        <f>SUM(TotalCarbon[[#This Row],[Tree Carbon]:[Soil Carbon]])</f>
        <v>44.567488900593816</v>
      </c>
    </row>
    <row r="1754" spans="2:14" hidden="1">
      <c r="B1754" s="1" t="s">
        <v>31954</v>
      </c>
      <c r="C1754" s="1" t="s">
        <v>190</v>
      </c>
      <c r="D1754" s="1" t="s">
        <v>206</v>
      </c>
      <c r="E1754" s="1" t="s">
        <v>31947</v>
      </c>
      <c r="F1754" s="1" t="s">
        <v>219</v>
      </c>
      <c r="G1754" s="35">
        <v>10</v>
      </c>
      <c r="H17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m)otherMRFMechanicalDegraded/Invaded10</v>
      </c>
      <c r="I1754" s="39">
        <v>77.924539145722534</v>
      </c>
      <c r="J1754" s="28">
        <v>5.1428460622941454</v>
      </c>
      <c r="K1754" s="28">
        <v>6.958333333333333</v>
      </c>
      <c r="L1754" s="28">
        <v>3.2706539305189413</v>
      </c>
      <c r="M1754" s="28">
        <v>2.7693116133006228</v>
      </c>
      <c r="N1754" s="28">
        <f>SUM(TotalCarbon[[#This Row],[Tree Carbon]:[Soil Carbon]])</f>
        <v>96.065684085169579</v>
      </c>
    </row>
    <row r="1755" spans="2:14" hidden="1">
      <c r="B1755" s="1" t="s">
        <v>31954</v>
      </c>
      <c r="C1755" s="1" t="s">
        <v>190</v>
      </c>
      <c r="D1755" s="1" t="s">
        <v>206</v>
      </c>
      <c r="E1755" s="1" t="s">
        <v>31947</v>
      </c>
      <c r="F1755" s="1" t="s">
        <v>219</v>
      </c>
      <c r="G1755" s="35">
        <v>15</v>
      </c>
      <c r="H17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m)otherMRFMechanicalDegraded/Invaded15</v>
      </c>
      <c r="I1755" s="39">
        <v>98.62348960339007</v>
      </c>
      <c r="J1755" s="28">
        <v>6.1228214478985956</v>
      </c>
      <c r="K1755" s="28">
        <v>9.7597402597402603</v>
      </c>
      <c r="L1755" s="28">
        <v>3.1475310154186946</v>
      </c>
      <c r="M1755" s="28">
        <v>3.7899822568101769</v>
      </c>
      <c r="N1755" s="28">
        <f>SUM(TotalCarbon[[#This Row],[Tree Carbon]:[Soil Carbon]])</f>
        <v>121.4435645832578</v>
      </c>
    </row>
    <row r="1756" spans="2:14" hidden="1">
      <c r="B1756" s="1" t="s">
        <v>31954</v>
      </c>
      <c r="C1756" s="1" t="s">
        <v>190</v>
      </c>
      <c r="D1756" s="1" t="s">
        <v>206</v>
      </c>
      <c r="E1756" s="1" t="s">
        <v>31947</v>
      </c>
      <c r="F1756" s="1" t="s">
        <v>219</v>
      </c>
      <c r="G1756" s="35">
        <v>20</v>
      </c>
      <c r="H175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m)otherMRFMechanicalDegraded/Invaded20</v>
      </c>
      <c r="I1756" s="39">
        <v>106.17189536167912</v>
      </c>
      <c r="J1756" s="28">
        <v>6.3716453932118213</v>
      </c>
      <c r="K1756" s="28">
        <v>12.219512195121951</v>
      </c>
      <c r="L1756" s="28">
        <v>3.1200677009120383</v>
      </c>
      <c r="M1756" s="28">
        <v>4.6256367014153383</v>
      </c>
      <c r="N1756" s="28">
        <f>SUM(TotalCarbon[[#This Row],[Tree Carbon]:[Soil Carbon]])</f>
        <v>132.50875735234027</v>
      </c>
    </row>
    <row r="1757" spans="2:14" hidden="1">
      <c r="B1757" s="1" t="s">
        <v>31954</v>
      </c>
      <c r="C1757" s="1" t="s">
        <v>190</v>
      </c>
      <c r="D1757" s="1" t="s">
        <v>206</v>
      </c>
      <c r="E1757" s="1" t="s">
        <v>31947</v>
      </c>
      <c r="F1757" s="1" t="s">
        <v>219</v>
      </c>
      <c r="G1757" s="35">
        <v>25</v>
      </c>
      <c r="H175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m)otherMRFMechanicalDegraded/Invaded25</v>
      </c>
      <c r="I1757" s="39">
        <v>108.74139318085362</v>
      </c>
      <c r="J1757" s="28">
        <v>6.4310937265752388</v>
      </c>
      <c r="K1757" s="28">
        <v>14.396551724137931</v>
      </c>
      <c r="L1757" s="28">
        <v>3.1136995547595818</v>
      </c>
      <c r="M1757" s="28">
        <v>5.3098126941598807</v>
      </c>
      <c r="N1757" s="28">
        <f>SUM(TotalCarbon[[#This Row],[Tree Carbon]:[Soil Carbon]])</f>
        <v>137.99255088048628</v>
      </c>
    </row>
    <row r="1758" spans="2:14" hidden="1">
      <c r="B1758" s="1" t="s">
        <v>31954</v>
      </c>
      <c r="C1758" s="1" t="s">
        <v>190</v>
      </c>
      <c r="D1758" s="1" t="s">
        <v>206</v>
      </c>
      <c r="E1758" s="1" t="s">
        <v>31947</v>
      </c>
      <c r="F1758" s="1" t="s">
        <v>219</v>
      </c>
      <c r="G1758" s="35">
        <v>30</v>
      </c>
      <c r="H175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m)otherMRFMechanicalDegraded/Invaded30</v>
      </c>
      <c r="I1758" s="39">
        <v>109.59718825626797</v>
      </c>
      <c r="J1758" s="28">
        <v>6.4450985629514062</v>
      </c>
      <c r="K1758" s="28">
        <v>16.336956521739129</v>
      </c>
      <c r="L1758" s="28">
        <v>3.1122097950581948</v>
      </c>
      <c r="M1758" s="28">
        <v>5.8699686199375023</v>
      </c>
      <c r="N1758" s="28">
        <f>SUM(TotalCarbon[[#This Row],[Tree Carbon]:[Soil Carbon]])</f>
        <v>141.36142175595421</v>
      </c>
    </row>
    <row r="1759" spans="2:14" hidden="1">
      <c r="B1759" s="1" t="s">
        <v>31954</v>
      </c>
      <c r="C1759" s="1" t="s">
        <v>190</v>
      </c>
      <c r="D1759" s="1" t="s">
        <v>206</v>
      </c>
      <c r="E1759" s="1" t="s">
        <v>31947</v>
      </c>
      <c r="F1759" s="1" t="s">
        <v>219</v>
      </c>
      <c r="G1759" s="35">
        <v>35</v>
      </c>
      <c r="H175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m)otherMRFMechanicalDegraded/Invaded35</v>
      </c>
      <c r="I1759" s="39">
        <v>109.88020375175877</v>
      </c>
      <c r="J1759" s="28">
        <v>6.4483869907423843</v>
      </c>
      <c r="K1759" s="28">
        <v>18.077319587628867</v>
      </c>
      <c r="L1759" s="28">
        <v>3.1118605621544919</v>
      </c>
      <c r="M1759" s="28">
        <v>6.3285855028904976</v>
      </c>
      <c r="N1759" s="28">
        <f>SUM(TotalCarbon[[#This Row],[Tree Carbon]:[Soil Carbon]])</f>
        <v>143.84635639517501</v>
      </c>
    </row>
    <row r="1760" spans="2:14" hidden="1">
      <c r="B1760" s="1" t="s">
        <v>31954</v>
      </c>
      <c r="C1760" s="1" t="s">
        <v>190</v>
      </c>
      <c r="D1760" s="1" t="s">
        <v>206</v>
      </c>
      <c r="E1760" s="1" t="s">
        <v>31947</v>
      </c>
      <c r="F1760" s="1" t="s">
        <v>219</v>
      </c>
      <c r="G1760" s="35">
        <v>40</v>
      </c>
      <c r="H17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m)otherMRFMechanicalDegraded/Invaded40</v>
      </c>
      <c r="I1760" s="39">
        <v>109.97358067542979</v>
      </c>
      <c r="J1760" s="28">
        <v>6.4491585403694751</v>
      </c>
      <c r="K1760" s="28">
        <v>19.647058823529413</v>
      </c>
      <c r="L1760" s="28">
        <v>3.1117786546138415</v>
      </c>
      <c r="M1760" s="28">
        <v>6.7040692488448954</v>
      </c>
      <c r="N1760" s="28">
        <f>SUM(TotalCarbon[[#This Row],[Tree Carbon]:[Soil Carbon]])</f>
        <v>145.88564594278739</v>
      </c>
    </row>
    <row r="1761" spans="2:14" hidden="1">
      <c r="B1761" s="1" t="s">
        <v>31954</v>
      </c>
      <c r="C1761" s="1" t="s">
        <v>190</v>
      </c>
      <c r="D1761" s="1" t="s">
        <v>206</v>
      </c>
      <c r="E1761" s="1" t="s">
        <v>31947</v>
      </c>
      <c r="F1761" s="1" t="s">
        <v>219</v>
      </c>
      <c r="G1761" s="35">
        <v>45</v>
      </c>
      <c r="H17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m)otherMRFMechanicalDegraded/Invaded45</v>
      </c>
      <c r="I1761" s="39">
        <v>110.00436546325363</v>
      </c>
      <c r="J1761" s="28">
        <v>6.449339533012612</v>
      </c>
      <c r="K1761" s="28">
        <v>21.070093457943926</v>
      </c>
      <c r="L1761" s="28">
        <v>3.1117594422053281</v>
      </c>
      <c r="M1761" s="28">
        <v>7.0114893389386737</v>
      </c>
      <c r="N1761" s="28">
        <f>SUM(TotalCarbon[[#This Row],[Tree Carbon]:[Soil Carbon]])</f>
        <v>147.64704723535419</v>
      </c>
    </row>
    <row r="1762" spans="2:14" hidden="1">
      <c r="B1762" s="1" t="s">
        <v>31954</v>
      </c>
      <c r="C1762" s="1" t="s">
        <v>190</v>
      </c>
      <c r="D1762" s="1" t="s">
        <v>206</v>
      </c>
      <c r="E1762" s="1" t="s">
        <v>31947</v>
      </c>
      <c r="F1762" s="1" t="s">
        <v>219</v>
      </c>
      <c r="G1762" s="35">
        <v>50</v>
      </c>
      <c r="H17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m)otherMRFMechanicalDegraded/Invaded50</v>
      </c>
      <c r="I1762" s="39">
        <v>110.01451212444763</v>
      </c>
      <c r="J1762" s="28">
        <v>6.4493819890606705</v>
      </c>
      <c r="K1762" s="28">
        <v>22.366071428571427</v>
      </c>
      <c r="L1762" s="28">
        <v>3.1117549355818226</v>
      </c>
      <c r="M1762" s="28">
        <v>7.2631836208124483</v>
      </c>
      <c r="N1762" s="28">
        <f>SUM(TotalCarbon[[#This Row],[Tree Carbon]:[Soil Carbon]])</f>
        <v>149.20490409847397</v>
      </c>
    </row>
    <row r="1763" spans="2:14" hidden="1">
      <c r="B1763" s="1" t="s">
        <v>31954</v>
      </c>
      <c r="C1763" s="1" t="s">
        <v>190</v>
      </c>
      <c r="D1763" s="1" t="s">
        <v>206</v>
      </c>
      <c r="E1763" s="1" t="s">
        <v>31947</v>
      </c>
      <c r="F1763" s="1" t="s">
        <v>219</v>
      </c>
      <c r="G1763" s="35">
        <v>60</v>
      </c>
      <c r="H17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m)otherMRFMechanicalDegraded/Invaded60</v>
      </c>
      <c r="I1763" s="39">
        <v>110.01895826398363</v>
      </c>
      <c r="J1763" s="28">
        <v>6.4493942840957104</v>
      </c>
      <c r="K1763" s="28">
        <v>24.639344262295083</v>
      </c>
      <c r="L1763" s="28">
        <v>3.1117536304955147</v>
      </c>
      <c r="M1763" s="28">
        <v>7.637969192368935</v>
      </c>
      <c r="N1763" s="28">
        <f>SUM(TotalCarbon[[#This Row],[Tree Carbon]:[Soil Carbon]])</f>
        <v>151.85741963323886</v>
      </c>
    </row>
    <row r="1764" spans="2:14" hidden="1">
      <c r="B1764" s="1" t="s">
        <v>31954</v>
      </c>
      <c r="C1764" s="1" t="s">
        <v>190</v>
      </c>
      <c r="D1764" s="1" t="s">
        <v>206</v>
      </c>
      <c r="E1764" s="1" t="s">
        <v>31947</v>
      </c>
      <c r="F1764" s="1" t="s">
        <v>219</v>
      </c>
      <c r="G1764" s="35">
        <v>70</v>
      </c>
      <c r="H17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m)otherMRFMechanicalDegraded/Invaded70</v>
      </c>
      <c r="I1764" s="39">
        <v>110.01944116244796</v>
      </c>
      <c r="J1764" s="28">
        <v>6.4493949606086396</v>
      </c>
      <c r="K1764" s="28">
        <v>26.568181818181817</v>
      </c>
      <c r="L1764" s="28">
        <v>3.1117535586854976</v>
      </c>
      <c r="M1764" s="28">
        <v>7.8891954739481633</v>
      </c>
      <c r="N1764" s="28">
        <f>SUM(TotalCarbon[[#This Row],[Tree Carbon]:[Soil Carbon]])</f>
        <v>154.03796697387207</v>
      </c>
    </row>
    <row r="1765" spans="2:14" hidden="1">
      <c r="B1765" s="1" t="s">
        <v>31954</v>
      </c>
      <c r="C1765" s="1" t="s">
        <v>190</v>
      </c>
      <c r="D1765" s="1" t="s">
        <v>206</v>
      </c>
      <c r="E1765" s="1" t="s">
        <v>31947</v>
      </c>
      <c r="F1765" s="1" t="s">
        <v>219</v>
      </c>
      <c r="G1765" s="35">
        <v>80</v>
      </c>
      <c r="H17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m)otherMRFMechanicalDegraded/Invaded80</v>
      </c>
      <c r="I1765" s="39">
        <v>110.01949360970488</v>
      </c>
      <c r="J1765" s="28">
        <v>6.4493949978325613</v>
      </c>
      <c r="K1765" s="28">
        <v>28.225352112676056</v>
      </c>
      <c r="L1765" s="28">
        <v>3.1117535547342796</v>
      </c>
      <c r="M1765" s="28">
        <v>8.0575974865817201</v>
      </c>
      <c r="N1765" s="28">
        <f>SUM(TotalCarbon[[#This Row],[Tree Carbon]:[Soil Carbon]])</f>
        <v>155.86359176152951</v>
      </c>
    </row>
    <row r="1766" spans="2:14" hidden="1">
      <c r="B1766" s="1" t="s">
        <v>31954</v>
      </c>
      <c r="C1766" s="1" t="s">
        <v>190</v>
      </c>
      <c r="D1766" s="1" t="s">
        <v>206</v>
      </c>
      <c r="E1766" s="1" t="s">
        <v>31947</v>
      </c>
      <c r="F1766" s="1" t="s">
        <v>219</v>
      </c>
      <c r="G1766" s="35">
        <v>90</v>
      </c>
      <c r="H17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m)otherMRFMechanicalDegraded/Invaded90</v>
      </c>
      <c r="I1766" s="39">
        <v>110.01949930595572</v>
      </c>
      <c r="J1766" s="28">
        <v>6.4493949998807407</v>
      </c>
      <c r="K1766" s="28">
        <v>29.664473684210527</v>
      </c>
      <c r="L1766" s="28">
        <v>3.1117535545168709</v>
      </c>
      <c r="M1766" s="28">
        <v>8.170480731442737</v>
      </c>
      <c r="N1766" s="28">
        <f>SUM(TotalCarbon[[#This Row],[Tree Carbon]:[Soil Carbon]])</f>
        <v>157.41560227600661</v>
      </c>
    </row>
    <row r="1767" spans="2:14" hidden="1">
      <c r="B1767" s="1" t="s">
        <v>31954</v>
      </c>
      <c r="C1767" s="1" t="s">
        <v>190</v>
      </c>
      <c r="D1767" s="1" t="s">
        <v>206</v>
      </c>
      <c r="E1767" s="1" t="s">
        <v>31947</v>
      </c>
      <c r="F1767" s="1" t="s">
        <v>219</v>
      </c>
      <c r="G1767" s="35">
        <v>100</v>
      </c>
      <c r="H17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m)otherMRFMechanicalDegraded/Invaded100</v>
      </c>
      <c r="I1767" s="39">
        <v>110.01949992462048</v>
      </c>
      <c r="J1767" s="28">
        <v>6.4493949999934381</v>
      </c>
      <c r="K1767" s="28">
        <v>30.925925925925927</v>
      </c>
      <c r="L1767" s="28">
        <v>3.1117535545049098</v>
      </c>
      <c r="M1767" s="28">
        <v>8.2461486333346272</v>
      </c>
      <c r="N1767" s="28">
        <f>SUM(TotalCarbon[[#This Row],[Tree Carbon]:[Soil Carbon]])</f>
        <v>158.75272303837937</v>
      </c>
    </row>
    <row r="1768" spans="2:14" hidden="1">
      <c r="B1768" s="1" t="s">
        <v>31954</v>
      </c>
      <c r="C1768" s="1" t="s">
        <v>190</v>
      </c>
      <c r="D1768" s="1" t="s">
        <v>207</v>
      </c>
      <c r="E1768" s="1" t="s">
        <v>31947</v>
      </c>
      <c r="F1768" s="1" t="s">
        <v>219</v>
      </c>
      <c r="G1768" s="35">
        <v>0</v>
      </c>
      <c r="H17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m)CotDomMechanicalDegraded/Invaded0</v>
      </c>
      <c r="I1768" s="39">
        <v>0</v>
      </c>
      <c r="J1768" s="28">
        <v>0</v>
      </c>
      <c r="K1768" s="28">
        <v>0</v>
      </c>
      <c r="L1768" s="28">
        <v>0</v>
      </c>
      <c r="M1768" s="28">
        <v>0</v>
      </c>
      <c r="N1768" s="28">
        <f>SUM(TotalCarbon[[#This Row],[Tree Carbon]:[Soil Carbon]])</f>
        <v>0</v>
      </c>
    </row>
    <row r="1769" spans="2:14" hidden="1">
      <c r="B1769" s="1" t="s">
        <v>31954</v>
      </c>
      <c r="C1769" s="1" t="s">
        <v>190</v>
      </c>
      <c r="D1769" s="1" t="s">
        <v>207</v>
      </c>
      <c r="E1769" s="1" t="s">
        <v>31947</v>
      </c>
      <c r="F1769" s="1" t="s">
        <v>219</v>
      </c>
      <c r="G1769" s="35">
        <v>5</v>
      </c>
      <c r="H17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m)CotDomMechanicalDegraded/Invaded5</v>
      </c>
      <c r="I1769" s="39">
        <v>2.7955618735330114</v>
      </c>
      <c r="J1769" s="28">
        <v>0.27487645754050716</v>
      </c>
      <c r="K1769" s="28">
        <v>3.7388059701492535</v>
      </c>
      <c r="L1769" s="28">
        <v>6.2300152423273394</v>
      </c>
      <c r="M1769" s="28">
        <v>1.5226616741449561</v>
      </c>
      <c r="N1769" s="28">
        <f>SUM(TotalCarbon[[#This Row],[Tree Carbon]:[Soil Carbon]])</f>
        <v>14.561921217695069</v>
      </c>
    </row>
    <row r="1770" spans="2:14" hidden="1">
      <c r="B1770" s="1" t="s">
        <v>31954</v>
      </c>
      <c r="C1770" s="1" t="s">
        <v>190</v>
      </c>
      <c r="D1770" s="1" t="s">
        <v>207</v>
      </c>
      <c r="E1770" s="1" t="s">
        <v>31947</v>
      </c>
      <c r="F1770" s="1" t="s">
        <v>219</v>
      </c>
      <c r="G1770" s="35">
        <v>10</v>
      </c>
      <c r="H17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m)CotDomMechanicalDegraded/Invaded10</v>
      </c>
      <c r="I1770" s="39">
        <v>15.529688419547362</v>
      </c>
      <c r="J1770" s="28">
        <v>1.2887089811823247</v>
      </c>
      <c r="K1770" s="28">
        <v>6.958333333333333</v>
      </c>
      <c r="L1770" s="28">
        <v>4.434710774383924</v>
      </c>
      <c r="M1770" s="28">
        <v>2.7693116133006228</v>
      </c>
      <c r="N1770" s="28">
        <f>SUM(TotalCarbon[[#This Row],[Tree Carbon]:[Soil Carbon]])</f>
        <v>30.980753121747565</v>
      </c>
    </row>
    <row r="1771" spans="2:14" hidden="1">
      <c r="B1771" s="1" t="s">
        <v>31954</v>
      </c>
      <c r="C1771" s="1" t="s">
        <v>190</v>
      </c>
      <c r="D1771" s="1" t="s">
        <v>207</v>
      </c>
      <c r="E1771" s="1" t="s">
        <v>31947</v>
      </c>
      <c r="F1771" s="1" t="s">
        <v>219</v>
      </c>
      <c r="G1771" s="35">
        <v>15</v>
      </c>
      <c r="H17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m)CotDomMechanicalDegraded/Invaded15</v>
      </c>
      <c r="I1771" s="39">
        <v>37.006473013310519</v>
      </c>
      <c r="J1771" s="28">
        <v>2.6470458271098298</v>
      </c>
      <c r="K1771" s="28">
        <v>9.7597402597402603</v>
      </c>
      <c r="L1771" s="28">
        <v>3.7852262912363011</v>
      </c>
      <c r="M1771" s="28">
        <v>3.7899822568101769</v>
      </c>
      <c r="N1771" s="28">
        <f>SUM(TotalCarbon[[#This Row],[Tree Carbon]:[Soil Carbon]])</f>
        <v>56.988467648207084</v>
      </c>
    </row>
    <row r="1772" spans="2:14" hidden="1">
      <c r="B1772" s="1" t="s">
        <v>31954</v>
      </c>
      <c r="C1772" s="1" t="s">
        <v>190</v>
      </c>
      <c r="D1772" s="1" t="s">
        <v>207</v>
      </c>
      <c r="E1772" s="1" t="s">
        <v>31947</v>
      </c>
      <c r="F1772" s="1" t="s">
        <v>219</v>
      </c>
      <c r="G1772" s="35">
        <v>20</v>
      </c>
      <c r="H17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m)CotDomMechanicalDegraded/Invaded20</v>
      </c>
      <c r="I1772" s="39">
        <v>62.958315981740313</v>
      </c>
      <c r="J1772" s="28">
        <v>3.9601259008036171</v>
      </c>
      <c r="K1772" s="28">
        <v>12.219512195121951</v>
      </c>
      <c r="L1772" s="28">
        <v>3.4642034560376391</v>
      </c>
      <c r="M1772" s="28">
        <v>4.6256367014153383</v>
      </c>
      <c r="N1772" s="28">
        <f>SUM(TotalCarbon[[#This Row],[Tree Carbon]:[Soil Carbon]])</f>
        <v>87.227794235118864</v>
      </c>
    </row>
    <row r="1773" spans="2:14" hidden="1">
      <c r="B1773" s="1" t="s">
        <v>31954</v>
      </c>
      <c r="C1773" s="1" t="s">
        <v>190</v>
      </c>
      <c r="D1773" s="1" t="s">
        <v>207</v>
      </c>
      <c r="E1773" s="1" t="s">
        <v>31947</v>
      </c>
      <c r="F1773" s="1" t="s">
        <v>219</v>
      </c>
      <c r="G1773" s="35">
        <v>25</v>
      </c>
      <c r="H17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m)CotDomMechanicalDegraded/Invaded25</v>
      </c>
      <c r="I1773" s="39">
        <v>89.680545859913082</v>
      </c>
      <c r="J1773" s="28">
        <v>5.0533248406048177</v>
      </c>
      <c r="K1773" s="28">
        <v>14.396551724137931</v>
      </c>
      <c r="L1773" s="28">
        <v>3.2833137201189619</v>
      </c>
      <c r="M1773" s="28">
        <v>5.3098126941598807</v>
      </c>
      <c r="N1773" s="28">
        <f>SUM(TotalCarbon[[#This Row],[Tree Carbon]:[Soil Carbon]])</f>
        <v>117.72354883893468</v>
      </c>
    </row>
    <row r="1774" spans="2:14" hidden="1">
      <c r="B1774" s="1" t="s">
        <v>31954</v>
      </c>
      <c r="C1774" s="1" t="s">
        <v>190</v>
      </c>
      <c r="D1774" s="1" t="s">
        <v>207</v>
      </c>
      <c r="E1774" s="1" t="s">
        <v>31947</v>
      </c>
      <c r="F1774" s="1" t="s">
        <v>219</v>
      </c>
      <c r="G1774" s="35">
        <v>30</v>
      </c>
      <c r="H17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m)CotDomMechanicalDegraded/Invaded30</v>
      </c>
      <c r="I1774" s="39">
        <v>114.792372761484</v>
      </c>
      <c r="J1774" s="28">
        <v>5.8930177813341382</v>
      </c>
      <c r="K1774" s="28">
        <v>16.336956521739129</v>
      </c>
      <c r="L1774" s="28">
        <v>3.17413258748438</v>
      </c>
      <c r="M1774" s="28">
        <v>5.8699686199375023</v>
      </c>
      <c r="N1774" s="28">
        <f>SUM(TotalCarbon[[#This Row],[Tree Carbon]:[Soil Carbon]])</f>
        <v>146.06644827197917</v>
      </c>
    </row>
    <row r="1775" spans="2:14" hidden="1">
      <c r="B1775" s="1" t="s">
        <v>31954</v>
      </c>
      <c r="C1775" s="1" t="s">
        <v>190</v>
      </c>
      <c r="D1775" s="1" t="s">
        <v>207</v>
      </c>
      <c r="E1775" s="1" t="s">
        <v>31947</v>
      </c>
      <c r="F1775" s="1" t="s">
        <v>219</v>
      </c>
      <c r="G1775" s="35">
        <v>35</v>
      </c>
      <c r="H17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m)CotDomMechanicalDegraded/Invaded35</v>
      </c>
      <c r="I1775" s="39">
        <v>137.07182923774201</v>
      </c>
      <c r="J1775" s="28">
        <v>6.5081661352284694</v>
      </c>
      <c r="K1775" s="28">
        <v>18.077319587628867</v>
      </c>
      <c r="L1775" s="28">
        <v>3.105549603316224</v>
      </c>
      <c r="M1775" s="28">
        <v>6.3285855028904976</v>
      </c>
      <c r="N1775" s="28">
        <f>SUM(TotalCarbon[[#This Row],[Tree Carbon]:[Soil Carbon]])</f>
        <v>171.09145006680606</v>
      </c>
    </row>
    <row r="1776" spans="2:14" hidden="1">
      <c r="B1776" s="1" t="s">
        <v>31954</v>
      </c>
      <c r="C1776" s="1" t="s">
        <v>190</v>
      </c>
      <c r="D1776" s="1" t="s">
        <v>207</v>
      </c>
      <c r="E1776" s="1" t="s">
        <v>31947</v>
      </c>
      <c r="F1776" s="1" t="s">
        <v>219</v>
      </c>
      <c r="G1776" s="35">
        <v>40</v>
      </c>
      <c r="H17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m)CotDomMechanicalDegraded/Invaded40</v>
      </c>
      <c r="I1776" s="39">
        <v>156.09329892571813</v>
      </c>
      <c r="J1776" s="28">
        <v>6.9458278322070157</v>
      </c>
      <c r="K1776" s="28">
        <v>19.647058823529413</v>
      </c>
      <c r="L1776" s="28">
        <v>3.0614000576441622</v>
      </c>
      <c r="M1776" s="28">
        <v>6.7040692488448954</v>
      </c>
      <c r="N1776" s="28">
        <f>SUM(TotalCarbon[[#This Row],[Tree Carbon]:[Soil Carbon]])</f>
        <v>192.45165488794362</v>
      </c>
    </row>
    <row r="1777" spans="2:14" hidden="1">
      <c r="B1777" s="1" t="s">
        <v>31954</v>
      </c>
      <c r="C1777" s="1" t="s">
        <v>190</v>
      </c>
      <c r="D1777" s="1" t="s">
        <v>207</v>
      </c>
      <c r="E1777" s="1" t="s">
        <v>31947</v>
      </c>
      <c r="F1777" s="1" t="s">
        <v>219</v>
      </c>
      <c r="G1777" s="35">
        <v>45</v>
      </c>
      <c r="H17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m)CotDomMechanicalDegraded/Invaded45</v>
      </c>
      <c r="I1777" s="39">
        <v>171.90526936798079</v>
      </c>
      <c r="J1777" s="28">
        <v>7.251467467944912</v>
      </c>
      <c r="K1777" s="28">
        <v>21.070093457943926</v>
      </c>
      <c r="L1777" s="28">
        <v>3.0325339423298745</v>
      </c>
      <c r="M1777" s="28">
        <v>7.0114893389386737</v>
      </c>
      <c r="N1777" s="28">
        <f>SUM(TotalCarbon[[#This Row],[Tree Carbon]:[Soil Carbon]])</f>
        <v>210.27085357513818</v>
      </c>
    </row>
    <row r="1778" spans="2:14" hidden="1">
      <c r="B1778" s="1" t="s">
        <v>31954</v>
      </c>
      <c r="C1778" s="1" t="s">
        <v>190</v>
      </c>
      <c r="D1778" s="1" t="s">
        <v>207</v>
      </c>
      <c r="E1778" s="1" t="s">
        <v>31947</v>
      </c>
      <c r="F1778" s="1" t="s">
        <v>219</v>
      </c>
      <c r="G1778" s="35">
        <v>50</v>
      </c>
      <c r="H17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m)CotDomMechanicalDegraded/Invaded50</v>
      </c>
      <c r="I1778" s="39">
        <v>184.80093652972533</v>
      </c>
      <c r="J1778" s="28">
        <v>7.4623450993064964</v>
      </c>
      <c r="K1778" s="28">
        <v>22.366071428571427</v>
      </c>
      <c r="L1778" s="28">
        <v>3.0134694755354898</v>
      </c>
      <c r="M1778" s="28">
        <v>7.2631836208124483</v>
      </c>
      <c r="N1778" s="28">
        <f>SUM(TotalCarbon[[#This Row],[Tree Carbon]:[Soil Carbon]])</f>
        <v>224.90600615395118</v>
      </c>
    </row>
    <row r="1779" spans="2:14" hidden="1">
      <c r="B1779" s="1" t="s">
        <v>31954</v>
      </c>
      <c r="C1779" s="1" t="s">
        <v>190</v>
      </c>
      <c r="D1779" s="1" t="s">
        <v>207</v>
      </c>
      <c r="E1779" s="1" t="s">
        <v>31947</v>
      </c>
      <c r="F1779" s="1" t="s">
        <v>219</v>
      </c>
      <c r="G1779" s="35">
        <v>60</v>
      </c>
      <c r="H17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m)CotDomMechanicalDegraded/Invaded60</v>
      </c>
      <c r="I1779" s="39">
        <v>203.43030584217772</v>
      </c>
      <c r="J1779" s="28">
        <v>7.7049734966213288</v>
      </c>
      <c r="K1779" s="28">
        <v>24.639344262295083</v>
      </c>
      <c r="L1779" s="28">
        <v>2.9923315823605647</v>
      </c>
      <c r="M1779" s="28">
        <v>7.637969192368935</v>
      </c>
      <c r="N1779" s="28">
        <f>SUM(TotalCarbon[[#This Row],[Tree Carbon]:[Soil Carbon]])</f>
        <v>246.40492437582364</v>
      </c>
    </row>
    <row r="1780" spans="2:14" hidden="1">
      <c r="B1780" s="1" t="s">
        <v>31954</v>
      </c>
      <c r="C1780" s="1" t="s">
        <v>190</v>
      </c>
      <c r="D1780" s="1" t="s">
        <v>207</v>
      </c>
      <c r="E1780" s="1" t="s">
        <v>31947</v>
      </c>
      <c r="F1780" s="1" t="s">
        <v>219</v>
      </c>
      <c r="G1780" s="35">
        <v>70</v>
      </c>
      <c r="H17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m)CotDomMechanicalDegraded/Invaded70</v>
      </c>
      <c r="I1780" s="39">
        <v>215.07774052429178</v>
      </c>
      <c r="J1780" s="28">
        <v>7.8168023301853067</v>
      </c>
      <c r="K1780" s="28">
        <v>26.568181818181817</v>
      </c>
      <c r="L1780" s="28">
        <v>2.9828606202449586</v>
      </c>
      <c r="M1780" s="28">
        <v>7.8891954739481633</v>
      </c>
      <c r="N1780" s="28">
        <f>SUM(TotalCarbon[[#This Row],[Tree Carbon]:[Soil Carbon]])</f>
        <v>260.33478076685202</v>
      </c>
    </row>
    <row r="1781" spans="2:14" hidden="1">
      <c r="B1781" s="1" t="s">
        <v>31954</v>
      </c>
      <c r="C1781" s="1" t="s">
        <v>190</v>
      </c>
      <c r="D1781" s="1" t="s">
        <v>207</v>
      </c>
      <c r="E1781" s="1" t="s">
        <v>31947</v>
      </c>
      <c r="F1781" s="1" t="s">
        <v>219</v>
      </c>
      <c r="G1781" s="35">
        <v>80</v>
      </c>
      <c r="H17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m)CotDomMechanicalDegraded/Invaded80</v>
      </c>
      <c r="I1781" s="39">
        <v>222.2086707911208</v>
      </c>
      <c r="J1781" s="28">
        <v>7.8679102156700864</v>
      </c>
      <c r="K1781" s="28">
        <v>28.225352112676056</v>
      </c>
      <c r="L1781" s="28">
        <v>2.9785870855774603</v>
      </c>
      <c r="M1781" s="28">
        <v>8.0575974865817201</v>
      </c>
      <c r="N1781" s="28">
        <f>SUM(TotalCarbon[[#This Row],[Tree Carbon]:[Soil Carbon]])</f>
        <v>269.33811769162611</v>
      </c>
    </row>
    <row r="1782" spans="2:14" hidden="1">
      <c r="B1782" s="1" t="s">
        <v>31954</v>
      </c>
      <c r="C1782" s="1" t="s">
        <v>190</v>
      </c>
      <c r="D1782" s="1" t="s">
        <v>207</v>
      </c>
      <c r="E1782" s="1" t="s">
        <v>31947</v>
      </c>
      <c r="F1782" s="1" t="s">
        <v>219</v>
      </c>
      <c r="G1782" s="35">
        <v>90</v>
      </c>
      <c r="H17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m)CotDomMechanicalDegraded/Invaded90</v>
      </c>
      <c r="I1782" s="39">
        <v>226.52194261805519</v>
      </c>
      <c r="J1782" s="28">
        <v>7.8911785686406732</v>
      </c>
      <c r="K1782" s="28">
        <v>29.664473684210527</v>
      </c>
      <c r="L1782" s="28">
        <v>2.9766526388665238</v>
      </c>
      <c r="M1782" s="28">
        <v>8.170480731442737</v>
      </c>
      <c r="N1782" s="28">
        <f>SUM(TotalCarbon[[#This Row],[Tree Carbon]:[Soil Carbon]])</f>
        <v>275.2247282412157</v>
      </c>
    </row>
    <row r="1783" spans="2:14" hidden="1">
      <c r="B1783" s="1" t="s">
        <v>31954</v>
      </c>
      <c r="C1783" s="1" t="s">
        <v>190</v>
      </c>
      <c r="D1783" s="1" t="s">
        <v>207</v>
      </c>
      <c r="E1783" s="1" t="s">
        <v>31947</v>
      </c>
      <c r="F1783" s="1" t="s">
        <v>219</v>
      </c>
      <c r="G1783" s="35">
        <v>100</v>
      </c>
      <c r="H17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m)CotDomMechanicalDegraded/Invaded100</v>
      </c>
      <c r="I1783" s="39">
        <v>229.11253519198738</v>
      </c>
      <c r="J1783" s="28">
        <v>7.9017539067004012</v>
      </c>
      <c r="K1783" s="28">
        <v>30.925925925925927</v>
      </c>
      <c r="L1783" s="28">
        <v>2.9757757422343896</v>
      </c>
      <c r="M1783" s="28">
        <v>8.2461486333346272</v>
      </c>
      <c r="N1783" s="28">
        <f>SUM(TotalCarbon[[#This Row],[Tree Carbon]:[Soil Carbon]])</f>
        <v>279.1621394001827</v>
      </c>
    </row>
    <row r="1784" spans="2:14" hidden="1">
      <c r="B1784" s="1" t="s">
        <v>31954</v>
      </c>
      <c r="C1784" s="1" t="s">
        <v>190</v>
      </c>
      <c r="D1784" s="1" t="s">
        <v>208</v>
      </c>
      <c r="E1784" s="1" t="s">
        <v>31947</v>
      </c>
      <c r="F1784" s="1" t="s">
        <v>219</v>
      </c>
      <c r="G1784" s="35">
        <v>0</v>
      </c>
      <c r="H17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m)WilCotMechanicalDegraded/Invaded0</v>
      </c>
      <c r="I1784" s="39">
        <v>0</v>
      </c>
      <c r="J1784" s="28">
        <v>0</v>
      </c>
      <c r="K1784" s="28">
        <v>0</v>
      </c>
      <c r="L1784" s="28">
        <v>0</v>
      </c>
      <c r="M1784" s="28">
        <v>0</v>
      </c>
      <c r="N1784" s="28">
        <f>SUM(TotalCarbon[[#This Row],[Tree Carbon]:[Soil Carbon]])</f>
        <v>0</v>
      </c>
    </row>
    <row r="1785" spans="2:14" hidden="1">
      <c r="B1785" s="1" t="s">
        <v>31954</v>
      </c>
      <c r="C1785" s="1" t="s">
        <v>190</v>
      </c>
      <c r="D1785" s="1" t="s">
        <v>208</v>
      </c>
      <c r="E1785" s="1" t="s">
        <v>31947</v>
      </c>
      <c r="F1785" s="1" t="s">
        <v>219</v>
      </c>
      <c r="G1785" s="35">
        <v>5</v>
      </c>
      <c r="H17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m)WilCotMechanicalDegraded/Invaded5</v>
      </c>
      <c r="I1785" s="39">
        <v>28.270004332360855</v>
      </c>
      <c r="J1785" s="28">
        <v>1.1261750057479241</v>
      </c>
      <c r="K1785" s="28">
        <v>3.7388059701492535</v>
      </c>
      <c r="L1785" s="28">
        <v>4.568210151775868</v>
      </c>
      <c r="M1785" s="28">
        <v>1.5226616741449561</v>
      </c>
      <c r="N1785" s="28">
        <f>SUM(TotalCarbon[[#This Row],[Tree Carbon]:[Soil Carbon]])</f>
        <v>39.225857134178852</v>
      </c>
    </row>
    <row r="1786" spans="2:14" hidden="1">
      <c r="B1786" s="1" t="s">
        <v>31954</v>
      </c>
      <c r="C1786" s="1" t="s">
        <v>190</v>
      </c>
      <c r="D1786" s="1" t="s">
        <v>208</v>
      </c>
      <c r="E1786" s="1" t="s">
        <v>31947</v>
      </c>
      <c r="F1786" s="1" t="s">
        <v>219</v>
      </c>
      <c r="G1786" s="35">
        <v>10</v>
      </c>
      <c r="H17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m)WilCotMechanicalDegraded/Invaded10</v>
      </c>
      <c r="I1786" s="39">
        <v>59.014191642346091</v>
      </c>
      <c r="J1786" s="28">
        <v>2.6273101552884319</v>
      </c>
      <c r="K1786" s="28">
        <v>6.958333333333333</v>
      </c>
      <c r="L1786" s="28">
        <v>3.7914634469929918</v>
      </c>
      <c r="M1786" s="28">
        <v>2.7693116133006228</v>
      </c>
      <c r="N1786" s="28">
        <f>SUM(TotalCarbon[[#This Row],[Tree Carbon]:[Soil Carbon]])</f>
        <v>75.160610191261469</v>
      </c>
    </row>
    <row r="1787" spans="2:14" hidden="1">
      <c r="B1787" s="1" t="s">
        <v>31954</v>
      </c>
      <c r="C1787" s="1" t="s">
        <v>190</v>
      </c>
      <c r="D1787" s="1" t="s">
        <v>208</v>
      </c>
      <c r="E1787" s="1" t="s">
        <v>31947</v>
      </c>
      <c r="F1787" s="1" t="s">
        <v>219</v>
      </c>
      <c r="G1787" s="35">
        <v>15</v>
      </c>
      <c r="H17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m)WilCotMechanicalDegraded/Invaded15</v>
      </c>
      <c r="I1787" s="39">
        <v>70.38378278805672</v>
      </c>
      <c r="J1787" s="28">
        <v>3.3121232962867131</v>
      </c>
      <c r="K1787" s="28">
        <v>9.7597402597402603</v>
      </c>
      <c r="L1787" s="28">
        <v>3.6030968849440734</v>
      </c>
      <c r="M1787" s="28">
        <v>3.7899822568101769</v>
      </c>
      <c r="N1787" s="28">
        <f>SUM(TotalCarbon[[#This Row],[Tree Carbon]:[Soil Carbon]])</f>
        <v>90.848725485837946</v>
      </c>
    </row>
    <row r="1788" spans="2:14" hidden="1">
      <c r="B1788" s="1" t="s">
        <v>31954</v>
      </c>
      <c r="C1788" s="1" t="s">
        <v>190</v>
      </c>
      <c r="D1788" s="1" t="s">
        <v>208</v>
      </c>
      <c r="E1788" s="1" t="s">
        <v>31947</v>
      </c>
      <c r="F1788" s="1" t="s">
        <v>219</v>
      </c>
      <c r="G1788" s="35">
        <v>20</v>
      </c>
      <c r="H17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m)WilCotMechanicalDegraded/Invaded20</v>
      </c>
      <c r="I1788" s="39">
        <v>73.78569550085966</v>
      </c>
      <c r="J1788" s="28">
        <v>3.5589078088340047</v>
      </c>
      <c r="K1788" s="28">
        <v>12.219512195121951</v>
      </c>
      <c r="L1788" s="28">
        <v>3.5465793968068322</v>
      </c>
      <c r="M1788" s="28">
        <v>4.6256367014153383</v>
      </c>
      <c r="N1788" s="28">
        <f>SUM(TotalCarbon[[#This Row],[Tree Carbon]:[Soil Carbon]])</f>
        <v>97.736331603037797</v>
      </c>
    </row>
    <row r="1789" spans="2:14" hidden="1">
      <c r="B1789" s="1" t="s">
        <v>31954</v>
      </c>
      <c r="C1789" s="1" t="s">
        <v>190</v>
      </c>
      <c r="D1789" s="1" t="s">
        <v>208</v>
      </c>
      <c r="E1789" s="1" t="s">
        <v>31947</v>
      </c>
      <c r="F1789" s="1" t="s">
        <v>219</v>
      </c>
      <c r="G1789" s="35">
        <v>25</v>
      </c>
      <c r="H17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m)WilCotMechanicalDegraded/Invaded25</v>
      </c>
      <c r="I1789" s="39">
        <v>74.750650882261851</v>
      </c>
      <c r="J1789" s="28">
        <v>3.6420034421742637</v>
      </c>
      <c r="K1789" s="28">
        <v>14.396551724137931</v>
      </c>
      <c r="L1789" s="28">
        <v>3.5286167531468764</v>
      </c>
      <c r="M1789" s="28">
        <v>5.3098126941598807</v>
      </c>
      <c r="N1789" s="28">
        <f>SUM(TotalCarbon[[#This Row],[Tree Carbon]:[Soil Carbon]])</f>
        <v>101.62763549588081</v>
      </c>
    </row>
    <row r="1790" spans="2:14" hidden="1">
      <c r="B1790" s="1" t="s">
        <v>31954</v>
      </c>
      <c r="C1790" s="1" t="s">
        <v>190</v>
      </c>
      <c r="D1790" s="1" t="s">
        <v>208</v>
      </c>
      <c r="E1790" s="1" t="s">
        <v>31947</v>
      </c>
      <c r="F1790" s="1" t="s">
        <v>219</v>
      </c>
      <c r="G1790" s="35">
        <v>30</v>
      </c>
      <c r="H17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m)WilCotMechanicalDegraded/Invaded30</v>
      </c>
      <c r="I1790" s="39">
        <v>75.020431192136797</v>
      </c>
      <c r="J1790" s="28">
        <v>3.6693930964832413</v>
      </c>
      <c r="K1790" s="28">
        <v>16.336956521739129</v>
      </c>
      <c r="L1790" s="28">
        <v>3.5228052626295479</v>
      </c>
      <c r="M1790" s="28">
        <v>5.8699686199375023</v>
      </c>
      <c r="N1790" s="28">
        <f>SUM(TotalCarbon[[#This Row],[Tree Carbon]:[Soil Carbon]])</f>
        <v>104.41955469292623</v>
      </c>
    </row>
    <row r="1791" spans="2:14" hidden="1">
      <c r="B1791" s="1" t="s">
        <v>31954</v>
      </c>
      <c r="C1791" s="1" t="s">
        <v>190</v>
      </c>
      <c r="D1791" s="1" t="s">
        <v>208</v>
      </c>
      <c r="E1791" s="1" t="s">
        <v>31947</v>
      </c>
      <c r="F1791" s="1" t="s">
        <v>219</v>
      </c>
      <c r="G1791" s="35">
        <v>35</v>
      </c>
      <c r="H17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m)WilCotMechanicalDegraded/Invaded35</v>
      </c>
      <c r="I1791" s="39">
        <v>75.095555336385971</v>
      </c>
      <c r="J1791" s="28">
        <v>3.6783594087662266</v>
      </c>
      <c r="K1791" s="28">
        <v>18.077319587628867</v>
      </c>
      <c r="L1791" s="28">
        <v>3.5209142941772895</v>
      </c>
      <c r="M1791" s="28">
        <v>6.3285855028904976</v>
      </c>
      <c r="N1791" s="28">
        <f>SUM(TotalCarbon[[#This Row],[Tree Carbon]:[Soil Carbon]])</f>
        <v>106.70073412984885</v>
      </c>
    </row>
    <row r="1792" spans="2:14" hidden="1">
      <c r="B1792" s="1" t="s">
        <v>31954</v>
      </c>
      <c r="C1792" s="1" t="s">
        <v>190</v>
      </c>
      <c r="D1792" s="1" t="s">
        <v>208</v>
      </c>
      <c r="E1792" s="1" t="s">
        <v>31947</v>
      </c>
      <c r="F1792" s="1" t="s">
        <v>219</v>
      </c>
      <c r="G1792" s="35">
        <v>40</v>
      </c>
      <c r="H17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m)WilCotMechanicalDegraded/Invaded40</v>
      </c>
      <c r="I1792" s="39">
        <v>75.116451557520946</v>
      </c>
      <c r="J1792" s="28">
        <v>3.6812880925157034</v>
      </c>
      <c r="K1792" s="28">
        <v>19.647058823529413</v>
      </c>
      <c r="L1792" s="28">
        <v>3.5202978615800937</v>
      </c>
      <c r="M1792" s="28">
        <v>6.7040692488448954</v>
      </c>
      <c r="N1792" s="28">
        <f>SUM(TotalCarbon[[#This Row],[Tree Carbon]:[Soil Carbon]])</f>
        <v>108.66916558399106</v>
      </c>
    </row>
    <row r="1793" spans="2:14" hidden="1">
      <c r="B1793" s="1" t="s">
        <v>31954</v>
      </c>
      <c r="C1793" s="1" t="s">
        <v>190</v>
      </c>
      <c r="D1793" s="1" t="s">
        <v>208</v>
      </c>
      <c r="E1793" s="1" t="s">
        <v>31947</v>
      </c>
      <c r="F1793" s="1" t="s">
        <v>219</v>
      </c>
      <c r="G1793" s="35">
        <v>45</v>
      </c>
      <c r="H17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m)WilCotMechanicalDegraded/Invaded45</v>
      </c>
      <c r="I1793" s="39">
        <v>75.122262175081957</v>
      </c>
      <c r="J1793" s="28">
        <v>3.6822439990913969</v>
      </c>
      <c r="K1793" s="28">
        <v>21.070093457943926</v>
      </c>
      <c r="L1793" s="28">
        <v>3.5200967908046694</v>
      </c>
      <c r="M1793" s="28">
        <v>7.0114893389386737</v>
      </c>
      <c r="N1793" s="28">
        <f>SUM(TotalCarbon[[#This Row],[Tree Carbon]:[Soil Carbon]])</f>
        <v>110.40618576186063</v>
      </c>
    </row>
    <row r="1794" spans="2:14" hidden="1">
      <c r="B1794" s="1" t="s">
        <v>31954</v>
      </c>
      <c r="C1794" s="1" t="s">
        <v>190</v>
      </c>
      <c r="D1794" s="1" t="s">
        <v>208</v>
      </c>
      <c r="E1794" s="1" t="s">
        <v>31947</v>
      </c>
      <c r="F1794" s="1" t="s">
        <v>219</v>
      </c>
      <c r="G1794" s="35">
        <v>50</v>
      </c>
      <c r="H17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m)WilCotMechanicalDegraded/Invaded50</v>
      </c>
      <c r="I1794" s="39">
        <v>75.123877796740516</v>
      </c>
      <c r="J1794" s="28">
        <v>3.6825559278930973</v>
      </c>
      <c r="K1794" s="28">
        <v>22.366071428571427</v>
      </c>
      <c r="L1794" s="28">
        <v>3.5200311917231137</v>
      </c>
      <c r="M1794" s="28">
        <v>7.2631836208124483</v>
      </c>
      <c r="N1794" s="28">
        <f>SUM(TotalCarbon[[#This Row],[Tree Carbon]:[Soil Carbon]])</f>
        <v>111.9557199657406</v>
      </c>
    </row>
    <row r="1795" spans="2:14" hidden="1">
      <c r="B1795" s="1" t="s">
        <v>31954</v>
      </c>
      <c r="C1795" s="1" t="s">
        <v>190</v>
      </c>
      <c r="D1795" s="1" t="s">
        <v>208</v>
      </c>
      <c r="E1795" s="1" t="s">
        <v>31947</v>
      </c>
      <c r="F1795" s="1" t="s">
        <v>219</v>
      </c>
      <c r="G1795" s="35">
        <v>60</v>
      </c>
      <c r="H17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m)WilCotMechanicalDegraded/Invaded60</v>
      </c>
      <c r="I1795" s="39">
        <v>75.124451900615981</v>
      </c>
      <c r="J1795" s="28">
        <v>3.6826909168929349</v>
      </c>
      <c r="K1795" s="28">
        <v>24.639344262295083</v>
      </c>
      <c r="L1795" s="28">
        <v>3.5200028054412922</v>
      </c>
      <c r="M1795" s="28">
        <v>7.637969192368935</v>
      </c>
      <c r="N1795" s="28">
        <f>SUM(TotalCarbon[[#This Row],[Tree Carbon]:[Soil Carbon]])</f>
        <v>114.60445907761422</v>
      </c>
    </row>
    <row r="1796" spans="2:14" hidden="1">
      <c r="B1796" s="1" t="s">
        <v>31954</v>
      </c>
      <c r="C1796" s="1" t="s">
        <v>190</v>
      </c>
      <c r="D1796" s="1" t="s">
        <v>208</v>
      </c>
      <c r="E1796" s="1" t="s">
        <v>31947</v>
      </c>
      <c r="F1796" s="1" t="s">
        <v>219</v>
      </c>
      <c r="G1796" s="35">
        <v>70</v>
      </c>
      <c r="H17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m)WilCotMechanicalDegraded/Invaded70</v>
      </c>
      <c r="I1796" s="39">
        <v>75.124496281688877</v>
      </c>
      <c r="J1796" s="28">
        <v>3.6827052878142488</v>
      </c>
      <c r="K1796" s="28">
        <v>26.568181818181817</v>
      </c>
      <c r="L1796" s="28">
        <v>3.5199997835140926</v>
      </c>
      <c r="M1796" s="28">
        <v>7.8891954739481633</v>
      </c>
      <c r="N1796" s="28">
        <f>SUM(TotalCarbon[[#This Row],[Tree Carbon]:[Soil Carbon]])</f>
        <v>116.78457864514719</v>
      </c>
    </row>
    <row r="1797" spans="2:14" hidden="1">
      <c r="B1797" s="1" t="s">
        <v>31954</v>
      </c>
      <c r="C1797" s="1" t="s">
        <v>190</v>
      </c>
      <c r="D1797" s="1" t="s">
        <v>208</v>
      </c>
      <c r="E1797" s="1" t="s">
        <v>31947</v>
      </c>
      <c r="F1797" s="1" t="s">
        <v>219</v>
      </c>
      <c r="G1797" s="35">
        <v>80</v>
      </c>
      <c r="H17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m)WilCotMechanicalDegraded/Invaded80</v>
      </c>
      <c r="I1797" s="39">
        <v>75.124499712556911</v>
      </c>
      <c r="J1797" s="28">
        <v>3.6827068177232407</v>
      </c>
      <c r="K1797" s="28">
        <v>28.225352112676056</v>
      </c>
      <c r="L1797" s="28">
        <v>3.5199994618046277</v>
      </c>
      <c r="M1797" s="28">
        <v>8.0575974865817201</v>
      </c>
      <c r="N1797" s="28">
        <f>SUM(TotalCarbon[[#This Row],[Tree Carbon]:[Soil Carbon]])</f>
        <v>118.61015559134256</v>
      </c>
    </row>
    <row r="1798" spans="2:14" hidden="1">
      <c r="B1798" s="1" t="s">
        <v>31954</v>
      </c>
      <c r="C1798" s="1" t="s">
        <v>190</v>
      </c>
      <c r="D1798" s="1" t="s">
        <v>208</v>
      </c>
      <c r="E1798" s="1" t="s">
        <v>31947</v>
      </c>
      <c r="F1798" s="1" t="s">
        <v>219</v>
      </c>
      <c r="G1798" s="35">
        <v>90</v>
      </c>
      <c r="H17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m)WilCotMechanicalDegraded/Invaded90</v>
      </c>
      <c r="I1798" s="39">
        <v>75.124499977779294</v>
      </c>
      <c r="J1798" s="28">
        <v>3.6827069805950883</v>
      </c>
      <c r="K1798" s="28">
        <v>29.664473684210527</v>
      </c>
      <c r="L1798" s="28">
        <v>3.519999427555923</v>
      </c>
      <c r="M1798" s="28">
        <v>8.170480731442737</v>
      </c>
      <c r="N1798" s="28">
        <f>SUM(TotalCarbon[[#This Row],[Tree Carbon]:[Soil Carbon]])</f>
        <v>120.16216080158357</v>
      </c>
    </row>
    <row r="1799" spans="2:14" hidden="1">
      <c r="B1799" s="1" t="s">
        <v>31954</v>
      </c>
      <c r="C1799" s="1" t="s">
        <v>190</v>
      </c>
      <c r="D1799" s="1" t="s">
        <v>208</v>
      </c>
      <c r="E1799" s="1" t="s">
        <v>31947</v>
      </c>
      <c r="F1799" s="1" t="s">
        <v>219</v>
      </c>
      <c r="G1799" s="35">
        <v>100</v>
      </c>
      <c r="H17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m)WilCotMechanicalDegraded/Invaded100</v>
      </c>
      <c r="I1799" s="39">
        <v>75.124499998282218</v>
      </c>
      <c r="J1799" s="28">
        <v>3.682706997934182</v>
      </c>
      <c r="K1799" s="28">
        <v>30.925925925925927</v>
      </c>
      <c r="L1799" s="28">
        <v>3.5199994239098604</v>
      </c>
      <c r="M1799" s="28">
        <v>8.2461486333346272</v>
      </c>
      <c r="N1799" s="28">
        <f>SUM(TotalCarbon[[#This Row],[Tree Carbon]:[Soil Carbon]])</f>
        <v>121.49928097938681</v>
      </c>
    </row>
    <row r="1800" spans="2:14" hidden="1">
      <c r="B1800" s="1" t="s">
        <v>31954</v>
      </c>
      <c r="C1800" s="1" t="s">
        <v>190</v>
      </c>
      <c r="D1800" s="1" t="s">
        <v>209</v>
      </c>
      <c r="E1800" s="1" t="s">
        <v>31947</v>
      </c>
      <c r="F1800" s="1" t="s">
        <v>219</v>
      </c>
      <c r="G1800" s="35">
        <v>0</v>
      </c>
      <c r="H18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m)ShrublandMechanicalDegraded/Invaded0</v>
      </c>
      <c r="I1800" s="39">
        <v>0</v>
      </c>
      <c r="J1800" s="28">
        <v>0</v>
      </c>
      <c r="K1800" s="28">
        <v>0</v>
      </c>
      <c r="L1800" s="28">
        <v>0</v>
      </c>
      <c r="M1800" s="28">
        <v>0</v>
      </c>
      <c r="N1800" s="28">
        <f>SUM(TotalCarbon[[#This Row],[Tree Carbon]:[Soil Carbon]])</f>
        <v>0</v>
      </c>
    </row>
    <row r="1801" spans="2:14" hidden="1">
      <c r="B1801" s="1" t="s">
        <v>31954</v>
      </c>
      <c r="C1801" s="1" t="s">
        <v>190</v>
      </c>
      <c r="D1801" s="1" t="s">
        <v>209</v>
      </c>
      <c r="E1801" s="1" t="s">
        <v>31947</v>
      </c>
      <c r="F1801" s="1" t="s">
        <v>219</v>
      </c>
      <c r="G1801" s="35">
        <v>5</v>
      </c>
      <c r="H18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m)ShrublandMechanicalDegraded/Invaded5</v>
      </c>
      <c r="I1801" s="39">
        <v>3.0141956839325448</v>
      </c>
      <c r="J1801" s="28">
        <v>0.21055629226912231</v>
      </c>
      <c r="K1801" s="28">
        <v>3.7388059701492535</v>
      </c>
      <c r="L1801" s="28">
        <v>6.6063010366257551</v>
      </c>
      <c r="M1801" s="28">
        <v>0.95166354634059758</v>
      </c>
      <c r="N1801" s="28">
        <f>SUM(TotalCarbon[[#This Row],[Tree Carbon]:[Soil Carbon]])</f>
        <v>14.521522529317274</v>
      </c>
    </row>
    <row r="1802" spans="2:14" hidden="1">
      <c r="B1802" s="1" t="s">
        <v>31954</v>
      </c>
      <c r="C1802" s="1" t="s">
        <v>190</v>
      </c>
      <c r="D1802" s="1" t="s">
        <v>209</v>
      </c>
      <c r="E1802" s="1" t="s">
        <v>31947</v>
      </c>
      <c r="F1802" s="1" t="s">
        <v>219</v>
      </c>
      <c r="G1802" s="35">
        <v>10</v>
      </c>
      <c r="H18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m)ShrublandMechanicalDegraded/Invaded10</v>
      </c>
      <c r="I1802" s="39">
        <v>14.657601163866563</v>
      </c>
      <c r="J1802" s="28">
        <v>0.82118729496614962</v>
      </c>
      <c r="K1802" s="28">
        <v>6.958333333333333</v>
      </c>
      <c r="L1802" s="28">
        <v>4.8969095286178987</v>
      </c>
      <c r="M1802" s="28">
        <v>1.7308197583128937</v>
      </c>
      <c r="N1802" s="28">
        <f>SUM(TotalCarbon[[#This Row],[Tree Carbon]:[Soil Carbon]])</f>
        <v>29.064851079096837</v>
      </c>
    </row>
    <row r="1803" spans="2:14" hidden="1">
      <c r="B1803" s="1" t="s">
        <v>31954</v>
      </c>
      <c r="C1803" s="1" t="s">
        <v>190</v>
      </c>
      <c r="D1803" s="1" t="s">
        <v>209</v>
      </c>
      <c r="E1803" s="1" t="s">
        <v>31947</v>
      </c>
      <c r="F1803" s="1" t="s">
        <v>219</v>
      </c>
      <c r="G1803" s="35">
        <v>15</v>
      </c>
      <c r="H18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m)ShrublandMechanicalDegraded/Invaded15</v>
      </c>
      <c r="I1803" s="39">
        <v>31.060709217644437</v>
      </c>
      <c r="J1803" s="28">
        <v>1.452501809577126</v>
      </c>
      <c r="K1803" s="28">
        <v>9.7597402597402603</v>
      </c>
      <c r="L1803" s="28">
        <v>4.3195021955574147</v>
      </c>
      <c r="M1803" s="28">
        <v>2.3687389105063588</v>
      </c>
      <c r="N1803" s="28">
        <f>SUM(TotalCarbon[[#This Row],[Tree Carbon]:[Soil Carbon]])</f>
        <v>48.961192393025598</v>
      </c>
    </row>
    <row r="1804" spans="2:14" hidden="1">
      <c r="B1804" s="1" t="s">
        <v>31954</v>
      </c>
      <c r="C1804" s="1" t="s">
        <v>190</v>
      </c>
      <c r="D1804" s="1" t="s">
        <v>209</v>
      </c>
      <c r="E1804" s="1" t="s">
        <v>31947</v>
      </c>
      <c r="F1804" s="1" t="s">
        <v>219</v>
      </c>
      <c r="G1804" s="35">
        <v>20</v>
      </c>
      <c r="H18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m)ShrublandMechanicalDegraded/Invaded20</v>
      </c>
      <c r="I1804" s="39">
        <v>47.701001623040675</v>
      </c>
      <c r="J1804" s="28">
        <v>1.9300342942806175</v>
      </c>
      <c r="K1804" s="28">
        <v>12.219512195121951</v>
      </c>
      <c r="L1804" s="28">
        <v>4.0576544846563491</v>
      </c>
      <c r="M1804" s="28">
        <v>2.8910229383845873</v>
      </c>
      <c r="N1804" s="28">
        <f>SUM(TotalCarbon[[#This Row],[Tree Carbon]:[Soil Carbon]])</f>
        <v>68.799225535484169</v>
      </c>
    </row>
    <row r="1805" spans="2:14" hidden="1">
      <c r="B1805" s="1" t="s">
        <v>31954</v>
      </c>
      <c r="C1805" s="1" t="s">
        <v>190</v>
      </c>
      <c r="D1805" s="1" t="s">
        <v>209</v>
      </c>
      <c r="E1805" s="1" t="s">
        <v>31947</v>
      </c>
      <c r="F1805" s="1" t="s">
        <v>219</v>
      </c>
      <c r="G1805" s="35">
        <v>25</v>
      </c>
      <c r="H18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m)ShrublandMechanicalDegraded/Invaded25</v>
      </c>
      <c r="I1805" s="39">
        <v>62.200315887064036</v>
      </c>
      <c r="J1805" s="28">
        <v>2.2463811768879922</v>
      </c>
      <c r="K1805" s="28">
        <v>14.396551724137931</v>
      </c>
      <c r="L1805" s="28">
        <v>3.9243976759677506</v>
      </c>
      <c r="M1805" s="28">
        <v>3.3186329338499263</v>
      </c>
      <c r="N1805" s="28">
        <f>SUM(TotalCarbon[[#This Row],[Tree Carbon]:[Soil Carbon]])</f>
        <v>86.086279397907646</v>
      </c>
    </row>
    <row r="1806" spans="2:14" hidden="1">
      <c r="B1806" s="1" t="s">
        <v>31954</v>
      </c>
      <c r="C1806" s="1" t="s">
        <v>190</v>
      </c>
      <c r="D1806" s="1" t="s">
        <v>209</v>
      </c>
      <c r="E1806" s="1" t="s">
        <v>31947</v>
      </c>
      <c r="F1806" s="1" t="s">
        <v>219</v>
      </c>
      <c r="G1806" s="35">
        <v>30</v>
      </c>
      <c r="H18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m)ShrublandMechanicalDegraded/Invaded30</v>
      </c>
      <c r="I1806" s="39">
        <v>73.825393459977718</v>
      </c>
      <c r="J1806" s="28">
        <v>2.442705715592536</v>
      </c>
      <c r="K1806" s="28">
        <v>16.336956521739129</v>
      </c>
      <c r="L1806" s="28">
        <v>3.8527223868720983</v>
      </c>
      <c r="M1806" s="28">
        <v>3.6687303874609398</v>
      </c>
      <c r="N1806" s="28">
        <f>SUM(TotalCarbon[[#This Row],[Tree Carbon]:[Soil Carbon]])</f>
        <v>100.12650847164242</v>
      </c>
    </row>
    <row r="1807" spans="2:14" hidden="1">
      <c r="B1807" s="1" t="s">
        <v>31954</v>
      </c>
      <c r="C1807" s="1" t="s">
        <v>190</v>
      </c>
      <c r="D1807" s="1" t="s">
        <v>209</v>
      </c>
      <c r="E1807" s="1" t="s">
        <v>31947</v>
      </c>
      <c r="F1807" s="1" t="s">
        <v>219</v>
      </c>
      <c r="G1807" s="35">
        <v>35</v>
      </c>
      <c r="H18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m)ShrublandMechanicalDegraded/Invaded35</v>
      </c>
      <c r="I1807" s="39">
        <v>82.693682161350708</v>
      </c>
      <c r="J1807" s="28">
        <v>2.5604137470642105</v>
      </c>
      <c r="K1807" s="28">
        <v>18.077319587628867</v>
      </c>
      <c r="L1807" s="28">
        <v>3.8130380237114503</v>
      </c>
      <c r="M1807" s="28">
        <v>3.9553659393065601</v>
      </c>
      <c r="N1807" s="28">
        <f>SUM(TotalCarbon[[#This Row],[Tree Carbon]:[Soil Carbon]])</f>
        <v>111.09981945906181</v>
      </c>
    </row>
    <row r="1808" spans="2:14" hidden="1">
      <c r="B1808" s="1" t="s">
        <v>31954</v>
      </c>
      <c r="C1808" s="1" t="s">
        <v>190</v>
      </c>
      <c r="D1808" s="1" t="s">
        <v>209</v>
      </c>
      <c r="E1808" s="1" t="s">
        <v>31947</v>
      </c>
      <c r="F1808" s="1" t="s">
        <v>219</v>
      </c>
      <c r="G1808" s="35">
        <v>40</v>
      </c>
      <c r="H18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m)ShrublandMechanicalDegraded/Invaded40</v>
      </c>
      <c r="I1808" s="39">
        <v>89.25025524474573</v>
      </c>
      <c r="J1808" s="28">
        <v>2.6296645624507646</v>
      </c>
      <c r="K1808" s="28">
        <v>19.647058823529413</v>
      </c>
      <c r="L1808" s="28">
        <v>3.7907163749741728</v>
      </c>
      <c r="M1808" s="28">
        <v>4.1900432805280587</v>
      </c>
      <c r="N1808" s="28">
        <f>SUM(TotalCarbon[[#This Row],[Tree Carbon]:[Soil Carbon]])</f>
        <v>119.50773828622815</v>
      </c>
    </row>
    <row r="1809" spans="2:14" hidden="1">
      <c r="B1809" s="1" t="s">
        <v>31954</v>
      </c>
      <c r="C1809" s="1" t="s">
        <v>190</v>
      </c>
      <c r="D1809" s="1" t="s">
        <v>209</v>
      </c>
      <c r="E1809" s="1" t="s">
        <v>31947</v>
      </c>
      <c r="F1809" s="1" t="s">
        <v>219</v>
      </c>
      <c r="G1809" s="35">
        <v>45</v>
      </c>
      <c r="H18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m)ShrublandMechanicalDegraded/Invaded45</v>
      </c>
      <c r="I1809" s="39">
        <v>93.999895340583194</v>
      </c>
      <c r="J1809" s="28">
        <v>2.6699779750838051</v>
      </c>
      <c r="K1809" s="28">
        <v>21.070093457943926</v>
      </c>
      <c r="L1809" s="28">
        <v>3.7780498137058847</v>
      </c>
      <c r="M1809" s="28">
        <v>4.3821808368366746</v>
      </c>
      <c r="N1809" s="28">
        <f>SUM(TotalCarbon[[#This Row],[Tree Carbon]:[Soil Carbon]])</f>
        <v>125.9001974241535</v>
      </c>
    </row>
    <row r="1810" spans="2:14" hidden="1">
      <c r="B1810" s="1" t="s">
        <v>31954</v>
      </c>
      <c r="C1810" s="1" t="s">
        <v>190</v>
      </c>
      <c r="D1810" s="1" t="s">
        <v>209</v>
      </c>
      <c r="E1810" s="1" t="s">
        <v>31947</v>
      </c>
      <c r="F1810" s="1" t="s">
        <v>219</v>
      </c>
      <c r="G1810" s="35">
        <v>50</v>
      </c>
      <c r="H18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m)ShrublandMechanicalDegraded/Invaded50</v>
      </c>
      <c r="I1810" s="39">
        <v>97.394283861733101</v>
      </c>
      <c r="J1810" s="28">
        <v>2.6933058616416656</v>
      </c>
      <c r="K1810" s="28">
        <v>22.366071428571427</v>
      </c>
      <c r="L1810" s="28">
        <v>3.770826238561952</v>
      </c>
      <c r="M1810" s="28">
        <v>4.5394897630077793</v>
      </c>
      <c r="N1810" s="28">
        <f>SUM(TotalCarbon[[#This Row],[Tree Carbon]:[Soil Carbon]])</f>
        <v>130.76397715351592</v>
      </c>
    </row>
    <row r="1811" spans="2:14" hidden="1">
      <c r="B1811" s="1" t="s">
        <v>31954</v>
      </c>
      <c r="C1811" s="1" t="s">
        <v>190</v>
      </c>
      <c r="D1811" s="1" t="s">
        <v>209</v>
      </c>
      <c r="E1811" s="1" t="s">
        <v>31947</v>
      </c>
      <c r="F1811" s="1" t="s">
        <v>219</v>
      </c>
      <c r="G1811" s="35">
        <v>60</v>
      </c>
      <c r="H18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m)ShrublandMechanicalDegraded/Invaded60</v>
      </c>
      <c r="I1811" s="39">
        <v>101.48984429507148</v>
      </c>
      <c r="J1811" s="28">
        <v>2.7145021864776377</v>
      </c>
      <c r="K1811" s="28">
        <v>24.639344262295083</v>
      </c>
      <c r="L1811" s="28">
        <v>3.7643285891273721</v>
      </c>
      <c r="M1811" s="28">
        <v>4.7737307452305799</v>
      </c>
      <c r="N1811" s="28">
        <f>SUM(TotalCarbon[[#This Row],[Tree Carbon]:[Soil Carbon]])</f>
        <v>137.38175007820215</v>
      </c>
    </row>
    <row r="1812" spans="2:14" hidden="1">
      <c r="B1812" s="1" t="s">
        <v>31954</v>
      </c>
      <c r="C1812" s="1" t="s">
        <v>190</v>
      </c>
      <c r="D1812" s="1" t="s">
        <v>209</v>
      </c>
      <c r="E1812" s="1" t="s">
        <v>31947</v>
      </c>
      <c r="F1812" s="1" t="s">
        <v>219</v>
      </c>
      <c r="G1812" s="35">
        <v>70</v>
      </c>
      <c r="H18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m)ShrublandMechanicalDegraded/Invaded70</v>
      </c>
      <c r="I1812" s="39">
        <v>103.50386992550837</v>
      </c>
      <c r="J1812" s="28">
        <v>2.7215119117592801</v>
      </c>
      <c r="K1812" s="28">
        <v>26.568181818181817</v>
      </c>
      <c r="L1812" s="28">
        <v>3.7621933935179359</v>
      </c>
      <c r="M1812" s="28">
        <v>4.9307471712176039</v>
      </c>
      <c r="N1812" s="28">
        <f>SUM(TotalCarbon[[#This Row],[Tree Carbon]:[Soil Carbon]])</f>
        <v>141.48650422018503</v>
      </c>
    </row>
    <row r="1813" spans="2:14" hidden="1">
      <c r="B1813" s="1" t="s">
        <v>31954</v>
      </c>
      <c r="C1813" s="1" t="s">
        <v>190</v>
      </c>
      <c r="D1813" s="1" t="s">
        <v>209</v>
      </c>
      <c r="E1813" s="1" t="s">
        <v>31947</v>
      </c>
      <c r="F1813" s="1" t="s">
        <v>219</v>
      </c>
      <c r="G1813" s="35">
        <v>80</v>
      </c>
      <c r="H18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m)ShrublandMechanicalDegraded/Invaded80</v>
      </c>
      <c r="I1813" s="39">
        <v>104.48388815010895</v>
      </c>
      <c r="J1813" s="28">
        <v>2.7238246705764024</v>
      </c>
      <c r="K1813" s="28">
        <v>28.225352112676056</v>
      </c>
      <c r="L1813" s="28">
        <v>3.7614903878025499</v>
      </c>
      <c r="M1813" s="28">
        <v>5.035998429113576</v>
      </c>
      <c r="N1813" s="28">
        <f>SUM(TotalCarbon[[#This Row],[Tree Carbon]:[Soil Carbon]])</f>
        <v>144.23055375027752</v>
      </c>
    </row>
    <row r="1814" spans="2:14" hidden="1">
      <c r="B1814" s="1" t="s">
        <v>31954</v>
      </c>
      <c r="C1814" s="1" t="s">
        <v>190</v>
      </c>
      <c r="D1814" s="1" t="s">
        <v>209</v>
      </c>
      <c r="E1814" s="1" t="s">
        <v>31947</v>
      </c>
      <c r="F1814" s="1" t="s">
        <v>219</v>
      </c>
      <c r="G1814" s="35">
        <v>90</v>
      </c>
      <c r="H18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m)ShrublandMechanicalDegraded/Invaded90</v>
      </c>
      <c r="I1814" s="39">
        <v>104.95836851282789</v>
      </c>
      <c r="J1814" s="28">
        <v>2.7245871479281272</v>
      </c>
      <c r="K1814" s="28">
        <v>29.664473684210527</v>
      </c>
      <c r="L1814" s="28">
        <v>3.7612587783465274</v>
      </c>
      <c r="M1814" s="28">
        <v>5.1065504571517124</v>
      </c>
      <c r="N1814" s="28">
        <f>SUM(TotalCarbon[[#This Row],[Tree Carbon]:[Soil Carbon]])</f>
        <v>146.21523858046478</v>
      </c>
    </row>
    <row r="1815" spans="2:14" hidden="1">
      <c r="B1815" s="1" t="s">
        <v>31954</v>
      </c>
      <c r="C1815" s="1" t="s">
        <v>190</v>
      </c>
      <c r="D1815" s="1" t="s">
        <v>209</v>
      </c>
      <c r="E1815" s="1" t="s">
        <v>31947</v>
      </c>
      <c r="F1815" s="1" t="s">
        <v>219</v>
      </c>
      <c r="G1815" s="35">
        <v>100</v>
      </c>
      <c r="H18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m)ShrublandMechanicalDegraded/Invaded100</v>
      </c>
      <c r="I1815" s="39">
        <v>105.18753688024674</v>
      </c>
      <c r="J1815" s="28">
        <v>2.7248384603425673</v>
      </c>
      <c r="K1815" s="28">
        <v>30.925925925925927</v>
      </c>
      <c r="L1815" s="28">
        <v>3.7611824572328101</v>
      </c>
      <c r="M1815" s="28">
        <v>5.1538428958341456</v>
      </c>
      <c r="N1815" s="28">
        <f>SUM(TotalCarbon[[#This Row],[Tree Carbon]:[Soil Carbon]])</f>
        <v>147.7533266195822</v>
      </c>
    </row>
    <row r="1816" spans="2:14" hidden="1">
      <c r="B1816" s="1" t="s">
        <v>31954</v>
      </c>
      <c r="C1816" s="1" t="s">
        <v>190</v>
      </c>
      <c r="D1816" s="1" t="s">
        <v>210</v>
      </c>
      <c r="E1816" s="1" t="s">
        <v>31947</v>
      </c>
      <c r="F1816" s="1" t="s">
        <v>219</v>
      </c>
      <c r="G1816" s="35">
        <v>0</v>
      </c>
      <c r="H18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m)VORFMechanicalDegraded/Invaded0</v>
      </c>
      <c r="I1816" s="39">
        <v>0</v>
      </c>
      <c r="J1816" s="28">
        <v>0</v>
      </c>
      <c r="K1816" s="28">
        <v>0</v>
      </c>
      <c r="L1816" s="28">
        <v>0</v>
      </c>
      <c r="M1816" s="28">
        <v>0</v>
      </c>
      <c r="N1816" s="28">
        <f>SUM(TotalCarbon[[#This Row],[Tree Carbon]:[Soil Carbon]])</f>
        <v>0</v>
      </c>
    </row>
    <row r="1817" spans="2:14" hidden="1">
      <c r="B1817" s="1" t="s">
        <v>31954</v>
      </c>
      <c r="C1817" s="1" t="s">
        <v>190</v>
      </c>
      <c r="D1817" s="1" t="s">
        <v>210</v>
      </c>
      <c r="E1817" s="1" t="s">
        <v>31947</v>
      </c>
      <c r="F1817" s="1" t="s">
        <v>219</v>
      </c>
      <c r="G1817" s="35">
        <v>5</v>
      </c>
      <c r="H18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m)VORFMechanicalDegraded/Invaded5</v>
      </c>
      <c r="I1817" s="39">
        <v>6.9500006397737542</v>
      </c>
      <c r="J1817" s="28">
        <v>0.23889637239628353</v>
      </c>
      <c r="K1817" s="28">
        <v>3.7388059701492535</v>
      </c>
      <c r="L1817" s="28">
        <v>6.4252978867103803</v>
      </c>
      <c r="M1817" s="28">
        <v>1.5226616741449561</v>
      </c>
      <c r="N1817" s="28">
        <f>SUM(TotalCarbon[[#This Row],[Tree Carbon]:[Soil Carbon]])</f>
        <v>18.875662543174627</v>
      </c>
    </row>
    <row r="1818" spans="2:14" hidden="1">
      <c r="B1818" s="1" t="s">
        <v>31954</v>
      </c>
      <c r="C1818" s="1" t="s">
        <v>190</v>
      </c>
      <c r="D1818" s="1" t="s">
        <v>210</v>
      </c>
      <c r="E1818" s="1" t="s">
        <v>31947</v>
      </c>
      <c r="F1818" s="1" t="s">
        <v>219</v>
      </c>
      <c r="G1818" s="35">
        <v>10</v>
      </c>
      <c r="H18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m)VORFMechanicalDegraded/Invaded10</v>
      </c>
      <c r="I1818" s="39">
        <v>31.049672853272138</v>
      </c>
      <c r="J1818" s="28">
        <v>1.2733451374645655</v>
      </c>
      <c r="K1818" s="28">
        <v>6.958333333333333</v>
      </c>
      <c r="L1818" s="28">
        <v>4.4464275429138871</v>
      </c>
      <c r="M1818" s="28">
        <v>2.7693116133006228</v>
      </c>
      <c r="N1818" s="28">
        <f>SUM(TotalCarbon[[#This Row],[Tree Carbon]:[Soil Carbon]])</f>
        <v>46.497090480284548</v>
      </c>
    </row>
    <row r="1819" spans="2:14" hidden="1">
      <c r="B1819" s="1" t="s">
        <v>31954</v>
      </c>
      <c r="C1819" s="1" t="s">
        <v>190</v>
      </c>
      <c r="D1819" s="1" t="s">
        <v>210</v>
      </c>
      <c r="E1819" s="1" t="s">
        <v>31947</v>
      </c>
      <c r="F1819" s="1" t="s">
        <v>219</v>
      </c>
      <c r="G1819" s="35">
        <v>15</v>
      </c>
      <c r="H18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m)VORFMechanicalDegraded/Invaded15</v>
      </c>
      <c r="I1819" s="39">
        <v>52.750758213155109</v>
      </c>
      <c r="J1819" s="28">
        <v>2.4485299741569397</v>
      </c>
      <c r="K1819" s="28">
        <v>9.7597402597402603</v>
      </c>
      <c r="L1819" s="28">
        <v>3.850704350964774</v>
      </c>
      <c r="M1819" s="28">
        <v>3.7899822568101769</v>
      </c>
      <c r="N1819" s="28">
        <f>SUM(TotalCarbon[[#This Row],[Tree Carbon]:[Soil Carbon]])</f>
        <v>72.599715054827257</v>
      </c>
    </row>
    <row r="1820" spans="2:14" hidden="1">
      <c r="B1820" s="1" t="s">
        <v>31954</v>
      </c>
      <c r="C1820" s="1" t="s">
        <v>190</v>
      </c>
      <c r="D1820" s="1" t="s">
        <v>210</v>
      </c>
      <c r="E1820" s="1" t="s">
        <v>31947</v>
      </c>
      <c r="F1820" s="1" t="s">
        <v>219</v>
      </c>
      <c r="G1820" s="35">
        <v>20</v>
      </c>
      <c r="H18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m)VORFMechanicalDegraded/Invaded20</v>
      </c>
      <c r="I1820" s="39">
        <v>65.676558878626722</v>
      </c>
      <c r="J1820" s="28">
        <v>3.3106621488437158</v>
      </c>
      <c r="K1820" s="28">
        <v>12.219512195121951</v>
      </c>
      <c r="L1820" s="28">
        <v>3.6034466714571374</v>
      </c>
      <c r="M1820" s="28">
        <v>4.6256367014153383</v>
      </c>
      <c r="N1820" s="28">
        <f>SUM(TotalCarbon[[#This Row],[Tree Carbon]:[Soil Carbon]])</f>
        <v>89.435816595464871</v>
      </c>
    </row>
    <row r="1821" spans="2:14" hidden="1">
      <c r="B1821" s="1" t="s">
        <v>31954</v>
      </c>
      <c r="C1821" s="1" t="s">
        <v>190</v>
      </c>
      <c r="D1821" s="1" t="s">
        <v>210</v>
      </c>
      <c r="E1821" s="1" t="s">
        <v>31947</v>
      </c>
      <c r="F1821" s="1" t="s">
        <v>219</v>
      </c>
      <c r="G1821" s="35">
        <v>25</v>
      </c>
      <c r="H18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m)VORFMechanicalDegraded/Invaded25</v>
      </c>
      <c r="I1821" s="39">
        <v>72.267906953810481</v>
      </c>
      <c r="J1821" s="28">
        <v>3.8393480954907693</v>
      </c>
      <c r="K1821" s="28">
        <v>14.396551724137931</v>
      </c>
      <c r="L1821" s="28">
        <v>3.4878895315632255</v>
      </c>
      <c r="M1821" s="28">
        <v>5.3098126941598807</v>
      </c>
      <c r="N1821" s="28">
        <f>SUM(TotalCarbon[[#This Row],[Tree Carbon]:[Soil Carbon]])</f>
        <v>99.30150899916228</v>
      </c>
    </row>
    <row r="1822" spans="2:14" hidden="1">
      <c r="B1822" s="1" t="s">
        <v>31954</v>
      </c>
      <c r="C1822" s="1" t="s">
        <v>190</v>
      </c>
      <c r="D1822" s="1" t="s">
        <v>210</v>
      </c>
      <c r="E1822" s="1" t="s">
        <v>31947</v>
      </c>
      <c r="F1822" s="1" t="s">
        <v>219</v>
      </c>
      <c r="G1822" s="35">
        <v>30</v>
      </c>
      <c r="H18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m)VORFMechanicalDegraded/Invaded30</v>
      </c>
      <c r="I1822" s="39">
        <v>75.417691819773736</v>
      </c>
      <c r="J1822" s="28">
        <v>4.1377320211234689</v>
      </c>
      <c r="K1822" s="28">
        <v>16.336956521739129</v>
      </c>
      <c r="L1822" s="28">
        <v>3.4309283606921728</v>
      </c>
      <c r="M1822" s="28">
        <v>5.8699686199375023</v>
      </c>
      <c r="N1822" s="28">
        <f>SUM(TotalCarbon[[#This Row],[Tree Carbon]:[Soil Carbon]])</f>
        <v>105.193277343266</v>
      </c>
    </row>
    <row r="1823" spans="2:14" hidden="1">
      <c r="B1823" s="1" t="s">
        <v>31954</v>
      </c>
      <c r="C1823" s="1" t="s">
        <v>190</v>
      </c>
      <c r="D1823" s="1" t="s">
        <v>210</v>
      </c>
      <c r="E1823" s="1" t="s">
        <v>31947</v>
      </c>
      <c r="F1823" s="1" t="s">
        <v>219</v>
      </c>
      <c r="G1823" s="35">
        <v>35</v>
      </c>
      <c r="H18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m)VORFMechanicalDegraded/Invaded35</v>
      </c>
      <c r="I1823" s="39">
        <v>76.880679059022768</v>
      </c>
      <c r="J1823" s="28">
        <v>4.2994188096211552</v>
      </c>
      <c r="K1823" s="28">
        <v>18.077319587628867</v>
      </c>
      <c r="L1823" s="28">
        <v>3.4021168324616666</v>
      </c>
      <c r="M1823" s="28">
        <v>6.3285855028904976</v>
      </c>
      <c r="N1823" s="28">
        <f>SUM(TotalCarbon[[#This Row],[Tree Carbon]:[Soil Carbon]])</f>
        <v>108.98811979162497</v>
      </c>
    </row>
    <row r="1824" spans="2:14" hidden="1">
      <c r="B1824" s="1" t="s">
        <v>31954</v>
      </c>
      <c r="C1824" s="1" t="s">
        <v>190</v>
      </c>
      <c r="D1824" s="1" t="s">
        <v>210</v>
      </c>
      <c r="E1824" s="1" t="s">
        <v>31947</v>
      </c>
      <c r="F1824" s="1" t="s">
        <v>219</v>
      </c>
      <c r="G1824" s="35">
        <v>40</v>
      </c>
      <c r="H18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m)VORFMechanicalDegraded/Invaded40</v>
      </c>
      <c r="I1824" s="39">
        <v>77.551624241944822</v>
      </c>
      <c r="J1824" s="28">
        <v>4.3852520337125629</v>
      </c>
      <c r="K1824" s="28">
        <v>19.647058823529413</v>
      </c>
      <c r="L1824" s="28">
        <v>3.3873538495236746</v>
      </c>
      <c r="M1824" s="28">
        <v>6.7040692488448954</v>
      </c>
      <c r="N1824" s="28">
        <f>SUM(TotalCarbon[[#This Row],[Tree Carbon]:[Soil Carbon]])</f>
        <v>111.67535819755537</v>
      </c>
    </row>
    <row r="1825" spans="2:14" hidden="1">
      <c r="B1825" s="1" t="s">
        <v>31954</v>
      </c>
      <c r="C1825" s="1" t="s">
        <v>190</v>
      </c>
      <c r="D1825" s="1" t="s">
        <v>210</v>
      </c>
      <c r="E1825" s="1" t="s">
        <v>31947</v>
      </c>
      <c r="F1825" s="1" t="s">
        <v>219</v>
      </c>
      <c r="G1825" s="35">
        <v>45</v>
      </c>
      <c r="H18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m)VORFMechanicalDegraded/Invaded45</v>
      </c>
      <c r="I1825" s="39">
        <v>77.85757374442187</v>
      </c>
      <c r="J1825" s="28">
        <v>4.4303412797195882</v>
      </c>
      <c r="K1825" s="28">
        <v>21.070093457943926</v>
      </c>
      <c r="L1825" s="28">
        <v>3.3797392010509237</v>
      </c>
      <c r="M1825" s="28">
        <v>7.0114893389386737</v>
      </c>
      <c r="N1825" s="28">
        <f>SUM(TotalCarbon[[#This Row],[Tree Carbon]:[Soil Carbon]])</f>
        <v>113.74923702207498</v>
      </c>
    </row>
    <row r="1826" spans="2:14" hidden="1">
      <c r="B1826" s="1" t="s">
        <v>31954</v>
      </c>
      <c r="C1826" s="1" t="s">
        <v>190</v>
      </c>
      <c r="D1826" s="1" t="s">
        <v>210</v>
      </c>
      <c r="E1826" s="1" t="s">
        <v>31947</v>
      </c>
      <c r="F1826" s="1" t="s">
        <v>219</v>
      </c>
      <c r="G1826" s="35">
        <v>50</v>
      </c>
      <c r="H18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m)VORFMechanicalDegraded/Invaded50</v>
      </c>
      <c r="I1826" s="39">
        <v>77.996725584603837</v>
      </c>
      <c r="J1826" s="28">
        <v>4.453899282937388</v>
      </c>
      <c r="K1826" s="28">
        <v>22.366071428571427</v>
      </c>
      <c r="L1826" s="28">
        <v>3.3757982438162952</v>
      </c>
      <c r="M1826" s="28">
        <v>7.2631836208124483</v>
      </c>
      <c r="N1826" s="28">
        <f>SUM(TotalCarbon[[#This Row],[Tree Carbon]:[Soil Carbon]])</f>
        <v>115.4556781607414</v>
      </c>
    </row>
    <row r="1827" spans="2:14" hidden="1">
      <c r="B1827" s="1" t="s">
        <v>31954</v>
      </c>
      <c r="C1827" s="1" t="s">
        <v>190</v>
      </c>
      <c r="D1827" s="1" t="s">
        <v>210</v>
      </c>
      <c r="E1827" s="1" t="s">
        <v>31947</v>
      </c>
      <c r="F1827" s="1" t="s">
        <v>219</v>
      </c>
      <c r="G1827" s="35">
        <v>60</v>
      </c>
      <c r="H18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m)VORFMechanicalDegraded/Invaded60</v>
      </c>
      <c r="I1827" s="39">
        <v>78.088642820752057</v>
      </c>
      <c r="J1827" s="28">
        <v>4.4725589607129006</v>
      </c>
      <c r="K1827" s="28">
        <v>24.639344262295083</v>
      </c>
      <c r="L1827" s="28">
        <v>3.3726947202728828</v>
      </c>
      <c r="M1827" s="28">
        <v>7.637969192368935</v>
      </c>
      <c r="N1827" s="28">
        <f>SUM(TotalCarbon[[#This Row],[Tree Carbon]:[Soil Carbon]])</f>
        <v>118.21120995640186</v>
      </c>
    </row>
    <row r="1828" spans="2:14" hidden="1">
      <c r="B1828" s="1" t="s">
        <v>31954</v>
      </c>
      <c r="C1828" s="1" t="s">
        <v>190</v>
      </c>
      <c r="D1828" s="1" t="s">
        <v>210</v>
      </c>
      <c r="E1828" s="1" t="s">
        <v>31947</v>
      </c>
      <c r="F1828" s="1" t="s">
        <v>219</v>
      </c>
      <c r="G1828" s="35">
        <v>70</v>
      </c>
      <c r="H18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m)VORFMechanicalDegraded/Invaded70</v>
      </c>
      <c r="I1828" s="39">
        <v>78.107585568199525</v>
      </c>
      <c r="J1828" s="28">
        <v>4.4776037446201835</v>
      </c>
      <c r="K1828" s="28">
        <v>26.568181818181817</v>
      </c>
      <c r="L1828" s="28">
        <v>3.3718583712769652</v>
      </c>
      <c r="M1828" s="28">
        <v>7.8891954739481633</v>
      </c>
      <c r="N1828" s="28">
        <f>SUM(TotalCarbon[[#This Row],[Tree Carbon]:[Soil Carbon]])</f>
        <v>120.41442497622666</v>
      </c>
    </row>
    <row r="1829" spans="2:14" hidden="1">
      <c r="B1829" s="1" t="s">
        <v>31954</v>
      </c>
      <c r="C1829" s="1" t="s">
        <v>190</v>
      </c>
      <c r="D1829" s="1" t="s">
        <v>210</v>
      </c>
      <c r="E1829" s="1" t="s">
        <v>31947</v>
      </c>
      <c r="F1829" s="1" t="s">
        <v>219</v>
      </c>
      <c r="G1829" s="35">
        <v>80</v>
      </c>
      <c r="H18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m)VORFMechanicalDegraded/Invaded80</v>
      </c>
      <c r="I1829" s="39">
        <v>78.111487730463651</v>
      </c>
      <c r="J1829" s="28">
        <v>4.4789656592920855</v>
      </c>
      <c r="K1829" s="28">
        <v>28.225352112676056</v>
      </c>
      <c r="L1829" s="28">
        <v>3.3716327834404511</v>
      </c>
      <c r="M1829" s="28">
        <v>8.0575974865817201</v>
      </c>
      <c r="N1829" s="28">
        <f>SUM(TotalCarbon[[#This Row],[Tree Carbon]:[Soil Carbon]])</f>
        <v>122.24503577245397</v>
      </c>
    </row>
    <row r="1830" spans="2:14" hidden="1">
      <c r="B1830" s="1" t="s">
        <v>31954</v>
      </c>
      <c r="C1830" s="1" t="s">
        <v>190</v>
      </c>
      <c r="D1830" s="1" t="s">
        <v>210</v>
      </c>
      <c r="E1830" s="1" t="s">
        <v>31947</v>
      </c>
      <c r="F1830" s="1" t="s">
        <v>219</v>
      </c>
      <c r="G1830" s="35">
        <v>90</v>
      </c>
      <c r="H18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m)VORFMechanicalDegraded/Invaded90</v>
      </c>
      <c r="I1830" s="39">
        <v>78.112291496878299</v>
      </c>
      <c r="J1830" s="28">
        <v>4.479333184402936</v>
      </c>
      <c r="K1830" s="28">
        <v>29.664473684210527</v>
      </c>
      <c r="L1830" s="28">
        <v>3.3715719208411778</v>
      </c>
      <c r="M1830" s="28">
        <v>8.170480731442737</v>
      </c>
      <c r="N1830" s="28">
        <f>SUM(TotalCarbon[[#This Row],[Tree Carbon]:[Soil Carbon]])</f>
        <v>123.79815101777568</v>
      </c>
    </row>
    <row r="1831" spans="2:14" hidden="1">
      <c r="B1831" s="1" t="s">
        <v>31954</v>
      </c>
      <c r="C1831" s="1" t="s">
        <v>190</v>
      </c>
      <c r="D1831" s="1" t="s">
        <v>210</v>
      </c>
      <c r="E1831" s="1" t="s">
        <v>31947</v>
      </c>
      <c r="F1831" s="1" t="s">
        <v>219</v>
      </c>
      <c r="G1831" s="35">
        <v>100</v>
      </c>
      <c r="H18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m)VORFMechanicalDegraded/Invaded100</v>
      </c>
      <c r="I1831" s="39">
        <v>78.112457053514902</v>
      </c>
      <c r="J1831" s="28">
        <v>4.4794323539237029</v>
      </c>
      <c r="K1831" s="28">
        <v>30.925925925925927</v>
      </c>
      <c r="L1831" s="28">
        <v>3.3715554992932972</v>
      </c>
      <c r="M1831" s="28">
        <v>8.2461486333346272</v>
      </c>
      <c r="N1831" s="28">
        <f>SUM(TotalCarbon[[#This Row],[Tree Carbon]:[Soil Carbon]])</f>
        <v>125.13551946599245</v>
      </c>
    </row>
    <row r="1832" spans="2:14" hidden="1">
      <c r="B1832" s="1" t="s">
        <v>31954</v>
      </c>
      <c r="C1832" s="1" t="s">
        <v>190</v>
      </c>
      <c r="D1832" s="1" t="s">
        <v>211</v>
      </c>
      <c r="E1832" s="1" t="s">
        <v>31947</v>
      </c>
      <c r="F1832" s="1" t="s">
        <v>219</v>
      </c>
      <c r="G1832" s="35">
        <v>0</v>
      </c>
      <c r="H183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m)VOWMechanicalDegraded/Invaded0</v>
      </c>
      <c r="I1832" s="39">
        <v>0</v>
      </c>
      <c r="J1832" s="28">
        <v>0</v>
      </c>
      <c r="K1832" s="28">
        <v>0</v>
      </c>
      <c r="L1832" s="28">
        <v>0</v>
      </c>
      <c r="M1832" s="28">
        <v>0</v>
      </c>
      <c r="N1832" s="28">
        <f>SUM(TotalCarbon[[#This Row],[Tree Carbon]:[Soil Carbon]])</f>
        <v>0</v>
      </c>
    </row>
    <row r="1833" spans="2:14" hidden="1">
      <c r="B1833" s="1" t="s">
        <v>31954</v>
      </c>
      <c r="C1833" s="1" t="s">
        <v>190</v>
      </c>
      <c r="D1833" s="1" t="s">
        <v>211</v>
      </c>
      <c r="E1833" s="1" t="s">
        <v>31947</v>
      </c>
      <c r="F1833" s="1" t="s">
        <v>219</v>
      </c>
      <c r="G1833" s="35">
        <v>5</v>
      </c>
      <c r="H183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m)VOWMechanicalDegraded/Invaded5</v>
      </c>
      <c r="I1833" s="39">
        <v>4.7313602742223422</v>
      </c>
      <c r="J1833" s="28">
        <v>0.19494882646052472</v>
      </c>
      <c r="K1833" s="28">
        <v>3.7388059701492535</v>
      </c>
      <c r="L1833" s="28">
        <v>6.7191886030582371</v>
      </c>
      <c r="M1833" s="28">
        <v>1.5226616741449561</v>
      </c>
      <c r="N1833" s="28">
        <f>SUM(TotalCarbon[[#This Row],[Tree Carbon]:[Soil Carbon]])</f>
        <v>16.906965348035314</v>
      </c>
    </row>
    <row r="1834" spans="2:14" hidden="1">
      <c r="B1834" s="1" t="s">
        <v>31954</v>
      </c>
      <c r="C1834" s="1" t="s">
        <v>190</v>
      </c>
      <c r="D1834" s="1" t="s">
        <v>211</v>
      </c>
      <c r="E1834" s="1" t="s">
        <v>31947</v>
      </c>
      <c r="F1834" s="1" t="s">
        <v>219</v>
      </c>
      <c r="G1834" s="35">
        <v>10</v>
      </c>
      <c r="H183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m)VOWMechanicalDegraded/Invaded10</v>
      </c>
      <c r="I1834" s="39">
        <v>24.877305513740893</v>
      </c>
      <c r="J1834" s="28">
        <v>1.1967936825344883</v>
      </c>
      <c r="K1834" s="28">
        <v>6.958333333333333</v>
      </c>
      <c r="L1834" s="28">
        <v>4.5074936729529487</v>
      </c>
      <c r="M1834" s="28">
        <v>2.7693116133006228</v>
      </c>
      <c r="N1834" s="28">
        <f>SUM(TotalCarbon[[#This Row],[Tree Carbon]:[Soil Carbon]])</f>
        <v>40.309237815862282</v>
      </c>
    </row>
    <row r="1835" spans="2:14" hidden="1">
      <c r="B1835" s="1" t="s">
        <v>31954</v>
      </c>
      <c r="C1835" s="1" t="s">
        <v>190</v>
      </c>
      <c r="D1835" s="1" t="s">
        <v>211</v>
      </c>
      <c r="E1835" s="1" t="s">
        <v>31947</v>
      </c>
      <c r="F1835" s="1" t="s">
        <v>219</v>
      </c>
      <c r="G1835" s="35">
        <v>15</v>
      </c>
      <c r="H183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m)VOWMechanicalDegraded/Invaded15</v>
      </c>
      <c r="I1835" s="39">
        <v>47.363789471010115</v>
      </c>
      <c r="J1835" s="28">
        <v>2.5600703639852718</v>
      </c>
      <c r="K1835" s="28">
        <v>9.7597402597402603</v>
      </c>
      <c r="L1835" s="28">
        <v>3.8131505355154314</v>
      </c>
      <c r="M1835" s="28">
        <v>3.7899822568101769</v>
      </c>
      <c r="N1835" s="28">
        <f>SUM(TotalCarbon[[#This Row],[Tree Carbon]:[Soil Carbon]])</f>
        <v>67.286732887061248</v>
      </c>
    </row>
    <row r="1836" spans="2:14" hidden="1">
      <c r="B1836" s="1" t="s">
        <v>31954</v>
      </c>
      <c r="C1836" s="1" t="s">
        <v>190</v>
      </c>
      <c r="D1836" s="1" t="s">
        <v>211</v>
      </c>
      <c r="E1836" s="1" t="s">
        <v>31947</v>
      </c>
      <c r="F1836" s="1" t="s">
        <v>219</v>
      </c>
      <c r="G1836" s="35">
        <v>20</v>
      </c>
      <c r="H18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m)VOWMechanicalDegraded/Invaded20</v>
      </c>
      <c r="I1836" s="39">
        <v>63.598582421350557</v>
      </c>
      <c r="J1836" s="28">
        <v>3.7398113377216675</v>
      </c>
      <c r="K1836" s="28">
        <v>12.219512195121951</v>
      </c>
      <c r="L1836" s="28">
        <v>3.5081038115738106</v>
      </c>
      <c r="M1836" s="28">
        <v>4.6256367014153383</v>
      </c>
      <c r="N1836" s="28">
        <f>SUM(TotalCarbon[[#This Row],[Tree Carbon]:[Soil Carbon]])</f>
        <v>87.691646467183318</v>
      </c>
    </row>
    <row r="1837" spans="2:14" hidden="1">
      <c r="B1837" s="1" t="s">
        <v>31954</v>
      </c>
      <c r="C1837" s="1" t="s">
        <v>190</v>
      </c>
      <c r="D1837" s="1" t="s">
        <v>211</v>
      </c>
      <c r="E1837" s="1" t="s">
        <v>31947</v>
      </c>
      <c r="F1837" s="1" t="s">
        <v>219</v>
      </c>
      <c r="G1837" s="35">
        <v>25</v>
      </c>
      <c r="H18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m)VOWMechanicalDegraded/Invaded25</v>
      </c>
      <c r="I1837" s="39">
        <v>73.413610489829182</v>
      </c>
      <c r="J1837" s="28">
        <v>4.5786867019750677</v>
      </c>
      <c r="K1837" s="28">
        <v>14.396551724137931</v>
      </c>
      <c r="L1837" s="28">
        <v>3.3553386927812223</v>
      </c>
      <c r="M1837" s="28">
        <v>5.3098126941598807</v>
      </c>
      <c r="N1837" s="28">
        <f>SUM(TotalCarbon[[#This Row],[Tree Carbon]:[Soil Carbon]])</f>
        <v>101.05400030288328</v>
      </c>
    </row>
    <row r="1838" spans="2:14" hidden="1">
      <c r="B1838" s="1" t="s">
        <v>31954</v>
      </c>
      <c r="C1838" s="1" t="s">
        <v>190</v>
      </c>
      <c r="D1838" s="1" t="s">
        <v>211</v>
      </c>
      <c r="E1838" s="1" t="s">
        <v>31947</v>
      </c>
      <c r="F1838" s="1" t="s">
        <v>219</v>
      </c>
      <c r="G1838" s="35">
        <v>30</v>
      </c>
      <c r="H18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m)VOWMechanicalDegraded/Invaded30</v>
      </c>
      <c r="I1838" s="39">
        <v>78.88249660790683</v>
      </c>
      <c r="J1838" s="28">
        <v>5.1198573105170597</v>
      </c>
      <c r="K1838" s="28">
        <v>16.336956521739129</v>
      </c>
      <c r="L1838" s="28">
        <v>3.2738791230992779</v>
      </c>
      <c r="M1838" s="28">
        <v>5.8699686199375023</v>
      </c>
      <c r="N1838" s="28">
        <f>SUM(TotalCarbon[[#This Row],[Tree Carbon]:[Soil Carbon]])</f>
        <v>109.48315818319981</v>
      </c>
    </row>
    <row r="1839" spans="2:14" hidden="1">
      <c r="B1839" s="1" t="s">
        <v>31954</v>
      </c>
      <c r="C1839" s="1" t="s">
        <v>190</v>
      </c>
      <c r="D1839" s="1" t="s">
        <v>211</v>
      </c>
      <c r="E1839" s="1" t="s">
        <v>31947</v>
      </c>
      <c r="F1839" s="1" t="s">
        <v>219</v>
      </c>
      <c r="G1839" s="35">
        <v>35</v>
      </c>
      <c r="H18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m)VOWMechanicalDegraded/Invaded35</v>
      </c>
      <c r="I1839" s="39">
        <v>81.811139822006808</v>
      </c>
      <c r="J1839" s="28">
        <v>5.4514227179819681</v>
      </c>
      <c r="K1839" s="28">
        <v>18.077319587628867</v>
      </c>
      <c r="L1839" s="28">
        <v>3.2289937174260155</v>
      </c>
      <c r="M1839" s="28">
        <v>6.3285855028904976</v>
      </c>
      <c r="N1839" s="28">
        <f>SUM(TotalCarbon[[#This Row],[Tree Carbon]:[Soil Carbon]])</f>
        <v>114.89746134793415</v>
      </c>
    </row>
    <row r="1840" spans="2:14" hidden="1">
      <c r="B1840" s="1" t="s">
        <v>31954</v>
      </c>
      <c r="C1840" s="1" t="s">
        <v>190</v>
      </c>
      <c r="D1840" s="1" t="s">
        <v>211</v>
      </c>
      <c r="E1840" s="1" t="s">
        <v>31947</v>
      </c>
      <c r="F1840" s="1" t="s">
        <v>219</v>
      </c>
      <c r="G1840" s="35">
        <v>40</v>
      </c>
      <c r="H18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m)VOWMechanicalDegraded/Invaded40</v>
      </c>
      <c r="I1840" s="39">
        <v>83.348632868568671</v>
      </c>
      <c r="J1840" s="28">
        <v>5.6488945074796924</v>
      </c>
      <c r="K1840" s="28">
        <v>19.647058823529413</v>
      </c>
      <c r="L1840" s="28">
        <v>3.2038148273872635</v>
      </c>
      <c r="M1840" s="28">
        <v>6.7040692488448954</v>
      </c>
      <c r="N1840" s="28">
        <f>SUM(TotalCarbon[[#This Row],[Tree Carbon]:[Soil Carbon]])</f>
        <v>118.55247027580995</v>
      </c>
    </row>
    <row r="1841" spans="2:14" hidden="1">
      <c r="B1841" s="1" t="s">
        <v>31954</v>
      </c>
      <c r="C1841" s="1" t="s">
        <v>190</v>
      </c>
      <c r="D1841" s="1" t="s">
        <v>211</v>
      </c>
      <c r="E1841" s="1" t="s">
        <v>31947</v>
      </c>
      <c r="F1841" s="1" t="s">
        <v>219</v>
      </c>
      <c r="G1841" s="35">
        <v>45</v>
      </c>
      <c r="H18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m)VOWMechanicalDegraded/Invaded45</v>
      </c>
      <c r="I1841" s="39">
        <v>84.147710901643592</v>
      </c>
      <c r="J1841" s="28">
        <v>5.7646538068471305</v>
      </c>
      <c r="K1841" s="28">
        <v>21.070093457943926</v>
      </c>
      <c r="L1841" s="28">
        <v>3.1895488520291719</v>
      </c>
      <c r="M1841" s="28">
        <v>7.0114893389386737</v>
      </c>
      <c r="N1841" s="28">
        <f>SUM(TotalCarbon[[#This Row],[Tree Carbon]:[Soil Carbon]])</f>
        <v>121.1834963574025</v>
      </c>
    </row>
    <row r="1842" spans="2:14" hidden="1">
      <c r="B1842" s="1" t="s">
        <v>31954</v>
      </c>
      <c r="C1842" s="1" t="s">
        <v>190</v>
      </c>
      <c r="D1842" s="1" t="s">
        <v>211</v>
      </c>
      <c r="E1842" s="1" t="s">
        <v>31947</v>
      </c>
      <c r="F1842" s="1" t="s">
        <v>219</v>
      </c>
      <c r="G1842" s="35">
        <v>50</v>
      </c>
      <c r="H18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m)VOWMechanicalDegraded/Invaded50</v>
      </c>
      <c r="I1842" s="39">
        <v>84.560885739194148</v>
      </c>
      <c r="J1842" s="28">
        <v>5.8319066137273161</v>
      </c>
      <c r="K1842" s="28">
        <v>22.366071428571427</v>
      </c>
      <c r="L1842" s="28">
        <v>3.1814202841821304</v>
      </c>
      <c r="M1842" s="28">
        <v>7.2631836208124483</v>
      </c>
      <c r="N1842" s="28">
        <f>SUM(TotalCarbon[[#This Row],[Tree Carbon]:[Soil Carbon]])</f>
        <v>123.20346768648747</v>
      </c>
    </row>
    <row r="1843" spans="2:14" hidden="1">
      <c r="B1843" s="1" t="s">
        <v>31954</v>
      </c>
      <c r="C1843" s="1" t="s">
        <v>190</v>
      </c>
      <c r="D1843" s="1" t="s">
        <v>211</v>
      </c>
      <c r="E1843" s="1" t="s">
        <v>31947</v>
      </c>
      <c r="F1843" s="1" t="s">
        <v>219</v>
      </c>
      <c r="G1843" s="35">
        <v>60</v>
      </c>
      <c r="H18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m)VOWMechanicalDegraded/Invaded60</v>
      </c>
      <c r="I1843" s="39">
        <v>84.883698317906294</v>
      </c>
      <c r="J1843" s="28">
        <v>5.8931829051110149</v>
      </c>
      <c r="K1843" s="28">
        <v>24.639344262295083</v>
      </c>
      <c r="L1843" s="28">
        <v>3.1741130210277864</v>
      </c>
      <c r="M1843" s="28">
        <v>7.637969192368935</v>
      </c>
      <c r="N1843" s="28">
        <f>SUM(TotalCarbon[[#This Row],[Tree Carbon]:[Soil Carbon]])</f>
        <v>126.22830769870913</v>
      </c>
    </row>
    <row r="1844" spans="2:14" hidden="1">
      <c r="B1844" s="1" t="s">
        <v>31954</v>
      </c>
      <c r="C1844" s="1" t="s">
        <v>190</v>
      </c>
      <c r="D1844" s="1" t="s">
        <v>211</v>
      </c>
      <c r="E1844" s="1" t="s">
        <v>31947</v>
      </c>
      <c r="F1844" s="1" t="s">
        <v>219</v>
      </c>
      <c r="G1844" s="35">
        <v>70</v>
      </c>
      <c r="H18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m)VOWMechanicalDegraded/Invaded70</v>
      </c>
      <c r="I1844" s="39">
        <v>84.969229232758437</v>
      </c>
      <c r="J1844" s="28">
        <v>5.9134824465110922</v>
      </c>
      <c r="K1844" s="28">
        <v>26.568181818181817</v>
      </c>
      <c r="L1844" s="28">
        <v>3.1717126951834334</v>
      </c>
      <c r="M1844" s="28">
        <v>7.8891954739481633</v>
      </c>
      <c r="N1844" s="28">
        <f>SUM(TotalCarbon[[#This Row],[Tree Carbon]:[Soil Carbon]])</f>
        <v>128.51180166658293</v>
      </c>
    </row>
    <row r="1845" spans="2:14" hidden="1">
      <c r="B1845" s="1" t="s">
        <v>31954</v>
      </c>
      <c r="C1845" s="1" t="s">
        <v>190</v>
      </c>
      <c r="D1845" s="1" t="s">
        <v>211</v>
      </c>
      <c r="E1845" s="1" t="s">
        <v>31947</v>
      </c>
      <c r="F1845" s="1" t="s">
        <v>219</v>
      </c>
      <c r="G1845" s="35">
        <v>80</v>
      </c>
      <c r="H18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m)VOWMechanicalDegraded/Invaded80</v>
      </c>
      <c r="I1845" s="39">
        <v>84.991861018999515</v>
      </c>
      <c r="J1845" s="28">
        <v>5.9201838173193746</v>
      </c>
      <c r="K1845" s="28">
        <v>28.225352112676056</v>
      </c>
      <c r="L1845" s="28">
        <v>3.1709224956111193</v>
      </c>
      <c r="M1845" s="28">
        <v>8.0575974865817201</v>
      </c>
      <c r="N1845" s="28">
        <f>SUM(TotalCarbon[[#This Row],[Tree Carbon]:[Soil Carbon]])</f>
        <v>130.36591693118777</v>
      </c>
    </row>
    <row r="1846" spans="2:14" hidden="1">
      <c r="B1846" s="1" t="s">
        <v>31954</v>
      </c>
      <c r="C1846" s="1" t="s">
        <v>190</v>
      </c>
      <c r="D1846" s="1" t="s">
        <v>211</v>
      </c>
      <c r="E1846" s="1" t="s">
        <v>31947</v>
      </c>
      <c r="F1846" s="1" t="s">
        <v>219</v>
      </c>
      <c r="G1846" s="35">
        <v>90</v>
      </c>
      <c r="H18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m)VOWMechanicalDegraded/Invaded90</v>
      </c>
      <c r="I1846" s="39">
        <v>84.997847367741429</v>
      </c>
      <c r="J1846" s="28">
        <v>5.9223935614410985</v>
      </c>
      <c r="K1846" s="28">
        <v>29.664473684210527</v>
      </c>
      <c r="L1846" s="28">
        <v>3.170662170395429</v>
      </c>
      <c r="M1846" s="28">
        <v>8.170480731442737</v>
      </c>
      <c r="N1846" s="28">
        <f>SUM(TotalCarbon[[#This Row],[Tree Carbon]:[Soil Carbon]])</f>
        <v>131.92585751523123</v>
      </c>
    </row>
    <row r="1847" spans="2:14" hidden="1">
      <c r="B1847" s="1" t="s">
        <v>31954</v>
      </c>
      <c r="C1847" s="1" t="s">
        <v>190</v>
      </c>
      <c r="D1847" s="1" t="s">
        <v>211</v>
      </c>
      <c r="E1847" s="1" t="s">
        <v>31947</v>
      </c>
      <c r="F1847" s="1" t="s">
        <v>219</v>
      </c>
      <c r="G1847" s="35">
        <v>100</v>
      </c>
      <c r="H18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m)VOWMechanicalDegraded/Invaded100</v>
      </c>
      <c r="I1847" s="39">
        <v>84.9994306737388</v>
      </c>
      <c r="J1847" s="28">
        <v>5.9231219379252247</v>
      </c>
      <c r="K1847" s="28">
        <v>30.925925925925927</v>
      </c>
      <c r="L1847" s="28">
        <v>3.1705763878905331</v>
      </c>
      <c r="M1847" s="28">
        <v>8.2461486333346272</v>
      </c>
      <c r="N1847" s="28">
        <f>SUM(TotalCarbon[[#This Row],[Tree Carbon]:[Soil Carbon]])</f>
        <v>133.26520355881513</v>
      </c>
    </row>
    <row r="1848" spans="2:14" hidden="1">
      <c r="B1848" s="1" t="s">
        <v>31954</v>
      </c>
      <c r="C1848" s="1" t="s">
        <v>190</v>
      </c>
      <c r="D1848" s="1" t="s">
        <v>212</v>
      </c>
      <c r="E1848" s="1" t="s">
        <v>31947</v>
      </c>
      <c r="F1848" s="1" t="s">
        <v>219</v>
      </c>
      <c r="G1848" s="35">
        <v>0</v>
      </c>
      <c r="H18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m)AllWillMechanicalDegraded/Invaded0</v>
      </c>
      <c r="I1848" s="39">
        <v>0</v>
      </c>
      <c r="J1848" s="28">
        <v>0</v>
      </c>
      <c r="K1848" s="28">
        <v>0</v>
      </c>
      <c r="L1848" s="28">
        <v>0</v>
      </c>
      <c r="M1848" s="28">
        <v>0</v>
      </c>
      <c r="N1848" s="28">
        <f>SUM(TotalCarbon[[#This Row],[Tree Carbon]:[Soil Carbon]])</f>
        <v>0</v>
      </c>
    </row>
    <row r="1849" spans="2:14" hidden="1">
      <c r="B1849" s="1" t="s">
        <v>31954</v>
      </c>
      <c r="C1849" s="1" t="s">
        <v>190</v>
      </c>
      <c r="D1849" s="1" t="s">
        <v>212</v>
      </c>
      <c r="E1849" s="1" t="s">
        <v>31947</v>
      </c>
      <c r="F1849" s="1" t="s">
        <v>219</v>
      </c>
      <c r="G1849" s="35">
        <v>5</v>
      </c>
      <c r="H18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m)AllWillMechanicalDegraded/Invaded5</v>
      </c>
      <c r="I1849" s="39">
        <v>17.146762540082854</v>
      </c>
      <c r="J1849" s="28">
        <v>6.1732861094111594E-2</v>
      </c>
      <c r="K1849" s="28">
        <v>3.7388059701492535</v>
      </c>
      <c r="L1849" s="28">
        <v>8.6533796901849929</v>
      </c>
      <c r="M1849" s="28">
        <v>0.95166354634059758</v>
      </c>
      <c r="N1849" s="28">
        <f>SUM(TotalCarbon[[#This Row],[Tree Carbon]:[Soil Carbon]])</f>
        <v>30.552344607851808</v>
      </c>
    </row>
    <row r="1850" spans="2:14" hidden="1">
      <c r="B1850" s="1" t="s">
        <v>31954</v>
      </c>
      <c r="C1850" s="1" t="s">
        <v>190</v>
      </c>
      <c r="D1850" s="1" t="s">
        <v>212</v>
      </c>
      <c r="E1850" s="1" t="s">
        <v>31947</v>
      </c>
      <c r="F1850" s="1" t="s">
        <v>219</v>
      </c>
      <c r="G1850" s="35">
        <v>10</v>
      </c>
      <c r="H18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m)AllWillMechanicalDegraded/Invaded10</v>
      </c>
      <c r="I1850" s="39">
        <v>53.316742212757923</v>
      </c>
      <c r="J1850" s="28">
        <v>0.34070452426097458</v>
      </c>
      <c r="K1850" s="28">
        <v>6.958333333333333</v>
      </c>
      <c r="L1850" s="28">
        <v>5.9425963382266476</v>
      </c>
      <c r="M1850" s="28">
        <v>1.7308197583128937</v>
      </c>
      <c r="N1850" s="28">
        <f>SUM(TotalCarbon[[#This Row],[Tree Carbon]:[Soil Carbon]])</f>
        <v>68.28919616689177</v>
      </c>
    </row>
    <row r="1851" spans="2:14" hidden="1">
      <c r="B1851" s="1" t="s">
        <v>31954</v>
      </c>
      <c r="C1851" s="1" t="s">
        <v>190</v>
      </c>
      <c r="D1851" s="1" t="s">
        <v>212</v>
      </c>
      <c r="E1851" s="1" t="s">
        <v>31947</v>
      </c>
      <c r="F1851" s="1" t="s">
        <v>219</v>
      </c>
      <c r="G1851" s="35">
        <v>15</v>
      </c>
      <c r="H18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m)AllWillMechanicalDegraded/Invaded15</v>
      </c>
      <c r="I1851" s="39">
        <v>72.799232160436446</v>
      </c>
      <c r="J1851" s="28">
        <v>0.80711923405181119</v>
      </c>
      <c r="K1851" s="28">
        <v>9.7597402597402603</v>
      </c>
      <c r="L1851" s="28">
        <v>4.9155608410968235</v>
      </c>
      <c r="M1851" s="28">
        <v>2.3687389105063588</v>
      </c>
      <c r="N1851" s="28">
        <f>SUM(TotalCarbon[[#This Row],[Tree Carbon]:[Soil Carbon]])</f>
        <v>90.650391405831698</v>
      </c>
    </row>
    <row r="1852" spans="2:14" hidden="1">
      <c r="B1852" s="1" t="s">
        <v>31954</v>
      </c>
      <c r="C1852" s="1" t="s">
        <v>190</v>
      </c>
      <c r="D1852" s="1" t="s">
        <v>212</v>
      </c>
      <c r="E1852" s="1" t="s">
        <v>31947</v>
      </c>
      <c r="F1852" s="1" t="s">
        <v>219</v>
      </c>
      <c r="G1852" s="35">
        <v>20</v>
      </c>
      <c r="H18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m)AllWillMechanicalDegraded/Invaded20</v>
      </c>
      <c r="I1852" s="39">
        <v>80.220088799836716</v>
      </c>
      <c r="J1852" s="28">
        <v>1.3659212174150939</v>
      </c>
      <c r="K1852" s="28">
        <v>12.219512195121951</v>
      </c>
      <c r="L1852" s="28">
        <v>4.3783021161105786</v>
      </c>
      <c r="M1852" s="28">
        <v>2.8910229383845873</v>
      </c>
      <c r="N1852" s="28">
        <f>SUM(TotalCarbon[[#This Row],[Tree Carbon]:[Soil Carbon]])</f>
        <v>101.07484726686891</v>
      </c>
    </row>
    <row r="1853" spans="2:14" hidden="1">
      <c r="B1853" s="1" t="s">
        <v>31954</v>
      </c>
      <c r="C1853" s="1" t="s">
        <v>190</v>
      </c>
      <c r="D1853" s="1" t="s">
        <v>212</v>
      </c>
      <c r="E1853" s="1" t="s">
        <v>31947</v>
      </c>
      <c r="F1853" s="1" t="s">
        <v>219</v>
      </c>
      <c r="G1853" s="35">
        <v>25</v>
      </c>
      <c r="H18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m)AllWillMechanicalDegraded/Invaded25</v>
      </c>
      <c r="I1853" s="39">
        <v>82.772687858520598</v>
      </c>
      <c r="J1853" s="28">
        <v>1.9365943782868025</v>
      </c>
      <c r="K1853" s="28">
        <v>14.396551724137931</v>
      </c>
      <c r="L1853" s="28">
        <v>4.0546265743935654</v>
      </c>
      <c r="M1853" s="28">
        <v>3.3186329338499263</v>
      </c>
      <c r="N1853" s="28">
        <f>SUM(TotalCarbon[[#This Row],[Tree Carbon]:[Soil Carbon]])</f>
        <v>106.47909346918883</v>
      </c>
    </row>
    <row r="1854" spans="2:14" hidden="1">
      <c r="B1854" s="1" t="s">
        <v>31954</v>
      </c>
      <c r="C1854" s="1" t="s">
        <v>190</v>
      </c>
      <c r="D1854" s="1" t="s">
        <v>212</v>
      </c>
      <c r="E1854" s="1" t="s">
        <v>31947</v>
      </c>
      <c r="F1854" s="1" t="s">
        <v>219</v>
      </c>
      <c r="G1854" s="35">
        <v>30</v>
      </c>
      <c r="H18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m)AllWillMechanicalDegraded/Invaded30</v>
      </c>
      <c r="I1854" s="39">
        <v>83.622836847223027</v>
      </c>
      <c r="J1854" s="28">
        <v>2.4686625726825313</v>
      </c>
      <c r="K1854" s="28">
        <v>16.336956521739129</v>
      </c>
      <c r="L1854" s="28">
        <v>3.8437734967758082</v>
      </c>
      <c r="M1854" s="28">
        <v>3.6687303874609398</v>
      </c>
      <c r="N1854" s="28">
        <f>SUM(TotalCarbon[[#This Row],[Tree Carbon]:[Soil Carbon]])</f>
        <v>109.94095982588144</v>
      </c>
    </row>
    <row r="1855" spans="2:14" hidden="1">
      <c r="B1855" s="1" t="s">
        <v>31954</v>
      </c>
      <c r="C1855" s="1" t="s">
        <v>190</v>
      </c>
      <c r="D1855" s="1" t="s">
        <v>212</v>
      </c>
      <c r="E1855" s="1" t="s">
        <v>31947</v>
      </c>
      <c r="F1855" s="1" t="s">
        <v>219</v>
      </c>
      <c r="G1855" s="35">
        <v>35</v>
      </c>
      <c r="H18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m)AllWillMechanicalDegraded/Invaded35</v>
      </c>
      <c r="I1855" s="39">
        <v>83.903034241287344</v>
      </c>
      <c r="J1855" s="28">
        <v>2.9371675512894844</v>
      </c>
      <c r="K1855" s="28">
        <v>18.077319587628867</v>
      </c>
      <c r="L1855" s="28">
        <v>3.6996023819802804</v>
      </c>
      <c r="M1855" s="28">
        <v>3.9553659393065601</v>
      </c>
      <c r="N1855" s="28">
        <f>SUM(TotalCarbon[[#This Row],[Tree Carbon]:[Soil Carbon]])</f>
        <v>112.57248970149254</v>
      </c>
    </row>
    <row r="1856" spans="2:14" hidden="1">
      <c r="B1856" s="1" t="s">
        <v>31954</v>
      </c>
      <c r="C1856" s="1" t="s">
        <v>190</v>
      </c>
      <c r="D1856" s="1" t="s">
        <v>212</v>
      </c>
      <c r="E1856" s="1" t="s">
        <v>31947</v>
      </c>
      <c r="F1856" s="1" t="s">
        <v>219</v>
      </c>
      <c r="G1856" s="35">
        <v>40</v>
      </c>
      <c r="H185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m)AllWillMechanicalDegraded/Invaded40</v>
      </c>
      <c r="I1856" s="39">
        <v>83.99506837088073</v>
      </c>
      <c r="J1856" s="28">
        <v>3.334279217198961</v>
      </c>
      <c r="K1856" s="28">
        <v>19.647058823529413</v>
      </c>
      <c r="L1856" s="28">
        <v>3.597815899995525</v>
      </c>
      <c r="M1856" s="28">
        <v>4.1900432805280587</v>
      </c>
      <c r="N1856" s="28">
        <f>SUM(TotalCarbon[[#This Row],[Tree Carbon]:[Soil Carbon]])</f>
        <v>114.76426559213269</v>
      </c>
    </row>
    <row r="1857" spans="2:14" hidden="1">
      <c r="B1857" s="1" t="s">
        <v>31954</v>
      </c>
      <c r="C1857" s="1" t="s">
        <v>190</v>
      </c>
      <c r="D1857" s="1" t="s">
        <v>212</v>
      </c>
      <c r="E1857" s="1" t="s">
        <v>31947</v>
      </c>
      <c r="F1857" s="1" t="s">
        <v>219</v>
      </c>
      <c r="G1857" s="35">
        <v>45</v>
      </c>
      <c r="H185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m)AllWillMechanicalDegraded/Invaded45</v>
      </c>
      <c r="I1857" s="39">
        <v>84.025264246403069</v>
      </c>
      <c r="J1857" s="28">
        <v>3.6621037202058675</v>
      </c>
      <c r="K1857" s="28">
        <v>21.070093457943926</v>
      </c>
      <c r="L1857" s="28">
        <v>3.5243467294252313</v>
      </c>
      <c r="M1857" s="28">
        <v>4.3821808368366746</v>
      </c>
      <c r="N1857" s="28">
        <f>SUM(TotalCarbon[[#This Row],[Tree Carbon]:[Soil Carbon]])</f>
        <v>116.66398899081477</v>
      </c>
    </row>
    <row r="1858" spans="2:14" hidden="1">
      <c r="B1858" s="1" t="s">
        <v>31954</v>
      </c>
      <c r="C1858" s="1" t="s">
        <v>190</v>
      </c>
      <c r="D1858" s="1" t="s">
        <v>212</v>
      </c>
      <c r="E1858" s="1" t="s">
        <v>31947</v>
      </c>
      <c r="F1858" s="1" t="s">
        <v>219</v>
      </c>
      <c r="G1858" s="35">
        <v>50</v>
      </c>
      <c r="H185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m)AllWillMechanicalDegraded/Invaded50</v>
      </c>
      <c r="I1858" s="39">
        <v>84.035167707691457</v>
      </c>
      <c r="J1858" s="28">
        <v>3.9276880429963121</v>
      </c>
      <c r="K1858" s="28">
        <v>22.366071428571427</v>
      </c>
      <c r="L1858" s="28">
        <v>3.4704774919908457</v>
      </c>
      <c r="M1858" s="28">
        <v>4.5394897630077793</v>
      </c>
      <c r="N1858" s="28">
        <f>SUM(TotalCarbon[[#This Row],[Tree Carbon]:[Soil Carbon]])</f>
        <v>118.33889443425782</v>
      </c>
    </row>
    <row r="1859" spans="2:14" hidden="1">
      <c r="B1859" s="1" t="s">
        <v>31954</v>
      </c>
      <c r="C1859" s="1" t="s">
        <v>190</v>
      </c>
      <c r="D1859" s="1" t="s">
        <v>212</v>
      </c>
      <c r="E1859" s="1" t="s">
        <v>31947</v>
      </c>
      <c r="F1859" s="1" t="s">
        <v>219</v>
      </c>
      <c r="G1859" s="35">
        <v>60</v>
      </c>
      <c r="H185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m)AllWillMechanicalDegraded/Invaded60</v>
      </c>
      <c r="I1859" s="39">
        <v>84.039480381194466</v>
      </c>
      <c r="J1859" s="28">
        <v>4.3078511967588256</v>
      </c>
      <c r="K1859" s="28">
        <v>24.639344262295083</v>
      </c>
      <c r="L1859" s="28">
        <v>3.4006506313337388</v>
      </c>
      <c r="M1859" s="28">
        <v>4.7737307452305799</v>
      </c>
      <c r="N1859" s="28">
        <f>SUM(TotalCarbon[[#This Row],[Tree Carbon]:[Soil Carbon]])</f>
        <v>121.16105721681269</v>
      </c>
    </row>
    <row r="1860" spans="2:14" hidden="1">
      <c r="B1860" s="1" t="s">
        <v>31954</v>
      </c>
      <c r="C1860" s="1" t="s">
        <v>190</v>
      </c>
      <c r="D1860" s="1" t="s">
        <v>212</v>
      </c>
      <c r="E1860" s="1" t="s">
        <v>31947</v>
      </c>
      <c r="F1860" s="1" t="s">
        <v>219</v>
      </c>
      <c r="G1860" s="35">
        <v>70</v>
      </c>
      <c r="H18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m)AllWillMechanicalDegraded/Invaded70</v>
      </c>
      <c r="I1860" s="39">
        <v>84.039944126089949</v>
      </c>
      <c r="J1860" s="28">
        <v>4.5426849518562156</v>
      </c>
      <c r="K1860" s="28">
        <v>26.568181818181817</v>
      </c>
      <c r="L1860" s="28">
        <v>3.3611708863147163</v>
      </c>
      <c r="M1860" s="28">
        <v>4.9307471712176039</v>
      </c>
      <c r="N1860" s="28">
        <f>SUM(TotalCarbon[[#This Row],[Tree Carbon]:[Soil Carbon]])</f>
        <v>123.44272895366029</v>
      </c>
    </row>
    <row r="1861" spans="2:14" hidden="1">
      <c r="B1861" s="1" t="s">
        <v>31954</v>
      </c>
      <c r="C1861" s="1" t="s">
        <v>190</v>
      </c>
      <c r="D1861" s="1" t="s">
        <v>212</v>
      </c>
      <c r="E1861" s="1" t="s">
        <v>31947</v>
      </c>
      <c r="F1861" s="1" t="s">
        <v>219</v>
      </c>
      <c r="G1861" s="35">
        <v>80</v>
      </c>
      <c r="H18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m)AllWillMechanicalDegraded/Invaded80</v>
      </c>
      <c r="I1861" s="39">
        <v>84.039993991964849</v>
      </c>
      <c r="J1861" s="28">
        <v>4.6848191038992368</v>
      </c>
      <c r="K1861" s="28">
        <v>28.225352112676056</v>
      </c>
      <c r="L1861" s="28">
        <v>3.3384659218263089</v>
      </c>
      <c r="M1861" s="28">
        <v>5.035998429113576</v>
      </c>
      <c r="N1861" s="28">
        <f>SUM(TotalCarbon[[#This Row],[Tree Carbon]:[Soil Carbon]])</f>
        <v>125.32462955948003</v>
      </c>
    </row>
    <row r="1862" spans="2:14" hidden="1">
      <c r="B1862" s="1" t="s">
        <v>31954</v>
      </c>
      <c r="C1862" s="1" t="s">
        <v>190</v>
      </c>
      <c r="D1862" s="1" t="s">
        <v>212</v>
      </c>
      <c r="E1862" s="1" t="s">
        <v>31947</v>
      </c>
      <c r="F1862" s="1" t="s">
        <v>219</v>
      </c>
      <c r="G1862" s="35">
        <v>90</v>
      </c>
      <c r="H18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m)AllWillMechanicalDegraded/Invaded90</v>
      </c>
      <c r="I1862" s="39">
        <v>84.039999353965385</v>
      </c>
      <c r="J1862" s="28">
        <v>4.7698499177972167</v>
      </c>
      <c r="K1862" s="28">
        <v>29.664473684210527</v>
      </c>
      <c r="L1862" s="28">
        <v>3.3252808556158846</v>
      </c>
      <c r="M1862" s="28">
        <v>5.1065504571517124</v>
      </c>
      <c r="N1862" s="28">
        <f>SUM(TotalCarbon[[#This Row],[Tree Carbon]:[Soil Carbon]])</f>
        <v>126.90615426874072</v>
      </c>
    </row>
    <row r="1863" spans="2:14" hidden="1">
      <c r="B1863" s="1" t="s">
        <v>31954</v>
      </c>
      <c r="C1863" s="1" t="s">
        <v>190</v>
      </c>
      <c r="D1863" s="1" t="s">
        <v>212</v>
      </c>
      <c r="E1863" s="1" t="s">
        <v>31947</v>
      </c>
      <c r="F1863" s="1" t="s">
        <v>219</v>
      </c>
      <c r="G1863" s="35">
        <v>100</v>
      </c>
      <c r="H18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m)AllWillMechanicalDegraded/Invaded100</v>
      </c>
      <c r="I1863" s="39">
        <v>84.0399999305329</v>
      </c>
      <c r="J1863" s="28">
        <v>4.8203772353564363</v>
      </c>
      <c r="K1863" s="28">
        <v>30.925925925925927</v>
      </c>
      <c r="L1863" s="28">
        <v>3.3175810621068256</v>
      </c>
      <c r="M1863" s="28">
        <v>5.1538428958341456</v>
      </c>
      <c r="N1863" s="28">
        <f>SUM(TotalCarbon[[#This Row],[Tree Carbon]:[Soil Carbon]])</f>
        <v>128.25772704975623</v>
      </c>
    </row>
    <row r="1864" spans="2:14" hidden="1">
      <c r="B1864" s="1" t="s">
        <v>31954</v>
      </c>
      <c r="C1864" s="1" t="s">
        <v>190</v>
      </c>
      <c r="D1864" s="1" t="s">
        <v>213</v>
      </c>
      <c r="E1864" s="1" t="s">
        <v>31947</v>
      </c>
      <c r="F1864" s="1" t="s">
        <v>219</v>
      </c>
      <c r="G1864" s="35">
        <v>0</v>
      </c>
      <c r="H18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m)MRFMechanicalDegraded/Invaded0</v>
      </c>
      <c r="I1864" s="39">
        <v>0</v>
      </c>
      <c r="J1864" s="28">
        <v>0</v>
      </c>
      <c r="K1864" s="28">
        <v>0</v>
      </c>
      <c r="L1864" s="28">
        <v>0</v>
      </c>
      <c r="M1864" s="28">
        <v>0</v>
      </c>
      <c r="N1864" s="28">
        <f>SUM(TotalCarbon[[#This Row],[Tree Carbon]:[Soil Carbon]])</f>
        <v>0</v>
      </c>
    </row>
    <row r="1865" spans="2:14" hidden="1">
      <c r="B1865" s="1" t="s">
        <v>31954</v>
      </c>
      <c r="C1865" s="1" t="s">
        <v>190</v>
      </c>
      <c r="D1865" s="1" t="s">
        <v>213</v>
      </c>
      <c r="E1865" s="1" t="s">
        <v>31947</v>
      </c>
      <c r="F1865" s="1" t="s">
        <v>219</v>
      </c>
      <c r="G1865" s="35">
        <v>5</v>
      </c>
      <c r="H18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m)MRFMechanicalDegraded/Invaded5</v>
      </c>
      <c r="I1865" s="39">
        <v>7.1775759059996478</v>
      </c>
      <c r="J1865" s="28">
        <v>0.30976983215734027</v>
      </c>
      <c r="K1865" s="28">
        <v>3.7388059701492535</v>
      </c>
      <c r="L1865" s="28">
        <v>6.0683519746493841</v>
      </c>
      <c r="M1865" s="28">
        <v>1.5226616741449561</v>
      </c>
      <c r="N1865" s="28">
        <f>SUM(TotalCarbon[[#This Row],[Tree Carbon]:[Soil Carbon]])</f>
        <v>18.817165357100581</v>
      </c>
    </row>
    <row r="1866" spans="2:14" hidden="1">
      <c r="B1866" s="1" t="s">
        <v>31954</v>
      </c>
      <c r="C1866" s="1" t="s">
        <v>190</v>
      </c>
      <c r="D1866" s="1" t="s">
        <v>213</v>
      </c>
      <c r="E1866" s="1" t="s">
        <v>31947</v>
      </c>
      <c r="F1866" s="1" t="s">
        <v>219</v>
      </c>
      <c r="G1866" s="35">
        <v>10</v>
      </c>
      <c r="H18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m)MRFMechanicalDegraded/Invaded10</v>
      </c>
      <c r="I1866" s="39">
        <v>32.464069016610452</v>
      </c>
      <c r="J1866" s="28">
        <v>1.4010843413043836</v>
      </c>
      <c r="K1866" s="28">
        <v>6.958333333333333</v>
      </c>
      <c r="L1866" s="28">
        <v>4.3538877463083701</v>
      </c>
      <c r="M1866" s="28">
        <v>2.7693116133006228</v>
      </c>
      <c r="N1866" s="28">
        <f>SUM(TotalCarbon[[#This Row],[Tree Carbon]:[Soil Carbon]])</f>
        <v>47.94668605085716</v>
      </c>
    </row>
    <row r="1867" spans="2:14" hidden="1">
      <c r="B1867" s="1" t="s">
        <v>31954</v>
      </c>
      <c r="C1867" s="1" t="s">
        <v>190</v>
      </c>
      <c r="D1867" s="1" t="s">
        <v>213</v>
      </c>
      <c r="E1867" s="1" t="s">
        <v>31947</v>
      </c>
      <c r="F1867" s="1" t="s">
        <v>219</v>
      </c>
      <c r="G1867" s="35">
        <v>15</v>
      </c>
      <c r="H18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m)MRFMechanicalDegraded/Invaded15</v>
      </c>
      <c r="I1867" s="39">
        <v>64.700804113060144</v>
      </c>
      <c r="J1867" s="28">
        <v>2.7923574049275373</v>
      </c>
      <c r="K1867" s="28">
        <v>9.7597402597402603</v>
      </c>
      <c r="L1867" s="28">
        <v>3.7409831162047893</v>
      </c>
      <c r="M1867" s="28">
        <v>3.7899822568101769</v>
      </c>
      <c r="N1867" s="28">
        <f>SUM(TotalCarbon[[#This Row],[Tree Carbon]:[Soil Carbon]])</f>
        <v>84.783867150742907</v>
      </c>
    </row>
    <row r="1868" spans="2:14" hidden="1">
      <c r="B1868" s="1" t="s">
        <v>31954</v>
      </c>
      <c r="C1868" s="1" t="s">
        <v>190</v>
      </c>
      <c r="D1868" s="1" t="s">
        <v>213</v>
      </c>
      <c r="E1868" s="1" t="s">
        <v>31947</v>
      </c>
      <c r="F1868" s="1" t="s">
        <v>219</v>
      </c>
      <c r="G1868" s="35">
        <v>20</v>
      </c>
      <c r="H18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m)MRFMechanicalDegraded/Invaded20</v>
      </c>
      <c r="I1868" s="39">
        <v>94.417752758280542</v>
      </c>
      <c r="J1868" s="28">
        <v>4.0748815209544436</v>
      </c>
      <c r="K1868" s="28">
        <v>12.219512195121951</v>
      </c>
      <c r="L1868" s="28">
        <v>3.4425009774927573</v>
      </c>
      <c r="M1868" s="28">
        <v>4.6256367014153383</v>
      </c>
      <c r="N1868" s="28">
        <f>SUM(TotalCarbon[[#This Row],[Tree Carbon]:[Soil Carbon]])</f>
        <v>118.78028415326503</v>
      </c>
    </row>
    <row r="1869" spans="2:14" hidden="1">
      <c r="B1869" s="1" t="s">
        <v>31954</v>
      </c>
      <c r="C1869" s="1" t="s">
        <v>190</v>
      </c>
      <c r="D1869" s="1" t="s">
        <v>213</v>
      </c>
      <c r="E1869" s="1" t="s">
        <v>31947</v>
      </c>
      <c r="F1869" s="1" t="s">
        <v>219</v>
      </c>
      <c r="G1869" s="35">
        <v>25</v>
      </c>
      <c r="H18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m)MRFMechanicalDegraded/Invaded25</v>
      </c>
      <c r="I1869" s="39">
        <v>118.07831928215575</v>
      </c>
      <c r="J1869" s="28">
        <v>5.0960242879326252</v>
      </c>
      <c r="K1869" s="28">
        <v>14.396551724137931</v>
      </c>
      <c r="L1869" s="28">
        <v>3.2772414682939899</v>
      </c>
      <c r="M1869" s="28">
        <v>5.3098126941598807</v>
      </c>
      <c r="N1869" s="28">
        <f>SUM(TotalCarbon[[#This Row],[Tree Carbon]:[Soil Carbon]])</f>
        <v>146.15794945668017</v>
      </c>
    </row>
    <row r="1870" spans="2:14" hidden="1">
      <c r="B1870" s="1" t="s">
        <v>31954</v>
      </c>
      <c r="C1870" s="1" t="s">
        <v>190</v>
      </c>
      <c r="D1870" s="1" t="s">
        <v>213</v>
      </c>
      <c r="E1870" s="1" t="s">
        <v>31947</v>
      </c>
      <c r="F1870" s="1" t="s">
        <v>219</v>
      </c>
      <c r="G1870" s="35">
        <v>30</v>
      </c>
      <c r="H18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m)MRFMechanicalDegraded/Invaded30</v>
      </c>
      <c r="I1870" s="39">
        <v>135.50653918074158</v>
      </c>
      <c r="J1870" s="28">
        <v>5.8481914295261292</v>
      </c>
      <c r="K1870" s="28">
        <v>16.336956521739129</v>
      </c>
      <c r="L1870" s="28">
        <v>3.1794691948219724</v>
      </c>
      <c r="M1870" s="28">
        <v>5.8699686199375023</v>
      </c>
      <c r="N1870" s="28">
        <f>SUM(TotalCarbon[[#This Row],[Tree Carbon]:[Soil Carbon]])</f>
        <v>166.74112494676632</v>
      </c>
    </row>
    <row r="1871" spans="2:14" hidden="1">
      <c r="B1871" s="1" t="s">
        <v>31954</v>
      </c>
      <c r="C1871" s="1" t="s">
        <v>190</v>
      </c>
      <c r="D1871" s="1" t="s">
        <v>213</v>
      </c>
      <c r="E1871" s="1" t="s">
        <v>31947</v>
      </c>
      <c r="F1871" s="1" t="s">
        <v>219</v>
      </c>
      <c r="G1871" s="35">
        <v>35</v>
      </c>
      <c r="H18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m)MRFMechanicalDegraded/Invaded35</v>
      </c>
      <c r="I1871" s="39">
        <v>147.78025502338653</v>
      </c>
      <c r="J1871" s="28">
        <v>6.3779004770257091</v>
      </c>
      <c r="K1871" s="28">
        <v>18.077319587628867</v>
      </c>
      <c r="L1871" s="28">
        <v>3.1193942463922908</v>
      </c>
      <c r="M1871" s="28">
        <v>6.3285855028904976</v>
      </c>
      <c r="N1871" s="28">
        <f>SUM(TotalCarbon[[#This Row],[Tree Carbon]:[Soil Carbon]])</f>
        <v>181.68345483732389</v>
      </c>
    </row>
    <row r="1872" spans="2:14" hidden="1">
      <c r="B1872" s="1" t="s">
        <v>31954</v>
      </c>
      <c r="C1872" s="1" t="s">
        <v>190</v>
      </c>
      <c r="D1872" s="1" t="s">
        <v>213</v>
      </c>
      <c r="E1872" s="1" t="s">
        <v>31947</v>
      </c>
      <c r="F1872" s="1" t="s">
        <v>219</v>
      </c>
      <c r="G1872" s="35">
        <v>40</v>
      </c>
      <c r="H18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m)MRFMechanicalDegraded/Invaded40</v>
      </c>
      <c r="I1872" s="39">
        <v>156.192184744749</v>
      </c>
      <c r="J1872" s="28">
        <v>6.7409425530736504</v>
      </c>
      <c r="K1872" s="28">
        <v>19.647058823529413</v>
      </c>
      <c r="L1872" s="28">
        <v>3.0816323987338237</v>
      </c>
      <c r="M1872" s="28">
        <v>6.7040692488448954</v>
      </c>
      <c r="N1872" s="28">
        <f>SUM(TotalCarbon[[#This Row],[Tree Carbon]:[Soil Carbon]])</f>
        <v>192.36588776893078</v>
      </c>
    </row>
    <row r="1873" spans="2:14" hidden="1">
      <c r="B1873" s="1" t="s">
        <v>31954</v>
      </c>
      <c r="C1873" s="1" t="s">
        <v>190</v>
      </c>
      <c r="D1873" s="1" t="s">
        <v>213</v>
      </c>
      <c r="E1873" s="1" t="s">
        <v>31947</v>
      </c>
      <c r="F1873" s="1" t="s">
        <v>219</v>
      </c>
      <c r="G1873" s="35">
        <v>45</v>
      </c>
      <c r="H18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m)MRFMechanicalDegraded/Invaded45</v>
      </c>
      <c r="I1873" s="39">
        <v>161.86066443270167</v>
      </c>
      <c r="J1873" s="28">
        <v>6.985582808296396</v>
      </c>
      <c r="K1873" s="28">
        <v>21.070093457943926</v>
      </c>
      <c r="L1873" s="28">
        <v>3.0575585851892266</v>
      </c>
      <c r="M1873" s="28">
        <v>7.0114893389386737</v>
      </c>
      <c r="N1873" s="28">
        <f>SUM(TotalCarbon[[#This Row],[Tree Carbon]:[Soil Carbon]])</f>
        <v>199.98538862306987</v>
      </c>
    </row>
    <row r="1874" spans="2:14" hidden="1">
      <c r="B1874" s="1" t="s">
        <v>31954</v>
      </c>
      <c r="C1874" s="1" t="s">
        <v>190</v>
      </c>
      <c r="D1874" s="1" t="s">
        <v>213</v>
      </c>
      <c r="E1874" s="1" t="s">
        <v>31947</v>
      </c>
      <c r="F1874" s="1" t="s">
        <v>219</v>
      </c>
      <c r="G1874" s="35">
        <v>50</v>
      </c>
      <c r="H18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m)MRFMechanicalDegraded/Invaded50</v>
      </c>
      <c r="I1874" s="39">
        <v>165.63970262124636</v>
      </c>
      <c r="J1874" s="28">
        <v>7.148678544337745</v>
      </c>
      <c r="K1874" s="28">
        <v>22.366071428571427</v>
      </c>
      <c r="L1874" s="28">
        <v>3.0420734802560587</v>
      </c>
      <c r="M1874" s="28">
        <v>7.2631836208124483</v>
      </c>
      <c r="N1874" s="28">
        <f>SUM(TotalCarbon[[#This Row],[Tree Carbon]:[Soil Carbon]])</f>
        <v>205.45970969522401</v>
      </c>
    </row>
    <row r="1875" spans="2:14" hidden="1">
      <c r="B1875" s="1" t="s">
        <v>31954</v>
      </c>
      <c r="C1875" s="1" t="s">
        <v>190</v>
      </c>
      <c r="D1875" s="1" t="s">
        <v>213</v>
      </c>
      <c r="E1875" s="1" t="s">
        <v>31947</v>
      </c>
      <c r="F1875" s="1" t="s">
        <v>219</v>
      </c>
      <c r="G1875" s="35">
        <v>60</v>
      </c>
      <c r="H18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m)MRFMechanicalDegraded/Invaded60</v>
      </c>
      <c r="I1875" s="39">
        <v>169.79122235507657</v>
      </c>
      <c r="J1875" s="28">
        <v>7.3278498394920755</v>
      </c>
      <c r="K1875" s="28">
        <v>24.639344262295083</v>
      </c>
      <c r="L1875" s="28">
        <v>3.025551332193487</v>
      </c>
      <c r="M1875" s="28">
        <v>7.637969192368935</v>
      </c>
      <c r="N1875" s="28">
        <f>SUM(TotalCarbon[[#This Row],[Tree Carbon]:[Soil Carbon]])</f>
        <v>212.42193698142614</v>
      </c>
    </row>
    <row r="1876" spans="2:14" hidden="1">
      <c r="B1876" s="1" t="s">
        <v>31954</v>
      </c>
      <c r="C1876" s="1" t="s">
        <v>190</v>
      </c>
      <c r="D1876" s="1" t="s">
        <v>213</v>
      </c>
      <c r="E1876" s="1" t="s">
        <v>31947</v>
      </c>
      <c r="F1876" s="1" t="s">
        <v>219</v>
      </c>
      <c r="G1876" s="35">
        <v>70</v>
      </c>
      <c r="H18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m)MRFMechanicalDegraded/Invaded70</v>
      </c>
      <c r="I1876" s="39">
        <v>171.58659674577814</v>
      </c>
      <c r="J1876" s="28">
        <v>7.4053346102490565</v>
      </c>
      <c r="K1876" s="28">
        <v>26.568181818181817</v>
      </c>
      <c r="L1876" s="28">
        <v>3.018558090536454</v>
      </c>
      <c r="M1876" s="28">
        <v>7.8891954739481633</v>
      </c>
      <c r="N1876" s="28">
        <f>SUM(TotalCarbon[[#This Row],[Tree Carbon]:[Soil Carbon]])</f>
        <v>216.4678667386936</v>
      </c>
    </row>
    <row r="1877" spans="2:14" hidden="1">
      <c r="B1877" s="1" t="s">
        <v>31954</v>
      </c>
      <c r="C1877" s="1" t="s">
        <v>190</v>
      </c>
      <c r="D1877" s="1" t="s">
        <v>213</v>
      </c>
      <c r="E1877" s="1" t="s">
        <v>31947</v>
      </c>
      <c r="F1877" s="1" t="s">
        <v>219</v>
      </c>
      <c r="G1877" s="35">
        <v>80</v>
      </c>
      <c r="H18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m)MRFMechanicalDegraded/Invaded80</v>
      </c>
      <c r="I1877" s="39">
        <v>172.3578112205397</v>
      </c>
      <c r="J1877" s="28">
        <v>7.4386186857548982</v>
      </c>
      <c r="K1877" s="28">
        <v>28.225352112676056</v>
      </c>
      <c r="L1877" s="28">
        <v>3.0155814551374722</v>
      </c>
      <c r="M1877" s="28">
        <v>8.0575974865817201</v>
      </c>
      <c r="N1877" s="28">
        <f>SUM(TotalCarbon[[#This Row],[Tree Carbon]:[Soil Carbon]])</f>
        <v>219.09496096068986</v>
      </c>
    </row>
    <row r="1878" spans="2:14" hidden="1">
      <c r="B1878" s="1" t="s">
        <v>31954</v>
      </c>
      <c r="C1878" s="1" t="s">
        <v>190</v>
      </c>
      <c r="D1878" s="1" t="s">
        <v>213</v>
      </c>
      <c r="E1878" s="1" t="s">
        <v>31947</v>
      </c>
      <c r="F1878" s="1" t="s">
        <v>219</v>
      </c>
      <c r="G1878" s="35">
        <v>90</v>
      </c>
      <c r="H18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m)MRFMechanicalDegraded/Invaded90</v>
      </c>
      <c r="I1878" s="39">
        <v>172.68814347754449</v>
      </c>
      <c r="J1878" s="28">
        <v>7.4528751658184511</v>
      </c>
      <c r="K1878" s="28">
        <v>29.664473684210527</v>
      </c>
      <c r="L1878" s="28">
        <v>3.0143114471560635</v>
      </c>
      <c r="M1878" s="28">
        <v>8.170480731442737</v>
      </c>
      <c r="N1878" s="28">
        <f>SUM(TotalCarbon[[#This Row],[Tree Carbon]:[Soil Carbon]])</f>
        <v>220.99028450617226</v>
      </c>
    </row>
    <row r="1879" spans="2:14" hidden="1">
      <c r="B1879" s="1" t="s">
        <v>31954</v>
      </c>
      <c r="C1879" s="1" t="s">
        <v>190</v>
      </c>
      <c r="D1879" s="1" t="s">
        <v>213</v>
      </c>
      <c r="E1879" s="1" t="s">
        <v>31947</v>
      </c>
      <c r="F1879" s="1" t="s">
        <v>219</v>
      </c>
      <c r="G1879" s="35">
        <v>100</v>
      </c>
      <c r="H18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m)MRFMechanicalDegraded/Invaded100</v>
      </c>
      <c r="I1879" s="39">
        <v>172.8294610695626</v>
      </c>
      <c r="J1879" s="28">
        <v>7.4589741506754059</v>
      </c>
      <c r="K1879" s="28">
        <v>30.925925925925927</v>
      </c>
      <c r="L1879" s="28">
        <v>3.0137690370225383</v>
      </c>
      <c r="M1879" s="28">
        <v>8.2461486333346272</v>
      </c>
      <c r="N1879" s="28">
        <f>SUM(TotalCarbon[[#This Row],[Tree Carbon]:[Soil Carbon]])</f>
        <v>222.47427881652109</v>
      </c>
    </row>
    <row r="1880" spans="2:14" hidden="1">
      <c r="B1880" s="1" t="s">
        <v>31954</v>
      </c>
      <c r="C1880" s="1" t="s">
        <v>190</v>
      </c>
      <c r="D1880" s="1" t="s">
        <v>214</v>
      </c>
      <c r="E1880" s="1" t="s">
        <v>31947</v>
      </c>
      <c r="F1880" s="1" t="s">
        <v>219</v>
      </c>
      <c r="G1880" s="35">
        <v>0</v>
      </c>
      <c r="H18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m)WilForMechanicalDegraded/Invaded0</v>
      </c>
      <c r="I1880" s="39">
        <v>0</v>
      </c>
      <c r="J1880" s="28">
        <v>0</v>
      </c>
      <c r="K1880" s="28">
        <v>0</v>
      </c>
      <c r="L1880" s="28">
        <v>0</v>
      </c>
      <c r="M1880" s="28">
        <v>0</v>
      </c>
      <c r="N1880" s="28">
        <f>SUM(TotalCarbon[[#This Row],[Tree Carbon]:[Soil Carbon]])</f>
        <v>0</v>
      </c>
    </row>
    <row r="1881" spans="2:14" hidden="1">
      <c r="B1881" s="1" t="s">
        <v>31954</v>
      </c>
      <c r="C1881" s="1" t="s">
        <v>190</v>
      </c>
      <c r="D1881" s="1" t="s">
        <v>214</v>
      </c>
      <c r="E1881" s="1" t="s">
        <v>31947</v>
      </c>
      <c r="F1881" s="1" t="s">
        <v>219</v>
      </c>
      <c r="G1881" s="35">
        <v>5</v>
      </c>
      <c r="H18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m)WilForMechanicalDegraded/Invaded5</v>
      </c>
      <c r="I1881" s="39">
        <v>43.056240299254327</v>
      </c>
      <c r="J1881" s="28">
        <v>1.9345496996318157</v>
      </c>
      <c r="K1881" s="28">
        <v>3.7388059701492535</v>
      </c>
      <c r="L1881" s="28">
        <v>4.0555689841498541</v>
      </c>
      <c r="M1881" s="28">
        <v>0.95166354634059758</v>
      </c>
      <c r="N1881" s="28">
        <f>SUM(TotalCarbon[[#This Row],[Tree Carbon]:[Soil Carbon]])</f>
        <v>53.736828499525842</v>
      </c>
    </row>
    <row r="1882" spans="2:14" hidden="1">
      <c r="B1882" s="1" t="s">
        <v>31954</v>
      </c>
      <c r="C1882" s="1" t="s">
        <v>190</v>
      </c>
      <c r="D1882" s="1" t="s">
        <v>214</v>
      </c>
      <c r="E1882" s="1" t="s">
        <v>31947</v>
      </c>
      <c r="F1882" s="1" t="s">
        <v>219</v>
      </c>
      <c r="G1882" s="35">
        <v>10</v>
      </c>
      <c r="H18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m)WilForMechanicalDegraded/Invaded10</v>
      </c>
      <c r="I1882" s="39">
        <v>56.427024452020994</v>
      </c>
      <c r="J1882" s="28">
        <v>2.0055946179015942</v>
      </c>
      <c r="K1882" s="28">
        <v>6.958333333333333</v>
      </c>
      <c r="L1882" s="28">
        <v>4.0235173179003905</v>
      </c>
      <c r="M1882" s="28">
        <v>1.7308197583128937</v>
      </c>
      <c r="N1882" s="28">
        <f>SUM(TotalCarbon[[#This Row],[Tree Carbon]:[Soil Carbon]])</f>
        <v>71.145289479469199</v>
      </c>
    </row>
    <row r="1883" spans="2:14" hidden="1">
      <c r="B1883" s="1" t="s">
        <v>31954</v>
      </c>
      <c r="C1883" s="1" t="s">
        <v>190</v>
      </c>
      <c r="D1883" s="1" t="s">
        <v>214</v>
      </c>
      <c r="E1883" s="1" t="s">
        <v>31947</v>
      </c>
      <c r="F1883" s="1" t="s">
        <v>219</v>
      </c>
      <c r="G1883" s="35">
        <v>15</v>
      </c>
      <c r="H18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m)WilForMechanicalDegraded/Invaded15</v>
      </c>
      <c r="I1883" s="39">
        <v>57.466263761222571</v>
      </c>
      <c r="J1883" s="28">
        <v>2.0064643506322026</v>
      </c>
      <c r="K1883" s="28">
        <v>9.7597402597402603</v>
      </c>
      <c r="L1883" s="28">
        <v>4.0231335608629069</v>
      </c>
      <c r="M1883" s="28">
        <v>2.3687389105063588</v>
      </c>
      <c r="N1883" s="28">
        <f>SUM(TotalCarbon[[#This Row],[Tree Carbon]:[Soil Carbon]])</f>
        <v>75.624340842964301</v>
      </c>
    </row>
    <row r="1884" spans="2:14" hidden="1">
      <c r="B1884" s="1" t="s">
        <v>31954</v>
      </c>
      <c r="C1884" s="1" t="s">
        <v>190</v>
      </c>
      <c r="D1884" s="1" t="s">
        <v>214</v>
      </c>
      <c r="E1884" s="1" t="s">
        <v>31947</v>
      </c>
      <c r="F1884" s="1" t="s">
        <v>219</v>
      </c>
      <c r="G1884" s="35">
        <v>20</v>
      </c>
      <c r="H18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m)WilForMechanicalDegraded/Invaded20</v>
      </c>
      <c r="I1884" s="39">
        <v>57.539489909862667</v>
      </c>
      <c r="J1884" s="28">
        <v>2.0064748712004192</v>
      </c>
      <c r="K1884" s="28">
        <v>12.219512195121951</v>
      </c>
      <c r="L1884" s="28">
        <v>4.02312892005608</v>
      </c>
      <c r="M1884" s="28">
        <v>2.8910229383845873</v>
      </c>
      <c r="N1884" s="28">
        <f>SUM(TotalCarbon[[#This Row],[Tree Carbon]:[Soil Carbon]])</f>
        <v>78.679628834625703</v>
      </c>
    </row>
    <row r="1885" spans="2:14" hidden="1">
      <c r="B1885" s="1" t="s">
        <v>31954</v>
      </c>
      <c r="C1885" s="1" t="s">
        <v>190</v>
      </c>
      <c r="D1885" s="1" t="s">
        <v>214</v>
      </c>
      <c r="E1885" s="1" t="s">
        <v>31947</v>
      </c>
      <c r="F1885" s="1" t="s">
        <v>219</v>
      </c>
      <c r="G1885" s="35">
        <v>25</v>
      </c>
      <c r="H18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m)WilForMechanicalDegraded/Invaded25</v>
      </c>
      <c r="I1885" s="39">
        <v>57.544614566121176</v>
      </c>
      <c r="J1885" s="28">
        <v>2.0064749984422261</v>
      </c>
      <c r="K1885" s="28">
        <v>14.396551724137931</v>
      </c>
      <c r="L1885" s="28">
        <v>4.0231288639276759</v>
      </c>
      <c r="M1885" s="28">
        <v>3.3186329338499263</v>
      </c>
      <c r="N1885" s="28">
        <f>SUM(TotalCarbon[[#This Row],[Tree Carbon]:[Soil Carbon]])</f>
        <v>81.289403086478941</v>
      </c>
    </row>
    <row r="1886" spans="2:14" hidden="1">
      <c r="B1886" s="1" t="s">
        <v>31954</v>
      </c>
      <c r="C1886" s="1" t="s">
        <v>190</v>
      </c>
      <c r="D1886" s="1" t="s">
        <v>214</v>
      </c>
      <c r="E1886" s="1" t="s">
        <v>31947</v>
      </c>
      <c r="F1886" s="1" t="s">
        <v>219</v>
      </c>
      <c r="G1886" s="35">
        <v>30</v>
      </c>
      <c r="H18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m)WilForMechanicalDegraded/Invaded30</v>
      </c>
      <c r="I1886" s="39">
        <v>57.544973039522596</v>
      </c>
      <c r="J1886" s="28">
        <v>2.0064749999811595</v>
      </c>
      <c r="K1886" s="28">
        <v>16.336956521739129</v>
      </c>
      <c r="L1886" s="28">
        <v>4.0231288632488234</v>
      </c>
      <c r="M1886" s="28">
        <v>3.6687303874609398</v>
      </c>
      <c r="N1886" s="28">
        <f>SUM(TotalCarbon[[#This Row],[Tree Carbon]:[Soil Carbon]])</f>
        <v>83.580263811952648</v>
      </c>
    </row>
    <row r="1887" spans="2:14" hidden="1">
      <c r="B1887" s="1" t="s">
        <v>31954</v>
      </c>
      <c r="C1887" s="1" t="s">
        <v>190</v>
      </c>
      <c r="D1887" s="1" t="s">
        <v>214</v>
      </c>
      <c r="E1887" s="1" t="s">
        <v>31947</v>
      </c>
      <c r="F1887" s="1" t="s">
        <v>219</v>
      </c>
      <c r="G1887" s="35">
        <v>35</v>
      </c>
      <c r="H18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m)WilForMechanicalDegraded/Invaded35</v>
      </c>
      <c r="I1887" s="39">
        <v>57.544998114162233</v>
      </c>
      <c r="J1887" s="28">
        <v>2.0064749999997722</v>
      </c>
      <c r="K1887" s="28">
        <v>18.077319587628867</v>
      </c>
      <c r="L1887" s="28">
        <v>4.0231288632406166</v>
      </c>
      <c r="M1887" s="28">
        <v>3.9553659393065601</v>
      </c>
      <c r="N1887" s="28">
        <f>SUM(TotalCarbon[[#This Row],[Tree Carbon]:[Soil Carbon]])</f>
        <v>85.607287504338046</v>
      </c>
    </row>
    <row r="1888" spans="2:14" hidden="1">
      <c r="B1888" s="1" t="s">
        <v>31954</v>
      </c>
      <c r="C1888" s="1" t="s">
        <v>190</v>
      </c>
      <c r="D1888" s="1" t="s">
        <v>214</v>
      </c>
      <c r="E1888" s="1" t="s">
        <v>31947</v>
      </c>
      <c r="F1888" s="1" t="s">
        <v>219</v>
      </c>
      <c r="G1888" s="35">
        <v>40</v>
      </c>
      <c r="H18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m)WilForMechanicalDegraded/Invaded40</v>
      </c>
      <c r="I1888" s="39">
        <v>57.544999868089</v>
      </c>
      <c r="J1888" s="28">
        <v>2.0064749999999973</v>
      </c>
      <c r="K1888" s="28">
        <v>19.647058823529413</v>
      </c>
      <c r="L1888" s="28">
        <v>4.0231288632405144</v>
      </c>
      <c r="M1888" s="28">
        <v>4.1900432805280587</v>
      </c>
      <c r="N1888" s="28">
        <f>SUM(TotalCarbon[[#This Row],[Tree Carbon]:[Soil Carbon]])</f>
        <v>87.411705835386982</v>
      </c>
    </row>
    <row r="1889" spans="2:14" hidden="1">
      <c r="B1889" s="1" t="s">
        <v>31954</v>
      </c>
      <c r="C1889" s="1" t="s">
        <v>190</v>
      </c>
      <c r="D1889" s="1" t="s">
        <v>214</v>
      </c>
      <c r="E1889" s="1" t="s">
        <v>31947</v>
      </c>
      <c r="F1889" s="1" t="s">
        <v>219</v>
      </c>
      <c r="G1889" s="35">
        <v>45</v>
      </c>
      <c r="H18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m)WilForMechanicalDegraded/Invaded45</v>
      </c>
      <c r="I1889" s="39">
        <v>57.544999990773071</v>
      </c>
      <c r="J1889" s="28">
        <v>2.006475</v>
      </c>
      <c r="K1889" s="28">
        <v>21.070093457943926</v>
      </c>
      <c r="L1889" s="28">
        <v>4.0231288632405162</v>
      </c>
      <c r="M1889" s="28">
        <v>4.3821808368366746</v>
      </c>
      <c r="N1889" s="28">
        <f>SUM(TotalCarbon[[#This Row],[Tree Carbon]:[Soil Carbon]])</f>
        <v>89.026878148794196</v>
      </c>
    </row>
    <row r="1890" spans="2:14" hidden="1">
      <c r="B1890" s="1" t="s">
        <v>31954</v>
      </c>
      <c r="C1890" s="1" t="s">
        <v>190</v>
      </c>
      <c r="D1890" s="1" t="s">
        <v>214</v>
      </c>
      <c r="E1890" s="1" t="s">
        <v>31947</v>
      </c>
      <c r="F1890" s="1" t="s">
        <v>219</v>
      </c>
      <c r="G1890" s="35">
        <v>50</v>
      </c>
      <c r="H18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m)WilForMechanicalDegraded/Invaded50</v>
      </c>
      <c r="I1890" s="39">
        <v>57.54499999935458</v>
      </c>
      <c r="J1890" s="28">
        <v>2.006475</v>
      </c>
      <c r="K1890" s="28">
        <v>22.366071428571427</v>
      </c>
      <c r="L1890" s="28">
        <v>4.0231288632405162</v>
      </c>
      <c r="M1890" s="28">
        <v>4.5394897630077793</v>
      </c>
      <c r="N1890" s="28">
        <f>SUM(TotalCarbon[[#This Row],[Tree Carbon]:[Soil Carbon]])</f>
        <v>90.480165054174307</v>
      </c>
    </row>
    <row r="1891" spans="2:14" hidden="1">
      <c r="B1891" s="1" t="s">
        <v>31954</v>
      </c>
      <c r="C1891" s="1" t="s">
        <v>190</v>
      </c>
      <c r="D1891" s="1" t="s">
        <v>214</v>
      </c>
      <c r="E1891" s="1" t="s">
        <v>31947</v>
      </c>
      <c r="F1891" s="1" t="s">
        <v>219</v>
      </c>
      <c r="G1891" s="35">
        <v>60</v>
      </c>
      <c r="H18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m)WilForMechanicalDegraded/Invaded60</v>
      </c>
      <c r="I1891" s="39">
        <v>57.544999999996833</v>
      </c>
      <c r="J1891" s="28">
        <v>2.006475</v>
      </c>
      <c r="K1891" s="28">
        <v>24.639344262295083</v>
      </c>
      <c r="L1891" s="28">
        <v>4.0231288632405162</v>
      </c>
      <c r="M1891" s="28">
        <v>4.7737307452305799</v>
      </c>
      <c r="N1891" s="28">
        <f>SUM(TotalCarbon[[#This Row],[Tree Carbon]:[Soil Carbon]])</f>
        <v>92.987678870763006</v>
      </c>
    </row>
    <row r="1892" spans="2:14" hidden="1">
      <c r="B1892" s="1" t="s">
        <v>31954</v>
      </c>
      <c r="C1892" s="1" t="s">
        <v>190</v>
      </c>
      <c r="D1892" s="1" t="s">
        <v>214</v>
      </c>
      <c r="E1892" s="1" t="s">
        <v>31947</v>
      </c>
      <c r="F1892" s="1" t="s">
        <v>219</v>
      </c>
      <c r="G1892" s="35">
        <v>70</v>
      </c>
      <c r="H18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m)WilForMechanicalDegraded/Invaded70</v>
      </c>
      <c r="I1892" s="39">
        <v>57.544999999999973</v>
      </c>
      <c r="J1892" s="28">
        <v>2.006475</v>
      </c>
      <c r="K1892" s="28">
        <v>26.568181818181817</v>
      </c>
      <c r="L1892" s="28">
        <v>4.0231288632405162</v>
      </c>
      <c r="M1892" s="28">
        <v>4.9307471712176039</v>
      </c>
      <c r="N1892" s="28">
        <f>SUM(TotalCarbon[[#This Row],[Tree Carbon]:[Soil Carbon]])</f>
        <v>95.073532852639914</v>
      </c>
    </row>
    <row r="1893" spans="2:14" hidden="1">
      <c r="B1893" s="1" t="s">
        <v>31954</v>
      </c>
      <c r="C1893" s="1" t="s">
        <v>190</v>
      </c>
      <c r="D1893" s="1" t="s">
        <v>214</v>
      </c>
      <c r="E1893" s="1" t="s">
        <v>31947</v>
      </c>
      <c r="F1893" s="1" t="s">
        <v>219</v>
      </c>
      <c r="G1893" s="35">
        <v>80</v>
      </c>
      <c r="H18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m)WilForMechanicalDegraded/Invaded80</v>
      </c>
      <c r="I1893" s="39">
        <v>57.545000000000002</v>
      </c>
      <c r="J1893" s="28">
        <v>2.006475</v>
      </c>
      <c r="K1893" s="28">
        <v>28.225352112676056</v>
      </c>
      <c r="L1893" s="28">
        <v>4.0231288632405162</v>
      </c>
      <c r="M1893" s="28">
        <v>5.035998429113576</v>
      </c>
      <c r="N1893" s="28">
        <f>SUM(TotalCarbon[[#This Row],[Tree Carbon]:[Soil Carbon]])</f>
        <v>96.835954405030151</v>
      </c>
    </row>
    <row r="1894" spans="2:14" hidden="1">
      <c r="B1894" s="1" t="s">
        <v>31954</v>
      </c>
      <c r="C1894" s="1" t="s">
        <v>190</v>
      </c>
      <c r="D1894" s="1" t="s">
        <v>214</v>
      </c>
      <c r="E1894" s="1" t="s">
        <v>31947</v>
      </c>
      <c r="F1894" s="1" t="s">
        <v>219</v>
      </c>
      <c r="G1894" s="35">
        <v>90</v>
      </c>
      <c r="H18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m)WilForMechanicalDegraded/Invaded90</v>
      </c>
      <c r="I1894" s="39">
        <v>57.545000000000002</v>
      </c>
      <c r="J1894" s="28">
        <v>2.006475</v>
      </c>
      <c r="K1894" s="28">
        <v>29.664473684210527</v>
      </c>
      <c r="L1894" s="28">
        <v>4.0231288632405162</v>
      </c>
      <c r="M1894" s="28">
        <v>5.1065504571517124</v>
      </c>
      <c r="N1894" s="28">
        <f>SUM(TotalCarbon[[#This Row],[Tree Carbon]:[Soil Carbon]])</f>
        <v>98.345628004602759</v>
      </c>
    </row>
    <row r="1895" spans="2:14" hidden="1">
      <c r="B1895" s="1" t="s">
        <v>31954</v>
      </c>
      <c r="C1895" s="1" t="s">
        <v>190</v>
      </c>
      <c r="D1895" s="1" t="s">
        <v>214</v>
      </c>
      <c r="E1895" s="1" t="s">
        <v>31947</v>
      </c>
      <c r="F1895" s="1" t="s">
        <v>219</v>
      </c>
      <c r="G1895" s="35">
        <v>100</v>
      </c>
      <c r="H18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m)WilForMechanicalDegraded/Invaded100</v>
      </c>
      <c r="I1895" s="39">
        <v>57.545000000000002</v>
      </c>
      <c r="J1895" s="28">
        <v>2.006475</v>
      </c>
      <c r="K1895" s="28">
        <v>30.925925925925927</v>
      </c>
      <c r="L1895" s="28">
        <v>4.0231288632405162</v>
      </c>
      <c r="M1895" s="28">
        <v>5.1538428958341456</v>
      </c>
      <c r="N1895" s="28">
        <f>SUM(TotalCarbon[[#This Row],[Tree Carbon]:[Soil Carbon]])</f>
        <v>99.654372685000595</v>
      </c>
    </row>
    <row r="1896" spans="2:14" hidden="1">
      <c r="B1896" s="1" t="s">
        <v>31954</v>
      </c>
      <c r="C1896" s="1" t="s">
        <v>190</v>
      </c>
      <c r="D1896" s="1" t="s">
        <v>215</v>
      </c>
      <c r="E1896" s="1" t="s">
        <v>31947</v>
      </c>
      <c r="F1896" s="1" t="s">
        <v>219</v>
      </c>
      <c r="G1896" s="35">
        <v>0</v>
      </c>
      <c r="H18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m)WilMixMechanicalDegraded/Invaded0</v>
      </c>
      <c r="I1896" s="39">
        <v>0</v>
      </c>
      <c r="J1896" s="28">
        <v>0</v>
      </c>
      <c r="K1896" s="28">
        <v>0</v>
      </c>
      <c r="L1896" s="28">
        <v>0</v>
      </c>
      <c r="M1896" s="28">
        <v>0</v>
      </c>
      <c r="N1896" s="28">
        <f>SUM(TotalCarbon[[#This Row],[Tree Carbon]:[Soil Carbon]])</f>
        <v>0</v>
      </c>
    </row>
    <row r="1897" spans="2:14" hidden="1">
      <c r="B1897" s="1" t="s">
        <v>31954</v>
      </c>
      <c r="C1897" s="1" t="s">
        <v>190</v>
      </c>
      <c r="D1897" s="1" t="s">
        <v>215</v>
      </c>
      <c r="E1897" s="1" t="s">
        <v>31947</v>
      </c>
      <c r="F1897" s="1" t="s">
        <v>219</v>
      </c>
      <c r="G1897" s="35">
        <v>5</v>
      </c>
      <c r="H18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m)WilMixMechanicalDegraded/Invaded5</v>
      </c>
      <c r="I1897" s="39">
        <v>43.280114586930331</v>
      </c>
      <c r="J1897" s="28">
        <v>0.50571200927926363</v>
      </c>
      <c r="K1897" s="28">
        <v>3.7388059701492535</v>
      </c>
      <c r="L1897" s="28">
        <v>5.4480445518696898</v>
      </c>
      <c r="M1897" s="28">
        <v>0.95166354634059758</v>
      </c>
      <c r="N1897" s="28">
        <f>SUM(TotalCarbon[[#This Row],[Tree Carbon]:[Soil Carbon]])</f>
        <v>53.924340664569137</v>
      </c>
    </row>
    <row r="1898" spans="2:14" hidden="1">
      <c r="B1898" s="1" t="s">
        <v>31954</v>
      </c>
      <c r="C1898" s="1" t="s">
        <v>190</v>
      </c>
      <c r="D1898" s="1" t="s">
        <v>215</v>
      </c>
      <c r="E1898" s="1" t="s">
        <v>31947</v>
      </c>
      <c r="F1898" s="1" t="s">
        <v>219</v>
      </c>
      <c r="G1898" s="35">
        <v>10</v>
      </c>
      <c r="H18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m)WilMixMechanicalDegraded/Invaded10</v>
      </c>
      <c r="I1898" s="39">
        <v>53.565423914825189</v>
      </c>
      <c r="J1898" s="28">
        <v>1.9909638491125299</v>
      </c>
      <c r="K1898" s="28">
        <v>6.958333333333333</v>
      </c>
      <c r="L1898" s="28">
        <v>4.0300035321622349</v>
      </c>
      <c r="M1898" s="28">
        <v>1.7308197583128937</v>
      </c>
      <c r="N1898" s="28">
        <f>SUM(TotalCarbon[[#This Row],[Tree Carbon]:[Soil Carbon]])</f>
        <v>68.27554438774618</v>
      </c>
    </row>
    <row r="1899" spans="2:14" hidden="1">
      <c r="B1899" s="1" t="s">
        <v>31954</v>
      </c>
      <c r="C1899" s="1" t="s">
        <v>190</v>
      </c>
      <c r="D1899" s="1" t="s">
        <v>215</v>
      </c>
      <c r="E1899" s="1" t="s">
        <v>31947</v>
      </c>
      <c r="F1899" s="1" t="s">
        <v>219</v>
      </c>
      <c r="G1899" s="35">
        <v>15</v>
      </c>
      <c r="H18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m)WilMixMechanicalDegraded/Invaded15</v>
      </c>
      <c r="I1899" s="39">
        <v>54.176922444078706</v>
      </c>
      <c r="J1899" s="28">
        <v>3.1163886803473879</v>
      </c>
      <c r="K1899" s="28">
        <v>9.7597402597402603</v>
      </c>
      <c r="L1899" s="28">
        <v>3.6517077495144048</v>
      </c>
      <c r="M1899" s="28">
        <v>2.3687389105063588</v>
      </c>
      <c r="N1899" s="28">
        <f>SUM(TotalCarbon[[#This Row],[Tree Carbon]:[Soil Carbon]])</f>
        <v>73.073498044187119</v>
      </c>
    </row>
    <row r="1900" spans="2:14" hidden="1">
      <c r="B1900" s="1" t="s">
        <v>31954</v>
      </c>
      <c r="C1900" s="1" t="s">
        <v>190</v>
      </c>
      <c r="D1900" s="1" t="s">
        <v>215</v>
      </c>
      <c r="E1900" s="1" t="s">
        <v>31947</v>
      </c>
      <c r="F1900" s="1" t="s">
        <v>219</v>
      </c>
      <c r="G1900" s="35">
        <v>20</v>
      </c>
      <c r="H19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m)WilMixMechanicalDegraded/Invaded20</v>
      </c>
      <c r="I1900" s="39">
        <v>54.210551718557653</v>
      </c>
      <c r="J1900" s="28">
        <v>3.6922194585528461</v>
      </c>
      <c r="K1900" s="28">
        <v>12.219512195121951</v>
      </c>
      <c r="L1900" s="28">
        <v>3.5180022887564144</v>
      </c>
      <c r="M1900" s="28">
        <v>2.8910229383845873</v>
      </c>
      <c r="N1900" s="28">
        <f>SUM(TotalCarbon[[#This Row],[Tree Carbon]:[Soil Carbon]])</f>
        <v>76.53130859937346</v>
      </c>
    </row>
    <row r="1901" spans="2:14" hidden="1">
      <c r="B1901" s="1" t="s">
        <v>31954</v>
      </c>
      <c r="C1901" s="1" t="s">
        <v>190</v>
      </c>
      <c r="D1901" s="1" t="s">
        <v>215</v>
      </c>
      <c r="E1901" s="1" t="s">
        <v>31947</v>
      </c>
      <c r="F1901" s="1" t="s">
        <v>219</v>
      </c>
      <c r="G1901" s="35">
        <v>25</v>
      </c>
      <c r="H19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m)WilMixMechanicalDegraded/Invaded25</v>
      </c>
      <c r="I1901" s="39">
        <v>54.212393332588448</v>
      </c>
      <c r="J1901" s="28">
        <v>3.9491162013279277</v>
      </c>
      <c r="K1901" s="28">
        <v>14.396551724137931</v>
      </c>
      <c r="L1901" s="28">
        <v>3.4663258692876404</v>
      </c>
      <c r="M1901" s="28">
        <v>3.3186329338499263</v>
      </c>
      <c r="N1901" s="28">
        <f>SUM(TotalCarbon[[#This Row],[Tree Carbon]:[Soil Carbon]])</f>
        <v>79.343020061191879</v>
      </c>
    </row>
    <row r="1902" spans="2:14" hidden="1">
      <c r="B1902" s="1" t="s">
        <v>31954</v>
      </c>
      <c r="C1902" s="1" t="s">
        <v>190</v>
      </c>
      <c r="D1902" s="1" t="s">
        <v>215</v>
      </c>
      <c r="E1902" s="1" t="s">
        <v>31947</v>
      </c>
      <c r="F1902" s="1" t="s">
        <v>219</v>
      </c>
      <c r="G1902" s="35">
        <v>30</v>
      </c>
      <c r="H19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m)WilMixMechanicalDegraded/Invaded30</v>
      </c>
      <c r="I1902" s="39">
        <v>54.212494160084155</v>
      </c>
      <c r="J1902" s="28">
        <v>4.0578536471666267</v>
      </c>
      <c r="K1902" s="28">
        <v>16.336956521739129</v>
      </c>
      <c r="L1902" s="28">
        <v>3.4456738398890017</v>
      </c>
      <c r="M1902" s="28">
        <v>3.6687303874609398</v>
      </c>
      <c r="N1902" s="28">
        <f>SUM(TotalCarbon[[#This Row],[Tree Carbon]:[Soil Carbon]])</f>
        <v>81.721708556339848</v>
      </c>
    </row>
    <row r="1903" spans="2:14" hidden="1">
      <c r="B1903" s="1" t="s">
        <v>31954</v>
      </c>
      <c r="C1903" s="1" t="s">
        <v>190</v>
      </c>
      <c r="D1903" s="1" t="s">
        <v>215</v>
      </c>
      <c r="E1903" s="1" t="s">
        <v>31947</v>
      </c>
      <c r="F1903" s="1" t="s">
        <v>219</v>
      </c>
      <c r="G1903" s="35">
        <v>35</v>
      </c>
      <c r="H19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m)WilMixMechanicalDegraded/Invaded35</v>
      </c>
      <c r="I1903" s="39">
        <v>54.212499680271655</v>
      </c>
      <c r="J1903" s="28">
        <v>4.1029247030586706</v>
      </c>
      <c r="K1903" s="28">
        <v>18.077319587628867</v>
      </c>
      <c r="L1903" s="28">
        <v>3.4373106910415823</v>
      </c>
      <c r="M1903" s="28">
        <v>3.9553659393065601</v>
      </c>
      <c r="N1903" s="28">
        <f>SUM(TotalCarbon[[#This Row],[Tree Carbon]:[Soil Carbon]])</f>
        <v>83.785420601307337</v>
      </c>
    </row>
    <row r="1904" spans="2:14" hidden="1">
      <c r="B1904" s="1" t="s">
        <v>31954</v>
      </c>
      <c r="C1904" s="1" t="s">
        <v>190</v>
      </c>
      <c r="D1904" s="1" t="s">
        <v>215</v>
      </c>
      <c r="E1904" s="1" t="s">
        <v>31947</v>
      </c>
      <c r="F1904" s="1" t="s">
        <v>219</v>
      </c>
      <c r="G1904" s="35">
        <v>40</v>
      </c>
      <c r="H19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m)WilMixMechanicalDegraded/Invaded40</v>
      </c>
      <c r="I1904" s="39">
        <v>54.212499982495267</v>
      </c>
      <c r="J1904" s="28">
        <v>4.1214487134422324</v>
      </c>
      <c r="K1904" s="28">
        <v>19.647058823529413</v>
      </c>
      <c r="L1904" s="28">
        <v>3.433905909798399</v>
      </c>
      <c r="M1904" s="28">
        <v>4.1900432805280587</v>
      </c>
      <c r="N1904" s="28">
        <f>SUM(TotalCarbon[[#This Row],[Tree Carbon]:[Soil Carbon]])</f>
        <v>85.60495670979337</v>
      </c>
    </row>
    <row r="1905" spans="2:14" hidden="1">
      <c r="B1905" s="1" t="s">
        <v>31954</v>
      </c>
      <c r="C1905" s="1" t="s">
        <v>190</v>
      </c>
      <c r="D1905" s="1" t="s">
        <v>215</v>
      </c>
      <c r="E1905" s="1" t="s">
        <v>31947</v>
      </c>
      <c r="F1905" s="1" t="s">
        <v>219</v>
      </c>
      <c r="G1905" s="35">
        <v>45</v>
      </c>
      <c r="H19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m)WilMixMechanicalDegraded/Invaded45</v>
      </c>
      <c r="I1905" s="39">
        <v>54.21249999904164</v>
      </c>
      <c r="J1905" s="28">
        <v>4.1290357876208619</v>
      </c>
      <c r="K1905" s="28">
        <v>21.070093457943926</v>
      </c>
      <c r="L1905" s="28">
        <v>3.4325167627891786</v>
      </c>
      <c r="M1905" s="28">
        <v>4.3821808368366746</v>
      </c>
      <c r="N1905" s="28">
        <f>SUM(TotalCarbon[[#This Row],[Tree Carbon]:[Soil Carbon]])</f>
        <v>87.22632684423229</v>
      </c>
    </row>
    <row r="1906" spans="2:14" hidden="1">
      <c r="B1906" s="1" t="s">
        <v>31954</v>
      </c>
      <c r="C1906" s="1" t="s">
        <v>190</v>
      </c>
      <c r="D1906" s="1" t="s">
        <v>215</v>
      </c>
      <c r="E1906" s="1" t="s">
        <v>31947</v>
      </c>
      <c r="F1906" s="1" t="s">
        <v>219</v>
      </c>
      <c r="G1906" s="35">
        <v>50</v>
      </c>
      <c r="H19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m)WilMixMechanicalDegraded/Invaded50</v>
      </c>
      <c r="I1906" s="39">
        <v>54.212499999947539</v>
      </c>
      <c r="J1906" s="28">
        <v>4.1321389364268883</v>
      </c>
      <c r="K1906" s="28">
        <v>22.366071428571427</v>
      </c>
      <c r="L1906" s="28">
        <v>3.4319494921982305</v>
      </c>
      <c r="M1906" s="28">
        <v>4.5394897630077793</v>
      </c>
      <c r="N1906" s="28">
        <f>SUM(TotalCarbon[[#This Row],[Tree Carbon]:[Soil Carbon]])</f>
        <v>88.682149620151861</v>
      </c>
    </row>
    <row r="1907" spans="2:14" hidden="1">
      <c r="B1907" s="1" t="s">
        <v>31954</v>
      </c>
      <c r="C1907" s="1" t="s">
        <v>190</v>
      </c>
      <c r="D1907" s="1" t="s">
        <v>215</v>
      </c>
      <c r="E1907" s="1" t="s">
        <v>31947</v>
      </c>
      <c r="F1907" s="1" t="s">
        <v>219</v>
      </c>
      <c r="G1907" s="35">
        <v>60</v>
      </c>
      <c r="H19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m)WilMixMechanicalDegraded/Invaded60</v>
      </c>
      <c r="I1907" s="39">
        <v>54.212499999999828</v>
      </c>
      <c r="J1907" s="28">
        <v>4.1339258017567904</v>
      </c>
      <c r="K1907" s="28">
        <v>24.639344262295083</v>
      </c>
      <c r="L1907" s="28">
        <v>3.4316230803327681</v>
      </c>
      <c r="M1907" s="28">
        <v>4.7737307452305799</v>
      </c>
      <c r="N1907" s="28">
        <f>SUM(TotalCarbon[[#This Row],[Tree Carbon]:[Soil Carbon]])</f>
        <v>91.191123889615056</v>
      </c>
    </row>
    <row r="1908" spans="2:14" hidden="1">
      <c r="B1908" s="1" t="s">
        <v>31954</v>
      </c>
      <c r="C1908" s="1" t="s">
        <v>190</v>
      </c>
      <c r="D1908" s="1" t="s">
        <v>215</v>
      </c>
      <c r="E1908" s="1" t="s">
        <v>31947</v>
      </c>
      <c r="F1908" s="1" t="s">
        <v>219</v>
      </c>
      <c r="G1908" s="35">
        <v>70</v>
      </c>
      <c r="H19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m)WilMixMechanicalDegraded/Invaded70</v>
      </c>
      <c r="I1908" s="39">
        <v>54.212499999999999</v>
      </c>
      <c r="J1908" s="28">
        <v>4.1342241935417992</v>
      </c>
      <c r="K1908" s="28">
        <v>26.568181818181817</v>
      </c>
      <c r="L1908" s="28">
        <v>3.4315685890132728</v>
      </c>
      <c r="M1908" s="28">
        <v>4.9307471712176039</v>
      </c>
      <c r="N1908" s="28">
        <f>SUM(TotalCarbon[[#This Row],[Tree Carbon]:[Soil Carbon]])</f>
        <v>93.277221771954487</v>
      </c>
    </row>
    <row r="1909" spans="2:14" hidden="1">
      <c r="B1909" s="1" t="s">
        <v>31954</v>
      </c>
      <c r="C1909" s="1" t="s">
        <v>190</v>
      </c>
      <c r="D1909" s="1" t="s">
        <v>215</v>
      </c>
      <c r="E1909" s="1" t="s">
        <v>31947</v>
      </c>
      <c r="F1909" s="1" t="s">
        <v>219</v>
      </c>
      <c r="G1909" s="35">
        <v>80</v>
      </c>
      <c r="H19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m)WilMixMechanicalDegraded/Invaded80</v>
      </c>
      <c r="I1909" s="39">
        <v>54.212499999999999</v>
      </c>
      <c r="J1909" s="28">
        <v>4.1342740146584678</v>
      </c>
      <c r="K1909" s="28">
        <v>28.225352112676056</v>
      </c>
      <c r="L1909" s="28">
        <v>3.4315594913134024</v>
      </c>
      <c r="M1909" s="28">
        <v>5.035998429113576</v>
      </c>
      <c r="N1909" s="28">
        <f>SUM(TotalCarbon[[#This Row],[Tree Carbon]:[Soil Carbon]])</f>
        <v>95.039684047761497</v>
      </c>
    </row>
    <row r="1910" spans="2:14" hidden="1">
      <c r="B1910" s="1" t="s">
        <v>31954</v>
      </c>
      <c r="C1910" s="1" t="s">
        <v>190</v>
      </c>
      <c r="D1910" s="1" t="s">
        <v>215</v>
      </c>
      <c r="E1910" s="1" t="s">
        <v>31947</v>
      </c>
      <c r="F1910" s="1" t="s">
        <v>219</v>
      </c>
      <c r="G1910" s="35">
        <v>90</v>
      </c>
      <c r="H19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m)WilMixMechanicalDegraded/Invaded90</v>
      </c>
      <c r="I1910" s="39">
        <v>54.212499999999999</v>
      </c>
      <c r="J1910" s="28">
        <v>4.1342823328444265</v>
      </c>
      <c r="K1910" s="28">
        <v>29.664473684210527</v>
      </c>
      <c r="L1910" s="28">
        <v>3.4315579723649097</v>
      </c>
      <c r="M1910" s="28">
        <v>5.1065504571517124</v>
      </c>
      <c r="N1910" s="28">
        <f>SUM(TotalCarbon[[#This Row],[Tree Carbon]:[Soil Carbon]])</f>
        <v>96.549364446571587</v>
      </c>
    </row>
    <row r="1911" spans="2:14" hidden="1">
      <c r="B1911" s="1" t="s">
        <v>31954</v>
      </c>
      <c r="C1911" s="1" t="s">
        <v>190</v>
      </c>
      <c r="D1911" s="1" t="s">
        <v>215</v>
      </c>
      <c r="E1911" s="1" t="s">
        <v>31947</v>
      </c>
      <c r="F1911" s="1" t="s">
        <v>219</v>
      </c>
      <c r="G1911" s="35">
        <v>100</v>
      </c>
      <c r="H19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m)WilMixMechanicalDegraded/Invaded100</v>
      </c>
      <c r="I1911" s="39">
        <v>54.212499999999999</v>
      </c>
      <c r="J1911" s="28">
        <v>4.1342837216513875</v>
      </c>
      <c r="K1911" s="28">
        <v>30.925925925925927</v>
      </c>
      <c r="L1911" s="28">
        <v>3.4315577187611517</v>
      </c>
      <c r="M1911" s="28">
        <v>5.1538428958341456</v>
      </c>
      <c r="N1911" s="28">
        <f>SUM(TotalCarbon[[#This Row],[Tree Carbon]:[Soil Carbon]])</f>
        <v>97.858110262172616</v>
      </c>
    </row>
    <row r="1912" spans="2:14" hidden="1">
      <c r="B1912" s="1" t="s">
        <v>31954</v>
      </c>
      <c r="C1912" s="1" t="s">
        <v>190</v>
      </c>
      <c r="D1912" s="1" t="s">
        <v>216</v>
      </c>
      <c r="E1912" s="1" t="s">
        <v>31947</v>
      </c>
      <c r="F1912" s="1" t="s">
        <v>219</v>
      </c>
      <c r="G1912" s="35">
        <v>0</v>
      </c>
      <c r="H19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m)WilScrubMechanicalDegraded/Invaded0</v>
      </c>
      <c r="I1912" s="39">
        <v>0</v>
      </c>
      <c r="J1912" s="28">
        <v>0</v>
      </c>
      <c r="K1912" s="28">
        <v>0</v>
      </c>
      <c r="L1912" s="28">
        <v>0</v>
      </c>
      <c r="M1912" s="28">
        <v>0</v>
      </c>
      <c r="N1912" s="28">
        <f>SUM(TotalCarbon[[#This Row],[Tree Carbon]:[Soil Carbon]])</f>
        <v>0</v>
      </c>
    </row>
    <row r="1913" spans="2:14" hidden="1">
      <c r="B1913" s="1" t="s">
        <v>31954</v>
      </c>
      <c r="C1913" s="1" t="s">
        <v>190</v>
      </c>
      <c r="D1913" s="1" t="s">
        <v>216</v>
      </c>
      <c r="E1913" s="1" t="s">
        <v>31947</v>
      </c>
      <c r="F1913" s="1" t="s">
        <v>219</v>
      </c>
      <c r="G1913" s="35">
        <v>5</v>
      </c>
      <c r="H19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m)WilScrubMechanicalDegraded/Invaded5</v>
      </c>
      <c r="I1913" s="39">
        <v>10.200538171750523</v>
      </c>
      <c r="J1913" s="28">
        <v>1.0645813269185507</v>
      </c>
      <c r="K1913" s="28">
        <v>3.7388059701492535</v>
      </c>
      <c r="L1913" s="28">
        <v>4.6250882459174463</v>
      </c>
      <c r="M1913" s="28">
        <v>0.95166354634059758</v>
      </c>
      <c r="N1913" s="28">
        <f>SUM(TotalCarbon[[#This Row],[Tree Carbon]:[Soil Carbon]])</f>
        <v>20.580677261076371</v>
      </c>
    </row>
    <row r="1914" spans="2:14" hidden="1">
      <c r="B1914" s="1" t="s">
        <v>31954</v>
      </c>
      <c r="C1914" s="1" t="s">
        <v>190</v>
      </c>
      <c r="D1914" s="1" t="s">
        <v>216</v>
      </c>
      <c r="E1914" s="1" t="s">
        <v>31947</v>
      </c>
      <c r="F1914" s="1" t="s">
        <v>219</v>
      </c>
      <c r="G1914" s="35">
        <v>10</v>
      </c>
      <c r="H19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m)WilScrubMechanicalDegraded/Invaded10</v>
      </c>
      <c r="I1914" s="39">
        <v>35.143476695572822</v>
      </c>
      <c r="J1914" s="28">
        <v>1.6204400579475913</v>
      </c>
      <c r="K1914" s="28">
        <v>6.958333333333333</v>
      </c>
      <c r="L1914" s="28">
        <v>4.2167719630145744</v>
      </c>
      <c r="M1914" s="28">
        <v>1.7308197583128937</v>
      </c>
      <c r="N1914" s="28">
        <f>SUM(TotalCarbon[[#This Row],[Tree Carbon]:[Soil Carbon]])</f>
        <v>49.669841808181218</v>
      </c>
    </row>
    <row r="1915" spans="2:14" hidden="1">
      <c r="B1915" s="1" t="s">
        <v>31954</v>
      </c>
      <c r="C1915" s="1" t="s">
        <v>190</v>
      </c>
      <c r="D1915" s="1" t="s">
        <v>216</v>
      </c>
      <c r="E1915" s="1" t="s">
        <v>31947</v>
      </c>
      <c r="F1915" s="1" t="s">
        <v>219</v>
      </c>
      <c r="G1915" s="35">
        <v>15</v>
      </c>
      <c r="H19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m)WilScrubMechanicalDegraded/Invaded15</v>
      </c>
      <c r="I1915" s="39">
        <v>50.783279786204176</v>
      </c>
      <c r="J1915" s="28">
        <v>1.7178185350889081</v>
      </c>
      <c r="K1915" s="28">
        <v>9.7597402597402603</v>
      </c>
      <c r="L1915" s="28">
        <v>4.1629804040282012</v>
      </c>
      <c r="M1915" s="28">
        <v>2.3687389105063588</v>
      </c>
      <c r="N1915" s="28">
        <f>SUM(TotalCarbon[[#This Row],[Tree Carbon]:[Soil Carbon]])</f>
        <v>68.79255789556791</v>
      </c>
    </row>
    <row r="1916" spans="2:14" hidden="1">
      <c r="B1916" s="1" t="s">
        <v>31954</v>
      </c>
      <c r="C1916" s="1" t="s">
        <v>190</v>
      </c>
      <c r="D1916" s="1" t="s">
        <v>216</v>
      </c>
      <c r="E1916" s="1" t="s">
        <v>31947</v>
      </c>
      <c r="F1916" s="1" t="s">
        <v>219</v>
      </c>
      <c r="G1916" s="35">
        <v>20</v>
      </c>
      <c r="H19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m)WilScrubMechanicalDegraded/Invaded20</v>
      </c>
      <c r="I1916" s="39">
        <v>57.571880583674044</v>
      </c>
      <c r="J1916" s="28">
        <v>1.7327852087464399</v>
      </c>
      <c r="K1916" s="28">
        <v>12.219512195121951</v>
      </c>
      <c r="L1916" s="28">
        <v>4.1550430525276214</v>
      </c>
      <c r="M1916" s="28">
        <v>2.8910229383845873</v>
      </c>
      <c r="N1916" s="28">
        <f>SUM(TotalCarbon[[#This Row],[Tree Carbon]:[Soil Carbon]])</f>
        <v>78.570243978454641</v>
      </c>
    </row>
    <row r="1917" spans="2:14" hidden="1">
      <c r="B1917" s="1" t="s">
        <v>31954</v>
      </c>
      <c r="C1917" s="1" t="s">
        <v>190</v>
      </c>
      <c r="D1917" s="1" t="s">
        <v>216</v>
      </c>
      <c r="E1917" s="1" t="s">
        <v>31947</v>
      </c>
      <c r="F1917" s="1" t="s">
        <v>219</v>
      </c>
      <c r="G1917" s="35">
        <v>25</v>
      </c>
      <c r="H19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m)WilScrubMechanicalDegraded/Invaded25</v>
      </c>
      <c r="I1917" s="39">
        <v>60.192605067421155</v>
      </c>
      <c r="J1917" s="28">
        <v>1.7350424622575609</v>
      </c>
      <c r="K1917" s="28">
        <v>14.396551724137931</v>
      </c>
      <c r="L1917" s="28">
        <v>4.153853211594206</v>
      </c>
      <c r="M1917" s="28">
        <v>3.3186329338499263</v>
      </c>
      <c r="N1917" s="28">
        <f>SUM(TotalCarbon[[#This Row],[Tree Carbon]:[Soil Carbon]])</f>
        <v>83.796685399260781</v>
      </c>
    </row>
    <row r="1918" spans="2:14" hidden="1">
      <c r="B1918" s="1" t="s">
        <v>31954</v>
      </c>
      <c r="C1918" s="1" t="s">
        <v>190</v>
      </c>
      <c r="D1918" s="1" t="s">
        <v>216</v>
      </c>
      <c r="E1918" s="1" t="s">
        <v>31947</v>
      </c>
      <c r="F1918" s="1" t="s">
        <v>219</v>
      </c>
      <c r="G1918" s="35">
        <v>30</v>
      </c>
      <c r="H19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m)WilScrubMechanicalDegraded/Invaded30</v>
      </c>
      <c r="I1918" s="39">
        <v>61.164099943070894</v>
      </c>
      <c r="J1918" s="28">
        <v>1.735381938235194</v>
      </c>
      <c r="K1918" s="28">
        <v>16.336956521739129</v>
      </c>
      <c r="L1918" s="28">
        <v>4.1536744307693674</v>
      </c>
      <c r="M1918" s="28">
        <v>3.6687303874609398</v>
      </c>
      <c r="N1918" s="28">
        <f>SUM(TotalCarbon[[#This Row],[Tree Carbon]:[Soil Carbon]])</f>
        <v>87.058843221275524</v>
      </c>
    </row>
    <row r="1919" spans="2:14" hidden="1">
      <c r="B1919" s="1" t="s">
        <v>31954</v>
      </c>
      <c r="C1919" s="1" t="s">
        <v>190</v>
      </c>
      <c r="D1919" s="1" t="s">
        <v>216</v>
      </c>
      <c r="E1919" s="1" t="s">
        <v>31947</v>
      </c>
      <c r="F1919" s="1" t="s">
        <v>219</v>
      </c>
      <c r="G1919" s="35">
        <v>35</v>
      </c>
      <c r="H19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m)WilScrubMechanicalDegraded/Invaded35</v>
      </c>
      <c r="I1919" s="39">
        <v>61.519058612160876</v>
      </c>
      <c r="J1919" s="28">
        <v>1.7354329715270147</v>
      </c>
      <c r="K1919" s="28">
        <v>18.077319587628867</v>
      </c>
      <c r="L1919" s="28">
        <v>4.1536475584066395</v>
      </c>
      <c r="M1919" s="28">
        <v>3.9553659393065601</v>
      </c>
      <c r="N1919" s="28">
        <f>SUM(TotalCarbon[[#This Row],[Tree Carbon]:[Soil Carbon]])</f>
        <v>89.440824669029965</v>
      </c>
    </row>
    <row r="1920" spans="2:14" hidden="1">
      <c r="B1920" s="1" t="s">
        <v>31954</v>
      </c>
      <c r="C1920" s="1" t="s">
        <v>190</v>
      </c>
      <c r="D1920" s="1" t="s">
        <v>216</v>
      </c>
      <c r="E1920" s="1" t="s">
        <v>31947</v>
      </c>
      <c r="F1920" s="1" t="s">
        <v>219</v>
      </c>
      <c r="G1920" s="35">
        <v>40</v>
      </c>
      <c r="H19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m)WilScrubMechanicalDegraded/Invaded40</v>
      </c>
      <c r="I1920" s="39">
        <v>61.648077115382748</v>
      </c>
      <c r="J1920" s="28">
        <v>1.7354406428529729</v>
      </c>
      <c r="K1920" s="28">
        <v>19.647058823529413</v>
      </c>
      <c r="L1920" s="28">
        <v>4.1536435190356196</v>
      </c>
      <c r="M1920" s="28">
        <v>4.1900432805280587</v>
      </c>
      <c r="N1920" s="28">
        <f>SUM(TotalCarbon[[#This Row],[Tree Carbon]:[Soil Carbon]])</f>
        <v>91.374263381328817</v>
      </c>
    </row>
    <row r="1921" spans="2:14" hidden="1">
      <c r="B1921" s="1" t="s">
        <v>31954</v>
      </c>
      <c r="C1921" s="1" t="s">
        <v>190</v>
      </c>
      <c r="D1921" s="1" t="s">
        <v>216</v>
      </c>
      <c r="E1921" s="1" t="s">
        <v>31947</v>
      </c>
      <c r="F1921" s="1" t="s">
        <v>219</v>
      </c>
      <c r="G1921" s="35">
        <v>45</v>
      </c>
      <c r="H19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m)WilScrubMechanicalDegraded/Invaded45</v>
      </c>
      <c r="I1921" s="39">
        <v>61.694883795248352</v>
      </c>
      <c r="J1921" s="28">
        <v>1.7354417959958732</v>
      </c>
      <c r="K1921" s="28">
        <v>21.070093457943926</v>
      </c>
      <c r="L1921" s="28">
        <v>4.1536429118449476</v>
      </c>
      <c r="M1921" s="28">
        <v>4.3821808368366746</v>
      </c>
      <c r="N1921" s="28">
        <f>SUM(TotalCarbon[[#This Row],[Tree Carbon]:[Soil Carbon]])</f>
        <v>93.036242797869789</v>
      </c>
    </row>
    <row r="1922" spans="2:14" hidden="1">
      <c r="B1922" s="1" t="s">
        <v>31954</v>
      </c>
      <c r="C1922" s="1" t="s">
        <v>190</v>
      </c>
      <c r="D1922" s="1" t="s">
        <v>216</v>
      </c>
      <c r="E1922" s="1" t="s">
        <v>31947</v>
      </c>
      <c r="F1922" s="1" t="s">
        <v>219</v>
      </c>
      <c r="G1922" s="35">
        <v>50</v>
      </c>
      <c r="H19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m)WilScrubMechanicalDegraded/Invaded50</v>
      </c>
      <c r="I1922" s="39">
        <v>61.711853227954883</v>
      </c>
      <c r="J1922" s="28">
        <v>1.7354419693344381</v>
      </c>
      <c r="K1922" s="28">
        <v>22.366071428571427</v>
      </c>
      <c r="L1922" s="28">
        <v>4.1536428205730731</v>
      </c>
      <c r="M1922" s="28">
        <v>4.5394897630077793</v>
      </c>
      <c r="N1922" s="28">
        <f>SUM(TotalCarbon[[#This Row],[Tree Carbon]:[Soil Carbon]])</f>
        <v>94.5064992094416</v>
      </c>
    </row>
    <row r="1923" spans="2:14" hidden="1">
      <c r="B1923" s="1" t="s">
        <v>31954</v>
      </c>
      <c r="C1923" s="1" t="s">
        <v>190</v>
      </c>
      <c r="D1923" s="1" t="s">
        <v>216</v>
      </c>
      <c r="E1923" s="1" t="s">
        <v>31947</v>
      </c>
      <c r="F1923" s="1" t="s">
        <v>219</v>
      </c>
      <c r="G1923" s="35">
        <v>60</v>
      </c>
      <c r="H19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m)WilScrubMechanicalDegraded/Invaded60</v>
      </c>
      <c r="I1923" s="39">
        <v>61.720232971655435</v>
      </c>
      <c r="J1923" s="28">
        <v>1.7354419993070931</v>
      </c>
      <c r="K1923" s="28">
        <v>24.639344262295083</v>
      </c>
      <c r="L1923" s="28">
        <v>4.1536428047908975</v>
      </c>
      <c r="M1923" s="28">
        <v>4.7737307452305799</v>
      </c>
      <c r="N1923" s="28">
        <f>SUM(TotalCarbon[[#This Row],[Tree Carbon]:[Soil Carbon]])</f>
        <v>97.022392783279074</v>
      </c>
    </row>
    <row r="1924" spans="2:14" hidden="1">
      <c r="B1924" s="1" t="s">
        <v>31954</v>
      </c>
      <c r="C1924" s="1" t="s">
        <v>190</v>
      </c>
      <c r="D1924" s="1" t="s">
        <v>216</v>
      </c>
      <c r="E1924" s="1" t="s">
        <v>31947</v>
      </c>
      <c r="F1924" s="1" t="s">
        <v>219</v>
      </c>
      <c r="G1924" s="35">
        <v>70</v>
      </c>
      <c r="H19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m)WilScrubMechanicalDegraded/Invaded70</v>
      </c>
      <c r="I1924" s="39">
        <v>61.721333593059285</v>
      </c>
      <c r="J1924" s="28">
        <v>1.7354419999843431</v>
      </c>
      <c r="K1924" s="28">
        <v>26.568181818181817</v>
      </c>
      <c r="L1924" s="28">
        <v>4.1536428044342886</v>
      </c>
      <c r="M1924" s="28">
        <v>4.9307471712176039</v>
      </c>
      <c r="N1924" s="28">
        <f>SUM(TotalCarbon[[#This Row],[Tree Carbon]:[Soil Carbon]])</f>
        <v>99.109347386877332</v>
      </c>
    </row>
    <row r="1925" spans="2:14" hidden="1">
      <c r="B1925" s="1" t="s">
        <v>31954</v>
      </c>
      <c r="C1925" s="1" t="s">
        <v>190</v>
      </c>
      <c r="D1925" s="1" t="s">
        <v>216</v>
      </c>
      <c r="E1925" s="1" t="s">
        <v>31947</v>
      </c>
      <c r="F1925" s="1" t="s">
        <v>219</v>
      </c>
      <c r="G1925" s="35">
        <v>80</v>
      </c>
      <c r="H19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m)WilScrubMechanicalDegraded/Invaded80</v>
      </c>
      <c r="I1925" s="39">
        <v>61.721478144838521</v>
      </c>
      <c r="J1925" s="28">
        <v>1.7354419999996462</v>
      </c>
      <c r="K1925" s="28">
        <v>28.225352112676056</v>
      </c>
      <c r="L1925" s="28">
        <v>4.1536428044262319</v>
      </c>
      <c r="M1925" s="28">
        <v>5.035998429113576</v>
      </c>
      <c r="N1925" s="28">
        <f>SUM(TotalCarbon[[#This Row],[Tree Carbon]:[Soil Carbon]])</f>
        <v>100.87191349105403</v>
      </c>
    </row>
    <row r="1926" spans="2:14" hidden="1">
      <c r="B1926" s="1" t="s">
        <v>31954</v>
      </c>
      <c r="C1926" s="1" t="s">
        <v>190</v>
      </c>
      <c r="D1926" s="1" t="s">
        <v>216</v>
      </c>
      <c r="E1926" s="1" t="s">
        <v>31947</v>
      </c>
      <c r="F1926" s="1" t="s">
        <v>219</v>
      </c>
      <c r="G1926" s="35">
        <v>90</v>
      </c>
      <c r="H19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m)WilScrubMechanicalDegraded/Invaded90</v>
      </c>
      <c r="I1926" s="39">
        <v>61.72149712964066</v>
      </c>
      <c r="J1926" s="28">
        <v>1.7354419999999917</v>
      </c>
      <c r="K1926" s="28">
        <v>29.664473684210527</v>
      </c>
      <c r="L1926" s="28">
        <v>4.1536428044260481</v>
      </c>
      <c r="M1926" s="28">
        <v>5.1065504571517124</v>
      </c>
      <c r="N1926" s="28">
        <f>SUM(TotalCarbon[[#This Row],[Tree Carbon]:[Soil Carbon]])</f>
        <v>102.38160607542893</v>
      </c>
    </row>
    <row r="1927" spans="2:14" hidden="1">
      <c r="B1927" s="1" t="s">
        <v>31954</v>
      </c>
      <c r="C1927" s="1" t="s">
        <v>190</v>
      </c>
      <c r="D1927" s="1" t="s">
        <v>216</v>
      </c>
      <c r="E1927" s="1" t="s">
        <v>31947</v>
      </c>
      <c r="F1927" s="1" t="s">
        <v>219</v>
      </c>
      <c r="G1927" s="35">
        <v>100</v>
      </c>
      <c r="H19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m)WilScrubMechanicalDegraded/Invaded100</v>
      </c>
      <c r="I1927" s="39">
        <v>61.721499623019859</v>
      </c>
      <c r="J1927" s="28">
        <v>1.7354419999999999</v>
      </c>
      <c r="K1927" s="28">
        <v>30.925925925925927</v>
      </c>
      <c r="L1927" s="28">
        <v>4.1536428044260454</v>
      </c>
      <c r="M1927" s="28">
        <v>5.1538428958341456</v>
      </c>
      <c r="N1927" s="28">
        <f>SUM(TotalCarbon[[#This Row],[Tree Carbon]:[Soil Carbon]])</f>
        <v>103.69035324920597</v>
      </c>
    </row>
    <row r="1928" spans="2:14">
      <c r="B1928" s="1" t="s">
        <v>31954</v>
      </c>
      <c r="C1928" s="1" t="s">
        <v>17</v>
      </c>
      <c r="D1928" s="1"/>
      <c r="E1928" s="1" t="s">
        <v>31947</v>
      </c>
      <c r="F1928" s="1" t="s">
        <v>219</v>
      </c>
      <c r="G1928" s="35">
        <v>0</v>
      </c>
      <c r="H1928"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CaliforniaMechanicalDegraded/Invaded0</v>
      </c>
      <c r="I1928" s="39">
        <v>0</v>
      </c>
      <c r="J1928" s="28">
        <v>0</v>
      </c>
      <c r="K1928" s="28">
        <v>0</v>
      </c>
      <c r="L1928" s="28">
        <v>0</v>
      </c>
      <c r="M1928" s="28">
        <v>0</v>
      </c>
      <c r="N1928" s="28">
        <f>SUM(TotalCarbon[[#This Row],[Tree Carbon]:[Soil Carbon]])</f>
        <v>0</v>
      </c>
    </row>
    <row r="1929" spans="2:14">
      <c r="B1929" s="1" t="s">
        <v>31954</v>
      </c>
      <c r="C1929" s="1" t="s">
        <v>17</v>
      </c>
      <c r="D1929" s="1"/>
      <c r="E1929" s="1" t="s">
        <v>31947</v>
      </c>
      <c r="F1929" s="1" t="s">
        <v>219</v>
      </c>
      <c r="G1929" s="35">
        <v>5</v>
      </c>
      <c r="H1929"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CaliforniaMechanicalDegraded/Invaded5</v>
      </c>
      <c r="I1929" s="39">
        <v>28.270004332360855</v>
      </c>
      <c r="J1929" s="28">
        <v>1.1261750057479241</v>
      </c>
      <c r="K1929" s="28">
        <v>3.7388059701492535</v>
      </c>
      <c r="L1929" s="28">
        <v>4.568210151775868</v>
      </c>
      <c r="M1929" s="28">
        <v>1.5226616741449561</v>
      </c>
      <c r="N1929" s="28">
        <f>SUM(TotalCarbon[[#This Row],[Tree Carbon]:[Soil Carbon]])</f>
        <v>39.225857134178852</v>
      </c>
    </row>
    <row r="1930" spans="2:14">
      <c r="B1930" s="1" t="s">
        <v>31954</v>
      </c>
      <c r="C1930" s="1" t="s">
        <v>17</v>
      </c>
      <c r="D1930" s="1"/>
      <c r="E1930" s="1" t="s">
        <v>31947</v>
      </c>
      <c r="F1930" s="1" t="s">
        <v>219</v>
      </c>
      <c r="G1930" s="35">
        <v>10</v>
      </c>
      <c r="H1930"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CaliforniaMechanicalDegraded/Invaded10</v>
      </c>
      <c r="I1930" s="39">
        <v>59.014191642346091</v>
      </c>
      <c r="J1930" s="28">
        <v>2.6273101552884319</v>
      </c>
      <c r="K1930" s="28">
        <v>6.958333333333333</v>
      </c>
      <c r="L1930" s="28">
        <v>3.7914634469929918</v>
      </c>
      <c r="M1930" s="28">
        <v>2.7693116133006228</v>
      </c>
      <c r="N1930" s="28">
        <f>SUM(TotalCarbon[[#This Row],[Tree Carbon]:[Soil Carbon]])</f>
        <v>75.160610191261469</v>
      </c>
    </row>
    <row r="1931" spans="2:14">
      <c r="B1931" s="1" t="s">
        <v>31954</v>
      </c>
      <c r="C1931" s="1" t="s">
        <v>17</v>
      </c>
      <c r="D1931" s="1"/>
      <c r="E1931" s="1" t="s">
        <v>31947</v>
      </c>
      <c r="F1931" s="1" t="s">
        <v>219</v>
      </c>
      <c r="G1931" s="35">
        <v>15</v>
      </c>
      <c r="H1931"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CaliforniaMechanicalDegraded/Invaded15</v>
      </c>
      <c r="I1931" s="39">
        <v>70.38378278805672</v>
      </c>
      <c r="J1931" s="28">
        <v>3.3121232962867131</v>
      </c>
      <c r="K1931" s="28">
        <v>9.7597402597402603</v>
      </c>
      <c r="L1931" s="28">
        <v>3.6030968849440734</v>
      </c>
      <c r="M1931" s="28">
        <v>3.7899822568101769</v>
      </c>
      <c r="N1931" s="28">
        <f>SUM(TotalCarbon[[#This Row],[Tree Carbon]:[Soil Carbon]])</f>
        <v>90.848725485837946</v>
      </c>
    </row>
    <row r="1932" spans="2:14">
      <c r="B1932" s="1" t="s">
        <v>31954</v>
      </c>
      <c r="C1932" s="1" t="s">
        <v>17</v>
      </c>
      <c r="D1932" s="1"/>
      <c r="E1932" s="1" t="s">
        <v>31947</v>
      </c>
      <c r="F1932" s="1" t="s">
        <v>219</v>
      </c>
      <c r="G1932" s="35">
        <v>20</v>
      </c>
      <c r="H1932"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CaliforniaMechanicalDegraded/Invaded20</v>
      </c>
      <c r="I1932" s="39">
        <v>73.78569550085966</v>
      </c>
      <c r="J1932" s="28">
        <v>3.5589078088340047</v>
      </c>
      <c r="K1932" s="28">
        <v>12.219512195121951</v>
      </c>
      <c r="L1932" s="28">
        <v>3.5465793968068322</v>
      </c>
      <c r="M1932" s="28">
        <v>4.6256367014153383</v>
      </c>
      <c r="N1932" s="28">
        <f>SUM(TotalCarbon[[#This Row],[Tree Carbon]:[Soil Carbon]])</f>
        <v>97.736331603037797</v>
      </c>
    </row>
    <row r="1933" spans="2:14">
      <c r="B1933" s="1" t="s">
        <v>31954</v>
      </c>
      <c r="C1933" s="1" t="s">
        <v>17</v>
      </c>
      <c r="D1933" s="1"/>
      <c r="E1933" s="1" t="s">
        <v>31947</v>
      </c>
      <c r="F1933" s="1" t="s">
        <v>219</v>
      </c>
      <c r="G1933" s="35">
        <v>25</v>
      </c>
      <c r="H1933"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CaliforniaMechanicalDegraded/Invaded25</v>
      </c>
      <c r="I1933" s="39">
        <v>74.750650882261851</v>
      </c>
      <c r="J1933" s="28">
        <v>3.6420034421742637</v>
      </c>
      <c r="K1933" s="28">
        <v>14.396551724137931</v>
      </c>
      <c r="L1933" s="28">
        <v>3.5286167531468764</v>
      </c>
      <c r="M1933" s="28">
        <v>5.3098126941598807</v>
      </c>
      <c r="N1933" s="28">
        <f>SUM(TotalCarbon[[#This Row],[Tree Carbon]:[Soil Carbon]])</f>
        <v>101.62763549588081</v>
      </c>
    </row>
    <row r="1934" spans="2:14">
      <c r="B1934" s="1" t="s">
        <v>31954</v>
      </c>
      <c r="C1934" s="1" t="s">
        <v>17</v>
      </c>
      <c r="D1934" s="1"/>
      <c r="E1934" s="1" t="s">
        <v>31947</v>
      </c>
      <c r="F1934" s="1" t="s">
        <v>219</v>
      </c>
      <c r="G1934" s="35">
        <v>30</v>
      </c>
      <c r="H1934"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CaliforniaMechanicalDegraded/Invaded30</v>
      </c>
      <c r="I1934" s="39">
        <v>75.020431192136797</v>
      </c>
      <c r="J1934" s="28">
        <v>3.6693930964832413</v>
      </c>
      <c r="K1934" s="28">
        <v>16.336956521739129</v>
      </c>
      <c r="L1934" s="28">
        <v>3.5228052626295479</v>
      </c>
      <c r="M1934" s="28">
        <v>5.8699686199375023</v>
      </c>
      <c r="N1934" s="28">
        <f>SUM(TotalCarbon[[#This Row],[Tree Carbon]:[Soil Carbon]])</f>
        <v>104.41955469292623</v>
      </c>
    </row>
    <row r="1935" spans="2:14">
      <c r="B1935" s="1" t="s">
        <v>31954</v>
      </c>
      <c r="C1935" s="1" t="s">
        <v>17</v>
      </c>
      <c r="D1935" s="1"/>
      <c r="E1935" s="1" t="s">
        <v>31947</v>
      </c>
      <c r="F1935" s="1" t="s">
        <v>219</v>
      </c>
      <c r="G1935" s="35">
        <v>35</v>
      </c>
      <c r="H1935"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CaliforniaMechanicalDegraded/Invaded35</v>
      </c>
      <c r="I1935" s="39">
        <v>75.095555336385971</v>
      </c>
      <c r="J1935" s="28">
        <v>3.6783594087662266</v>
      </c>
      <c r="K1935" s="28">
        <v>18.077319587628867</v>
      </c>
      <c r="L1935" s="28">
        <v>3.5209142941772895</v>
      </c>
      <c r="M1935" s="28">
        <v>6.3285855028904976</v>
      </c>
      <c r="N1935" s="28">
        <f>SUM(TotalCarbon[[#This Row],[Tree Carbon]:[Soil Carbon]])</f>
        <v>106.70073412984885</v>
      </c>
    </row>
    <row r="1936" spans="2:14">
      <c r="B1936" s="1" t="s">
        <v>31954</v>
      </c>
      <c r="C1936" s="1" t="s">
        <v>17</v>
      </c>
      <c r="D1936" s="1"/>
      <c r="E1936" s="1" t="s">
        <v>31947</v>
      </c>
      <c r="F1936" s="1" t="s">
        <v>219</v>
      </c>
      <c r="G1936" s="35">
        <v>40</v>
      </c>
      <c r="H1936"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CaliforniaMechanicalDegraded/Invaded40</v>
      </c>
      <c r="I1936" s="39">
        <v>75.116451557520946</v>
      </c>
      <c r="J1936" s="28">
        <v>3.6812880925157034</v>
      </c>
      <c r="K1936" s="28">
        <v>19.647058823529413</v>
      </c>
      <c r="L1936" s="28">
        <v>3.5202978615800937</v>
      </c>
      <c r="M1936" s="28">
        <v>6.7040692488448954</v>
      </c>
      <c r="N1936" s="28">
        <f>SUM(TotalCarbon[[#This Row],[Tree Carbon]:[Soil Carbon]])</f>
        <v>108.66916558399106</v>
      </c>
    </row>
    <row r="1937" spans="2:14">
      <c r="B1937" s="1" t="s">
        <v>31954</v>
      </c>
      <c r="C1937" s="1" t="s">
        <v>17</v>
      </c>
      <c r="D1937" s="1"/>
      <c r="E1937" s="1" t="s">
        <v>31947</v>
      </c>
      <c r="F1937" s="1" t="s">
        <v>219</v>
      </c>
      <c r="G1937" s="35">
        <v>45</v>
      </c>
      <c r="H1937"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CaliforniaMechanicalDegraded/Invaded45</v>
      </c>
      <c r="I1937" s="39">
        <v>75.122262175081957</v>
      </c>
      <c r="J1937" s="28">
        <v>3.6822439990913969</v>
      </c>
      <c r="K1937" s="28">
        <v>21.070093457943926</v>
      </c>
      <c r="L1937" s="28">
        <v>3.5200967908046694</v>
      </c>
      <c r="M1937" s="28">
        <v>7.0114893389386737</v>
      </c>
      <c r="N1937" s="28">
        <f>SUM(TotalCarbon[[#This Row],[Tree Carbon]:[Soil Carbon]])</f>
        <v>110.40618576186063</v>
      </c>
    </row>
    <row r="1938" spans="2:14">
      <c r="B1938" s="1" t="s">
        <v>31954</v>
      </c>
      <c r="C1938" s="1" t="s">
        <v>17</v>
      </c>
      <c r="D1938" s="1"/>
      <c r="E1938" s="1" t="s">
        <v>31947</v>
      </c>
      <c r="F1938" s="1" t="s">
        <v>219</v>
      </c>
      <c r="G1938" s="35">
        <v>50</v>
      </c>
      <c r="H1938"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CaliforniaMechanicalDegraded/Invaded50</v>
      </c>
      <c r="I1938" s="39">
        <v>75.123877796740516</v>
      </c>
      <c r="J1938" s="28">
        <v>3.6825559278930973</v>
      </c>
      <c r="K1938" s="28">
        <v>22.366071428571427</v>
      </c>
      <c r="L1938" s="28">
        <v>3.5200311917231137</v>
      </c>
      <c r="M1938" s="28">
        <v>7.2631836208124483</v>
      </c>
      <c r="N1938" s="28">
        <f>SUM(TotalCarbon[[#This Row],[Tree Carbon]:[Soil Carbon]])</f>
        <v>111.9557199657406</v>
      </c>
    </row>
    <row r="1939" spans="2:14">
      <c r="B1939" s="1" t="s">
        <v>31954</v>
      </c>
      <c r="C1939" s="1" t="s">
        <v>17</v>
      </c>
      <c r="D1939" s="1"/>
      <c r="E1939" s="1" t="s">
        <v>31947</v>
      </c>
      <c r="F1939" s="1" t="s">
        <v>219</v>
      </c>
      <c r="G1939" s="35">
        <v>60</v>
      </c>
      <c r="H1939"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CaliforniaMechanicalDegraded/Invaded60</v>
      </c>
      <c r="I1939" s="39">
        <v>75.124451900615981</v>
      </c>
      <c r="J1939" s="28">
        <v>3.6826909168929349</v>
      </c>
      <c r="K1939" s="28">
        <v>24.639344262295083</v>
      </c>
      <c r="L1939" s="28">
        <v>3.5200028054412922</v>
      </c>
      <c r="M1939" s="28">
        <v>7.637969192368935</v>
      </c>
      <c r="N1939" s="28">
        <f>SUM(TotalCarbon[[#This Row],[Tree Carbon]:[Soil Carbon]])</f>
        <v>114.60445907761422</v>
      </c>
    </row>
    <row r="1940" spans="2:14">
      <c r="B1940" s="1" t="s">
        <v>31954</v>
      </c>
      <c r="C1940" s="1" t="s">
        <v>17</v>
      </c>
      <c r="D1940" s="1"/>
      <c r="E1940" s="1" t="s">
        <v>31947</v>
      </c>
      <c r="F1940" s="1" t="s">
        <v>219</v>
      </c>
      <c r="G1940" s="35">
        <v>70</v>
      </c>
      <c r="H1940"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CaliforniaMechanicalDegraded/Invaded70</v>
      </c>
      <c r="I1940" s="39">
        <v>75.124496281688877</v>
      </c>
      <c r="J1940" s="28">
        <v>3.6827052878142488</v>
      </c>
      <c r="K1940" s="28">
        <v>26.568181818181817</v>
      </c>
      <c r="L1940" s="28">
        <v>3.5199997835140926</v>
      </c>
      <c r="M1940" s="28">
        <v>7.8891954739481633</v>
      </c>
      <c r="N1940" s="28">
        <f>SUM(TotalCarbon[[#This Row],[Tree Carbon]:[Soil Carbon]])</f>
        <v>116.78457864514719</v>
      </c>
    </row>
    <row r="1941" spans="2:14">
      <c r="B1941" s="1" t="s">
        <v>31954</v>
      </c>
      <c r="C1941" s="1" t="s">
        <v>17</v>
      </c>
      <c r="D1941" s="1"/>
      <c r="E1941" s="1" t="s">
        <v>31947</v>
      </c>
      <c r="F1941" s="1" t="s">
        <v>219</v>
      </c>
      <c r="G1941" s="35">
        <v>80</v>
      </c>
      <c r="H1941"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CaliforniaMechanicalDegraded/Invaded80</v>
      </c>
      <c r="I1941" s="39">
        <v>75.124499712556911</v>
      </c>
      <c r="J1941" s="28">
        <v>3.6827068177232407</v>
      </c>
      <c r="K1941" s="28">
        <v>28.225352112676056</v>
      </c>
      <c r="L1941" s="28">
        <v>3.5199994618046277</v>
      </c>
      <c r="M1941" s="28">
        <v>8.0575974865817201</v>
      </c>
      <c r="N1941" s="28">
        <f>SUM(TotalCarbon[[#This Row],[Tree Carbon]:[Soil Carbon]])</f>
        <v>118.61015559134256</v>
      </c>
    </row>
    <row r="1942" spans="2:14">
      <c r="B1942" s="1" t="s">
        <v>31954</v>
      </c>
      <c r="C1942" s="1" t="s">
        <v>17</v>
      </c>
      <c r="D1942" s="1"/>
      <c r="E1942" s="1" t="s">
        <v>31947</v>
      </c>
      <c r="F1942" s="1" t="s">
        <v>219</v>
      </c>
      <c r="G1942" s="35">
        <v>90</v>
      </c>
      <c r="H1942"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CaliforniaMechanicalDegraded/Invaded90</v>
      </c>
      <c r="I1942" s="39">
        <v>75.124499977779294</v>
      </c>
      <c r="J1942" s="28">
        <v>3.6827069805950883</v>
      </c>
      <c r="K1942" s="28">
        <v>29.664473684210527</v>
      </c>
      <c r="L1942" s="28">
        <v>3.519999427555923</v>
      </c>
      <c r="M1942" s="28">
        <v>8.170480731442737</v>
      </c>
      <c r="N1942" s="28">
        <f>SUM(TotalCarbon[[#This Row],[Tree Carbon]:[Soil Carbon]])</f>
        <v>120.16216080158357</v>
      </c>
    </row>
    <row r="1943" spans="2:14">
      <c r="B1943" s="1" t="s">
        <v>31954</v>
      </c>
      <c r="C1943" s="1" t="s">
        <v>17</v>
      </c>
      <c r="D1943" s="1"/>
      <c r="E1943" s="1" t="s">
        <v>31947</v>
      </c>
      <c r="F1943" s="1" t="s">
        <v>219</v>
      </c>
      <c r="G1943" s="35">
        <v>100</v>
      </c>
      <c r="H1943" s="39" t="str">
        <f>TotalCarbon[[#This Row],[Project type]]&amp;TotalCarbon[[#This Row],[Project location]]&amp;TotalCarbon[[#This Row],[Vegetation Type]]&amp;TotalCarbon[[#This Row],[Site preparation]]&amp;TotalCarbon[[#This Row],[Land use]]&amp;TotalCarbon[[#This Row],[Project lifetime]]</f>
        <v>Planted communitySouthern CaliforniaMechanicalDegraded/Invaded100</v>
      </c>
      <c r="I1943" s="39">
        <v>75.124499998282218</v>
      </c>
      <c r="J1943" s="28">
        <v>3.682706997934182</v>
      </c>
      <c r="K1943" s="28">
        <v>30.925925925925927</v>
      </c>
      <c r="L1943" s="28">
        <v>3.5199994239098604</v>
      </c>
      <c r="M1943" s="28">
        <v>8.2461486333346272</v>
      </c>
      <c r="N1943" s="28">
        <f>SUM(TotalCarbon[[#This Row],[Tree Carbon]:[Soil Carbon]])</f>
        <v>121.49928097938681</v>
      </c>
    </row>
    <row r="1944" spans="2:14" hidden="1">
      <c r="B1944" s="1" t="s">
        <v>31954</v>
      </c>
      <c r="C1944" s="1" t="s">
        <v>191</v>
      </c>
      <c r="D1944" s="1"/>
      <c r="E1944" s="1" t="s">
        <v>31947</v>
      </c>
      <c r="F1944" s="1" t="s">
        <v>219</v>
      </c>
      <c r="G1944" s="35">
        <v>0</v>
      </c>
      <c r="H194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m)MechanicalDegraded/Invaded0</v>
      </c>
      <c r="I1944" s="39">
        <v>0</v>
      </c>
      <c r="J1944" s="28">
        <v>0</v>
      </c>
      <c r="K1944" s="28">
        <v>0</v>
      </c>
      <c r="L1944" s="28">
        <v>0</v>
      </c>
      <c r="M1944" s="28">
        <v>0</v>
      </c>
      <c r="N1944" s="28">
        <f>SUM(TotalCarbon[[#This Row],[Tree Carbon]:[Soil Carbon]])</f>
        <v>0</v>
      </c>
    </row>
    <row r="1945" spans="2:14" hidden="1">
      <c r="B1945" s="1" t="s">
        <v>31954</v>
      </c>
      <c r="C1945" s="1" t="s">
        <v>191</v>
      </c>
      <c r="D1945" s="1"/>
      <c r="E1945" s="1" t="s">
        <v>31947</v>
      </c>
      <c r="F1945" s="1" t="s">
        <v>219</v>
      </c>
      <c r="G1945" s="35">
        <v>5</v>
      </c>
      <c r="H194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m)MechanicalDegraded/Invaded5</v>
      </c>
      <c r="I1945" s="39">
        <v>0.79</v>
      </c>
      <c r="J1945" s="28">
        <v>4.8980000000000003E-2</v>
      </c>
      <c r="K1945" s="28">
        <v>3.7388059701492535</v>
      </c>
      <c r="L1945" s="28">
        <v>9.1308747364273266</v>
      </c>
      <c r="M1945" s="28">
        <v>1.967496406091584</v>
      </c>
      <c r="N1945" s="28">
        <f>SUM(TotalCarbon[[#This Row],[Tree Carbon]:[Soil Carbon]])</f>
        <v>15.676157112668164</v>
      </c>
    </row>
    <row r="1946" spans="2:14" hidden="1">
      <c r="B1946" s="1" t="s">
        <v>31954</v>
      </c>
      <c r="C1946" s="1" t="s">
        <v>191</v>
      </c>
      <c r="D1946" s="1"/>
      <c r="E1946" s="1" t="s">
        <v>31947</v>
      </c>
      <c r="F1946" s="1" t="s">
        <v>219</v>
      </c>
      <c r="G1946" s="35">
        <v>10</v>
      </c>
      <c r="H194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m)MechanicalDegraded/Invaded10</v>
      </c>
      <c r="I1946" s="39">
        <v>4.74</v>
      </c>
      <c r="J1946" s="28">
        <v>0.29388000000000003</v>
      </c>
      <c r="K1946" s="28">
        <v>6.958333333333333</v>
      </c>
      <c r="L1946" s="28">
        <v>6.1534003524366465</v>
      </c>
      <c r="M1946" s="28">
        <v>3.5783462203291663</v>
      </c>
      <c r="N1946" s="28">
        <f>SUM(TotalCarbon[[#This Row],[Tree Carbon]:[Soil Carbon]])</f>
        <v>21.723959906099147</v>
      </c>
    </row>
    <row r="1947" spans="2:14" hidden="1">
      <c r="B1947" s="1" t="s">
        <v>31954</v>
      </c>
      <c r="C1947" s="1" t="s">
        <v>191</v>
      </c>
      <c r="D1947" s="1"/>
      <c r="E1947" s="1" t="s">
        <v>31947</v>
      </c>
      <c r="F1947" s="1" t="s">
        <v>219</v>
      </c>
      <c r="G1947" s="35">
        <v>15</v>
      </c>
      <c r="H194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m)MechanicalDegraded/Invaded15</v>
      </c>
      <c r="I1947" s="39">
        <v>12.24</v>
      </c>
      <c r="J1947" s="28">
        <v>0.75888</v>
      </c>
      <c r="K1947" s="28">
        <v>9.7597402597402603</v>
      </c>
      <c r="L1947" s="28">
        <v>4.9952866629182893</v>
      </c>
      <c r="M1947" s="28">
        <v>4.8971985018354331</v>
      </c>
      <c r="N1947" s="28">
        <f>SUM(TotalCarbon[[#This Row],[Tree Carbon]:[Soil Carbon]])</f>
        <v>32.651105424493984</v>
      </c>
    </row>
    <row r="1948" spans="2:14" hidden="1">
      <c r="B1948" s="1" t="s">
        <v>31954</v>
      </c>
      <c r="C1948" s="1" t="s">
        <v>191</v>
      </c>
      <c r="D1948" s="1"/>
      <c r="E1948" s="1" t="s">
        <v>31947</v>
      </c>
      <c r="F1948" s="1" t="s">
        <v>219</v>
      </c>
      <c r="G1948" s="35">
        <v>20</v>
      </c>
      <c r="H194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m)MechanicalDegraded/Invaded20</v>
      </c>
      <c r="I1948" s="39">
        <v>22.43</v>
      </c>
      <c r="J1948" s="28">
        <v>1.39066</v>
      </c>
      <c r="K1948" s="28">
        <v>12.219512195121951</v>
      </c>
      <c r="L1948" s="28">
        <v>4.3744199192633131</v>
      </c>
      <c r="M1948" s="28">
        <v>5.9769834234716797</v>
      </c>
      <c r="N1948" s="28">
        <f>SUM(TotalCarbon[[#This Row],[Tree Carbon]:[Soil Carbon]])</f>
        <v>46.391575537856944</v>
      </c>
    </row>
    <row r="1949" spans="2:14" hidden="1">
      <c r="B1949" s="1" t="s">
        <v>31954</v>
      </c>
      <c r="C1949" s="1" t="s">
        <v>191</v>
      </c>
      <c r="D1949" s="1"/>
      <c r="E1949" s="1" t="s">
        <v>31947</v>
      </c>
      <c r="F1949" s="1" t="s">
        <v>219</v>
      </c>
      <c r="G1949" s="35">
        <v>25</v>
      </c>
      <c r="H194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m)MechanicalDegraded/Invaded25</v>
      </c>
      <c r="I1949" s="39">
        <v>34.17</v>
      </c>
      <c r="J1949" s="28">
        <v>2.1185400000000003</v>
      </c>
      <c r="K1949" s="28">
        <v>14.396551724137931</v>
      </c>
      <c r="L1949" s="28">
        <v>3.9892686738271594</v>
      </c>
      <c r="M1949" s="28">
        <v>6.8610365455251667</v>
      </c>
      <c r="N1949" s="28">
        <f>SUM(TotalCarbon[[#This Row],[Tree Carbon]:[Soil Carbon]])</f>
        <v>61.535396943490262</v>
      </c>
    </row>
    <row r="1950" spans="2:14" hidden="1">
      <c r="B1950" s="1" t="s">
        <v>31954</v>
      </c>
      <c r="C1950" s="1" t="s">
        <v>191</v>
      </c>
      <c r="D1950" s="1"/>
      <c r="E1950" s="1" t="s">
        <v>31947</v>
      </c>
      <c r="F1950" s="1" t="s">
        <v>219</v>
      </c>
      <c r="G1950" s="35">
        <v>30</v>
      </c>
      <c r="H195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m)MechanicalDegraded/Invaded30</v>
      </c>
      <c r="I1950" s="39">
        <v>46.49</v>
      </c>
      <c r="J1950" s="28">
        <v>2.8823799999999999</v>
      </c>
      <c r="K1950" s="28">
        <v>16.336956521739129</v>
      </c>
      <c r="L1950" s="28">
        <v>3.729891730097715</v>
      </c>
      <c r="M1950" s="28">
        <v>7.5848380239049646</v>
      </c>
      <c r="N1950" s="28">
        <f>SUM(TotalCarbon[[#This Row],[Tree Carbon]:[Soil Carbon]])</f>
        <v>77.024066275741816</v>
      </c>
    </row>
    <row r="1951" spans="2:14" hidden="1">
      <c r="B1951" s="1" t="s">
        <v>31954</v>
      </c>
      <c r="C1951" s="1" t="s">
        <v>191</v>
      </c>
      <c r="D1951" s="1"/>
      <c r="E1951" s="1" t="s">
        <v>31947</v>
      </c>
      <c r="F1951" s="1" t="s">
        <v>219</v>
      </c>
      <c r="G1951" s="35">
        <v>35</v>
      </c>
      <c r="H195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m)MechanicalDegraded/Invaded35</v>
      </c>
      <c r="I1951" s="39">
        <v>58.67</v>
      </c>
      <c r="J1951" s="28">
        <v>3.63754</v>
      </c>
      <c r="K1951" s="28">
        <v>18.077319587628867</v>
      </c>
      <c r="L1951" s="28">
        <v>3.5457879575497073</v>
      </c>
      <c r="M1951" s="28">
        <v>8.1774365533778024</v>
      </c>
      <c r="N1951" s="28">
        <f>SUM(TotalCarbon[[#This Row],[Tree Carbon]:[Soil Carbon]])</f>
        <v>92.108084098556375</v>
      </c>
    </row>
    <row r="1952" spans="2:14" hidden="1">
      <c r="B1952" s="1" t="s">
        <v>31954</v>
      </c>
      <c r="C1952" s="1" t="s">
        <v>191</v>
      </c>
      <c r="D1952" s="1"/>
      <c r="E1952" s="1" t="s">
        <v>31947</v>
      </c>
      <c r="F1952" s="1" t="s">
        <v>219</v>
      </c>
      <c r="G1952" s="35">
        <v>40</v>
      </c>
      <c r="H195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m)MechanicalDegraded/Invaded40</v>
      </c>
      <c r="I1952" s="39">
        <v>70.199999999999989</v>
      </c>
      <c r="J1952" s="28">
        <v>4.3523999999999994</v>
      </c>
      <c r="K1952" s="28">
        <v>19.647058823529413</v>
      </c>
      <c r="L1952" s="28">
        <v>3.4105442181086905</v>
      </c>
      <c r="M1952" s="28">
        <v>8.6626151936860083</v>
      </c>
      <c r="N1952" s="28">
        <f>SUM(TotalCarbon[[#This Row],[Tree Carbon]:[Soil Carbon]])</f>
        <v>106.2726182353241</v>
      </c>
    </row>
    <row r="1953" spans="2:14" hidden="1">
      <c r="B1953" s="1" t="s">
        <v>31954</v>
      </c>
      <c r="C1953" s="1" t="s">
        <v>191</v>
      </c>
      <c r="D1953" s="1"/>
      <c r="E1953" s="1" t="s">
        <v>31947</v>
      </c>
      <c r="F1953" s="1" t="s">
        <v>219</v>
      </c>
      <c r="G1953" s="35">
        <v>45</v>
      </c>
      <c r="H195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m)MechanicalDegraded/Invaded45</v>
      </c>
      <c r="I1953" s="39">
        <v>90.38</v>
      </c>
      <c r="J1953" s="28">
        <v>5.6035599999999999</v>
      </c>
      <c r="K1953" s="28">
        <v>21.070093457943926</v>
      </c>
      <c r="L1953" s="28">
        <v>3.2302568479011975</v>
      </c>
      <c r="M1953" s="28">
        <v>9.059845867242899</v>
      </c>
      <c r="N1953" s="28">
        <f>SUM(TotalCarbon[[#This Row],[Tree Carbon]:[Soil Carbon]])</f>
        <v>129.34375617308802</v>
      </c>
    </row>
    <row r="1954" spans="2:14" hidden="1">
      <c r="B1954" s="1" t="s">
        <v>31954</v>
      </c>
      <c r="C1954" s="1" t="s">
        <v>191</v>
      </c>
      <c r="D1954" s="1"/>
      <c r="E1954" s="1" t="s">
        <v>31947</v>
      </c>
      <c r="F1954" s="1" t="s">
        <v>219</v>
      </c>
      <c r="G1954" s="35">
        <v>50</v>
      </c>
      <c r="H195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m)MechanicalDegraded/Invaded50</v>
      </c>
      <c r="I1954" s="39">
        <v>106.34</v>
      </c>
      <c r="J1954" s="28">
        <v>6.5930800000000005</v>
      </c>
      <c r="K1954" s="28">
        <v>22.366071428571427</v>
      </c>
      <c r="L1954" s="28">
        <v>3.1210602692713665</v>
      </c>
      <c r="M1954" s="28">
        <v>9.3850708357498007</v>
      </c>
      <c r="N1954" s="28">
        <f>SUM(TotalCarbon[[#This Row],[Tree Carbon]:[Soil Carbon]])</f>
        <v>147.80528253359262</v>
      </c>
    </row>
    <row r="1955" spans="2:14" hidden="1">
      <c r="B1955" s="1" t="s">
        <v>31954</v>
      </c>
      <c r="C1955" s="1" t="s">
        <v>191</v>
      </c>
      <c r="D1955" s="1"/>
      <c r="E1955" s="1" t="s">
        <v>31947</v>
      </c>
      <c r="F1955" s="1" t="s">
        <v>219</v>
      </c>
      <c r="G1955" s="35">
        <v>60</v>
      </c>
      <c r="H195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m)MechanicalDegraded/Invaded60</v>
      </c>
      <c r="I1955" s="39">
        <v>118.46000000000001</v>
      </c>
      <c r="J1955" s="28">
        <v>7.3445200000000002</v>
      </c>
      <c r="K1955" s="28">
        <v>24.639344262295083</v>
      </c>
      <c r="L1955" s="28">
        <v>3.0522746729019259</v>
      </c>
      <c r="M1955" s="28">
        <v>9.8693473349967178</v>
      </c>
      <c r="N1955" s="28">
        <f>SUM(TotalCarbon[[#This Row],[Tree Carbon]:[Soil Carbon]])</f>
        <v>163.36548627019374</v>
      </c>
    </row>
    <row r="1956" spans="2:14" hidden="1">
      <c r="B1956" s="1" t="s">
        <v>31954</v>
      </c>
      <c r="C1956" s="1" t="s">
        <v>191</v>
      </c>
      <c r="D1956" s="1"/>
      <c r="E1956" s="1" t="s">
        <v>31947</v>
      </c>
      <c r="F1956" s="1" t="s">
        <v>219</v>
      </c>
      <c r="G1956" s="35">
        <v>70</v>
      </c>
      <c r="H195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m)MechanicalDegraded/Invaded70</v>
      </c>
      <c r="I1956" s="39">
        <v>127.49</v>
      </c>
      <c r="J1956" s="28">
        <v>7.9043799999999997</v>
      </c>
      <c r="K1956" s="28">
        <v>26.568181818181817</v>
      </c>
      <c r="L1956" s="28">
        <v>3.0078277165369505</v>
      </c>
      <c r="M1956" s="28">
        <v>10.193967580265877</v>
      </c>
      <c r="N1956" s="28">
        <f>SUM(TotalCarbon[[#This Row],[Tree Carbon]:[Soil Carbon]])</f>
        <v>175.16435711498463</v>
      </c>
    </row>
    <row r="1957" spans="2:14" hidden="1">
      <c r="B1957" s="1" t="s">
        <v>31954</v>
      </c>
      <c r="C1957" s="1" t="s">
        <v>191</v>
      </c>
      <c r="D1957" s="1"/>
      <c r="E1957" s="1" t="s">
        <v>31947</v>
      </c>
      <c r="F1957" s="1" t="s">
        <v>219</v>
      </c>
      <c r="G1957" s="35">
        <v>80</v>
      </c>
      <c r="H195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m)MechanicalDegraded/Invaded80</v>
      </c>
      <c r="I1957" s="39">
        <v>134.16999999999999</v>
      </c>
      <c r="J1957" s="28">
        <v>8.3185399999999987</v>
      </c>
      <c r="K1957" s="28">
        <v>28.225352112676056</v>
      </c>
      <c r="L1957" s="28">
        <v>2.978647905984753</v>
      </c>
      <c r="M1957" s="28">
        <v>10.411567038018816</v>
      </c>
      <c r="N1957" s="28">
        <f>SUM(TotalCarbon[[#This Row],[Tree Carbon]:[Soil Carbon]])</f>
        <v>184.10410705667965</v>
      </c>
    </row>
    <row r="1958" spans="2:14" hidden="1">
      <c r="B1958" s="1" t="s">
        <v>31954</v>
      </c>
      <c r="C1958" s="1" t="s">
        <v>191</v>
      </c>
      <c r="D1958" s="1"/>
      <c r="E1958" s="1" t="s">
        <v>31947</v>
      </c>
      <c r="F1958" s="1" t="s">
        <v>219</v>
      </c>
      <c r="G1958" s="35">
        <v>90</v>
      </c>
      <c r="H195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m)MechanicalDegraded/Invaded90</v>
      </c>
      <c r="I1958" s="39">
        <v>139.10999999999999</v>
      </c>
      <c r="J1958" s="28">
        <v>8.6248199999999997</v>
      </c>
      <c r="K1958" s="28">
        <v>29.664473684210527</v>
      </c>
      <c r="L1958" s="28">
        <v>2.9593243538939911</v>
      </c>
      <c r="M1958" s="28">
        <v>10.557428316557079</v>
      </c>
      <c r="N1958" s="28">
        <f>SUM(TotalCarbon[[#This Row],[Tree Carbon]:[Soil Carbon]])</f>
        <v>190.9160463546616</v>
      </c>
    </row>
    <row r="1959" spans="2:14" hidden="1">
      <c r="B1959" s="1" t="s">
        <v>31954</v>
      </c>
      <c r="C1959" s="1" t="s">
        <v>191</v>
      </c>
      <c r="D1959" s="1"/>
      <c r="E1959" s="1" t="s">
        <v>31947</v>
      </c>
      <c r="F1959" s="1" t="s">
        <v>219</v>
      </c>
      <c r="G1959" s="35">
        <v>100</v>
      </c>
      <c r="H195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m)MechanicalDegraded/Invaded100</v>
      </c>
      <c r="I1959" s="39">
        <v>157.20000000000002</v>
      </c>
      <c r="J1959" s="28">
        <v>9.7464000000000013</v>
      </c>
      <c r="K1959" s="28">
        <v>30.925925925925927</v>
      </c>
      <c r="L1959" s="28">
        <v>2.9198333828507912</v>
      </c>
      <c r="M1959" s="28">
        <v>10.655202055501675</v>
      </c>
      <c r="N1959" s="28">
        <f>SUM(TotalCarbon[[#This Row],[Tree Carbon]:[Soil Carbon]])</f>
        <v>211.44736136427838</v>
      </c>
    </row>
    <row r="1960" spans="2:14" hidden="1">
      <c r="B1960" s="1" t="s">
        <v>31954</v>
      </c>
      <c r="C1960" s="1" t="s">
        <v>190</v>
      </c>
      <c r="D1960" s="1" t="s">
        <v>31</v>
      </c>
      <c r="E1960" s="1" t="s">
        <v>31947</v>
      </c>
      <c r="F1960" s="1" t="s">
        <v>193</v>
      </c>
      <c r="G1960" s="35">
        <v>0</v>
      </c>
      <c r="H19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m)ABSMechanicalUnknown0</v>
      </c>
      <c r="I1960" s="39">
        <v>0</v>
      </c>
      <c r="J1960" s="28">
        <v>0</v>
      </c>
      <c r="K1960" s="28">
        <v>0</v>
      </c>
      <c r="L1960" s="28">
        <v>0</v>
      </c>
      <c r="M1960" s="28">
        <v>0</v>
      </c>
      <c r="N1960" s="28">
        <f>SUM(TotalCarbon[[#This Row],[Tree Carbon]:[Soil Carbon]])</f>
        <v>0</v>
      </c>
    </row>
    <row r="1961" spans="2:14" hidden="1">
      <c r="B1961" s="1" t="s">
        <v>31954</v>
      </c>
      <c r="C1961" s="1" t="s">
        <v>190</v>
      </c>
      <c r="D1961" s="1" t="s">
        <v>31</v>
      </c>
      <c r="E1961" s="1" t="s">
        <v>31947</v>
      </c>
      <c r="F1961" s="1" t="s">
        <v>193</v>
      </c>
      <c r="G1961" s="35">
        <v>5</v>
      </c>
      <c r="H19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m)ABSMechanicalUnknown5</v>
      </c>
      <c r="I1961" s="39">
        <v>8.2540549056676689</v>
      </c>
      <c r="J1961" s="28">
        <v>0.69197447466425488</v>
      </c>
      <c r="K1961" s="28">
        <v>3.7388059701492535</v>
      </c>
      <c r="L1961" s="28">
        <v>5.0848664702345223</v>
      </c>
      <c r="M1961" s="28">
        <v>1.5226616741449561</v>
      </c>
      <c r="N1961" s="28">
        <f>SUM(TotalCarbon[[#This Row],[Tree Carbon]:[Soil Carbon]])</f>
        <v>19.292363494860655</v>
      </c>
    </row>
    <row r="1962" spans="2:14" hidden="1">
      <c r="B1962" s="1" t="s">
        <v>31954</v>
      </c>
      <c r="C1962" s="1" t="s">
        <v>190</v>
      </c>
      <c r="D1962" s="1" t="s">
        <v>31</v>
      </c>
      <c r="E1962" s="1" t="s">
        <v>31947</v>
      </c>
      <c r="F1962" s="1" t="s">
        <v>193</v>
      </c>
      <c r="G1962" s="35">
        <v>10</v>
      </c>
      <c r="H19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m)ABSMechanicalUnknown10</v>
      </c>
      <c r="I1962" s="39">
        <v>40.594786521564572</v>
      </c>
      <c r="J1962" s="28">
        <v>2.251928891368137</v>
      </c>
      <c r="K1962" s="28">
        <v>6.958333333333333</v>
      </c>
      <c r="L1962" s="28">
        <v>3.9222686900393811</v>
      </c>
      <c r="M1962" s="28">
        <v>2.7693116133006228</v>
      </c>
      <c r="N1962" s="28">
        <f>SUM(TotalCarbon[[#This Row],[Tree Carbon]:[Soil Carbon]])</f>
        <v>56.496629049606049</v>
      </c>
    </row>
    <row r="1963" spans="2:14" hidden="1">
      <c r="B1963" s="1" t="s">
        <v>31954</v>
      </c>
      <c r="C1963" s="1" t="s">
        <v>190</v>
      </c>
      <c r="D1963" s="1" t="s">
        <v>31</v>
      </c>
      <c r="E1963" s="1" t="s">
        <v>31947</v>
      </c>
      <c r="F1963" s="1" t="s">
        <v>193</v>
      </c>
      <c r="G1963" s="35">
        <v>15</v>
      </c>
      <c r="H19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m)ABSMechanicalUnknown15</v>
      </c>
      <c r="I1963" s="39">
        <v>73.67937415035658</v>
      </c>
      <c r="J1963" s="28">
        <v>3.4852420450819586</v>
      </c>
      <c r="K1963" s="28">
        <v>9.7597402597402603</v>
      </c>
      <c r="L1963" s="28">
        <v>3.5629368206142296</v>
      </c>
      <c r="M1963" s="28">
        <v>3.7899822568101769</v>
      </c>
      <c r="N1963" s="28">
        <f>SUM(TotalCarbon[[#This Row],[Tree Carbon]:[Soil Carbon]])</f>
        <v>94.277275532603198</v>
      </c>
    </row>
    <row r="1964" spans="2:14" hidden="1">
      <c r="B1964" s="1" t="s">
        <v>31954</v>
      </c>
      <c r="C1964" s="1" t="s">
        <v>190</v>
      </c>
      <c r="D1964" s="1" t="s">
        <v>31</v>
      </c>
      <c r="E1964" s="1" t="s">
        <v>31947</v>
      </c>
      <c r="F1964" s="1" t="s">
        <v>193</v>
      </c>
      <c r="G1964" s="35">
        <v>20</v>
      </c>
      <c r="H19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m)ABSMechanicalUnknown20</v>
      </c>
      <c r="I1964" s="39">
        <v>95.760976781211241</v>
      </c>
      <c r="J1964" s="28">
        <v>4.2134383243336977</v>
      </c>
      <c r="K1964" s="28">
        <v>12.219512195121951</v>
      </c>
      <c r="L1964" s="28">
        <v>3.4172701113114243</v>
      </c>
      <c r="M1964" s="28">
        <v>4.6256367014153383</v>
      </c>
      <c r="N1964" s="28">
        <f>SUM(TotalCarbon[[#This Row],[Tree Carbon]:[Soil Carbon]])</f>
        <v>120.23683411339366</v>
      </c>
    </row>
    <row r="1965" spans="2:14" hidden="1">
      <c r="B1965" s="1" t="s">
        <v>31954</v>
      </c>
      <c r="C1965" s="1" t="s">
        <v>190</v>
      </c>
      <c r="D1965" s="1" t="s">
        <v>31</v>
      </c>
      <c r="E1965" s="1" t="s">
        <v>31947</v>
      </c>
      <c r="F1965" s="1" t="s">
        <v>193</v>
      </c>
      <c r="G1965" s="35">
        <v>25</v>
      </c>
      <c r="H19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m)ABSMechanicalUnknown25</v>
      </c>
      <c r="I1965" s="39">
        <v>108.21176048207813</v>
      </c>
      <c r="J1965" s="28">
        <v>4.5979118722825145</v>
      </c>
      <c r="K1965" s="28">
        <v>14.396551724137931</v>
      </c>
      <c r="L1965" s="28">
        <v>3.352247130605388</v>
      </c>
      <c r="M1965" s="28">
        <v>5.3098126941598807</v>
      </c>
      <c r="N1965" s="28">
        <f>SUM(TotalCarbon[[#This Row],[Tree Carbon]:[Soil Carbon]])</f>
        <v>135.86828390326386</v>
      </c>
    </row>
    <row r="1966" spans="2:14" hidden="1">
      <c r="B1966" s="1" t="s">
        <v>31954</v>
      </c>
      <c r="C1966" s="1" t="s">
        <v>190</v>
      </c>
      <c r="D1966" s="1" t="s">
        <v>31</v>
      </c>
      <c r="E1966" s="1" t="s">
        <v>31947</v>
      </c>
      <c r="F1966" s="1" t="s">
        <v>193</v>
      </c>
      <c r="G1966" s="35">
        <v>30</v>
      </c>
      <c r="H19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m)ABSMechanicalUnknown30</v>
      </c>
      <c r="I1966" s="39">
        <v>114.72668101524962</v>
      </c>
      <c r="J1966" s="28">
        <v>4.7912602413390672</v>
      </c>
      <c r="K1966" s="28">
        <v>16.336956521739129</v>
      </c>
      <c r="L1966" s="28">
        <v>3.3220060712745894</v>
      </c>
      <c r="M1966" s="28">
        <v>5.8699686199375023</v>
      </c>
      <c r="N1966" s="28">
        <f>SUM(TotalCarbon[[#This Row],[Tree Carbon]:[Soil Carbon]])</f>
        <v>145.04687246953992</v>
      </c>
    </row>
    <row r="1967" spans="2:14" hidden="1">
      <c r="B1967" s="1" t="s">
        <v>31954</v>
      </c>
      <c r="C1967" s="1" t="s">
        <v>190</v>
      </c>
      <c r="D1967" s="1" t="s">
        <v>31</v>
      </c>
      <c r="E1967" s="1" t="s">
        <v>31947</v>
      </c>
      <c r="F1967" s="1" t="s">
        <v>193</v>
      </c>
      <c r="G1967" s="35">
        <v>35</v>
      </c>
      <c r="H19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m)ABSMechanicalUnknown35</v>
      </c>
      <c r="I1967" s="39">
        <v>118.01878020862119</v>
      </c>
      <c r="J1967" s="28">
        <v>4.886340896898008</v>
      </c>
      <c r="K1967" s="28">
        <v>18.077319587628867</v>
      </c>
      <c r="L1967" s="28">
        <v>3.3076758426460118</v>
      </c>
      <c r="M1967" s="28">
        <v>6.3285855028904976</v>
      </c>
      <c r="N1967" s="28">
        <f>SUM(TotalCarbon[[#This Row],[Tree Carbon]:[Soil Carbon]])</f>
        <v>150.61870203868457</v>
      </c>
    </row>
    <row r="1968" spans="2:14" hidden="1">
      <c r="B1968" s="1" t="s">
        <v>31954</v>
      </c>
      <c r="C1968" s="1" t="s">
        <v>190</v>
      </c>
      <c r="D1968" s="1" t="s">
        <v>31</v>
      </c>
      <c r="E1968" s="1" t="s">
        <v>31947</v>
      </c>
      <c r="F1968" s="1" t="s">
        <v>193</v>
      </c>
      <c r="G1968" s="35">
        <v>40</v>
      </c>
      <c r="H19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m)ABSMechanicalUnknown40</v>
      </c>
      <c r="I1968" s="39">
        <v>119.65481165339548</v>
      </c>
      <c r="J1968" s="28">
        <v>4.9326068300850245</v>
      </c>
      <c r="K1968" s="28">
        <v>19.647058823529413</v>
      </c>
      <c r="L1968" s="28">
        <v>3.3008252982209121</v>
      </c>
      <c r="M1968" s="28">
        <v>6.7040692488448954</v>
      </c>
      <c r="N1968" s="28">
        <f>SUM(TotalCarbon[[#This Row],[Tree Carbon]:[Soil Carbon]])</f>
        <v>154.2393718540757</v>
      </c>
    </row>
    <row r="1969" spans="2:14" hidden="1">
      <c r="B1969" s="1" t="s">
        <v>31954</v>
      </c>
      <c r="C1969" s="1" t="s">
        <v>190</v>
      </c>
      <c r="D1969" s="1" t="s">
        <v>31</v>
      </c>
      <c r="E1969" s="1" t="s">
        <v>31947</v>
      </c>
      <c r="F1969" s="1" t="s">
        <v>193</v>
      </c>
      <c r="G1969" s="35">
        <v>45</v>
      </c>
      <c r="H19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m)ABSMechanicalUnknown45</v>
      </c>
      <c r="I1969" s="39">
        <v>120.46131248229449</v>
      </c>
      <c r="J1969" s="28">
        <v>4.9550066959334904</v>
      </c>
      <c r="K1969" s="28">
        <v>21.070093457943926</v>
      </c>
      <c r="L1969" s="28">
        <v>3.2975366799978336</v>
      </c>
      <c r="M1969" s="28">
        <v>7.0114893389386737</v>
      </c>
      <c r="N1969" s="28">
        <f>SUM(TotalCarbon[[#This Row],[Tree Carbon]:[Soil Carbon]])</f>
        <v>156.79543865510843</v>
      </c>
    </row>
    <row r="1970" spans="2:14" hidden="1">
      <c r="B1970" s="1" t="s">
        <v>31954</v>
      </c>
      <c r="C1970" s="1" t="s">
        <v>190</v>
      </c>
      <c r="D1970" s="1" t="s">
        <v>31</v>
      </c>
      <c r="E1970" s="1" t="s">
        <v>31947</v>
      </c>
      <c r="F1970" s="1" t="s">
        <v>193</v>
      </c>
      <c r="G1970" s="35">
        <v>50</v>
      </c>
      <c r="H19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m)ABSMechanicalUnknown50</v>
      </c>
      <c r="I1970" s="39">
        <v>120.85732803160516</v>
      </c>
      <c r="J1970" s="28">
        <v>4.9658255645110616</v>
      </c>
      <c r="K1970" s="28">
        <v>22.366071428571427</v>
      </c>
      <c r="L1970" s="28">
        <v>3.2959548054701044</v>
      </c>
      <c r="M1970" s="28">
        <v>7.2631836208124483</v>
      </c>
      <c r="N1970" s="28">
        <f>SUM(TotalCarbon[[#This Row],[Tree Carbon]:[Soil Carbon]])</f>
        <v>158.7483634509702</v>
      </c>
    </row>
    <row r="1971" spans="2:14" hidden="1">
      <c r="B1971" s="1" t="s">
        <v>31954</v>
      </c>
      <c r="C1971" s="1" t="s">
        <v>190</v>
      </c>
      <c r="D1971" s="1" t="s">
        <v>31</v>
      </c>
      <c r="E1971" s="1" t="s">
        <v>31947</v>
      </c>
      <c r="F1971" s="1" t="s">
        <v>193</v>
      </c>
      <c r="G1971" s="35">
        <v>60</v>
      </c>
      <c r="H19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m)ABSMechanicalUnknown60</v>
      </c>
      <c r="I1971" s="39">
        <v>121.14643993625434</v>
      </c>
      <c r="J1971" s="28">
        <v>4.9735614396096519</v>
      </c>
      <c r="K1971" s="28">
        <v>24.639344262295083</v>
      </c>
      <c r="L1971" s="28">
        <v>3.2948262848480221</v>
      </c>
      <c r="M1971" s="28">
        <v>7.637969192368935</v>
      </c>
      <c r="N1971" s="28">
        <f>SUM(TotalCarbon[[#This Row],[Tree Carbon]:[Soil Carbon]])</f>
        <v>161.69214111537602</v>
      </c>
    </row>
    <row r="1972" spans="2:14" hidden="1">
      <c r="B1972" s="1" t="s">
        <v>31954</v>
      </c>
      <c r="C1972" s="1" t="s">
        <v>190</v>
      </c>
      <c r="D1972" s="1" t="s">
        <v>31</v>
      </c>
      <c r="E1972" s="1" t="s">
        <v>31947</v>
      </c>
      <c r="F1972" s="1" t="s">
        <v>193</v>
      </c>
      <c r="G1972" s="35">
        <v>70</v>
      </c>
      <c r="H19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m)ABSMechanicalUnknown70</v>
      </c>
      <c r="I1972" s="39">
        <v>121.21570384344838</v>
      </c>
      <c r="J1972" s="28">
        <v>4.9753591392315268</v>
      </c>
      <c r="K1972" s="28">
        <v>26.568181818181817</v>
      </c>
      <c r="L1972" s="28">
        <v>3.2945643404577609</v>
      </c>
      <c r="M1972" s="28">
        <v>7.8891954739481633</v>
      </c>
      <c r="N1972" s="28">
        <f>SUM(TotalCarbon[[#This Row],[Tree Carbon]:[Soil Carbon]])</f>
        <v>163.94300461526763</v>
      </c>
    </row>
    <row r="1973" spans="2:14" hidden="1">
      <c r="B1973" s="1" t="s">
        <v>31954</v>
      </c>
      <c r="C1973" s="1" t="s">
        <v>190</v>
      </c>
      <c r="D1973" s="1" t="s">
        <v>31</v>
      </c>
      <c r="E1973" s="1" t="s">
        <v>31947</v>
      </c>
      <c r="F1973" s="1" t="s">
        <v>193</v>
      </c>
      <c r="G1973" s="35">
        <v>80</v>
      </c>
      <c r="H19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m)ABSMechanicalUnknown80</v>
      </c>
      <c r="I1973" s="39">
        <v>121.23228371774194</v>
      </c>
      <c r="J1973" s="28">
        <v>4.9757766922679831</v>
      </c>
      <c r="K1973" s="28">
        <v>28.225352112676056</v>
      </c>
      <c r="L1973" s="28">
        <v>3.2945035149626141</v>
      </c>
      <c r="M1973" s="28">
        <v>8.0575974865817201</v>
      </c>
      <c r="N1973" s="28">
        <f>SUM(TotalCarbon[[#This Row],[Tree Carbon]:[Soil Carbon]])</f>
        <v>165.78551352423034</v>
      </c>
    </row>
    <row r="1974" spans="2:14" hidden="1">
      <c r="B1974" s="1" t="s">
        <v>31954</v>
      </c>
      <c r="C1974" s="1" t="s">
        <v>190</v>
      </c>
      <c r="D1974" s="1" t="s">
        <v>31</v>
      </c>
      <c r="E1974" s="1" t="s">
        <v>31947</v>
      </c>
      <c r="F1974" s="1" t="s">
        <v>193</v>
      </c>
      <c r="G1974" s="35">
        <v>90</v>
      </c>
      <c r="H19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m)ABSMechanicalUnknown90</v>
      </c>
      <c r="I1974" s="39">
        <v>121.23625168179348</v>
      </c>
      <c r="J1974" s="28">
        <v>4.9758736665722871</v>
      </c>
      <c r="K1974" s="28">
        <v>29.664473684210527</v>
      </c>
      <c r="L1974" s="28">
        <v>3.2944893894803471</v>
      </c>
      <c r="M1974" s="28">
        <v>8.170480731442737</v>
      </c>
      <c r="N1974" s="28">
        <f>SUM(TotalCarbon[[#This Row],[Tree Carbon]:[Soil Carbon]])</f>
        <v>167.34156915349939</v>
      </c>
    </row>
    <row r="1975" spans="2:14" hidden="1">
      <c r="B1975" s="1" t="s">
        <v>31954</v>
      </c>
      <c r="C1975" s="1" t="s">
        <v>190</v>
      </c>
      <c r="D1975" s="1" t="s">
        <v>31</v>
      </c>
      <c r="E1975" s="1" t="s">
        <v>31947</v>
      </c>
      <c r="F1975" s="1" t="s">
        <v>193</v>
      </c>
      <c r="G1975" s="35">
        <v>100</v>
      </c>
      <c r="H19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m)ABSMechanicalUnknown100</v>
      </c>
      <c r="I1975" s="39">
        <v>121.23720126543793</v>
      </c>
      <c r="J1975" s="28">
        <v>4.9758961877037464</v>
      </c>
      <c r="K1975" s="28">
        <v>30.925925925925927</v>
      </c>
      <c r="L1975" s="28">
        <v>3.2944861090527615</v>
      </c>
      <c r="M1975" s="28">
        <v>8.2461486333346272</v>
      </c>
      <c r="N1975" s="28">
        <f>SUM(TotalCarbon[[#This Row],[Tree Carbon]:[Soil Carbon]])</f>
        <v>168.67965812145499</v>
      </c>
    </row>
    <row r="1976" spans="2:14" hidden="1">
      <c r="B1976" s="1" t="s">
        <v>31954</v>
      </c>
      <c r="C1976" s="1" t="s">
        <v>190</v>
      </c>
      <c r="D1976" s="1" t="s">
        <v>206</v>
      </c>
      <c r="E1976" s="1" t="s">
        <v>31947</v>
      </c>
      <c r="F1976" s="1" t="s">
        <v>193</v>
      </c>
      <c r="G1976" s="35">
        <v>0</v>
      </c>
      <c r="H19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m)otherMRFMechanicalUnknown0</v>
      </c>
      <c r="I1976" s="39">
        <v>0</v>
      </c>
      <c r="J1976" s="28">
        <v>0</v>
      </c>
      <c r="K1976" s="28">
        <v>0</v>
      </c>
      <c r="L1976" s="28">
        <v>0</v>
      </c>
      <c r="M1976" s="28">
        <v>0</v>
      </c>
      <c r="N1976" s="28">
        <f>SUM(TotalCarbon[[#This Row],[Tree Carbon]:[Soil Carbon]])</f>
        <v>0</v>
      </c>
    </row>
    <row r="1977" spans="2:14" hidden="1">
      <c r="B1977" s="1" t="s">
        <v>31954</v>
      </c>
      <c r="C1977" s="1" t="s">
        <v>190</v>
      </c>
      <c r="D1977" s="1" t="s">
        <v>206</v>
      </c>
      <c r="E1977" s="1" t="s">
        <v>31947</v>
      </c>
      <c r="F1977" s="1" t="s">
        <v>193</v>
      </c>
      <c r="G1977" s="35">
        <v>5</v>
      </c>
      <c r="H19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m)otherMRFMechanicalUnknown5</v>
      </c>
      <c r="I1977" s="39">
        <v>33.155183668076212</v>
      </c>
      <c r="J1977" s="28">
        <v>2.2138094755184801</v>
      </c>
      <c r="K1977" s="28">
        <v>3.7388059701492535</v>
      </c>
      <c r="L1977" s="28">
        <v>3.9370281127049118</v>
      </c>
      <c r="M1977" s="28">
        <v>1.5226616741449561</v>
      </c>
      <c r="N1977" s="28">
        <f>SUM(TotalCarbon[[#This Row],[Tree Carbon]:[Soil Carbon]])</f>
        <v>44.567488900593816</v>
      </c>
    </row>
    <row r="1978" spans="2:14" hidden="1">
      <c r="B1978" s="1" t="s">
        <v>31954</v>
      </c>
      <c r="C1978" s="1" t="s">
        <v>190</v>
      </c>
      <c r="D1978" s="1" t="s">
        <v>206</v>
      </c>
      <c r="E1978" s="1" t="s">
        <v>31947</v>
      </c>
      <c r="F1978" s="1" t="s">
        <v>193</v>
      </c>
      <c r="G1978" s="35">
        <v>10</v>
      </c>
      <c r="H19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m)otherMRFMechanicalUnknown10</v>
      </c>
      <c r="I1978" s="39">
        <v>77.924539145722534</v>
      </c>
      <c r="J1978" s="28">
        <v>5.1428460622941454</v>
      </c>
      <c r="K1978" s="28">
        <v>6.958333333333333</v>
      </c>
      <c r="L1978" s="28">
        <v>3.2706539305189413</v>
      </c>
      <c r="M1978" s="28">
        <v>2.7693116133006228</v>
      </c>
      <c r="N1978" s="28">
        <f>SUM(TotalCarbon[[#This Row],[Tree Carbon]:[Soil Carbon]])</f>
        <v>96.065684085169579</v>
      </c>
    </row>
    <row r="1979" spans="2:14" hidden="1">
      <c r="B1979" s="1" t="s">
        <v>31954</v>
      </c>
      <c r="C1979" s="1" t="s">
        <v>190</v>
      </c>
      <c r="D1979" s="1" t="s">
        <v>206</v>
      </c>
      <c r="E1979" s="1" t="s">
        <v>31947</v>
      </c>
      <c r="F1979" s="1" t="s">
        <v>193</v>
      </c>
      <c r="G1979" s="35">
        <v>15</v>
      </c>
      <c r="H19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m)otherMRFMechanicalUnknown15</v>
      </c>
      <c r="I1979" s="39">
        <v>98.62348960339007</v>
      </c>
      <c r="J1979" s="28">
        <v>6.1228214478985956</v>
      </c>
      <c r="K1979" s="28">
        <v>9.7597402597402603</v>
      </c>
      <c r="L1979" s="28">
        <v>3.1475310154186946</v>
      </c>
      <c r="M1979" s="28">
        <v>3.7899822568101769</v>
      </c>
      <c r="N1979" s="28">
        <f>SUM(TotalCarbon[[#This Row],[Tree Carbon]:[Soil Carbon]])</f>
        <v>121.4435645832578</v>
      </c>
    </row>
    <row r="1980" spans="2:14" hidden="1">
      <c r="B1980" s="1" t="s">
        <v>31954</v>
      </c>
      <c r="C1980" s="1" t="s">
        <v>190</v>
      </c>
      <c r="D1980" s="1" t="s">
        <v>206</v>
      </c>
      <c r="E1980" s="1" t="s">
        <v>31947</v>
      </c>
      <c r="F1980" s="1" t="s">
        <v>193</v>
      </c>
      <c r="G1980" s="35">
        <v>20</v>
      </c>
      <c r="H19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m)otherMRFMechanicalUnknown20</v>
      </c>
      <c r="I1980" s="39">
        <v>106.17189536167912</v>
      </c>
      <c r="J1980" s="28">
        <v>6.3716453932118213</v>
      </c>
      <c r="K1980" s="28">
        <v>12.219512195121951</v>
      </c>
      <c r="L1980" s="28">
        <v>3.1200677009120383</v>
      </c>
      <c r="M1980" s="28">
        <v>4.6256367014153383</v>
      </c>
      <c r="N1980" s="28">
        <f>SUM(TotalCarbon[[#This Row],[Tree Carbon]:[Soil Carbon]])</f>
        <v>132.50875735234027</v>
      </c>
    </row>
    <row r="1981" spans="2:14" hidden="1">
      <c r="B1981" s="1" t="s">
        <v>31954</v>
      </c>
      <c r="C1981" s="1" t="s">
        <v>190</v>
      </c>
      <c r="D1981" s="1" t="s">
        <v>206</v>
      </c>
      <c r="E1981" s="1" t="s">
        <v>31947</v>
      </c>
      <c r="F1981" s="1" t="s">
        <v>193</v>
      </c>
      <c r="G1981" s="35">
        <v>25</v>
      </c>
      <c r="H19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m)otherMRFMechanicalUnknown25</v>
      </c>
      <c r="I1981" s="39">
        <v>108.74139318085362</v>
      </c>
      <c r="J1981" s="28">
        <v>6.4310937265752388</v>
      </c>
      <c r="K1981" s="28">
        <v>14.396551724137931</v>
      </c>
      <c r="L1981" s="28">
        <v>3.1136995547595818</v>
      </c>
      <c r="M1981" s="28">
        <v>5.3098126941598807</v>
      </c>
      <c r="N1981" s="28">
        <f>SUM(TotalCarbon[[#This Row],[Tree Carbon]:[Soil Carbon]])</f>
        <v>137.99255088048628</v>
      </c>
    </row>
    <row r="1982" spans="2:14" hidden="1">
      <c r="B1982" s="1" t="s">
        <v>31954</v>
      </c>
      <c r="C1982" s="1" t="s">
        <v>190</v>
      </c>
      <c r="D1982" s="1" t="s">
        <v>206</v>
      </c>
      <c r="E1982" s="1" t="s">
        <v>31947</v>
      </c>
      <c r="F1982" s="1" t="s">
        <v>193</v>
      </c>
      <c r="G1982" s="35">
        <v>30</v>
      </c>
      <c r="H19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m)otherMRFMechanicalUnknown30</v>
      </c>
      <c r="I1982" s="39">
        <v>109.59718825626797</v>
      </c>
      <c r="J1982" s="28">
        <v>6.4450985629514062</v>
      </c>
      <c r="K1982" s="28">
        <v>16.336956521739129</v>
      </c>
      <c r="L1982" s="28">
        <v>3.1122097950581948</v>
      </c>
      <c r="M1982" s="28">
        <v>5.8699686199375023</v>
      </c>
      <c r="N1982" s="28">
        <f>SUM(TotalCarbon[[#This Row],[Tree Carbon]:[Soil Carbon]])</f>
        <v>141.36142175595421</v>
      </c>
    </row>
    <row r="1983" spans="2:14" hidden="1">
      <c r="B1983" s="1" t="s">
        <v>31954</v>
      </c>
      <c r="C1983" s="1" t="s">
        <v>190</v>
      </c>
      <c r="D1983" s="1" t="s">
        <v>206</v>
      </c>
      <c r="E1983" s="1" t="s">
        <v>31947</v>
      </c>
      <c r="F1983" s="1" t="s">
        <v>193</v>
      </c>
      <c r="G1983" s="35">
        <v>35</v>
      </c>
      <c r="H19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m)otherMRFMechanicalUnknown35</v>
      </c>
      <c r="I1983" s="39">
        <v>109.88020375175877</v>
      </c>
      <c r="J1983" s="28">
        <v>6.4483869907423843</v>
      </c>
      <c r="K1983" s="28">
        <v>18.077319587628867</v>
      </c>
      <c r="L1983" s="28">
        <v>3.1118605621544919</v>
      </c>
      <c r="M1983" s="28">
        <v>6.3285855028904976</v>
      </c>
      <c r="N1983" s="28">
        <f>SUM(TotalCarbon[[#This Row],[Tree Carbon]:[Soil Carbon]])</f>
        <v>143.84635639517501</v>
      </c>
    </row>
    <row r="1984" spans="2:14" hidden="1">
      <c r="B1984" s="1" t="s">
        <v>31954</v>
      </c>
      <c r="C1984" s="1" t="s">
        <v>190</v>
      </c>
      <c r="D1984" s="1" t="s">
        <v>206</v>
      </c>
      <c r="E1984" s="1" t="s">
        <v>31947</v>
      </c>
      <c r="F1984" s="1" t="s">
        <v>193</v>
      </c>
      <c r="G1984" s="35">
        <v>40</v>
      </c>
      <c r="H19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m)otherMRFMechanicalUnknown40</v>
      </c>
      <c r="I1984" s="39">
        <v>109.97358067542979</v>
      </c>
      <c r="J1984" s="28">
        <v>6.4491585403694751</v>
      </c>
      <c r="K1984" s="28">
        <v>19.647058823529413</v>
      </c>
      <c r="L1984" s="28">
        <v>3.1117786546138415</v>
      </c>
      <c r="M1984" s="28">
        <v>6.7040692488448954</v>
      </c>
      <c r="N1984" s="28">
        <f>SUM(TotalCarbon[[#This Row],[Tree Carbon]:[Soil Carbon]])</f>
        <v>145.88564594278739</v>
      </c>
    </row>
    <row r="1985" spans="2:14" hidden="1">
      <c r="B1985" s="1" t="s">
        <v>31954</v>
      </c>
      <c r="C1985" s="1" t="s">
        <v>190</v>
      </c>
      <c r="D1985" s="1" t="s">
        <v>206</v>
      </c>
      <c r="E1985" s="1" t="s">
        <v>31947</v>
      </c>
      <c r="F1985" s="1" t="s">
        <v>193</v>
      </c>
      <c r="G1985" s="35">
        <v>45</v>
      </c>
      <c r="H19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m)otherMRFMechanicalUnknown45</v>
      </c>
      <c r="I1985" s="39">
        <v>110.00436546325363</v>
      </c>
      <c r="J1985" s="28">
        <v>6.449339533012612</v>
      </c>
      <c r="K1985" s="28">
        <v>21.070093457943926</v>
      </c>
      <c r="L1985" s="28">
        <v>3.1117594422053281</v>
      </c>
      <c r="M1985" s="28">
        <v>7.0114893389386737</v>
      </c>
      <c r="N1985" s="28">
        <f>SUM(TotalCarbon[[#This Row],[Tree Carbon]:[Soil Carbon]])</f>
        <v>147.64704723535419</v>
      </c>
    </row>
    <row r="1986" spans="2:14" hidden="1">
      <c r="B1986" s="1" t="s">
        <v>31954</v>
      </c>
      <c r="C1986" s="1" t="s">
        <v>190</v>
      </c>
      <c r="D1986" s="1" t="s">
        <v>206</v>
      </c>
      <c r="E1986" s="1" t="s">
        <v>31947</v>
      </c>
      <c r="F1986" s="1" t="s">
        <v>193</v>
      </c>
      <c r="G1986" s="35">
        <v>50</v>
      </c>
      <c r="H19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m)otherMRFMechanicalUnknown50</v>
      </c>
      <c r="I1986" s="39">
        <v>110.01451212444763</v>
      </c>
      <c r="J1986" s="28">
        <v>6.4493819890606705</v>
      </c>
      <c r="K1986" s="28">
        <v>22.366071428571427</v>
      </c>
      <c r="L1986" s="28">
        <v>3.1117549355818226</v>
      </c>
      <c r="M1986" s="28">
        <v>7.2631836208124483</v>
      </c>
      <c r="N1986" s="28">
        <f>SUM(TotalCarbon[[#This Row],[Tree Carbon]:[Soil Carbon]])</f>
        <v>149.20490409847397</v>
      </c>
    </row>
    <row r="1987" spans="2:14" hidden="1">
      <c r="B1987" s="1" t="s">
        <v>31954</v>
      </c>
      <c r="C1987" s="1" t="s">
        <v>190</v>
      </c>
      <c r="D1987" s="1" t="s">
        <v>206</v>
      </c>
      <c r="E1987" s="1" t="s">
        <v>31947</v>
      </c>
      <c r="F1987" s="1" t="s">
        <v>193</v>
      </c>
      <c r="G1987" s="35">
        <v>60</v>
      </c>
      <c r="H19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m)otherMRFMechanicalUnknown60</v>
      </c>
      <c r="I1987" s="39">
        <v>110.01895826398363</v>
      </c>
      <c r="J1987" s="28">
        <v>6.4493942840957104</v>
      </c>
      <c r="K1987" s="28">
        <v>24.639344262295083</v>
      </c>
      <c r="L1987" s="28">
        <v>3.1117536304955147</v>
      </c>
      <c r="M1987" s="28">
        <v>7.637969192368935</v>
      </c>
      <c r="N1987" s="28">
        <f>SUM(TotalCarbon[[#This Row],[Tree Carbon]:[Soil Carbon]])</f>
        <v>151.85741963323886</v>
      </c>
    </row>
    <row r="1988" spans="2:14" hidden="1">
      <c r="B1988" s="1" t="s">
        <v>31954</v>
      </c>
      <c r="C1988" s="1" t="s">
        <v>190</v>
      </c>
      <c r="D1988" s="1" t="s">
        <v>206</v>
      </c>
      <c r="E1988" s="1" t="s">
        <v>31947</v>
      </c>
      <c r="F1988" s="1" t="s">
        <v>193</v>
      </c>
      <c r="G1988" s="35">
        <v>70</v>
      </c>
      <c r="H19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m)otherMRFMechanicalUnknown70</v>
      </c>
      <c r="I1988" s="39">
        <v>110.01944116244796</v>
      </c>
      <c r="J1988" s="28">
        <v>6.4493949606086396</v>
      </c>
      <c r="K1988" s="28">
        <v>26.568181818181817</v>
      </c>
      <c r="L1988" s="28">
        <v>3.1117535586854976</v>
      </c>
      <c r="M1988" s="28">
        <v>7.8891954739481633</v>
      </c>
      <c r="N1988" s="28">
        <f>SUM(TotalCarbon[[#This Row],[Tree Carbon]:[Soil Carbon]])</f>
        <v>154.03796697387207</v>
      </c>
    </row>
    <row r="1989" spans="2:14" hidden="1">
      <c r="B1989" s="1" t="s">
        <v>31954</v>
      </c>
      <c r="C1989" s="1" t="s">
        <v>190</v>
      </c>
      <c r="D1989" s="1" t="s">
        <v>206</v>
      </c>
      <c r="E1989" s="1" t="s">
        <v>31947</v>
      </c>
      <c r="F1989" s="1" t="s">
        <v>193</v>
      </c>
      <c r="G1989" s="35">
        <v>80</v>
      </c>
      <c r="H19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m)otherMRFMechanicalUnknown80</v>
      </c>
      <c r="I1989" s="39">
        <v>110.01949360970488</v>
      </c>
      <c r="J1989" s="28">
        <v>6.4493949978325613</v>
      </c>
      <c r="K1989" s="28">
        <v>28.225352112676056</v>
      </c>
      <c r="L1989" s="28">
        <v>3.1117535547342796</v>
      </c>
      <c r="M1989" s="28">
        <v>8.0575974865817201</v>
      </c>
      <c r="N1989" s="28">
        <f>SUM(TotalCarbon[[#This Row],[Tree Carbon]:[Soil Carbon]])</f>
        <v>155.86359176152951</v>
      </c>
    </row>
    <row r="1990" spans="2:14" hidden="1">
      <c r="B1990" s="1" t="s">
        <v>31954</v>
      </c>
      <c r="C1990" s="1" t="s">
        <v>190</v>
      </c>
      <c r="D1990" s="1" t="s">
        <v>206</v>
      </c>
      <c r="E1990" s="1" t="s">
        <v>31947</v>
      </c>
      <c r="F1990" s="1" t="s">
        <v>193</v>
      </c>
      <c r="G1990" s="35">
        <v>90</v>
      </c>
      <c r="H19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m)otherMRFMechanicalUnknown90</v>
      </c>
      <c r="I1990" s="39">
        <v>110.01949930595572</v>
      </c>
      <c r="J1990" s="28">
        <v>6.4493949998807407</v>
      </c>
      <c r="K1990" s="28">
        <v>29.664473684210527</v>
      </c>
      <c r="L1990" s="28">
        <v>3.1117535545168709</v>
      </c>
      <c r="M1990" s="28">
        <v>8.170480731442737</v>
      </c>
      <c r="N1990" s="28">
        <f>SUM(TotalCarbon[[#This Row],[Tree Carbon]:[Soil Carbon]])</f>
        <v>157.41560227600661</v>
      </c>
    </row>
    <row r="1991" spans="2:14" hidden="1">
      <c r="B1991" s="1" t="s">
        <v>31954</v>
      </c>
      <c r="C1991" s="1" t="s">
        <v>190</v>
      </c>
      <c r="D1991" s="1" t="s">
        <v>206</v>
      </c>
      <c r="E1991" s="1" t="s">
        <v>31947</v>
      </c>
      <c r="F1991" s="1" t="s">
        <v>193</v>
      </c>
      <c r="G1991" s="35">
        <v>100</v>
      </c>
      <c r="H19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m)otherMRFMechanicalUnknown100</v>
      </c>
      <c r="I1991" s="39">
        <v>110.01949992462048</v>
      </c>
      <c r="J1991" s="28">
        <v>6.4493949999934381</v>
      </c>
      <c r="K1991" s="28">
        <v>30.925925925925927</v>
      </c>
      <c r="L1991" s="28">
        <v>3.1117535545049098</v>
      </c>
      <c r="M1991" s="28">
        <v>8.2461486333346272</v>
      </c>
      <c r="N1991" s="28">
        <f>SUM(TotalCarbon[[#This Row],[Tree Carbon]:[Soil Carbon]])</f>
        <v>158.75272303837937</v>
      </c>
    </row>
    <row r="1992" spans="2:14" hidden="1">
      <c r="B1992" s="1" t="s">
        <v>31954</v>
      </c>
      <c r="C1992" s="1" t="s">
        <v>190</v>
      </c>
      <c r="D1992" s="1" t="s">
        <v>207</v>
      </c>
      <c r="E1992" s="1" t="s">
        <v>31947</v>
      </c>
      <c r="F1992" s="1" t="s">
        <v>193</v>
      </c>
      <c r="G1992" s="35">
        <v>0</v>
      </c>
      <c r="H19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m)CotDomMechanicalUnknown0</v>
      </c>
      <c r="I1992" s="39">
        <v>0</v>
      </c>
      <c r="J1992" s="28">
        <v>0</v>
      </c>
      <c r="K1992" s="28">
        <v>0</v>
      </c>
      <c r="L1992" s="28">
        <v>0</v>
      </c>
      <c r="M1992" s="28">
        <v>0</v>
      </c>
      <c r="N1992" s="28">
        <f>SUM(TotalCarbon[[#This Row],[Tree Carbon]:[Soil Carbon]])</f>
        <v>0</v>
      </c>
    </row>
    <row r="1993" spans="2:14" hidden="1">
      <c r="B1993" s="1" t="s">
        <v>31954</v>
      </c>
      <c r="C1993" s="1" t="s">
        <v>190</v>
      </c>
      <c r="D1993" s="1" t="s">
        <v>207</v>
      </c>
      <c r="E1993" s="1" t="s">
        <v>31947</v>
      </c>
      <c r="F1993" s="1" t="s">
        <v>193</v>
      </c>
      <c r="G1993" s="35">
        <v>5</v>
      </c>
      <c r="H19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m)CotDomMechanicalUnknown5</v>
      </c>
      <c r="I1993" s="39">
        <v>2.7955618735330114</v>
      </c>
      <c r="J1993" s="28">
        <v>0.27487645754050716</v>
      </c>
      <c r="K1993" s="28">
        <v>3.7388059701492535</v>
      </c>
      <c r="L1993" s="28">
        <v>6.2300152423273394</v>
      </c>
      <c r="M1993" s="28">
        <v>1.5226616741449561</v>
      </c>
      <c r="N1993" s="28">
        <f>SUM(TotalCarbon[[#This Row],[Tree Carbon]:[Soil Carbon]])</f>
        <v>14.561921217695069</v>
      </c>
    </row>
    <row r="1994" spans="2:14" hidden="1">
      <c r="B1994" s="1" t="s">
        <v>31954</v>
      </c>
      <c r="C1994" s="1" t="s">
        <v>190</v>
      </c>
      <c r="D1994" s="1" t="s">
        <v>207</v>
      </c>
      <c r="E1994" s="1" t="s">
        <v>31947</v>
      </c>
      <c r="F1994" s="1" t="s">
        <v>193</v>
      </c>
      <c r="G1994" s="35">
        <v>10</v>
      </c>
      <c r="H19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m)CotDomMechanicalUnknown10</v>
      </c>
      <c r="I1994" s="39">
        <v>15.529688419547362</v>
      </c>
      <c r="J1994" s="28">
        <v>1.2887089811823247</v>
      </c>
      <c r="K1994" s="28">
        <v>6.958333333333333</v>
      </c>
      <c r="L1994" s="28">
        <v>4.434710774383924</v>
      </c>
      <c r="M1994" s="28">
        <v>2.7693116133006228</v>
      </c>
      <c r="N1994" s="28">
        <f>SUM(TotalCarbon[[#This Row],[Tree Carbon]:[Soil Carbon]])</f>
        <v>30.980753121747565</v>
      </c>
    </row>
    <row r="1995" spans="2:14" hidden="1">
      <c r="B1995" s="1" t="s">
        <v>31954</v>
      </c>
      <c r="C1995" s="1" t="s">
        <v>190</v>
      </c>
      <c r="D1995" s="1" t="s">
        <v>207</v>
      </c>
      <c r="E1995" s="1" t="s">
        <v>31947</v>
      </c>
      <c r="F1995" s="1" t="s">
        <v>193</v>
      </c>
      <c r="G1995" s="35">
        <v>15</v>
      </c>
      <c r="H19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m)CotDomMechanicalUnknown15</v>
      </c>
      <c r="I1995" s="39">
        <v>37.006473013310519</v>
      </c>
      <c r="J1995" s="28">
        <v>2.6470458271098298</v>
      </c>
      <c r="K1995" s="28">
        <v>9.7597402597402603</v>
      </c>
      <c r="L1995" s="28">
        <v>3.7852262912363011</v>
      </c>
      <c r="M1995" s="28">
        <v>3.7899822568101769</v>
      </c>
      <c r="N1995" s="28">
        <f>SUM(TotalCarbon[[#This Row],[Tree Carbon]:[Soil Carbon]])</f>
        <v>56.988467648207084</v>
      </c>
    </row>
    <row r="1996" spans="2:14" hidden="1">
      <c r="B1996" s="1" t="s">
        <v>31954</v>
      </c>
      <c r="C1996" s="1" t="s">
        <v>190</v>
      </c>
      <c r="D1996" s="1" t="s">
        <v>207</v>
      </c>
      <c r="E1996" s="1" t="s">
        <v>31947</v>
      </c>
      <c r="F1996" s="1" t="s">
        <v>193</v>
      </c>
      <c r="G1996" s="35">
        <v>20</v>
      </c>
      <c r="H19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m)CotDomMechanicalUnknown20</v>
      </c>
      <c r="I1996" s="39">
        <v>62.958315981740313</v>
      </c>
      <c r="J1996" s="28">
        <v>3.9601259008036171</v>
      </c>
      <c r="K1996" s="28">
        <v>12.219512195121951</v>
      </c>
      <c r="L1996" s="28">
        <v>3.4642034560376391</v>
      </c>
      <c r="M1996" s="28">
        <v>4.6256367014153383</v>
      </c>
      <c r="N1996" s="28">
        <f>SUM(TotalCarbon[[#This Row],[Tree Carbon]:[Soil Carbon]])</f>
        <v>87.227794235118864</v>
      </c>
    </row>
    <row r="1997" spans="2:14" hidden="1">
      <c r="B1997" s="1" t="s">
        <v>31954</v>
      </c>
      <c r="C1997" s="1" t="s">
        <v>190</v>
      </c>
      <c r="D1997" s="1" t="s">
        <v>207</v>
      </c>
      <c r="E1997" s="1" t="s">
        <v>31947</v>
      </c>
      <c r="F1997" s="1" t="s">
        <v>193</v>
      </c>
      <c r="G1997" s="35">
        <v>25</v>
      </c>
      <c r="H19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m)CotDomMechanicalUnknown25</v>
      </c>
      <c r="I1997" s="39">
        <v>89.680545859913082</v>
      </c>
      <c r="J1997" s="28">
        <v>5.0533248406048177</v>
      </c>
      <c r="K1997" s="28">
        <v>14.396551724137931</v>
      </c>
      <c r="L1997" s="28">
        <v>3.2833137201189619</v>
      </c>
      <c r="M1997" s="28">
        <v>5.3098126941598807</v>
      </c>
      <c r="N1997" s="28">
        <f>SUM(TotalCarbon[[#This Row],[Tree Carbon]:[Soil Carbon]])</f>
        <v>117.72354883893468</v>
      </c>
    </row>
    <row r="1998" spans="2:14" hidden="1">
      <c r="B1998" s="1" t="s">
        <v>31954</v>
      </c>
      <c r="C1998" s="1" t="s">
        <v>190</v>
      </c>
      <c r="D1998" s="1" t="s">
        <v>207</v>
      </c>
      <c r="E1998" s="1" t="s">
        <v>31947</v>
      </c>
      <c r="F1998" s="1" t="s">
        <v>193</v>
      </c>
      <c r="G1998" s="35">
        <v>30</v>
      </c>
      <c r="H19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m)CotDomMechanicalUnknown30</v>
      </c>
      <c r="I1998" s="39">
        <v>114.792372761484</v>
      </c>
      <c r="J1998" s="28">
        <v>5.8930177813341382</v>
      </c>
      <c r="K1998" s="28">
        <v>16.336956521739129</v>
      </c>
      <c r="L1998" s="28">
        <v>3.17413258748438</v>
      </c>
      <c r="M1998" s="28">
        <v>5.8699686199375023</v>
      </c>
      <c r="N1998" s="28">
        <f>SUM(TotalCarbon[[#This Row],[Tree Carbon]:[Soil Carbon]])</f>
        <v>146.06644827197917</v>
      </c>
    </row>
    <row r="1999" spans="2:14" hidden="1">
      <c r="B1999" s="1" t="s">
        <v>31954</v>
      </c>
      <c r="C1999" s="1" t="s">
        <v>190</v>
      </c>
      <c r="D1999" s="1" t="s">
        <v>207</v>
      </c>
      <c r="E1999" s="1" t="s">
        <v>31947</v>
      </c>
      <c r="F1999" s="1" t="s">
        <v>193</v>
      </c>
      <c r="G1999" s="35">
        <v>35</v>
      </c>
      <c r="H19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m)CotDomMechanicalUnknown35</v>
      </c>
      <c r="I1999" s="39">
        <v>137.07182923774201</v>
      </c>
      <c r="J1999" s="28">
        <v>6.5081661352284694</v>
      </c>
      <c r="K1999" s="28">
        <v>18.077319587628867</v>
      </c>
      <c r="L1999" s="28">
        <v>3.105549603316224</v>
      </c>
      <c r="M1999" s="28">
        <v>6.3285855028904976</v>
      </c>
      <c r="N1999" s="28">
        <f>SUM(TotalCarbon[[#This Row],[Tree Carbon]:[Soil Carbon]])</f>
        <v>171.09145006680606</v>
      </c>
    </row>
    <row r="2000" spans="2:14" hidden="1">
      <c r="B2000" s="1" t="s">
        <v>31954</v>
      </c>
      <c r="C2000" s="1" t="s">
        <v>190</v>
      </c>
      <c r="D2000" s="1" t="s">
        <v>207</v>
      </c>
      <c r="E2000" s="1" t="s">
        <v>31947</v>
      </c>
      <c r="F2000" s="1" t="s">
        <v>193</v>
      </c>
      <c r="G2000" s="35">
        <v>40</v>
      </c>
      <c r="H20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m)CotDomMechanicalUnknown40</v>
      </c>
      <c r="I2000" s="39">
        <v>156.09329892571813</v>
      </c>
      <c r="J2000" s="28">
        <v>6.9458278322070157</v>
      </c>
      <c r="K2000" s="28">
        <v>19.647058823529413</v>
      </c>
      <c r="L2000" s="28">
        <v>3.0614000576441622</v>
      </c>
      <c r="M2000" s="28">
        <v>6.7040692488448954</v>
      </c>
      <c r="N2000" s="28">
        <f>SUM(TotalCarbon[[#This Row],[Tree Carbon]:[Soil Carbon]])</f>
        <v>192.45165488794362</v>
      </c>
    </row>
    <row r="2001" spans="2:14" hidden="1">
      <c r="B2001" s="1" t="s">
        <v>31954</v>
      </c>
      <c r="C2001" s="1" t="s">
        <v>190</v>
      </c>
      <c r="D2001" s="1" t="s">
        <v>207</v>
      </c>
      <c r="E2001" s="1" t="s">
        <v>31947</v>
      </c>
      <c r="F2001" s="1" t="s">
        <v>193</v>
      </c>
      <c r="G2001" s="35">
        <v>45</v>
      </c>
      <c r="H20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m)CotDomMechanicalUnknown45</v>
      </c>
      <c r="I2001" s="39">
        <v>171.90526936798079</v>
      </c>
      <c r="J2001" s="28">
        <v>7.251467467944912</v>
      </c>
      <c r="K2001" s="28">
        <v>21.070093457943926</v>
      </c>
      <c r="L2001" s="28">
        <v>3.0325339423298745</v>
      </c>
      <c r="M2001" s="28">
        <v>7.0114893389386737</v>
      </c>
      <c r="N2001" s="28">
        <f>SUM(TotalCarbon[[#This Row],[Tree Carbon]:[Soil Carbon]])</f>
        <v>210.27085357513818</v>
      </c>
    </row>
    <row r="2002" spans="2:14" hidden="1">
      <c r="B2002" s="1" t="s">
        <v>31954</v>
      </c>
      <c r="C2002" s="1" t="s">
        <v>190</v>
      </c>
      <c r="D2002" s="1" t="s">
        <v>207</v>
      </c>
      <c r="E2002" s="1" t="s">
        <v>31947</v>
      </c>
      <c r="F2002" s="1" t="s">
        <v>193</v>
      </c>
      <c r="G2002" s="35">
        <v>50</v>
      </c>
      <c r="H20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m)CotDomMechanicalUnknown50</v>
      </c>
      <c r="I2002" s="39">
        <v>184.80093652972533</v>
      </c>
      <c r="J2002" s="28">
        <v>7.4623450993064964</v>
      </c>
      <c r="K2002" s="28">
        <v>22.366071428571427</v>
      </c>
      <c r="L2002" s="28">
        <v>3.0134694755354898</v>
      </c>
      <c r="M2002" s="28">
        <v>7.2631836208124483</v>
      </c>
      <c r="N2002" s="28">
        <f>SUM(TotalCarbon[[#This Row],[Tree Carbon]:[Soil Carbon]])</f>
        <v>224.90600615395118</v>
      </c>
    </row>
    <row r="2003" spans="2:14" hidden="1">
      <c r="B2003" s="1" t="s">
        <v>31954</v>
      </c>
      <c r="C2003" s="1" t="s">
        <v>190</v>
      </c>
      <c r="D2003" s="1" t="s">
        <v>207</v>
      </c>
      <c r="E2003" s="1" t="s">
        <v>31947</v>
      </c>
      <c r="F2003" s="1" t="s">
        <v>193</v>
      </c>
      <c r="G2003" s="35">
        <v>60</v>
      </c>
      <c r="H20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m)CotDomMechanicalUnknown60</v>
      </c>
      <c r="I2003" s="39">
        <v>203.43030584217772</v>
      </c>
      <c r="J2003" s="28">
        <v>7.7049734966213288</v>
      </c>
      <c r="K2003" s="28">
        <v>24.639344262295083</v>
      </c>
      <c r="L2003" s="28">
        <v>2.9923315823605647</v>
      </c>
      <c r="M2003" s="28">
        <v>7.637969192368935</v>
      </c>
      <c r="N2003" s="28">
        <f>SUM(TotalCarbon[[#This Row],[Tree Carbon]:[Soil Carbon]])</f>
        <v>246.40492437582364</v>
      </c>
    </row>
    <row r="2004" spans="2:14" hidden="1">
      <c r="B2004" s="1" t="s">
        <v>31954</v>
      </c>
      <c r="C2004" s="1" t="s">
        <v>190</v>
      </c>
      <c r="D2004" s="1" t="s">
        <v>207</v>
      </c>
      <c r="E2004" s="1" t="s">
        <v>31947</v>
      </c>
      <c r="F2004" s="1" t="s">
        <v>193</v>
      </c>
      <c r="G2004" s="35">
        <v>70</v>
      </c>
      <c r="H20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m)CotDomMechanicalUnknown70</v>
      </c>
      <c r="I2004" s="39">
        <v>215.07774052429178</v>
      </c>
      <c r="J2004" s="28">
        <v>7.8168023301853067</v>
      </c>
      <c r="K2004" s="28">
        <v>26.568181818181817</v>
      </c>
      <c r="L2004" s="28">
        <v>2.9828606202449586</v>
      </c>
      <c r="M2004" s="28">
        <v>7.8891954739481633</v>
      </c>
      <c r="N2004" s="28">
        <f>SUM(TotalCarbon[[#This Row],[Tree Carbon]:[Soil Carbon]])</f>
        <v>260.33478076685202</v>
      </c>
    </row>
    <row r="2005" spans="2:14" hidden="1">
      <c r="B2005" s="1" t="s">
        <v>31954</v>
      </c>
      <c r="C2005" s="1" t="s">
        <v>190</v>
      </c>
      <c r="D2005" s="1" t="s">
        <v>207</v>
      </c>
      <c r="E2005" s="1" t="s">
        <v>31947</v>
      </c>
      <c r="F2005" s="1" t="s">
        <v>193</v>
      </c>
      <c r="G2005" s="35">
        <v>80</v>
      </c>
      <c r="H20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m)CotDomMechanicalUnknown80</v>
      </c>
      <c r="I2005" s="39">
        <v>222.2086707911208</v>
      </c>
      <c r="J2005" s="28">
        <v>7.8679102156700864</v>
      </c>
      <c r="K2005" s="28">
        <v>28.225352112676056</v>
      </c>
      <c r="L2005" s="28">
        <v>2.9785870855774603</v>
      </c>
      <c r="M2005" s="28">
        <v>8.0575974865817201</v>
      </c>
      <c r="N2005" s="28">
        <f>SUM(TotalCarbon[[#This Row],[Tree Carbon]:[Soil Carbon]])</f>
        <v>269.33811769162611</v>
      </c>
    </row>
    <row r="2006" spans="2:14" hidden="1">
      <c r="B2006" s="1" t="s">
        <v>31954</v>
      </c>
      <c r="C2006" s="1" t="s">
        <v>190</v>
      </c>
      <c r="D2006" s="1" t="s">
        <v>207</v>
      </c>
      <c r="E2006" s="1" t="s">
        <v>31947</v>
      </c>
      <c r="F2006" s="1" t="s">
        <v>193</v>
      </c>
      <c r="G2006" s="35">
        <v>90</v>
      </c>
      <c r="H20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m)CotDomMechanicalUnknown90</v>
      </c>
      <c r="I2006" s="39">
        <v>226.52194261805519</v>
      </c>
      <c r="J2006" s="28">
        <v>7.8911785686406732</v>
      </c>
      <c r="K2006" s="28">
        <v>29.664473684210527</v>
      </c>
      <c r="L2006" s="28">
        <v>2.9766526388665238</v>
      </c>
      <c r="M2006" s="28">
        <v>8.170480731442737</v>
      </c>
      <c r="N2006" s="28">
        <f>SUM(TotalCarbon[[#This Row],[Tree Carbon]:[Soil Carbon]])</f>
        <v>275.2247282412157</v>
      </c>
    </row>
    <row r="2007" spans="2:14" hidden="1">
      <c r="B2007" s="1" t="s">
        <v>31954</v>
      </c>
      <c r="C2007" s="1" t="s">
        <v>190</v>
      </c>
      <c r="D2007" s="1" t="s">
        <v>207</v>
      </c>
      <c r="E2007" s="1" t="s">
        <v>31947</v>
      </c>
      <c r="F2007" s="1" t="s">
        <v>193</v>
      </c>
      <c r="G2007" s="35">
        <v>100</v>
      </c>
      <c r="H20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m)CotDomMechanicalUnknown100</v>
      </c>
      <c r="I2007" s="39">
        <v>229.11253519198738</v>
      </c>
      <c r="J2007" s="28">
        <v>7.9017539067004012</v>
      </c>
      <c r="K2007" s="28">
        <v>30.925925925925927</v>
      </c>
      <c r="L2007" s="28">
        <v>2.9757757422343896</v>
      </c>
      <c r="M2007" s="28">
        <v>8.2461486333346272</v>
      </c>
      <c r="N2007" s="28">
        <f>SUM(TotalCarbon[[#This Row],[Tree Carbon]:[Soil Carbon]])</f>
        <v>279.1621394001827</v>
      </c>
    </row>
    <row r="2008" spans="2:14" hidden="1">
      <c r="B2008" s="1" t="s">
        <v>31954</v>
      </c>
      <c r="C2008" s="1" t="s">
        <v>190</v>
      </c>
      <c r="D2008" s="1" t="s">
        <v>208</v>
      </c>
      <c r="E2008" s="1" t="s">
        <v>31947</v>
      </c>
      <c r="F2008" s="1" t="s">
        <v>193</v>
      </c>
      <c r="G2008" s="35">
        <v>0</v>
      </c>
      <c r="H20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m)WilCotMechanicalUnknown0</v>
      </c>
      <c r="I2008" s="39">
        <v>0</v>
      </c>
      <c r="J2008" s="28">
        <v>0</v>
      </c>
      <c r="K2008" s="28">
        <v>0</v>
      </c>
      <c r="L2008" s="28">
        <v>0</v>
      </c>
      <c r="M2008" s="28">
        <v>0</v>
      </c>
      <c r="N2008" s="28">
        <f>SUM(TotalCarbon[[#This Row],[Tree Carbon]:[Soil Carbon]])</f>
        <v>0</v>
      </c>
    </row>
    <row r="2009" spans="2:14" hidden="1">
      <c r="B2009" s="1" t="s">
        <v>31954</v>
      </c>
      <c r="C2009" s="1" t="s">
        <v>190</v>
      </c>
      <c r="D2009" s="1" t="s">
        <v>208</v>
      </c>
      <c r="E2009" s="1" t="s">
        <v>31947</v>
      </c>
      <c r="F2009" s="1" t="s">
        <v>193</v>
      </c>
      <c r="G2009" s="35">
        <v>5</v>
      </c>
      <c r="H20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m)WilCotMechanicalUnknown5</v>
      </c>
      <c r="I2009" s="39">
        <v>28.270004332360855</v>
      </c>
      <c r="J2009" s="28">
        <v>1.1261750057479241</v>
      </c>
      <c r="K2009" s="28">
        <v>3.7388059701492535</v>
      </c>
      <c r="L2009" s="28">
        <v>4.568210151775868</v>
      </c>
      <c r="M2009" s="28">
        <v>1.5226616741449561</v>
      </c>
      <c r="N2009" s="28">
        <f>SUM(TotalCarbon[[#This Row],[Tree Carbon]:[Soil Carbon]])</f>
        <v>39.225857134178852</v>
      </c>
    </row>
    <row r="2010" spans="2:14" hidden="1">
      <c r="B2010" s="1" t="s">
        <v>31954</v>
      </c>
      <c r="C2010" s="1" t="s">
        <v>190</v>
      </c>
      <c r="D2010" s="1" t="s">
        <v>208</v>
      </c>
      <c r="E2010" s="1" t="s">
        <v>31947</v>
      </c>
      <c r="F2010" s="1" t="s">
        <v>193</v>
      </c>
      <c r="G2010" s="35">
        <v>10</v>
      </c>
      <c r="H20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m)WilCotMechanicalUnknown10</v>
      </c>
      <c r="I2010" s="39">
        <v>59.014191642346091</v>
      </c>
      <c r="J2010" s="28">
        <v>2.6273101552884319</v>
      </c>
      <c r="K2010" s="28">
        <v>6.958333333333333</v>
      </c>
      <c r="L2010" s="28">
        <v>3.7914634469929918</v>
      </c>
      <c r="M2010" s="28">
        <v>2.7693116133006228</v>
      </c>
      <c r="N2010" s="28">
        <f>SUM(TotalCarbon[[#This Row],[Tree Carbon]:[Soil Carbon]])</f>
        <v>75.160610191261469</v>
      </c>
    </row>
    <row r="2011" spans="2:14" hidden="1">
      <c r="B2011" s="1" t="s">
        <v>31954</v>
      </c>
      <c r="C2011" s="1" t="s">
        <v>190</v>
      </c>
      <c r="D2011" s="1" t="s">
        <v>208</v>
      </c>
      <c r="E2011" s="1" t="s">
        <v>31947</v>
      </c>
      <c r="F2011" s="1" t="s">
        <v>193</v>
      </c>
      <c r="G2011" s="35">
        <v>15</v>
      </c>
      <c r="H20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m)WilCotMechanicalUnknown15</v>
      </c>
      <c r="I2011" s="39">
        <v>70.38378278805672</v>
      </c>
      <c r="J2011" s="28">
        <v>3.3121232962867131</v>
      </c>
      <c r="K2011" s="28">
        <v>9.7597402597402603</v>
      </c>
      <c r="L2011" s="28">
        <v>3.6030968849440734</v>
      </c>
      <c r="M2011" s="28">
        <v>3.7899822568101769</v>
      </c>
      <c r="N2011" s="28">
        <f>SUM(TotalCarbon[[#This Row],[Tree Carbon]:[Soil Carbon]])</f>
        <v>90.848725485837946</v>
      </c>
    </row>
    <row r="2012" spans="2:14" hidden="1">
      <c r="B2012" s="1" t="s">
        <v>31954</v>
      </c>
      <c r="C2012" s="1" t="s">
        <v>190</v>
      </c>
      <c r="D2012" s="1" t="s">
        <v>208</v>
      </c>
      <c r="E2012" s="1" t="s">
        <v>31947</v>
      </c>
      <c r="F2012" s="1" t="s">
        <v>193</v>
      </c>
      <c r="G2012" s="35">
        <v>20</v>
      </c>
      <c r="H20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m)WilCotMechanicalUnknown20</v>
      </c>
      <c r="I2012" s="39">
        <v>73.78569550085966</v>
      </c>
      <c r="J2012" s="28">
        <v>3.5589078088340047</v>
      </c>
      <c r="K2012" s="28">
        <v>12.219512195121951</v>
      </c>
      <c r="L2012" s="28">
        <v>3.5465793968068322</v>
      </c>
      <c r="M2012" s="28">
        <v>4.6256367014153383</v>
      </c>
      <c r="N2012" s="28">
        <f>SUM(TotalCarbon[[#This Row],[Tree Carbon]:[Soil Carbon]])</f>
        <v>97.736331603037797</v>
      </c>
    </row>
    <row r="2013" spans="2:14" hidden="1">
      <c r="B2013" s="1" t="s">
        <v>31954</v>
      </c>
      <c r="C2013" s="1" t="s">
        <v>190</v>
      </c>
      <c r="D2013" s="1" t="s">
        <v>208</v>
      </c>
      <c r="E2013" s="1" t="s">
        <v>31947</v>
      </c>
      <c r="F2013" s="1" t="s">
        <v>193</v>
      </c>
      <c r="G2013" s="35">
        <v>25</v>
      </c>
      <c r="H20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m)WilCotMechanicalUnknown25</v>
      </c>
      <c r="I2013" s="39">
        <v>74.750650882261851</v>
      </c>
      <c r="J2013" s="28">
        <v>3.6420034421742637</v>
      </c>
      <c r="K2013" s="28">
        <v>14.396551724137931</v>
      </c>
      <c r="L2013" s="28">
        <v>3.5286167531468764</v>
      </c>
      <c r="M2013" s="28">
        <v>5.3098126941598807</v>
      </c>
      <c r="N2013" s="28">
        <f>SUM(TotalCarbon[[#This Row],[Tree Carbon]:[Soil Carbon]])</f>
        <v>101.62763549588081</v>
      </c>
    </row>
    <row r="2014" spans="2:14" hidden="1">
      <c r="B2014" s="1" t="s">
        <v>31954</v>
      </c>
      <c r="C2014" s="1" t="s">
        <v>190</v>
      </c>
      <c r="D2014" s="1" t="s">
        <v>208</v>
      </c>
      <c r="E2014" s="1" t="s">
        <v>31947</v>
      </c>
      <c r="F2014" s="1" t="s">
        <v>193</v>
      </c>
      <c r="G2014" s="35">
        <v>30</v>
      </c>
      <c r="H20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m)WilCotMechanicalUnknown30</v>
      </c>
      <c r="I2014" s="39">
        <v>75.020431192136797</v>
      </c>
      <c r="J2014" s="28">
        <v>3.6693930964832413</v>
      </c>
      <c r="K2014" s="28">
        <v>16.336956521739129</v>
      </c>
      <c r="L2014" s="28">
        <v>3.5228052626295479</v>
      </c>
      <c r="M2014" s="28">
        <v>5.8699686199375023</v>
      </c>
      <c r="N2014" s="28">
        <f>SUM(TotalCarbon[[#This Row],[Tree Carbon]:[Soil Carbon]])</f>
        <v>104.41955469292623</v>
      </c>
    </row>
    <row r="2015" spans="2:14" hidden="1">
      <c r="B2015" s="1" t="s">
        <v>31954</v>
      </c>
      <c r="C2015" s="1" t="s">
        <v>190</v>
      </c>
      <c r="D2015" s="1" t="s">
        <v>208</v>
      </c>
      <c r="E2015" s="1" t="s">
        <v>31947</v>
      </c>
      <c r="F2015" s="1" t="s">
        <v>193</v>
      </c>
      <c r="G2015" s="35">
        <v>35</v>
      </c>
      <c r="H20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m)WilCotMechanicalUnknown35</v>
      </c>
      <c r="I2015" s="39">
        <v>75.095555336385971</v>
      </c>
      <c r="J2015" s="28">
        <v>3.6783594087662266</v>
      </c>
      <c r="K2015" s="28">
        <v>18.077319587628867</v>
      </c>
      <c r="L2015" s="28">
        <v>3.5209142941772895</v>
      </c>
      <c r="M2015" s="28">
        <v>6.3285855028904976</v>
      </c>
      <c r="N2015" s="28">
        <f>SUM(TotalCarbon[[#This Row],[Tree Carbon]:[Soil Carbon]])</f>
        <v>106.70073412984885</v>
      </c>
    </row>
    <row r="2016" spans="2:14" hidden="1">
      <c r="B2016" s="1" t="s">
        <v>31954</v>
      </c>
      <c r="C2016" s="1" t="s">
        <v>190</v>
      </c>
      <c r="D2016" s="1" t="s">
        <v>208</v>
      </c>
      <c r="E2016" s="1" t="s">
        <v>31947</v>
      </c>
      <c r="F2016" s="1" t="s">
        <v>193</v>
      </c>
      <c r="G2016" s="35">
        <v>40</v>
      </c>
      <c r="H20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m)WilCotMechanicalUnknown40</v>
      </c>
      <c r="I2016" s="39">
        <v>75.116451557520946</v>
      </c>
      <c r="J2016" s="28">
        <v>3.6812880925157034</v>
      </c>
      <c r="K2016" s="28">
        <v>19.647058823529413</v>
      </c>
      <c r="L2016" s="28">
        <v>3.5202978615800937</v>
      </c>
      <c r="M2016" s="28">
        <v>6.7040692488448954</v>
      </c>
      <c r="N2016" s="28">
        <f>SUM(TotalCarbon[[#This Row],[Tree Carbon]:[Soil Carbon]])</f>
        <v>108.66916558399106</v>
      </c>
    </row>
    <row r="2017" spans="2:14" hidden="1">
      <c r="B2017" s="1" t="s">
        <v>31954</v>
      </c>
      <c r="C2017" s="1" t="s">
        <v>190</v>
      </c>
      <c r="D2017" s="1" t="s">
        <v>208</v>
      </c>
      <c r="E2017" s="1" t="s">
        <v>31947</v>
      </c>
      <c r="F2017" s="1" t="s">
        <v>193</v>
      </c>
      <c r="G2017" s="35">
        <v>45</v>
      </c>
      <c r="H20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m)WilCotMechanicalUnknown45</v>
      </c>
      <c r="I2017" s="39">
        <v>75.122262175081957</v>
      </c>
      <c r="J2017" s="28">
        <v>3.6822439990913969</v>
      </c>
      <c r="K2017" s="28">
        <v>21.070093457943926</v>
      </c>
      <c r="L2017" s="28">
        <v>3.5200967908046694</v>
      </c>
      <c r="M2017" s="28">
        <v>7.0114893389386737</v>
      </c>
      <c r="N2017" s="28">
        <f>SUM(TotalCarbon[[#This Row],[Tree Carbon]:[Soil Carbon]])</f>
        <v>110.40618576186063</v>
      </c>
    </row>
    <row r="2018" spans="2:14" hidden="1">
      <c r="B2018" s="1" t="s">
        <v>31954</v>
      </c>
      <c r="C2018" s="1" t="s">
        <v>190</v>
      </c>
      <c r="D2018" s="1" t="s">
        <v>208</v>
      </c>
      <c r="E2018" s="1" t="s">
        <v>31947</v>
      </c>
      <c r="F2018" s="1" t="s">
        <v>193</v>
      </c>
      <c r="G2018" s="35">
        <v>50</v>
      </c>
      <c r="H20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m)WilCotMechanicalUnknown50</v>
      </c>
      <c r="I2018" s="39">
        <v>75.123877796740516</v>
      </c>
      <c r="J2018" s="28">
        <v>3.6825559278930973</v>
      </c>
      <c r="K2018" s="28">
        <v>22.366071428571427</v>
      </c>
      <c r="L2018" s="28">
        <v>3.5200311917231137</v>
      </c>
      <c r="M2018" s="28">
        <v>7.2631836208124483</v>
      </c>
      <c r="N2018" s="28">
        <f>SUM(TotalCarbon[[#This Row],[Tree Carbon]:[Soil Carbon]])</f>
        <v>111.9557199657406</v>
      </c>
    </row>
    <row r="2019" spans="2:14" hidden="1">
      <c r="B2019" s="1" t="s">
        <v>31954</v>
      </c>
      <c r="C2019" s="1" t="s">
        <v>190</v>
      </c>
      <c r="D2019" s="1" t="s">
        <v>208</v>
      </c>
      <c r="E2019" s="1" t="s">
        <v>31947</v>
      </c>
      <c r="F2019" s="1" t="s">
        <v>193</v>
      </c>
      <c r="G2019" s="35">
        <v>60</v>
      </c>
      <c r="H20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m)WilCotMechanicalUnknown60</v>
      </c>
      <c r="I2019" s="39">
        <v>75.124451900615981</v>
      </c>
      <c r="J2019" s="28">
        <v>3.6826909168929349</v>
      </c>
      <c r="K2019" s="28">
        <v>24.639344262295083</v>
      </c>
      <c r="L2019" s="28">
        <v>3.5200028054412922</v>
      </c>
      <c r="M2019" s="28">
        <v>7.637969192368935</v>
      </c>
      <c r="N2019" s="28">
        <f>SUM(TotalCarbon[[#This Row],[Tree Carbon]:[Soil Carbon]])</f>
        <v>114.60445907761422</v>
      </c>
    </row>
    <row r="2020" spans="2:14" hidden="1">
      <c r="B2020" s="1" t="s">
        <v>31954</v>
      </c>
      <c r="C2020" s="1" t="s">
        <v>190</v>
      </c>
      <c r="D2020" s="1" t="s">
        <v>208</v>
      </c>
      <c r="E2020" s="1" t="s">
        <v>31947</v>
      </c>
      <c r="F2020" s="1" t="s">
        <v>193</v>
      </c>
      <c r="G2020" s="35">
        <v>70</v>
      </c>
      <c r="H20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m)WilCotMechanicalUnknown70</v>
      </c>
      <c r="I2020" s="39">
        <v>75.124496281688877</v>
      </c>
      <c r="J2020" s="28">
        <v>3.6827052878142488</v>
      </c>
      <c r="K2020" s="28">
        <v>26.568181818181817</v>
      </c>
      <c r="L2020" s="28">
        <v>3.5199997835140926</v>
      </c>
      <c r="M2020" s="28">
        <v>7.8891954739481633</v>
      </c>
      <c r="N2020" s="28">
        <f>SUM(TotalCarbon[[#This Row],[Tree Carbon]:[Soil Carbon]])</f>
        <v>116.78457864514719</v>
      </c>
    </row>
    <row r="2021" spans="2:14" hidden="1">
      <c r="B2021" s="1" t="s">
        <v>31954</v>
      </c>
      <c r="C2021" s="1" t="s">
        <v>190</v>
      </c>
      <c r="D2021" s="1" t="s">
        <v>208</v>
      </c>
      <c r="E2021" s="1" t="s">
        <v>31947</v>
      </c>
      <c r="F2021" s="1" t="s">
        <v>193</v>
      </c>
      <c r="G2021" s="35">
        <v>80</v>
      </c>
      <c r="H20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m)WilCotMechanicalUnknown80</v>
      </c>
      <c r="I2021" s="39">
        <v>75.124499712556911</v>
      </c>
      <c r="J2021" s="28">
        <v>3.6827068177232407</v>
      </c>
      <c r="K2021" s="28">
        <v>28.225352112676056</v>
      </c>
      <c r="L2021" s="28">
        <v>3.5199994618046277</v>
      </c>
      <c r="M2021" s="28">
        <v>8.0575974865817201</v>
      </c>
      <c r="N2021" s="28">
        <f>SUM(TotalCarbon[[#This Row],[Tree Carbon]:[Soil Carbon]])</f>
        <v>118.61015559134256</v>
      </c>
    </row>
    <row r="2022" spans="2:14" hidden="1">
      <c r="B2022" s="1" t="s">
        <v>31954</v>
      </c>
      <c r="C2022" s="1" t="s">
        <v>190</v>
      </c>
      <c r="D2022" s="1" t="s">
        <v>208</v>
      </c>
      <c r="E2022" s="1" t="s">
        <v>31947</v>
      </c>
      <c r="F2022" s="1" t="s">
        <v>193</v>
      </c>
      <c r="G2022" s="35">
        <v>90</v>
      </c>
      <c r="H20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m)WilCotMechanicalUnknown90</v>
      </c>
      <c r="I2022" s="39">
        <v>75.124499977779294</v>
      </c>
      <c r="J2022" s="28">
        <v>3.6827069805950883</v>
      </c>
      <c r="K2022" s="28">
        <v>29.664473684210527</v>
      </c>
      <c r="L2022" s="28">
        <v>3.519999427555923</v>
      </c>
      <c r="M2022" s="28">
        <v>8.170480731442737</v>
      </c>
      <c r="N2022" s="28">
        <f>SUM(TotalCarbon[[#This Row],[Tree Carbon]:[Soil Carbon]])</f>
        <v>120.16216080158357</v>
      </c>
    </row>
    <row r="2023" spans="2:14" hidden="1">
      <c r="B2023" s="1" t="s">
        <v>31954</v>
      </c>
      <c r="C2023" s="1" t="s">
        <v>190</v>
      </c>
      <c r="D2023" s="1" t="s">
        <v>208</v>
      </c>
      <c r="E2023" s="1" t="s">
        <v>31947</v>
      </c>
      <c r="F2023" s="1" t="s">
        <v>193</v>
      </c>
      <c r="G2023" s="35">
        <v>100</v>
      </c>
      <c r="H20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m)WilCotMechanicalUnknown100</v>
      </c>
      <c r="I2023" s="39">
        <v>75.124499998282218</v>
      </c>
      <c r="J2023" s="28">
        <v>3.682706997934182</v>
      </c>
      <c r="K2023" s="28">
        <v>30.925925925925927</v>
      </c>
      <c r="L2023" s="28">
        <v>3.5199994239098604</v>
      </c>
      <c r="M2023" s="28">
        <v>8.2461486333346272</v>
      </c>
      <c r="N2023" s="28">
        <f>SUM(TotalCarbon[[#This Row],[Tree Carbon]:[Soil Carbon]])</f>
        <v>121.49928097938681</v>
      </c>
    </row>
    <row r="2024" spans="2:14" hidden="1">
      <c r="B2024" s="1" t="s">
        <v>31954</v>
      </c>
      <c r="C2024" s="1" t="s">
        <v>190</v>
      </c>
      <c r="D2024" s="1" t="s">
        <v>209</v>
      </c>
      <c r="E2024" s="1" t="s">
        <v>31947</v>
      </c>
      <c r="F2024" s="1" t="s">
        <v>193</v>
      </c>
      <c r="G2024" s="35">
        <v>0</v>
      </c>
      <c r="H20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m)ShrublandMechanicalUnknown0</v>
      </c>
      <c r="I2024" s="39">
        <v>0</v>
      </c>
      <c r="J2024" s="28">
        <v>0</v>
      </c>
      <c r="K2024" s="28">
        <v>0</v>
      </c>
      <c r="L2024" s="28">
        <v>0</v>
      </c>
      <c r="M2024" s="28">
        <v>0</v>
      </c>
      <c r="N2024" s="28">
        <f>SUM(TotalCarbon[[#This Row],[Tree Carbon]:[Soil Carbon]])</f>
        <v>0</v>
      </c>
    </row>
    <row r="2025" spans="2:14" hidden="1">
      <c r="B2025" s="1" t="s">
        <v>31954</v>
      </c>
      <c r="C2025" s="1" t="s">
        <v>190</v>
      </c>
      <c r="D2025" s="1" t="s">
        <v>209</v>
      </c>
      <c r="E2025" s="1" t="s">
        <v>31947</v>
      </c>
      <c r="F2025" s="1" t="s">
        <v>193</v>
      </c>
      <c r="G2025" s="35">
        <v>5</v>
      </c>
      <c r="H20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m)ShrublandMechanicalUnknown5</v>
      </c>
      <c r="I2025" s="39">
        <v>3.0141956839325448</v>
      </c>
      <c r="J2025" s="28">
        <v>0.21055629226912231</v>
      </c>
      <c r="K2025" s="28">
        <v>3.7388059701492535</v>
      </c>
      <c r="L2025" s="28">
        <v>6.6063010366257551</v>
      </c>
      <c r="M2025" s="28">
        <v>0.95166354634059758</v>
      </c>
      <c r="N2025" s="28">
        <f>SUM(TotalCarbon[[#This Row],[Tree Carbon]:[Soil Carbon]])</f>
        <v>14.521522529317274</v>
      </c>
    </row>
    <row r="2026" spans="2:14" hidden="1">
      <c r="B2026" s="1" t="s">
        <v>31954</v>
      </c>
      <c r="C2026" s="1" t="s">
        <v>190</v>
      </c>
      <c r="D2026" s="1" t="s">
        <v>209</v>
      </c>
      <c r="E2026" s="1" t="s">
        <v>31947</v>
      </c>
      <c r="F2026" s="1" t="s">
        <v>193</v>
      </c>
      <c r="G2026" s="35">
        <v>10</v>
      </c>
      <c r="H20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m)ShrublandMechanicalUnknown10</v>
      </c>
      <c r="I2026" s="39">
        <v>14.657601163866563</v>
      </c>
      <c r="J2026" s="28">
        <v>0.82118729496614962</v>
      </c>
      <c r="K2026" s="28">
        <v>6.958333333333333</v>
      </c>
      <c r="L2026" s="28">
        <v>4.8969095286178987</v>
      </c>
      <c r="M2026" s="28">
        <v>1.7308197583128937</v>
      </c>
      <c r="N2026" s="28">
        <f>SUM(TotalCarbon[[#This Row],[Tree Carbon]:[Soil Carbon]])</f>
        <v>29.064851079096837</v>
      </c>
    </row>
    <row r="2027" spans="2:14" hidden="1">
      <c r="B2027" s="1" t="s">
        <v>31954</v>
      </c>
      <c r="C2027" s="1" t="s">
        <v>190</v>
      </c>
      <c r="D2027" s="1" t="s">
        <v>209</v>
      </c>
      <c r="E2027" s="1" t="s">
        <v>31947</v>
      </c>
      <c r="F2027" s="1" t="s">
        <v>193</v>
      </c>
      <c r="G2027" s="35">
        <v>15</v>
      </c>
      <c r="H20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m)ShrublandMechanicalUnknown15</v>
      </c>
      <c r="I2027" s="39">
        <v>31.060709217644437</v>
      </c>
      <c r="J2027" s="28">
        <v>1.452501809577126</v>
      </c>
      <c r="K2027" s="28">
        <v>9.7597402597402603</v>
      </c>
      <c r="L2027" s="28">
        <v>4.3195021955574147</v>
      </c>
      <c r="M2027" s="28">
        <v>2.3687389105063588</v>
      </c>
      <c r="N2027" s="28">
        <f>SUM(TotalCarbon[[#This Row],[Tree Carbon]:[Soil Carbon]])</f>
        <v>48.961192393025598</v>
      </c>
    </row>
    <row r="2028" spans="2:14" hidden="1">
      <c r="B2028" s="1" t="s">
        <v>31954</v>
      </c>
      <c r="C2028" s="1" t="s">
        <v>190</v>
      </c>
      <c r="D2028" s="1" t="s">
        <v>209</v>
      </c>
      <c r="E2028" s="1" t="s">
        <v>31947</v>
      </c>
      <c r="F2028" s="1" t="s">
        <v>193</v>
      </c>
      <c r="G2028" s="35">
        <v>20</v>
      </c>
      <c r="H20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m)ShrublandMechanicalUnknown20</v>
      </c>
      <c r="I2028" s="39">
        <v>47.701001623040675</v>
      </c>
      <c r="J2028" s="28">
        <v>1.9300342942806175</v>
      </c>
      <c r="K2028" s="28">
        <v>12.219512195121951</v>
      </c>
      <c r="L2028" s="28">
        <v>4.0576544846563491</v>
      </c>
      <c r="M2028" s="28">
        <v>2.8910229383845873</v>
      </c>
      <c r="N2028" s="28">
        <f>SUM(TotalCarbon[[#This Row],[Tree Carbon]:[Soil Carbon]])</f>
        <v>68.799225535484169</v>
      </c>
    </row>
    <row r="2029" spans="2:14" hidden="1">
      <c r="B2029" s="1" t="s">
        <v>31954</v>
      </c>
      <c r="C2029" s="1" t="s">
        <v>190</v>
      </c>
      <c r="D2029" s="1" t="s">
        <v>209</v>
      </c>
      <c r="E2029" s="1" t="s">
        <v>31947</v>
      </c>
      <c r="F2029" s="1" t="s">
        <v>193</v>
      </c>
      <c r="G2029" s="35">
        <v>25</v>
      </c>
      <c r="H20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m)ShrublandMechanicalUnknown25</v>
      </c>
      <c r="I2029" s="39">
        <v>62.200315887064036</v>
      </c>
      <c r="J2029" s="28">
        <v>2.2463811768879922</v>
      </c>
      <c r="K2029" s="28">
        <v>14.396551724137931</v>
      </c>
      <c r="L2029" s="28">
        <v>3.9243976759677506</v>
      </c>
      <c r="M2029" s="28">
        <v>3.3186329338499263</v>
      </c>
      <c r="N2029" s="28">
        <f>SUM(TotalCarbon[[#This Row],[Tree Carbon]:[Soil Carbon]])</f>
        <v>86.086279397907646</v>
      </c>
    </row>
    <row r="2030" spans="2:14" hidden="1">
      <c r="B2030" s="1" t="s">
        <v>31954</v>
      </c>
      <c r="C2030" s="1" t="s">
        <v>190</v>
      </c>
      <c r="D2030" s="1" t="s">
        <v>209</v>
      </c>
      <c r="E2030" s="1" t="s">
        <v>31947</v>
      </c>
      <c r="F2030" s="1" t="s">
        <v>193</v>
      </c>
      <c r="G2030" s="35">
        <v>30</v>
      </c>
      <c r="H20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m)ShrublandMechanicalUnknown30</v>
      </c>
      <c r="I2030" s="39">
        <v>73.825393459977718</v>
      </c>
      <c r="J2030" s="28">
        <v>2.442705715592536</v>
      </c>
      <c r="K2030" s="28">
        <v>16.336956521739129</v>
      </c>
      <c r="L2030" s="28">
        <v>3.8527223868720983</v>
      </c>
      <c r="M2030" s="28">
        <v>3.6687303874609398</v>
      </c>
      <c r="N2030" s="28">
        <f>SUM(TotalCarbon[[#This Row],[Tree Carbon]:[Soil Carbon]])</f>
        <v>100.12650847164242</v>
      </c>
    </row>
    <row r="2031" spans="2:14" hidden="1">
      <c r="B2031" s="1" t="s">
        <v>31954</v>
      </c>
      <c r="C2031" s="1" t="s">
        <v>190</v>
      </c>
      <c r="D2031" s="1" t="s">
        <v>209</v>
      </c>
      <c r="E2031" s="1" t="s">
        <v>31947</v>
      </c>
      <c r="F2031" s="1" t="s">
        <v>193</v>
      </c>
      <c r="G2031" s="35">
        <v>35</v>
      </c>
      <c r="H20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m)ShrublandMechanicalUnknown35</v>
      </c>
      <c r="I2031" s="39">
        <v>82.693682161350708</v>
      </c>
      <c r="J2031" s="28">
        <v>2.5604137470642105</v>
      </c>
      <c r="K2031" s="28">
        <v>18.077319587628867</v>
      </c>
      <c r="L2031" s="28">
        <v>3.8130380237114503</v>
      </c>
      <c r="M2031" s="28">
        <v>3.9553659393065601</v>
      </c>
      <c r="N2031" s="28">
        <f>SUM(TotalCarbon[[#This Row],[Tree Carbon]:[Soil Carbon]])</f>
        <v>111.09981945906181</v>
      </c>
    </row>
    <row r="2032" spans="2:14" hidden="1">
      <c r="B2032" s="1" t="s">
        <v>31954</v>
      </c>
      <c r="C2032" s="1" t="s">
        <v>190</v>
      </c>
      <c r="D2032" s="1" t="s">
        <v>209</v>
      </c>
      <c r="E2032" s="1" t="s">
        <v>31947</v>
      </c>
      <c r="F2032" s="1" t="s">
        <v>193</v>
      </c>
      <c r="G2032" s="35">
        <v>40</v>
      </c>
      <c r="H203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m)ShrublandMechanicalUnknown40</v>
      </c>
      <c r="I2032" s="39">
        <v>89.25025524474573</v>
      </c>
      <c r="J2032" s="28">
        <v>2.6296645624507646</v>
      </c>
      <c r="K2032" s="28">
        <v>19.647058823529413</v>
      </c>
      <c r="L2032" s="28">
        <v>3.7907163749741728</v>
      </c>
      <c r="M2032" s="28">
        <v>4.1900432805280587</v>
      </c>
      <c r="N2032" s="28">
        <f>SUM(TotalCarbon[[#This Row],[Tree Carbon]:[Soil Carbon]])</f>
        <v>119.50773828622815</v>
      </c>
    </row>
    <row r="2033" spans="2:14" hidden="1">
      <c r="B2033" s="1" t="s">
        <v>31954</v>
      </c>
      <c r="C2033" s="1" t="s">
        <v>190</v>
      </c>
      <c r="D2033" s="1" t="s">
        <v>209</v>
      </c>
      <c r="E2033" s="1" t="s">
        <v>31947</v>
      </c>
      <c r="F2033" s="1" t="s">
        <v>193</v>
      </c>
      <c r="G2033" s="35">
        <v>45</v>
      </c>
      <c r="H203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m)ShrublandMechanicalUnknown45</v>
      </c>
      <c r="I2033" s="39">
        <v>93.999895340583194</v>
      </c>
      <c r="J2033" s="28">
        <v>2.6699779750838051</v>
      </c>
      <c r="K2033" s="28">
        <v>21.070093457943926</v>
      </c>
      <c r="L2033" s="28">
        <v>3.7780498137058847</v>
      </c>
      <c r="M2033" s="28">
        <v>4.3821808368366746</v>
      </c>
      <c r="N2033" s="28">
        <f>SUM(TotalCarbon[[#This Row],[Tree Carbon]:[Soil Carbon]])</f>
        <v>125.9001974241535</v>
      </c>
    </row>
    <row r="2034" spans="2:14" hidden="1">
      <c r="B2034" s="1" t="s">
        <v>31954</v>
      </c>
      <c r="C2034" s="1" t="s">
        <v>190</v>
      </c>
      <c r="D2034" s="1" t="s">
        <v>209</v>
      </c>
      <c r="E2034" s="1" t="s">
        <v>31947</v>
      </c>
      <c r="F2034" s="1" t="s">
        <v>193</v>
      </c>
      <c r="G2034" s="35">
        <v>50</v>
      </c>
      <c r="H203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m)ShrublandMechanicalUnknown50</v>
      </c>
      <c r="I2034" s="39">
        <v>97.394283861733101</v>
      </c>
      <c r="J2034" s="28">
        <v>2.6933058616416656</v>
      </c>
      <c r="K2034" s="28">
        <v>22.366071428571427</v>
      </c>
      <c r="L2034" s="28">
        <v>3.770826238561952</v>
      </c>
      <c r="M2034" s="28">
        <v>4.5394897630077793</v>
      </c>
      <c r="N2034" s="28">
        <f>SUM(TotalCarbon[[#This Row],[Tree Carbon]:[Soil Carbon]])</f>
        <v>130.76397715351592</v>
      </c>
    </row>
    <row r="2035" spans="2:14" hidden="1">
      <c r="B2035" s="1" t="s">
        <v>31954</v>
      </c>
      <c r="C2035" s="1" t="s">
        <v>190</v>
      </c>
      <c r="D2035" s="1" t="s">
        <v>209</v>
      </c>
      <c r="E2035" s="1" t="s">
        <v>31947</v>
      </c>
      <c r="F2035" s="1" t="s">
        <v>193</v>
      </c>
      <c r="G2035" s="35">
        <v>60</v>
      </c>
      <c r="H203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m)ShrublandMechanicalUnknown60</v>
      </c>
      <c r="I2035" s="39">
        <v>101.48984429507148</v>
      </c>
      <c r="J2035" s="28">
        <v>2.7145021864776377</v>
      </c>
      <c r="K2035" s="28">
        <v>24.639344262295083</v>
      </c>
      <c r="L2035" s="28">
        <v>3.7643285891273721</v>
      </c>
      <c r="M2035" s="28">
        <v>4.7737307452305799</v>
      </c>
      <c r="N2035" s="28">
        <f>SUM(TotalCarbon[[#This Row],[Tree Carbon]:[Soil Carbon]])</f>
        <v>137.38175007820215</v>
      </c>
    </row>
    <row r="2036" spans="2:14" hidden="1">
      <c r="B2036" s="1" t="s">
        <v>31954</v>
      </c>
      <c r="C2036" s="1" t="s">
        <v>190</v>
      </c>
      <c r="D2036" s="1" t="s">
        <v>209</v>
      </c>
      <c r="E2036" s="1" t="s">
        <v>31947</v>
      </c>
      <c r="F2036" s="1" t="s">
        <v>193</v>
      </c>
      <c r="G2036" s="35">
        <v>70</v>
      </c>
      <c r="H20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m)ShrublandMechanicalUnknown70</v>
      </c>
      <c r="I2036" s="39">
        <v>103.50386992550837</v>
      </c>
      <c r="J2036" s="28">
        <v>2.7215119117592801</v>
      </c>
      <c r="K2036" s="28">
        <v>26.568181818181817</v>
      </c>
      <c r="L2036" s="28">
        <v>3.7621933935179359</v>
      </c>
      <c r="M2036" s="28">
        <v>4.9307471712176039</v>
      </c>
      <c r="N2036" s="28">
        <f>SUM(TotalCarbon[[#This Row],[Tree Carbon]:[Soil Carbon]])</f>
        <v>141.48650422018503</v>
      </c>
    </row>
    <row r="2037" spans="2:14" hidden="1">
      <c r="B2037" s="1" t="s">
        <v>31954</v>
      </c>
      <c r="C2037" s="1" t="s">
        <v>190</v>
      </c>
      <c r="D2037" s="1" t="s">
        <v>209</v>
      </c>
      <c r="E2037" s="1" t="s">
        <v>31947</v>
      </c>
      <c r="F2037" s="1" t="s">
        <v>193</v>
      </c>
      <c r="G2037" s="35">
        <v>80</v>
      </c>
      <c r="H20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m)ShrublandMechanicalUnknown80</v>
      </c>
      <c r="I2037" s="39">
        <v>104.48388815010895</v>
      </c>
      <c r="J2037" s="28">
        <v>2.7238246705764024</v>
      </c>
      <c r="K2037" s="28">
        <v>28.225352112676056</v>
      </c>
      <c r="L2037" s="28">
        <v>3.7614903878025499</v>
      </c>
      <c r="M2037" s="28">
        <v>5.035998429113576</v>
      </c>
      <c r="N2037" s="28">
        <f>SUM(TotalCarbon[[#This Row],[Tree Carbon]:[Soil Carbon]])</f>
        <v>144.23055375027752</v>
      </c>
    </row>
    <row r="2038" spans="2:14" hidden="1">
      <c r="B2038" s="1" t="s">
        <v>31954</v>
      </c>
      <c r="C2038" s="1" t="s">
        <v>190</v>
      </c>
      <c r="D2038" s="1" t="s">
        <v>209</v>
      </c>
      <c r="E2038" s="1" t="s">
        <v>31947</v>
      </c>
      <c r="F2038" s="1" t="s">
        <v>193</v>
      </c>
      <c r="G2038" s="35">
        <v>90</v>
      </c>
      <c r="H20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m)ShrublandMechanicalUnknown90</v>
      </c>
      <c r="I2038" s="39">
        <v>104.95836851282789</v>
      </c>
      <c r="J2038" s="28">
        <v>2.7245871479281272</v>
      </c>
      <c r="K2038" s="28">
        <v>29.664473684210527</v>
      </c>
      <c r="L2038" s="28">
        <v>3.7612587783465274</v>
      </c>
      <c r="M2038" s="28">
        <v>5.1065504571517124</v>
      </c>
      <c r="N2038" s="28">
        <f>SUM(TotalCarbon[[#This Row],[Tree Carbon]:[Soil Carbon]])</f>
        <v>146.21523858046478</v>
      </c>
    </row>
    <row r="2039" spans="2:14" hidden="1">
      <c r="B2039" s="1" t="s">
        <v>31954</v>
      </c>
      <c r="C2039" s="1" t="s">
        <v>190</v>
      </c>
      <c r="D2039" s="1" t="s">
        <v>209</v>
      </c>
      <c r="E2039" s="1" t="s">
        <v>31947</v>
      </c>
      <c r="F2039" s="1" t="s">
        <v>193</v>
      </c>
      <c r="G2039" s="35">
        <v>100</v>
      </c>
      <c r="H20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m)ShrublandMechanicalUnknown100</v>
      </c>
      <c r="I2039" s="39">
        <v>105.18753688024674</v>
      </c>
      <c r="J2039" s="28">
        <v>2.7248384603425673</v>
      </c>
      <c r="K2039" s="28">
        <v>30.925925925925927</v>
      </c>
      <c r="L2039" s="28">
        <v>3.7611824572328101</v>
      </c>
      <c r="M2039" s="28">
        <v>5.1538428958341456</v>
      </c>
      <c r="N2039" s="28">
        <f>SUM(TotalCarbon[[#This Row],[Tree Carbon]:[Soil Carbon]])</f>
        <v>147.7533266195822</v>
      </c>
    </row>
    <row r="2040" spans="2:14" hidden="1">
      <c r="B2040" s="1" t="s">
        <v>31954</v>
      </c>
      <c r="C2040" s="1" t="s">
        <v>190</v>
      </c>
      <c r="D2040" s="1" t="s">
        <v>210</v>
      </c>
      <c r="E2040" s="1" t="s">
        <v>31947</v>
      </c>
      <c r="F2040" s="1" t="s">
        <v>193</v>
      </c>
      <c r="G2040" s="35">
        <v>0</v>
      </c>
      <c r="H20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m)VORFMechanicalUnknown0</v>
      </c>
      <c r="I2040" s="39">
        <v>0</v>
      </c>
      <c r="J2040" s="28">
        <v>0</v>
      </c>
      <c r="K2040" s="28">
        <v>0</v>
      </c>
      <c r="L2040" s="28">
        <v>0</v>
      </c>
      <c r="M2040" s="28">
        <v>0</v>
      </c>
      <c r="N2040" s="28">
        <f>SUM(TotalCarbon[[#This Row],[Tree Carbon]:[Soil Carbon]])</f>
        <v>0</v>
      </c>
    </row>
    <row r="2041" spans="2:14" hidden="1">
      <c r="B2041" s="1" t="s">
        <v>31954</v>
      </c>
      <c r="C2041" s="1" t="s">
        <v>190</v>
      </c>
      <c r="D2041" s="1" t="s">
        <v>210</v>
      </c>
      <c r="E2041" s="1" t="s">
        <v>31947</v>
      </c>
      <c r="F2041" s="1" t="s">
        <v>193</v>
      </c>
      <c r="G2041" s="35">
        <v>5</v>
      </c>
      <c r="H20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m)VORFMechanicalUnknown5</v>
      </c>
      <c r="I2041" s="39">
        <v>6.9500006397737542</v>
      </c>
      <c r="J2041" s="28">
        <v>0.23889637239628353</v>
      </c>
      <c r="K2041" s="28">
        <v>3.7388059701492535</v>
      </c>
      <c r="L2041" s="28">
        <v>6.4252978867103803</v>
      </c>
      <c r="M2041" s="28">
        <v>1.5226616741449561</v>
      </c>
      <c r="N2041" s="28">
        <f>SUM(TotalCarbon[[#This Row],[Tree Carbon]:[Soil Carbon]])</f>
        <v>18.875662543174627</v>
      </c>
    </row>
    <row r="2042" spans="2:14" hidden="1">
      <c r="B2042" s="1" t="s">
        <v>31954</v>
      </c>
      <c r="C2042" s="1" t="s">
        <v>190</v>
      </c>
      <c r="D2042" s="1" t="s">
        <v>210</v>
      </c>
      <c r="E2042" s="1" t="s">
        <v>31947</v>
      </c>
      <c r="F2042" s="1" t="s">
        <v>193</v>
      </c>
      <c r="G2042" s="35">
        <v>10</v>
      </c>
      <c r="H20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m)VORFMechanicalUnknown10</v>
      </c>
      <c r="I2042" s="39">
        <v>31.049672853272138</v>
      </c>
      <c r="J2042" s="28">
        <v>1.2733451374645655</v>
      </c>
      <c r="K2042" s="28">
        <v>6.958333333333333</v>
      </c>
      <c r="L2042" s="28">
        <v>4.4464275429138871</v>
      </c>
      <c r="M2042" s="28">
        <v>2.7693116133006228</v>
      </c>
      <c r="N2042" s="28">
        <f>SUM(TotalCarbon[[#This Row],[Tree Carbon]:[Soil Carbon]])</f>
        <v>46.497090480284548</v>
      </c>
    </row>
    <row r="2043" spans="2:14" hidden="1">
      <c r="B2043" s="1" t="s">
        <v>31954</v>
      </c>
      <c r="C2043" s="1" t="s">
        <v>190</v>
      </c>
      <c r="D2043" s="1" t="s">
        <v>210</v>
      </c>
      <c r="E2043" s="1" t="s">
        <v>31947</v>
      </c>
      <c r="F2043" s="1" t="s">
        <v>193</v>
      </c>
      <c r="G2043" s="35">
        <v>15</v>
      </c>
      <c r="H20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m)VORFMechanicalUnknown15</v>
      </c>
      <c r="I2043" s="39">
        <v>52.750758213155109</v>
      </c>
      <c r="J2043" s="28">
        <v>2.4485299741569397</v>
      </c>
      <c r="K2043" s="28">
        <v>9.7597402597402603</v>
      </c>
      <c r="L2043" s="28">
        <v>3.850704350964774</v>
      </c>
      <c r="M2043" s="28">
        <v>3.7899822568101769</v>
      </c>
      <c r="N2043" s="28">
        <f>SUM(TotalCarbon[[#This Row],[Tree Carbon]:[Soil Carbon]])</f>
        <v>72.599715054827257</v>
      </c>
    </row>
    <row r="2044" spans="2:14" hidden="1">
      <c r="B2044" s="1" t="s">
        <v>31954</v>
      </c>
      <c r="C2044" s="1" t="s">
        <v>190</v>
      </c>
      <c r="D2044" s="1" t="s">
        <v>210</v>
      </c>
      <c r="E2044" s="1" t="s">
        <v>31947</v>
      </c>
      <c r="F2044" s="1" t="s">
        <v>193</v>
      </c>
      <c r="G2044" s="35">
        <v>20</v>
      </c>
      <c r="H20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m)VORFMechanicalUnknown20</v>
      </c>
      <c r="I2044" s="39">
        <v>65.676558878626722</v>
      </c>
      <c r="J2044" s="28">
        <v>3.3106621488437158</v>
      </c>
      <c r="K2044" s="28">
        <v>12.219512195121951</v>
      </c>
      <c r="L2044" s="28">
        <v>3.6034466714571374</v>
      </c>
      <c r="M2044" s="28">
        <v>4.6256367014153383</v>
      </c>
      <c r="N2044" s="28">
        <f>SUM(TotalCarbon[[#This Row],[Tree Carbon]:[Soil Carbon]])</f>
        <v>89.435816595464871</v>
      </c>
    </row>
    <row r="2045" spans="2:14" hidden="1">
      <c r="B2045" s="1" t="s">
        <v>31954</v>
      </c>
      <c r="C2045" s="1" t="s">
        <v>190</v>
      </c>
      <c r="D2045" s="1" t="s">
        <v>210</v>
      </c>
      <c r="E2045" s="1" t="s">
        <v>31947</v>
      </c>
      <c r="F2045" s="1" t="s">
        <v>193</v>
      </c>
      <c r="G2045" s="35">
        <v>25</v>
      </c>
      <c r="H20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m)VORFMechanicalUnknown25</v>
      </c>
      <c r="I2045" s="39">
        <v>72.267906953810481</v>
      </c>
      <c r="J2045" s="28">
        <v>3.8393480954907693</v>
      </c>
      <c r="K2045" s="28">
        <v>14.396551724137931</v>
      </c>
      <c r="L2045" s="28">
        <v>3.4878895315632255</v>
      </c>
      <c r="M2045" s="28">
        <v>5.3098126941598807</v>
      </c>
      <c r="N2045" s="28">
        <f>SUM(TotalCarbon[[#This Row],[Tree Carbon]:[Soil Carbon]])</f>
        <v>99.30150899916228</v>
      </c>
    </row>
    <row r="2046" spans="2:14" hidden="1">
      <c r="B2046" s="1" t="s">
        <v>31954</v>
      </c>
      <c r="C2046" s="1" t="s">
        <v>190</v>
      </c>
      <c r="D2046" s="1" t="s">
        <v>210</v>
      </c>
      <c r="E2046" s="1" t="s">
        <v>31947</v>
      </c>
      <c r="F2046" s="1" t="s">
        <v>193</v>
      </c>
      <c r="G2046" s="35">
        <v>30</v>
      </c>
      <c r="H20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m)VORFMechanicalUnknown30</v>
      </c>
      <c r="I2046" s="39">
        <v>75.417691819773736</v>
      </c>
      <c r="J2046" s="28">
        <v>4.1377320211234689</v>
      </c>
      <c r="K2046" s="28">
        <v>16.336956521739129</v>
      </c>
      <c r="L2046" s="28">
        <v>3.4309283606921728</v>
      </c>
      <c r="M2046" s="28">
        <v>5.8699686199375023</v>
      </c>
      <c r="N2046" s="28">
        <f>SUM(TotalCarbon[[#This Row],[Tree Carbon]:[Soil Carbon]])</f>
        <v>105.193277343266</v>
      </c>
    </row>
    <row r="2047" spans="2:14" hidden="1">
      <c r="B2047" s="1" t="s">
        <v>31954</v>
      </c>
      <c r="C2047" s="1" t="s">
        <v>190</v>
      </c>
      <c r="D2047" s="1" t="s">
        <v>210</v>
      </c>
      <c r="E2047" s="1" t="s">
        <v>31947</v>
      </c>
      <c r="F2047" s="1" t="s">
        <v>193</v>
      </c>
      <c r="G2047" s="35">
        <v>35</v>
      </c>
      <c r="H20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m)VORFMechanicalUnknown35</v>
      </c>
      <c r="I2047" s="39">
        <v>76.880679059022768</v>
      </c>
      <c r="J2047" s="28">
        <v>4.2994188096211552</v>
      </c>
      <c r="K2047" s="28">
        <v>18.077319587628867</v>
      </c>
      <c r="L2047" s="28">
        <v>3.4021168324616666</v>
      </c>
      <c r="M2047" s="28">
        <v>6.3285855028904976</v>
      </c>
      <c r="N2047" s="28">
        <f>SUM(TotalCarbon[[#This Row],[Tree Carbon]:[Soil Carbon]])</f>
        <v>108.98811979162497</v>
      </c>
    </row>
    <row r="2048" spans="2:14" hidden="1">
      <c r="B2048" s="1" t="s">
        <v>31954</v>
      </c>
      <c r="C2048" s="1" t="s">
        <v>190</v>
      </c>
      <c r="D2048" s="1" t="s">
        <v>210</v>
      </c>
      <c r="E2048" s="1" t="s">
        <v>31947</v>
      </c>
      <c r="F2048" s="1" t="s">
        <v>193</v>
      </c>
      <c r="G2048" s="35">
        <v>40</v>
      </c>
      <c r="H20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m)VORFMechanicalUnknown40</v>
      </c>
      <c r="I2048" s="39">
        <v>77.551624241944822</v>
      </c>
      <c r="J2048" s="28">
        <v>4.3852520337125629</v>
      </c>
      <c r="K2048" s="28">
        <v>19.647058823529413</v>
      </c>
      <c r="L2048" s="28">
        <v>3.3873538495236746</v>
      </c>
      <c r="M2048" s="28">
        <v>6.7040692488448954</v>
      </c>
      <c r="N2048" s="28">
        <f>SUM(TotalCarbon[[#This Row],[Tree Carbon]:[Soil Carbon]])</f>
        <v>111.67535819755537</v>
      </c>
    </row>
    <row r="2049" spans="2:14" hidden="1">
      <c r="B2049" s="1" t="s">
        <v>31954</v>
      </c>
      <c r="C2049" s="1" t="s">
        <v>190</v>
      </c>
      <c r="D2049" s="1" t="s">
        <v>210</v>
      </c>
      <c r="E2049" s="1" t="s">
        <v>31947</v>
      </c>
      <c r="F2049" s="1" t="s">
        <v>193</v>
      </c>
      <c r="G2049" s="35">
        <v>45</v>
      </c>
      <c r="H20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m)VORFMechanicalUnknown45</v>
      </c>
      <c r="I2049" s="39">
        <v>77.85757374442187</v>
      </c>
      <c r="J2049" s="28">
        <v>4.4303412797195882</v>
      </c>
      <c r="K2049" s="28">
        <v>21.070093457943926</v>
      </c>
      <c r="L2049" s="28">
        <v>3.3797392010509237</v>
      </c>
      <c r="M2049" s="28">
        <v>7.0114893389386737</v>
      </c>
      <c r="N2049" s="28">
        <f>SUM(TotalCarbon[[#This Row],[Tree Carbon]:[Soil Carbon]])</f>
        <v>113.74923702207498</v>
      </c>
    </row>
    <row r="2050" spans="2:14" hidden="1">
      <c r="B2050" s="1" t="s">
        <v>31954</v>
      </c>
      <c r="C2050" s="1" t="s">
        <v>190</v>
      </c>
      <c r="D2050" s="1" t="s">
        <v>210</v>
      </c>
      <c r="E2050" s="1" t="s">
        <v>31947</v>
      </c>
      <c r="F2050" s="1" t="s">
        <v>193</v>
      </c>
      <c r="G2050" s="35">
        <v>50</v>
      </c>
      <c r="H20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m)VORFMechanicalUnknown50</v>
      </c>
      <c r="I2050" s="39">
        <v>77.996725584603837</v>
      </c>
      <c r="J2050" s="28">
        <v>4.453899282937388</v>
      </c>
      <c r="K2050" s="28">
        <v>22.366071428571427</v>
      </c>
      <c r="L2050" s="28">
        <v>3.3757982438162952</v>
      </c>
      <c r="M2050" s="28">
        <v>7.2631836208124483</v>
      </c>
      <c r="N2050" s="28">
        <f>SUM(TotalCarbon[[#This Row],[Tree Carbon]:[Soil Carbon]])</f>
        <v>115.4556781607414</v>
      </c>
    </row>
    <row r="2051" spans="2:14" hidden="1">
      <c r="B2051" s="1" t="s">
        <v>31954</v>
      </c>
      <c r="C2051" s="1" t="s">
        <v>190</v>
      </c>
      <c r="D2051" s="1" t="s">
        <v>210</v>
      </c>
      <c r="E2051" s="1" t="s">
        <v>31947</v>
      </c>
      <c r="F2051" s="1" t="s">
        <v>193</v>
      </c>
      <c r="G2051" s="35">
        <v>60</v>
      </c>
      <c r="H20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m)VORFMechanicalUnknown60</v>
      </c>
      <c r="I2051" s="39">
        <v>78.088642820752057</v>
      </c>
      <c r="J2051" s="28">
        <v>4.4725589607129006</v>
      </c>
      <c r="K2051" s="28">
        <v>24.639344262295083</v>
      </c>
      <c r="L2051" s="28">
        <v>3.3726947202728828</v>
      </c>
      <c r="M2051" s="28">
        <v>7.637969192368935</v>
      </c>
      <c r="N2051" s="28">
        <f>SUM(TotalCarbon[[#This Row],[Tree Carbon]:[Soil Carbon]])</f>
        <v>118.21120995640186</v>
      </c>
    </row>
    <row r="2052" spans="2:14" hidden="1">
      <c r="B2052" s="1" t="s">
        <v>31954</v>
      </c>
      <c r="C2052" s="1" t="s">
        <v>190</v>
      </c>
      <c r="D2052" s="1" t="s">
        <v>210</v>
      </c>
      <c r="E2052" s="1" t="s">
        <v>31947</v>
      </c>
      <c r="F2052" s="1" t="s">
        <v>193</v>
      </c>
      <c r="G2052" s="35">
        <v>70</v>
      </c>
      <c r="H205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m)VORFMechanicalUnknown70</v>
      </c>
      <c r="I2052" s="39">
        <v>78.107585568199525</v>
      </c>
      <c r="J2052" s="28">
        <v>4.4776037446201835</v>
      </c>
      <c r="K2052" s="28">
        <v>26.568181818181817</v>
      </c>
      <c r="L2052" s="28">
        <v>3.3718583712769652</v>
      </c>
      <c r="M2052" s="28">
        <v>7.8891954739481633</v>
      </c>
      <c r="N2052" s="28">
        <f>SUM(TotalCarbon[[#This Row],[Tree Carbon]:[Soil Carbon]])</f>
        <v>120.41442497622666</v>
      </c>
    </row>
    <row r="2053" spans="2:14" hidden="1">
      <c r="B2053" s="1" t="s">
        <v>31954</v>
      </c>
      <c r="C2053" s="1" t="s">
        <v>190</v>
      </c>
      <c r="D2053" s="1" t="s">
        <v>210</v>
      </c>
      <c r="E2053" s="1" t="s">
        <v>31947</v>
      </c>
      <c r="F2053" s="1" t="s">
        <v>193</v>
      </c>
      <c r="G2053" s="35">
        <v>80</v>
      </c>
      <c r="H205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m)VORFMechanicalUnknown80</v>
      </c>
      <c r="I2053" s="39">
        <v>78.111487730463651</v>
      </c>
      <c r="J2053" s="28">
        <v>4.4789656592920855</v>
      </c>
      <c r="K2053" s="28">
        <v>28.225352112676056</v>
      </c>
      <c r="L2053" s="28">
        <v>3.3716327834404511</v>
      </c>
      <c r="M2053" s="28">
        <v>8.0575974865817201</v>
      </c>
      <c r="N2053" s="28">
        <f>SUM(TotalCarbon[[#This Row],[Tree Carbon]:[Soil Carbon]])</f>
        <v>122.24503577245397</v>
      </c>
    </row>
    <row r="2054" spans="2:14" hidden="1">
      <c r="B2054" s="1" t="s">
        <v>31954</v>
      </c>
      <c r="C2054" s="1" t="s">
        <v>190</v>
      </c>
      <c r="D2054" s="1" t="s">
        <v>210</v>
      </c>
      <c r="E2054" s="1" t="s">
        <v>31947</v>
      </c>
      <c r="F2054" s="1" t="s">
        <v>193</v>
      </c>
      <c r="G2054" s="35">
        <v>90</v>
      </c>
      <c r="H205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m)VORFMechanicalUnknown90</v>
      </c>
      <c r="I2054" s="39">
        <v>78.112291496878299</v>
      </c>
      <c r="J2054" s="28">
        <v>4.479333184402936</v>
      </c>
      <c r="K2054" s="28">
        <v>29.664473684210527</v>
      </c>
      <c r="L2054" s="28">
        <v>3.3715719208411778</v>
      </c>
      <c r="M2054" s="28">
        <v>8.170480731442737</v>
      </c>
      <c r="N2054" s="28">
        <f>SUM(TotalCarbon[[#This Row],[Tree Carbon]:[Soil Carbon]])</f>
        <v>123.79815101777568</v>
      </c>
    </row>
    <row r="2055" spans="2:14" hidden="1">
      <c r="B2055" s="1" t="s">
        <v>31954</v>
      </c>
      <c r="C2055" s="1" t="s">
        <v>190</v>
      </c>
      <c r="D2055" s="1" t="s">
        <v>210</v>
      </c>
      <c r="E2055" s="1" t="s">
        <v>31947</v>
      </c>
      <c r="F2055" s="1" t="s">
        <v>193</v>
      </c>
      <c r="G2055" s="35">
        <v>100</v>
      </c>
      <c r="H205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m)VORFMechanicalUnknown100</v>
      </c>
      <c r="I2055" s="39">
        <v>78.112457053514902</v>
      </c>
      <c r="J2055" s="28">
        <v>4.4794323539237029</v>
      </c>
      <c r="K2055" s="28">
        <v>30.925925925925927</v>
      </c>
      <c r="L2055" s="28">
        <v>3.3715554992932972</v>
      </c>
      <c r="M2055" s="28">
        <v>8.2461486333346272</v>
      </c>
      <c r="N2055" s="28">
        <f>SUM(TotalCarbon[[#This Row],[Tree Carbon]:[Soil Carbon]])</f>
        <v>125.13551946599245</v>
      </c>
    </row>
    <row r="2056" spans="2:14" hidden="1">
      <c r="B2056" s="1" t="s">
        <v>31954</v>
      </c>
      <c r="C2056" s="1" t="s">
        <v>190</v>
      </c>
      <c r="D2056" s="1" t="s">
        <v>211</v>
      </c>
      <c r="E2056" s="1" t="s">
        <v>31947</v>
      </c>
      <c r="F2056" s="1" t="s">
        <v>193</v>
      </c>
      <c r="G2056" s="35">
        <v>0</v>
      </c>
      <c r="H205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m)VOWMechanicalUnknown0</v>
      </c>
      <c r="I2056" s="39">
        <v>0</v>
      </c>
      <c r="J2056" s="28">
        <v>0</v>
      </c>
      <c r="K2056" s="28">
        <v>0</v>
      </c>
      <c r="L2056" s="28">
        <v>0</v>
      </c>
      <c r="M2056" s="28">
        <v>0</v>
      </c>
      <c r="N2056" s="28">
        <f>SUM(TotalCarbon[[#This Row],[Tree Carbon]:[Soil Carbon]])</f>
        <v>0</v>
      </c>
    </row>
    <row r="2057" spans="2:14" hidden="1">
      <c r="B2057" s="1" t="s">
        <v>31954</v>
      </c>
      <c r="C2057" s="1" t="s">
        <v>190</v>
      </c>
      <c r="D2057" s="1" t="s">
        <v>211</v>
      </c>
      <c r="E2057" s="1" t="s">
        <v>31947</v>
      </c>
      <c r="F2057" s="1" t="s">
        <v>193</v>
      </c>
      <c r="G2057" s="35">
        <v>5</v>
      </c>
      <c r="H205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m)VOWMechanicalUnknown5</v>
      </c>
      <c r="I2057" s="39">
        <v>4.7313602742223422</v>
      </c>
      <c r="J2057" s="28">
        <v>0.19494882646052472</v>
      </c>
      <c r="K2057" s="28">
        <v>3.7388059701492535</v>
      </c>
      <c r="L2057" s="28">
        <v>6.7191886030582371</v>
      </c>
      <c r="M2057" s="28">
        <v>1.5226616741449561</v>
      </c>
      <c r="N2057" s="28">
        <f>SUM(TotalCarbon[[#This Row],[Tree Carbon]:[Soil Carbon]])</f>
        <v>16.906965348035314</v>
      </c>
    </row>
    <row r="2058" spans="2:14" hidden="1">
      <c r="B2058" s="1" t="s">
        <v>31954</v>
      </c>
      <c r="C2058" s="1" t="s">
        <v>190</v>
      </c>
      <c r="D2058" s="1" t="s">
        <v>211</v>
      </c>
      <c r="E2058" s="1" t="s">
        <v>31947</v>
      </c>
      <c r="F2058" s="1" t="s">
        <v>193</v>
      </c>
      <c r="G2058" s="35">
        <v>10</v>
      </c>
      <c r="H205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m)VOWMechanicalUnknown10</v>
      </c>
      <c r="I2058" s="39">
        <v>24.877305513740893</v>
      </c>
      <c r="J2058" s="28">
        <v>1.1967936825344883</v>
      </c>
      <c r="K2058" s="28">
        <v>6.958333333333333</v>
      </c>
      <c r="L2058" s="28">
        <v>4.5074936729529487</v>
      </c>
      <c r="M2058" s="28">
        <v>2.7693116133006228</v>
      </c>
      <c r="N2058" s="28">
        <f>SUM(TotalCarbon[[#This Row],[Tree Carbon]:[Soil Carbon]])</f>
        <v>40.309237815862282</v>
      </c>
    </row>
    <row r="2059" spans="2:14" hidden="1">
      <c r="B2059" s="1" t="s">
        <v>31954</v>
      </c>
      <c r="C2059" s="1" t="s">
        <v>190</v>
      </c>
      <c r="D2059" s="1" t="s">
        <v>211</v>
      </c>
      <c r="E2059" s="1" t="s">
        <v>31947</v>
      </c>
      <c r="F2059" s="1" t="s">
        <v>193</v>
      </c>
      <c r="G2059" s="35">
        <v>15</v>
      </c>
      <c r="H205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m)VOWMechanicalUnknown15</v>
      </c>
      <c r="I2059" s="39">
        <v>47.363789471010115</v>
      </c>
      <c r="J2059" s="28">
        <v>2.5600703639852718</v>
      </c>
      <c r="K2059" s="28">
        <v>9.7597402597402603</v>
      </c>
      <c r="L2059" s="28">
        <v>3.8131505355154314</v>
      </c>
      <c r="M2059" s="28">
        <v>3.7899822568101769</v>
      </c>
      <c r="N2059" s="28">
        <f>SUM(TotalCarbon[[#This Row],[Tree Carbon]:[Soil Carbon]])</f>
        <v>67.286732887061248</v>
      </c>
    </row>
    <row r="2060" spans="2:14" hidden="1">
      <c r="B2060" s="1" t="s">
        <v>31954</v>
      </c>
      <c r="C2060" s="1" t="s">
        <v>190</v>
      </c>
      <c r="D2060" s="1" t="s">
        <v>211</v>
      </c>
      <c r="E2060" s="1" t="s">
        <v>31947</v>
      </c>
      <c r="F2060" s="1" t="s">
        <v>193</v>
      </c>
      <c r="G2060" s="35">
        <v>20</v>
      </c>
      <c r="H206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m)VOWMechanicalUnknown20</v>
      </c>
      <c r="I2060" s="39">
        <v>63.598582421350557</v>
      </c>
      <c r="J2060" s="28">
        <v>3.7398113377216675</v>
      </c>
      <c r="K2060" s="28">
        <v>12.219512195121951</v>
      </c>
      <c r="L2060" s="28">
        <v>3.5081038115738106</v>
      </c>
      <c r="M2060" s="28">
        <v>4.6256367014153383</v>
      </c>
      <c r="N2060" s="28">
        <f>SUM(TotalCarbon[[#This Row],[Tree Carbon]:[Soil Carbon]])</f>
        <v>87.691646467183318</v>
      </c>
    </row>
    <row r="2061" spans="2:14" hidden="1">
      <c r="B2061" s="1" t="s">
        <v>31954</v>
      </c>
      <c r="C2061" s="1" t="s">
        <v>190</v>
      </c>
      <c r="D2061" s="1" t="s">
        <v>211</v>
      </c>
      <c r="E2061" s="1" t="s">
        <v>31947</v>
      </c>
      <c r="F2061" s="1" t="s">
        <v>193</v>
      </c>
      <c r="G2061" s="35">
        <v>25</v>
      </c>
      <c r="H206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m)VOWMechanicalUnknown25</v>
      </c>
      <c r="I2061" s="39">
        <v>73.413610489829182</v>
      </c>
      <c r="J2061" s="28">
        <v>4.5786867019750677</v>
      </c>
      <c r="K2061" s="28">
        <v>14.396551724137931</v>
      </c>
      <c r="L2061" s="28">
        <v>3.3553386927812223</v>
      </c>
      <c r="M2061" s="28">
        <v>5.3098126941598807</v>
      </c>
      <c r="N2061" s="28">
        <f>SUM(TotalCarbon[[#This Row],[Tree Carbon]:[Soil Carbon]])</f>
        <v>101.05400030288328</v>
      </c>
    </row>
    <row r="2062" spans="2:14" hidden="1">
      <c r="B2062" s="1" t="s">
        <v>31954</v>
      </c>
      <c r="C2062" s="1" t="s">
        <v>190</v>
      </c>
      <c r="D2062" s="1" t="s">
        <v>211</v>
      </c>
      <c r="E2062" s="1" t="s">
        <v>31947</v>
      </c>
      <c r="F2062" s="1" t="s">
        <v>193</v>
      </c>
      <c r="G2062" s="35">
        <v>30</v>
      </c>
      <c r="H206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m)VOWMechanicalUnknown30</v>
      </c>
      <c r="I2062" s="39">
        <v>78.88249660790683</v>
      </c>
      <c r="J2062" s="28">
        <v>5.1198573105170597</v>
      </c>
      <c r="K2062" s="28">
        <v>16.336956521739129</v>
      </c>
      <c r="L2062" s="28">
        <v>3.2738791230992779</v>
      </c>
      <c r="M2062" s="28">
        <v>5.8699686199375023</v>
      </c>
      <c r="N2062" s="28">
        <f>SUM(TotalCarbon[[#This Row],[Tree Carbon]:[Soil Carbon]])</f>
        <v>109.48315818319981</v>
      </c>
    </row>
    <row r="2063" spans="2:14" hidden="1">
      <c r="B2063" s="1" t="s">
        <v>31954</v>
      </c>
      <c r="C2063" s="1" t="s">
        <v>190</v>
      </c>
      <c r="D2063" s="1" t="s">
        <v>211</v>
      </c>
      <c r="E2063" s="1" t="s">
        <v>31947</v>
      </c>
      <c r="F2063" s="1" t="s">
        <v>193</v>
      </c>
      <c r="G2063" s="35">
        <v>35</v>
      </c>
      <c r="H206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m)VOWMechanicalUnknown35</v>
      </c>
      <c r="I2063" s="39">
        <v>81.811139822006808</v>
      </c>
      <c r="J2063" s="28">
        <v>5.4514227179819681</v>
      </c>
      <c r="K2063" s="28">
        <v>18.077319587628867</v>
      </c>
      <c r="L2063" s="28">
        <v>3.2289937174260155</v>
      </c>
      <c r="M2063" s="28">
        <v>6.3285855028904976</v>
      </c>
      <c r="N2063" s="28">
        <f>SUM(TotalCarbon[[#This Row],[Tree Carbon]:[Soil Carbon]])</f>
        <v>114.89746134793415</v>
      </c>
    </row>
    <row r="2064" spans="2:14" hidden="1">
      <c r="B2064" s="1" t="s">
        <v>31954</v>
      </c>
      <c r="C2064" s="1" t="s">
        <v>190</v>
      </c>
      <c r="D2064" s="1" t="s">
        <v>211</v>
      </c>
      <c r="E2064" s="1" t="s">
        <v>31947</v>
      </c>
      <c r="F2064" s="1" t="s">
        <v>193</v>
      </c>
      <c r="G2064" s="35">
        <v>40</v>
      </c>
      <c r="H206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m)VOWMechanicalUnknown40</v>
      </c>
      <c r="I2064" s="39">
        <v>83.348632868568671</v>
      </c>
      <c r="J2064" s="28">
        <v>5.6488945074796924</v>
      </c>
      <c r="K2064" s="28">
        <v>19.647058823529413</v>
      </c>
      <c r="L2064" s="28">
        <v>3.2038148273872635</v>
      </c>
      <c r="M2064" s="28">
        <v>6.7040692488448954</v>
      </c>
      <c r="N2064" s="28">
        <f>SUM(TotalCarbon[[#This Row],[Tree Carbon]:[Soil Carbon]])</f>
        <v>118.55247027580995</v>
      </c>
    </row>
    <row r="2065" spans="2:14" hidden="1">
      <c r="B2065" s="1" t="s">
        <v>31954</v>
      </c>
      <c r="C2065" s="1" t="s">
        <v>190</v>
      </c>
      <c r="D2065" s="1" t="s">
        <v>211</v>
      </c>
      <c r="E2065" s="1" t="s">
        <v>31947</v>
      </c>
      <c r="F2065" s="1" t="s">
        <v>193</v>
      </c>
      <c r="G2065" s="35">
        <v>45</v>
      </c>
      <c r="H206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m)VOWMechanicalUnknown45</v>
      </c>
      <c r="I2065" s="39">
        <v>84.147710901643592</v>
      </c>
      <c r="J2065" s="28">
        <v>5.7646538068471305</v>
      </c>
      <c r="K2065" s="28">
        <v>21.070093457943926</v>
      </c>
      <c r="L2065" s="28">
        <v>3.1895488520291719</v>
      </c>
      <c r="M2065" s="28">
        <v>7.0114893389386737</v>
      </c>
      <c r="N2065" s="28">
        <f>SUM(TotalCarbon[[#This Row],[Tree Carbon]:[Soil Carbon]])</f>
        <v>121.1834963574025</v>
      </c>
    </row>
    <row r="2066" spans="2:14" hidden="1">
      <c r="B2066" s="1" t="s">
        <v>31954</v>
      </c>
      <c r="C2066" s="1" t="s">
        <v>190</v>
      </c>
      <c r="D2066" s="1" t="s">
        <v>211</v>
      </c>
      <c r="E2066" s="1" t="s">
        <v>31947</v>
      </c>
      <c r="F2066" s="1" t="s">
        <v>193</v>
      </c>
      <c r="G2066" s="35">
        <v>50</v>
      </c>
      <c r="H206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m)VOWMechanicalUnknown50</v>
      </c>
      <c r="I2066" s="39">
        <v>84.560885739194148</v>
      </c>
      <c r="J2066" s="28">
        <v>5.8319066137273161</v>
      </c>
      <c r="K2066" s="28">
        <v>22.366071428571427</v>
      </c>
      <c r="L2066" s="28">
        <v>3.1814202841821304</v>
      </c>
      <c r="M2066" s="28">
        <v>7.2631836208124483</v>
      </c>
      <c r="N2066" s="28">
        <f>SUM(TotalCarbon[[#This Row],[Tree Carbon]:[Soil Carbon]])</f>
        <v>123.20346768648747</v>
      </c>
    </row>
    <row r="2067" spans="2:14" hidden="1">
      <c r="B2067" s="1" t="s">
        <v>31954</v>
      </c>
      <c r="C2067" s="1" t="s">
        <v>190</v>
      </c>
      <c r="D2067" s="1" t="s">
        <v>211</v>
      </c>
      <c r="E2067" s="1" t="s">
        <v>31947</v>
      </c>
      <c r="F2067" s="1" t="s">
        <v>193</v>
      </c>
      <c r="G2067" s="35">
        <v>60</v>
      </c>
      <c r="H206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m)VOWMechanicalUnknown60</v>
      </c>
      <c r="I2067" s="39">
        <v>84.883698317906294</v>
      </c>
      <c r="J2067" s="28">
        <v>5.8931829051110149</v>
      </c>
      <c r="K2067" s="28">
        <v>24.639344262295083</v>
      </c>
      <c r="L2067" s="28">
        <v>3.1741130210277864</v>
      </c>
      <c r="M2067" s="28">
        <v>7.637969192368935</v>
      </c>
      <c r="N2067" s="28">
        <f>SUM(TotalCarbon[[#This Row],[Tree Carbon]:[Soil Carbon]])</f>
        <v>126.22830769870913</v>
      </c>
    </row>
    <row r="2068" spans="2:14" hidden="1">
      <c r="B2068" s="1" t="s">
        <v>31954</v>
      </c>
      <c r="C2068" s="1" t="s">
        <v>190</v>
      </c>
      <c r="D2068" s="1" t="s">
        <v>211</v>
      </c>
      <c r="E2068" s="1" t="s">
        <v>31947</v>
      </c>
      <c r="F2068" s="1" t="s">
        <v>193</v>
      </c>
      <c r="G2068" s="35">
        <v>70</v>
      </c>
      <c r="H206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m)VOWMechanicalUnknown70</v>
      </c>
      <c r="I2068" s="39">
        <v>84.969229232758437</v>
      </c>
      <c r="J2068" s="28">
        <v>5.9134824465110922</v>
      </c>
      <c r="K2068" s="28">
        <v>26.568181818181817</v>
      </c>
      <c r="L2068" s="28">
        <v>3.1717126951834334</v>
      </c>
      <c r="M2068" s="28">
        <v>7.8891954739481633</v>
      </c>
      <c r="N2068" s="28">
        <f>SUM(TotalCarbon[[#This Row],[Tree Carbon]:[Soil Carbon]])</f>
        <v>128.51180166658293</v>
      </c>
    </row>
    <row r="2069" spans="2:14" hidden="1">
      <c r="B2069" s="1" t="s">
        <v>31954</v>
      </c>
      <c r="C2069" s="1" t="s">
        <v>190</v>
      </c>
      <c r="D2069" s="1" t="s">
        <v>211</v>
      </c>
      <c r="E2069" s="1" t="s">
        <v>31947</v>
      </c>
      <c r="F2069" s="1" t="s">
        <v>193</v>
      </c>
      <c r="G2069" s="35">
        <v>80</v>
      </c>
      <c r="H206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m)VOWMechanicalUnknown80</v>
      </c>
      <c r="I2069" s="39">
        <v>84.991861018999515</v>
      </c>
      <c r="J2069" s="28">
        <v>5.9201838173193746</v>
      </c>
      <c r="K2069" s="28">
        <v>28.225352112676056</v>
      </c>
      <c r="L2069" s="28">
        <v>3.1709224956111193</v>
      </c>
      <c r="M2069" s="28">
        <v>8.0575974865817201</v>
      </c>
      <c r="N2069" s="28">
        <f>SUM(TotalCarbon[[#This Row],[Tree Carbon]:[Soil Carbon]])</f>
        <v>130.36591693118777</v>
      </c>
    </row>
    <row r="2070" spans="2:14" hidden="1">
      <c r="B2070" s="1" t="s">
        <v>31954</v>
      </c>
      <c r="C2070" s="1" t="s">
        <v>190</v>
      </c>
      <c r="D2070" s="1" t="s">
        <v>211</v>
      </c>
      <c r="E2070" s="1" t="s">
        <v>31947</v>
      </c>
      <c r="F2070" s="1" t="s">
        <v>193</v>
      </c>
      <c r="G2070" s="35">
        <v>90</v>
      </c>
      <c r="H207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m)VOWMechanicalUnknown90</v>
      </c>
      <c r="I2070" s="39">
        <v>84.997847367741429</v>
      </c>
      <c r="J2070" s="28">
        <v>5.9223935614410985</v>
      </c>
      <c r="K2070" s="28">
        <v>29.664473684210527</v>
      </c>
      <c r="L2070" s="28">
        <v>3.170662170395429</v>
      </c>
      <c r="M2070" s="28">
        <v>8.170480731442737</v>
      </c>
      <c r="N2070" s="28">
        <f>SUM(TotalCarbon[[#This Row],[Tree Carbon]:[Soil Carbon]])</f>
        <v>131.92585751523123</v>
      </c>
    </row>
    <row r="2071" spans="2:14" hidden="1">
      <c r="B2071" s="1" t="s">
        <v>31954</v>
      </c>
      <c r="C2071" s="1" t="s">
        <v>190</v>
      </c>
      <c r="D2071" s="1" t="s">
        <v>211</v>
      </c>
      <c r="E2071" s="1" t="s">
        <v>31947</v>
      </c>
      <c r="F2071" s="1" t="s">
        <v>193</v>
      </c>
      <c r="G2071" s="35">
        <v>100</v>
      </c>
      <c r="H207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m)VOWMechanicalUnknown100</v>
      </c>
      <c r="I2071" s="39">
        <v>84.9994306737388</v>
      </c>
      <c r="J2071" s="28">
        <v>5.9231219379252247</v>
      </c>
      <c r="K2071" s="28">
        <v>30.925925925925927</v>
      </c>
      <c r="L2071" s="28">
        <v>3.1705763878905331</v>
      </c>
      <c r="M2071" s="28">
        <v>8.2461486333346272</v>
      </c>
      <c r="N2071" s="28">
        <f>SUM(TotalCarbon[[#This Row],[Tree Carbon]:[Soil Carbon]])</f>
        <v>133.26520355881513</v>
      </c>
    </row>
    <row r="2072" spans="2:14" hidden="1">
      <c r="B2072" s="1" t="s">
        <v>31954</v>
      </c>
      <c r="C2072" s="1" t="s">
        <v>190</v>
      </c>
      <c r="D2072" s="1" t="s">
        <v>212</v>
      </c>
      <c r="E2072" s="1" t="s">
        <v>31947</v>
      </c>
      <c r="F2072" s="1" t="s">
        <v>193</v>
      </c>
      <c r="G2072" s="35">
        <v>0</v>
      </c>
      <c r="H207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m)AllWillMechanicalUnknown0</v>
      </c>
      <c r="I2072" s="39">
        <v>0</v>
      </c>
      <c r="J2072" s="28">
        <v>0</v>
      </c>
      <c r="K2072" s="28">
        <v>0</v>
      </c>
      <c r="L2072" s="28">
        <v>0</v>
      </c>
      <c r="M2072" s="28">
        <v>0</v>
      </c>
      <c r="N2072" s="28">
        <f>SUM(TotalCarbon[[#This Row],[Tree Carbon]:[Soil Carbon]])</f>
        <v>0</v>
      </c>
    </row>
    <row r="2073" spans="2:14" hidden="1">
      <c r="B2073" s="1" t="s">
        <v>31954</v>
      </c>
      <c r="C2073" s="1" t="s">
        <v>190</v>
      </c>
      <c r="D2073" s="1" t="s">
        <v>212</v>
      </c>
      <c r="E2073" s="1" t="s">
        <v>31947</v>
      </c>
      <c r="F2073" s="1" t="s">
        <v>193</v>
      </c>
      <c r="G2073" s="35">
        <v>5</v>
      </c>
      <c r="H207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m)AllWillMechanicalUnknown5</v>
      </c>
      <c r="I2073" s="39">
        <v>17.146762540082854</v>
      </c>
      <c r="J2073" s="28">
        <v>6.1732861094111594E-2</v>
      </c>
      <c r="K2073" s="28">
        <v>3.7388059701492535</v>
      </c>
      <c r="L2073" s="28">
        <v>8.6533796901849929</v>
      </c>
      <c r="M2073" s="28">
        <v>0.95166354634059758</v>
      </c>
      <c r="N2073" s="28">
        <f>SUM(TotalCarbon[[#This Row],[Tree Carbon]:[Soil Carbon]])</f>
        <v>30.552344607851808</v>
      </c>
    </row>
    <row r="2074" spans="2:14" hidden="1">
      <c r="B2074" s="1" t="s">
        <v>31954</v>
      </c>
      <c r="C2074" s="1" t="s">
        <v>190</v>
      </c>
      <c r="D2074" s="1" t="s">
        <v>212</v>
      </c>
      <c r="E2074" s="1" t="s">
        <v>31947</v>
      </c>
      <c r="F2074" s="1" t="s">
        <v>193</v>
      </c>
      <c r="G2074" s="35">
        <v>10</v>
      </c>
      <c r="H207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m)AllWillMechanicalUnknown10</v>
      </c>
      <c r="I2074" s="39">
        <v>53.316742212757923</v>
      </c>
      <c r="J2074" s="28">
        <v>0.34070452426097458</v>
      </c>
      <c r="K2074" s="28">
        <v>6.958333333333333</v>
      </c>
      <c r="L2074" s="28">
        <v>5.9425963382266476</v>
      </c>
      <c r="M2074" s="28">
        <v>1.7308197583128937</v>
      </c>
      <c r="N2074" s="28">
        <f>SUM(TotalCarbon[[#This Row],[Tree Carbon]:[Soil Carbon]])</f>
        <v>68.28919616689177</v>
      </c>
    </row>
    <row r="2075" spans="2:14" hidden="1">
      <c r="B2075" s="1" t="s">
        <v>31954</v>
      </c>
      <c r="C2075" s="1" t="s">
        <v>190</v>
      </c>
      <c r="D2075" s="1" t="s">
        <v>212</v>
      </c>
      <c r="E2075" s="1" t="s">
        <v>31947</v>
      </c>
      <c r="F2075" s="1" t="s">
        <v>193</v>
      </c>
      <c r="G2075" s="35">
        <v>15</v>
      </c>
      <c r="H207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m)AllWillMechanicalUnknown15</v>
      </c>
      <c r="I2075" s="39">
        <v>72.799232160436446</v>
      </c>
      <c r="J2075" s="28">
        <v>0.80711923405181119</v>
      </c>
      <c r="K2075" s="28">
        <v>9.7597402597402603</v>
      </c>
      <c r="L2075" s="28">
        <v>4.9155608410968235</v>
      </c>
      <c r="M2075" s="28">
        <v>2.3687389105063588</v>
      </c>
      <c r="N2075" s="28">
        <f>SUM(TotalCarbon[[#This Row],[Tree Carbon]:[Soil Carbon]])</f>
        <v>90.650391405831698</v>
      </c>
    </row>
    <row r="2076" spans="2:14" hidden="1">
      <c r="B2076" s="1" t="s">
        <v>31954</v>
      </c>
      <c r="C2076" s="1" t="s">
        <v>190</v>
      </c>
      <c r="D2076" s="1" t="s">
        <v>212</v>
      </c>
      <c r="E2076" s="1" t="s">
        <v>31947</v>
      </c>
      <c r="F2076" s="1" t="s">
        <v>193</v>
      </c>
      <c r="G2076" s="35">
        <v>20</v>
      </c>
      <c r="H207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m)AllWillMechanicalUnknown20</v>
      </c>
      <c r="I2076" s="39">
        <v>80.220088799836716</v>
      </c>
      <c r="J2076" s="28">
        <v>1.3659212174150939</v>
      </c>
      <c r="K2076" s="28">
        <v>12.219512195121951</v>
      </c>
      <c r="L2076" s="28">
        <v>4.3783021161105786</v>
      </c>
      <c r="M2076" s="28">
        <v>2.8910229383845873</v>
      </c>
      <c r="N2076" s="28">
        <f>SUM(TotalCarbon[[#This Row],[Tree Carbon]:[Soil Carbon]])</f>
        <v>101.07484726686891</v>
      </c>
    </row>
    <row r="2077" spans="2:14" hidden="1">
      <c r="B2077" s="1" t="s">
        <v>31954</v>
      </c>
      <c r="C2077" s="1" t="s">
        <v>190</v>
      </c>
      <c r="D2077" s="1" t="s">
        <v>212</v>
      </c>
      <c r="E2077" s="1" t="s">
        <v>31947</v>
      </c>
      <c r="F2077" s="1" t="s">
        <v>193</v>
      </c>
      <c r="G2077" s="35">
        <v>25</v>
      </c>
      <c r="H207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m)AllWillMechanicalUnknown25</v>
      </c>
      <c r="I2077" s="39">
        <v>82.772687858520598</v>
      </c>
      <c r="J2077" s="28">
        <v>1.9365943782868025</v>
      </c>
      <c r="K2077" s="28">
        <v>14.396551724137931</v>
      </c>
      <c r="L2077" s="28">
        <v>4.0546265743935654</v>
      </c>
      <c r="M2077" s="28">
        <v>3.3186329338499263</v>
      </c>
      <c r="N2077" s="28">
        <f>SUM(TotalCarbon[[#This Row],[Tree Carbon]:[Soil Carbon]])</f>
        <v>106.47909346918883</v>
      </c>
    </row>
    <row r="2078" spans="2:14" hidden="1">
      <c r="B2078" s="1" t="s">
        <v>31954</v>
      </c>
      <c r="C2078" s="1" t="s">
        <v>190</v>
      </c>
      <c r="D2078" s="1" t="s">
        <v>212</v>
      </c>
      <c r="E2078" s="1" t="s">
        <v>31947</v>
      </c>
      <c r="F2078" s="1" t="s">
        <v>193</v>
      </c>
      <c r="G2078" s="35">
        <v>30</v>
      </c>
      <c r="H207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m)AllWillMechanicalUnknown30</v>
      </c>
      <c r="I2078" s="39">
        <v>83.622836847223027</v>
      </c>
      <c r="J2078" s="28">
        <v>2.4686625726825313</v>
      </c>
      <c r="K2078" s="28">
        <v>16.336956521739129</v>
      </c>
      <c r="L2078" s="28">
        <v>3.8437734967758082</v>
      </c>
      <c r="M2078" s="28">
        <v>3.6687303874609398</v>
      </c>
      <c r="N2078" s="28">
        <f>SUM(TotalCarbon[[#This Row],[Tree Carbon]:[Soil Carbon]])</f>
        <v>109.94095982588144</v>
      </c>
    </row>
    <row r="2079" spans="2:14" hidden="1">
      <c r="B2079" s="1" t="s">
        <v>31954</v>
      </c>
      <c r="C2079" s="1" t="s">
        <v>190</v>
      </c>
      <c r="D2079" s="1" t="s">
        <v>212</v>
      </c>
      <c r="E2079" s="1" t="s">
        <v>31947</v>
      </c>
      <c r="F2079" s="1" t="s">
        <v>193</v>
      </c>
      <c r="G2079" s="35">
        <v>35</v>
      </c>
      <c r="H207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m)AllWillMechanicalUnknown35</v>
      </c>
      <c r="I2079" s="39">
        <v>83.903034241287344</v>
      </c>
      <c r="J2079" s="28">
        <v>2.9371675512894844</v>
      </c>
      <c r="K2079" s="28">
        <v>18.077319587628867</v>
      </c>
      <c r="L2079" s="28">
        <v>3.6996023819802804</v>
      </c>
      <c r="M2079" s="28">
        <v>3.9553659393065601</v>
      </c>
      <c r="N2079" s="28">
        <f>SUM(TotalCarbon[[#This Row],[Tree Carbon]:[Soil Carbon]])</f>
        <v>112.57248970149254</v>
      </c>
    </row>
    <row r="2080" spans="2:14" hidden="1">
      <c r="B2080" s="1" t="s">
        <v>31954</v>
      </c>
      <c r="C2080" s="1" t="s">
        <v>190</v>
      </c>
      <c r="D2080" s="1" t="s">
        <v>212</v>
      </c>
      <c r="E2080" s="1" t="s">
        <v>31947</v>
      </c>
      <c r="F2080" s="1" t="s">
        <v>193</v>
      </c>
      <c r="G2080" s="35">
        <v>40</v>
      </c>
      <c r="H208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m)AllWillMechanicalUnknown40</v>
      </c>
      <c r="I2080" s="39">
        <v>83.99506837088073</v>
      </c>
      <c r="J2080" s="28">
        <v>3.334279217198961</v>
      </c>
      <c r="K2080" s="28">
        <v>19.647058823529413</v>
      </c>
      <c r="L2080" s="28">
        <v>3.597815899995525</v>
      </c>
      <c r="M2080" s="28">
        <v>4.1900432805280587</v>
      </c>
      <c r="N2080" s="28">
        <f>SUM(TotalCarbon[[#This Row],[Tree Carbon]:[Soil Carbon]])</f>
        <v>114.76426559213269</v>
      </c>
    </row>
    <row r="2081" spans="2:14" hidden="1">
      <c r="B2081" s="1" t="s">
        <v>31954</v>
      </c>
      <c r="C2081" s="1" t="s">
        <v>190</v>
      </c>
      <c r="D2081" s="1" t="s">
        <v>212</v>
      </c>
      <c r="E2081" s="1" t="s">
        <v>31947</v>
      </c>
      <c r="F2081" s="1" t="s">
        <v>193</v>
      </c>
      <c r="G2081" s="35">
        <v>45</v>
      </c>
      <c r="H208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m)AllWillMechanicalUnknown45</v>
      </c>
      <c r="I2081" s="39">
        <v>84.025264246403069</v>
      </c>
      <c r="J2081" s="28">
        <v>3.6621037202058675</v>
      </c>
      <c r="K2081" s="28">
        <v>21.070093457943926</v>
      </c>
      <c r="L2081" s="28">
        <v>3.5243467294252313</v>
      </c>
      <c r="M2081" s="28">
        <v>4.3821808368366746</v>
      </c>
      <c r="N2081" s="28">
        <f>SUM(TotalCarbon[[#This Row],[Tree Carbon]:[Soil Carbon]])</f>
        <v>116.66398899081477</v>
      </c>
    </row>
    <row r="2082" spans="2:14" hidden="1">
      <c r="B2082" s="1" t="s">
        <v>31954</v>
      </c>
      <c r="C2082" s="1" t="s">
        <v>190</v>
      </c>
      <c r="D2082" s="1" t="s">
        <v>212</v>
      </c>
      <c r="E2082" s="1" t="s">
        <v>31947</v>
      </c>
      <c r="F2082" s="1" t="s">
        <v>193</v>
      </c>
      <c r="G2082" s="35">
        <v>50</v>
      </c>
      <c r="H208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m)AllWillMechanicalUnknown50</v>
      </c>
      <c r="I2082" s="39">
        <v>84.035167707691457</v>
      </c>
      <c r="J2082" s="28">
        <v>3.9276880429963121</v>
      </c>
      <c r="K2082" s="28">
        <v>22.366071428571427</v>
      </c>
      <c r="L2082" s="28">
        <v>3.4704774919908457</v>
      </c>
      <c r="M2082" s="28">
        <v>4.5394897630077793</v>
      </c>
      <c r="N2082" s="28">
        <f>SUM(TotalCarbon[[#This Row],[Tree Carbon]:[Soil Carbon]])</f>
        <v>118.33889443425782</v>
      </c>
    </row>
    <row r="2083" spans="2:14" hidden="1">
      <c r="B2083" s="1" t="s">
        <v>31954</v>
      </c>
      <c r="C2083" s="1" t="s">
        <v>190</v>
      </c>
      <c r="D2083" s="1" t="s">
        <v>212</v>
      </c>
      <c r="E2083" s="1" t="s">
        <v>31947</v>
      </c>
      <c r="F2083" s="1" t="s">
        <v>193</v>
      </c>
      <c r="G2083" s="35">
        <v>60</v>
      </c>
      <c r="H208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m)AllWillMechanicalUnknown60</v>
      </c>
      <c r="I2083" s="39">
        <v>84.039480381194466</v>
      </c>
      <c r="J2083" s="28">
        <v>4.3078511967588256</v>
      </c>
      <c r="K2083" s="28">
        <v>24.639344262295083</v>
      </c>
      <c r="L2083" s="28">
        <v>3.4006506313337388</v>
      </c>
      <c r="M2083" s="28">
        <v>4.7737307452305799</v>
      </c>
      <c r="N2083" s="28">
        <f>SUM(TotalCarbon[[#This Row],[Tree Carbon]:[Soil Carbon]])</f>
        <v>121.16105721681269</v>
      </c>
    </row>
    <row r="2084" spans="2:14" hidden="1">
      <c r="B2084" s="1" t="s">
        <v>31954</v>
      </c>
      <c r="C2084" s="1" t="s">
        <v>190</v>
      </c>
      <c r="D2084" s="1" t="s">
        <v>212</v>
      </c>
      <c r="E2084" s="1" t="s">
        <v>31947</v>
      </c>
      <c r="F2084" s="1" t="s">
        <v>193</v>
      </c>
      <c r="G2084" s="35">
        <v>70</v>
      </c>
      <c r="H208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m)AllWillMechanicalUnknown70</v>
      </c>
      <c r="I2084" s="39">
        <v>84.039944126089949</v>
      </c>
      <c r="J2084" s="28">
        <v>4.5426849518562156</v>
      </c>
      <c r="K2084" s="28">
        <v>26.568181818181817</v>
      </c>
      <c r="L2084" s="28">
        <v>3.3611708863147163</v>
      </c>
      <c r="M2084" s="28">
        <v>4.9307471712176039</v>
      </c>
      <c r="N2084" s="28">
        <f>SUM(TotalCarbon[[#This Row],[Tree Carbon]:[Soil Carbon]])</f>
        <v>123.44272895366029</v>
      </c>
    </row>
    <row r="2085" spans="2:14" hidden="1">
      <c r="B2085" s="1" t="s">
        <v>31954</v>
      </c>
      <c r="C2085" s="1" t="s">
        <v>190</v>
      </c>
      <c r="D2085" s="1" t="s">
        <v>212</v>
      </c>
      <c r="E2085" s="1" t="s">
        <v>31947</v>
      </c>
      <c r="F2085" s="1" t="s">
        <v>193</v>
      </c>
      <c r="G2085" s="35">
        <v>80</v>
      </c>
      <c r="H208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m)AllWillMechanicalUnknown80</v>
      </c>
      <c r="I2085" s="39">
        <v>84.039993991964849</v>
      </c>
      <c r="J2085" s="28">
        <v>4.6848191038992368</v>
      </c>
      <c r="K2085" s="28">
        <v>28.225352112676056</v>
      </c>
      <c r="L2085" s="28">
        <v>3.3384659218263089</v>
      </c>
      <c r="M2085" s="28">
        <v>5.035998429113576</v>
      </c>
      <c r="N2085" s="28">
        <f>SUM(TotalCarbon[[#This Row],[Tree Carbon]:[Soil Carbon]])</f>
        <v>125.32462955948003</v>
      </c>
    </row>
    <row r="2086" spans="2:14" hidden="1">
      <c r="B2086" s="1" t="s">
        <v>31954</v>
      </c>
      <c r="C2086" s="1" t="s">
        <v>190</v>
      </c>
      <c r="D2086" s="1" t="s">
        <v>212</v>
      </c>
      <c r="E2086" s="1" t="s">
        <v>31947</v>
      </c>
      <c r="F2086" s="1" t="s">
        <v>193</v>
      </c>
      <c r="G2086" s="35">
        <v>90</v>
      </c>
      <c r="H208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m)AllWillMechanicalUnknown90</v>
      </c>
      <c r="I2086" s="39">
        <v>84.039999353965385</v>
      </c>
      <c r="J2086" s="28">
        <v>4.7698499177972167</v>
      </c>
      <c r="K2086" s="28">
        <v>29.664473684210527</v>
      </c>
      <c r="L2086" s="28">
        <v>3.3252808556158846</v>
      </c>
      <c r="M2086" s="28">
        <v>5.1065504571517124</v>
      </c>
      <c r="N2086" s="28">
        <f>SUM(TotalCarbon[[#This Row],[Tree Carbon]:[Soil Carbon]])</f>
        <v>126.90615426874072</v>
      </c>
    </row>
    <row r="2087" spans="2:14" hidden="1">
      <c r="B2087" s="1" t="s">
        <v>31954</v>
      </c>
      <c r="C2087" s="1" t="s">
        <v>190</v>
      </c>
      <c r="D2087" s="1" t="s">
        <v>212</v>
      </c>
      <c r="E2087" s="1" t="s">
        <v>31947</v>
      </c>
      <c r="F2087" s="1" t="s">
        <v>193</v>
      </c>
      <c r="G2087" s="35">
        <v>100</v>
      </c>
      <c r="H208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m)AllWillMechanicalUnknown100</v>
      </c>
      <c r="I2087" s="39">
        <v>84.0399999305329</v>
      </c>
      <c r="J2087" s="28">
        <v>4.8203772353564363</v>
      </c>
      <c r="K2087" s="28">
        <v>30.925925925925927</v>
      </c>
      <c r="L2087" s="28">
        <v>3.3175810621068256</v>
      </c>
      <c r="M2087" s="28">
        <v>5.1538428958341456</v>
      </c>
      <c r="N2087" s="28">
        <f>SUM(TotalCarbon[[#This Row],[Tree Carbon]:[Soil Carbon]])</f>
        <v>128.25772704975623</v>
      </c>
    </row>
    <row r="2088" spans="2:14" hidden="1">
      <c r="B2088" s="1" t="s">
        <v>31954</v>
      </c>
      <c r="C2088" s="1" t="s">
        <v>190</v>
      </c>
      <c r="D2088" s="1" t="s">
        <v>213</v>
      </c>
      <c r="E2088" s="1" t="s">
        <v>31947</v>
      </c>
      <c r="F2088" s="1" t="s">
        <v>193</v>
      </c>
      <c r="G2088" s="35">
        <v>0</v>
      </c>
      <c r="H208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m)MRFMechanicalUnknown0</v>
      </c>
      <c r="I2088" s="39">
        <v>0</v>
      </c>
      <c r="J2088" s="28">
        <v>0</v>
      </c>
      <c r="K2088" s="28">
        <v>0</v>
      </c>
      <c r="L2088" s="28">
        <v>0</v>
      </c>
      <c r="M2088" s="28">
        <v>0</v>
      </c>
      <c r="N2088" s="28">
        <f>SUM(TotalCarbon[[#This Row],[Tree Carbon]:[Soil Carbon]])</f>
        <v>0</v>
      </c>
    </row>
    <row r="2089" spans="2:14" hidden="1">
      <c r="B2089" s="1" t="s">
        <v>31954</v>
      </c>
      <c r="C2089" s="1" t="s">
        <v>190</v>
      </c>
      <c r="D2089" s="1" t="s">
        <v>213</v>
      </c>
      <c r="E2089" s="1" t="s">
        <v>31947</v>
      </c>
      <c r="F2089" s="1" t="s">
        <v>193</v>
      </c>
      <c r="G2089" s="35">
        <v>5</v>
      </c>
      <c r="H208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m)MRFMechanicalUnknown5</v>
      </c>
      <c r="I2089" s="39">
        <v>7.1775759059996478</v>
      </c>
      <c r="J2089" s="28">
        <v>0.30976983215734027</v>
      </c>
      <c r="K2089" s="28">
        <v>3.7388059701492535</v>
      </c>
      <c r="L2089" s="28">
        <v>6.0683519746493841</v>
      </c>
      <c r="M2089" s="28">
        <v>1.5226616741449561</v>
      </c>
      <c r="N2089" s="28">
        <f>SUM(TotalCarbon[[#This Row],[Tree Carbon]:[Soil Carbon]])</f>
        <v>18.817165357100581</v>
      </c>
    </row>
    <row r="2090" spans="2:14" hidden="1">
      <c r="B2090" s="1" t="s">
        <v>31954</v>
      </c>
      <c r="C2090" s="1" t="s">
        <v>190</v>
      </c>
      <c r="D2090" s="1" t="s">
        <v>213</v>
      </c>
      <c r="E2090" s="1" t="s">
        <v>31947</v>
      </c>
      <c r="F2090" s="1" t="s">
        <v>193</v>
      </c>
      <c r="G2090" s="35">
        <v>10</v>
      </c>
      <c r="H209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m)MRFMechanicalUnknown10</v>
      </c>
      <c r="I2090" s="39">
        <v>32.464069016610452</v>
      </c>
      <c r="J2090" s="28">
        <v>1.4010843413043836</v>
      </c>
      <c r="K2090" s="28">
        <v>6.958333333333333</v>
      </c>
      <c r="L2090" s="28">
        <v>4.3538877463083701</v>
      </c>
      <c r="M2090" s="28">
        <v>2.7693116133006228</v>
      </c>
      <c r="N2090" s="28">
        <f>SUM(TotalCarbon[[#This Row],[Tree Carbon]:[Soil Carbon]])</f>
        <v>47.94668605085716</v>
      </c>
    </row>
    <row r="2091" spans="2:14" hidden="1">
      <c r="B2091" s="1" t="s">
        <v>31954</v>
      </c>
      <c r="C2091" s="1" t="s">
        <v>190</v>
      </c>
      <c r="D2091" s="1" t="s">
        <v>213</v>
      </c>
      <c r="E2091" s="1" t="s">
        <v>31947</v>
      </c>
      <c r="F2091" s="1" t="s">
        <v>193</v>
      </c>
      <c r="G2091" s="35">
        <v>15</v>
      </c>
      <c r="H209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m)MRFMechanicalUnknown15</v>
      </c>
      <c r="I2091" s="39">
        <v>64.700804113060144</v>
      </c>
      <c r="J2091" s="28">
        <v>2.7923574049275373</v>
      </c>
      <c r="K2091" s="28">
        <v>9.7597402597402603</v>
      </c>
      <c r="L2091" s="28">
        <v>3.7409831162047893</v>
      </c>
      <c r="M2091" s="28">
        <v>3.7899822568101769</v>
      </c>
      <c r="N2091" s="28">
        <f>SUM(TotalCarbon[[#This Row],[Tree Carbon]:[Soil Carbon]])</f>
        <v>84.783867150742907</v>
      </c>
    </row>
    <row r="2092" spans="2:14" hidden="1">
      <c r="B2092" s="1" t="s">
        <v>31954</v>
      </c>
      <c r="C2092" s="1" t="s">
        <v>190</v>
      </c>
      <c r="D2092" s="1" t="s">
        <v>213</v>
      </c>
      <c r="E2092" s="1" t="s">
        <v>31947</v>
      </c>
      <c r="F2092" s="1" t="s">
        <v>193</v>
      </c>
      <c r="G2092" s="35">
        <v>20</v>
      </c>
      <c r="H209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m)MRFMechanicalUnknown20</v>
      </c>
      <c r="I2092" s="39">
        <v>94.417752758280542</v>
      </c>
      <c r="J2092" s="28">
        <v>4.0748815209544436</v>
      </c>
      <c r="K2092" s="28">
        <v>12.219512195121951</v>
      </c>
      <c r="L2092" s="28">
        <v>3.4425009774927573</v>
      </c>
      <c r="M2092" s="28">
        <v>4.6256367014153383</v>
      </c>
      <c r="N2092" s="28">
        <f>SUM(TotalCarbon[[#This Row],[Tree Carbon]:[Soil Carbon]])</f>
        <v>118.78028415326503</v>
      </c>
    </row>
    <row r="2093" spans="2:14" hidden="1">
      <c r="B2093" s="1" t="s">
        <v>31954</v>
      </c>
      <c r="C2093" s="1" t="s">
        <v>190</v>
      </c>
      <c r="D2093" s="1" t="s">
        <v>213</v>
      </c>
      <c r="E2093" s="1" t="s">
        <v>31947</v>
      </c>
      <c r="F2093" s="1" t="s">
        <v>193</v>
      </c>
      <c r="G2093" s="35">
        <v>25</v>
      </c>
      <c r="H209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m)MRFMechanicalUnknown25</v>
      </c>
      <c r="I2093" s="39">
        <v>118.07831928215575</v>
      </c>
      <c r="J2093" s="28">
        <v>5.0960242879326252</v>
      </c>
      <c r="K2093" s="28">
        <v>14.396551724137931</v>
      </c>
      <c r="L2093" s="28">
        <v>3.2772414682939899</v>
      </c>
      <c r="M2093" s="28">
        <v>5.3098126941598807</v>
      </c>
      <c r="N2093" s="28">
        <f>SUM(TotalCarbon[[#This Row],[Tree Carbon]:[Soil Carbon]])</f>
        <v>146.15794945668017</v>
      </c>
    </row>
    <row r="2094" spans="2:14" hidden="1">
      <c r="B2094" s="1" t="s">
        <v>31954</v>
      </c>
      <c r="C2094" s="1" t="s">
        <v>190</v>
      </c>
      <c r="D2094" s="1" t="s">
        <v>213</v>
      </c>
      <c r="E2094" s="1" t="s">
        <v>31947</v>
      </c>
      <c r="F2094" s="1" t="s">
        <v>193</v>
      </c>
      <c r="G2094" s="35">
        <v>30</v>
      </c>
      <c r="H209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m)MRFMechanicalUnknown30</v>
      </c>
      <c r="I2094" s="39">
        <v>135.50653918074158</v>
      </c>
      <c r="J2094" s="28">
        <v>5.8481914295261292</v>
      </c>
      <c r="K2094" s="28">
        <v>16.336956521739129</v>
      </c>
      <c r="L2094" s="28">
        <v>3.1794691948219724</v>
      </c>
      <c r="M2094" s="28">
        <v>5.8699686199375023</v>
      </c>
      <c r="N2094" s="28">
        <f>SUM(TotalCarbon[[#This Row],[Tree Carbon]:[Soil Carbon]])</f>
        <v>166.74112494676632</v>
      </c>
    </row>
    <row r="2095" spans="2:14" hidden="1">
      <c r="B2095" s="1" t="s">
        <v>31954</v>
      </c>
      <c r="C2095" s="1" t="s">
        <v>190</v>
      </c>
      <c r="D2095" s="1" t="s">
        <v>213</v>
      </c>
      <c r="E2095" s="1" t="s">
        <v>31947</v>
      </c>
      <c r="F2095" s="1" t="s">
        <v>193</v>
      </c>
      <c r="G2095" s="35">
        <v>35</v>
      </c>
      <c r="H209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m)MRFMechanicalUnknown35</v>
      </c>
      <c r="I2095" s="39">
        <v>147.78025502338653</v>
      </c>
      <c r="J2095" s="28">
        <v>6.3779004770257091</v>
      </c>
      <c r="K2095" s="28">
        <v>18.077319587628867</v>
      </c>
      <c r="L2095" s="28">
        <v>3.1193942463922908</v>
      </c>
      <c r="M2095" s="28">
        <v>6.3285855028904976</v>
      </c>
      <c r="N2095" s="28">
        <f>SUM(TotalCarbon[[#This Row],[Tree Carbon]:[Soil Carbon]])</f>
        <v>181.68345483732389</v>
      </c>
    </row>
    <row r="2096" spans="2:14" hidden="1">
      <c r="B2096" s="1" t="s">
        <v>31954</v>
      </c>
      <c r="C2096" s="1" t="s">
        <v>190</v>
      </c>
      <c r="D2096" s="1" t="s">
        <v>213</v>
      </c>
      <c r="E2096" s="1" t="s">
        <v>31947</v>
      </c>
      <c r="F2096" s="1" t="s">
        <v>193</v>
      </c>
      <c r="G2096" s="35">
        <v>40</v>
      </c>
      <c r="H209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m)MRFMechanicalUnknown40</v>
      </c>
      <c r="I2096" s="39">
        <v>156.192184744749</v>
      </c>
      <c r="J2096" s="28">
        <v>6.7409425530736504</v>
      </c>
      <c r="K2096" s="28">
        <v>19.647058823529413</v>
      </c>
      <c r="L2096" s="28">
        <v>3.0816323987338237</v>
      </c>
      <c r="M2096" s="28">
        <v>6.7040692488448954</v>
      </c>
      <c r="N2096" s="28">
        <f>SUM(TotalCarbon[[#This Row],[Tree Carbon]:[Soil Carbon]])</f>
        <v>192.36588776893078</v>
      </c>
    </row>
    <row r="2097" spans="2:14" hidden="1">
      <c r="B2097" s="1" t="s">
        <v>31954</v>
      </c>
      <c r="C2097" s="1" t="s">
        <v>190</v>
      </c>
      <c r="D2097" s="1" t="s">
        <v>213</v>
      </c>
      <c r="E2097" s="1" t="s">
        <v>31947</v>
      </c>
      <c r="F2097" s="1" t="s">
        <v>193</v>
      </c>
      <c r="G2097" s="35">
        <v>45</v>
      </c>
      <c r="H209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m)MRFMechanicalUnknown45</v>
      </c>
      <c r="I2097" s="39">
        <v>161.86066443270167</v>
      </c>
      <c r="J2097" s="28">
        <v>6.985582808296396</v>
      </c>
      <c r="K2097" s="28">
        <v>21.070093457943926</v>
      </c>
      <c r="L2097" s="28">
        <v>3.0575585851892266</v>
      </c>
      <c r="M2097" s="28">
        <v>7.0114893389386737</v>
      </c>
      <c r="N2097" s="28">
        <f>SUM(TotalCarbon[[#This Row],[Tree Carbon]:[Soil Carbon]])</f>
        <v>199.98538862306987</v>
      </c>
    </row>
    <row r="2098" spans="2:14" hidden="1">
      <c r="B2098" s="1" t="s">
        <v>31954</v>
      </c>
      <c r="C2098" s="1" t="s">
        <v>190</v>
      </c>
      <c r="D2098" s="1" t="s">
        <v>213</v>
      </c>
      <c r="E2098" s="1" t="s">
        <v>31947</v>
      </c>
      <c r="F2098" s="1" t="s">
        <v>193</v>
      </c>
      <c r="G2098" s="35">
        <v>50</v>
      </c>
      <c r="H209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m)MRFMechanicalUnknown50</v>
      </c>
      <c r="I2098" s="39">
        <v>165.63970262124636</v>
      </c>
      <c r="J2098" s="28">
        <v>7.148678544337745</v>
      </c>
      <c r="K2098" s="28">
        <v>22.366071428571427</v>
      </c>
      <c r="L2098" s="28">
        <v>3.0420734802560587</v>
      </c>
      <c r="M2098" s="28">
        <v>7.2631836208124483</v>
      </c>
      <c r="N2098" s="28">
        <f>SUM(TotalCarbon[[#This Row],[Tree Carbon]:[Soil Carbon]])</f>
        <v>205.45970969522401</v>
      </c>
    </row>
    <row r="2099" spans="2:14" hidden="1">
      <c r="B2099" s="1" t="s">
        <v>31954</v>
      </c>
      <c r="C2099" s="1" t="s">
        <v>190</v>
      </c>
      <c r="D2099" s="1" t="s">
        <v>213</v>
      </c>
      <c r="E2099" s="1" t="s">
        <v>31947</v>
      </c>
      <c r="F2099" s="1" t="s">
        <v>193</v>
      </c>
      <c r="G2099" s="35">
        <v>60</v>
      </c>
      <c r="H209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m)MRFMechanicalUnknown60</v>
      </c>
      <c r="I2099" s="39">
        <v>169.79122235507657</v>
      </c>
      <c r="J2099" s="28">
        <v>7.3278498394920755</v>
      </c>
      <c r="K2099" s="28">
        <v>24.639344262295083</v>
      </c>
      <c r="L2099" s="28">
        <v>3.025551332193487</v>
      </c>
      <c r="M2099" s="28">
        <v>7.637969192368935</v>
      </c>
      <c r="N2099" s="28">
        <f>SUM(TotalCarbon[[#This Row],[Tree Carbon]:[Soil Carbon]])</f>
        <v>212.42193698142614</v>
      </c>
    </row>
    <row r="2100" spans="2:14" hidden="1">
      <c r="B2100" s="1" t="s">
        <v>31954</v>
      </c>
      <c r="C2100" s="1" t="s">
        <v>190</v>
      </c>
      <c r="D2100" s="1" t="s">
        <v>213</v>
      </c>
      <c r="E2100" s="1" t="s">
        <v>31947</v>
      </c>
      <c r="F2100" s="1" t="s">
        <v>193</v>
      </c>
      <c r="G2100" s="35">
        <v>70</v>
      </c>
      <c r="H210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m)MRFMechanicalUnknown70</v>
      </c>
      <c r="I2100" s="39">
        <v>171.58659674577814</v>
      </c>
      <c r="J2100" s="28">
        <v>7.4053346102490565</v>
      </c>
      <c r="K2100" s="28">
        <v>26.568181818181817</v>
      </c>
      <c r="L2100" s="28">
        <v>3.018558090536454</v>
      </c>
      <c r="M2100" s="28">
        <v>7.8891954739481633</v>
      </c>
      <c r="N2100" s="28">
        <f>SUM(TotalCarbon[[#This Row],[Tree Carbon]:[Soil Carbon]])</f>
        <v>216.4678667386936</v>
      </c>
    </row>
    <row r="2101" spans="2:14" hidden="1">
      <c r="B2101" s="1" t="s">
        <v>31954</v>
      </c>
      <c r="C2101" s="1" t="s">
        <v>190</v>
      </c>
      <c r="D2101" s="1" t="s">
        <v>213</v>
      </c>
      <c r="E2101" s="1" t="s">
        <v>31947</v>
      </c>
      <c r="F2101" s="1" t="s">
        <v>193</v>
      </c>
      <c r="G2101" s="35">
        <v>80</v>
      </c>
      <c r="H210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m)MRFMechanicalUnknown80</v>
      </c>
      <c r="I2101" s="39">
        <v>172.3578112205397</v>
      </c>
      <c r="J2101" s="28">
        <v>7.4386186857548982</v>
      </c>
      <c r="K2101" s="28">
        <v>28.225352112676056</v>
      </c>
      <c r="L2101" s="28">
        <v>3.0155814551374722</v>
      </c>
      <c r="M2101" s="28">
        <v>8.0575974865817201</v>
      </c>
      <c r="N2101" s="28">
        <f>SUM(TotalCarbon[[#This Row],[Tree Carbon]:[Soil Carbon]])</f>
        <v>219.09496096068986</v>
      </c>
    </row>
    <row r="2102" spans="2:14" hidden="1">
      <c r="B2102" s="1" t="s">
        <v>31954</v>
      </c>
      <c r="C2102" s="1" t="s">
        <v>190</v>
      </c>
      <c r="D2102" s="1" t="s">
        <v>213</v>
      </c>
      <c r="E2102" s="1" t="s">
        <v>31947</v>
      </c>
      <c r="F2102" s="1" t="s">
        <v>193</v>
      </c>
      <c r="G2102" s="35">
        <v>90</v>
      </c>
      <c r="H210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m)MRFMechanicalUnknown90</v>
      </c>
      <c r="I2102" s="39">
        <v>172.68814347754449</v>
      </c>
      <c r="J2102" s="28">
        <v>7.4528751658184511</v>
      </c>
      <c r="K2102" s="28">
        <v>29.664473684210527</v>
      </c>
      <c r="L2102" s="28">
        <v>3.0143114471560635</v>
      </c>
      <c r="M2102" s="28">
        <v>8.170480731442737</v>
      </c>
      <c r="N2102" s="28">
        <f>SUM(TotalCarbon[[#This Row],[Tree Carbon]:[Soil Carbon]])</f>
        <v>220.99028450617226</v>
      </c>
    </row>
    <row r="2103" spans="2:14" hidden="1">
      <c r="B2103" s="1" t="s">
        <v>31954</v>
      </c>
      <c r="C2103" s="1" t="s">
        <v>190</v>
      </c>
      <c r="D2103" s="1" t="s">
        <v>213</v>
      </c>
      <c r="E2103" s="1" t="s">
        <v>31947</v>
      </c>
      <c r="F2103" s="1" t="s">
        <v>193</v>
      </c>
      <c r="G2103" s="35">
        <v>100</v>
      </c>
      <c r="H210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m)MRFMechanicalUnknown100</v>
      </c>
      <c r="I2103" s="39">
        <v>172.8294610695626</v>
      </c>
      <c r="J2103" s="28">
        <v>7.4589741506754059</v>
      </c>
      <c r="K2103" s="28">
        <v>30.925925925925927</v>
      </c>
      <c r="L2103" s="28">
        <v>3.0137690370225383</v>
      </c>
      <c r="M2103" s="28">
        <v>8.2461486333346272</v>
      </c>
      <c r="N2103" s="28">
        <f>SUM(TotalCarbon[[#This Row],[Tree Carbon]:[Soil Carbon]])</f>
        <v>222.47427881652109</v>
      </c>
    </row>
    <row r="2104" spans="2:14" hidden="1">
      <c r="B2104" s="1" t="s">
        <v>31954</v>
      </c>
      <c r="C2104" s="1" t="s">
        <v>190</v>
      </c>
      <c r="D2104" s="1" t="s">
        <v>214</v>
      </c>
      <c r="E2104" s="1" t="s">
        <v>31947</v>
      </c>
      <c r="F2104" s="1" t="s">
        <v>193</v>
      </c>
      <c r="G2104" s="35">
        <v>0</v>
      </c>
      <c r="H210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m)WilForMechanicalUnknown0</v>
      </c>
      <c r="I2104" s="39">
        <v>0</v>
      </c>
      <c r="J2104" s="28">
        <v>0</v>
      </c>
      <c r="K2104" s="28">
        <v>0</v>
      </c>
      <c r="L2104" s="28">
        <v>0</v>
      </c>
      <c r="M2104" s="28">
        <v>0</v>
      </c>
      <c r="N2104" s="28">
        <f>SUM(TotalCarbon[[#This Row],[Tree Carbon]:[Soil Carbon]])</f>
        <v>0</v>
      </c>
    </row>
    <row r="2105" spans="2:14" hidden="1">
      <c r="B2105" s="1" t="s">
        <v>31954</v>
      </c>
      <c r="C2105" s="1" t="s">
        <v>190</v>
      </c>
      <c r="D2105" s="1" t="s">
        <v>214</v>
      </c>
      <c r="E2105" s="1" t="s">
        <v>31947</v>
      </c>
      <c r="F2105" s="1" t="s">
        <v>193</v>
      </c>
      <c r="G2105" s="35">
        <v>5</v>
      </c>
      <c r="H210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m)WilForMechanicalUnknown5</v>
      </c>
      <c r="I2105" s="39">
        <v>43.056240299254327</v>
      </c>
      <c r="J2105" s="28">
        <v>1.9345496996318157</v>
      </c>
      <c r="K2105" s="28">
        <v>3.7388059701492535</v>
      </c>
      <c r="L2105" s="28">
        <v>4.0555689841498541</v>
      </c>
      <c r="M2105" s="28">
        <v>0.95166354634059758</v>
      </c>
      <c r="N2105" s="28">
        <f>SUM(TotalCarbon[[#This Row],[Tree Carbon]:[Soil Carbon]])</f>
        <v>53.736828499525842</v>
      </c>
    </row>
    <row r="2106" spans="2:14" hidden="1">
      <c r="B2106" s="1" t="s">
        <v>31954</v>
      </c>
      <c r="C2106" s="1" t="s">
        <v>190</v>
      </c>
      <c r="D2106" s="1" t="s">
        <v>214</v>
      </c>
      <c r="E2106" s="1" t="s">
        <v>31947</v>
      </c>
      <c r="F2106" s="1" t="s">
        <v>193</v>
      </c>
      <c r="G2106" s="35">
        <v>10</v>
      </c>
      <c r="H210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m)WilForMechanicalUnknown10</v>
      </c>
      <c r="I2106" s="39">
        <v>56.427024452020994</v>
      </c>
      <c r="J2106" s="28">
        <v>2.0055946179015942</v>
      </c>
      <c r="K2106" s="28">
        <v>6.958333333333333</v>
      </c>
      <c r="L2106" s="28">
        <v>4.0235173179003905</v>
      </c>
      <c r="M2106" s="28">
        <v>1.7308197583128937</v>
      </c>
      <c r="N2106" s="28">
        <f>SUM(TotalCarbon[[#This Row],[Tree Carbon]:[Soil Carbon]])</f>
        <v>71.145289479469199</v>
      </c>
    </row>
    <row r="2107" spans="2:14" hidden="1">
      <c r="B2107" s="1" t="s">
        <v>31954</v>
      </c>
      <c r="C2107" s="1" t="s">
        <v>190</v>
      </c>
      <c r="D2107" s="1" t="s">
        <v>214</v>
      </c>
      <c r="E2107" s="1" t="s">
        <v>31947</v>
      </c>
      <c r="F2107" s="1" t="s">
        <v>193</v>
      </c>
      <c r="G2107" s="35">
        <v>15</v>
      </c>
      <c r="H210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m)WilForMechanicalUnknown15</v>
      </c>
      <c r="I2107" s="39">
        <v>57.466263761222571</v>
      </c>
      <c r="J2107" s="28">
        <v>2.0064643506322026</v>
      </c>
      <c r="K2107" s="28">
        <v>9.7597402597402603</v>
      </c>
      <c r="L2107" s="28">
        <v>4.0231335608629069</v>
      </c>
      <c r="M2107" s="28">
        <v>2.3687389105063588</v>
      </c>
      <c r="N2107" s="28">
        <f>SUM(TotalCarbon[[#This Row],[Tree Carbon]:[Soil Carbon]])</f>
        <v>75.624340842964301</v>
      </c>
    </row>
    <row r="2108" spans="2:14" hidden="1">
      <c r="B2108" s="1" t="s">
        <v>31954</v>
      </c>
      <c r="C2108" s="1" t="s">
        <v>190</v>
      </c>
      <c r="D2108" s="1" t="s">
        <v>214</v>
      </c>
      <c r="E2108" s="1" t="s">
        <v>31947</v>
      </c>
      <c r="F2108" s="1" t="s">
        <v>193</v>
      </c>
      <c r="G2108" s="35">
        <v>20</v>
      </c>
      <c r="H210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m)WilForMechanicalUnknown20</v>
      </c>
      <c r="I2108" s="39">
        <v>57.539489909862667</v>
      </c>
      <c r="J2108" s="28">
        <v>2.0064748712004192</v>
      </c>
      <c r="K2108" s="28">
        <v>12.219512195121951</v>
      </c>
      <c r="L2108" s="28">
        <v>4.02312892005608</v>
      </c>
      <c r="M2108" s="28">
        <v>2.8910229383845873</v>
      </c>
      <c r="N2108" s="28">
        <f>SUM(TotalCarbon[[#This Row],[Tree Carbon]:[Soil Carbon]])</f>
        <v>78.679628834625703</v>
      </c>
    </row>
    <row r="2109" spans="2:14" hidden="1">
      <c r="B2109" s="1" t="s">
        <v>31954</v>
      </c>
      <c r="C2109" s="1" t="s">
        <v>190</v>
      </c>
      <c r="D2109" s="1" t="s">
        <v>214</v>
      </c>
      <c r="E2109" s="1" t="s">
        <v>31947</v>
      </c>
      <c r="F2109" s="1" t="s">
        <v>193</v>
      </c>
      <c r="G2109" s="35">
        <v>25</v>
      </c>
      <c r="H210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m)WilForMechanicalUnknown25</v>
      </c>
      <c r="I2109" s="39">
        <v>57.544614566121176</v>
      </c>
      <c r="J2109" s="28">
        <v>2.0064749984422261</v>
      </c>
      <c r="K2109" s="28">
        <v>14.396551724137931</v>
      </c>
      <c r="L2109" s="28">
        <v>4.0231288639276759</v>
      </c>
      <c r="M2109" s="28">
        <v>3.3186329338499263</v>
      </c>
      <c r="N2109" s="28">
        <f>SUM(TotalCarbon[[#This Row],[Tree Carbon]:[Soil Carbon]])</f>
        <v>81.289403086478941</v>
      </c>
    </row>
    <row r="2110" spans="2:14" hidden="1">
      <c r="B2110" s="1" t="s">
        <v>31954</v>
      </c>
      <c r="C2110" s="1" t="s">
        <v>190</v>
      </c>
      <c r="D2110" s="1" t="s">
        <v>214</v>
      </c>
      <c r="E2110" s="1" t="s">
        <v>31947</v>
      </c>
      <c r="F2110" s="1" t="s">
        <v>193</v>
      </c>
      <c r="G2110" s="35">
        <v>30</v>
      </c>
      <c r="H211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m)WilForMechanicalUnknown30</v>
      </c>
      <c r="I2110" s="39">
        <v>57.544973039522596</v>
      </c>
      <c r="J2110" s="28">
        <v>2.0064749999811595</v>
      </c>
      <c r="K2110" s="28">
        <v>16.336956521739129</v>
      </c>
      <c r="L2110" s="28">
        <v>4.0231288632488234</v>
      </c>
      <c r="M2110" s="28">
        <v>3.6687303874609398</v>
      </c>
      <c r="N2110" s="28">
        <f>SUM(TotalCarbon[[#This Row],[Tree Carbon]:[Soil Carbon]])</f>
        <v>83.580263811952648</v>
      </c>
    </row>
    <row r="2111" spans="2:14" hidden="1">
      <c r="B2111" s="1" t="s">
        <v>31954</v>
      </c>
      <c r="C2111" s="1" t="s">
        <v>190</v>
      </c>
      <c r="D2111" s="1" t="s">
        <v>214</v>
      </c>
      <c r="E2111" s="1" t="s">
        <v>31947</v>
      </c>
      <c r="F2111" s="1" t="s">
        <v>193</v>
      </c>
      <c r="G2111" s="35">
        <v>35</v>
      </c>
      <c r="H211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m)WilForMechanicalUnknown35</v>
      </c>
      <c r="I2111" s="39">
        <v>57.544998114162233</v>
      </c>
      <c r="J2111" s="28">
        <v>2.0064749999997722</v>
      </c>
      <c r="K2111" s="28">
        <v>18.077319587628867</v>
      </c>
      <c r="L2111" s="28">
        <v>4.0231288632406166</v>
      </c>
      <c r="M2111" s="28">
        <v>3.9553659393065601</v>
      </c>
      <c r="N2111" s="28">
        <f>SUM(TotalCarbon[[#This Row],[Tree Carbon]:[Soil Carbon]])</f>
        <v>85.607287504338046</v>
      </c>
    </row>
    <row r="2112" spans="2:14" hidden="1">
      <c r="B2112" s="1" t="s">
        <v>31954</v>
      </c>
      <c r="C2112" s="1" t="s">
        <v>190</v>
      </c>
      <c r="D2112" s="1" t="s">
        <v>214</v>
      </c>
      <c r="E2112" s="1" t="s">
        <v>31947</v>
      </c>
      <c r="F2112" s="1" t="s">
        <v>193</v>
      </c>
      <c r="G2112" s="35">
        <v>40</v>
      </c>
      <c r="H211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m)WilForMechanicalUnknown40</v>
      </c>
      <c r="I2112" s="39">
        <v>57.544999868089</v>
      </c>
      <c r="J2112" s="28">
        <v>2.0064749999999973</v>
      </c>
      <c r="K2112" s="28">
        <v>19.647058823529413</v>
      </c>
      <c r="L2112" s="28">
        <v>4.0231288632405144</v>
      </c>
      <c r="M2112" s="28">
        <v>4.1900432805280587</v>
      </c>
      <c r="N2112" s="28">
        <f>SUM(TotalCarbon[[#This Row],[Tree Carbon]:[Soil Carbon]])</f>
        <v>87.411705835386982</v>
      </c>
    </row>
    <row r="2113" spans="2:14" hidden="1">
      <c r="B2113" s="1" t="s">
        <v>31954</v>
      </c>
      <c r="C2113" s="1" t="s">
        <v>190</v>
      </c>
      <c r="D2113" s="1" t="s">
        <v>214</v>
      </c>
      <c r="E2113" s="1" t="s">
        <v>31947</v>
      </c>
      <c r="F2113" s="1" t="s">
        <v>193</v>
      </c>
      <c r="G2113" s="35">
        <v>45</v>
      </c>
      <c r="H211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m)WilForMechanicalUnknown45</v>
      </c>
      <c r="I2113" s="39">
        <v>57.544999990773071</v>
      </c>
      <c r="J2113" s="28">
        <v>2.006475</v>
      </c>
      <c r="K2113" s="28">
        <v>21.070093457943926</v>
      </c>
      <c r="L2113" s="28">
        <v>4.0231288632405162</v>
      </c>
      <c r="M2113" s="28">
        <v>4.3821808368366746</v>
      </c>
      <c r="N2113" s="28">
        <f>SUM(TotalCarbon[[#This Row],[Tree Carbon]:[Soil Carbon]])</f>
        <v>89.026878148794196</v>
      </c>
    </row>
    <row r="2114" spans="2:14" hidden="1">
      <c r="B2114" s="1" t="s">
        <v>31954</v>
      </c>
      <c r="C2114" s="1" t="s">
        <v>190</v>
      </c>
      <c r="D2114" s="1" t="s">
        <v>214</v>
      </c>
      <c r="E2114" s="1" t="s">
        <v>31947</v>
      </c>
      <c r="F2114" s="1" t="s">
        <v>193</v>
      </c>
      <c r="G2114" s="35">
        <v>50</v>
      </c>
      <c r="H211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m)WilForMechanicalUnknown50</v>
      </c>
      <c r="I2114" s="39">
        <v>57.54499999935458</v>
      </c>
      <c r="J2114" s="28">
        <v>2.006475</v>
      </c>
      <c r="K2114" s="28">
        <v>22.366071428571427</v>
      </c>
      <c r="L2114" s="28">
        <v>4.0231288632405162</v>
      </c>
      <c r="M2114" s="28">
        <v>4.5394897630077793</v>
      </c>
      <c r="N2114" s="28">
        <f>SUM(TotalCarbon[[#This Row],[Tree Carbon]:[Soil Carbon]])</f>
        <v>90.480165054174307</v>
      </c>
    </row>
    <row r="2115" spans="2:14" hidden="1">
      <c r="B2115" s="1" t="s">
        <v>31954</v>
      </c>
      <c r="C2115" s="1" t="s">
        <v>190</v>
      </c>
      <c r="D2115" s="1" t="s">
        <v>214</v>
      </c>
      <c r="E2115" s="1" t="s">
        <v>31947</v>
      </c>
      <c r="F2115" s="1" t="s">
        <v>193</v>
      </c>
      <c r="G2115" s="35">
        <v>60</v>
      </c>
      <c r="H211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m)WilForMechanicalUnknown60</v>
      </c>
      <c r="I2115" s="39">
        <v>57.544999999996833</v>
      </c>
      <c r="J2115" s="28">
        <v>2.006475</v>
      </c>
      <c r="K2115" s="28">
        <v>24.639344262295083</v>
      </c>
      <c r="L2115" s="28">
        <v>4.0231288632405162</v>
      </c>
      <c r="M2115" s="28">
        <v>4.7737307452305799</v>
      </c>
      <c r="N2115" s="28">
        <f>SUM(TotalCarbon[[#This Row],[Tree Carbon]:[Soil Carbon]])</f>
        <v>92.987678870763006</v>
      </c>
    </row>
    <row r="2116" spans="2:14" hidden="1">
      <c r="B2116" s="1" t="s">
        <v>31954</v>
      </c>
      <c r="C2116" s="1" t="s">
        <v>190</v>
      </c>
      <c r="D2116" s="1" t="s">
        <v>214</v>
      </c>
      <c r="E2116" s="1" t="s">
        <v>31947</v>
      </c>
      <c r="F2116" s="1" t="s">
        <v>193</v>
      </c>
      <c r="G2116" s="35">
        <v>70</v>
      </c>
      <c r="H211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m)WilForMechanicalUnknown70</v>
      </c>
      <c r="I2116" s="39">
        <v>57.544999999999973</v>
      </c>
      <c r="J2116" s="28">
        <v>2.006475</v>
      </c>
      <c r="K2116" s="28">
        <v>26.568181818181817</v>
      </c>
      <c r="L2116" s="28">
        <v>4.0231288632405162</v>
      </c>
      <c r="M2116" s="28">
        <v>4.9307471712176039</v>
      </c>
      <c r="N2116" s="28">
        <f>SUM(TotalCarbon[[#This Row],[Tree Carbon]:[Soil Carbon]])</f>
        <v>95.073532852639914</v>
      </c>
    </row>
    <row r="2117" spans="2:14" hidden="1">
      <c r="B2117" s="1" t="s">
        <v>31954</v>
      </c>
      <c r="C2117" s="1" t="s">
        <v>190</v>
      </c>
      <c r="D2117" s="1" t="s">
        <v>214</v>
      </c>
      <c r="E2117" s="1" t="s">
        <v>31947</v>
      </c>
      <c r="F2117" s="1" t="s">
        <v>193</v>
      </c>
      <c r="G2117" s="35">
        <v>80</v>
      </c>
      <c r="H211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m)WilForMechanicalUnknown80</v>
      </c>
      <c r="I2117" s="39">
        <v>57.545000000000002</v>
      </c>
      <c r="J2117" s="28">
        <v>2.006475</v>
      </c>
      <c r="K2117" s="28">
        <v>28.225352112676056</v>
      </c>
      <c r="L2117" s="28">
        <v>4.0231288632405162</v>
      </c>
      <c r="M2117" s="28">
        <v>5.035998429113576</v>
      </c>
      <c r="N2117" s="28">
        <f>SUM(TotalCarbon[[#This Row],[Tree Carbon]:[Soil Carbon]])</f>
        <v>96.835954405030151</v>
      </c>
    </row>
    <row r="2118" spans="2:14" hidden="1">
      <c r="B2118" s="1" t="s">
        <v>31954</v>
      </c>
      <c r="C2118" s="1" t="s">
        <v>190</v>
      </c>
      <c r="D2118" s="1" t="s">
        <v>214</v>
      </c>
      <c r="E2118" s="1" t="s">
        <v>31947</v>
      </c>
      <c r="F2118" s="1" t="s">
        <v>193</v>
      </c>
      <c r="G2118" s="35">
        <v>90</v>
      </c>
      <c r="H211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m)WilForMechanicalUnknown90</v>
      </c>
      <c r="I2118" s="39">
        <v>57.545000000000002</v>
      </c>
      <c r="J2118" s="28">
        <v>2.006475</v>
      </c>
      <c r="K2118" s="28">
        <v>29.664473684210527</v>
      </c>
      <c r="L2118" s="28">
        <v>4.0231288632405162</v>
      </c>
      <c r="M2118" s="28">
        <v>5.1065504571517124</v>
      </c>
      <c r="N2118" s="28">
        <f>SUM(TotalCarbon[[#This Row],[Tree Carbon]:[Soil Carbon]])</f>
        <v>98.345628004602759</v>
      </c>
    </row>
    <row r="2119" spans="2:14" hidden="1">
      <c r="B2119" s="1" t="s">
        <v>31954</v>
      </c>
      <c r="C2119" s="1" t="s">
        <v>190</v>
      </c>
      <c r="D2119" s="1" t="s">
        <v>214</v>
      </c>
      <c r="E2119" s="1" t="s">
        <v>31947</v>
      </c>
      <c r="F2119" s="1" t="s">
        <v>193</v>
      </c>
      <c r="G2119" s="35">
        <v>100</v>
      </c>
      <c r="H211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m)WilForMechanicalUnknown100</v>
      </c>
      <c r="I2119" s="39">
        <v>57.545000000000002</v>
      </c>
      <c r="J2119" s="28">
        <v>2.006475</v>
      </c>
      <c r="K2119" s="28">
        <v>30.925925925925927</v>
      </c>
      <c r="L2119" s="28">
        <v>4.0231288632405162</v>
      </c>
      <c r="M2119" s="28">
        <v>5.1538428958341456</v>
      </c>
      <c r="N2119" s="28">
        <f>SUM(TotalCarbon[[#This Row],[Tree Carbon]:[Soil Carbon]])</f>
        <v>99.654372685000595</v>
      </c>
    </row>
    <row r="2120" spans="2:14" hidden="1">
      <c r="B2120" s="1" t="s">
        <v>31954</v>
      </c>
      <c r="C2120" s="1" t="s">
        <v>190</v>
      </c>
      <c r="D2120" s="1" t="s">
        <v>215</v>
      </c>
      <c r="E2120" s="1" t="s">
        <v>31947</v>
      </c>
      <c r="F2120" s="1" t="s">
        <v>193</v>
      </c>
      <c r="G2120" s="35">
        <v>0</v>
      </c>
      <c r="H212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m)WilMixMechanicalUnknown0</v>
      </c>
      <c r="I2120" s="39">
        <v>0</v>
      </c>
      <c r="J2120" s="28">
        <v>0</v>
      </c>
      <c r="K2120" s="28">
        <v>0</v>
      </c>
      <c r="L2120" s="28">
        <v>0</v>
      </c>
      <c r="M2120" s="28">
        <v>0</v>
      </c>
      <c r="N2120" s="28">
        <f>SUM(TotalCarbon[[#This Row],[Tree Carbon]:[Soil Carbon]])</f>
        <v>0</v>
      </c>
    </row>
    <row r="2121" spans="2:14" hidden="1">
      <c r="B2121" s="1" t="s">
        <v>31954</v>
      </c>
      <c r="C2121" s="1" t="s">
        <v>190</v>
      </c>
      <c r="D2121" s="1" t="s">
        <v>215</v>
      </c>
      <c r="E2121" s="1" t="s">
        <v>31947</v>
      </c>
      <c r="F2121" s="1" t="s">
        <v>193</v>
      </c>
      <c r="G2121" s="35">
        <v>5</v>
      </c>
      <c r="H212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m)WilMixMechanicalUnknown5</v>
      </c>
      <c r="I2121" s="39">
        <v>43.280114586930331</v>
      </c>
      <c r="J2121" s="28">
        <v>0.50571200927926363</v>
      </c>
      <c r="K2121" s="28">
        <v>3.7388059701492535</v>
      </c>
      <c r="L2121" s="28">
        <v>5.4480445518696898</v>
      </c>
      <c r="M2121" s="28">
        <v>0.95166354634059758</v>
      </c>
      <c r="N2121" s="28">
        <f>SUM(TotalCarbon[[#This Row],[Tree Carbon]:[Soil Carbon]])</f>
        <v>53.924340664569137</v>
      </c>
    </row>
    <row r="2122" spans="2:14" hidden="1">
      <c r="B2122" s="1" t="s">
        <v>31954</v>
      </c>
      <c r="C2122" s="1" t="s">
        <v>190</v>
      </c>
      <c r="D2122" s="1" t="s">
        <v>215</v>
      </c>
      <c r="E2122" s="1" t="s">
        <v>31947</v>
      </c>
      <c r="F2122" s="1" t="s">
        <v>193</v>
      </c>
      <c r="G2122" s="35">
        <v>10</v>
      </c>
      <c r="H212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m)WilMixMechanicalUnknown10</v>
      </c>
      <c r="I2122" s="39">
        <v>53.565423914825189</v>
      </c>
      <c r="J2122" s="28">
        <v>1.9909638491125299</v>
      </c>
      <c r="K2122" s="28">
        <v>6.958333333333333</v>
      </c>
      <c r="L2122" s="28">
        <v>4.0300035321622349</v>
      </c>
      <c r="M2122" s="28">
        <v>1.7308197583128937</v>
      </c>
      <c r="N2122" s="28">
        <f>SUM(TotalCarbon[[#This Row],[Tree Carbon]:[Soil Carbon]])</f>
        <v>68.27554438774618</v>
      </c>
    </row>
    <row r="2123" spans="2:14" hidden="1">
      <c r="B2123" s="1" t="s">
        <v>31954</v>
      </c>
      <c r="C2123" s="1" t="s">
        <v>190</v>
      </c>
      <c r="D2123" s="1" t="s">
        <v>215</v>
      </c>
      <c r="E2123" s="1" t="s">
        <v>31947</v>
      </c>
      <c r="F2123" s="1" t="s">
        <v>193</v>
      </c>
      <c r="G2123" s="35">
        <v>15</v>
      </c>
      <c r="H212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m)WilMixMechanicalUnknown15</v>
      </c>
      <c r="I2123" s="39">
        <v>54.176922444078706</v>
      </c>
      <c r="J2123" s="28">
        <v>3.1163886803473879</v>
      </c>
      <c r="K2123" s="28">
        <v>9.7597402597402603</v>
      </c>
      <c r="L2123" s="28">
        <v>3.6517077495144048</v>
      </c>
      <c r="M2123" s="28">
        <v>2.3687389105063588</v>
      </c>
      <c r="N2123" s="28">
        <f>SUM(TotalCarbon[[#This Row],[Tree Carbon]:[Soil Carbon]])</f>
        <v>73.073498044187119</v>
      </c>
    </row>
    <row r="2124" spans="2:14" hidden="1">
      <c r="B2124" s="1" t="s">
        <v>31954</v>
      </c>
      <c r="C2124" s="1" t="s">
        <v>190</v>
      </c>
      <c r="D2124" s="1" t="s">
        <v>215</v>
      </c>
      <c r="E2124" s="1" t="s">
        <v>31947</v>
      </c>
      <c r="F2124" s="1" t="s">
        <v>193</v>
      </c>
      <c r="G2124" s="35">
        <v>20</v>
      </c>
      <c r="H212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m)WilMixMechanicalUnknown20</v>
      </c>
      <c r="I2124" s="39">
        <v>54.210551718557653</v>
      </c>
      <c r="J2124" s="28">
        <v>3.6922194585528461</v>
      </c>
      <c r="K2124" s="28">
        <v>12.219512195121951</v>
      </c>
      <c r="L2124" s="28">
        <v>3.5180022887564144</v>
      </c>
      <c r="M2124" s="28">
        <v>2.8910229383845873</v>
      </c>
      <c r="N2124" s="28">
        <f>SUM(TotalCarbon[[#This Row],[Tree Carbon]:[Soil Carbon]])</f>
        <v>76.53130859937346</v>
      </c>
    </row>
    <row r="2125" spans="2:14" hidden="1">
      <c r="B2125" s="1" t="s">
        <v>31954</v>
      </c>
      <c r="C2125" s="1" t="s">
        <v>190</v>
      </c>
      <c r="D2125" s="1" t="s">
        <v>215</v>
      </c>
      <c r="E2125" s="1" t="s">
        <v>31947</v>
      </c>
      <c r="F2125" s="1" t="s">
        <v>193</v>
      </c>
      <c r="G2125" s="35">
        <v>25</v>
      </c>
      <c r="H212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m)WilMixMechanicalUnknown25</v>
      </c>
      <c r="I2125" s="39">
        <v>54.212393332588448</v>
      </c>
      <c r="J2125" s="28">
        <v>3.9491162013279277</v>
      </c>
      <c r="K2125" s="28">
        <v>14.396551724137931</v>
      </c>
      <c r="L2125" s="28">
        <v>3.4663258692876404</v>
      </c>
      <c r="M2125" s="28">
        <v>3.3186329338499263</v>
      </c>
      <c r="N2125" s="28">
        <f>SUM(TotalCarbon[[#This Row],[Tree Carbon]:[Soil Carbon]])</f>
        <v>79.343020061191879</v>
      </c>
    </row>
    <row r="2126" spans="2:14" hidden="1">
      <c r="B2126" s="1" t="s">
        <v>31954</v>
      </c>
      <c r="C2126" s="1" t="s">
        <v>190</v>
      </c>
      <c r="D2126" s="1" t="s">
        <v>215</v>
      </c>
      <c r="E2126" s="1" t="s">
        <v>31947</v>
      </c>
      <c r="F2126" s="1" t="s">
        <v>193</v>
      </c>
      <c r="G2126" s="35">
        <v>30</v>
      </c>
      <c r="H212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m)WilMixMechanicalUnknown30</v>
      </c>
      <c r="I2126" s="39">
        <v>54.212494160084155</v>
      </c>
      <c r="J2126" s="28">
        <v>4.0578536471666267</v>
      </c>
      <c r="K2126" s="28">
        <v>16.336956521739129</v>
      </c>
      <c r="L2126" s="28">
        <v>3.4456738398890017</v>
      </c>
      <c r="M2126" s="28">
        <v>3.6687303874609398</v>
      </c>
      <c r="N2126" s="28">
        <f>SUM(TotalCarbon[[#This Row],[Tree Carbon]:[Soil Carbon]])</f>
        <v>81.721708556339848</v>
      </c>
    </row>
    <row r="2127" spans="2:14" hidden="1">
      <c r="B2127" s="1" t="s">
        <v>31954</v>
      </c>
      <c r="C2127" s="1" t="s">
        <v>190</v>
      </c>
      <c r="D2127" s="1" t="s">
        <v>215</v>
      </c>
      <c r="E2127" s="1" t="s">
        <v>31947</v>
      </c>
      <c r="F2127" s="1" t="s">
        <v>193</v>
      </c>
      <c r="G2127" s="35">
        <v>35</v>
      </c>
      <c r="H212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m)WilMixMechanicalUnknown35</v>
      </c>
      <c r="I2127" s="39">
        <v>54.212499680271655</v>
      </c>
      <c r="J2127" s="28">
        <v>4.1029247030586706</v>
      </c>
      <c r="K2127" s="28">
        <v>18.077319587628867</v>
      </c>
      <c r="L2127" s="28">
        <v>3.4373106910415823</v>
      </c>
      <c r="M2127" s="28">
        <v>3.9553659393065601</v>
      </c>
      <c r="N2127" s="28">
        <f>SUM(TotalCarbon[[#This Row],[Tree Carbon]:[Soil Carbon]])</f>
        <v>83.785420601307337</v>
      </c>
    </row>
    <row r="2128" spans="2:14" hidden="1">
      <c r="B2128" s="1" t="s">
        <v>31954</v>
      </c>
      <c r="C2128" s="1" t="s">
        <v>190</v>
      </c>
      <c r="D2128" s="1" t="s">
        <v>215</v>
      </c>
      <c r="E2128" s="1" t="s">
        <v>31947</v>
      </c>
      <c r="F2128" s="1" t="s">
        <v>193</v>
      </c>
      <c r="G2128" s="35">
        <v>40</v>
      </c>
      <c r="H212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m)WilMixMechanicalUnknown40</v>
      </c>
      <c r="I2128" s="39">
        <v>54.212499982495267</v>
      </c>
      <c r="J2128" s="28">
        <v>4.1214487134422324</v>
      </c>
      <c r="K2128" s="28">
        <v>19.647058823529413</v>
      </c>
      <c r="L2128" s="28">
        <v>3.433905909798399</v>
      </c>
      <c r="M2128" s="28">
        <v>4.1900432805280587</v>
      </c>
      <c r="N2128" s="28">
        <f>SUM(TotalCarbon[[#This Row],[Tree Carbon]:[Soil Carbon]])</f>
        <v>85.60495670979337</v>
      </c>
    </row>
    <row r="2129" spans="2:14" hidden="1">
      <c r="B2129" s="1" t="s">
        <v>31954</v>
      </c>
      <c r="C2129" s="1" t="s">
        <v>190</v>
      </c>
      <c r="D2129" s="1" t="s">
        <v>215</v>
      </c>
      <c r="E2129" s="1" t="s">
        <v>31947</v>
      </c>
      <c r="F2129" s="1" t="s">
        <v>193</v>
      </c>
      <c r="G2129" s="35">
        <v>45</v>
      </c>
      <c r="H212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m)WilMixMechanicalUnknown45</v>
      </c>
      <c r="I2129" s="39">
        <v>54.21249999904164</v>
      </c>
      <c r="J2129" s="28">
        <v>4.1290357876208619</v>
      </c>
      <c r="K2129" s="28">
        <v>21.070093457943926</v>
      </c>
      <c r="L2129" s="28">
        <v>3.4325167627891786</v>
      </c>
      <c r="M2129" s="28">
        <v>4.3821808368366746</v>
      </c>
      <c r="N2129" s="28">
        <f>SUM(TotalCarbon[[#This Row],[Tree Carbon]:[Soil Carbon]])</f>
        <v>87.22632684423229</v>
      </c>
    </row>
    <row r="2130" spans="2:14" hidden="1">
      <c r="B2130" s="1" t="s">
        <v>31954</v>
      </c>
      <c r="C2130" s="1" t="s">
        <v>190</v>
      </c>
      <c r="D2130" s="1" t="s">
        <v>215</v>
      </c>
      <c r="E2130" s="1" t="s">
        <v>31947</v>
      </c>
      <c r="F2130" s="1" t="s">
        <v>193</v>
      </c>
      <c r="G2130" s="35">
        <v>50</v>
      </c>
      <c r="H213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m)WilMixMechanicalUnknown50</v>
      </c>
      <c r="I2130" s="39">
        <v>54.212499999947539</v>
      </c>
      <c r="J2130" s="28">
        <v>4.1321389364268883</v>
      </c>
      <c r="K2130" s="28">
        <v>22.366071428571427</v>
      </c>
      <c r="L2130" s="28">
        <v>3.4319494921982305</v>
      </c>
      <c r="M2130" s="28">
        <v>4.5394897630077793</v>
      </c>
      <c r="N2130" s="28">
        <f>SUM(TotalCarbon[[#This Row],[Tree Carbon]:[Soil Carbon]])</f>
        <v>88.682149620151861</v>
      </c>
    </row>
    <row r="2131" spans="2:14" hidden="1">
      <c r="B2131" s="1" t="s">
        <v>31954</v>
      </c>
      <c r="C2131" s="1" t="s">
        <v>190</v>
      </c>
      <c r="D2131" s="1" t="s">
        <v>215</v>
      </c>
      <c r="E2131" s="1" t="s">
        <v>31947</v>
      </c>
      <c r="F2131" s="1" t="s">
        <v>193</v>
      </c>
      <c r="G2131" s="35">
        <v>60</v>
      </c>
      <c r="H213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m)WilMixMechanicalUnknown60</v>
      </c>
      <c r="I2131" s="39">
        <v>54.212499999999828</v>
      </c>
      <c r="J2131" s="28">
        <v>4.1339258017567904</v>
      </c>
      <c r="K2131" s="28">
        <v>24.639344262295083</v>
      </c>
      <c r="L2131" s="28">
        <v>3.4316230803327681</v>
      </c>
      <c r="M2131" s="28">
        <v>4.7737307452305799</v>
      </c>
      <c r="N2131" s="28">
        <f>SUM(TotalCarbon[[#This Row],[Tree Carbon]:[Soil Carbon]])</f>
        <v>91.191123889615056</v>
      </c>
    </row>
    <row r="2132" spans="2:14" hidden="1">
      <c r="B2132" s="1" t="s">
        <v>31954</v>
      </c>
      <c r="C2132" s="1" t="s">
        <v>190</v>
      </c>
      <c r="D2132" s="1" t="s">
        <v>215</v>
      </c>
      <c r="E2132" s="1" t="s">
        <v>31947</v>
      </c>
      <c r="F2132" s="1" t="s">
        <v>193</v>
      </c>
      <c r="G2132" s="35">
        <v>70</v>
      </c>
      <c r="H213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m)WilMixMechanicalUnknown70</v>
      </c>
      <c r="I2132" s="39">
        <v>54.212499999999999</v>
      </c>
      <c r="J2132" s="28">
        <v>4.1342241935417992</v>
      </c>
      <c r="K2132" s="28">
        <v>26.568181818181817</v>
      </c>
      <c r="L2132" s="28">
        <v>3.4315685890132728</v>
      </c>
      <c r="M2132" s="28">
        <v>4.9307471712176039</v>
      </c>
      <c r="N2132" s="28">
        <f>SUM(TotalCarbon[[#This Row],[Tree Carbon]:[Soil Carbon]])</f>
        <v>93.277221771954487</v>
      </c>
    </row>
    <row r="2133" spans="2:14" hidden="1">
      <c r="B2133" s="1" t="s">
        <v>31954</v>
      </c>
      <c r="C2133" s="1" t="s">
        <v>190</v>
      </c>
      <c r="D2133" s="1" t="s">
        <v>215</v>
      </c>
      <c r="E2133" s="1" t="s">
        <v>31947</v>
      </c>
      <c r="F2133" s="1" t="s">
        <v>193</v>
      </c>
      <c r="G2133" s="35">
        <v>80</v>
      </c>
      <c r="H213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m)WilMixMechanicalUnknown80</v>
      </c>
      <c r="I2133" s="39">
        <v>54.212499999999999</v>
      </c>
      <c r="J2133" s="28">
        <v>4.1342740146584678</v>
      </c>
      <c r="K2133" s="28">
        <v>28.225352112676056</v>
      </c>
      <c r="L2133" s="28">
        <v>3.4315594913134024</v>
      </c>
      <c r="M2133" s="28">
        <v>5.035998429113576</v>
      </c>
      <c r="N2133" s="28">
        <f>SUM(TotalCarbon[[#This Row],[Tree Carbon]:[Soil Carbon]])</f>
        <v>95.039684047761497</v>
      </c>
    </row>
    <row r="2134" spans="2:14" hidden="1">
      <c r="B2134" s="1" t="s">
        <v>31954</v>
      </c>
      <c r="C2134" s="1" t="s">
        <v>190</v>
      </c>
      <c r="D2134" s="1" t="s">
        <v>215</v>
      </c>
      <c r="E2134" s="1" t="s">
        <v>31947</v>
      </c>
      <c r="F2134" s="1" t="s">
        <v>193</v>
      </c>
      <c r="G2134" s="35">
        <v>90</v>
      </c>
      <c r="H213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m)WilMixMechanicalUnknown90</v>
      </c>
      <c r="I2134" s="39">
        <v>54.212499999999999</v>
      </c>
      <c r="J2134" s="28">
        <v>4.1342823328444265</v>
      </c>
      <c r="K2134" s="28">
        <v>29.664473684210527</v>
      </c>
      <c r="L2134" s="28">
        <v>3.4315579723649097</v>
      </c>
      <c r="M2134" s="28">
        <v>5.1065504571517124</v>
      </c>
      <c r="N2134" s="28">
        <f>SUM(TotalCarbon[[#This Row],[Tree Carbon]:[Soil Carbon]])</f>
        <v>96.549364446571587</v>
      </c>
    </row>
    <row r="2135" spans="2:14" hidden="1">
      <c r="B2135" s="1" t="s">
        <v>31954</v>
      </c>
      <c r="C2135" s="1" t="s">
        <v>190</v>
      </c>
      <c r="D2135" s="1" t="s">
        <v>215</v>
      </c>
      <c r="E2135" s="1" t="s">
        <v>31947</v>
      </c>
      <c r="F2135" s="1" t="s">
        <v>193</v>
      </c>
      <c r="G2135" s="35">
        <v>100</v>
      </c>
      <c r="H213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m)WilMixMechanicalUnknown100</v>
      </c>
      <c r="I2135" s="39">
        <v>54.212499999999999</v>
      </c>
      <c r="J2135" s="28">
        <v>4.1342837216513875</v>
      </c>
      <c r="K2135" s="28">
        <v>30.925925925925927</v>
      </c>
      <c r="L2135" s="28">
        <v>3.4315577187611517</v>
      </c>
      <c r="M2135" s="28">
        <v>5.1538428958341456</v>
      </c>
      <c r="N2135" s="28">
        <f>SUM(TotalCarbon[[#This Row],[Tree Carbon]:[Soil Carbon]])</f>
        <v>97.858110262172616</v>
      </c>
    </row>
    <row r="2136" spans="2:14" hidden="1">
      <c r="B2136" s="1" t="s">
        <v>31954</v>
      </c>
      <c r="C2136" s="1" t="s">
        <v>190</v>
      </c>
      <c r="D2136" s="1" t="s">
        <v>216</v>
      </c>
      <c r="E2136" s="1" t="s">
        <v>31947</v>
      </c>
      <c r="F2136" s="1" t="s">
        <v>193</v>
      </c>
      <c r="G2136" s="35">
        <v>0</v>
      </c>
      <c r="H213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m)WilScrubMechanicalUnknown0</v>
      </c>
      <c r="I2136" s="39">
        <v>0</v>
      </c>
      <c r="J2136" s="28">
        <v>0</v>
      </c>
      <c r="K2136" s="28">
        <v>0</v>
      </c>
      <c r="L2136" s="28">
        <v>0</v>
      </c>
      <c r="M2136" s="28">
        <v>0</v>
      </c>
      <c r="N2136" s="28">
        <f>SUM(TotalCarbon[[#This Row],[Tree Carbon]:[Soil Carbon]])</f>
        <v>0</v>
      </c>
    </row>
    <row r="2137" spans="2:14" hidden="1">
      <c r="B2137" s="1" t="s">
        <v>31954</v>
      </c>
      <c r="C2137" s="1" t="s">
        <v>190</v>
      </c>
      <c r="D2137" s="1" t="s">
        <v>216</v>
      </c>
      <c r="E2137" s="1" t="s">
        <v>31947</v>
      </c>
      <c r="F2137" s="1" t="s">
        <v>193</v>
      </c>
      <c r="G2137" s="35">
        <v>5</v>
      </c>
      <c r="H213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m)WilScrubMechanicalUnknown5</v>
      </c>
      <c r="I2137" s="39">
        <v>10.200538171750523</v>
      </c>
      <c r="J2137" s="28">
        <v>1.0645813269185507</v>
      </c>
      <c r="K2137" s="28">
        <v>3.7388059701492535</v>
      </c>
      <c r="L2137" s="28">
        <v>4.6250882459174463</v>
      </c>
      <c r="M2137" s="28">
        <v>0.95166354634059758</v>
      </c>
      <c r="N2137" s="28">
        <f>SUM(TotalCarbon[[#This Row],[Tree Carbon]:[Soil Carbon]])</f>
        <v>20.580677261076371</v>
      </c>
    </row>
    <row r="2138" spans="2:14" hidden="1">
      <c r="B2138" s="1" t="s">
        <v>31954</v>
      </c>
      <c r="C2138" s="1" t="s">
        <v>190</v>
      </c>
      <c r="D2138" s="1" t="s">
        <v>216</v>
      </c>
      <c r="E2138" s="1" t="s">
        <v>31947</v>
      </c>
      <c r="F2138" s="1" t="s">
        <v>193</v>
      </c>
      <c r="G2138" s="35">
        <v>10</v>
      </c>
      <c r="H213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m)WilScrubMechanicalUnknown10</v>
      </c>
      <c r="I2138" s="39">
        <v>35.143476695572822</v>
      </c>
      <c r="J2138" s="28">
        <v>1.6204400579475913</v>
      </c>
      <c r="K2138" s="28">
        <v>6.958333333333333</v>
      </c>
      <c r="L2138" s="28">
        <v>4.2167719630145744</v>
      </c>
      <c r="M2138" s="28">
        <v>1.7308197583128937</v>
      </c>
      <c r="N2138" s="28">
        <f>SUM(TotalCarbon[[#This Row],[Tree Carbon]:[Soil Carbon]])</f>
        <v>49.669841808181218</v>
      </c>
    </row>
    <row r="2139" spans="2:14" hidden="1">
      <c r="B2139" s="1" t="s">
        <v>31954</v>
      </c>
      <c r="C2139" s="1" t="s">
        <v>190</v>
      </c>
      <c r="D2139" s="1" t="s">
        <v>216</v>
      </c>
      <c r="E2139" s="1" t="s">
        <v>31947</v>
      </c>
      <c r="F2139" s="1" t="s">
        <v>193</v>
      </c>
      <c r="G2139" s="35">
        <v>15</v>
      </c>
      <c r="H213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m)WilScrubMechanicalUnknown15</v>
      </c>
      <c r="I2139" s="39">
        <v>50.783279786204176</v>
      </c>
      <c r="J2139" s="28">
        <v>1.7178185350889081</v>
      </c>
      <c r="K2139" s="28">
        <v>9.7597402597402603</v>
      </c>
      <c r="L2139" s="28">
        <v>4.1629804040282012</v>
      </c>
      <c r="M2139" s="28">
        <v>2.3687389105063588</v>
      </c>
      <c r="N2139" s="28">
        <f>SUM(TotalCarbon[[#This Row],[Tree Carbon]:[Soil Carbon]])</f>
        <v>68.79255789556791</v>
      </c>
    </row>
    <row r="2140" spans="2:14" hidden="1">
      <c r="B2140" s="1" t="s">
        <v>31954</v>
      </c>
      <c r="C2140" s="1" t="s">
        <v>190</v>
      </c>
      <c r="D2140" s="1" t="s">
        <v>216</v>
      </c>
      <c r="E2140" s="1" t="s">
        <v>31947</v>
      </c>
      <c r="F2140" s="1" t="s">
        <v>193</v>
      </c>
      <c r="G2140" s="35">
        <v>20</v>
      </c>
      <c r="H214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m)WilScrubMechanicalUnknown20</v>
      </c>
      <c r="I2140" s="39">
        <v>57.571880583674044</v>
      </c>
      <c r="J2140" s="28">
        <v>1.7327852087464399</v>
      </c>
      <c r="K2140" s="28">
        <v>12.219512195121951</v>
      </c>
      <c r="L2140" s="28">
        <v>4.1550430525276214</v>
      </c>
      <c r="M2140" s="28">
        <v>2.8910229383845873</v>
      </c>
      <c r="N2140" s="28">
        <f>SUM(TotalCarbon[[#This Row],[Tree Carbon]:[Soil Carbon]])</f>
        <v>78.570243978454641</v>
      </c>
    </row>
    <row r="2141" spans="2:14" hidden="1">
      <c r="B2141" s="1" t="s">
        <v>31954</v>
      </c>
      <c r="C2141" s="1" t="s">
        <v>190</v>
      </c>
      <c r="D2141" s="1" t="s">
        <v>216</v>
      </c>
      <c r="E2141" s="1" t="s">
        <v>31947</v>
      </c>
      <c r="F2141" s="1" t="s">
        <v>193</v>
      </c>
      <c r="G2141" s="35">
        <v>25</v>
      </c>
      <c r="H214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m)WilScrubMechanicalUnknown25</v>
      </c>
      <c r="I2141" s="39">
        <v>60.192605067421155</v>
      </c>
      <c r="J2141" s="28">
        <v>1.7350424622575609</v>
      </c>
      <c r="K2141" s="28">
        <v>14.396551724137931</v>
      </c>
      <c r="L2141" s="28">
        <v>4.153853211594206</v>
      </c>
      <c r="M2141" s="28">
        <v>3.3186329338499263</v>
      </c>
      <c r="N2141" s="28">
        <f>SUM(TotalCarbon[[#This Row],[Tree Carbon]:[Soil Carbon]])</f>
        <v>83.796685399260781</v>
      </c>
    </row>
    <row r="2142" spans="2:14" hidden="1">
      <c r="B2142" s="1" t="s">
        <v>31954</v>
      </c>
      <c r="C2142" s="1" t="s">
        <v>190</v>
      </c>
      <c r="D2142" s="1" t="s">
        <v>216</v>
      </c>
      <c r="E2142" s="1" t="s">
        <v>31947</v>
      </c>
      <c r="F2142" s="1" t="s">
        <v>193</v>
      </c>
      <c r="G2142" s="35">
        <v>30</v>
      </c>
      <c r="H2142"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m)WilScrubMechanicalUnknown30</v>
      </c>
      <c r="I2142" s="39">
        <v>61.164099943070894</v>
      </c>
      <c r="J2142" s="28">
        <v>1.735381938235194</v>
      </c>
      <c r="K2142" s="28">
        <v>16.336956521739129</v>
      </c>
      <c r="L2142" s="28">
        <v>4.1536744307693674</v>
      </c>
      <c r="M2142" s="28">
        <v>3.6687303874609398</v>
      </c>
      <c r="N2142" s="28">
        <f>SUM(TotalCarbon[[#This Row],[Tree Carbon]:[Soil Carbon]])</f>
        <v>87.058843221275524</v>
      </c>
    </row>
    <row r="2143" spans="2:14" hidden="1">
      <c r="B2143" s="1" t="s">
        <v>31954</v>
      </c>
      <c r="C2143" s="1" t="s">
        <v>190</v>
      </c>
      <c r="D2143" s="1" t="s">
        <v>216</v>
      </c>
      <c r="E2143" s="1" t="s">
        <v>31947</v>
      </c>
      <c r="F2143" s="1" t="s">
        <v>193</v>
      </c>
      <c r="G2143" s="35">
        <v>35</v>
      </c>
      <c r="H2143"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m)WilScrubMechanicalUnknown35</v>
      </c>
      <c r="I2143" s="39">
        <v>61.519058612160876</v>
      </c>
      <c r="J2143" s="28">
        <v>1.7354329715270147</v>
      </c>
      <c r="K2143" s="28">
        <v>18.077319587628867</v>
      </c>
      <c r="L2143" s="28">
        <v>4.1536475584066395</v>
      </c>
      <c r="M2143" s="28">
        <v>3.9553659393065601</v>
      </c>
      <c r="N2143" s="28">
        <f>SUM(TotalCarbon[[#This Row],[Tree Carbon]:[Soil Carbon]])</f>
        <v>89.440824669029965</v>
      </c>
    </row>
    <row r="2144" spans="2:14" hidden="1">
      <c r="B2144" s="1" t="s">
        <v>31954</v>
      </c>
      <c r="C2144" s="1" t="s">
        <v>190</v>
      </c>
      <c r="D2144" s="1" t="s">
        <v>216</v>
      </c>
      <c r="E2144" s="1" t="s">
        <v>31947</v>
      </c>
      <c r="F2144" s="1" t="s">
        <v>193</v>
      </c>
      <c r="G2144" s="35">
        <v>40</v>
      </c>
      <c r="H2144"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m)WilScrubMechanicalUnknown40</v>
      </c>
      <c r="I2144" s="39">
        <v>61.648077115382748</v>
      </c>
      <c r="J2144" s="28">
        <v>1.7354406428529729</v>
      </c>
      <c r="K2144" s="28">
        <v>19.647058823529413</v>
      </c>
      <c r="L2144" s="28">
        <v>4.1536435190356196</v>
      </c>
      <c r="M2144" s="28">
        <v>4.1900432805280587</v>
      </c>
      <c r="N2144" s="28">
        <f>SUM(TotalCarbon[[#This Row],[Tree Carbon]:[Soil Carbon]])</f>
        <v>91.374263381328817</v>
      </c>
    </row>
    <row r="2145" spans="2:14" hidden="1">
      <c r="B2145" s="1" t="s">
        <v>31954</v>
      </c>
      <c r="C2145" s="1" t="s">
        <v>190</v>
      </c>
      <c r="D2145" s="1" t="s">
        <v>216</v>
      </c>
      <c r="E2145" s="1" t="s">
        <v>31947</v>
      </c>
      <c r="F2145" s="1" t="s">
        <v>193</v>
      </c>
      <c r="G2145" s="35">
        <v>45</v>
      </c>
      <c r="H2145"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m)WilScrubMechanicalUnknown45</v>
      </c>
      <c r="I2145" s="39">
        <v>61.694883795248352</v>
      </c>
      <c r="J2145" s="28">
        <v>1.7354417959958732</v>
      </c>
      <c r="K2145" s="28">
        <v>21.070093457943926</v>
      </c>
      <c r="L2145" s="28">
        <v>4.1536429118449476</v>
      </c>
      <c r="M2145" s="28">
        <v>4.3821808368366746</v>
      </c>
      <c r="N2145" s="28">
        <f>SUM(TotalCarbon[[#This Row],[Tree Carbon]:[Soil Carbon]])</f>
        <v>93.036242797869789</v>
      </c>
    </row>
    <row r="2146" spans="2:14" hidden="1">
      <c r="B2146" s="1" t="s">
        <v>31954</v>
      </c>
      <c r="C2146" s="1" t="s">
        <v>190</v>
      </c>
      <c r="D2146" s="1" t="s">
        <v>216</v>
      </c>
      <c r="E2146" s="1" t="s">
        <v>31947</v>
      </c>
      <c r="F2146" s="1" t="s">
        <v>193</v>
      </c>
      <c r="G2146" s="35">
        <v>50</v>
      </c>
      <c r="H2146"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m)WilScrubMechanicalUnknown50</v>
      </c>
      <c r="I2146" s="39">
        <v>61.711853227954883</v>
      </c>
      <c r="J2146" s="28">
        <v>1.7354419693344381</v>
      </c>
      <c r="K2146" s="28">
        <v>22.366071428571427</v>
      </c>
      <c r="L2146" s="28">
        <v>4.1536428205730731</v>
      </c>
      <c r="M2146" s="28">
        <v>4.5394897630077793</v>
      </c>
      <c r="N2146" s="28">
        <f>SUM(TotalCarbon[[#This Row],[Tree Carbon]:[Soil Carbon]])</f>
        <v>94.5064992094416</v>
      </c>
    </row>
    <row r="2147" spans="2:14" hidden="1">
      <c r="B2147" s="1" t="s">
        <v>31954</v>
      </c>
      <c r="C2147" s="1" t="s">
        <v>190</v>
      </c>
      <c r="D2147" s="1" t="s">
        <v>216</v>
      </c>
      <c r="E2147" s="1" t="s">
        <v>31947</v>
      </c>
      <c r="F2147" s="1" t="s">
        <v>193</v>
      </c>
      <c r="G2147" s="35">
        <v>60</v>
      </c>
      <c r="H2147"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m)WilScrubMechanicalUnknown60</v>
      </c>
      <c r="I2147" s="39">
        <v>61.720232971655435</v>
      </c>
      <c r="J2147" s="28">
        <v>1.7354419993070931</v>
      </c>
      <c r="K2147" s="28">
        <v>24.639344262295083</v>
      </c>
      <c r="L2147" s="28">
        <v>4.1536428047908975</v>
      </c>
      <c r="M2147" s="28">
        <v>4.7737307452305799</v>
      </c>
      <c r="N2147" s="28">
        <f>SUM(TotalCarbon[[#This Row],[Tree Carbon]:[Soil Carbon]])</f>
        <v>97.022392783279074</v>
      </c>
    </row>
    <row r="2148" spans="2:14" hidden="1">
      <c r="B2148" s="1" t="s">
        <v>31954</v>
      </c>
      <c r="C2148" s="1" t="s">
        <v>190</v>
      </c>
      <c r="D2148" s="1" t="s">
        <v>216</v>
      </c>
      <c r="E2148" s="1" t="s">
        <v>31947</v>
      </c>
      <c r="F2148" s="1" t="s">
        <v>193</v>
      </c>
      <c r="G2148" s="35">
        <v>70</v>
      </c>
      <c r="H2148"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m)WilScrubMechanicalUnknown70</v>
      </c>
      <c r="I2148" s="39">
        <v>61.721333593059285</v>
      </c>
      <c r="J2148" s="28">
        <v>1.7354419999843431</v>
      </c>
      <c r="K2148" s="28">
        <v>26.568181818181817</v>
      </c>
      <c r="L2148" s="28">
        <v>4.1536428044342886</v>
      </c>
      <c r="M2148" s="28">
        <v>4.9307471712176039</v>
      </c>
      <c r="N2148" s="28">
        <f>SUM(TotalCarbon[[#This Row],[Tree Carbon]:[Soil Carbon]])</f>
        <v>99.109347386877332</v>
      </c>
    </row>
    <row r="2149" spans="2:14" hidden="1">
      <c r="B2149" s="1" t="s">
        <v>31954</v>
      </c>
      <c r="C2149" s="1" t="s">
        <v>190</v>
      </c>
      <c r="D2149" s="1" t="s">
        <v>216</v>
      </c>
      <c r="E2149" s="1" t="s">
        <v>31947</v>
      </c>
      <c r="F2149" s="1" t="s">
        <v>193</v>
      </c>
      <c r="G2149" s="35">
        <v>80</v>
      </c>
      <c r="H2149"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m)WilScrubMechanicalUnknown80</v>
      </c>
      <c r="I2149" s="39">
        <v>61.721478144838521</v>
      </c>
      <c r="J2149" s="28">
        <v>1.7354419999996462</v>
      </c>
      <c r="K2149" s="28">
        <v>28.225352112676056</v>
      </c>
      <c r="L2149" s="28">
        <v>4.1536428044262319</v>
      </c>
      <c r="M2149" s="28">
        <v>5.035998429113576</v>
      </c>
      <c r="N2149" s="28">
        <f>SUM(TotalCarbon[[#This Row],[Tree Carbon]:[Soil Carbon]])</f>
        <v>100.87191349105403</v>
      </c>
    </row>
    <row r="2150" spans="2:14" hidden="1">
      <c r="B2150" s="1" t="s">
        <v>31954</v>
      </c>
      <c r="C2150" s="1" t="s">
        <v>190</v>
      </c>
      <c r="D2150" s="1" t="s">
        <v>216</v>
      </c>
      <c r="E2150" s="1" t="s">
        <v>31947</v>
      </c>
      <c r="F2150" s="1" t="s">
        <v>193</v>
      </c>
      <c r="G2150" s="35">
        <v>90</v>
      </c>
      <c r="H2150"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m)WilScrubMechanicalUnknown90</v>
      </c>
      <c r="I2150" s="39">
        <v>61.72149712964066</v>
      </c>
      <c r="J2150" s="28">
        <v>1.7354419999999917</v>
      </c>
      <c r="K2150" s="28">
        <v>29.664473684210527</v>
      </c>
      <c r="L2150" s="28">
        <v>4.1536428044260481</v>
      </c>
      <c r="M2150" s="28">
        <v>5.1065504571517124</v>
      </c>
      <c r="N2150" s="28">
        <f>SUM(TotalCarbon[[#This Row],[Tree Carbon]:[Soil Carbon]])</f>
        <v>102.38160607542893</v>
      </c>
    </row>
    <row r="2151" spans="2:14" hidden="1">
      <c r="B2151" s="1" t="s">
        <v>31954</v>
      </c>
      <c r="C2151" s="1" t="s">
        <v>190</v>
      </c>
      <c r="D2151" s="1" t="s">
        <v>216</v>
      </c>
      <c r="E2151" s="1" t="s">
        <v>31947</v>
      </c>
      <c r="F2151" s="1" t="s">
        <v>193</v>
      </c>
      <c r="G2151" s="35">
        <v>100</v>
      </c>
      <c r="H2151" s="39" t="str">
        <f>TotalCarbon[[#This Row],[Project type]]&amp;TotalCarbon[[#This Row],[Project location]]&amp;TotalCarbon[[#This Row],[Vegetation Type]]&amp;TotalCarbon[[#This Row],[Site preparation]]&amp;TotalCarbon[[#This Row],[Land use]]&amp;TotalCarbon[[#This Row],[Project lifetime]]</f>
        <v>Planted communityCentral Valley/Coast Ranges/Foothills (Elevation &lt; 1000 m)WilScrubMechanicalUnknown100</v>
      </c>
      <c r="I2151" s="39">
        <v>61.721499623019859</v>
      </c>
      <c r="J2151" s="28">
        <v>1.7354419999999999</v>
      </c>
      <c r="K2151" s="28">
        <v>30.925925925925927</v>
      </c>
      <c r="L2151" s="28">
        <v>4.1536428044260454</v>
      </c>
      <c r="M2151" s="28">
        <v>5.1538428958341456</v>
      </c>
      <c r="N2151" s="28">
        <f>SUM(TotalCarbon[[#This Row],[Tree Carbon]:[Soil Carbon]])</f>
        <v>103.69035324920597</v>
      </c>
    </row>
    <row r="2152" spans="2:14">
      <c r="B2152" s="1" t="s">
        <v>31954</v>
      </c>
      <c r="C2152" s="1" t="s">
        <v>17</v>
      </c>
      <c r="D2152" s="1"/>
      <c r="E2152" s="1" t="s">
        <v>31947</v>
      </c>
      <c r="F2152" s="1" t="s">
        <v>193</v>
      </c>
      <c r="G2152" s="35">
        <v>0</v>
      </c>
      <c r="H2152" s="39" t="str">
        <f>TotalCarbon[[#This Row],[Project type]]&amp;TotalCarbon[[#This Row],[Project location]]&amp;TotalCarbon[[#This Row],[Vegetation Type]]&amp;TotalCarbon[[#This Row],[Site preparation]]&amp;TotalCarbon[[#This Row],[Land use]]&amp;TotalCarbon[[#This Row],[Project lifetime]]</f>
        <v>Planted communitySouthern CaliforniaMechanicalUnknown0</v>
      </c>
      <c r="I2152" s="39">
        <v>0</v>
      </c>
      <c r="J2152" s="28">
        <v>0</v>
      </c>
      <c r="K2152" s="28">
        <v>0</v>
      </c>
      <c r="L2152" s="28">
        <v>0</v>
      </c>
      <c r="M2152" s="28">
        <v>0</v>
      </c>
      <c r="N2152" s="28">
        <f>SUM(TotalCarbon[[#This Row],[Tree Carbon]:[Soil Carbon]])</f>
        <v>0</v>
      </c>
    </row>
    <row r="2153" spans="2:14">
      <c r="B2153" s="1" t="s">
        <v>31954</v>
      </c>
      <c r="C2153" s="1" t="s">
        <v>17</v>
      </c>
      <c r="D2153" s="1"/>
      <c r="E2153" s="1" t="s">
        <v>31947</v>
      </c>
      <c r="F2153" s="1" t="s">
        <v>193</v>
      </c>
      <c r="G2153" s="35">
        <v>5</v>
      </c>
      <c r="H2153" s="39" t="str">
        <f>TotalCarbon[[#This Row],[Project type]]&amp;TotalCarbon[[#This Row],[Project location]]&amp;TotalCarbon[[#This Row],[Vegetation Type]]&amp;TotalCarbon[[#This Row],[Site preparation]]&amp;TotalCarbon[[#This Row],[Land use]]&amp;TotalCarbon[[#This Row],[Project lifetime]]</f>
        <v>Planted communitySouthern CaliforniaMechanicalUnknown5</v>
      </c>
      <c r="I2153" s="39">
        <v>28.270004332360855</v>
      </c>
      <c r="J2153" s="28">
        <v>1.1261750057479241</v>
      </c>
      <c r="K2153" s="28">
        <v>3.7388059701492535</v>
      </c>
      <c r="L2153" s="28">
        <v>4.568210151775868</v>
      </c>
      <c r="M2153" s="28">
        <v>1.5226616741449561</v>
      </c>
      <c r="N2153" s="28">
        <f>SUM(TotalCarbon[[#This Row],[Tree Carbon]:[Soil Carbon]])</f>
        <v>39.225857134178852</v>
      </c>
    </row>
    <row r="2154" spans="2:14">
      <c r="B2154" s="1" t="s">
        <v>31954</v>
      </c>
      <c r="C2154" s="1" t="s">
        <v>17</v>
      </c>
      <c r="D2154" s="1"/>
      <c r="E2154" s="1" t="s">
        <v>31947</v>
      </c>
      <c r="F2154" s="1" t="s">
        <v>193</v>
      </c>
      <c r="G2154" s="35">
        <v>10</v>
      </c>
      <c r="H2154" s="39" t="str">
        <f>TotalCarbon[[#This Row],[Project type]]&amp;TotalCarbon[[#This Row],[Project location]]&amp;TotalCarbon[[#This Row],[Vegetation Type]]&amp;TotalCarbon[[#This Row],[Site preparation]]&amp;TotalCarbon[[#This Row],[Land use]]&amp;TotalCarbon[[#This Row],[Project lifetime]]</f>
        <v>Planted communitySouthern CaliforniaMechanicalUnknown10</v>
      </c>
      <c r="I2154" s="39">
        <v>59.014191642346091</v>
      </c>
      <c r="J2154" s="28">
        <v>2.6273101552884319</v>
      </c>
      <c r="K2154" s="28">
        <v>6.958333333333333</v>
      </c>
      <c r="L2154" s="28">
        <v>3.7914634469929918</v>
      </c>
      <c r="M2154" s="28">
        <v>2.7693116133006228</v>
      </c>
      <c r="N2154" s="28">
        <f>SUM(TotalCarbon[[#This Row],[Tree Carbon]:[Soil Carbon]])</f>
        <v>75.160610191261469</v>
      </c>
    </row>
    <row r="2155" spans="2:14">
      <c r="B2155" s="1" t="s">
        <v>31954</v>
      </c>
      <c r="C2155" s="1" t="s">
        <v>17</v>
      </c>
      <c r="D2155" s="1"/>
      <c r="E2155" s="1" t="s">
        <v>31947</v>
      </c>
      <c r="F2155" s="1" t="s">
        <v>193</v>
      </c>
      <c r="G2155" s="35">
        <v>15</v>
      </c>
      <c r="H2155" s="39" t="str">
        <f>TotalCarbon[[#This Row],[Project type]]&amp;TotalCarbon[[#This Row],[Project location]]&amp;TotalCarbon[[#This Row],[Vegetation Type]]&amp;TotalCarbon[[#This Row],[Site preparation]]&amp;TotalCarbon[[#This Row],[Land use]]&amp;TotalCarbon[[#This Row],[Project lifetime]]</f>
        <v>Planted communitySouthern CaliforniaMechanicalUnknown15</v>
      </c>
      <c r="I2155" s="39">
        <v>70.38378278805672</v>
      </c>
      <c r="J2155" s="28">
        <v>3.3121232962867131</v>
      </c>
      <c r="K2155" s="28">
        <v>9.7597402597402603</v>
      </c>
      <c r="L2155" s="28">
        <v>3.6030968849440734</v>
      </c>
      <c r="M2155" s="28">
        <v>3.7899822568101769</v>
      </c>
      <c r="N2155" s="28">
        <f>SUM(TotalCarbon[[#This Row],[Tree Carbon]:[Soil Carbon]])</f>
        <v>90.848725485837946</v>
      </c>
    </row>
    <row r="2156" spans="2:14">
      <c r="B2156" s="1" t="s">
        <v>31954</v>
      </c>
      <c r="C2156" s="1" t="s">
        <v>17</v>
      </c>
      <c r="D2156" s="1"/>
      <c r="E2156" s="1" t="s">
        <v>31947</v>
      </c>
      <c r="F2156" s="1" t="s">
        <v>193</v>
      </c>
      <c r="G2156" s="35">
        <v>20</v>
      </c>
      <c r="H2156" s="39" t="str">
        <f>TotalCarbon[[#This Row],[Project type]]&amp;TotalCarbon[[#This Row],[Project location]]&amp;TotalCarbon[[#This Row],[Vegetation Type]]&amp;TotalCarbon[[#This Row],[Site preparation]]&amp;TotalCarbon[[#This Row],[Land use]]&amp;TotalCarbon[[#This Row],[Project lifetime]]</f>
        <v>Planted communitySouthern CaliforniaMechanicalUnknown20</v>
      </c>
      <c r="I2156" s="39">
        <v>73.78569550085966</v>
      </c>
      <c r="J2156" s="28">
        <v>3.5589078088340047</v>
      </c>
      <c r="K2156" s="28">
        <v>12.219512195121951</v>
      </c>
      <c r="L2156" s="28">
        <v>3.5465793968068322</v>
      </c>
      <c r="M2156" s="28">
        <v>4.6256367014153383</v>
      </c>
      <c r="N2156" s="28">
        <f>SUM(TotalCarbon[[#This Row],[Tree Carbon]:[Soil Carbon]])</f>
        <v>97.736331603037797</v>
      </c>
    </row>
    <row r="2157" spans="2:14">
      <c r="B2157" s="1" t="s">
        <v>31954</v>
      </c>
      <c r="C2157" s="1" t="s">
        <v>17</v>
      </c>
      <c r="D2157" s="1"/>
      <c r="E2157" s="1" t="s">
        <v>31947</v>
      </c>
      <c r="F2157" s="1" t="s">
        <v>193</v>
      </c>
      <c r="G2157" s="35">
        <v>25</v>
      </c>
      <c r="H2157" s="39" t="str">
        <f>TotalCarbon[[#This Row],[Project type]]&amp;TotalCarbon[[#This Row],[Project location]]&amp;TotalCarbon[[#This Row],[Vegetation Type]]&amp;TotalCarbon[[#This Row],[Site preparation]]&amp;TotalCarbon[[#This Row],[Land use]]&amp;TotalCarbon[[#This Row],[Project lifetime]]</f>
        <v>Planted communitySouthern CaliforniaMechanicalUnknown25</v>
      </c>
      <c r="I2157" s="39">
        <v>74.750650882261851</v>
      </c>
      <c r="J2157" s="28">
        <v>3.6420034421742637</v>
      </c>
      <c r="K2157" s="28">
        <v>14.396551724137931</v>
      </c>
      <c r="L2157" s="28">
        <v>3.5286167531468764</v>
      </c>
      <c r="M2157" s="28">
        <v>5.3098126941598807</v>
      </c>
      <c r="N2157" s="28">
        <f>SUM(TotalCarbon[[#This Row],[Tree Carbon]:[Soil Carbon]])</f>
        <v>101.62763549588081</v>
      </c>
    </row>
    <row r="2158" spans="2:14">
      <c r="B2158" s="1" t="s">
        <v>31954</v>
      </c>
      <c r="C2158" s="1" t="s">
        <v>17</v>
      </c>
      <c r="D2158" s="1"/>
      <c r="E2158" s="1" t="s">
        <v>31947</v>
      </c>
      <c r="F2158" s="1" t="s">
        <v>193</v>
      </c>
      <c r="G2158" s="35">
        <v>30</v>
      </c>
      <c r="H2158" s="39" t="str">
        <f>TotalCarbon[[#This Row],[Project type]]&amp;TotalCarbon[[#This Row],[Project location]]&amp;TotalCarbon[[#This Row],[Vegetation Type]]&amp;TotalCarbon[[#This Row],[Site preparation]]&amp;TotalCarbon[[#This Row],[Land use]]&amp;TotalCarbon[[#This Row],[Project lifetime]]</f>
        <v>Planted communitySouthern CaliforniaMechanicalUnknown30</v>
      </c>
      <c r="I2158" s="39">
        <v>75.020431192136797</v>
      </c>
      <c r="J2158" s="28">
        <v>3.6693930964832413</v>
      </c>
      <c r="K2158" s="28">
        <v>16.336956521739129</v>
      </c>
      <c r="L2158" s="28">
        <v>3.5228052626295479</v>
      </c>
      <c r="M2158" s="28">
        <v>5.8699686199375023</v>
      </c>
      <c r="N2158" s="28">
        <f>SUM(TotalCarbon[[#This Row],[Tree Carbon]:[Soil Carbon]])</f>
        <v>104.41955469292623</v>
      </c>
    </row>
    <row r="2159" spans="2:14">
      <c r="B2159" s="1" t="s">
        <v>31954</v>
      </c>
      <c r="C2159" s="1" t="s">
        <v>17</v>
      </c>
      <c r="D2159" s="1"/>
      <c r="E2159" s="1" t="s">
        <v>31947</v>
      </c>
      <c r="F2159" s="1" t="s">
        <v>193</v>
      </c>
      <c r="G2159" s="35">
        <v>35</v>
      </c>
      <c r="H2159" s="39" t="str">
        <f>TotalCarbon[[#This Row],[Project type]]&amp;TotalCarbon[[#This Row],[Project location]]&amp;TotalCarbon[[#This Row],[Vegetation Type]]&amp;TotalCarbon[[#This Row],[Site preparation]]&amp;TotalCarbon[[#This Row],[Land use]]&amp;TotalCarbon[[#This Row],[Project lifetime]]</f>
        <v>Planted communitySouthern CaliforniaMechanicalUnknown35</v>
      </c>
      <c r="I2159" s="39">
        <v>75.095555336385971</v>
      </c>
      <c r="J2159" s="28">
        <v>3.6783594087662266</v>
      </c>
      <c r="K2159" s="28">
        <v>18.077319587628867</v>
      </c>
      <c r="L2159" s="28">
        <v>3.5209142941772895</v>
      </c>
      <c r="M2159" s="28">
        <v>6.3285855028904976</v>
      </c>
      <c r="N2159" s="28">
        <f>SUM(TotalCarbon[[#This Row],[Tree Carbon]:[Soil Carbon]])</f>
        <v>106.70073412984885</v>
      </c>
    </row>
    <row r="2160" spans="2:14">
      <c r="B2160" s="1" t="s">
        <v>31954</v>
      </c>
      <c r="C2160" s="1" t="s">
        <v>17</v>
      </c>
      <c r="D2160" s="1"/>
      <c r="E2160" s="1" t="s">
        <v>31947</v>
      </c>
      <c r="F2160" s="1" t="s">
        <v>193</v>
      </c>
      <c r="G2160" s="35">
        <v>40</v>
      </c>
      <c r="H2160" s="39" t="str">
        <f>TotalCarbon[[#This Row],[Project type]]&amp;TotalCarbon[[#This Row],[Project location]]&amp;TotalCarbon[[#This Row],[Vegetation Type]]&amp;TotalCarbon[[#This Row],[Site preparation]]&amp;TotalCarbon[[#This Row],[Land use]]&amp;TotalCarbon[[#This Row],[Project lifetime]]</f>
        <v>Planted communitySouthern CaliforniaMechanicalUnknown40</v>
      </c>
      <c r="I2160" s="39">
        <v>75.116451557520946</v>
      </c>
      <c r="J2160" s="28">
        <v>3.6812880925157034</v>
      </c>
      <c r="K2160" s="28">
        <v>19.647058823529413</v>
      </c>
      <c r="L2160" s="28">
        <v>3.5202978615800937</v>
      </c>
      <c r="M2160" s="28">
        <v>6.7040692488448954</v>
      </c>
      <c r="N2160" s="28">
        <f>SUM(TotalCarbon[[#This Row],[Tree Carbon]:[Soil Carbon]])</f>
        <v>108.66916558399106</v>
      </c>
    </row>
    <row r="2161" spans="2:14">
      <c r="B2161" s="1" t="s">
        <v>31954</v>
      </c>
      <c r="C2161" s="1" t="s">
        <v>17</v>
      </c>
      <c r="D2161" s="1"/>
      <c r="E2161" s="1" t="s">
        <v>31947</v>
      </c>
      <c r="F2161" s="1" t="s">
        <v>193</v>
      </c>
      <c r="G2161" s="35">
        <v>45</v>
      </c>
      <c r="H2161" s="39" t="str">
        <f>TotalCarbon[[#This Row],[Project type]]&amp;TotalCarbon[[#This Row],[Project location]]&amp;TotalCarbon[[#This Row],[Vegetation Type]]&amp;TotalCarbon[[#This Row],[Site preparation]]&amp;TotalCarbon[[#This Row],[Land use]]&amp;TotalCarbon[[#This Row],[Project lifetime]]</f>
        <v>Planted communitySouthern CaliforniaMechanicalUnknown45</v>
      </c>
      <c r="I2161" s="39">
        <v>75.122262175081957</v>
      </c>
      <c r="J2161" s="28">
        <v>3.6822439990913969</v>
      </c>
      <c r="K2161" s="28">
        <v>21.070093457943926</v>
      </c>
      <c r="L2161" s="28">
        <v>3.5200967908046694</v>
      </c>
      <c r="M2161" s="28">
        <v>7.0114893389386737</v>
      </c>
      <c r="N2161" s="28">
        <f>SUM(TotalCarbon[[#This Row],[Tree Carbon]:[Soil Carbon]])</f>
        <v>110.40618576186063</v>
      </c>
    </row>
    <row r="2162" spans="2:14">
      <c r="B2162" s="1" t="s">
        <v>31954</v>
      </c>
      <c r="C2162" s="1" t="s">
        <v>17</v>
      </c>
      <c r="D2162" s="1"/>
      <c r="E2162" s="1" t="s">
        <v>31947</v>
      </c>
      <c r="F2162" s="1" t="s">
        <v>193</v>
      </c>
      <c r="G2162" s="35">
        <v>50</v>
      </c>
      <c r="H2162" s="39" t="str">
        <f>TotalCarbon[[#This Row],[Project type]]&amp;TotalCarbon[[#This Row],[Project location]]&amp;TotalCarbon[[#This Row],[Vegetation Type]]&amp;TotalCarbon[[#This Row],[Site preparation]]&amp;TotalCarbon[[#This Row],[Land use]]&amp;TotalCarbon[[#This Row],[Project lifetime]]</f>
        <v>Planted communitySouthern CaliforniaMechanicalUnknown50</v>
      </c>
      <c r="I2162" s="39">
        <v>75.123877796740516</v>
      </c>
      <c r="J2162" s="28">
        <v>3.6825559278930973</v>
      </c>
      <c r="K2162" s="28">
        <v>22.366071428571427</v>
      </c>
      <c r="L2162" s="28">
        <v>3.5200311917231137</v>
      </c>
      <c r="M2162" s="28">
        <v>7.2631836208124483</v>
      </c>
      <c r="N2162" s="28">
        <f>SUM(TotalCarbon[[#This Row],[Tree Carbon]:[Soil Carbon]])</f>
        <v>111.9557199657406</v>
      </c>
    </row>
    <row r="2163" spans="2:14">
      <c r="B2163" s="1" t="s">
        <v>31954</v>
      </c>
      <c r="C2163" s="1" t="s">
        <v>17</v>
      </c>
      <c r="D2163" s="1"/>
      <c r="E2163" s="1" t="s">
        <v>31947</v>
      </c>
      <c r="F2163" s="1" t="s">
        <v>193</v>
      </c>
      <c r="G2163" s="35">
        <v>60</v>
      </c>
      <c r="H2163" s="39" t="str">
        <f>TotalCarbon[[#This Row],[Project type]]&amp;TotalCarbon[[#This Row],[Project location]]&amp;TotalCarbon[[#This Row],[Vegetation Type]]&amp;TotalCarbon[[#This Row],[Site preparation]]&amp;TotalCarbon[[#This Row],[Land use]]&amp;TotalCarbon[[#This Row],[Project lifetime]]</f>
        <v>Planted communitySouthern CaliforniaMechanicalUnknown60</v>
      </c>
      <c r="I2163" s="39">
        <v>75.124451900615981</v>
      </c>
      <c r="J2163" s="28">
        <v>3.6826909168929349</v>
      </c>
      <c r="K2163" s="28">
        <v>24.639344262295083</v>
      </c>
      <c r="L2163" s="28">
        <v>3.5200028054412922</v>
      </c>
      <c r="M2163" s="28">
        <v>7.637969192368935</v>
      </c>
      <c r="N2163" s="28">
        <f>SUM(TotalCarbon[[#This Row],[Tree Carbon]:[Soil Carbon]])</f>
        <v>114.60445907761422</v>
      </c>
    </row>
    <row r="2164" spans="2:14">
      <c r="B2164" s="1" t="s">
        <v>31954</v>
      </c>
      <c r="C2164" s="1" t="s">
        <v>17</v>
      </c>
      <c r="D2164" s="1"/>
      <c r="E2164" s="1" t="s">
        <v>31947</v>
      </c>
      <c r="F2164" s="1" t="s">
        <v>193</v>
      </c>
      <c r="G2164" s="35">
        <v>70</v>
      </c>
      <c r="H2164" s="39" t="str">
        <f>TotalCarbon[[#This Row],[Project type]]&amp;TotalCarbon[[#This Row],[Project location]]&amp;TotalCarbon[[#This Row],[Vegetation Type]]&amp;TotalCarbon[[#This Row],[Site preparation]]&amp;TotalCarbon[[#This Row],[Land use]]&amp;TotalCarbon[[#This Row],[Project lifetime]]</f>
        <v>Planted communitySouthern CaliforniaMechanicalUnknown70</v>
      </c>
      <c r="I2164" s="39">
        <v>75.124496281688877</v>
      </c>
      <c r="J2164" s="28">
        <v>3.6827052878142488</v>
      </c>
      <c r="K2164" s="28">
        <v>26.568181818181817</v>
      </c>
      <c r="L2164" s="28">
        <v>3.5199997835140926</v>
      </c>
      <c r="M2164" s="28">
        <v>7.8891954739481633</v>
      </c>
      <c r="N2164" s="28">
        <f>SUM(TotalCarbon[[#This Row],[Tree Carbon]:[Soil Carbon]])</f>
        <v>116.78457864514719</v>
      </c>
    </row>
    <row r="2165" spans="2:14">
      <c r="B2165" s="1" t="s">
        <v>31954</v>
      </c>
      <c r="C2165" s="1" t="s">
        <v>17</v>
      </c>
      <c r="D2165" s="1"/>
      <c r="E2165" s="1" t="s">
        <v>31947</v>
      </c>
      <c r="F2165" s="1" t="s">
        <v>193</v>
      </c>
      <c r="G2165" s="35">
        <v>80</v>
      </c>
      <c r="H2165" s="39" t="str">
        <f>TotalCarbon[[#This Row],[Project type]]&amp;TotalCarbon[[#This Row],[Project location]]&amp;TotalCarbon[[#This Row],[Vegetation Type]]&amp;TotalCarbon[[#This Row],[Site preparation]]&amp;TotalCarbon[[#This Row],[Land use]]&amp;TotalCarbon[[#This Row],[Project lifetime]]</f>
        <v>Planted communitySouthern CaliforniaMechanicalUnknown80</v>
      </c>
      <c r="I2165" s="39">
        <v>75.124499712556911</v>
      </c>
      <c r="J2165" s="28">
        <v>3.6827068177232407</v>
      </c>
      <c r="K2165" s="28">
        <v>28.225352112676056</v>
      </c>
      <c r="L2165" s="28">
        <v>3.5199994618046277</v>
      </c>
      <c r="M2165" s="28">
        <v>8.0575974865817201</v>
      </c>
      <c r="N2165" s="28">
        <f>SUM(TotalCarbon[[#This Row],[Tree Carbon]:[Soil Carbon]])</f>
        <v>118.61015559134256</v>
      </c>
    </row>
    <row r="2166" spans="2:14">
      <c r="B2166" s="1" t="s">
        <v>31954</v>
      </c>
      <c r="C2166" s="1" t="s">
        <v>17</v>
      </c>
      <c r="D2166" s="1"/>
      <c r="E2166" s="1" t="s">
        <v>31947</v>
      </c>
      <c r="F2166" s="1" t="s">
        <v>193</v>
      </c>
      <c r="G2166" s="35">
        <v>90</v>
      </c>
      <c r="H2166" s="39" t="str">
        <f>TotalCarbon[[#This Row],[Project type]]&amp;TotalCarbon[[#This Row],[Project location]]&amp;TotalCarbon[[#This Row],[Vegetation Type]]&amp;TotalCarbon[[#This Row],[Site preparation]]&amp;TotalCarbon[[#This Row],[Land use]]&amp;TotalCarbon[[#This Row],[Project lifetime]]</f>
        <v>Planted communitySouthern CaliforniaMechanicalUnknown90</v>
      </c>
      <c r="I2166" s="39">
        <v>75.124499977779294</v>
      </c>
      <c r="J2166" s="28">
        <v>3.6827069805950883</v>
      </c>
      <c r="K2166" s="28">
        <v>29.664473684210527</v>
      </c>
      <c r="L2166" s="28">
        <v>3.519999427555923</v>
      </c>
      <c r="M2166" s="28">
        <v>8.170480731442737</v>
      </c>
      <c r="N2166" s="28">
        <f>SUM(TotalCarbon[[#This Row],[Tree Carbon]:[Soil Carbon]])</f>
        <v>120.16216080158357</v>
      </c>
    </row>
    <row r="2167" spans="2:14">
      <c r="B2167" s="1" t="s">
        <v>31954</v>
      </c>
      <c r="C2167" s="1" t="s">
        <v>17</v>
      </c>
      <c r="D2167" s="1"/>
      <c r="E2167" s="1" t="s">
        <v>31947</v>
      </c>
      <c r="F2167" s="1" t="s">
        <v>193</v>
      </c>
      <c r="G2167" s="35">
        <v>100</v>
      </c>
      <c r="H2167" s="39" t="str">
        <f>TotalCarbon[[#This Row],[Project type]]&amp;TotalCarbon[[#This Row],[Project location]]&amp;TotalCarbon[[#This Row],[Vegetation Type]]&amp;TotalCarbon[[#This Row],[Site preparation]]&amp;TotalCarbon[[#This Row],[Land use]]&amp;TotalCarbon[[#This Row],[Project lifetime]]</f>
        <v>Planted communitySouthern CaliforniaMechanicalUnknown100</v>
      </c>
      <c r="I2167" s="39">
        <v>75.124499998282218</v>
      </c>
      <c r="J2167" s="28">
        <v>3.682706997934182</v>
      </c>
      <c r="K2167" s="28">
        <v>30.925925925925927</v>
      </c>
      <c r="L2167" s="28">
        <v>3.5199994239098604</v>
      </c>
      <c r="M2167" s="28">
        <v>8.2461486333346272</v>
      </c>
      <c r="N2167" s="28">
        <f>SUM(TotalCarbon[[#This Row],[Tree Carbon]:[Soil Carbon]])</f>
        <v>121.49928097938681</v>
      </c>
    </row>
    <row r="2168" spans="2:14" hidden="1">
      <c r="B2168" s="1" t="s">
        <v>31954</v>
      </c>
      <c r="C2168" s="1" t="s">
        <v>191</v>
      </c>
      <c r="D2168" s="1"/>
      <c r="E2168" s="1" t="s">
        <v>31947</v>
      </c>
      <c r="F2168" s="1" t="s">
        <v>193</v>
      </c>
      <c r="G2168" s="35">
        <v>0</v>
      </c>
      <c r="H216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m)MechanicalUnknown0</v>
      </c>
      <c r="I2168" s="39">
        <v>0</v>
      </c>
      <c r="J2168" s="28">
        <v>0</v>
      </c>
      <c r="K2168" s="28">
        <v>0</v>
      </c>
      <c r="L2168" s="28">
        <v>0</v>
      </c>
      <c r="M2168" s="28">
        <v>0</v>
      </c>
      <c r="N2168" s="28">
        <f>SUM(TotalCarbon[[#This Row],[Tree Carbon]:[Soil Carbon]])</f>
        <v>0</v>
      </c>
    </row>
    <row r="2169" spans="2:14" hidden="1">
      <c r="B2169" s="1" t="s">
        <v>31954</v>
      </c>
      <c r="C2169" s="1" t="s">
        <v>191</v>
      </c>
      <c r="D2169" s="1"/>
      <c r="E2169" s="1" t="s">
        <v>31947</v>
      </c>
      <c r="F2169" s="1" t="s">
        <v>193</v>
      </c>
      <c r="G2169" s="35">
        <v>5</v>
      </c>
      <c r="H216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m)MechanicalUnknown5</v>
      </c>
      <c r="I2169" s="39">
        <v>0.79</v>
      </c>
      <c r="J2169" s="28">
        <v>4.8980000000000003E-2</v>
      </c>
      <c r="K2169" s="28">
        <v>3.7388059701492535</v>
      </c>
      <c r="L2169" s="28">
        <v>9.1308747364273266</v>
      </c>
      <c r="M2169" s="28">
        <v>1.967496406091584</v>
      </c>
      <c r="N2169" s="28">
        <f>SUM(TotalCarbon[[#This Row],[Tree Carbon]:[Soil Carbon]])</f>
        <v>15.676157112668164</v>
      </c>
    </row>
    <row r="2170" spans="2:14" hidden="1">
      <c r="B2170" s="1" t="s">
        <v>31954</v>
      </c>
      <c r="C2170" s="1" t="s">
        <v>191</v>
      </c>
      <c r="D2170" s="1"/>
      <c r="E2170" s="1" t="s">
        <v>31947</v>
      </c>
      <c r="F2170" s="1" t="s">
        <v>193</v>
      </c>
      <c r="G2170" s="35">
        <v>10</v>
      </c>
      <c r="H217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m)MechanicalUnknown10</v>
      </c>
      <c r="I2170" s="39">
        <v>4.74</v>
      </c>
      <c r="J2170" s="28">
        <v>0.29388000000000003</v>
      </c>
      <c r="K2170" s="28">
        <v>6.958333333333333</v>
      </c>
      <c r="L2170" s="28">
        <v>6.1534003524366465</v>
      </c>
      <c r="M2170" s="28">
        <v>3.5783462203291663</v>
      </c>
      <c r="N2170" s="28">
        <f>SUM(TotalCarbon[[#This Row],[Tree Carbon]:[Soil Carbon]])</f>
        <v>21.723959906099147</v>
      </c>
    </row>
    <row r="2171" spans="2:14" hidden="1">
      <c r="B2171" s="1" t="s">
        <v>31954</v>
      </c>
      <c r="C2171" s="1" t="s">
        <v>191</v>
      </c>
      <c r="D2171" s="1"/>
      <c r="E2171" s="1" t="s">
        <v>31947</v>
      </c>
      <c r="F2171" s="1" t="s">
        <v>193</v>
      </c>
      <c r="G2171" s="35">
        <v>15</v>
      </c>
      <c r="H217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m)MechanicalUnknown15</v>
      </c>
      <c r="I2171" s="39">
        <v>12.24</v>
      </c>
      <c r="J2171" s="28">
        <v>0.75888</v>
      </c>
      <c r="K2171" s="28">
        <v>9.7597402597402603</v>
      </c>
      <c r="L2171" s="28">
        <v>4.9952866629182893</v>
      </c>
      <c r="M2171" s="28">
        <v>4.8971985018354331</v>
      </c>
      <c r="N2171" s="28">
        <f>SUM(TotalCarbon[[#This Row],[Tree Carbon]:[Soil Carbon]])</f>
        <v>32.651105424493984</v>
      </c>
    </row>
    <row r="2172" spans="2:14" hidden="1">
      <c r="B2172" s="1" t="s">
        <v>31954</v>
      </c>
      <c r="C2172" s="1" t="s">
        <v>191</v>
      </c>
      <c r="D2172" s="1"/>
      <c r="E2172" s="1" t="s">
        <v>31947</v>
      </c>
      <c r="F2172" s="1" t="s">
        <v>193</v>
      </c>
      <c r="G2172" s="35">
        <v>20</v>
      </c>
      <c r="H217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m)MechanicalUnknown20</v>
      </c>
      <c r="I2172" s="39">
        <v>22.43</v>
      </c>
      <c r="J2172" s="28">
        <v>1.39066</v>
      </c>
      <c r="K2172" s="28">
        <v>12.219512195121951</v>
      </c>
      <c r="L2172" s="28">
        <v>4.3744199192633131</v>
      </c>
      <c r="M2172" s="28">
        <v>5.9769834234716797</v>
      </c>
      <c r="N2172" s="28">
        <f>SUM(TotalCarbon[[#This Row],[Tree Carbon]:[Soil Carbon]])</f>
        <v>46.391575537856944</v>
      </c>
    </row>
    <row r="2173" spans="2:14" hidden="1">
      <c r="B2173" s="1" t="s">
        <v>31954</v>
      </c>
      <c r="C2173" s="1" t="s">
        <v>191</v>
      </c>
      <c r="D2173" s="1"/>
      <c r="E2173" s="1" t="s">
        <v>31947</v>
      </c>
      <c r="F2173" s="1" t="s">
        <v>193</v>
      </c>
      <c r="G2173" s="35">
        <v>25</v>
      </c>
      <c r="H217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m)MechanicalUnknown25</v>
      </c>
      <c r="I2173" s="39">
        <v>34.17</v>
      </c>
      <c r="J2173" s="28">
        <v>2.1185400000000003</v>
      </c>
      <c r="K2173" s="28">
        <v>14.396551724137931</v>
      </c>
      <c r="L2173" s="28">
        <v>3.9892686738271594</v>
      </c>
      <c r="M2173" s="28">
        <v>6.8610365455251667</v>
      </c>
      <c r="N2173" s="28">
        <f>SUM(TotalCarbon[[#This Row],[Tree Carbon]:[Soil Carbon]])</f>
        <v>61.535396943490262</v>
      </c>
    </row>
    <row r="2174" spans="2:14" hidden="1">
      <c r="B2174" s="1" t="s">
        <v>31954</v>
      </c>
      <c r="C2174" s="1" t="s">
        <v>191</v>
      </c>
      <c r="D2174" s="1"/>
      <c r="E2174" s="1" t="s">
        <v>31947</v>
      </c>
      <c r="F2174" s="1" t="s">
        <v>193</v>
      </c>
      <c r="G2174" s="35">
        <v>30</v>
      </c>
      <c r="H2174"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m)MechanicalUnknown30</v>
      </c>
      <c r="I2174" s="39">
        <v>46.49</v>
      </c>
      <c r="J2174" s="28">
        <v>2.8823799999999999</v>
      </c>
      <c r="K2174" s="28">
        <v>16.336956521739129</v>
      </c>
      <c r="L2174" s="28">
        <v>3.729891730097715</v>
      </c>
      <c r="M2174" s="28">
        <v>7.5848380239049646</v>
      </c>
      <c r="N2174" s="28">
        <f>SUM(TotalCarbon[[#This Row],[Tree Carbon]:[Soil Carbon]])</f>
        <v>77.024066275741816</v>
      </c>
    </row>
    <row r="2175" spans="2:14" hidden="1">
      <c r="B2175" s="1" t="s">
        <v>31954</v>
      </c>
      <c r="C2175" s="1" t="s">
        <v>191</v>
      </c>
      <c r="D2175" s="1"/>
      <c r="E2175" s="1" t="s">
        <v>31947</v>
      </c>
      <c r="F2175" s="1" t="s">
        <v>193</v>
      </c>
      <c r="G2175" s="35">
        <v>35</v>
      </c>
      <c r="H2175"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m)MechanicalUnknown35</v>
      </c>
      <c r="I2175" s="39">
        <v>58.67</v>
      </c>
      <c r="J2175" s="28">
        <v>3.63754</v>
      </c>
      <c r="K2175" s="28">
        <v>18.077319587628867</v>
      </c>
      <c r="L2175" s="28">
        <v>3.5457879575497073</v>
      </c>
      <c r="M2175" s="28">
        <v>8.1774365533778024</v>
      </c>
      <c r="N2175" s="28">
        <f>SUM(TotalCarbon[[#This Row],[Tree Carbon]:[Soil Carbon]])</f>
        <v>92.108084098556375</v>
      </c>
    </row>
    <row r="2176" spans="2:14" hidden="1">
      <c r="B2176" s="1" t="s">
        <v>31954</v>
      </c>
      <c r="C2176" s="1" t="s">
        <v>191</v>
      </c>
      <c r="D2176" s="1"/>
      <c r="E2176" s="1" t="s">
        <v>31947</v>
      </c>
      <c r="F2176" s="1" t="s">
        <v>193</v>
      </c>
      <c r="G2176" s="35">
        <v>40</v>
      </c>
      <c r="H2176"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m)MechanicalUnknown40</v>
      </c>
      <c r="I2176" s="39">
        <v>70.199999999999989</v>
      </c>
      <c r="J2176" s="28">
        <v>4.3523999999999994</v>
      </c>
      <c r="K2176" s="28">
        <v>19.647058823529413</v>
      </c>
      <c r="L2176" s="28">
        <v>3.4105442181086905</v>
      </c>
      <c r="M2176" s="28">
        <v>8.6626151936860083</v>
      </c>
      <c r="N2176" s="28">
        <f>SUM(TotalCarbon[[#This Row],[Tree Carbon]:[Soil Carbon]])</f>
        <v>106.2726182353241</v>
      </c>
    </row>
    <row r="2177" spans="2:14" hidden="1">
      <c r="B2177" s="1" t="s">
        <v>31954</v>
      </c>
      <c r="C2177" s="1" t="s">
        <v>191</v>
      </c>
      <c r="D2177" s="1"/>
      <c r="E2177" s="1" t="s">
        <v>31947</v>
      </c>
      <c r="F2177" s="1" t="s">
        <v>193</v>
      </c>
      <c r="G2177" s="35">
        <v>45</v>
      </c>
      <c r="H2177"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m)MechanicalUnknown45</v>
      </c>
      <c r="I2177" s="39">
        <v>90.38</v>
      </c>
      <c r="J2177" s="28">
        <v>5.6035599999999999</v>
      </c>
      <c r="K2177" s="28">
        <v>21.070093457943926</v>
      </c>
      <c r="L2177" s="28">
        <v>3.2302568479011975</v>
      </c>
      <c r="M2177" s="28">
        <v>9.059845867242899</v>
      </c>
      <c r="N2177" s="28">
        <f>SUM(TotalCarbon[[#This Row],[Tree Carbon]:[Soil Carbon]])</f>
        <v>129.34375617308802</v>
      </c>
    </row>
    <row r="2178" spans="2:14" hidden="1">
      <c r="B2178" s="1" t="s">
        <v>31954</v>
      </c>
      <c r="C2178" s="1" t="s">
        <v>191</v>
      </c>
      <c r="D2178" s="1"/>
      <c r="E2178" s="1" t="s">
        <v>31947</v>
      </c>
      <c r="F2178" s="1" t="s">
        <v>193</v>
      </c>
      <c r="G2178" s="35">
        <v>50</v>
      </c>
      <c r="H2178"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m)MechanicalUnknown50</v>
      </c>
      <c r="I2178" s="39">
        <v>106.34</v>
      </c>
      <c r="J2178" s="28">
        <v>6.5930800000000005</v>
      </c>
      <c r="K2178" s="28">
        <v>22.366071428571427</v>
      </c>
      <c r="L2178" s="28">
        <v>3.1210602692713665</v>
      </c>
      <c r="M2178" s="28">
        <v>9.3850708357498007</v>
      </c>
      <c r="N2178" s="28">
        <f>SUM(TotalCarbon[[#This Row],[Tree Carbon]:[Soil Carbon]])</f>
        <v>147.80528253359262</v>
      </c>
    </row>
    <row r="2179" spans="2:14" hidden="1">
      <c r="B2179" s="1" t="s">
        <v>31954</v>
      </c>
      <c r="C2179" s="1" t="s">
        <v>191</v>
      </c>
      <c r="D2179" s="1"/>
      <c r="E2179" s="1" t="s">
        <v>31947</v>
      </c>
      <c r="F2179" s="1" t="s">
        <v>193</v>
      </c>
      <c r="G2179" s="35">
        <v>60</v>
      </c>
      <c r="H2179"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m)MechanicalUnknown60</v>
      </c>
      <c r="I2179" s="39">
        <v>118.46000000000001</v>
      </c>
      <c r="J2179" s="28">
        <v>7.3445200000000002</v>
      </c>
      <c r="K2179" s="28">
        <v>24.639344262295083</v>
      </c>
      <c r="L2179" s="28">
        <v>3.0522746729019259</v>
      </c>
      <c r="M2179" s="28">
        <v>9.8693473349967178</v>
      </c>
      <c r="N2179" s="28">
        <f>SUM(TotalCarbon[[#This Row],[Tree Carbon]:[Soil Carbon]])</f>
        <v>163.36548627019374</v>
      </c>
    </row>
    <row r="2180" spans="2:14" hidden="1">
      <c r="B2180" s="1" t="s">
        <v>31954</v>
      </c>
      <c r="C2180" s="1" t="s">
        <v>191</v>
      </c>
      <c r="D2180" s="1"/>
      <c r="E2180" s="1" t="s">
        <v>31947</v>
      </c>
      <c r="F2180" s="1" t="s">
        <v>193</v>
      </c>
      <c r="G2180" s="35">
        <v>70</v>
      </c>
      <c r="H2180"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m)MechanicalUnknown70</v>
      </c>
      <c r="I2180" s="39">
        <v>127.49</v>
      </c>
      <c r="J2180" s="28">
        <v>7.9043799999999997</v>
      </c>
      <c r="K2180" s="28">
        <v>26.568181818181817</v>
      </c>
      <c r="L2180" s="28">
        <v>3.0078277165369505</v>
      </c>
      <c r="M2180" s="28">
        <v>10.193967580265877</v>
      </c>
      <c r="N2180" s="28">
        <f>SUM(TotalCarbon[[#This Row],[Tree Carbon]:[Soil Carbon]])</f>
        <v>175.16435711498463</v>
      </c>
    </row>
    <row r="2181" spans="2:14" hidden="1">
      <c r="B2181" s="1" t="s">
        <v>31954</v>
      </c>
      <c r="C2181" s="1" t="s">
        <v>191</v>
      </c>
      <c r="D2181" s="1"/>
      <c r="E2181" s="1" t="s">
        <v>31947</v>
      </c>
      <c r="F2181" s="1" t="s">
        <v>193</v>
      </c>
      <c r="G2181" s="35">
        <v>80</v>
      </c>
      <c r="H2181"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m)MechanicalUnknown80</v>
      </c>
      <c r="I2181" s="39">
        <v>134.16999999999999</v>
      </c>
      <c r="J2181" s="28">
        <v>8.3185399999999987</v>
      </c>
      <c r="K2181" s="28">
        <v>28.225352112676056</v>
      </c>
      <c r="L2181" s="28">
        <v>2.978647905984753</v>
      </c>
      <c r="M2181" s="28">
        <v>10.411567038018816</v>
      </c>
      <c r="N2181" s="28">
        <f>SUM(TotalCarbon[[#This Row],[Tree Carbon]:[Soil Carbon]])</f>
        <v>184.10410705667965</v>
      </c>
    </row>
    <row r="2182" spans="2:14" hidden="1">
      <c r="B2182" s="1" t="s">
        <v>31954</v>
      </c>
      <c r="C2182" s="1" t="s">
        <v>191</v>
      </c>
      <c r="D2182" s="1"/>
      <c r="E2182" s="1" t="s">
        <v>31947</v>
      </c>
      <c r="F2182" s="1" t="s">
        <v>193</v>
      </c>
      <c r="G2182" s="35">
        <v>90</v>
      </c>
      <c r="H2182"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m)MechanicalUnknown90</v>
      </c>
      <c r="I2182" s="39">
        <v>139.10999999999999</v>
      </c>
      <c r="J2182" s="28">
        <v>8.6248199999999997</v>
      </c>
      <c r="K2182" s="28">
        <v>29.664473684210527</v>
      </c>
      <c r="L2182" s="28">
        <v>2.9593243538939911</v>
      </c>
      <c r="M2182" s="28">
        <v>10.557428316557079</v>
      </c>
      <c r="N2182" s="28">
        <f>SUM(TotalCarbon[[#This Row],[Tree Carbon]:[Soil Carbon]])</f>
        <v>190.9160463546616</v>
      </c>
    </row>
    <row r="2183" spans="2:14" hidden="1">
      <c r="B2183" s="1" t="s">
        <v>31954</v>
      </c>
      <c r="C2183" s="1" t="s">
        <v>191</v>
      </c>
      <c r="D2183" s="1"/>
      <c r="E2183" s="1" t="s">
        <v>31947</v>
      </c>
      <c r="F2183" s="1" t="s">
        <v>193</v>
      </c>
      <c r="G2183" s="35">
        <v>100</v>
      </c>
      <c r="H2183" s="39" t="str">
        <f>TotalCarbon[[#This Row],[Project type]]&amp;TotalCarbon[[#This Row],[Project location]]&amp;TotalCarbon[[#This Row],[Vegetation Type]]&amp;TotalCarbon[[#This Row],[Site preparation]]&amp;TotalCarbon[[#This Row],[Land use]]&amp;TotalCarbon[[#This Row],[Project lifetime]]</f>
        <v>Planted communitySierra/Klamath/Cascades (Elevation &gt; 1000 m)MechanicalUnknown100</v>
      </c>
      <c r="I2183" s="39">
        <v>157.20000000000002</v>
      </c>
      <c r="J2183" s="28">
        <v>9.7464000000000013</v>
      </c>
      <c r="K2183" s="28">
        <v>30.925925925925927</v>
      </c>
      <c r="L2183" s="28">
        <v>2.9198333828507912</v>
      </c>
      <c r="M2183" s="28">
        <v>10.655202055501675</v>
      </c>
      <c r="N2183" s="28">
        <f>SUM(TotalCarbon[[#This Row],[Tree Carbon]:[Soil Carbon]])</f>
        <v>211.44736136427838</v>
      </c>
    </row>
    <row r="2184" spans="2:14">
      <c r="B2184" s="26"/>
      <c r="C2184" s="26"/>
      <c r="D2184" s="26"/>
      <c r="E2184" s="26"/>
      <c r="F2184" s="26"/>
      <c r="G2184" s="26"/>
      <c r="H2184" s="65"/>
      <c r="I2184" s="66"/>
      <c r="J2184" s="66"/>
      <c r="K2184" s="26"/>
      <c r="L2184" s="26"/>
      <c r="M2184" s="26"/>
      <c r="N2184" s="26"/>
    </row>
    <row r="2185" spans="2:14">
      <c r="B2185" s="26"/>
      <c r="C2185" s="26"/>
      <c r="D2185" s="26"/>
      <c r="E2185" s="26"/>
      <c r="F2185" s="26"/>
      <c r="G2185" s="26"/>
      <c r="H2185" s="65"/>
      <c r="I2185" s="66"/>
      <c r="J2185" s="66"/>
      <c r="K2185" s="26"/>
      <c r="L2185" s="26"/>
      <c r="M2185" s="26"/>
      <c r="N2185" s="26"/>
    </row>
    <row r="2187" spans="2:14">
      <c r="B2187" s="49" t="s">
        <v>221</v>
      </c>
      <c r="C2187" s="49" t="s">
        <v>222</v>
      </c>
    </row>
    <row r="2188" spans="2:14">
      <c r="B2188" s="49" t="s">
        <v>223</v>
      </c>
      <c r="C2188" s="49" t="s">
        <v>224</v>
      </c>
    </row>
    <row r="2189" spans="2:14">
      <c r="B2189" s="49" t="s">
        <v>225</v>
      </c>
      <c r="C2189" s="49" t="s">
        <v>224</v>
      </c>
    </row>
    <row r="2190" spans="2:14">
      <c r="B2190" s="49" t="s">
        <v>226</v>
      </c>
      <c r="C2190" s="49" t="s">
        <v>224</v>
      </c>
    </row>
    <row r="2191" spans="2:14">
      <c r="B2191" s="49" t="s">
        <v>227</v>
      </c>
      <c r="C2191" s="49" t="s">
        <v>224</v>
      </c>
    </row>
    <row r="2192" spans="2:14" hidden="1">
      <c r="B2192" s="49" t="s">
        <v>228</v>
      </c>
      <c r="C2192" s="49" t="s">
        <v>206</v>
      </c>
    </row>
    <row r="2193" spans="2:3">
      <c r="B2193" s="49" t="s">
        <v>229</v>
      </c>
      <c r="C2193" s="49" t="s">
        <v>224</v>
      </c>
    </row>
    <row r="2194" spans="2:3" hidden="1">
      <c r="B2194" s="49" t="s">
        <v>230</v>
      </c>
      <c r="C2194" s="49" t="s">
        <v>31</v>
      </c>
    </row>
    <row r="2195" spans="2:3" hidden="1">
      <c r="B2195" s="49" t="s">
        <v>231</v>
      </c>
      <c r="C2195" s="49" t="s">
        <v>31</v>
      </c>
    </row>
    <row r="2196" spans="2:3" hidden="1">
      <c r="B2196" s="49" t="s">
        <v>232</v>
      </c>
      <c r="C2196" s="49" t="s">
        <v>31</v>
      </c>
    </row>
    <row r="2197" spans="2:3" hidden="1">
      <c r="B2197" s="49" t="s">
        <v>233</v>
      </c>
      <c r="C2197" s="49" t="s">
        <v>31</v>
      </c>
    </row>
    <row r="2198" spans="2:3" hidden="1">
      <c r="B2198" s="49" t="s">
        <v>234</v>
      </c>
      <c r="C2198" s="49" t="s">
        <v>31</v>
      </c>
    </row>
    <row r="2199" spans="2:3">
      <c r="B2199" s="49" t="s">
        <v>235</v>
      </c>
      <c r="C2199" s="49" t="s">
        <v>224</v>
      </c>
    </row>
    <row r="2200" spans="2:3">
      <c r="B2200" s="49" t="s">
        <v>236</v>
      </c>
      <c r="C2200" s="49" t="s">
        <v>224</v>
      </c>
    </row>
    <row r="2201" spans="2:3" hidden="1">
      <c r="B2201" s="49" t="s">
        <v>237</v>
      </c>
      <c r="C2201" s="49" t="s">
        <v>206</v>
      </c>
    </row>
    <row r="2202" spans="2:3">
      <c r="B2202" s="49" t="s">
        <v>238</v>
      </c>
      <c r="C2202" s="49" t="s">
        <v>224</v>
      </c>
    </row>
    <row r="2203" spans="2:3" hidden="1">
      <c r="B2203" s="49" t="s">
        <v>239</v>
      </c>
      <c r="C2203" s="49" t="s">
        <v>31</v>
      </c>
    </row>
    <row r="2204" spans="2:3" hidden="1">
      <c r="B2204" s="49" t="s">
        <v>240</v>
      </c>
      <c r="C2204" s="49" t="s">
        <v>206</v>
      </c>
    </row>
    <row r="2205" spans="2:3" hidden="1">
      <c r="B2205" s="49" t="s">
        <v>241</v>
      </c>
      <c r="C2205" s="49" t="s">
        <v>31</v>
      </c>
    </row>
    <row r="2206" spans="2:3" hidden="1">
      <c r="B2206" s="49" t="s">
        <v>242</v>
      </c>
      <c r="C2206" s="49" t="s">
        <v>31</v>
      </c>
    </row>
    <row r="2207" spans="2:3" hidden="1">
      <c r="B2207" s="49" t="s">
        <v>243</v>
      </c>
      <c r="C2207" s="49" t="s">
        <v>31</v>
      </c>
    </row>
    <row r="2208" spans="2:3" hidden="1">
      <c r="B2208" s="49" t="s">
        <v>244</v>
      </c>
      <c r="C2208" s="49" t="s">
        <v>31</v>
      </c>
    </row>
    <row r="2209" spans="2:3" hidden="1">
      <c r="B2209" s="49" t="s">
        <v>245</v>
      </c>
      <c r="C2209" s="49" t="s">
        <v>31</v>
      </c>
    </row>
    <row r="2210" spans="2:3">
      <c r="B2210" s="49" t="s">
        <v>246</v>
      </c>
      <c r="C2210" s="49" t="s">
        <v>224</v>
      </c>
    </row>
    <row r="2211" spans="2:3">
      <c r="B2211" s="49" t="s">
        <v>247</v>
      </c>
      <c r="C2211" s="49" t="s">
        <v>224</v>
      </c>
    </row>
    <row r="2212" spans="2:3" hidden="1">
      <c r="B2212" s="49" t="s">
        <v>248</v>
      </c>
      <c r="C2212" s="49" t="s">
        <v>206</v>
      </c>
    </row>
    <row r="2213" spans="2:3">
      <c r="B2213" s="49" t="s">
        <v>249</v>
      </c>
      <c r="C2213" s="49" t="s">
        <v>224</v>
      </c>
    </row>
    <row r="2214" spans="2:3" hidden="1">
      <c r="B2214" s="49" t="s">
        <v>250</v>
      </c>
      <c r="C2214" s="49" t="s">
        <v>206</v>
      </c>
    </row>
    <row r="2215" spans="2:3" hidden="1">
      <c r="B2215" s="49" t="s">
        <v>251</v>
      </c>
      <c r="C2215" s="49" t="s">
        <v>206</v>
      </c>
    </row>
    <row r="2216" spans="2:3">
      <c r="B2216" s="49" t="s">
        <v>252</v>
      </c>
      <c r="C2216" s="49" t="s">
        <v>224</v>
      </c>
    </row>
    <row r="2217" spans="2:3" hidden="1">
      <c r="B2217" s="49" t="s">
        <v>253</v>
      </c>
      <c r="C2217" s="49" t="s">
        <v>31</v>
      </c>
    </row>
    <row r="2218" spans="2:3" hidden="1">
      <c r="B2218" s="49" t="s">
        <v>254</v>
      </c>
      <c r="C2218" s="49" t="s">
        <v>31</v>
      </c>
    </row>
    <row r="2219" spans="2:3" hidden="1">
      <c r="B2219" s="49" t="s">
        <v>255</v>
      </c>
      <c r="C2219" s="49" t="s">
        <v>206</v>
      </c>
    </row>
    <row r="2220" spans="2:3" hidden="1">
      <c r="B2220" s="49" t="s">
        <v>256</v>
      </c>
      <c r="C2220" s="49" t="s">
        <v>31</v>
      </c>
    </row>
    <row r="2221" spans="2:3" hidden="1">
      <c r="B2221" s="49" t="s">
        <v>257</v>
      </c>
      <c r="C2221" s="49" t="s">
        <v>31</v>
      </c>
    </row>
    <row r="2222" spans="2:3" hidden="1">
      <c r="B2222" s="49" t="s">
        <v>258</v>
      </c>
      <c r="C2222" s="49" t="s">
        <v>31</v>
      </c>
    </row>
    <row r="2223" spans="2:3" hidden="1">
      <c r="B2223" s="49" t="s">
        <v>259</v>
      </c>
      <c r="C2223" s="49" t="s">
        <v>31</v>
      </c>
    </row>
    <row r="2224" spans="2:3" hidden="1">
      <c r="B2224" s="49" t="s">
        <v>260</v>
      </c>
      <c r="C2224" s="49" t="s">
        <v>31</v>
      </c>
    </row>
    <row r="2225" spans="2:3" hidden="1">
      <c r="B2225" s="49" t="s">
        <v>261</v>
      </c>
      <c r="C2225" s="49" t="s">
        <v>31</v>
      </c>
    </row>
    <row r="2226" spans="2:3" hidden="1">
      <c r="B2226" s="49" t="s">
        <v>262</v>
      </c>
      <c r="C2226" s="49" t="s">
        <v>31</v>
      </c>
    </row>
    <row r="2227" spans="2:3" hidden="1">
      <c r="B2227" s="49" t="s">
        <v>263</v>
      </c>
      <c r="C2227" s="49" t="s">
        <v>206</v>
      </c>
    </row>
    <row r="2228" spans="2:3">
      <c r="B2228" s="49" t="s">
        <v>264</v>
      </c>
      <c r="C2228" s="49" t="s">
        <v>224</v>
      </c>
    </row>
    <row r="2229" spans="2:3" hidden="1">
      <c r="B2229" s="49" t="s">
        <v>265</v>
      </c>
      <c r="C2229" s="49" t="s">
        <v>206</v>
      </c>
    </row>
    <row r="2230" spans="2:3" hidden="1">
      <c r="B2230" s="49" t="s">
        <v>266</v>
      </c>
      <c r="C2230" s="49" t="s">
        <v>206</v>
      </c>
    </row>
    <row r="2231" spans="2:3" hidden="1">
      <c r="B2231" s="49" t="s">
        <v>267</v>
      </c>
      <c r="C2231" s="49" t="s">
        <v>206</v>
      </c>
    </row>
    <row r="2232" spans="2:3" hidden="1">
      <c r="B2232" s="49" t="s">
        <v>268</v>
      </c>
      <c r="C2232" s="49" t="s">
        <v>206</v>
      </c>
    </row>
    <row r="2233" spans="2:3" hidden="1">
      <c r="B2233" s="49" t="s">
        <v>269</v>
      </c>
      <c r="C2233" s="49" t="s">
        <v>206</v>
      </c>
    </row>
    <row r="2234" spans="2:3" hidden="1">
      <c r="B2234" s="49" t="s">
        <v>270</v>
      </c>
      <c r="C2234" s="49" t="s">
        <v>213</v>
      </c>
    </row>
    <row r="2235" spans="2:3" hidden="1">
      <c r="B2235" s="49" t="s">
        <v>271</v>
      </c>
      <c r="C2235" s="49" t="s">
        <v>31</v>
      </c>
    </row>
    <row r="2236" spans="2:3" hidden="1">
      <c r="B2236" s="49" t="s">
        <v>272</v>
      </c>
      <c r="C2236" s="49" t="s">
        <v>31</v>
      </c>
    </row>
    <row r="2237" spans="2:3" hidden="1">
      <c r="B2237" s="49" t="s">
        <v>273</v>
      </c>
      <c r="C2237" s="49" t="s">
        <v>31</v>
      </c>
    </row>
    <row r="2238" spans="2:3" hidden="1">
      <c r="B2238" s="49" t="s">
        <v>274</v>
      </c>
      <c r="C2238" s="49" t="s">
        <v>31</v>
      </c>
    </row>
    <row r="2239" spans="2:3" hidden="1">
      <c r="B2239" s="49" t="s">
        <v>275</v>
      </c>
      <c r="C2239" s="49" t="s">
        <v>31</v>
      </c>
    </row>
    <row r="2240" spans="2:3" hidden="1">
      <c r="B2240" s="49" t="s">
        <v>276</v>
      </c>
      <c r="C2240" s="49" t="s">
        <v>31</v>
      </c>
    </row>
    <row r="2241" spans="2:3" hidden="1">
      <c r="B2241" s="49" t="s">
        <v>277</v>
      </c>
      <c r="C2241" s="49" t="s">
        <v>206</v>
      </c>
    </row>
    <row r="2242" spans="2:3" hidden="1">
      <c r="B2242" s="49" t="s">
        <v>278</v>
      </c>
      <c r="C2242" s="49" t="s">
        <v>206</v>
      </c>
    </row>
    <row r="2243" spans="2:3" hidden="1">
      <c r="B2243" s="49" t="s">
        <v>279</v>
      </c>
      <c r="C2243" s="49" t="s">
        <v>206</v>
      </c>
    </row>
    <row r="2244" spans="2:3" hidden="1">
      <c r="B2244" s="49" t="s">
        <v>280</v>
      </c>
      <c r="C2244" s="49" t="s">
        <v>206</v>
      </c>
    </row>
    <row r="2245" spans="2:3" hidden="1">
      <c r="B2245" s="49" t="s">
        <v>281</v>
      </c>
      <c r="C2245" s="49" t="s">
        <v>206</v>
      </c>
    </row>
    <row r="2246" spans="2:3" hidden="1">
      <c r="B2246" s="49" t="s">
        <v>282</v>
      </c>
      <c r="C2246" s="49" t="s">
        <v>206</v>
      </c>
    </row>
    <row r="2247" spans="2:3" hidden="1">
      <c r="B2247" s="49" t="s">
        <v>283</v>
      </c>
      <c r="C2247" s="49" t="s">
        <v>206</v>
      </c>
    </row>
    <row r="2248" spans="2:3" hidden="1">
      <c r="B2248" s="49" t="s">
        <v>284</v>
      </c>
      <c r="C2248" s="49" t="s">
        <v>206</v>
      </c>
    </row>
    <row r="2249" spans="2:3" hidden="1">
      <c r="B2249" s="49" t="s">
        <v>285</v>
      </c>
      <c r="C2249" s="49" t="s">
        <v>206</v>
      </c>
    </row>
    <row r="2250" spans="2:3" hidden="1">
      <c r="B2250" s="49" t="s">
        <v>286</v>
      </c>
      <c r="C2250" s="49" t="s">
        <v>206</v>
      </c>
    </row>
    <row r="2251" spans="2:3" hidden="1">
      <c r="B2251" s="49" t="s">
        <v>287</v>
      </c>
      <c r="C2251" s="49" t="s">
        <v>206</v>
      </c>
    </row>
    <row r="2252" spans="2:3" hidden="1">
      <c r="B2252" s="49" t="s">
        <v>288</v>
      </c>
      <c r="C2252" s="49" t="s">
        <v>206</v>
      </c>
    </row>
    <row r="2253" spans="2:3" hidden="1">
      <c r="B2253" s="49" t="s">
        <v>289</v>
      </c>
      <c r="C2253" s="49" t="s">
        <v>206</v>
      </c>
    </row>
    <row r="2254" spans="2:3" hidden="1">
      <c r="B2254" s="49" t="s">
        <v>290</v>
      </c>
      <c r="C2254" s="49" t="s">
        <v>206</v>
      </c>
    </row>
    <row r="2255" spans="2:3" hidden="1">
      <c r="B2255" s="49" t="s">
        <v>291</v>
      </c>
      <c r="C2255" s="49" t="s">
        <v>206</v>
      </c>
    </row>
    <row r="2256" spans="2:3" hidden="1">
      <c r="B2256" s="49" t="s">
        <v>292</v>
      </c>
      <c r="C2256" s="49" t="s">
        <v>206</v>
      </c>
    </row>
    <row r="2257" spans="2:3" hidden="1">
      <c r="B2257" s="49" t="s">
        <v>293</v>
      </c>
      <c r="C2257" s="49" t="s">
        <v>206</v>
      </c>
    </row>
    <row r="2258" spans="2:3" hidden="1">
      <c r="B2258" s="49" t="s">
        <v>294</v>
      </c>
      <c r="C2258" s="49" t="s">
        <v>206</v>
      </c>
    </row>
    <row r="2259" spans="2:3" hidden="1">
      <c r="B2259" s="49" t="s">
        <v>295</v>
      </c>
      <c r="C2259" s="49" t="s">
        <v>206</v>
      </c>
    </row>
    <row r="2260" spans="2:3" hidden="1">
      <c r="B2260" s="49" t="s">
        <v>296</v>
      </c>
      <c r="C2260" s="49" t="s">
        <v>206</v>
      </c>
    </row>
    <row r="2261" spans="2:3">
      <c r="B2261" s="49" t="s">
        <v>297</v>
      </c>
      <c r="C2261" s="49" t="s">
        <v>224</v>
      </c>
    </row>
    <row r="2262" spans="2:3">
      <c r="B2262" s="49" t="s">
        <v>298</v>
      </c>
      <c r="C2262" s="49" t="s">
        <v>224</v>
      </c>
    </row>
    <row r="2263" spans="2:3" hidden="1">
      <c r="B2263" s="49" t="s">
        <v>299</v>
      </c>
      <c r="C2263" s="49" t="s">
        <v>206</v>
      </c>
    </row>
    <row r="2264" spans="2:3">
      <c r="B2264" s="49" t="s">
        <v>300</v>
      </c>
      <c r="C2264" s="49" t="s">
        <v>224</v>
      </c>
    </row>
    <row r="2265" spans="2:3" hidden="1">
      <c r="B2265" s="49" t="s">
        <v>301</v>
      </c>
      <c r="C2265" s="49" t="s">
        <v>31</v>
      </c>
    </row>
    <row r="2266" spans="2:3" hidden="1">
      <c r="B2266" s="49" t="s">
        <v>302</v>
      </c>
      <c r="C2266" s="49" t="s">
        <v>206</v>
      </c>
    </row>
    <row r="2267" spans="2:3" hidden="1">
      <c r="B2267" s="49" t="s">
        <v>303</v>
      </c>
      <c r="C2267" s="49" t="s">
        <v>31</v>
      </c>
    </row>
    <row r="2268" spans="2:3" hidden="1">
      <c r="B2268" s="49" t="s">
        <v>304</v>
      </c>
      <c r="C2268" s="49" t="s">
        <v>31</v>
      </c>
    </row>
    <row r="2269" spans="2:3" hidden="1">
      <c r="B2269" s="49" t="s">
        <v>305</v>
      </c>
      <c r="C2269" s="49" t="s">
        <v>31</v>
      </c>
    </row>
    <row r="2270" spans="2:3" hidden="1">
      <c r="B2270" s="49" t="s">
        <v>306</v>
      </c>
      <c r="C2270" s="49" t="s">
        <v>31</v>
      </c>
    </row>
    <row r="2271" spans="2:3" hidden="1">
      <c r="B2271" s="49" t="s">
        <v>307</v>
      </c>
      <c r="C2271" s="49" t="s">
        <v>31</v>
      </c>
    </row>
    <row r="2272" spans="2:3">
      <c r="B2272" s="49" t="s">
        <v>308</v>
      </c>
      <c r="C2272" s="49" t="s">
        <v>224</v>
      </c>
    </row>
    <row r="2273" spans="2:3">
      <c r="B2273" s="49" t="s">
        <v>309</v>
      </c>
      <c r="C2273" s="49" t="s">
        <v>224</v>
      </c>
    </row>
    <row r="2274" spans="2:3" hidden="1">
      <c r="B2274" s="49" t="s">
        <v>310</v>
      </c>
      <c r="C2274" s="49" t="s">
        <v>206</v>
      </c>
    </row>
    <row r="2275" spans="2:3">
      <c r="B2275" s="49" t="s">
        <v>311</v>
      </c>
      <c r="C2275" s="49" t="s">
        <v>224</v>
      </c>
    </row>
    <row r="2276" spans="2:3" hidden="1">
      <c r="B2276" s="49" t="s">
        <v>312</v>
      </c>
      <c r="C2276" s="49" t="s">
        <v>213</v>
      </c>
    </row>
    <row r="2277" spans="2:3" hidden="1">
      <c r="B2277" s="49" t="s">
        <v>313</v>
      </c>
      <c r="C2277" s="49" t="s">
        <v>206</v>
      </c>
    </row>
    <row r="2278" spans="2:3" hidden="1">
      <c r="B2278" s="49" t="s">
        <v>314</v>
      </c>
      <c r="C2278" s="49" t="s">
        <v>31</v>
      </c>
    </row>
    <row r="2279" spans="2:3" hidden="1">
      <c r="B2279" s="49" t="s">
        <v>315</v>
      </c>
      <c r="C2279" s="49" t="s">
        <v>31</v>
      </c>
    </row>
    <row r="2280" spans="2:3" hidden="1">
      <c r="B2280" s="49" t="s">
        <v>316</v>
      </c>
      <c r="C2280" s="49" t="s">
        <v>31</v>
      </c>
    </row>
    <row r="2281" spans="2:3" hidden="1">
      <c r="B2281" s="49" t="s">
        <v>317</v>
      </c>
      <c r="C2281" s="49" t="s">
        <v>31</v>
      </c>
    </row>
    <row r="2282" spans="2:3" hidden="1">
      <c r="B2282" s="49" t="s">
        <v>318</v>
      </c>
      <c r="C2282" s="49" t="s">
        <v>31</v>
      </c>
    </row>
    <row r="2283" spans="2:3" hidden="1">
      <c r="B2283" s="49" t="s">
        <v>319</v>
      </c>
      <c r="C2283" s="49" t="s">
        <v>206</v>
      </c>
    </row>
    <row r="2284" spans="2:3">
      <c r="B2284" s="49" t="s">
        <v>320</v>
      </c>
      <c r="C2284" s="49" t="s">
        <v>224</v>
      </c>
    </row>
    <row r="2285" spans="2:3" hidden="1">
      <c r="B2285" s="49" t="s">
        <v>321</v>
      </c>
      <c r="C2285" s="49" t="s">
        <v>206</v>
      </c>
    </row>
    <row r="2286" spans="2:3">
      <c r="B2286" s="49" t="s">
        <v>322</v>
      </c>
      <c r="C2286" s="49" t="s">
        <v>224</v>
      </c>
    </row>
    <row r="2287" spans="2:3" hidden="1">
      <c r="B2287" s="49" t="s">
        <v>323</v>
      </c>
      <c r="C2287" s="49" t="s">
        <v>213</v>
      </c>
    </row>
    <row r="2288" spans="2:3" hidden="1">
      <c r="B2288" s="49" t="s">
        <v>324</v>
      </c>
      <c r="C2288" s="49" t="s">
        <v>206</v>
      </c>
    </row>
    <row r="2289" spans="2:3">
      <c r="B2289" s="49" t="s">
        <v>325</v>
      </c>
      <c r="C2289" s="49" t="s">
        <v>224</v>
      </c>
    </row>
    <row r="2290" spans="2:3" hidden="1">
      <c r="B2290" s="49" t="s">
        <v>326</v>
      </c>
      <c r="C2290" s="49" t="s">
        <v>213</v>
      </c>
    </row>
    <row r="2291" spans="2:3" hidden="1">
      <c r="B2291" s="49" t="s">
        <v>327</v>
      </c>
      <c r="C2291" s="49" t="s">
        <v>213</v>
      </c>
    </row>
    <row r="2292" spans="2:3" hidden="1">
      <c r="B2292" s="49" t="s">
        <v>328</v>
      </c>
      <c r="C2292" s="49" t="s">
        <v>206</v>
      </c>
    </row>
    <row r="2293" spans="2:3" hidden="1">
      <c r="B2293" s="49" t="s">
        <v>329</v>
      </c>
      <c r="C2293" s="49" t="s">
        <v>31</v>
      </c>
    </row>
    <row r="2294" spans="2:3" hidden="1">
      <c r="B2294" s="49" t="s">
        <v>330</v>
      </c>
      <c r="C2294" s="49" t="s">
        <v>31</v>
      </c>
    </row>
    <row r="2295" spans="2:3" hidden="1">
      <c r="B2295" s="49" t="s">
        <v>331</v>
      </c>
      <c r="C2295" s="49" t="s">
        <v>31</v>
      </c>
    </row>
    <row r="2296" spans="2:3" hidden="1">
      <c r="B2296" s="49" t="s">
        <v>332</v>
      </c>
      <c r="C2296" s="49" t="s">
        <v>31</v>
      </c>
    </row>
    <row r="2297" spans="2:3" hidden="1">
      <c r="B2297" s="49" t="s">
        <v>333</v>
      </c>
      <c r="C2297" s="49" t="s">
        <v>31</v>
      </c>
    </row>
    <row r="2298" spans="2:3" hidden="1">
      <c r="B2298" s="49" t="s">
        <v>334</v>
      </c>
      <c r="C2298" s="49" t="s">
        <v>31</v>
      </c>
    </row>
    <row r="2299" spans="2:3" hidden="1">
      <c r="B2299" s="49" t="s">
        <v>335</v>
      </c>
      <c r="C2299" s="49" t="s">
        <v>31</v>
      </c>
    </row>
    <row r="2300" spans="2:3" hidden="1">
      <c r="B2300" s="49" t="s">
        <v>336</v>
      </c>
      <c r="C2300" s="49" t="s">
        <v>206</v>
      </c>
    </row>
    <row r="2301" spans="2:3" hidden="1">
      <c r="B2301" s="49" t="s">
        <v>337</v>
      </c>
      <c r="C2301" s="49" t="s">
        <v>206</v>
      </c>
    </row>
    <row r="2302" spans="2:3" hidden="1">
      <c r="B2302" s="49" t="s">
        <v>338</v>
      </c>
      <c r="C2302" s="49" t="s">
        <v>213</v>
      </c>
    </row>
    <row r="2303" spans="2:3" hidden="1">
      <c r="B2303" s="49" t="s">
        <v>339</v>
      </c>
      <c r="C2303" s="49" t="s">
        <v>206</v>
      </c>
    </row>
    <row r="2304" spans="2:3" hidden="1">
      <c r="B2304" s="49" t="s">
        <v>340</v>
      </c>
      <c r="C2304" s="49" t="s">
        <v>213</v>
      </c>
    </row>
    <row r="2305" spans="2:3" hidden="1">
      <c r="B2305" s="49" t="s">
        <v>341</v>
      </c>
      <c r="C2305" s="49" t="s">
        <v>213</v>
      </c>
    </row>
    <row r="2306" spans="2:3" hidden="1">
      <c r="B2306" s="49" t="s">
        <v>342</v>
      </c>
      <c r="C2306" s="49" t="s">
        <v>206</v>
      </c>
    </row>
    <row r="2307" spans="2:3" hidden="1">
      <c r="B2307" s="49" t="s">
        <v>343</v>
      </c>
      <c r="C2307" s="49" t="s">
        <v>31</v>
      </c>
    </row>
    <row r="2308" spans="2:3" hidden="1">
      <c r="B2308" s="49" t="s">
        <v>344</v>
      </c>
      <c r="C2308" s="49" t="s">
        <v>213</v>
      </c>
    </row>
    <row r="2309" spans="2:3" hidden="1">
      <c r="B2309" s="49" t="s">
        <v>345</v>
      </c>
      <c r="C2309" s="49" t="s">
        <v>213</v>
      </c>
    </row>
    <row r="2310" spans="2:3" hidden="1">
      <c r="B2310" s="49" t="s">
        <v>346</v>
      </c>
      <c r="C2310" s="49" t="s">
        <v>213</v>
      </c>
    </row>
    <row r="2311" spans="2:3" hidden="1">
      <c r="B2311" s="49" t="s">
        <v>347</v>
      </c>
      <c r="C2311" s="49" t="s">
        <v>31</v>
      </c>
    </row>
    <row r="2312" spans="2:3" hidden="1">
      <c r="B2312" s="49" t="s">
        <v>348</v>
      </c>
      <c r="C2312" s="49" t="s">
        <v>31</v>
      </c>
    </row>
    <row r="2313" spans="2:3" hidden="1">
      <c r="B2313" s="49" t="s">
        <v>349</v>
      </c>
      <c r="C2313" s="49" t="s">
        <v>31</v>
      </c>
    </row>
    <row r="2314" spans="2:3" hidden="1">
      <c r="B2314" s="49" t="s">
        <v>350</v>
      </c>
      <c r="C2314" s="49" t="s">
        <v>206</v>
      </c>
    </row>
    <row r="2315" spans="2:3" hidden="1">
      <c r="B2315" s="49" t="s">
        <v>351</v>
      </c>
      <c r="C2315" s="49" t="s">
        <v>206</v>
      </c>
    </row>
    <row r="2316" spans="2:3" hidden="1">
      <c r="B2316" s="49" t="s">
        <v>352</v>
      </c>
      <c r="C2316" s="49" t="s">
        <v>206</v>
      </c>
    </row>
    <row r="2317" spans="2:3" hidden="1">
      <c r="B2317" s="49" t="s">
        <v>353</v>
      </c>
      <c r="C2317" s="49" t="s">
        <v>206</v>
      </c>
    </row>
    <row r="2318" spans="2:3" hidden="1">
      <c r="B2318" s="49" t="s">
        <v>354</v>
      </c>
      <c r="C2318" s="49" t="s">
        <v>206</v>
      </c>
    </row>
    <row r="2319" spans="2:3" hidden="1">
      <c r="B2319" s="49" t="s">
        <v>355</v>
      </c>
      <c r="C2319" s="49" t="s">
        <v>206</v>
      </c>
    </row>
    <row r="2320" spans="2:3" hidden="1">
      <c r="B2320" s="49" t="s">
        <v>356</v>
      </c>
      <c r="C2320" s="49" t="s">
        <v>206</v>
      </c>
    </row>
    <row r="2321" spans="2:3" hidden="1">
      <c r="B2321" s="49" t="s">
        <v>357</v>
      </c>
      <c r="C2321" s="49" t="s">
        <v>206</v>
      </c>
    </row>
    <row r="2322" spans="2:3" hidden="1">
      <c r="B2322" s="49" t="s">
        <v>358</v>
      </c>
      <c r="C2322" s="49" t="s">
        <v>206</v>
      </c>
    </row>
    <row r="2323" spans="2:3" hidden="1">
      <c r="B2323" s="49" t="s">
        <v>359</v>
      </c>
      <c r="C2323" s="49" t="s">
        <v>206</v>
      </c>
    </row>
    <row r="2324" spans="2:3" hidden="1">
      <c r="B2324" s="49" t="s">
        <v>360</v>
      </c>
      <c r="C2324" s="49" t="s">
        <v>206</v>
      </c>
    </row>
    <row r="2325" spans="2:3" hidden="1">
      <c r="B2325" s="49" t="s">
        <v>361</v>
      </c>
      <c r="C2325" s="49" t="s">
        <v>206</v>
      </c>
    </row>
    <row r="2326" spans="2:3" hidden="1">
      <c r="B2326" s="49" t="s">
        <v>362</v>
      </c>
      <c r="C2326" s="49" t="s">
        <v>206</v>
      </c>
    </row>
    <row r="2327" spans="2:3" hidden="1">
      <c r="B2327" s="49" t="s">
        <v>363</v>
      </c>
      <c r="C2327" s="49" t="s">
        <v>206</v>
      </c>
    </row>
    <row r="2328" spans="2:3" hidden="1">
      <c r="B2328" s="49" t="s">
        <v>364</v>
      </c>
      <c r="C2328" s="49" t="s">
        <v>206</v>
      </c>
    </row>
    <row r="2329" spans="2:3" hidden="1">
      <c r="B2329" s="49" t="s">
        <v>365</v>
      </c>
      <c r="C2329" s="49" t="s">
        <v>206</v>
      </c>
    </row>
    <row r="2330" spans="2:3" hidden="1">
      <c r="B2330" s="49" t="s">
        <v>366</v>
      </c>
      <c r="C2330" s="49" t="s">
        <v>206</v>
      </c>
    </row>
    <row r="2331" spans="2:3" hidden="1">
      <c r="B2331" s="49" t="s">
        <v>367</v>
      </c>
      <c r="C2331" s="49" t="s">
        <v>206</v>
      </c>
    </row>
    <row r="2332" spans="2:3" hidden="1">
      <c r="B2332" s="49" t="s">
        <v>368</v>
      </c>
      <c r="C2332" s="49" t="s">
        <v>206</v>
      </c>
    </row>
    <row r="2333" spans="2:3" hidden="1">
      <c r="B2333" s="49" t="s">
        <v>369</v>
      </c>
      <c r="C2333" s="49" t="s">
        <v>206</v>
      </c>
    </row>
    <row r="2334" spans="2:3">
      <c r="B2334" s="49" t="s">
        <v>370</v>
      </c>
      <c r="C2334" s="49" t="s">
        <v>224</v>
      </c>
    </row>
    <row r="2335" spans="2:3">
      <c r="B2335" s="49" t="s">
        <v>371</v>
      </c>
      <c r="C2335" s="49" t="s">
        <v>224</v>
      </c>
    </row>
    <row r="2336" spans="2:3" hidden="1">
      <c r="B2336" s="49" t="s">
        <v>372</v>
      </c>
      <c r="C2336" s="49" t="s">
        <v>206</v>
      </c>
    </row>
    <row r="2337" spans="2:3">
      <c r="B2337" s="49" t="s">
        <v>373</v>
      </c>
      <c r="C2337" s="49" t="s">
        <v>224</v>
      </c>
    </row>
    <row r="2338" spans="2:3" hidden="1">
      <c r="B2338" s="49" t="s">
        <v>374</v>
      </c>
      <c r="C2338" s="49" t="s">
        <v>213</v>
      </c>
    </row>
    <row r="2339" spans="2:3" hidden="1">
      <c r="B2339" s="49" t="s">
        <v>375</v>
      </c>
      <c r="C2339" s="49" t="s">
        <v>206</v>
      </c>
    </row>
    <row r="2340" spans="2:3">
      <c r="B2340" s="49" t="s">
        <v>376</v>
      </c>
      <c r="C2340" s="49" t="s">
        <v>224</v>
      </c>
    </row>
    <row r="2341" spans="2:3" hidden="1">
      <c r="B2341" s="49" t="s">
        <v>377</v>
      </c>
      <c r="C2341" s="49" t="s">
        <v>31</v>
      </c>
    </row>
    <row r="2342" spans="2:3" hidden="1">
      <c r="B2342" s="49" t="s">
        <v>378</v>
      </c>
      <c r="C2342" s="49" t="s">
        <v>31</v>
      </c>
    </row>
    <row r="2343" spans="2:3" hidden="1">
      <c r="B2343" s="49" t="s">
        <v>379</v>
      </c>
      <c r="C2343" s="49" t="s">
        <v>206</v>
      </c>
    </row>
    <row r="2344" spans="2:3" hidden="1">
      <c r="B2344" s="49" t="s">
        <v>380</v>
      </c>
      <c r="C2344" s="49" t="s">
        <v>31</v>
      </c>
    </row>
    <row r="2345" spans="2:3" hidden="1">
      <c r="B2345" s="49" t="s">
        <v>381</v>
      </c>
      <c r="C2345" s="49" t="s">
        <v>31</v>
      </c>
    </row>
    <row r="2346" spans="2:3" hidden="1">
      <c r="B2346" s="49" t="s">
        <v>382</v>
      </c>
      <c r="C2346" s="49" t="s">
        <v>31</v>
      </c>
    </row>
    <row r="2347" spans="2:3" hidden="1">
      <c r="B2347" s="49" t="s">
        <v>383</v>
      </c>
      <c r="C2347" s="49" t="s">
        <v>31</v>
      </c>
    </row>
    <row r="2348" spans="2:3" hidden="1">
      <c r="B2348" s="49" t="s">
        <v>384</v>
      </c>
      <c r="C2348" s="49" t="s">
        <v>31</v>
      </c>
    </row>
    <row r="2349" spans="2:3" hidden="1">
      <c r="B2349" s="49" t="s">
        <v>385</v>
      </c>
      <c r="C2349" s="49" t="s">
        <v>31</v>
      </c>
    </row>
    <row r="2350" spans="2:3" hidden="1">
      <c r="B2350" s="49" t="s">
        <v>386</v>
      </c>
      <c r="C2350" s="49" t="s">
        <v>31</v>
      </c>
    </row>
    <row r="2351" spans="2:3" hidden="1">
      <c r="B2351" s="49" t="s">
        <v>387</v>
      </c>
      <c r="C2351" s="49" t="s">
        <v>206</v>
      </c>
    </row>
    <row r="2352" spans="2:3">
      <c r="B2352" s="49" t="s">
        <v>388</v>
      </c>
      <c r="C2352" s="49" t="s">
        <v>224</v>
      </c>
    </row>
    <row r="2353" spans="2:3" hidden="1">
      <c r="B2353" s="49" t="s">
        <v>389</v>
      </c>
      <c r="C2353" s="49" t="s">
        <v>206</v>
      </c>
    </row>
    <row r="2354" spans="2:3">
      <c r="B2354" s="49" t="s">
        <v>390</v>
      </c>
      <c r="C2354" s="49" t="s">
        <v>224</v>
      </c>
    </row>
    <row r="2355" spans="2:3" hidden="1">
      <c r="B2355" s="49" t="s">
        <v>391</v>
      </c>
      <c r="C2355" s="49" t="s">
        <v>213</v>
      </c>
    </row>
    <row r="2356" spans="2:3" hidden="1">
      <c r="B2356" s="49" t="s">
        <v>392</v>
      </c>
      <c r="C2356" s="49" t="s">
        <v>206</v>
      </c>
    </row>
    <row r="2357" spans="2:3">
      <c r="B2357" s="49" t="s">
        <v>393</v>
      </c>
      <c r="C2357" s="49" t="s">
        <v>224</v>
      </c>
    </row>
    <row r="2358" spans="2:3" hidden="1">
      <c r="B2358" s="49" t="s">
        <v>394</v>
      </c>
      <c r="C2358" s="49" t="s">
        <v>213</v>
      </c>
    </row>
    <row r="2359" spans="2:3" hidden="1">
      <c r="B2359" s="49" t="s">
        <v>395</v>
      </c>
      <c r="C2359" s="49" t="s">
        <v>213</v>
      </c>
    </row>
    <row r="2360" spans="2:3" hidden="1">
      <c r="B2360" s="49" t="s">
        <v>396</v>
      </c>
      <c r="C2360" s="49" t="s">
        <v>206</v>
      </c>
    </row>
    <row r="2361" spans="2:3" hidden="1">
      <c r="B2361" s="49" t="s">
        <v>397</v>
      </c>
      <c r="C2361" s="49" t="s">
        <v>31</v>
      </c>
    </row>
    <row r="2362" spans="2:3" hidden="1">
      <c r="B2362" s="49" t="s">
        <v>398</v>
      </c>
      <c r="C2362" s="49" t="s">
        <v>31</v>
      </c>
    </row>
    <row r="2363" spans="2:3" hidden="1">
      <c r="B2363" s="49" t="s">
        <v>399</v>
      </c>
      <c r="C2363" s="49" t="s">
        <v>31</v>
      </c>
    </row>
    <row r="2364" spans="2:3" hidden="1">
      <c r="B2364" s="49" t="s">
        <v>400</v>
      </c>
      <c r="C2364" s="49" t="s">
        <v>31</v>
      </c>
    </row>
    <row r="2365" spans="2:3" hidden="1">
      <c r="B2365" s="49" t="s">
        <v>401</v>
      </c>
      <c r="C2365" s="49" t="s">
        <v>31</v>
      </c>
    </row>
    <row r="2366" spans="2:3" hidden="1">
      <c r="B2366" s="49" t="s">
        <v>402</v>
      </c>
      <c r="C2366" s="49" t="s">
        <v>31</v>
      </c>
    </row>
    <row r="2367" spans="2:3" hidden="1">
      <c r="B2367" s="49" t="s">
        <v>403</v>
      </c>
      <c r="C2367" s="49" t="s">
        <v>31</v>
      </c>
    </row>
    <row r="2368" spans="2:3" hidden="1">
      <c r="B2368" s="49" t="s">
        <v>404</v>
      </c>
      <c r="C2368" s="49" t="s">
        <v>213</v>
      </c>
    </row>
    <row r="2369" spans="2:3" hidden="1">
      <c r="B2369" s="49" t="s">
        <v>405</v>
      </c>
      <c r="C2369" s="49" t="s">
        <v>206</v>
      </c>
    </row>
    <row r="2370" spans="2:3">
      <c r="B2370" s="49" t="s">
        <v>406</v>
      </c>
      <c r="C2370" s="49" t="s">
        <v>224</v>
      </c>
    </row>
    <row r="2371" spans="2:3" hidden="1">
      <c r="B2371" s="49" t="s">
        <v>407</v>
      </c>
      <c r="C2371" s="49" t="s">
        <v>213</v>
      </c>
    </row>
    <row r="2372" spans="2:3" hidden="1">
      <c r="B2372" s="49" t="s">
        <v>408</v>
      </c>
      <c r="C2372" s="49" t="s">
        <v>206</v>
      </c>
    </row>
    <row r="2373" spans="2:3">
      <c r="B2373" s="49" t="s">
        <v>409</v>
      </c>
      <c r="C2373" s="49" t="s">
        <v>224</v>
      </c>
    </row>
    <row r="2374" spans="2:3" hidden="1">
      <c r="B2374" s="49" t="s">
        <v>410</v>
      </c>
      <c r="C2374" s="49" t="s">
        <v>213</v>
      </c>
    </row>
    <row r="2375" spans="2:3" hidden="1">
      <c r="B2375" s="49" t="s">
        <v>411</v>
      </c>
      <c r="C2375" s="49" t="s">
        <v>213</v>
      </c>
    </row>
    <row r="2376" spans="2:3" hidden="1">
      <c r="B2376" s="49" t="s">
        <v>412</v>
      </c>
      <c r="C2376" s="49" t="s">
        <v>206</v>
      </c>
    </row>
    <row r="2377" spans="2:3">
      <c r="B2377" s="49" t="s">
        <v>413</v>
      </c>
      <c r="C2377" s="49" t="s">
        <v>224</v>
      </c>
    </row>
    <row r="2378" spans="2:3" hidden="1">
      <c r="B2378" s="49" t="s">
        <v>414</v>
      </c>
      <c r="C2378" s="49" t="s">
        <v>31</v>
      </c>
    </row>
    <row r="2379" spans="2:3" hidden="1">
      <c r="B2379" s="49" t="s">
        <v>415</v>
      </c>
      <c r="C2379" s="49" t="s">
        <v>213</v>
      </c>
    </row>
    <row r="2380" spans="2:3" hidden="1">
      <c r="B2380" s="49" t="s">
        <v>416</v>
      </c>
      <c r="C2380" s="49" t="s">
        <v>213</v>
      </c>
    </row>
    <row r="2381" spans="2:3" hidden="1">
      <c r="B2381" s="49" t="s">
        <v>417</v>
      </c>
      <c r="C2381" s="49" t="s">
        <v>213</v>
      </c>
    </row>
    <row r="2382" spans="2:3" hidden="1">
      <c r="B2382" s="49" t="s">
        <v>418</v>
      </c>
      <c r="C2382" s="49" t="s">
        <v>206</v>
      </c>
    </row>
    <row r="2383" spans="2:3" hidden="1">
      <c r="B2383" s="49" t="s">
        <v>419</v>
      </c>
      <c r="C2383" s="49" t="s">
        <v>31</v>
      </c>
    </row>
    <row r="2384" spans="2:3" hidden="1">
      <c r="B2384" s="49" t="s">
        <v>420</v>
      </c>
      <c r="C2384" s="49" t="s">
        <v>31</v>
      </c>
    </row>
    <row r="2385" spans="2:3" hidden="1">
      <c r="B2385" s="49" t="s">
        <v>421</v>
      </c>
      <c r="C2385" s="49" t="s">
        <v>31</v>
      </c>
    </row>
    <row r="2386" spans="2:3" hidden="1">
      <c r="B2386" s="49" t="s">
        <v>422</v>
      </c>
      <c r="C2386" s="49" t="s">
        <v>31</v>
      </c>
    </row>
    <row r="2387" spans="2:3" hidden="1">
      <c r="B2387" s="49" t="s">
        <v>423</v>
      </c>
      <c r="C2387" s="49" t="s">
        <v>31</v>
      </c>
    </row>
    <row r="2388" spans="2:3" hidden="1">
      <c r="B2388" s="49" t="s">
        <v>424</v>
      </c>
      <c r="C2388" s="49" t="s">
        <v>31</v>
      </c>
    </row>
    <row r="2389" spans="2:3" hidden="1">
      <c r="B2389" s="49" t="s">
        <v>425</v>
      </c>
      <c r="C2389" s="49" t="s">
        <v>31</v>
      </c>
    </row>
    <row r="2390" spans="2:3" hidden="1">
      <c r="B2390" s="49" t="s">
        <v>426</v>
      </c>
      <c r="C2390" s="49" t="s">
        <v>206</v>
      </c>
    </row>
    <row r="2391" spans="2:3" hidden="1">
      <c r="B2391" s="49" t="s">
        <v>427</v>
      </c>
      <c r="C2391" s="49" t="s">
        <v>206</v>
      </c>
    </row>
    <row r="2392" spans="2:3" hidden="1">
      <c r="B2392" s="49" t="s">
        <v>428</v>
      </c>
      <c r="C2392" s="49" t="s">
        <v>206</v>
      </c>
    </row>
    <row r="2393" spans="2:3" hidden="1">
      <c r="B2393" s="49" t="s">
        <v>429</v>
      </c>
      <c r="C2393" s="49" t="s">
        <v>213</v>
      </c>
    </row>
    <row r="2394" spans="2:3" hidden="1">
      <c r="B2394" s="49" t="s">
        <v>430</v>
      </c>
      <c r="C2394" s="49" t="s">
        <v>213</v>
      </c>
    </row>
    <row r="2395" spans="2:3" hidden="1">
      <c r="B2395" s="49" t="s">
        <v>431</v>
      </c>
      <c r="C2395" s="49" t="s">
        <v>206</v>
      </c>
    </row>
    <row r="2396" spans="2:3" hidden="1">
      <c r="B2396" s="49" t="s">
        <v>432</v>
      </c>
      <c r="C2396" s="49" t="s">
        <v>206</v>
      </c>
    </row>
    <row r="2397" spans="2:3" hidden="1">
      <c r="B2397" s="49" t="s">
        <v>433</v>
      </c>
      <c r="C2397" s="49" t="s">
        <v>213</v>
      </c>
    </row>
    <row r="2398" spans="2:3" hidden="1">
      <c r="B2398" s="49" t="s">
        <v>434</v>
      </c>
      <c r="C2398" s="49" t="s">
        <v>213</v>
      </c>
    </row>
    <row r="2399" spans="2:3" hidden="1">
      <c r="B2399" s="49" t="s">
        <v>435</v>
      </c>
      <c r="C2399" s="49" t="s">
        <v>213</v>
      </c>
    </row>
    <row r="2400" spans="2:3" hidden="1">
      <c r="B2400" s="49" t="s">
        <v>436</v>
      </c>
      <c r="C2400" s="49" t="s">
        <v>206</v>
      </c>
    </row>
    <row r="2401" spans="2:3" hidden="1">
      <c r="B2401" s="49" t="s">
        <v>437</v>
      </c>
      <c r="C2401" s="49" t="s">
        <v>31</v>
      </c>
    </row>
    <row r="2402" spans="2:3" hidden="1">
      <c r="B2402" s="49" t="s">
        <v>438</v>
      </c>
      <c r="C2402" s="49" t="s">
        <v>213</v>
      </c>
    </row>
    <row r="2403" spans="2:3" hidden="1">
      <c r="B2403" s="49" t="s">
        <v>439</v>
      </c>
      <c r="C2403" s="49" t="s">
        <v>213</v>
      </c>
    </row>
    <row r="2404" spans="2:3" hidden="1">
      <c r="B2404" s="49" t="s">
        <v>440</v>
      </c>
      <c r="C2404" s="49" t="s">
        <v>213</v>
      </c>
    </row>
    <row r="2405" spans="2:3" hidden="1">
      <c r="B2405" s="49" t="s">
        <v>441</v>
      </c>
      <c r="C2405" s="49" t="s">
        <v>31</v>
      </c>
    </row>
    <row r="2406" spans="2:3" hidden="1">
      <c r="B2406" s="49" t="s">
        <v>442</v>
      </c>
      <c r="C2406" s="49" t="s">
        <v>31</v>
      </c>
    </row>
    <row r="2407" spans="2:3" hidden="1">
      <c r="B2407" s="49" t="s">
        <v>443</v>
      </c>
      <c r="C2407" s="49" t="s">
        <v>31</v>
      </c>
    </row>
    <row r="2408" spans="2:3" hidden="1">
      <c r="B2408" s="49" t="s">
        <v>444</v>
      </c>
      <c r="C2408" s="49" t="s">
        <v>206</v>
      </c>
    </row>
    <row r="2409" spans="2:3" hidden="1">
      <c r="B2409" s="49" t="s">
        <v>445</v>
      </c>
      <c r="C2409" s="49" t="s">
        <v>206</v>
      </c>
    </row>
    <row r="2410" spans="2:3" hidden="1">
      <c r="B2410" s="49" t="s">
        <v>446</v>
      </c>
      <c r="C2410" s="49" t="s">
        <v>206</v>
      </c>
    </row>
    <row r="2411" spans="2:3" hidden="1">
      <c r="B2411" s="49" t="s">
        <v>447</v>
      </c>
      <c r="C2411" s="49" t="s">
        <v>206</v>
      </c>
    </row>
    <row r="2412" spans="2:3" hidden="1">
      <c r="B2412" s="49" t="s">
        <v>448</v>
      </c>
      <c r="C2412" s="49" t="s">
        <v>206</v>
      </c>
    </row>
    <row r="2413" spans="2:3" hidden="1">
      <c r="B2413" s="49" t="s">
        <v>449</v>
      </c>
      <c r="C2413" s="49" t="s">
        <v>206</v>
      </c>
    </row>
    <row r="2414" spans="2:3" hidden="1">
      <c r="B2414" s="49" t="s">
        <v>450</v>
      </c>
      <c r="C2414" s="49" t="s">
        <v>206</v>
      </c>
    </row>
    <row r="2415" spans="2:3" hidden="1">
      <c r="B2415" s="49" t="s">
        <v>451</v>
      </c>
      <c r="C2415" s="49" t="s">
        <v>206</v>
      </c>
    </row>
    <row r="2416" spans="2:3" hidden="1">
      <c r="B2416" s="49" t="s">
        <v>452</v>
      </c>
      <c r="C2416" s="49" t="s">
        <v>206</v>
      </c>
    </row>
    <row r="2417" spans="2:3" hidden="1">
      <c r="B2417" s="49" t="s">
        <v>453</v>
      </c>
      <c r="C2417" s="49" t="s">
        <v>206</v>
      </c>
    </row>
    <row r="2418" spans="2:3" hidden="1">
      <c r="B2418" s="49" t="s">
        <v>454</v>
      </c>
      <c r="C2418" s="49" t="s">
        <v>206</v>
      </c>
    </row>
    <row r="2419" spans="2:3" hidden="1">
      <c r="B2419" s="49" t="s">
        <v>455</v>
      </c>
      <c r="C2419" s="49" t="s">
        <v>206</v>
      </c>
    </row>
    <row r="2420" spans="2:3" hidden="1">
      <c r="B2420" s="49" t="s">
        <v>456</v>
      </c>
      <c r="C2420" s="49" t="s">
        <v>206</v>
      </c>
    </row>
    <row r="2421" spans="2:3" hidden="1">
      <c r="B2421" s="49" t="s">
        <v>457</v>
      </c>
      <c r="C2421" s="49" t="s">
        <v>206</v>
      </c>
    </row>
    <row r="2422" spans="2:3" hidden="1">
      <c r="B2422" s="49" t="s">
        <v>458</v>
      </c>
      <c r="C2422" s="49" t="s">
        <v>206</v>
      </c>
    </row>
    <row r="2423" spans="2:3" hidden="1">
      <c r="B2423" s="49" t="s">
        <v>459</v>
      </c>
      <c r="C2423" s="49" t="s">
        <v>206</v>
      </c>
    </row>
    <row r="2424" spans="2:3" hidden="1">
      <c r="B2424" s="49" t="s">
        <v>460</v>
      </c>
      <c r="C2424" s="49" t="s">
        <v>206</v>
      </c>
    </row>
    <row r="2425" spans="2:3" hidden="1">
      <c r="B2425" s="49" t="s">
        <v>461</v>
      </c>
      <c r="C2425" s="49" t="s">
        <v>206</v>
      </c>
    </row>
    <row r="2426" spans="2:3" hidden="1">
      <c r="B2426" s="49" t="s">
        <v>462</v>
      </c>
      <c r="C2426" s="49" t="s">
        <v>206</v>
      </c>
    </row>
    <row r="2427" spans="2:3" hidden="1">
      <c r="B2427" s="49" t="s">
        <v>463</v>
      </c>
      <c r="C2427" s="49" t="s">
        <v>206</v>
      </c>
    </row>
    <row r="2428" spans="2:3" hidden="1">
      <c r="B2428" s="49" t="s">
        <v>464</v>
      </c>
      <c r="C2428" s="49" t="s">
        <v>206</v>
      </c>
    </row>
    <row r="2429" spans="2:3" hidden="1">
      <c r="B2429" s="49" t="s">
        <v>465</v>
      </c>
      <c r="C2429" s="49" t="s">
        <v>206</v>
      </c>
    </row>
    <row r="2430" spans="2:3" hidden="1">
      <c r="B2430" s="49" t="s">
        <v>466</v>
      </c>
      <c r="C2430" s="49" t="s">
        <v>206</v>
      </c>
    </row>
    <row r="2431" spans="2:3" hidden="1">
      <c r="B2431" s="49" t="s">
        <v>467</v>
      </c>
      <c r="C2431" s="49" t="s">
        <v>206</v>
      </c>
    </row>
    <row r="2432" spans="2:3" hidden="1">
      <c r="B2432" s="49" t="s">
        <v>468</v>
      </c>
      <c r="C2432" s="49" t="s">
        <v>209</v>
      </c>
    </row>
    <row r="2433" spans="2:3">
      <c r="B2433" s="49" t="s">
        <v>469</v>
      </c>
      <c r="C2433" s="49" t="s">
        <v>224</v>
      </c>
    </row>
    <row r="2434" spans="2:3" hidden="1">
      <c r="B2434" s="49" t="s">
        <v>470</v>
      </c>
      <c r="C2434" s="49" t="s">
        <v>209</v>
      </c>
    </row>
    <row r="2435" spans="2:3" hidden="1">
      <c r="B2435" s="49" t="s">
        <v>471</v>
      </c>
      <c r="C2435" s="49" t="s">
        <v>206</v>
      </c>
    </row>
    <row r="2436" spans="2:3" hidden="1">
      <c r="B2436" s="49" t="s">
        <v>472</v>
      </c>
      <c r="C2436" s="49" t="s">
        <v>209</v>
      </c>
    </row>
    <row r="2437" spans="2:3" hidden="1">
      <c r="B2437" s="49" t="s">
        <v>473</v>
      </c>
      <c r="C2437" s="49" t="s">
        <v>209</v>
      </c>
    </row>
    <row r="2438" spans="2:3" hidden="1">
      <c r="B2438" s="49" t="s">
        <v>474</v>
      </c>
      <c r="C2438" s="49" t="s">
        <v>206</v>
      </c>
    </row>
    <row r="2439" spans="2:3" hidden="1">
      <c r="B2439" s="49" t="s">
        <v>475</v>
      </c>
      <c r="C2439" s="49" t="s">
        <v>213</v>
      </c>
    </row>
    <row r="2440" spans="2:3" hidden="1">
      <c r="B2440" s="49" t="s">
        <v>476</v>
      </c>
      <c r="C2440" s="49" t="s">
        <v>31</v>
      </c>
    </row>
    <row r="2441" spans="2:3" hidden="1">
      <c r="B2441" s="49" t="s">
        <v>477</v>
      </c>
      <c r="C2441" s="49" t="s">
        <v>31</v>
      </c>
    </row>
    <row r="2442" spans="2:3" hidden="1">
      <c r="B2442" s="49" t="s">
        <v>478</v>
      </c>
      <c r="C2442" s="49" t="s">
        <v>31</v>
      </c>
    </row>
    <row r="2443" spans="2:3" hidden="1">
      <c r="B2443" s="49" t="s">
        <v>479</v>
      </c>
      <c r="C2443" s="49" t="s">
        <v>31</v>
      </c>
    </row>
    <row r="2444" spans="2:3" hidden="1">
      <c r="B2444" s="49" t="s">
        <v>480</v>
      </c>
      <c r="C2444" s="49" t="s">
        <v>31</v>
      </c>
    </row>
    <row r="2445" spans="2:3" hidden="1">
      <c r="B2445" s="49" t="s">
        <v>481</v>
      </c>
      <c r="C2445" s="49" t="s">
        <v>31</v>
      </c>
    </row>
    <row r="2446" spans="2:3" hidden="1">
      <c r="B2446" s="49" t="s">
        <v>482</v>
      </c>
      <c r="C2446" s="49" t="s">
        <v>209</v>
      </c>
    </row>
    <row r="2447" spans="2:3" hidden="1">
      <c r="B2447" s="49" t="s">
        <v>483</v>
      </c>
      <c r="C2447" s="49" t="s">
        <v>206</v>
      </c>
    </row>
    <row r="2448" spans="2:3" hidden="1">
      <c r="B2448" s="49" t="s">
        <v>484</v>
      </c>
      <c r="C2448" s="49" t="s">
        <v>213</v>
      </c>
    </row>
    <row r="2449" spans="2:3" hidden="1">
      <c r="B2449" s="49" t="s">
        <v>485</v>
      </c>
      <c r="C2449" s="49" t="s">
        <v>206</v>
      </c>
    </row>
    <row r="2450" spans="2:3" hidden="1">
      <c r="B2450" s="49" t="s">
        <v>486</v>
      </c>
      <c r="C2450" s="49" t="s">
        <v>213</v>
      </c>
    </row>
    <row r="2451" spans="2:3" hidden="1">
      <c r="B2451" s="49" t="s">
        <v>487</v>
      </c>
      <c r="C2451" s="49" t="s">
        <v>213</v>
      </c>
    </row>
    <row r="2452" spans="2:3" hidden="1">
      <c r="B2452" s="49" t="s">
        <v>488</v>
      </c>
      <c r="C2452" s="49" t="s">
        <v>206</v>
      </c>
    </row>
    <row r="2453" spans="2:3" hidden="1">
      <c r="B2453" s="49" t="s">
        <v>489</v>
      </c>
      <c r="C2453" s="49" t="s">
        <v>31</v>
      </c>
    </row>
    <row r="2454" spans="2:3" hidden="1">
      <c r="B2454" s="49" t="s">
        <v>490</v>
      </c>
      <c r="C2454" s="49" t="s">
        <v>213</v>
      </c>
    </row>
    <row r="2455" spans="2:3" hidden="1">
      <c r="B2455" s="49" t="s">
        <v>491</v>
      </c>
      <c r="C2455" s="49" t="s">
        <v>213</v>
      </c>
    </row>
    <row r="2456" spans="2:3" hidden="1">
      <c r="B2456" s="49" t="s">
        <v>492</v>
      </c>
      <c r="C2456" s="49" t="s">
        <v>213</v>
      </c>
    </row>
    <row r="2457" spans="2:3" hidden="1">
      <c r="B2457" s="49" t="s">
        <v>493</v>
      </c>
      <c r="C2457" s="49" t="s">
        <v>31</v>
      </c>
    </row>
    <row r="2458" spans="2:3" hidden="1">
      <c r="B2458" s="49" t="s">
        <v>494</v>
      </c>
      <c r="C2458" s="49" t="s">
        <v>31</v>
      </c>
    </row>
    <row r="2459" spans="2:3" hidden="1">
      <c r="B2459" s="49" t="s">
        <v>495</v>
      </c>
      <c r="C2459" s="49" t="s">
        <v>31</v>
      </c>
    </row>
    <row r="2460" spans="2:3" hidden="1">
      <c r="B2460" s="49" t="s">
        <v>496</v>
      </c>
      <c r="C2460" s="49" t="s">
        <v>209</v>
      </c>
    </row>
    <row r="2461" spans="2:3" hidden="1">
      <c r="B2461" s="49" t="s">
        <v>497</v>
      </c>
      <c r="C2461" s="49" t="s">
        <v>209</v>
      </c>
    </row>
    <row r="2462" spans="2:3" hidden="1">
      <c r="B2462" s="49" t="s">
        <v>498</v>
      </c>
      <c r="C2462" s="49" t="s">
        <v>206</v>
      </c>
    </row>
    <row r="2463" spans="2:3" hidden="1">
      <c r="B2463" s="49" t="s">
        <v>499</v>
      </c>
      <c r="C2463" s="49" t="s">
        <v>213</v>
      </c>
    </row>
    <row r="2464" spans="2:3" hidden="1">
      <c r="B2464" s="49" t="s">
        <v>500</v>
      </c>
      <c r="C2464" s="49" t="s">
        <v>213</v>
      </c>
    </row>
    <row r="2465" spans="2:3" hidden="1">
      <c r="B2465" s="49" t="s">
        <v>501</v>
      </c>
      <c r="C2465" s="49" t="s">
        <v>206</v>
      </c>
    </row>
    <row r="2466" spans="2:3" hidden="1">
      <c r="B2466" s="49" t="s">
        <v>502</v>
      </c>
      <c r="C2466" s="49" t="s">
        <v>209</v>
      </c>
    </row>
    <row r="2467" spans="2:3" hidden="1">
      <c r="B2467" s="49" t="s">
        <v>503</v>
      </c>
      <c r="C2467" s="49" t="s">
        <v>213</v>
      </c>
    </row>
    <row r="2468" spans="2:3" hidden="1">
      <c r="B2468" s="49" t="s">
        <v>504</v>
      </c>
      <c r="C2468" s="49" t="s">
        <v>213</v>
      </c>
    </row>
    <row r="2469" spans="2:3" hidden="1">
      <c r="B2469" s="49" t="s">
        <v>505</v>
      </c>
      <c r="C2469" s="49" t="s">
        <v>213</v>
      </c>
    </row>
    <row r="2470" spans="2:3" hidden="1">
      <c r="B2470" s="49" t="s">
        <v>506</v>
      </c>
      <c r="C2470" s="49" t="s">
        <v>206</v>
      </c>
    </row>
    <row r="2471" spans="2:3" hidden="1">
      <c r="B2471" s="49" t="s">
        <v>507</v>
      </c>
      <c r="C2471" s="49" t="s">
        <v>31</v>
      </c>
    </row>
    <row r="2472" spans="2:3" hidden="1">
      <c r="B2472" s="49" t="s">
        <v>508</v>
      </c>
      <c r="C2472" s="49" t="s">
        <v>213</v>
      </c>
    </row>
    <row r="2473" spans="2:3" hidden="1">
      <c r="B2473" s="49" t="s">
        <v>509</v>
      </c>
      <c r="C2473" s="49" t="s">
        <v>213</v>
      </c>
    </row>
    <row r="2474" spans="2:3" hidden="1">
      <c r="B2474" s="49" t="s">
        <v>510</v>
      </c>
      <c r="C2474" s="49" t="s">
        <v>213</v>
      </c>
    </row>
    <row r="2475" spans="2:3" hidden="1">
      <c r="B2475" s="49" t="s">
        <v>511</v>
      </c>
      <c r="C2475" s="49" t="s">
        <v>31</v>
      </c>
    </row>
    <row r="2476" spans="2:3" hidden="1">
      <c r="B2476" s="49" t="s">
        <v>512</v>
      </c>
      <c r="C2476" s="49" t="s">
        <v>31</v>
      </c>
    </row>
    <row r="2477" spans="2:3" hidden="1">
      <c r="B2477" s="49" t="s">
        <v>513</v>
      </c>
      <c r="C2477" s="49" t="s">
        <v>31</v>
      </c>
    </row>
    <row r="2478" spans="2:3" hidden="1">
      <c r="B2478" s="49" t="s">
        <v>514</v>
      </c>
      <c r="C2478" s="49" t="s">
        <v>209</v>
      </c>
    </row>
    <row r="2479" spans="2:3" hidden="1">
      <c r="B2479" s="49" t="s">
        <v>515</v>
      </c>
      <c r="C2479" s="49" t="s">
        <v>209</v>
      </c>
    </row>
    <row r="2480" spans="2:3" hidden="1">
      <c r="B2480" s="49" t="s">
        <v>516</v>
      </c>
      <c r="C2480" s="49" t="s">
        <v>209</v>
      </c>
    </row>
    <row r="2481" spans="2:3" hidden="1">
      <c r="B2481" s="49" t="s">
        <v>517</v>
      </c>
      <c r="C2481" s="49" t="s">
        <v>209</v>
      </c>
    </row>
    <row r="2482" spans="2:3" hidden="1">
      <c r="B2482" s="49" t="s">
        <v>518</v>
      </c>
      <c r="C2482" s="49" t="s">
        <v>209</v>
      </c>
    </row>
    <row r="2483" spans="2:3" hidden="1">
      <c r="B2483" s="49" t="s">
        <v>519</v>
      </c>
      <c r="C2483" s="49" t="s">
        <v>213</v>
      </c>
    </row>
    <row r="2484" spans="2:3" hidden="1">
      <c r="B2484" s="49" t="s">
        <v>520</v>
      </c>
      <c r="C2484" s="49" t="s">
        <v>213</v>
      </c>
    </row>
    <row r="2485" spans="2:3" hidden="1">
      <c r="B2485" s="49" t="s">
        <v>521</v>
      </c>
      <c r="C2485" s="49" t="s">
        <v>213</v>
      </c>
    </row>
    <row r="2486" spans="2:3" hidden="1">
      <c r="B2486" s="49" t="s">
        <v>522</v>
      </c>
      <c r="C2486" s="49" t="s">
        <v>209</v>
      </c>
    </row>
    <row r="2487" spans="2:3" hidden="1">
      <c r="B2487" s="49" t="s">
        <v>523</v>
      </c>
      <c r="C2487" s="49" t="s">
        <v>213</v>
      </c>
    </row>
    <row r="2488" spans="2:3" hidden="1">
      <c r="B2488" s="49" t="s">
        <v>524</v>
      </c>
      <c r="C2488" s="49" t="s">
        <v>213</v>
      </c>
    </row>
    <row r="2489" spans="2:3" hidden="1">
      <c r="B2489" s="49" t="s">
        <v>525</v>
      </c>
      <c r="C2489" s="49" t="s">
        <v>213</v>
      </c>
    </row>
    <row r="2490" spans="2:3" hidden="1">
      <c r="B2490" s="49" t="s">
        <v>526</v>
      </c>
      <c r="C2490" s="49" t="s">
        <v>31</v>
      </c>
    </row>
    <row r="2491" spans="2:3" hidden="1">
      <c r="B2491" s="49" t="s">
        <v>527</v>
      </c>
      <c r="C2491" s="49" t="s">
        <v>213</v>
      </c>
    </row>
    <row r="2492" spans="2:3" hidden="1">
      <c r="B2492" s="49" t="s">
        <v>528</v>
      </c>
      <c r="C2492" s="49" t="s">
        <v>213</v>
      </c>
    </row>
    <row r="2493" spans="2:3" hidden="1">
      <c r="B2493" s="49" t="s">
        <v>529</v>
      </c>
      <c r="C2493" s="49" t="s">
        <v>206</v>
      </c>
    </row>
    <row r="2494" spans="2:3" hidden="1">
      <c r="B2494" s="49" t="s">
        <v>530</v>
      </c>
      <c r="C2494" s="49" t="s">
        <v>206</v>
      </c>
    </row>
    <row r="2495" spans="2:3" hidden="1">
      <c r="B2495" s="49" t="s">
        <v>531</v>
      </c>
      <c r="C2495" s="49" t="s">
        <v>206</v>
      </c>
    </row>
    <row r="2496" spans="2:3" hidden="1">
      <c r="B2496" s="49" t="s">
        <v>532</v>
      </c>
      <c r="C2496" s="49" t="s">
        <v>206</v>
      </c>
    </row>
    <row r="2497" spans="2:3" hidden="1">
      <c r="B2497" s="49" t="s">
        <v>533</v>
      </c>
      <c r="C2497" s="49" t="s">
        <v>206</v>
      </c>
    </row>
    <row r="2498" spans="2:3" hidden="1">
      <c r="B2498" s="49" t="s">
        <v>534</v>
      </c>
      <c r="C2498" s="49" t="s">
        <v>206</v>
      </c>
    </row>
    <row r="2499" spans="2:3" hidden="1">
      <c r="B2499" s="49" t="s">
        <v>535</v>
      </c>
      <c r="C2499" s="49" t="s">
        <v>206</v>
      </c>
    </row>
    <row r="2500" spans="2:3" hidden="1">
      <c r="B2500" s="49" t="s">
        <v>536</v>
      </c>
      <c r="C2500" s="49" t="s">
        <v>206</v>
      </c>
    </row>
    <row r="2501" spans="2:3" hidden="1">
      <c r="B2501" s="49" t="s">
        <v>537</v>
      </c>
      <c r="C2501" s="49" t="s">
        <v>206</v>
      </c>
    </row>
    <row r="2502" spans="2:3" hidden="1">
      <c r="B2502" s="49" t="s">
        <v>538</v>
      </c>
      <c r="C2502" s="49" t="s">
        <v>209</v>
      </c>
    </row>
    <row r="2503" spans="2:3" hidden="1">
      <c r="B2503" s="49" t="s">
        <v>539</v>
      </c>
      <c r="C2503" s="49" t="s">
        <v>209</v>
      </c>
    </row>
    <row r="2504" spans="2:3" hidden="1">
      <c r="B2504" s="49" t="s">
        <v>540</v>
      </c>
      <c r="C2504" s="49" t="s">
        <v>209</v>
      </c>
    </row>
    <row r="2505" spans="2:3" hidden="1">
      <c r="B2505" s="49" t="s">
        <v>541</v>
      </c>
      <c r="C2505" s="49" t="s">
        <v>209</v>
      </c>
    </row>
    <row r="2506" spans="2:3" hidden="1">
      <c r="B2506" s="49" t="s">
        <v>542</v>
      </c>
      <c r="C2506" s="49" t="s">
        <v>209</v>
      </c>
    </row>
    <row r="2507" spans="2:3" hidden="1">
      <c r="B2507" s="49" t="s">
        <v>543</v>
      </c>
      <c r="C2507" s="49" t="s">
        <v>209</v>
      </c>
    </row>
    <row r="2508" spans="2:3" hidden="1">
      <c r="B2508" s="49" t="s">
        <v>544</v>
      </c>
      <c r="C2508" s="49" t="s">
        <v>209</v>
      </c>
    </row>
    <row r="2509" spans="2:3" hidden="1">
      <c r="B2509" s="49" t="s">
        <v>545</v>
      </c>
      <c r="C2509" s="49" t="s">
        <v>209</v>
      </c>
    </row>
    <row r="2510" spans="2:3" hidden="1">
      <c r="B2510" s="49" t="s">
        <v>546</v>
      </c>
      <c r="C2510" s="49" t="s">
        <v>209</v>
      </c>
    </row>
    <row r="2511" spans="2:3" hidden="1">
      <c r="B2511" s="49" t="s">
        <v>547</v>
      </c>
      <c r="C2511" s="49" t="s">
        <v>209</v>
      </c>
    </row>
    <row r="2512" spans="2:3" hidden="1">
      <c r="B2512" s="49" t="s">
        <v>548</v>
      </c>
      <c r="C2512" s="49" t="s">
        <v>209</v>
      </c>
    </row>
    <row r="2513" spans="2:3" hidden="1">
      <c r="B2513" s="49" t="s">
        <v>549</v>
      </c>
      <c r="C2513" s="49" t="s">
        <v>209</v>
      </c>
    </row>
    <row r="2514" spans="2:3" hidden="1">
      <c r="B2514" s="49" t="s">
        <v>550</v>
      </c>
      <c r="C2514" s="49" t="s">
        <v>209</v>
      </c>
    </row>
    <row r="2515" spans="2:3" hidden="1">
      <c r="B2515" s="49" t="s">
        <v>551</v>
      </c>
      <c r="C2515" s="49" t="s">
        <v>209</v>
      </c>
    </row>
    <row r="2516" spans="2:3" hidden="1">
      <c r="B2516" s="49" t="s">
        <v>552</v>
      </c>
      <c r="C2516" s="49" t="s">
        <v>209</v>
      </c>
    </row>
    <row r="2517" spans="2:3" hidden="1">
      <c r="B2517" s="49" t="s">
        <v>553</v>
      </c>
      <c r="C2517" s="49" t="s">
        <v>209</v>
      </c>
    </row>
    <row r="2518" spans="2:3" hidden="1">
      <c r="B2518" s="49" t="s">
        <v>554</v>
      </c>
      <c r="C2518" s="49" t="s">
        <v>209</v>
      </c>
    </row>
    <row r="2519" spans="2:3" hidden="1">
      <c r="B2519" s="49" t="s">
        <v>555</v>
      </c>
      <c r="C2519" s="49" t="s">
        <v>209</v>
      </c>
    </row>
    <row r="2520" spans="2:3" hidden="1">
      <c r="B2520" s="49" t="s">
        <v>556</v>
      </c>
      <c r="C2520" s="49" t="s">
        <v>209</v>
      </c>
    </row>
    <row r="2521" spans="2:3" hidden="1">
      <c r="B2521" s="49" t="s">
        <v>557</v>
      </c>
      <c r="C2521" s="49" t="s">
        <v>209</v>
      </c>
    </row>
    <row r="2522" spans="2:3" hidden="1">
      <c r="B2522" s="49" t="s">
        <v>558</v>
      </c>
      <c r="C2522" s="49" t="s">
        <v>209</v>
      </c>
    </row>
    <row r="2523" spans="2:3" hidden="1">
      <c r="B2523" s="49" t="s">
        <v>559</v>
      </c>
      <c r="C2523" s="49" t="s">
        <v>209</v>
      </c>
    </row>
    <row r="2524" spans="2:3" hidden="1">
      <c r="B2524" s="49" t="s">
        <v>560</v>
      </c>
      <c r="C2524" s="49" t="s">
        <v>209</v>
      </c>
    </row>
    <row r="2525" spans="2:3" hidden="1">
      <c r="B2525" s="49" t="s">
        <v>561</v>
      </c>
      <c r="C2525" s="49" t="s">
        <v>209</v>
      </c>
    </row>
    <row r="2526" spans="2:3" hidden="1">
      <c r="B2526" s="49" t="s">
        <v>562</v>
      </c>
      <c r="C2526" s="49" t="s">
        <v>209</v>
      </c>
    </row>
    <row r="2527" spans="2:3" hidden="1">
      <c r="B2527" s="49" t="s">
        <v>563</v>
      </c>
      <c r="C2527" s="49" t="s">
        <v>209</v>
      </c>
    </row>
    <row r="2528" spans="2:3" hidden="1">
      <c r="B2528" s="49" t="s">
        <v>564</v>
      </c>
      <c r="C2528" s="49" t="s">
        <v>209</v>
      </c>
    </row>
    <row r="2529" spans="2:3" hidden="1">
      <c r="B2529" s="49" t="s">
        <v>565</v>
      </c>
      <c r="C2529" s="49" t="s">
        <v>209</v>
      </c>
    </row>
    <row r="2530" spans="2:3" hidden="1">
      <c r="B2530" s="49" t="s">
        <v>566</v>
      </c>
      <c r="C2530" s="49" t="s">
        <v>209</v>
      </c>
    </row>
    <row r="2531" spans="2:3" hidden="1">
      <c r="B2531" s="49" t="s">
        <v>567</v>
      </c>
      <c r="C2531" s="49" t="s">
        <v>209</v>
      </c>
    </row>
    <row r="2532" spans="2:3" hidden="1">
      <c r="B2532" s="49" t="s">
        <v>568</v>
      </c>
      <c r="C2532" s="49" t="s">
        <v>209</v>
      </c>
    </row>
    <row r="2533" spans="2:3" hidden="1">
      <c r="B2533" s="49" t="s">
        <v>569</v>
      </c>
      <c r="C2533" s="49" t="s">
        <v>209</v>
      </c>
    </row>
    <row r="2534" spans="2:3" hidden="1">
      <c r="B2534" s="49" t="s">
        <v>570</v>
      </c>
      <c r="C2534" s="49" t="s">
        <v>209</v>
      </c>
    </row>
    <row r="2535" spans="2:3" hidden="1">
      <c r="B2535" s="49" t="s">
        <v>571</v>
      </c>
      <c r="C2535" s="49" t="s">
        <v>209</v>
      </c>
    </row>
    <row r="2536" spans="2:3" hidden="1">
      <c r="B2536" s="49" t="s">
        <v>572</v>
      </c>
      <c r="C2536" s="49" t="s">
        <v>209</v>
      </c>
    </row>
    <row r="2537" spans="2:3" hidden="1">
      <c r="B2537" s="49" t="s">
        <v>573</v>
      </c>
      <c r="C2537" s="49" t="s">
        <v>209</v>
      </c>
    </row>
    <row r="2538" spans="2:3" hidden="1">
      <c r="B2538" s="49" t="s">
        <v>574</v>
      </c>
      <c r="C2538" s="49" t="s">
        <v>209</v>
      </c>
    </row>
    <row r="2539" spans="2:3" hidden="1">
      <c r="B2539" s="49" t="s">
        <v>575</v>
      </c>
      <c r="C2539" s="49" t="s">
        <v>209</v>
      </c>
    </row>
    <row r="2540" spans="2:3" hidden="1">
      <c r="B2540" s="49" t="s">
        <v>576</v>
      </c>
      <c r="C2540" s="49" t="s">
        <v>209</v>
      </c>
    </row>
    <row r="2541" spans="2:3" hidden="1">
      <c r="B2541" s="49" t="s">
        <v>577</v>
      </c>
      <c r="C2541" s="49" t="s">
        <v>209</v>
      </c>
    </row>
    <row r="2542" spans="2:3" hidden="1">
      <c r="B2542" s="49" t="s">
        <v>578</v>
      </c>
      <c r="C2542" s="49" t="s">
        <v>209</v>
      </c>
    </row>
    <row r="2543" spans="2:3" hidden="1">
      <c r="B2543" s="49" t="s">
        <v>579</v>
      </c>
      <c r="C2543" s="49" t="s">
        <v>209</v>
      </c>
    </row>
    <row r="2544" spans="2:3" hidden="1">
      <c r="B2544" s="49" t="s">
        <v>580</v>
      </c>
      <c r="C2544" s="49" t="s">
        <v>209</v>
      </c>
    </row>
    <row r="2545" spans="2:3" hidden="1">
      <c r="B2545" s="49" t="s">
        <v>581</v>
      </c>
      <c r="C2545" s="49" t="s">
        <v>209</v>
      </c>
    </row>
    <row r="2546" spans="2:3" hidden="1">
      <c r="B2546" s="49" t="s">
        <v>582</v>
      </c>
      <c r="C2546" s="49" t="s">
        <v>209</v>
      </c>
    </row>
    <row r="2547" spans="2:3" hidden="1">
      <c r="B2547" s="49" t="s">
        <v>583</v>
      </c>
      <c r="C2547" s="49" t="s">
        <v>209</v>
      </c>
    </row>
    <row r="2548" spans="2:3" hidden="1">
      <c r="B2548" s="49" t="s">
        <v>584</v>
      </c>
      <c r="C2548" s="49" t="s">
        <v>209</v>
      </c>
    </row>
    <row r="2549" spans="2:3" hidden="1">
      <c r="B2549" s="49" t="s">
        <v>585</v>
      </c>
      <c r="C2549" s="49" t="s">
        <v>209</v>
      </c>
    </row>
    <row r="2550" spans="2:3" hidden="1">
      <c r="B2550" s="49" t="s">
        <v>586</v>
      </c>
      <c r="C2550" s="49" t="s">
        <v>209</v>
      </c>
    </row>
    <row r="2551" spans="2:3" hidden="1">
      <c r="B2551" s="49" t="s">
        <v>587</v>
      </c>
      <c r="C2551" s="49" t="s">
        <v>209</v>
      </c>
    </row>
    <row r="2552" spans="2:3" hidden="1">
      <c r="B2552" s="49" t="s">
        <v>588</v>
      </c>
      <c r="C2552" s="49" t="s">
        <v>209</v>
      </c>
    </row>
    <row r="2553" spans="2:3" hidden="1">
      <c r="B2553" s="49" t="s">
        <v>589</v>
      </c>
      <c r="C2553" s="49" t="s">
        <v>209</v>
      </c>
    </row>
    <row r="2554" spans="2:3" hidden="1">
      <c r="B2554" s="49" t="s">
        <v>590</v>
      </c>
      <c r="C2554" s="49" t="s">
        <v>209</v>
      </c>
    </row>
    <row r="2555" spans="2:3" hidden="1">
      <c r="B2555" s="49" t="s">
        <v>591</v>
      </c>
      <c r="C2555" s="49" t="s">
        <v>209</v>
      </c>
    </row>
    <row r="2556" spans="2:3" hidden="1">
      <c r="B2556" s="49" t="s">
        <v>592</v>
      </c>
      <c r="C2556" s="49" t="s">
        <v>209</v>
      </c>
    </row>
    <row r="2557" spans="2:3" hidden="1">
      <c r="B2557" s="49" t="s">
        <v>593</v>
      </c>
      <c r="C2557" s="49" t="s">
        <v>209</v>
      </c>
    </row>
    <row r="2558" spans="2:3" hidden="1">
      <c r="B2558" s="49" t="s">
        <v>594</v>
      </c>
      <c r="C2558" s="49" t="s">
        <v>209</v>
      </c>
    </row>
    <row r="2559" spans="2:3" hidden="1">
      <c r="B2559" s="49" t="s">
        <v>595</v>
      </c>
      <c r="C2559" s="49" t="s">
        <v>209</v>
      </c>
    </row>
    <row r="2560" spans="2:3" hidden="1">
      <c r="B2560" s="49" t="s">
        <v>596</v>
      </c>
      <c r="C2560" s="49" t="s">
        <v>209</v>
      </c>
    </row>
    <row r="2561" spans="2:3" hidden="1">
      <c r="B2561" s="49" t="s">
        <v>597</v>
      </c>
      <c r="C2561" s="49" t="s">
        <v>209</v>
      </c>
    </row>
    <row r="2562" spans="2:3" hidden="1">
      <c r="B2562" s="49" t="s">
        <v>598</v>
      </c>
      <c r="C2562" s="49" t="s">
        <v>209</v>
      </c>
    </row>
    <row r="2563" spans="2:3" hidden="1">
      <c r="B2563" s="49" t="s">
        <v>599</v>
      </c>
      <c r="C2563" s="49" t="s">
        <v>209</v>
      </c>
    </row>
    <row r="2564" spans="2:3" hidden="1">
      <c r="B2564" s="49" t="s">
        <v>600</v>
      </c>
      <c r="C2564" s="49" t="s">
        <v>209</v>
      </c>
    </row>
    <row r="2565" spans="2:3" hidden="1">
      <c r="B2565" s="49" t="s">
        <v>601</v>
      </c>
      <c r="C2565" s="49" t="s">
        <v>209</v>
      </c>
    </row>
    <row r="2566" spans="2:3" hidden="1">
      <c r="B2566" s="49" t="s">
        <v>602</v>
      </c>
      <c r="C2566" s="49" t="s">
        <v>209</v>
      </c>
    </row>
    <row r="2567" spans="2:3" hidden="1">
      <c r="B2567" s="49" t="s">
        <v>603</v>
      </c>
      <c r="C2567" s="49" t="s">
        <v>209</v>
      </c>
    </row>
    <row r="2568" spans="2:3" hidden="1">
      <c r="B2568" s="49" t="s">
        <v>604</v>
      </c>
      <c r="C2568" s="49" t="s">
        <v>209</v>
      </c>
    </row>
    <row r="2569" spans="2:3" hidden="1">
      <c r="B2569" s="49" t="s">
        <v>605</v>
      </c>
      <c r="C2569" s="49" t="s">
        <v>209</v>
      </c>
    </row>
    <row r="2570" spans="2:3" hidden="1">
      <c r="B2570" s="49" t="s">
        <v>606</v>
      </c>
      <c r="C2570" s="49" t="s">
        <v>209</v>
      </c>
    </row>
    <row r="2571" spans="2:3" hidden="1">
      <c r="B2571" s="49" t="s">
        <v>607</v>
      </c>
      <c r="C2571" s="49" t="s">
        <v>209</v>
      </c>
    </row>
    <row r="2572" spans="2:3" hidden="1">
      <c r="B2572" s="49" t="s">
        <v>608</v>
      </c>
      <c r="C2572" s="49" t="s">
        <v>209</v>
      </c>
    </row>
    <row r="2573" spans="2:3" hidden="1">
      <c r="B2573" s="49" t="s">
        <v>609</v>
      </c>
      <c r="C2573" s="49" t="s">
        <v>209</v>
      </c>
    </row>
    <row r="2574" spans="2:3" hidden="1">
      <c r="B2574" s="49" t="s">
        <v>610</v>
      </c>
      <c r="C2574" s="49" t="s">
        <v>209</v>
      </c>
    </row>
    <row r="2575" spans="2:3">
      <c r="B2575" s="49" t="s">
        <v>611</v>
      </c>
      <c r="C2575" s="49" t="s">
        <v>224</v>
      </c>
    </row>
    <row r="2576" spans="2:3">
      <c r="B2576" s="49" t="s">
        <v>612</v>
      </c>
      <c r="C2576" s="49" t="s">
        <v>224</v>
      </c>
    </row>
    <row r="2577" spans="2:3" hidden="1">
      <c r="B2577" s="49" t="s">
        <v>613</v>
      </c>
      <c r="C2577" s="49" t="s">
        <v>206</v>
      </c>
    </row>
    <row r="2578" spans="2:3">
      <c r="B2578" s="49" t="s">
        <v>614</v>
      </c>
      <c r="C2578" s="49" t="s">
        <v>224</v>
      </c>
    </row>
    <row r="2579" spans="2:3" hidden="1">
      <c r="B2579" s="49" t="s">
        <v>615</v>
      </c>
      <c r="C2579" s="49" t="s">
        <v>31</v>
      </c>
    </row>
    <row r="2580" spans="2:3" hidden="1">
      <c r="B2580" s="49" t="s">
        <v>616</v>
      </c>
      <c r="C2580" s="49" t="s">
        <v>206</v>
      </c>
    </row>
    <row r="2581" spans="2:3" hidden="1">
      <c r="B2581" s="49" t="s">
        <v>617</v>
      </c>
      <c r="C2581" s="49" t="s">
        <v>31</v>
      </c>
    </row>
    <row r="2582" spans="2:3" hidden="1">
      <c r="B2582" s="49" t="s">
        <v>618</v>
      </c>
      <c r="C2582" s="49" t="s">
        <v>31</v>
      </c>
    </row>
    <row r="2583" spans="2:3" hidden="1">
      <c r="B2583" s="49" t="s">
        <v>619</v>
      </c>
      <c r="C2583" s="49" t="s">
        <v>31</v>
      </c>
    </row>
    <row r="2584" spans="2:3" hidden="1">
      <c r="B2584" s="49" t="s">
        <v>620</v>
      </c>
      <c r="C2584" s="49" t="s">
        <v>31</v>
      </c>
    </row>
    <row r="2585" spans="2:3" hidden="1">
      <c r="B2585" s="49" t="s">
        <v>621</v>
      </c>
      <c r="C2585" s="49" t="s">
        <v>31</v>
      </c>
    </row>
    <row r="2586" spans="2:3">
      <c r="B2586" s="49" t="s">
        <v>622</v>
      </c>
      <c r="C2586" s="49" t="s">
        <v>224</v>
      </c>
    </row>
    <row r="2587" spans="2:3">
      <c r="B2587" s="49" t="s">
        <v>623</v>
      </c>
      <c r="C2587" s="49" t="s">
        <v>224</v>
      </c>
    </row>
    <row r="2588" spans="2:3" hidden="1">
      <c r="B2588" s="49" t="s">
        <v>624</v>
      </c>
      <c r="C2588" s="49" t="s">
        <v>206</v>
      </c>
    </row>
    <row r="2589" spans="2:3">
      <c r="B2589" s="49" t="s">
        <v>625</v>
      </c>
      <c r="C2589" s="49" t="s">
        <v>224</v>
      </c>
    </row>
    <row r="2590" spans="2:3" hidden="1">
      <c r="B2590" s="49" t="s">
        <v>626</v>
      </c>
      <c r="C2590" s="49" t="s">
        <v>213</v>
      </c>
    </row>
    <row r="2591" spans="2:3" hidden="1">
      <c r="B2591" s="49" t="s">
        <v>627</v>
      </c>
      <c r="C2591" s="49" t="s">
        <v>206</v>
      </c>
    </row>
    <row r="2592" spans="2:3" hidden="1">
      <c r="B2592" s="49" t="s">
        <v>628</v>
      </c>
      <c r="C2592" s="49" t="s">
        <v>31</v>
      </c>
    </row>
    <row r="2593" spans="2:3" hidden="1">
      <c r="B2593" s="49" t="s">
        <v>629</v>
      </c>
      <c r="C2593" s="49" t="s">
        <v>31</v>
      </c>
    </row>
    <row r="2594" spans="2:3" hidden="1">
      <c r="B2594" s="49" t="s">
        <v>630</v>
      </c>
      <c r="C2594" s="49" t="s">
        <v>31</v>
      </c>
    </row>
    <row r="2595" spans="2:3" hidden="1">
      <c r="B2595" s="49" t="s">
        <v>631</v>
      </c>
      <c r="C2595" s="49" t="s">
        <v>31</v>
      </c>
    </row>
    <row r="2596" spans="2:3" hidden="1">
      <c r="B2596" s="49" t="s">
        <v>632</v>
      </c>
      <c r="C2596" s="49" t="s">
        <v>31</v>
      </c>
    </row>
    <row r="2597" spans="2:3" hidden="1">
      <c r="B2597" s="49" t="s">
        <v>633</v>
      </c>
      <c r="C2597" s="49" t="s">
        <v>206</v>
      </c>
    </row>
    <row r="2598" spans="2:3">
      <c r="B2598" s="49" t="s">
        <v>634</v>
      </c>
      <c r="C2598" s="49" t="s">
        <v>224</v>
      </c>
    </row>
    <row r="2599" spans="2:3" hidden="1">
      <c r="B2599" s="49" t="s">
        <v>635</v>
      </c>
      <c r="C2599" s="49" t="s">
        <v>206</v>
      </c>
    </row>
    <row r="2600" spans="2:3">
      <c r="B2600" s="49" t="s">
        <v>636</v>
      </c>
      <c r="C2600" s="49" t="s">
        <v>224</v>
      </c>
    </row>
    <row r="2601" spans="2:3" hidden="1">
      <c r="B2601" s="49" t="s">
        <v>637</v>
      </c>
      <c r="C2601" s="49" t="s">
        <v>213</v>
      </c>
    </row>
    <row r="2602" spans="2:3" hidden="1">
      <c r="B2602" s="49" t="s">
        <v>638</v>
      </c>
      <c r="C2602" s="49" t="s">
        <v>206</v>
      </c>
    </row>
    <row r="2603" spans="2:3">
      <c r="B2603" s="49" t="s">
        <v>639</v>
      </c>
      <c r="C2603" s="49" t="s">
        <v>224</v>
      </c>
    </row>
    <row r="2604" spans="2:3" hidden="1">
      <c r="B2604" s="49" t="s">
        <v>640</v>
      </c>
      <c r="C2604" s="49" t="s">
        <v>213</v>
      </c>
    </row>
    <row r="2605" spans="2:3" hidden="1">
      <c r="B2605" s="49" t="s">
        <v>641</v>
      </c>
      <c r="C2605" s="49" t="s">
        <v>213</v>
      </c>
    </row>
    <row r="2606" spans="2:3" hidden="1">
      <c r="B2606" s="49" t="s">
        <v>642</v>
      </c>
      <c r="C2606" s="49" t="s">
        <v>206</v>
      </c>
    </row>
    <row r="2607" spans="2:3" hidden="1">
      <c r="B2607" s="49" t="s">
        <v>643</v>
      </c>
      <c r="C2607" s="49" t="s">
        <v>31</v>
      </c>
    </row>
    <row r="2608" spans="2:3" hidden="1">
      <c r="B2608" s="49" t="s">
        <v>644</v>
      </c>
      <c r="C2608" s="49" t="s">
        <v>31</v>
      </c>
    </row>
    <row r="2609" spans="2:3" hidden="1">
      <c r="B2609" s="49" t="s">
        <v>645</v>
      </c>
      <c r="C2609" s="49" t="s">
        <v>31</v>
      </c>
    </row>
    <row r="2610" spans="2:3" hidden="1">
      <c r="B2610" s="49" t="s">
        <v>646</v>
      </c>
      <c r="C2610" s="49" t="s">
        <v>31</v>
      </c>
    </row>
    <row r="2611" spans="2:3" hidden="1">
      <c r="B2611" s="49" t="s">
        <v>647</v>
      </c>
      <c r="C2611" s="49" t="s">
        <v>31</v>
      </c>
    </row>
    <row r="2612" spans="2:3" hidden="1">
      <c r="B2612" s="49" t="s">
        <v>648</v>
      </c>
      <c r="C2612" s="49" t="s">
        <v>31</v>
      </c>
    </row>
    <row r="2613" spans="2:3" hidden="1">
      <c r="B2613" s="49" t="s">
        <v>649</v>
      </c>
      <c r="C2613" s="49" t="s">
        <v>31</v>
      </c>
    </row>
    <row r="2614" spans="2:3" hidden="1">
      <c r="B2614" s="49" t="s">
        <v>650</v>
      </c>
      <c r="C2614" s="49" t="s">
        <v>206</v>
      </c>
    </row>
    <row r="2615" spans="2:3" hidden="1">
      <c r="B2615" s="49" t="s">
        <v>651</v>
      </c>
      <c r="C2615" s="49" t="s">
        <v>206</v>
      </c>
    </row>
    <row r="2616" spans="2:3" hidden="1">
      <c r="B2616" s="49" t="s">
        <v>652</v>
      </c>
      <c r="C2616" s="49" t="s">
        <v>213</v>
      </c>
    </row>
    <row r="2617" spans="2:3" hidden="1">
      <c r="B2617" s="49" t="s">
        <v>653</v>
      </c>
      <c r="C2617" s="49" t="s">
        <v>206</v>
      </c>
    </row>
    <row r="2618" spans="2:3" hidden="1">
      <c r="B2618" s="49" t="s">
        <v>654</v>
      </c>
      <c r="C2618" s="49" t="s">
        <v>213</v>
      </c>
    </row>
    <row r="2619" spans="2:3" hidden="1">
      <c r="B2619" s="49" t="s">
        <v>655</v>
      </c>
      <c r="C2619" s="49" t="s">
        <v>213</v>
      </c>
    </row>
    <row r="2620" spans="2:3" hidden="1">
      <c r="B2620" s="49" t="s">
        <v>656</v>
      </c>
      <c r="C2620" s="49" t="s">
        <v>206</v>
      </c>
    </row>
    <row r="2621" spans="2:3" hidden="1">
      <c r="B2621" s="49" t="s">
        <v>657</v>
      </c>
      <c r="C2621" s="49" t="s">
        <v>31</v>
      </c>
    </row>
    <row r="2622" spans="2:3" hidden="1">
      <c r="B2622" s="49" t="s">
        <v>658</v>
      </c>
      <c r="C2622" s="49" t="s">
        <v>213</v>
      </c>
    </row>
    <row r="2623" spans="2:3" hidden="1">
      <c r="B2623" s="49" t="s">
        <v>659</v>
      </c>
      <c r="C2623" s="49" t="s">
        <v>213</v>
      </c>
    </row>
    <row r="2624" spans="2:3" hidden="1">
      <c r="B2624" s="49" t="s">
        <v>660</v>
      </c>
      <c r="C2624" s="49" t="s">
        <v>213</v>
      </c>
    </row>
    <row r="2625" spans="2:3" hidden="1">
      <c r="B2625" s="49" t="s">
        <v>661</v>
      </c>
      <c r="C2625" s="49" t="s">
        <v>31</v>
      </c>
    </row>
    <row r="2626" spans="2:3" hidden="1">
      <c r="B2626" s="49" t="s">
        <v>662</v>
      </c>
      <c r="C2626" s="49" t="s">
        <v>31</v>
      </c>
    </row>
    <row r="2627" spans="2:3" hidden="1">
      <c r="B2627" s="49" t="s">
        <v>663</v>
      </c>
      <c r="C2627" s="49" t="s">
        <v>31</v>
      </c>
    </row>
    <row r="2628" spans="2:3" hidden="1">
      <c r="B2628" s="49" t="s">
        <v>664</v>
      </c>
      <c r="C2628" s="49" t="s">
        <v>206</v>
      </c>
    </row>
    <row r="2629" spans="2:3" hidden="1">
      <c r="B2629" s="49" t="s">
        <v>665</v>
      </c>
      <c r="C2629" s="49" t="s">
        <v>206</v>
      </c>
    </row>
    <row r="2630" spans="2:3" hidden="1">
      <c r="B2630" s="49" t="s">
        <v>666</v>
      </c>
      <c r="C2630" s="49" t="s">
        <v>206</v>
      </c>
    </row>
    <row r="2631" spans="2:3" hidden="1">
      <c r="B2631" s="49" t="s">
        <v>667</v>
      </c>
      <c r="C2631" s="49" t="s">
        <v>206</v>
      </c>
    </row>
    <row r="2632" spans="2:3" hidden="1">
      <c r="B2632" s="49" t="s">
        <v>668</v>
      </c>
      <c r="C2632" s="49" t="s">
        <v>206</v>
      </c>
    </row>
    <row r="2633" spans="2:3" hidden="1">
      <c r="B2633" s="49" t="s">
        <v>669</v>
      </c>
      <c r="C2633" s="49" t="s">
        <v>206</v>
      </c>
    </row>
    <row r="2634" spans="2:3" hidden="1">
      <c r="B2634" s="49" t="s">
        <v>670</v>
      </c>
      <c r="C2634" s="49" t="s">
        <v>206</v>
      </c>
    </row>
    <row r="2635" spans="2:3" hidden="1">
      <c r="B2635" s="49" t="s">
        <v>671</v>
      </c>
      <c r="C2635" s="49" t="s">
        <v>206</v>
      </c>
    </row>
    <row r="2636" spans="2:3" hidden="1">
      <c r="B2636" s="49" t="s">
        <v>672</v>
      </c>
      <c r="C2636" s="49" t="s">
        <v>206</v>
      </c>
    </row>
    <row r="2637" spans="2:3" hidden="1">
      <c r="B2637" s="49" t="s">
        <v>673</v>
      </c>
      <c r="C2637" s="49" t="s">
        <v>206</v>
      </c>
    </row>
    <row r="2638" spans="2:3" hidden="1">
      <c r="B2638" s="49" t="s">
        <v>674</v>
      </c>
      <c r="C2638" s="49" t="s">
        <v>206</v>
      </c>
    </row>
    <row r="2639" spans="2:3" hidden="1">
      <c r="B2639" s="49" t="s">
        <v>675</v>
      </c>
      <c r="C2639" s="49" t="s">
        <v>206</v>
      </c>
    </row>
    <row r="2640" spans="2:3" hidden="1">
      <c r="B2640" s="49" t="s">
        <v>676</v>
      </c>
      <c r="C2640" s="49" t="s">
        <v>206</v>
      </c>
    </row>
    <row r="2641" spans="2:3" hidden="1">
      <c r="B2641" s="49" t="s">
        <v>677</v>
      </c>
      <c r="C2641" s="49" t="s">
        <v>206</v>
      </c>
    </row>
    <row r="2642" spans="2:3" hidden="1">
      <c r="B2642" s="49" t="s">
        <v>678</v>
      </c>
      <c r="C2642" s="49" t="s">
        <v>206</v>
      </c>
    </row>
    <row r="2643" spans="2:3" hidden="1">
      <c r="B2643" s="49" t="s">
        <v>679</v>
      </c>
      <c r="C2643" s="49" t="s">
        <v>206</v>
      </c>
    </row>
    <row r="2644" spans="2:3" hidden="1">
      <c r="B2644" s="49" t="s">
        <v>680</v>
      </c>
      <c r="C2644" s="49" t="s">
        <v>206</v>
      </c>
    </row>
    <row r="2645" spans="2:3" hidden="1">
      <c r="B2645" s="49" t="s">
        <v>681</v>
      </c>
      <c r="C2645" s="49" t="s">
        <v>206</v>
      </c>
    </row>
    <row r="2646" spans="2:3" hidden="1">
      <c r="B2646" s="49" t="s">
        <v>682</v>
      </c>
      <c r="C2646" s="49" t="s">
        <v>206</v>
      </c>
    </row>
    <row r="2647" spans="2:3" hidden="1">
      <c r="B2647" s="49" t="s">
        <v>683</v>
      </c>
      <c r="C2647" s="49" t="s">
        <v>206</v>
      </c>
    </row>
    <row r="2648" spans="2:3">
      <c r="B2648" s="49" t="s">
        <v>684</v>
      </c>
      <c r="C2648" s="49" t="s">
        <v>224</v>
      </c>
    </row>
    <row r="2649" spans="2:3">
      <c r="B2649" s="49" t="s">
        <v>685</v>
      </c>
      <c r="C2649" s="49" t="s">
        <v>224</v>
      </c>
    </row>
    <row r="2650" spans="2:3" hidden="1">
      <c r="B2650" s="49" t="s">
        <v>686</v>
      </c>
      <c r="C2650" s="49" t="s">
        <v>206</v>
      </c>
    </row>
    <row r="2651" spans="2:3">
      <c r="B2651" s="49" t="s">
        <v>687</v>
      </c>
      <c r="C2651" s="49" t="s">
        <v>224</v>
      </c>
    </row>
    <row r="2652" spans="2:3" hidden="1">
      <c r="B2652" s="49" t="s">
        <v>688</v>
      </c>
      <c r="C2652" s="49" t="s">
        <v>213</v>
      </c>
    </row>
    <row r="2653" spans="2:3" hidden="1">
      <c r="B2653" s="49" t="s">
        <v>689</v>
      </c>
      <c r="C2653" s="49" t="s">
        <v>206</v>
      </c>
    </row>
    <row r="2654" spans="2:3" hidden="1">
      <c r="B2654" s="49" t="s">
        <v>690</v>
      </c>
      <c r="C2654" s="49" t="s">
        <v>31</v>
      </c>
    </row>
    <row r="2655" spans="2:3" hidden="1">
      <c r="B2655" s="49" t="s">
        <v>691</v>
      </c>
      <c r="C2655" s="49" t="s">
        <v>31</v>
      </c>
    </row>
    <row r="2656" spans="2:3" hidden="1">
      <c r="B2656" s="49" t="s">
        <v>692</v>
      </c>
      <c r="C2656" s="49" t="s">
        <v>31</v>
      </c>
    </row>
    <row r="2657" spans="2:3" hidden="1">
      <c r="B2657" s="49" t="s">
        <v>693</v>
      </c>
      <c r="C2657" s="49" t="s">
        <v>31</v>
      </c>
    </row>
    <row r="2658" spans="2:3" hidden="1">
      <c r="B2658" s="49" t="s">
        <v>694</v>
      </c>
      <c r="C2658" s="49" t="s">
        <v>31</v>
      </c>
    </row>
    <row r="2659" spans="2:3">
      <c r="B2659" s="49" t="s">
        <v>695</v>
      </c>
      <c r="C2659" s="49" t="s">
        <v>224</v>
      </c>
    </row>
    <row r="2660" spans="2:3">
      <c r="B2660" s="49" t="s">
        <v>696</v>
      </c>
      <c r="C2660" s="49" t="s">
        <v>224</v>
      </c>
    </row>
    <row r="2661" spans="2:3" hidden="1">
      <c r="B2661" s="49" t="s">
        <v>697</v>
      </c>
      <c r="C2661" s="49" t="s">
        <v>206</v>
      </c>
    </row>
    <row r="2662" spans="2:3">
      <c r="B2662" s="49" t="s">
        <v>698</v>
      </c>
      <c r="C2662" s="49" t="s">
        <v>224</v>
      </c>
    </row>
    <row r="2663" spans="2:3" hidden="1">
      <c r="B2663" s="49" t="s">
        <v>699</v>
      </c>
      <c r="C2663" s="49" t="s">
        <v>213</v>
      </c>
    </row>
    <row r="2664" spans="2:3" hidden="1">
      <c r="B2664" s="49" t="s">
        <v>700</v>
      </c>
      <c r="C2664" s="49" t="s">
        <v>206</v>
      </c>
    </row>
    <row r="2665" spans="2:3" hidden="1">
      <c r="B2665" s="49" t="s">
        <v>701</v>
      </c>
      <c r="C2665" s="49" t="s">
        <v>213</v>
      </c>
    </row>
    <row r="2666" spans="2:3" hidden="1">
      <c r="B2666" s="49" t="s">
        <v>702</v>
      </c>
      <c r="C2666" s="49" t="s">
        <v>213</v>
      </c>
    </row>
    <row r="2667" spans="2:3" hidden="1">
      <c r="B2667" s="49" t="s">
        <v>703</v>
      </c>
      <c r="C2667" s="49" t="s">
        <v>31</v>
      </c>
    </row>
    <row r="2668" spans="2:3" hidden="1">
      <c r="B2668" s="49" t="s">
        <v>704</v>
      </c>
      <c r="C2668" s="49" t="s">
        <v>31</v>
      </c>
    </row>
    <row r="2669" spans="2:3" hidden="1">
      <c r="B2669" s="49" t="s">
        <v>705</v>
      </c>
      <c r="C2669" s="49" t="s">
        <v>31</v>
      </c>
    </row>
    <row r="2670" spans="2:3" hidden="1">
      <c r="B2670" s="49" t="s">
        <v>706</v>
      </c>
      <c r="C2670" s="49" t="s">
        <v>206</v>
      </c>
    </row>
    <row r="2671" spans="2:3">
      <c r="B2671" s="49" t="s">
        <v>707</v>
      </c>
      <c r="C2671" s="49" t="s">
        <v>224</v>
      </c>
    </row>
    <row r="2672" spans="2:3" hidden="1">
      <c r="B2672" s="49" t="s">
        <v>708</v>
      </c>
      <c r="C2672" s="49" t="s">
        <v>206</v>
      </c>
    </row>
    <row r="2673" spans="2:3">
      <c r="B2673" s="49" t="s">
        <v>709</v>
      </c>
      <c r="C2673" s="49" t="s">
        <v>224</v>
      </c>
    </row>
    <row r="2674" spans="2:3" hidden="1">
      <c r="B2674" s="49" t="s">
        <v>710</v>
      </c>
      <c r="C2674" s="49" t="s">
        <v>213</v>
      </c>
    </row>
    <row r="2675" spans="2:3" hidden="1">
      <c r="B2675" s="49" t="s">
        <v>711</v>
      </c>
      <c r="C2675" s="49" t="s">
        <v>206</v>
      </c>
    </row>
    <row r="2676" spans="2:3">
      <c r="B2676" s="49" t="s">
        <v>712</v>
      </c>
      <c r="C2676" s="49" t="s">
        <v>224</v>
      </c>
    </row>
    <row r="2677" spans="2:3" hidden="1">
      <c r="B2677" s="49" t="s">
        <v>713</v>
      </c>
      <c r="C2677" s="49" t="s">
        <v>213</v>
      </c>
    </row>
    <row r="2678" spans="2:3" hidden="1">
      <c r="B2678" s="49" t="s">
        <v>714</v>
      </c>
      <c r="C2678" s="49" t="s">
        <v>213</v>
      </c>
    </row>
    <row r="2679" spans="2:3" hidden="1">
      <c r="B2679" s="49" t="s">
        <v>715</v>
      </c>
      <c r="C2679" s="49" t="s">
        <v>206</v>
      </c>
    </row>
    <row r="2680" spans="2:3" hidden="1">
      <c r="B2680" s="49" t="s">
        <v>716</v>
      </c>
      <c r="C2680" s="49" t="s">
        <v>31</v>
      </c>
    </row>
    <row r="2681" spans="2:3" hidden="1">
      <c r="B2681" s="49" t="s">
        <v>717</v>
      </c>
      <c r="C2681" s="49" t="s">
        <v>213</v>
      </c>
    </row>
    <row r="2682" spans="2:3" hidden="1">
      <c r="B2682" s="49" t="s">
        <v>718</v>
      </c>
      <c r="C2682" s="49" t="s">
        <v>213</v>
      </c>
    </row>
    <row r="2683" spans="2:3" hidden="1">
      <c r="B2683" s="49" t="s">
        <v>719</v>
      </c>
      <c r="C2683" s="49" t="s">
        <v>213</v>
      </c>
    </row>
    <row r="2684" spans="2:3" hidden="1">
      <c r="B2684" s="49" t="s">
        <v>720</v>
      </c>
      <c r="C2684" s="49" t="s">
        <v>31</v>
      </c>
    </row>
    <row r="2685" spans="2:3" hidden="1">
      <c r="B2685" s="49" t="s">
        <v>721</v>
      </c>
      <c r="C2685" s="49" t="s">
        <v>31</v>
      </c>
    </row>
    <row r="2686" spans="2:3" hidden="1">
      <c r="B2686" s="49" t="s">
        <v>722</v>
      </c>
      <c r="C2686" s="49" t="s">
        <v>31</v>
      </c>
    </row>
    <row r="2687" spans="2:3" hidden="1">
      <c r="B2687" s="49" t="s">
        <v>723</v>
      </c>
      <c r="C2687" s="49" t="s">
        <v>213</v>
      </c>
    </row>
    <row r="2688" spans="2:3" hidden="1">
      <c r="B2688" s="49" t="s">
        <v>724</v>
      </c>
      <c r="C2688" s="49" t="s">
        <v>206</v>
      </c>
    </row>
    <row r="2689" spans="2:3" hidden="1">
      <c r="B2689" s="49" t="s">
        <v>725</v>
      </c>
      <c r="C2689" s="49" t="s">
        <v>213</v>
      </c>
    </row>
    <row r="2690" spans="2:3" hidden="1">
      <c r="B2690" s="49" t="s">
        <v>726</v>
      </c>
      <c r="C2690" s="49" t="s">
        <v>206</v>
      </c>
    </row>
    <row r="2691" spans="2:3" hidden="1">
      <c r="B2691" s="49" t="s">
        <v>727</v>
      </c>
      <c r="C2691" s="49" t="s">
        <v>213</v>
      </c>
    </row>
    <row r="2692" spans="2:3" hidden="1">
      <c r="B2692" s="49" t="s">
        <v>728</v>
      </c>
      <c r="C2692" s="49" t="s">
        <v>213</v>
      </c>
    </row>
    <row r="2693" spans="2:3" hidden="1">
      <c r="B2693" s="49" t="s">
        <v>729</v>
      </c>
      <c r="C2693" s="49" t="s">
        <v>206</v>
      </c>
    </row>
    <row r="2694" spans="2:3" hidden="1">
      <c r="B2694" s="49" t="s">
        <v>730</v>
      </c>
      <c r="C2694" s="49" t="s">
        <v>213</v>
      </c>
    </row>
    <row r="2695" spans="2:3" hidden="1">
      <c r="B2695" s="49" t="s">
        <v>731</v>
      </c>
      <c r="C2695" s="49" t="s">
        <v>213</v>
      </c>
    </row>
    <row r="2696" spans="2:3" hidden="1">
      <c r="B2696" s="49" t="s">
        <v>732</v>
      </c>
      <c r="C2696" s="49" t="s">
        <v>213</v>
      </c>
    </row>
    <row r="2697" spans="2:3" hidden="1">
      <c r="B2697" s="49" t="s">
        <v>733</v>
      </c>
      <c r="C2697" s="49" t="s">
        <v>213</v>
      </c>
    </row>
    <row r="2698" spans="2:3" hidden="1">
      <c r="B2698" s="49" t="s">
        <v>734</v>
      </c>
      <c r="C2698" s="49" t="s">
        <v>31</v>
      </c>
    </row>
    <row r="2699" spans="2:3" hidden="1">
      <c r="B2699" s="49" t="s">
        <v>735</v>
      </c>
      <c r="C2699" s="49" t="s">
        <v>213</v>
      </c>
    </row>
    <row r="2700" spans="2:3" hidden="1">
      <c r="B2700" s="49" t="s">
        <v>736</v>
      </c>
      <c r="C2700" s="49" t="s">
        <v>213</v>
      </c>
    </row>
    <row r="2701" spans="2:3" hidden="1">
      <c r="B2701" s="49" t="s">
        <v>737</v>
      </c>
      <c r="C2701" s="49" t="s">
        <v>206</v>
      </c>
    </row>
    <row r="2702" spans="2:3" hidden="1">
      <c r="B2702" s="49" t="s">
        <v>738</v>
      </c>
      <c r="C2702" s="49" t="s">
        <v>206</v>
      </c>
    </row>
    <row r="2703" spans="2:3" hidden="1">
      <c r="B2703" s="49" t="s">
        <v>739</v>
      </c>
      <c r="C2703" s="49" t="s">
        <v>206</v>
      </c>
    </row>
    <row r="2704" spans="2:3" hidden="1">
      <c r="B2704" s="49" t="s">
        <v>740</v>
      </c>
      <c r="C2704" s="49" t="s">
        <v>206</v>
      </c>
    </row>
    <row r="2705" spans="2:3" hidden="1">
      <c r="B2705" s="49" t="s">
        <v>741</v>
      </c>
      <c r="C2705" s="49" t="s">
        <v>206</v>
      </c>
    </row>
    <row r="2706" spans="2:3" hidden="1">
      <c r="B2706" s="49" t="s">
        <v>742</v>
      </c>
      <c r="C2706" s="49" t="s">
        <v>206</v>
      </c>
    </row>
    <row r="2707" spans="2:3" hidden="1">
      <c r="B2707" s="49" t="s">
        <v>743</v>
      </c>
      <c r="C2707" s="49" t="s">
        <v>206</v>
      </c>
    </row>
    <row r="2708" spans="2:3" hidden="1">
      <c r="B2708" s="49" t="s">
        <v>744</v>
      </c>
      <c r="C2708" s="49" t="s">
        <v>206</v>
      </c>
    </row>
    <row r="2709" spans="2:3" hidden="1">
      <c r="B2709" s="49" t="s">
        <v>745</v>
      </c>
      <c r="C2709" s="49" t="s">
        <v>206</v>
      </c>
    </row>
    <row r="2710" spans="2:3" hidden="1">
      <c r="B2710" s="49" t="s">
        <v>746</v>
      </c>
      <c r="C2710" s="49" t="s">
        <v>206</v>
      </c>
    </row>
    <row r="2711" spans="2:3" hidden="1">
      <c r="B2711" s="49" t="s">
        <v>747</v>
      </c>
      <c r="C2711" s="49" t="s">
        <v>206</v>
      </c>
    </row>
    <row r="2712" spans="2:3" hidden="1">
      <c r="B2712" s="49" t="s">
        <v>748</v>
      </c>
      <c r="C2712" s="49" t="s">
        <v>206</v>
      </c>
    </row>
    <row r="2713" spans="2:3" hidden="1">
      <c r="B2713" s="49" t="s">
        <v>749</v>
      </c>
      <c r="C2713" s="49" t="s">
        <v>206</v>
      </c>
    </row>
    <row r="2714" spans="2:3" hidden="1">
      <c r="B2714" s="49" t="s">
        <v>750</v>
      </c>
      <c r="C2714" s="49" t="s">
        <v>206</v>
      </c>
    </row>
    <row r="2715" spans="2:3" hidden="1">
      <c r="B2715" s="49" t="s">
        <v>751</v>
      </c>
      <c r="C2715" s="49" t="s">
        <v>206</v>
      </c>
    </row>
    <row r="2716" spans="2:3" hidden="1">
      <c r="B2716" s="49" t="s">
        <v>752</v>
      </c>
      <c r="C2716" s="49" t="s">
        <v>206</v>
      </c>
    </row>
    <row r="2717" spans="2:3" hidden="1">
      <c r="B2717" s="49" t="s">
        <v>753</v>
      </c>
      <c r="C2717" s="49" t="s">
        <v>206</v>
      </c>
    </row>
    <row r="2718" spans="2:3" hidden="1">
      <c r="B2718" s="49" t="s">
        <v>754</v>
      </c>
      <c r="C2718" s="49" t="s">
        <v>206</v>
      </c>
    </row>
    <row r="2719" spans="2:3" hidden="1">
      <c r="B2719" s="49" t="s">
        <v>755</v>
      </c>
      <c r="C2719" s="49" t="s">
        <v>206</v>
      </c>
    </row>
    <row r="2720" spans="2:3" hidden="1">
      <c r="B2720" s="49" t="s">
        <v>756</v>
      </c>
      <c r="C2720" s="49" t="s">
        <v>206</v>
      </c>
    </row>
    <row r="2721" spans="2:3" hidden="1">
      <c r="B2721" s="49" t="s">
        <v>757</v>
      </c>
      <c r="C2721" s="49" t="s">
        <v>206</v>
      </c>
    </row>
    <row r="2722" spans="2:3">
      <c r="B2722" s="49" t="s">
        <v>758</v>
      </c>
      <c r="C2722" s="49" t="s">
        <v>224</v>
      </c>
    </row>
    <row r="2723" spans="2:3" hidden="1">
      <c r="B2723" s="49" t="s">
        <v>759</v>
      </c>
      <c r="C2723" s="49" t="s">
        <v>206</v>
      </c>
    </row>
    <row r="2724" spans="2:3">
      <c r="B2724" s="49" t="s">
        <v>760</v>
      </c>
      <c r="C2724" s="49" t="s">
        <v>224</v>
      </c>
    </row>
    <row r="2725" spans="2:3" hidden="1">
      <c r="B2725" s="49" t="s">
        <v>761</v>
      </c>
      <c r="C2725" s="49" t="s">
        <v>213</v>
      </c>
    </row>
    <row r="2726" spans="2:3" hidden="1">
      <c r="B2726" s="49" t="s">
        <v>762</v>
      </c>
      <c r="C2726" s="49" t="s">
        <v>206</v>
      </c>
    </row>
    <row r="2727" spans="2:3">
      <c r="B2727" s="49" t="s">
        <v>763</v>
      </c>
      <c r="C2727" s="49" t="s">
        <v>224</v>
      </c>
    </row>
    <row r="2728" spans="2:3" hidden="1">
      <c r="B2728" s="49" t="s">
        <v>764</v>
      </c>
      <c r="C2728" s="49" t="s">
        <v>213</v>
      </c>
    </row>
    <row r="2729" spans="2:3" hidden="1">
      <c r="B2729" s="49" t="s">
        <v>765</v>
      </c>
      <c r="C2729" s="49" t="s">
        <v>213</v>
      </c>
    </row>
    <row r="2730" spans="2:3" hidden="1">
      <c r="B2730" s="49" t="s">
        <v>766</v>
      </c>
      <c r="C2730" s="49" t="s">
        <v>206</v>
      </c>
    </row>
    <row r="2731" spans="2:3" hidden="1">
      <c r="B2731" s="49" t="s">
        <v>767</v>
      </c>
      <c r="C2731" s="49" t="s">
        <v>31</v>
      </c>
    </row>
    <row r="2732" spans="2:3" hidden="1">
      <c r="B2732" s="49" t="s">
        <v>768</v>
      </c>
      <c r="C2732" s="49" t="s">
        <v>31</v>
      </c>
    </row>
    <row r="2733" spans="2:3" hidden="1">
      <c r="B2733" s="49" t="s">
        <v>769</v>
      </c>
      <c r="C2733" s="49" t="s">
        <v>31</v>
      </c>
    </row>
    <row r="2734" spans="2:3" hidden="1">
      <c r="B2734" s="49" t="s">
        <v>770</v>
      </c>
      <c r="C2734" s="49" t="s">
        <v>31</v>
      </c>
    </row>
    <row r="2735" spans="2:3" hidden="1">
      <c r="B2735" s="49" t="s">
        <v>771</v>
      </c>
      <c r="C2735" s="49" t="s">
        <v>31</v>
      </c>
    </row>
    <row r="2736" spans="2:3" hidden="1">
      <c r="B2736" s="49" t="s">
        <v>772</v>
      </c>
      <c r="C2736" s="49" t="s">
        <v>31</v>
      </c>
    </row>
    <row r="2737" spans="2:3" hidden="1">
      <c r="B2737" s="49" t="s">
        <v>773</v>
      </c>
      <c r="C2737" s="49" t="s">
        <v>31</v>
      </c>
    </row>
    <row r="2738" spans="2:3" hidden="1">
      <c r="B2738" s="49" t="s">
        <v>774</v>
      </c>
      <c r="C2738" s="49" t="s">
        <v>206</v>
      </c>
    </row>
    <row r="2739" spans="2:3">
      <c r="B2739" s="49" t="s">
        <v>775</v>
      </c>
      <c r="C2739" s="49" t="s">
        <v>224</v>
      </c>
    </row>
    <row r="2740" spans="2:3" hidden="1">
      <c r="B2740" s="49" t="s">
        <v>776</v>
      </c>
      <c r="C2740" s="49" t="s">
        <v>206</v>
      </c>
    </row>
    <row r="2741" spans="2:3">
      <c r="B2741" s="49" t="s">
        <v>777</v>
      </c>
      <c r="C2741" s="49" t="s">
        <v>224</v>
      </c>
    </row>
    <row r="2742" spans="2:3" hidden="1">
      <c r="B2742" s="49" t="s">
        <v>778</v>
      </c>
      <c r="C2742" s="49" t="s">
        <v>213</v>
      </c>
    </row>
    <row r="2743" spans="2:3" hidden="1">
      <c r="B2743" s="49" t="s">
        <v>779</v>
      </c>
      <c r="C2743" s="49" t="s">
        <v>206</v>
      </c>
    </row>
    <row r="2744" spans="2:3">
      <c r="B2744" s="49" t="s">
        <v>780</v>
      </c>
      <c r="C2744" s="49" t="s">
        <v>224</v>
      </c>
    </row>
    <row r="2745" spans="2:3" hidden="1">
      <c r="B2745" s="49" t="s">
        <v>781</v>
      </c>
      <c r="C2745" s="49" t="s">
        <v>213</v>
      </c>
    </row>
    <row r="2746" spans="2:3" hidden="1">
      <c r="B2746" s="49" t="s">
        <v>782</v>
      </c>
      <c r="C2746" s="49" t="s">
        <v>213</v>
      </c>
    </row>
    <row r="2747" spans="2:3" hidden="1">
      <c r="B2747" s="49" t="s">
        <v>783</v>
      </c>
      <c r="C2747" s="49" t="s">
        <v>206</v>
      </c>
    </row>
    <row r="2748" spans="2:3" hidden="1">
      <c r="B2748" s="49" t="s">
        <v>784</v>
      </c>
      <c r="C2748" s="49" t="s">
        <v>31</v>
      </c>
    </row>
    <row r="2749" spans="2:3" hidden="1">
      <c r="B2749" s="49" t="s">
        <v>785</v>
      </c>
      <c r="C2749" s="49" t="s">
        <v>213</v>
      </c>
    </row>
    <row r="2750" spans="2:3" hidden="1">
      <c r="B2750" s="49" t="s">
        <v>786</v>
      </c>
      <c r="C2750" s="49" t="s">
        <v>213</v>
      </c>
    </row>
    <row r="2751" spans="2:3" hidden="1">
      <c r="B2751" s="49" t="s">
        <v>787</v>
      </c>
      <c r="C2751" s="49" t="s">
        <v>213</v>
      </c>
    </row>
    <row r="2752" spans="2:3" hidden="1">
      <c r="B2752" s="49" t="s">
        <v>788</v>
      </c>
      <c r="C2752" s="49" t="s">
        <v>31</v>
      </c>
    </row>
    <row r="2753" spans="2:3" hidden="1">
      <c r="B2753" s="49" t="s">
        <v>789</v>
      </c>
      <c r="C2753" s="49" t="s">
        <v>31</v>
      </c>
    </row>
    <row r="2754" spans="2:3" hidden="1">
      <c r="B2754" s="49" t="s">
        <v>790</v>
      </c>
      <c r="C2754" s="49" t="s">
        <v>31</v>
      </c>
    </row>
    <row r="2755" spans="2:3" hidden="1">
      <c r="B2755" s="49" t="s">
        <v>791</v>
      </c>
      <c r="C2755" s="49" t="s">
        <v>213</v>
      </c>
    </row>
    <row r="2756" spans="2:3" hidden="1">
      <c r="B2756" s="49" t="s">
        <v>792</v>
      </c>
      <c r="C2756" s="49" t="s">
        <v>206</v>
      </c>
    </row>
    <row r="2757" spans="2:3">
      <c r="B2757" s="49" t="s">
        <v>793</v>
      </c>
      <c r="C2757" s="49" t="s">
        <v>224</v>
      </c>
    </row>
    <row r="2758" spans="2:3" hidden="1">
      <c r="B2758" s="49" t="s">
        <v>794</v>
      </c>
      <c r="C2758" s="49" t="s">
        <v>213</v>
      </c>
    </row>
    <row r="2759" spans="2:3" hidden="1">
      <c r="B2759" s="49" t="s">
        <v>795</v>
      </c>
      <c r="C2759" s="49" t="s">
        <v>206</v>
      </c>
    </row>
    <row r="2760" spans="2:3">
      <c r="B2760" s="49" t="s">
        <v>796</v>
      </c>
      <c r="C2760" s="49" t="s">
        <v>224</v>
      </c>
    </row>
    <row r="2761" spans="2:3" hidden="1">
      <c r="B2761" s="49" t="s">
        <v>797</v>
      </c>
      <c r="C2761" s="49" t="s">
        <v>213</v>
      </c>
    </row>
    <row r="2762" spans="2:3" hidden="1">
      <c r="B2762" s="49" t="s">
        <v>798</v>
      </c>
      <c r="C2762" s="49" t="s">
        <v>213</v>
      </c>
    </row>
    <row r="2763" spans="2:3" hidden="1">
      <c r="B2763" s="49" t="s">
        <v>799</v>
      </c>
      <c r="C2763" s="49" t="s">
        <v>206</v>
      </c>
    </row>
    <row r="2764" spans="2:3">
      <c r="B2764" s="49" t="s">
        <v>800</v>
      </c>
      <c r="C2764" s="49" t="s">
        <v>224</v>
      </c>
    </row>
    <row r="2765" spans="2:3" hidden="1">
      <c r="B2765" s="49" t="s">
        <v>801</v>
      </c>
      <c r="C2765" s="49" t="s">
        <v>213</v>
      </c>
    </row>
    <row r="2766" spans="2:3" hidden="1">
      <c r="B2766" s="49" t="s">
        <v>802</v>
      </c>
      <c r="C2766" s="49" t="s">
        <v>213</v>
      </c>
    </row>
    <row r="2767" spans="2:3" hidden="1">
      <c r="B2767" s="49" t="s">
        <v>803</v>
      </c>
      <c r="C2767" s="49" t="s">
        <v>213</v>
      </c>
    </row>
    <row r="2768" spans="2:3" hidden="1">
      <c r="B2768" s="49" t="s">
        <v>804</v>
      </c>
      <c r="C2768" s="49" t="s">
        <v>213</v>
      </c>
    </row>
    <row r="2769" spans="2:3" hidden="1">
      <c r="B2769" s="49" t="s">
        <v>805</v>
      </c>
      <c r="C2769" s="49" t="s">
        <v>206</v>
      </c>
    </row>
    <row r="2770" spans="2:3" hidden="1">
      <c r="B2770" s="49" t="s">
        <v>806</v>
      </c>
      <c r="C2770" s="49" t="s">
        <v>31</v>
      </c>
    </row>
    <row r="2771" spans="2:3" hidden="1">
      <c r="B2771" s="49" t="s">
        <v>807</v>
      </c>
      <c r="C2771" s="49" t="s">
        <v>213</v>
      </c>
    </row>
    <row r="2772" spans="2:3" hidden="1">
      <c r="B2772" s="49" t="s">
        <v>808</v>
      </c>
      <c r="C2772" s="49" t="s">
        <v>213</v>
      </c>
    </row>
    <row r="2773" spans="2:3" hidden="1">
      <c r="B2773" s="49" t="s">
        <v>809</v>
      </c>
      <c r="C2773" s="49" t="s">
        <v>213</v>
      </c>
    </row>
    <row r="2774" spans="2:3" hidden="1">
      <c r="B2774" s="49" t="s">
        <v>810</v>
      </c>
      <c r="C2774" s="49" t="s">
        <v>31</v>
      </c>
    </row>
    <row r="2775" spans="2:3" hidden="1">
      <c r="B2775" s="49" t="s">
        <v>811</v>
      </c>
      <c r="C2775" s="49" t="s">
        <v>31</v>
      </c>
    </row>
    <row r="2776" spans="2:3" hidden="1">
      <c r="B2776" s="49" t="s">
        <v>812</v>
      </c>
      <c r="C2776" s="49" t="s">
        <v>31</v>
      </c>
    </row>
    <row r="2777" spans="2:3" hidden="1">
      <c r="B2777" s="49" t="s">
        <v>813</v>
      </c>
      <c r="C2777" s="49" t="s">
        <v>213</v>
      </c>
    </row>
    <row r="2778" spans="2:3" hidden="1">
      <c r="B2778" s="49" t="s">
        <v>814</v>
      </c>
      <c r="C2778" s="49" t="s">
        <v>213</v>
      </c>
    </row>
    <row r="2779" spans="2:3" hidden="1">
      <c r="B2779" s="49" t="s">
        <v>815</v>
      </c>
      <c r="C2779" s="49" t="s">
        <v>206</v>
      </c>
    </row>
    <row r="2780" spans="2:3" hidden="1">
      <c r="B2780" s="49" t="s">
        <v>816</v>
      </c>
      <c r="C2780" s="49" t="s">
        <v>213</v>
      </c>
    </row>
    <row r="2781" spans="2:3" hidden="1">
      <c r="B2781" s="49" t="s">
        <v>817</v>
      </c>
      <c r="C2781" s="49" t="s">
        <v>213</v>
      </c>
    </row>
    <row r="2782" spans="2:3" hidden="1">
      <c r="B2782" s="49" t="s">
        <v>818</v>
      </c>
      <c r="C2782" s="49" t="s">
        <v>206</v>
      </c>
    </row>
    <row r="2783" spans="2:3" hidden="1">
      <c r="B2783" s="49" t="s">
        <v>819</v>
      </c>
      <c r="C2783" s="49" t="s">
        <v>213</v>
      </c>
    </row>
    <row r="2784" spans="2:3" hidden="1">
      <c r="B2784" s="49" t="s">
        <v>820</v>
      </c>
      <c r="C2784" s="49" t="s">
        <v>213</v>
      </c>
    </row>
    <row r="2785" spans="2:3" hidden="1">
      <c r="B2785" s="49" t="s">
        <v>821</v>
      </c>
      <c r="C2785" s="49" t="s">
        <v>213</v>
      </c>
    </row>
    <row r="2786" spans="2:3" hidden="1">
      <c r="B2786" s="49" t="s">
        <v>822</v>
      </c>
      <c r="C2786" s="49" t="s">
        <v>213</v>
      </c>
    </row>
    <row r="2787" spans="2:3" hidden="1">
      <c r="B2787" s="49" t="s">
        <v>823</v>
      </c>
      <c r="C2787" s="49" t="s">
        <v>206</v>
      </c>
    </row>
    <row r="2788" spans="2:3" hidden="1">
      <c r="B2788" s="49" t="s">
        <v>824</v>
      </c>
      <c r="C2788" s="49" t="s">
        <v>213</v>
      </c>
    </row>
    <row r="2789" spans="2:3" hidden="1">
      <c r="B2789" s="49" t="s">
        <v>825</v>
      </c>
      <c r="C2789" s="49" t="s">
        <v>213</v>
      </c>
    </row>
    <row r="2790" spans="2:3" hidden="1">
      <c r="B2790" s="49" t="s">
        <v>826</v>
      </c>
      <c r="C2790" s="49" t="s">
        <v>213</v>
      </c>
    </row>
    <row r="2791" spans="2:3" hidden="1">
      <c r="B2791" s="49" t="s">
        <v>827</v>
      </c>
      <c r="C2791" s="49" t="s">
        <v>213</v>
      </c>
    </row>
    <row r="2792" spans="2:3" hidden="1">
      <c r="B2792" s="49" t="s">
        <v>828</v>
      </c>
      <c r="C2792" s="49" t="s">
        <v>31</v>
      </c>
    </row>
    <row r="2793" spans="2:3" hidden="1">
      <c r="B2793" s="49" t="s">
        <v>829</v>
      </c>
      <c r="C2793" s="49" t="s">
        <v>213</v>
      </c>
    </row>
    <row r="2794" spans="2:3" hidden="1">
      <c r="B2794" s="49" t="s">
        <v>830</v>
      </c>
      <c r="C2794" s="49" t="s">
        <v>213</v>
      </c>
    </row>
    <row r="2795" spans="2:3" hidden="1">
      <c r="B2795" s="49" t="s">
        <v>831</v>
      </c>
      <c r="C2795" s="49" t="s">
        <v>206</v>
      </c>
    </row>
    <row r="2796" spans="2:3" hidden="1">
      <c r="B2796" s="49" t="s">
        <v>832</v>
      </c>
      <c r="C2796" s="49" t="s">
        <v>206</v>
      </c>
    </row>
    <row r="2797" spans="2:3" hidden="1">
      <c r="B2797" s="49" t="s">
        <v>833</v>
      </c>
      <c r="C2797" s="49" t="s">
        <v>206</v>
      </c>
    </row>
    <row r="2798" spans="2:3" hidden="1">
      <c r="B2798" s="49" t="s">
        <v>834</v>
      </c>
      <c r="C2798" s="49" t="s">
        <v>206</v>
      </c>
    </row>
    <row r="2799" spans="2:3" hidden="1">
      <c r="B2799" s="49" t="s">
        <v>835</v>
      </c>
      <c r="C2799" s="49" t="s">
        <v>206</v>
      </c>
    </row>
    <row r="2800" spans="2:3" hidden="1">
      <c r="B2800" s="49" t="s">
        <v>836</v>
      </c>
      <c r="C2800" s="49" t="s">
        <v>206</v>
      </c>
    </row>
    <row r="2801" spans="2:3" hidden="1">
      <c r="B2801" s="49" t="s">
        <v>837</v>
      </c>
      <c r="C2801" s="49" t="s">
        <v>206</v>
      </c>
    </row>
    <row r="2802" spans="2:3" hidden="1">
      <c r="B2802" s="49" t="s">
        <v>838</v>
      </c>
      <c r="C2802" s="49" t="s">
        <v>206</v>
      </c>
    </row>
    <row r="2803" spans="2:3" hidden="1">
      <c r="B2803" s="49" t="s">
        <v>839</v>
      </c>
      <c r="C2803" s="49" t="s">
        <v>206</v>
      </c>
    </row>
    <row r="2804" spans="2:3" hidden="1">
      <c r="B2804" s="49" t="s">
        <v>840</v>
      </c>
      <c r="C2804" s="49" t="s">
        <v>206</v>
      </c>
    </row>
    <row r="2805" spans="2:3" hidden="1">
      <c r="B2805" s="49" t="s">
        <v>841</v>
      </c>
      <c r="C2805" s="49" t="s">
        <v>206</v>
      </c>
    </row>
    <row r="2806" spans="2:3" hidden="1">
      <c r="B2806" s="49" t="s">
        <v>842</v>
      </c>
      <c r="C2806" s="49" t="s">
        <v>206</v>
      </c>
    </row>
    <row r="2807" spans="2:3" hidden="1">
      <c r="B2807" s="49" t="s">
        <v>843</v>
      </c>
      <c r="C2807" s="49" t="s">
        <v>206</v>
      </c>
    </row>
    <row r="2808" spans="2:3" hidden="1">
      <c r="B2808" s="49" t="s">
        <v>844</v>
      </c>
      <c r="C2808" s="49" t="s">
        <v>206</v>
      </c>
    </row>
    <row r="2809" spans="2:3" hidden="1">
      <c r="B2809" s="49" t="s">
        <v>845</v>
      </c>
      <c r="C2809" s="49" t="s">
        <v>206</v>
      </c>
    </row>
    <row r="2810" spans="2:3" hidden="1">
      <c r="B2810" s="49" t="s">
        <v>846</v>
      </c>
      <c r="C2810" s="49" t="s">
        <v>206</v>
      </c>
    </row>
    <row r="2811" spans="2:3" hidden="1">
      <c r="B2811" s="49" t="s">
        <v>847</v>
      </c>
      <c r="C2811" s="49" t="s">
        <v>206</v>
      </c>
    </row>
    <row r="2812" spans="2:3" hidden="1">
      <c r="B2812" s="49" t="s">
        <v>848</v>
      </c>
      <c r="C2812" s="49" t="s">
        <v>206</v>
      </c>
    </row>
    <row r="2813" spans="2:3" hidden="1">
      <c r="B2813" s="49" t="s">
        <v>849</v>
      </c>
      <c r="C2813" s="49" t="s">
        <v>206</v>
      </c>
    </row>
    <row r="2814" spans="2:3" hidden="1">
      <c r="B2814" s="49" t="s">
        <v>850</v>
      </c>
      <c r="C2814" s="49" t="s">
        <v>206</v>
      </c>
    </row>
    <row r="2815" spans="2:3" hidden="1">
      <c r="B2815" s="49" t="s">
        <v>851</v>
      </c>
      <c r="C2815" s="49" t="s">
        <v>206</v>
      </c>
    </row>
    <row r="2816" spans="2:3" hidden="1">
      <c r="B2816" s="49" t="s">
        <v>852</v>
      </c>
      <c r="C2816" s="49" t="s">
        <v>206</v>
      </c>
    </row>
    <row r="2817" spans="2:3" hidden="1">
      <c r="B2817" s="49" t="s">
        <v>853</v>
      </c>
      <c r="C2817" s="49" t="s">
        <v>206</v>
      </c>
    </row>
    <row r="2818" spans="2:3" hidden="1">
      <c r="B2818" s="49" t="s">
        <v>854</v>
      </c>
      <c r="C2818" s="49" t="s">
        <v>206</v>
      </c>
    </row>
    <row r="2819" spans="2:3" hidden="1">
      <c r="B2819" s="49" t="s">
        <v>855</v>
      </c>
      <c r="C2819" s="49" t="s">
        <v>209</v>
      </c>
    </row>
    <row r="2820" spans="2:3" hidden="1">
      <c r="B2820" s="49" t="s">
        <v>856</v>
      </c>
      <c r="C2820" s="49" t="s">
        <v>206</v>
      </c>
    </row>
    <row r="2821" spans="2:3" hidden="1">
      <c r="B2821" s="49" t="s">
        <v>857</v>
      </c>
      <c r="C2821" s="49" t="s">
        <v>213</v>
      </c>
    </row>
    <row r="2822" spans="2:3" hidden="1">
      <c r="B2822" s="49" t="s">
        <v>858</v>
      </c>
      <c r="C2822" s="49" t="s">
        <v>206</v>
      </c>
    </row>
    <row r="2823" spans="2:3" hidden="1">
      <c r="B2823" s="49" t="s">
        <v>859</v>
      </c>
      <c r="C2823" s="49" t="s">
        <v>213</v>
      </c>
    </row>
    <row r="2824" spans="2:3" hidden="1">
      <c r="B2824" s="49" t="s">
        <v>860</v>
      </c>
      <c r="C2824" s="49" t="s">
        <v>213</v>
      </c>
    </row>
    <row r="2825" spans="2:3" hidden="1">
      <c r="B2825" s="49" t="s">
        <v>861</v>
      </c>
      <c r="C2825" s="49" t="s">
        <v>206</v>
      </c>
    </row>
    <row r="2826" spans="2:3" hidden="1">
      <c r="B2826" s="49" t="s">
        <v>862</v>
      </c>
      <c r="C2826" s="49" t="s">
        <v>31</v>
      </c>
    </row>
    <row r="2827" spans="2:3" hidden="1">
      <c r="B2827" s="49" t="s">
        <v>863</v>
      </c>
      <c r="C2827" s="49" t="s">
        <v>213</v>
      </c>
    </row>
    <row r="2828" spans="2:3" hidden="1">
      <c r="B2828" s="49" t="s">
        <v>864</v>
      </c>
      <c r="C2828" s="49" t="s">
        <v>213</v>
      </c>
    </row>
    <row r="2829" spans="2:3" hidden="1">
      <c r="B2829" s="49" t="s">
        <v>865</v>
      </c>
      <c r="C2829" s="49" t="s">
        <v>213</v>
      </c>
    </row>
    <row r="2830" spans="2:3" hidden="1">
      <c r="B2830" s="49" t="s">
        <v>866</v>
      </c>
      <c r="C2830" s="49" t="s">
        <v>31</v>
      </c>
    </row>
    <row r="2831" spans="2:3" hidden="1">
      <c r="B2831" s="49" t="s">
        <v>867</v>
      </c>
      <c r="C2831" s="49" t="s">
        <v>31</v>
      </c>
    </row>
    <row r="2832" spans="2:3" hidden="1">
      <c r="B2832" s="49" t="s">
        <v>868</v>
      </c>
      <c r="C2832" s="49" t="s">
        <v>31</v>
      </c>
    </row>
    <row r="2833" spans="2:3" hidden="1">
      <c r="B2833" s="49" t="s">
        <v>869</v>
      </c>
      <c r="C2833" s="49" t="s">
        <v>213</v>
      </c>
    </row>
    <row r="2834" spans="2:3" hidden="1">
      <c r="B2834" s="49" t="s">
        <v>870</v>
      </c>
      <c r="C2834" s="49" t="s">
        <v>206</v>
      </c>
    </row>
    <row r="2835" spans="2:3" hidden="1">
      <c r="B2835" s="49" t="s">
        <v>871</v>
      </c>
      <c r="C2835" s="49" t="s">
        <v>213</v>
      </c>
    </row>
    <row r="2836" spans="2:3" hidden="1">
      <c r="B2836" s="49" t="s">
        <v>872</v>
      </c>
      <c r="C2836" s="49" t="s">
        <v>206</v>
      </c>
    </row>
    <row r="2837" spans="2:3" hidden="1">
      <c r="B2837" s="49" t="s">
        <v>873</v>
      </c>
      <c r="C2837" s="49" t="s">
        <v>213</v>
      </c>
    </row>
    <row r="2838" spans="2:3" hidden="1">
      <c r="B2838" s="49" t="s">
        <v>874</v>
      </c>
      <c r="C2838" s="49" t="s">
        <v>213</v>
      </c>
    </row>
    <row r="2839" spans="2:3" hidden="1">
      <c r="B2839" s="49" t="s">
        <v>875</v>
      </c>
      <c r="C2839" s="49" t="s">
        <v>206</v>
      </c>
    </row>
    <row r="2840" spans="2:3" hidden="1">
      <c r="B2840" s="49" t="s">
        <v>876</v>
      </c>
      <c r="C2840" s="49" t="s">
        <v>213</v>
      </c>
    </row>
    <row r="2841" spans="2:3" hidden="1">
      <c r="B2841" s="49" t="s">
        <v>877</v>
      </c>
      <c r="C2841" s="49" t="s">
        <v>213</v>
      </c>
    </row>
    <row r="2842" spans="2:3" hidden="1">
      <c r="B2842" s="49" t="s">
        <v>878</v>
      </c>
      <c r="C2842" s="49" t="s">
        <v>213</v>
      </c>
    </row>
    <row r="2843" spans="2:3" hidden="1">
      <c r="B2843" s="49" t="s">
        <v>879</v>
      </c>
      <c r="C2843" s="49" t="s">
        <v>213</v>
      </c>
    </row>
    <row r="2844" spans="2:3" hidden="1">
      <c r="B2844" s="49" t="s">
        <v>880</v>
      </c>
      <c r="C2844" s="49" t="s">
        <v>31</v>
      </c>
    </row>
    <row r="2845" spans="2:3" hidden="1">
      <c r="B2845" s="49" t="s">
        <v>881</v>
      </c>
      <c r="C2845" s="49" t="s">
        <v>213</v>
      </c>
    </row>
    <row r="2846" spans="2:3" hidden="1">
      <c r="B2846" s="49" t="s">
        <v>882</v>
      </c>
      <c r="C2846" s="49" t="s">
        <v>213</v>
      </c>
    </row>
    <row r="2847" spans="2:3" hidden="1">
      <c r="B2847" s="49" t="s">
        <v>883</v>
      </c>
      <c r="C2847" s="49" t="s">
        <v>213</v>
      </c>
    </row>
    <row r="2848" spans="2:3" hidden="1">
      <c r="B2848" s="49" t="s">
        <v>884</v>
      </c>
      <c r="C2848" s="49" t="s">
        <v>213</v>
      </c>
    </row>
    <row r="2849" spans="2:3" hidden="1">
      <c r="B2849" s="49" t="s">
        <v>885</v>
      </c>
      <c r="C2849" s="49" t="s">
        <v>206</v>
      </c>
    </row>
    <row r="2850" spans="2:3" hidden="1">
      <c r="B2850" s="49" t="s">
        <v>886</v>
      </c>
      <c r="C2850" s="49" t="s">
        <v>213</v>
      </c>
    </row>
    <row r="2851" spans="2:3" hidden="1">
      <c r="B2851" s="49" t="s">
        <v>887</v>
      </c>
      <c r="C2851" s="49" t="s">
        <v>213</v>
      </c>
    </row>
    <row r="2852" spans="2:3" hidden="1">
      <c r="B2852" s="49" t="s">
        <v>888</v>
      </c>
      <c r="C2852" s="49" t="s">
        <v>206</v>
      </c>
    </row>
    <row r="2853" spans="2:3" hidden="1">
      <c r="B2853" s="49" t="s">
        <v>889</v>
      </c>
      <c r="C2853" s="49" t="s">
        <v>213</v>
      </c>
    </row>
    <row r="2854" spans="2:3" hidden="1">
      <c r="B2854" s="49" t="s">
        <v>890</v>
      </c>
      <c r="C2854" s="49" t="s">
        <v>213</v>
      </c>
    </row>
    <row r="2855" spans="2:3" hidden="1">
      <c r="B2855" s="49" t="s">
        <v>891</v>
      </c>
      <c r="C2855" s="49" t="s">
        <v>213</v>
      </c>
    </row>
    <row r="2856" spans="2:3" hidden="1">
      <c r="B2856" s="49" t="s">
        <v>892</v>
      </c>
      <c r="C2856" s="49" t="s">
        <v>213</v>
      </c>
    </row>
    <row r="2857" spans="2:3" hidden="1">
      <c r="B2857" s="49" t="s">
        <v>893</v>
      </c>
      <c r="C2857" s="49" t="s">
        <v>206</v>
      </c>
    </row>
    <row r="2858" spans="2:3" hidden="1">
      <c r="B2858" s="49" t="s">
        <v>894</v>
      </c>
      <c r="C2858" s="49" t="s">
        <v>213</v>
      </c>
    </row>
    <row r="2859" spans="2:3" hidden="1">
      <c r="B2859" s="49" t="s">
        <v>895</v>
      </c>
      <c r="C2859" s="49" t="s">
        <v>213</v>
      </c>
    </row>
    <row r="2860" spans="2:3" hidden="1">
      <c r="B2860" s="49" t="s">
        <v>896</v>
      </c>
      <c r="C2860" s="49" t="s">
        <v>213</v>
      </c>
    </row>
    <row r="2861" spans="2:3" hidden="1">
      <c r="B2861" s="49" t="s">
        <v>897</v>
      </c>
      <c r="C2861" s="49" t="s">
        <v>213</v>
      </c>
    </row>
    <row r="2862" spans="2:3" hidden="1">
      <c r="B2862" s="49" t="s">
        <v>898</v>
      </c>
      <c r="C2862" s="49" t="s">
        <v>31</v>
      </c>
    </row>
    <row r="2863" spans="2:3" hidden="1">
      <c r="B2863" s="49" t="s">
        <v>899</v>
      </c>
      <c r="C2863" s="49" t="s">
        <v>213</v>
      </c>
    </row>
    <row r="2864" spans="2:3" hidden="1">
      <c r="B2864" s="49" t="s">
        <v>900</v>
      </c>
      <c r="C2864" s="49" t="s">
        <v>213</v>
      </c>
    </row>
    <row r="2865" spans="2:3" hidden="1">
      <c r="B2865" s="49" t="s">
        <v>901</v>
      </c>
      <c r="C2865" s="49" t="s">
        <v>209</v>
      </c>
    </row>
    <row r="2866" spans="2:3" hidden="1">
      <c r="B2866" s="49" t="s">
        <v>902</v>
      </c>
      <c r="C2866" s="49" t="s">
        <v>213</v>
      </c>
    </row>
    <row r="2867" spans="2:3" hidden="1">
      <c r="B2867" s="49" t="s">
        <v>903</v>
      </c>
      <c r="C2867" s="49" t="s">
        <v>213</v>
      </c>
    </row>
    <row r="2868" spans="2:3" hidden="1">
      <c r="B2868" s="49" t="s">
        <v>904</v>
      </c>
      <c r="C2868" s="49" t="s">
        <v>213</v>
      </c>
    </row>
    <row r="2869" spans="2:3" hidden="1">
      <c r="B2869" s="49" t="s">
        <v>905</v>
      </c>
      <c r="C2869" s="49" t="s">
        <v>213</v>
      </c>
    </row>
    <row r="2870" spans="2:3" hidden="1">
      <c r="B2870" s="49" t="s">
        <v>906</v>
      </c>
      <c r="C2870" s="49" t="s">
        <v>213</v>
      </c>
    </row>
    <row r="2871" spans="2:3" hidden="1">
      <c r="B2871" s="49" t="s">
        <v>907</v>
      </c>
      <c r="C2871" s="49" t="s">
        <v>213</v>
      </c>
    </row>
    <row r="2872" spans="2:3" hidden="1">
      <c r="B2872" s="49" t="s">
        <v>908</v>
      </c>
      <c r="C2872" s="49" t="s">
        <v>213</v>
      </c>
    </row>
    <row r="2873" spans="2:3" hidden="1">
      <c r="B2873" s="49" t="s">
        <v>909</v>
      </c>
      <c r="C2873" s="49" t="s">
        <v>213</v>
      </c>
    </row>
    <row r="2874" spans="2:3" hidden="1">
      <c r="B2874" s="49" t="s">
        <v>910</v>
      </c>
      <c r="C2874" s="49" t="s">
        <v>213</v>
      </c>
    </row>
    <row r="2875" spans="2:3" hidden="1">
      <c r="B2875" s="49" t="s">
        <v>911</v>
      </c>
      <c r="C2875" s="49" t="s">
        <v>213</v>
      </c>
    </row>
    <row r="2876" spans="2:3" hidden="1">
      <c r="B2876" s="49" t="s">
        <v>912</v>
      </c>
      <c r="C2876" s="49" t="s">
        <v>213</v>
      </c>
    </row>
    <row r="2877" spans="2:3" hidden="1">
      <c r="B2877" s="49" t="s">
        <v>913</v>
      </c>
      <c r="C2877" s="49" t="s">
        <v>213</v>
      </c>
    </row>
    <row r="2878" spans="2:3" hidden="1">
      <c r="B2878" s="49" t="s">
        <v>914</v>
      </c>
      <c r="C2878" s="49" t="s">
        <v>213</v>
      </c>
    </row>
    <row r="2879" spans="2:3" hidden="1">
      <c r="B2879" s="49" t="s">
        <v>915</v>
      </c>
      <c r="C2879" s="49" t="s">
        <v>213</v>
      </c>
    </row>
    <row r="2880" spans="2:3" hidden="1">
      <c r="B2880" s="49" t="s">
        <v>916</v>
      </c>
      <c r="C2880" s="49" t="s">
        <v>206</v>
      </c>
    </row>
    <row r="2881" spans="2:3" hidden="1">
      <c r="B2881" s="49" t="s">
        <v>917</v>
      </c>
      <c r="C2881" s="49" t="s">
        <v>206</v>
      </c>
    </row>
    <row r="2882" spans="2:3" hidden="1">
      <c r="B2882" s="49" t="s">
        <v>918</v>
      </c>
      <c r="C2882" s="49" t="s">
        <v>206</v>
      </c>
    </row>
    <row r="2883" spans="2:3" hidden="1">
      <c r="B2883" s="49" t="s">
        <v>919</v>
      </c>
      <c r="C2883" s="49" t="s">
        <v>206</v>
      </c>
    </row>
    <row r="2884" spans="2:3" hidden="1">
      <c r="B2884" s="49" t="s">
        <v>920</v>
      </c>
      <c r="C2884" s="49" t="s">
        <v>206</v>
      </c>
    </row>
    <row r="2885" spans="2:3" hidden="1">
      <c r="B2885" s="49" t="s">
        <v>921</v>
      </c>
      <c r="C2885" s="49" t="s">
        <v>206</v>
      </c>
    </row>
    <row r="2886" spans="2:3" hidden="1">
      <c r="B2886" s="49" t="s">
        <v>922</v>
      </c>
      <c r="C2886" s="49" t="s">
        <v>206</v>
      </c>
    </row>
    <row r="2887" spans="2:3" hidden="1">
      <c r="B2887" s="49" t="s">
        <v>923</v>
      </c>
      <c r="C2887" s="49" t="s">
        <v>206</v>
      </c>
    </row>
    <row r="2888" spans="2:3" hidden="1">
      <c r="B2888" s="49" t="s">
        <v>924</v>
      </c>
      <c r="C2888" s="49" t="s">
        <v>206</v>
      </c>
    </row>
    <row r="2889" spans="2:3" hidden="1">
      <c r="B2889" s="49" t="s">
        <v>925</v>
      </c>
      <c r="C2889" s="49" t="s">
        <v>209</v>
      </c>
    </row>
    <row r="2890" spans="2:3" hidden="1">
      <c r="B2890" s="49" t="s">
        <v>926</v>
      </c>
      <c r="C2890" s="49" t="s">
        <v>209</v>
      </c>
    </row>
    <row r="2891" spans="2:3" hidden="1">
      <c r="B2891" s="49" t="s">
        <v>927</v>
      </c>
      <c r="C2891" s="49" t="s">
        <v>209</v>
      </c>
    </row>
    <row r="2892" spans="2:3" hidden="1">
      <c r="B2892" s="49" t="s">
        <v>928</v>
      </c>
      <c r="C2892" s="49" t="s">
        <v>209</v>
      </c>
    </row>
    <row r="2893" spans="2:3" hidden="1">
      <c r="B2893" s="49" t="s">
        <v>929</v>
      </c>
      <c r="C2893" s="49" t="s">
        <v>209</v>
      </c>
    </row>
    <row r="2894" spans="2:3" hidden="1">
      <c r="B2894" s="49" t="s">
        <v>930</v>
      </c>
      <c r="C2894" s="49" t="s">
        <v>209</v>
      </c>
    </row>
    <row r="2895" spans="2:3" hidden="1">
      <c r="B2895" s="49" t="s">
        <v>931</v>
      </c>
      <c r="C2895" s="49" t="s">
        <v>209</v>
      </c>
    </row>
    <row r="2896" spans="2:3" hidden="1">
      <c r="B2896" s="49" t="s">
        <v>932</v>
      </c>
      <c r="C2896" s="49" t="s">
        <v>209</v>
      </c>
    </row>
    <row r="2897" spans="2:3" hidden="1">
      <c r="B2897" s="49" t="s">
        <v>933</v>
      </c>
      <c r="C2897" s="49" t="s">
        <v>209</v>
      </c>
    </row>
    <row r="2898" spans="2:3" hidden="1">
      <c r="B2898" s="49" t="s">
        <v>934</v>
      </c>
      <c r="C2898" s="49" t="s">
        <v>209</v>
      </c>
    </row>
    <row r="2899" spans="2:3" hidden="1">
      <c r="B2899" s="49" t="s">
        <v>935</v>
      </c>
      <c r="C2899" s="49" t="s">
        <v>209</v>
      </c>
    </row>
    <row r="2900" spans="2:3" hidden="1">
      <c r="B2900" s="49" t="s">
        <v>936</v>
      </c>
      <c r="C2900" s="49" t="s">
        <v>209</v>
      </c>
    </row>
    <row r="2901" spans="2:3" hidden="1">
      <c r="B2901" s="49" t="s">
        <v>937</v>
      </c>
      <c r="C2901" s="49" t="s">
        <v>209</v>
      </c>
    </row>
    <row r="2902" spans="2:3" hidden="1">
      <c r="B2902" s="49" t="s">
        <v>938</v>
      </c>
      <c r="C2902" s="49" t="s">
        <v>209</v>
      </c>
    </row>
    <row r="2903" spans="2:3" hidden="1">
      <c r="B2903" s="49" t="s">
        <v>939</v>
      </c>
      <c r="C2903" s="49" t="s">
        <v>209</v>
      </c>
    </row>
    <row r="2904" spans="2:3" hidden="1">
      <c r="B2904" s="49" t="s">
        <v>940</v>
      </c>
      <c r="C2904" s="49" t="s">
        <v>209</v>
      </c>
    </row>
    <row r="2905" spans="2:3" hidden="1">
      <c r="B2905" s="49" t="s">
        <v>941</v>
      </c>
      <c r="C2905" s="49" t="s">
        <v>209</v>
      </c>
    </row>
    <row r="2906" spans="2:3" hidden="1">
      <c r="B2906" s="49" t="s">
        <v>942</v>
      </c>
      <c r="C2906" s="49" t="s">
        <v>209</v>
      </c>
    </row>
    <row r="2907" spans="2:3" hidden="1">
      <c r="B2907" s="49" t="s">
        <v>943</v>
      </c>
      <c r="C2907" s="49" t="s">
        <v>209</v>
      </c>
    </row>
    <row r="2908" spans="2:3" hidden="1">
      <c r="B2908" s="49" t="s">
        <v>944</v>
      </c>
      <c r="C2908" s="49" t="s">
        <v>209</v>
      </c>
    </row>
    <row r="2909" spans="2:3" hidden="1">
      <c r="B2909" s="49" t="s">
        <v>945</v>
      </c>
      <c r="C2909" s="49" t="s">
        <v>209</v>
      </c>
    </row>
    <row r="2910" spans="2:3" hidden="1">
      <c r="B2910" s="49" t="s">
        <v>946</v>
      </c>
      <c r="C2910" s="49" t="s">
        <v>209</v>
      </c>
    </row>
    <row r="2911" spans="2:3" hidden="1">
      <c r="B2911" s="49" t="s">
        <v>947</v>
      </c>
      <c r="C2911" s="49" t="s">
        <v>209</v>
      </c>
    </row>
    <row r="2912" spans="2:3" hidden="1">
      <c r="B2912" s="49" t="s">
        <v>948</v>
      </c>
      <c r="C2912" s="49" t="s">
        <v>209</v>
      </c>
    </row>
    <row r="2913" spans="2:3" hidden="1">
      <c r="B2913" s="49" t="s">
        <v>949</v>
      </c>
      <c r="C2913" s="49" t="s">
        <v>209</v>
      </c>
    </row>
    <row r="2914" spans="2:3" hidden="1">
      <c r="B2914" s="49" t="s">
        <v>950</v>
      </c>
      <c r="C2914" s="49" t="s">
        <v>209</v>
      </c>
    </row>
    <row r="2915" spans="2:3" hidden="1">
      <c r="B2915" s="49" t="s">
        <v>951</v>
      </c>
      <c r="C2915" s="49" t="s">
        <v>209</v>
      </c>
    </row>
    <row r="2916" spans="2:3" hidden="1">
      <c r="B2916" s="49" t="s">
        <v>952</v>
      </c>
      <c r="C2916" s="49" t="s">
        <v>209</v>
      </c>
    </row>
    <row r="2917" spans="2:3" hidden="1">
      <c r="B2917" s="49" t="s">
        <v>953</v>
      </c>
      <c r="C2917" s="49" t="s">
        <v>209</v>
      </c>
    </row>
    <row r="2918" spans="2:3" hidden="1">
      <c r="B2918" s="49" t="s">
        <v>954</v>
      </c>
      <c r="C2918" s="49" t="s">
        <v>209</v>
      </c>
    </row>
    <row r="2919" spans="2:3" hidden="1">
      <c r="B2919" s="49" t="s">
        <v>955</v>
      </c>
      <c r="C2919" s="49" t="s">
        <v>209</v>
      </c>
    </row>
    <row r="2920" spans="2:3" hidden="1">
      <c r="B2920" s="49" t="s">
        <v>956</v>
      </c>
      <c r="C2920" s="49" t="s">
        <v>209</v>
      </c>
    </row>
    <row r="2921" spans="2:3" hidden="1">
      <c r="B2921" s="49" t="s">
        <v>957</v>
      </c>
      <c r="C2921" s="49" t="s">
        <v>209</v>
      </c>
    </row>
    <row r="2922" spans="2:3" hidden="1">
      <c r="B2922" s="49" t="s">
        <v>958</v>
      </c>
      <c r="C2922" s="49" t="s">
        <v>209</v>
      </c>
    </row>
    <row r="2923" spans="2:3" hidden="1">
      <c r="B2923" s="49" t="s">
        <v>959</v>
      </c>
      <c r="C2923" s="49" t="s">
        <v>209</v>
      </c>
    </row>
    <row r="2924" spans="2:3" hidden="1">
      <c r="B2924" s="49" t="s">
        <v>960</v>
      </c>
      <c r="C2924" s="49" t="s">
        <v>209</v>
      </c>
    </row>
    <row r="2925" spans="2:3" hidden="1">
      <c r="B2925" s="49" t="s">
        <v>961</v>
      </c>
      <c r="C2925" s="49" t="s">
        <v>209</v>
      </c>
    </row>
    <row r="2926" spans="2:3" hidden="1">
      <c r="B2926" s="49" t="s">
        <v>962</v>
      </c>
      <c r="C2926" s="49" t="s">
        <v>209</v>
      </c>
    </row>
    <row r="2927" spans="2:3" hidden="1">
      <c r="B2927" s="49" t="s">
        <v>963</v>
      </c>
      <c r="C2927" s="49" t="s">
        <v>209</v>
      </c>
    </row>
    <row r="2928" spans="2:3" hidden="1">
      <c r="B2928" s="49" t="s">
        <v>964</v>
      </c>
      <c r="C2928" s="49" t="s">
        <v>209</v>
      </c>
    </row>
    <row r="2929" spans="2:3" hidden="1">
      <c r="B2929" s="49" t="s">
        <v>965</v>
      </c>
      <c r="C2929" s="49" t="s">
        <v>209</v>
      </c>
    </row>
    <row r="2930" spans="2:3" hidden="1">
      <c r="B2930" s="49" t="s">
        <v>966</v>
      </c>
      <c r="C2930" s="49" t="s">
        <v>209</v>
      </c>
    </row>
    <row r="2931" spans="2:3" hidden="1">
      <c r="B2931" s="49" t="s">
        <v>967</v>
      </c>
      <c r="C2931" s="49" t="s">
        <v>209</v>
      </c>
    </row>
    <row r="2932" spans="2:3" hidden="1">
      <c r="B2932" s="49" t="s">
        <v>968</v>
      </c>
      <c r="C2932" s="49" t="s">
        <v>209</v>
      </c>
    </row>
    <row r="2933" spans="2:3" hidden="1">
      <c r="B2933" s="49" t="s">
        <v>969</v>
      </c>
      <c r="C2933" s="49" t="s">
        <v>209</v>
      </c>
    </row>
    <row r="2934" spans="2:3" hidden="1">
      <c r="B2934" s="49" t="s">
        <v>970</v>
      </c>
      <c r="C2934" s="49" t="s">
        <v>209</v>
      </c>
    </row>
    <row r="2935" spans="2:3" hidden="1">
      <c r="B2935" s="49" t="s">
        <v>971</v>
      </c>
      <c r="C2935" s="49" t="s">
        <v>209</v>
      </c>
    </row>
    <row r="2936" spans="2:3" hidden="1">
      <c r="B2936" s="49" t="s">
        <v>972</v>
      </c>
      <c r="C2936" s="49" t="s">
        <v>209</v>
      </c>
    </row>
    <row r="2937" spans="2:3" hidden="1">
      <c r="B2937" s="49" t="s">
        <v>973</v>
      </c>
      <c r="C2937" s="49" t="s">
        <v>209</v>
      </c>
    </row>
    <row r="2938" spans="2:3" hidden="1">
      <c r="B2938" s="49" t="s">
        <v>974</v>
      </c>
      <c r="C2938" s="49" t="s">
        <v>209</v>
      </c>
    </row>
    <row r="2939" spans="2:3" hidden="1">
      <c r="B2939" s="49" t="s">
        <v>975</v>
      </c>
      <c r="C2939" s="49" t="s">
        <v>209</v>
      </c>
    </row>
    <row r="2940" spans="2:3" hidden="1">
      <c r="B2940" s="49" t="s">
        <v>976</v>
      </c>
      <c r="C2940" s="49" t="s">
        <v>209</v>
      </c>
    </row>
    <row r="2941" spans="2:3" hidden="1">
      <c r="B2941" s="49" t="s">
        <v>977</v>
      </c>
      <c r="C2941" s="49" t="s">
        <v>209</v>
      </c>
    </row>
    <row r="2942" spans="2:3" hidden="1">
      <c r="B2942" s="49" t="s">
        <v>978</v>
      </c>
      <c r="C2942" s="49" t="s">
        <v>209</v>
      </c>
    </row>
    <row r="2943" spans="2:3" hidden="1">
      <c r="B2943" s="49" t="s">
        <v>979</v>
      </c>
      <c r="C2943" s="49" t="s">
        <v>209</v>
      </c>
    </row>
    <row r="2944" spans="2:3" hidden="1">
      <c r="B2944" s="49" t="s">
        <v>980</v>
      </c>
      <c r="C2944" s="49" t="s">
        <v>209</v>
      </c>
    </row>
    <row r="2945" spans="2:3" hidden="1">
      <c r="B2945" s="49" t="s">
        <v>981</v>
      </c>
      <c r="C2945" s="49" t="s">
        <v>209</v>
      </c>
    </row>
    <row r="2946" spans="2:3" hidden="1">
      <c r="B2946" s="49" t="s">
        <v>982</v>
      </c>
      <c r="C2946" s="49" t="s">
        <v>209</v>
      </c>
    </row>
    <row r="2947" spans="2:3" hidden="1">
      <c r="B2947" s="49" t="s">
        <v>983</v>
      </c>
      <c r="C2947" s="49" t="s">
        <v>209</v>
      </c>
    </row>
    <row r="2948" spans="2:3" hidden="1">
      <c r="B2948" s="49" t="s">
        <v>984</v>
      </c>
      <c r="C2948" s="49" t="s">
        <v>209</v>
      </c>
    </row>
    <row r="2949" spans="2:3" hidden="1">
      <c r="B2949" s="49" t="s">
        <v>985</v>
      </c>
      <c r="C2949" s="49" t="s">
        <v>209</v>
      </c>
    </row>
    <row r="2950" spans="2:3" hidden="1">
      <c r="B2950" s="49" t="s">
        <v>986</v>
      </c>
      <c r="C2950" s="49" t="s">
        <v>209</v>
      </c>
    </row>
    <row r="2951" spans="2:3" hidden="1">
      <c r="B2951" s="49" t="s">
        <v>987</v>
      </c>
      <c r="C2951" s="49" t="s">
        <v>209</v>
      </c>
    </row>
    <row r="2952" spans="2:3" hidden="1">
      <c r="B2952" s="49" t="s">
        <v>988</v>
      </c>
      <c r="C2952" s="49" t="s">
        <v>209</v>
      </c>
    </row>
    <row r="2953" spans="2:3" hidden="1">
      <c r="B2953" s="49" t="s">
        <v>989</v>
      </c>
      <c r="C2953" s="49" t="s">
        <v>209</v>
      </c>
    </row>
    <row r="2954" spans="2:3" hidden="1">
      <c r="B2954" s="49" t="s">
        <v>990</v>
      </c>
      <c r="C2954" s="49" t="s">
        <v>209</v>
      </c>
    </row>
    <row r="2955" spans="2:3" hidden="1">
      <c r="B2955" s="49" t="s">
        <v>991</v>
      </c>
      <c r="C2955" s="49" t="s">
        <v>209</v>
      </c>
    </row>
    <row r="2956" spans="2:3" hidden="1">
      <c r="B2956" s="49" t="s">
        <v>992</v>
      </c>
      <c r="C2956" s="49" t="s">
        <v>209</v>
      </c>
    </row>
    <row r="2957" spans="2:3" hidden="1">
      <c r="B2957" s="49" t="s">
        <v>993</v>
      </c>
      <c r="C2957" s="49" t="s">
        <v>209</v>
      </c>
    </row>
    <row r="2958" spans="2:3" hidden="1">
      <c r="B2958" s="49" t="s">
        <v>994</v>
      </c>
      <c r="C2958" s="49" t="s">
        <v>209</v>
      </c>
    </row>
    <row r="2959" spans="2:3" hidden="1">
      <c r="B2959" s="49" t="s">
        <v>995</v>
      </c>
      <c r="C2959" s="49" t="s">
        <v>209</v>
      </c>
    </row>
    <row r="2960" spans="2:3" hidden="1">
      <c r="B2960" s="49" t="s">
        <v>996</v>
      </c>
      <c r="C2960" s="49" t="s">
        <v>209</v>
      </c>
    </row>
    <row r="2961" spans="2:3" hidden="1">
      <c r="B2961" s="49" t="s">
        <v>997</v>
      </c>
      <c r="C2961" s="49" t="s">
        <v>209</v>
      </c>
    </row>
    <row r="2962" spans="2:3">
      <c r="B2962" s="49" t="s">
        <v>998</v>
      </c>
      <c r="C2962" s="49" t="s">
        <v>224</v>
      </c>
    </row>
    <row r="2963" spans="2:3">
      <c r="B2963" s="49" t="s">
        <v>999</v>
      </c>
      <c r="C2963" s="49" t="s">
        <v>224</v>
      </c>
    </row>
    <row r="2964" spans="2:3" hidden="1">
      <c r="B2964" s="49" t="s">
        <v>1000</v>
      </c>
      <c r="C2964" s="49" t="s">
        <v>206</v>
      </c>
    </row>
    <row r="2965" spans="2:3">
      <c r="B2965" s="49" t="s">
        <v>1001</v>
      </c>
      <c r="C2965" s="49" t="s">
        <v>224</v>
      </c>
    </row>
    <row r="2966" spans="2:3" hidden="1">
      <c r="B2966" s="49" t="s">
        <v>1002</v>
      </c>
      <c r="C2966" s="49" t="s">
        <v>213</v>
      </c>
    </row>
    <row r="2967" spans="2:3" hidden="1">
      <c r="B2967" s="49" t="s">
        <v>1003</v>
      </c>
      <c r="C2967" s="49" t="s">
        <v>206</v>
      </c>
    </row>
    <row r="2968" spans="2:3">
      <c r="B2968" s="49" t="s">
        <v>1004</v>
      </c>
      <c r="C2968" s="49" t="s">
        <v>224</v>
      </c>
    </row>
    <row r="2969" spans="2:3" hidden="1">
      <c r="B2969" s="49" t="s">
        <v>1005</v>
      </c>
      <c r="C2969" s="49" t="s">
        <v>31</v>
      </c>
    </row>
    <row r="2970" spans="2:3" hidden="1">
      <c r="B2970" s="49" t="s">
        <v>1006</v>
      </c>
      <c r="C2970" s="49" t="s">
        <v>31</v>
      </c>
    </row>
    <row r="2971" spans="2:3" hidden="1">
      <c r="B2971" s="49" t="s">
        <v>1007</v>
      </c>
      <c r="C2971" s="49" t="s">
        <v>206</v>
      </c>
    </row>
    <row r="2972" spans="2:3" hidden="1">
      <c r="B2972" s="49" t="s">
        <v>1008</v>
      </c>
      <c r="C2972" s="49" t="s">
        <v>31</v>
      </c>
    </row>
    <row r="2973" spans="2:3" hidden="1">
      <c r="B2973" s="49" t="s">
        <v>1009</v>
      </c>
      <c r="C2973" s="49" t="s">
        <v>31</v>
      </c>
    </row>
    <row r="2974" spans="2:3" hidden="1">
      <c r="B2974" s="49" t="s">
        <v>1010</v>
      </c>
      <c r="C2974" s="49" t="s">
        <v>31</v>
      </c>
    </row>
    <row r="2975" spans="2:3" hidden="1">
      <c r="B2975" s="49" t="s">
        <v>1011</v>
      </c>
      <c r="C2975" s="49" t="s">
        <v>31</v>
      </c>
    </row>
    <row r="2976" spans="2:3" hidden="1">
      <c r="B2976" s="49" t="s">
        <v>1012</v>
      </c>
      <c r="C2976" s="49" t="s">
        <v>31</v>
      </c>
    </row>
    <row r="2977" spans="2:3" hidden="1">
      <c r="B2977" s="49" t="s">
        <v>1013</v>
      </c>
      <c r="C2977" s="49" t="s">
        <v>31</v>
      </c>
    </row>
    <row r="2978" spans="2:3" hidden="1">
      <c r="B2978" s="49" t="s">
        <v>1014</v>
      </c>
      <c r="C2978" s="49" t="s">
        <v>31</v>
      </c>
    </row>
    <row r="2979" spans="2:3" hidden="1">
      <c r="B2979" s="49" t="s">
        <v>1015</v>
      </c>
      <c r="C2979" s="49" t="s">
        <v>206</v>
      </c>
    </row>
    <row r="2980" spans="2:3">
      <c r="B2980" s="49" t="s">
        <v>1016</v>
      </c>
      <c r="C2980" s="49" t="s">
        <v>224</v>
      </c>
    </row>
    <row r="2981" spans="2:3" hidden="1">
      <c r="B2981" s="49" t="s">
        <v>1017</v>
      </c>
      <c r="C2981" s="49" t="s">
        <v>206</v>
      </c>
    </row>
    <row r="2982" spans="2:3">
      <c r="B2982" s="49" t="s">
        <v>1018</v>
      </c>
      <c r="C2982" s="49" t="s">
        <v>224</v>
      </c>
    </row>
    <row r="2983" spans="2:3" hidden="1">
      <c r="B2983" s="49" t="s">
        <v>1019</v>
      </c>
      <c r="C2983" s="49" t="s">
        <v>213</v>
      </c>
    </row>
    <row r="2984" spans="2:3" hidden="1">
      <c r="B2984" s="49" t="s">
        <v>1020</v>
      </c>
      <c r="C2984" s="49" t="s">
        <v>206</v>
      </c>
    </row>
    <row r="2985" spans="2:3">
      <c r="B2985" s="49" t="s">
        <v>1021</v>
      </c>
      <c r="C2985" s="49" t="s">
        <v>224</v>
      </c>
    </row>
    <row r="2986" spans="2:3" hidden="1">
      <c r="B2986" s="49" t="s">
        <v>1022</v>
      </c>
      <c r="C2986" s="49" t="s">
        <v>213</v>
      </c>
    </row>
    <row r="2987" spans="2:3" hidden="1">
      <c r="B2987" s="49" t="s">
        <v>1023</v>
      </c>
      <c r="C2987" s="49" t="s">
        <v>213</v>
      </c>
    </row>
    <row r="2988" spans="2:3" hidden="1">
      <c r="B2988" s="49" t="s">
        <v>1024</v>
      </c>
      <c r="C2988" s="49" t="s">
        <v>206</v>
      </c>
    </row>
    <row r="2989" spans="2:3" hidden="1">
      <c r="B2989" s="49" t="s">
        <v>1025</v>
      </c>
      <c r="C2989" s="49" t="s">
        <v>31</v>
      </c>
    </row>
    <row r="2990" spans="2:3" hidden="1">
      <c r="B2990" s="49" t="s">
        <v>1026</v>
      </c>
      <c r="C2990" s="49" t="s">
        <v>31</v>
      </c>
    </row>
    <row r="2991" spans="2:3" hidden="1">
      <c r="B2991" s="49" t="s">
        <v>1027</v>
      </c>
      <c r="C2991" s="49" t="s">
        <v>31</v>
      </c>
    </row>
    <row r="2992" spans="2:3" hidden="1">
      <c r="B2992" s="49" t="s">
        <v>1028</v>
      </c>
      <c r="C2992" s="49" t="s">
        <v>31</v>
      </c>
    </row>
    <row r="2993" spans="2:3" hidden="1">
      <c r="B2993" s="49" t="s">
        <v>1029</v>
      </c>
      <c r="C2993" s="49" t="s">
        <v>31</v>
      </c>
    </row>
    <row r="2994" spans="2:3" hidden="1">
      <c r="B2994" s="49" t="s">
        <v>1030</v>
      </c>
      <c r="C2994" s="49" t="s">
        <v>31</v>
      </c>
    </row>
    <row r="2995" spans="2:3" hidden="1">
      <c r="B2995" s="49" t="s">
        <v>1031</v>
      </c>
      <c r="C2995" s="49" t="s">
        <v>31</v>
      </c>
    </row>
    <row r="2996" spans="2:3" hidden="1">
      <c r="B2996" s="49" t="s">
        <v>1032</v>
      </c>
      <c r="C2996" s="49" t="s">
        <v>213</v>
      </c>
    </row>
    <row r="2997" spans="2:3" hidden="1">
      <c r="B2997" s="49" t="s">
        <v>1033</v>
      </c>
      <c r="C2997" s="49" t="s">
        <v>206</v>
      </c>
    </row>
    <row r="2998" spans="2:3">
      <c r="B2998" s="49" t="s">
        <v>1034</v>
      </c>
      <c r="C2998" s="49" t="s">
        <v>224</v>
      </c>
    </row>
    <row r="2999" spans="2:3" hidden="1">
      <c r="B2999" s="49" t="s">
        <v>1035</v>
      </c>
      <c r="C2999" s="49" t="s">
        <v>213</v>
      </c>
    </row>
    <row r="3000" spans="2:3" hidden="1">
      <c r="B3000" s="49" t="s">
        <v>1036</v>
      </c>
      <c r="C3000" s="49" t="s">
        <v>206</v>
      </c>
    </row>
    <row r="3001" spans="2:3">
      <c r="B3001" s="49" t="s">
        <v>1037</v>
      </c>
      <c r="C3001" s="49" t="s">
        <v>224</v>
      </c>
    </row>
    <row r="3002" spans="2:3" hidden="1">
      <c r="B3002" s="49" t="s">
        <v>1038</v>
      </c>
      <c r="C3002" s="49" t="s">
        <v>213</v>
      </c>
    </row>
    <row r="3003" spans="2:3" hidden="1">
      <c r="B3003" s="49" t="s">
        <v>1039</v>
      </c>
      <c r="C3003" s="49" t="s">
        <v>213</v>
      </c>
    </row>
    <row r="3004" spans="2:3" hidden="1">
      <c r="B3004" s="49" t="s">
        <v>1040</v>
      </c>
      <c r="C3004" s="49" t="s">
        <v>206</v>
      </c>
    </row>
    <row r="3005" spans="2:3">
      <c r="B3005" s="49" t="s">
        <v>1041</v>
      </c>
      <c r="C3005" s="49" t="s">
        <v>224</v>
      </c>
    </row>
    <row r="3006" spans="2:3" hidden="1">
      <c r="B3006" s="49" t="s">
        <v>1042</v>
      </c>
      <c r="C3006" s="49" t="s">
        <v>31</v>
      </c>
    </row>
    <row r="3007" spans="2:3" hidden="1">
      <c r="B3007" s="49" t="s">
        <v>1043</v>
      </c>
      <c r="C3007" s="49" t="s">
        <v>213</v>
      </c>
    </row>
    <row r="3008" spans="2:3" hidden="1">
      <c r="B3008" s="49" t="s">
        <v>1044</v>
      </c>
      <c r="C3008" s="49" t="s">
        <v>213</v>
      </c>
    </row>
    <row r="3009" spans="2:3" hidden="1">
      <c r="B3009" s="49" t="s">
        <v>1045</v>
      </c>
      <c r="C3009" s="49" t="s">
        <v>213</v>
      </c>
    </row>
    <row r="3010" spans="2:3" hidden="1">
      <c r="B3010" s="49" t="s">
        <v>1046</v>
      </c>
      <c r="C3010" s="49" t="s">
        <v>206</v>
      </c>
    </row>
    <row r="3011" spans="2:3" hidden="1">
      <c r="B3011" s="49" t="s">
        <v>1047</v>
      </c>
      <c r="C3011" s="49" t="s">
        <v>31</v>
      </c>
    </row>
    <row r="3012" spans="2:3" hidden="1">
      <c r="B3012" s="49" t="s">
        <v>1048</v>
      </c>
      <c r="C3012" s="49" t="s">
        <v>31</v>
      </c>
    </row>
    <row r="3013" spans="2:3" hidden="1">
      <c r="B3013" s="49" t="s">
        <v>1049</v>
      </c>
      <c r="C3013" s="49" t="s">
        <v>31</v>
      </c>
    </row>
    <row r="3014" spans="2:3" hidden="1">
      <c r="B3014" s="49" t="s">
        <v>1050</v>
      </c>
      <c r="C3014" s="49" t="s">
        <v>31</v>
      </c>
    </row>
    <row r="3015" spans="2:3" hidden="1">
      <c r="B3015" s="49" t="s">
        <v>1051</v>
      </c>
      <c r="C3015" s="49" t="s">
        <v>31</v>
      </c>
    </row>
    <row r="3016" spans="2:3" hidden="1">
      <c r="B3016" s="49" t="s">
        <v>1052</v>
      </c>
      <c r="C3016" s="49" t="s">
        <v>31</v>
      </c>
    </row>
    <row r="3017" spans="2:3" hidden="1">
      <c r="B3017" s="49" t="s">
        <v>1053</v>
      </c>
      <c r="C3017" s="49" t="s">
        <v>31</v>
      </c>
    </row>
    <row r="3018" spans="2:3" hidden="1">
      <c r="B3018" s="49" t="s">
        <v>1054</v>
      </c>
      <c r="C3018" s="49" t="s">
        <v>206</v>
      </c>
    </row>
    <row r="3019" spans="2:3" hidden="1">
      <c r="B3019" s="49" t="s">
        <v>1055</v>
      </c>
      <c r="C3019" s="49" t="s">
        <v>206</v>
      </c>
    </row>
    <row r="3020" spans="2:3" hidden="1">
      <c r="B3020" s="49" t="s">
        <v>1056</v>
      </c>
      <c r="C3020" s="49" t="s">
        <v>206</v>
      </c>
    </row>
    <row r="3021" spans="2:3" hidden="1">
      <c r="B3021" s="49" t="s">
        <v>1057</v>
      </c>
      <c r="C3021" s="49" t="s">
        <v>213</v>
      </c>
    </row>
    <row r="3022" spans="2:3" hidden="1">
      <c r="B3022" s="49" t="s">
        <v>1058</v>
      </c>
      <c r="C3022" s="49" t="s">
        <v>213</v>
      </c>
    </row>
    <row r="3023" spans="2:3" hidden="1">
      <c r="B3023" s="49" t="s">
        <v>1059</v>
      </c>
      <c r="C3023" s="49" t="s">
        <v>206</v>
      </c>
    </row>
    <row r="3024" spans="2:3" hidden="1">
      <c r="B3024" s="49" t="s">
        <v>1060</v>
      </c>
      <c r="C3024" s="49" t="s">
        <v>206</v>
      </c>
    </row>
    <row r="3025" spans="2:3" hidden="1">
      <c r="B3025" s="49" t="s">
        <v>1061</v>
      </c>
      <c r="C3025" s="49" t="s">
        <v>213</v>
      </c>
    </row>
    <row r="3026" spans="2:3" hidden="1">
      <c r="B3026" s="49" t="s">
        <v>1062</v>
      </c>
      <c r="C3026" s="49" t="s">
        <v>213</v>
      </c>
    </row>
    <row r="3027" spans="2:3" hidden="1">
      <c r="B3027" s="49" t="s">
        <v>1063</v>
      </c>
      <c r="C3027" s="49" t="s">
        <v>213</v>
      </c>
    </row>
    <row r="3028" spans="2:3" hidden="1">
      <c r="B3028" s="49" t="s">
        <v>1064</v>
      </c>
      <c r="C3028" s="49" t="s">
        <v>206</v>
      </c>
    </row>
    <row r="3029" spans="2:3" hidden="1">
      <c r="B3029" s="49" t="s">
        <v>1065</v>
      </c>
      <c r="C3029" s="49" t="s">
        <v>31</v>
      </c>
    </row>
    <row r="3030" spans="2:3" hidden="1">
      <c r="B3030" s="49" t="s">
        <v>1066</v>
      </c>
      <c r="C3030" s="49" t="s">
        <v>213</v>
      </c>
    </row>
    <row r="3031" spans="2:3" hidden="1">
      <c r="B3031" s="49" t="s">
        <v>1067</v>
      </c>
      <c r="C3031" s="49" t="s">
        <v>213</v>
      </c>
    </row>
    <row r="3032" spans="2:3" hidden="1">
      <c r="B3032" s="49" t="s">
        <v>1068</v>
      </c>
      <c r="C3032" s="49" t="s">
        <v>213</v>
      </c>
    </row>
    <row r="3033" spans="2:3" hidden="1">
      <c r="B3033" s="49" t="s">
        <v>1069</v>
      </c>
      <c r="C3033" s="49" t="s">
        <v>31</v>
      </c>
    </row>
    <row r="3034" spans="2:3" hidden="1">
      <c r="B3034" s="49" t="s">
        <v>1070</v>
      </c>
      <c r="C3034" s="49" t="s">
        <v>31</v>
      </c>
    </row>
    <row r="3035" spans="2:3" hidden="1">
      <c r="B3035" s="49" t="s">
        <v>1071</v>
      </c>
      <c r="C3035" s="49" t="s">
        <v>31</v>
      </c>
    </row>
    <row r="3036" spans="2:3" hidden="1">
      <c r="B3036" s="49" t="s">
        <v>1072</v>
      </c>
      <c r="C3036" s="49" t="s">
        <v>206</v>
      </c>
    </row>
    <row r="3037" spans="2:3" hidden="1">
      <c r="B3037" s="49" t="s">
        <v>1073</v>
      </c>
      <c r="C3037" s="49" t="s">
        <v>206</v>
      </c>
    </row>
    <row r="3038" spans="2:3" hidden="1">
      <c r="B3038" s="49" t="s">
        <v>1074</v>
      </c>
      <c r="C3038" s="49" t="s">
        <v>206</v>
      </c>
    </row>
    <row r="3039" spans="2:3" hidden="1">
      <c r="B3039" s="49" t="s">
        <v>1075</v>
      </c>
      <c r="C3039" s="49" t="s">
        <v>206</v>
      </c>
    </row>
    <row r="3040" spans="2:3" hidden="1">
      <c r="B3040" s="49" t="s">
        <v>1076</v>
      </c>
      <c r="C3040" s="49" t="s">
        <v>206</v>
      </c>
    </row>
    <row r="3041" spans="2:3" hidden="1">
      <c r="B3041" s="49" t="s">
        <v>1077</v>
      </c>
      <c r="C3041" s="49" t="s">
        <v>206</v>
      </c>
    </row>
    <row r="3042" spans="2:3" hidden="1">
      <c r="B3042" s="49" t="s">
        <v>1078</v>
      </c>
      <c r="C3042" s="49" t="s">
        <v>206</v>
      </c>
    </row>
    <row r="3043" spans="2:3" hidden="1">
      <c r="B3043" s="49" t="s">
        <v>1079</v>
      </c>
      <c r="C3043" s="49" t="s">
        <v>206</v>
      </c>
    </row>
    <row r="3044" spans="2:3" hidden="1">
      <c r="B3044" s="49" t="s">
        <v>1080</v>
      </c>
      <c r="C3044" s="49" t="s">
        <v>206</v>
      </c>
    </row>
    <row r="3045" spans="2:3" hidden="1">
      <c r="B3045" s="49" t="s">
        <v>1081</v>
      </c>
      <c r="C3045" s="49" t="s">
        <v>206</v>
      </c>
    </row>
    <row r="3046" spans="2:3" hidden="1">
      <c r="B3046" s="49" t="s">
        <v>1082</v>
      </c>
      <c r="C3046" s="49" t="s">
        <v>206</v>
      </c>
    </row>
    <row r="3047" spans="2:3" hidden="1">
      <c r="B3047" s="49" t="s">
        <v>1083</v>
      </c>
      <c r="C3047" s="49" t="s">
        <v>206</v>
      </c>
    </row>
    <row r="3048" spans="2:3" hidden="1">
      <c r="B3048" s="49" t="s">
        <v>1084</v>
      </c>
      <c r="C3048" s="49" t="s">
        <v>206</v>
      </c>
    </row>
    <row r="3049" spans="2:3" hidden="1">
      <c r="B3049" s="49" t="s">
        <v>1085</v>
      </c>
      <c r="C3049" s="49" t="s">
        <v>206</v>
      </c>
    </row>
    <row r="3050" spans="2:3" hidden="1">
      <c r="B3050" s="49" t="s">
        <v>1086</v>
      </c>
      <c r="C3050" s="49" t="s">
        <v>206</v>
      </c>
    </row>
    <row r="3051" spans="2:3" hidden="1">
      <c r="B3051" s="49" t="s">
        <v>1087</v>
      </c>
      <c r="C3051" s="49" t="s">
        <v>206</v>
      </c>
    </row>
    <row r="3052" spans="2:3" hidden="1">
      <c r="B3052" s="49" t="s">
        <v>1088</v>
      </c>
      <c r="C3052" s="49" t="s">
        <v>206</v>
      </c>
    </row>
    <row r="3053" spans="2:3" hidden="1">
      <c r="B3053" s="49" t="s">
        <v>1089</v>
      </c>
      <c r="C3053" s="49" t="s">
        <v>206</v>
      </c>
    </row>
    <row r="3054" spans="2:3" hidden="1">
      <c r="B3054" s="49" t="s">
        <v>1090</v>
      </c>
      <c r="C3054" s="49" t="s">
        <v>206</v>
      </c>
    </row>
    <row r="3055" spans="2:3" hidden="1">
      <c r="B3055" s="49" t="s">
        <v>1091</v>
      </c>
      <c r="C3055" s="49" t="s">
        <v>206</v>
      </c>
    </row>
    <row r="3056" spans="2:3" hidden="1">
      <c r="B3056" s="49" t="s">
        <v>1092</v>
      </c>
      <c r="C3056" s="49" t="s">
        <v>206</v>
      </c>
    </row>
    <row r="3057" spans="2:3" hidden="1">
      <c r="B3057" s="49" t="s">
        <v>1093</v>
      </c>
      <c r="C3057" s="49" t="s">
        <v>206</v>
      </c>
    </row>
    <row r="3058" spans="2:3" hidden="1">
      <c r="B3058" s="49" t="s">
        <v>1094</v>
      </c>
      <c r="C3058" s="49" t="s">
        <v>206</v>
      </c>
    </row>
    <row r="3059" spans="2:3" hidden="1">
      <c r="B3059" s="49" t="s">
        <v>1095</v>
      </c>
      <c r="C3059" s="49" t="s">
        <v>206</v>
      </c>
    </row>
    <row r="3060" spans="2:3" hidden="1">
      <c r="B3060" s="49" t="s">
        <v>1096</v>
      </c>
      <c r="C3060" s="49" t="s">
        <v>206</v>
      </c>
    </row>
    <row r="3061" spans="2:3">
      <c r="B3061" s="49" t="s">
        <v>1097</v>
      </c>
      <c r="C3061" s="49" t="s">
        <v>224</v>
      </c>
    </row>
    <row r="3062" spans="2:3" hidden="1">
      <c r="B3062" s="49" t="s">
        <v>1098</v>
      </c>
      <c r="C3062" s="49" t="s">
        <v>206</v>
      </c>
    </row>
    <row r="3063" spans="2:3">
      <c r="B3063" s="49" t="s">
        <v>1099</v>
      </c>
      <c r="C3063" s="49" t="s">
        <v>224</v>
      </c>
    </row>
    <row r="3064" spans="2:3" hidden="1">
      <c r="B3064" s="49" t="s">
        <v>1100</v>
      </c>
      <c r="C3064" s="49" t="s">
        <v>213</v>
      </c>
    </row>
    <row r="3065" spans="2:3" hidden="1">
      <c r="B3065" s="49" t="s">
        <v>1101</v>
      </c>
      <c r="C3065" s="49" t="s">
        <v>206</v>
      </c>
    </row>
    <row r="3066" spans="2:3">
      <c r="B3066" s="49" t="s">
        <v>1102</v>
      </c>
      <c r="C3066" s="49" t="s">
        <v>224</v>
      </c>
    </row>
    <row r="3067" spans="2:3" hidden="1">
      <c r="B3067" s="49" t="s">
        <v>1103</v>
      </c>
      <c r="C3067" s="49" t="s">
        <v>213</v>
      </c>
    </row>
    <row r="3068" spans="2:3" hidden="1">
      <c r="B3068" s="49" t="s">
        <v>1104</v>
      </c>
      <c r="C3068" s="49" t="s">
        <v>213</v>
      </c>
    </row>
    <row r="3069" spans="2:3" hidden="1">
      <c r="B3069" s="49" t="s">
        <v>1105</v>
      </c>
      <c r="C3069" s="49" t="s">
        <v>206</v>
      </c>
    </row>
    <row r="3070" spans="2:3" hidden="1">
      <c r="B3070" s="49" t="s">
        <v>1106</v>
      </c>
      <c r="C3070" s="49" t="s">
        <v>31</v>
      </c>
    </row>
    <row r="3071" spans="2:3" hidden="1">
      <c r="B3071" s="49" t="s">
        <v>1107</v>
      </c>
      <c r="C3071" s="49" t="s">
        <v>31</v>
      </c>
    </row>
    <row r="3072" spans="2:3" hidden="1">
      <c r="B3072" s="49" t="s">
        <v>1108</v>
      </c>
      <c r="C3072" s="49" t="s">
        <v>31</v>
      </c>
    </row>
    <row r="3073" spans="2:3" hidden="1">
      <c r="B3073" s="49" t="s">
        <v>1109</v>
      </c>
      <c r="C3073" s="49" t="s">
        <v>31</v>
      </c>
    </row>
    <row r="3074" spans="2:3" hidden="1">
      <c r="B3074" s="49" t="s">
        <v>1110</v>
      </c>
      <c r="C3074" s="49" t="s">
        <v>31</v>
      </c>
    </row>
    <row r="3075" spans="2:3" hidden="1">
      <c r="B3075" s="49" t="s">
        <v>1111</v>
      </c>
      <c r="C3075" s="49" t="s">
        <v>31</v>
      </c>
    </row>
    <row r="3076" spans="2:3" hidden="1">
      <c r="B3076" s="49" t="s">
        <v>1112</v>
      </c>
      <c r="C3076" s="49" t="s">
        <v>31</v>
      </c>
    </row>
    <row r="3077" spans="2:3" hidden="1">
      <c r="B3077" s="49" t="s">
        <v>1113</v>
      </c>
      <c r="C3077" s="49" t="s">
        <v>206</v>
      </c>
    </row>
    <row r="3078" spans="2:3">
      <c r="B3078" s="49" t="s">
        <v>1114</v>
      </c>
      <c r="C3078" s="49" t="s">
        <v>224</v>
      </c>
    </row>
    <row r="3079" spans="2:3" hidden="1">
      <c r="B3079" s="49" t="s">
        <v>1115</v>
      </c>
      <c r="C3079" s="49" t="s">
        <v>206</v>
      </c>
    </row>
    <row r="3080" spans="2:3">
      <c r="B3080" s="49" t="s">
        <v>1116</v>
      </c>
      <c r="C3080" s="49" t="s">
        <v>224</v>
      </c>
    </row>
    <row r="3081" spans="2:3" hidden="1">
      <c r="B3081" s="49" t="s">
        <v>1117</v>
      </c>
      <c r="C3081" s="49" t="s">
        <v>213</v>
      </c>
    </row>
    <row r="3082" spans="2:3" hidden="1">
      <c r="B3082" s="49" t="s">
        <v>1118</v>
      </c>
      <c r="C3082" s="49" t="s">
        <v>206</v>
      </c>
    </row>
    <row r="3083" spans="2:3">
      <c r="B3083" s="49" t="s">
        <v>1119</v>
      </c>
      <c r="C3083" s="49" t="s">
        <v>224</v>
      </c>
    </row>
    <row r="3084" spans="2:3" hidden="1">
      <c r="B3084" s="49" t="s">
        <v>1120</v>
      </c>
      <c r="C3084" s="49" t="s">
        <v>213</v>
      </c>
    </row>
    <row r="3085" spans="2:3" hidden="1">
      <c r="B3085" s="49" t="s">
        <v>1121</v>
      </c>
      <c r="C3085" s="49" t="s">
        <v>213</v>
      </c>
    </row>
    <row r="3086" spans="2:3" hidden="1">
      <c r="B3086" s="49" t="s">
        <v>1122</v>
      </c>
      <c r="C3086" s="49" t="s">
        <v>206</v>
      </c>
    </row>
    <row r="3087" spans="2:3" hidden="1">
      <c r="B3087" s="49" t="s">
        <v>1123</v>
      </c>
      <c r="C3087" s="49" t="s">
        <v>31</v>
      </c>
    </row>
    <row r="3088" spans="2:3" hidden="1">
      <c r="B3088" s="49" t="s">
        <v>1124</v>
      </c>
      <c r="C3088" s="49" t="s">
        <v>213</v>
      </c>
    </row>
    <row r="3089" spans="2:3" hidden="1">
      <c r="B3089" s="49" t="s">
        <v>1125</v>
      </c>
      <c r="C3089" s="49" t="s">
        <v>213</v>
      </c>
    </row>
    <row r="3090" spans="2:3" hidden="1">
      <c r="B3090" s="49" t="s">
        <v>1126</v>
      </c>
      <c r="C3090" s="49" t="s">
        <v>213</v>
      </c>
    </row>
    <row r="3091" spans="2:3" hidden="1">
      <c r="B3091" s="49" t="s">
        <v>1127</v>
      </c>
      <c r="C3091" s="49" t="s">
        <v>31</v>
      </c>
    </row>
    <row r="3092" spans="2:3" hidden="1">
      <c r="B3092" s="49" t="s">
        <v>1128</v>
      </c>
      <c r="C3092" s="49" t="s">
        <v>31</v>
      </c>
    </row>
    <row r="3093" spans="2:3" hidden="1">
      <c r="B3093" s="49" t="s">
        <v>1129</v>
      </c>
      <c r="C3093" s="49" t="s">
        <v>31</v>
      </c>
    </row>
    <row r="3094" spans="2:3" hidden="1">
      <c r="B3094" s="49" t="s">
        <v>1130</v>
      </c>
      <c r="C3094" s="49" t="s">
        <v>213</v>
      </c>
    </row>
    <row r="3095" spans="2:3" hidden="1">
      <c r="B3095" s="49" t="s">
        <v>1131</v>
      </c>
      <c r="C3095" s="49" t="s">
        <v>206</v>
      </c>
    </row>
    <row r="3096" spans="2:3">
      <c r="B3096" s="49" t="s">
        <v>1132</v>
      </c>
      <c r="C3096" s="49" t="s">
        <v>224</v>
      </c>
    </row>
    <row r="3097" spans="2:3" hidden="1">
      <c r="B3097" s="49" t="s">
        <v>1133</v>
      </c>
      <c r="C3097" s="49" t="s">
        <v>213</v>
      </c>
    </row>
    <row r="3098" spans="2:3" hidden="1">
      <c r="B3098" s="49" t="s">
        <v>1134</v>
      </c>
      <c r="C3098" s="49" t="s">
        <v>206</v>
      </c>
    </row>
    <row r="3099" spans="2:3">
      <c r="B3099" s="49" t="s">
        <v>1135</v>
      </c>
      <c r="C3099" s="49" t="s">
        <v>224</v>
      </c>
    </row>
    <row r="3100" spans="2:3" hidden="1">
      <c r="B3100" s="49" t="s">
        <v>1136</v>
      </c>
      <c r="C3100" s="49" t="s">
        <v>213</v>
      </c>
    </row>
    <row r="3101" spans="2:3" hidden="1">
      <c r="B3101" s="49" t="s">
        <v>1137</v>
      </c>
      <c r="C3101" s="49" t="s">
        <v>213</v>
      </c>
    </row>
    <row r="3102" spans="2:3" hidden="1">
      <c r="B3102" s="49" t="s">
        <v>1138</v>
      </c>
      <c r="C3102" s="49" t="s">
        <v>206</v>
      </c>
    </row>
    <row r="3103" spans="2:3">
      <c r="B3103" s="49" t="s">
        <v>1139</v>
      </c>
      <c r="C3103" s="49" t="s">
        <v>224</v>
      </c>
    </row>
    <row r="3104" spans="2:3" hidden="1">
      <c r="B3104" s="49" t="s">
        <v>1140</v>
      </c>
      <c r="C3104" s="49" t="s">
        <v>213</v>
      </c>
    </row>
    <row r="3105" spans="2:3" hidden="1">
      <c r="B3105" s="49" t="s">
        <v>1141</v>
      </c>
      <c r="C3105" s="49" t="s">
        <v>213</v>
      </c>
    </row>
    <row r="3106" spans="2:3" hidden="1">
      <c r="B3106" s="49" t="s">
        <v>1142</v>
      </c>
      <c r="C3106" s="49" t="s">
        <v>213</v>
      </c>
    </row>
    <row r="3107" spans="2:3" hidden="1">
      <c r="B3107" s="49" t="s">
        <v>1143</v>
      </c>
      <c r="C3107" s="49" t="s">
        <v>213</v>
      </c>
    </row>
    <row r="3108" spans="2:3" hidden="1">
      <c r="B3108" s="49" t="s">
        <v>1144</v>
      </c>
      <c r="C3108" s="49" t="s">
        <v>206</v>
      </c>
    </row>
    <row r="3109" spans="2:3" hidden="1">
      <c r="B3109" s="49" t="s">
        <v>1145</v>
      </c>
      <c r="C3109" s="49" t="s">
        <v>31</v>
      </c>
    </row>
    <row r="3110" spans="2:3" hidden="1">
      <c r="B3110" s="49" t="s">
        <v>1146</v>
      </c>
      <c r="C3110" s="49" t="s">
        <v>213</v>
      </c>
    </row>
    <row r="3111" spans="2:3" hidden="1">
      <c r="B3111" s="49" t="s">
        <v>1147</v>
      </c>
      <c r="C3111" s="49" t="s">
        <v>213</v>
      </c>
    </row>
    <row r="3112" spans="2:3" hidden="1">
      <c r="B3112" s="49" t="s">
        <v>1148</v>
      </c>
      <c r="C3112" s="49" t="s">
        <v>213</v>
      </c>
    </row>
    <row r="3113" spans="2:3" hidden="1">
      <c r="B3113" s="49" t="s">
        <v>1149</v>
      </c>
      <c r="C3113" s="49" t="s">
        <v>31</v>
      </c>
    </row>
    <row r="3114" spans="2:3" hidden="1">
      <c r="B3114" s="49" t="s">
        <v>1150</v>
      </c>
      <c r="C3114" s="49" t="s">
        <v>31</v>
      </c>
    </row>
    <row r="3115" spans="2:3" hidden="1">
      <c r="B3115" s="49" t="s">
        <v>1151</v>
      </c>
      <c r="C3115" s="49" t="s">
        <v>31</v>
      </c>
    </row>
    <row r="3116" spans="2:3" hidden="1">
      <c r="B3116" s="49" t="s">
        <v>1152</v>
      </c>
      <c r="C3116" s="49" t="s">
        <v>213</v>
      </c>
    </row>
    <row r="3117" spans="2:3" hidden="1">
      <c r="B3117" s="49" t="s">
        <v>1153</v>
      </c>
      <c r="C3117" s="49" t="s">
        <v>213</v>
      </c>
    </row>
    <row r="3118" spans="2:3" hidden="1">
      <c r="B3118" s="49" t="s">
        <v>1154</v>
      </c>
      <c r="C3118" s="49" t="s">
        <v>206</v>
      </c>
    </row>
    <row r="3119" spans="2:3" hidden="1">
      <c r="B3119" s="49" t="s">
        <v>1155</v>
      </c>
      <c r="C3119" s="49" t="s">
        <v>213</v>
      </c>
    </row>
    <row r="3120" spans="2:3" hidden="1">
      <c r="B3120" s="49" t="s">
        <v>1156</v>
      </c>
      <c r="C3120" s="49" t="s">
        <v>213</v>
      </c>
    </row>
    <row r="3121" spans="2:3" hidden="1">
      <c r="B3121" s="49" t="s">
        <v>1157</v>
      </c>
      <c r="C3121" s="49" t="s">
        <v>206</v>
      </c>
    </row>
    <row r="3122" spans="2:3" hidden="1">
      <c r="B3122" s="49" t="s">
        <v>1158</v>
      </c>
      <c r="C3122" s="49" t="s">
        <v>213</v>
      </c>
    </row>
    <row r="3123" spans="2:3" hidden="1">
      <c r="B3123" s="49" t="s">
        <v>1159</v>
      </c>
      <c r="C3123" s="49" t="s">
        <v>213</v>
      </c>
    </row>
    <row r="3124" spans="2:3" hidden="1">
      <c r="B3124" s="49" t="s">
        <v>1160</v>
      </c>
      <c r="C3124" s="49" t="s">
        <v>213</v>
      </c>
    </row>
    <row r="3125" spans="2:3" hidden="1">
      <c r="B3125" s="49" t="s">
        <v>1161</v>
      </c>
      <c r="C3125" s="49" t="s">
        <v>213</v>
      </c>
    </row>
    <row r="3126" spans="2:3" hidden="1">
      <c r="B3126" s="49" t="s">
        <v>1162</v>
      </c>
      <c r="C3126" s="49" t="s">
        <v>206</v>
      </c>
    </row>
    <row r="3127" spans="2:3" hidden="1">
      <c r="B3127" s="49" t="s">
        <v>1163</v>
      </c>
      <c r="C3127" s="49" t="s">
        <v>213</v>
      </c>
    </row>
    <row r="3128" spans="2:3" hidden="1">
      <c r="B3128" s="49" t="s">
        <v>1164</v>
      </c>
      <c r="C3128" s="49" t="s">
        <v>213</v>
      </c>
    </row>
    <row r="3129" spans="2:3" hidden="1">
      <c r="B3129" s="49" t="s">
        <v>1165</v>
      </c>
      <c r="C3129" s="49" t="s">
        <v>213</v>
      </c>
    </row>
    <row r="3130" spans="2:3" hidden="1">
      <c r="B3130" s="49" t="s">
        <v>1166</v>
      </c>
      <c r="C3130" s="49" t="s">
        <v>213</v>
      </c>
    </row>
    <row r="3131" spans="2:3" hidden="1">
      <c r="B3131" s="49" t="s">
        <v>1167</v>
      </c>
      <c r="C3131" s="49" t="s">
        <v>31</v>
      </c>
    </row>
    <row r="3132" spans="2:3" hidden="1">
      <c r="B3132" s="49" t="s">
        <v>1168</v>
      </c>
      <c r="C3132" s="49" t="s">
        <v>213</v>
      </c>
    </row>
    <row r="3133" spans="2:3" hidden="1">
      <c r="B3133" s="49" t="s">
        <v>1169</v>
      </c>
      <c r="C3133" s="49" t="s">
        <v>213</v>
      </c>
    </row>
    <row r="3134" spans="2:3" hidden="1">
      <c r="B3134" s="49" t="s">
        <v>1170</v>
      </c>
      <c r="C3134" s="49" t="s">
        <v>206</v>
      </c>
    </row>
    <row r="3135" spans="2:3" hidden="1">
      <c r="B3135" s="49" t="s">
        <v>1171</v>
      </c>
      <c r="C3135" s="49" t="s">
        <v>206</v>
      </c>
    </row>
    <row r="3136" spans="2:3" hidden="1">
      <c r="B3136" s="49" t="s">
        <v>1172</v>
      </c>
      <c r="C3136" s="49" t="s">
        <v>206</v>
      </c>
    </row>
    <row r="3137" spans="2:3" hidden="1">
      <c r="B3137" s="49" t="s">
        <v>1173</v>
      </c>
      <c r="C3137" s="49" t="s">
        <v>206</v>
      </c>
    </row>
    <row r="3138" spans="2:3" hidden="1">
      <c r="B3138" s="49" t="s">
        <v>1174</v>
      </c>
      <c r="C3138" s="49" t="s">
        <v>206</v>
      </c>
    </row>
    <row r="3139" spans="2:3" hidden="1">
      <c r="B3139" s="49" t="s">
        <v>1175</v>
      </c>
      <c r="C3139" s="49" t="s">
        <v>206</v>
      </c>
    </row>
    <row r="3140" spans="2:3" hidden="1">
      <c r="B3140" s="49" t="s">
        <v>1176</v>
      </c>
      <c r="C3140" s="49" t="s">
        <v>206</v>
      </c>
    </row>
    <row r="3141" spans="2:3" hidden="1">
      <c r="B3141" s="49" t="s">
        <v>1177</v>
      </c>
      <c r="C3141" s="49" t="s">
        <v>206</v>
      </c>
    </row>
    <row r="3142" spans="2:3" hidden="1">
      <c r="B3142" s="49" t="s">
        <v>1178</v>
      </c>
      <c r="C3142" s="49" t="s">
        <v>206</v>
      </c>
    </row>
    <row r="3143" spans="2:3" hidden="1">
      <c r="B3143" s="49" t="s">
        <v>1179</v>
      </c>
      <c r="C3143" s="49" t="s">
        <v>206</v>
      </c>
    </row>
    <row r="3144" spans="2:3" hidden="1">
      <c r="B3144" s="49" t="s">
        <v>1180</v>
      </c>
      <c r="C3144" s="49" t="s">
        <v>206</v>
      </c>
    </row>
    <row r="3145" spans="2:3" hidden="1">
      <c r="B3145" s="49" t="s">
        <v>1181</v>
      </c>
      <c r="C3145" s="49" t="s">
        <v>206</v>
      </c>
    </row>
    <row r="3146" spans="2:3" hidden="1">
      <c r="B3146" s="49" t="s">
        <v>1182</v>
      </c>
      <c r="C3146" s="49" t="s">
        <v>206</v>
      </c>
    </row>
    <row r="3147" spans="2:3" hidden="1">
      <c r="B3147" s="49" t="s">
        <v>1183</v>
      </c>
      <c r="C3147" s="49" t="s">
        <v>206</v>
      </c>
    </row>
    <row r="3148" spans="2:3" hidden="1">
      <c r="B3148" s="49" t="s">
        <v>1184</v>
      </c>
      <c r="C3148" s="49" t="s">
        <v>206</v>
      </c>
    </row>
    <row r="3149" spans="2:3" hidden="1">
      <c r="B3149" s="49" t="s">
        <v>1185</v>
      </c>
      <c r="C3149" s="49" t="s">
        <v>206</v>
      </c>
    </row>
    <row r="3150" spans="2:3" hidden="1">
      <c r="B3150" s="49" t="s">
        <v>1186</v>
      </c>
      <c r="C3150" s="49" t="s">
        <v>206</v>
      </c>
    </row>
    <row r="3151" spans="2:3" hidden="1">
      <c r="B3151" s="49" t="s">
        <v>1187</v>
      </c>
      <c r="C3151" s="49" t="s">
        <v>206</v>
      </c>
    </row>
    <row r="3152" spans="2:3" hidden="1">
      <c r="B3152" s="49" t="s">
        <v>1188</v>
      </c>
      <c r="C3152" s="49" t="s">
        <v>206</v>
      </c>
    </row>
    <row r="3153" spans="2:3" hidden="1">
      <c r="B3153" s="49" t="s">
        <v>1189</v>
      </c>
      <c r="C3153" s="49" t="s">
        <v>206</v>
      </c>
    </row>
    <row r="3154" spans="2:3" hidden="1">
      <c r="B3154" s="49" t="s">
        <v>1190</v>
      </c>
      <c r="C3154" s="49" t="s">
        <v>206</v>
      </c>
    </row>
    <row r="3155" spans="2:3" hidden="1">
      <c r="B3155" s="49" t="s">
        <v>1191</v>
      </c>
      <c r="C3155" s="49" t="s">
        <v>206</v>
      </c>
    </row>
    <row r="3156" spans="2:3" hidden="1">
      <c r="B3156" s="49" t="s">
        <v>1192</v>
      </c>
      <c r="C3156" s="49" t="s">
        <v>206</v>
      </c>
    </row>
    <row r="3157" spans="2:3" hidden="1">
      <c r="B3157" s="49" t="s">
        <v>1193</v>
      </c>
      <c r="C3157" s="49" t="s">
        <v>206</v>
      </c>
    </row>
    <row r="3158" spans="2:3" hidden="1">
      <c r="B3158" s="49" t="s">
        <v>1194</v>
      </c>
      <c r="C3158" s="49" t="s">
        <v>213</v>
      </c>
    </row>
    <row r="3159" spans="2:3" hidden="1">
      <c r="B3159" s="49" t="s">
        <v>1195</v>
      </c>
      <c r="C3159" s="49" t="s">
        <v>206</v>
      </c>
    </row>
    <row r="3160" spans="2:3">
      <c r="B3160" s="49" t="s">
        <v>1196</v>
      </c>
      <c r="C3160" s="49" t="s">
        <v>224</v>
      </c>
    </row>
    <row r="3161" spans="2:3" hidden="1">
      <c r="B3161" s="49" t="s">
        <v>1197</v>
      </c>
      <c r="C3161" s="49" t="s">
        <v>213</v>
      </c>
    </row>
    <row r="3162" spans="2:3" hidden="1">
      <c r="B3162" s="49" t="s">
        <v>1198</v>
      </c>
      <c r="C3162" s="49" t="s">
        <v>206</v>
      </c>
    </row>
    <row r="3163" spans="2:3">
      <c r="B3163" s="49" t="s">
        <v>1199</v>
      </c>
      <c r="C3163" s="49" t="s">
        <v>224</v>
      </c>
    </row>
    <row r="3164" spans="2:3" hidden="1">
      <c r="B3164" s="49" t="s">
        <v>1200</v>
      </c>
      <c r="C3164" s="49" t="s">
        <v>213</v>
      </c>
    </row>
    <row r="3165" spans="2:3" hidden="1">
      <c r="B3165" s="49" t="s">
        <v>1201</v>
      </c>
      <c r="C3165" s="49" t="s">
        <v>213</v>
      </c>
    </row>
    <row r="3166" spans="2:3" hidden="1">
      <c r="B3166" s="49" t="s">
        <v>1202</v>
      </c>
      <c r="C3166" s="49" t="s">
        <v>206</v>
      </c>
    </row>
    <row r="3167" spans="2:3">
      <c r="B3167" s="49" t="s">
        <v>1203</v>
      </c>
      <c r="C3167" s="49" t="s">
        <v>224</v>
      </c>
    </row>
    <row r="3168" spans="2:3" hidden="1">
      <c r="B3168" s="49" t="s">
        <v>1204</v>
      </c>
      <c r="C3168" s="49" t="s">
        <v>31</v>
      </c>
    </row>
    <row r="3169" spans="2:3" hidden="1">
      <c r="B3169" s="49" t="s">
        <v>1205</v>
      </c>
      <c r="C3169" s="49" t="s">
        <v>213</v>
      </c>
    </row>
    <row r="3170" spans="2:3" hidden="1">
      <c r="B3170" s="49" t="s">
        <v>1206</v>
      </c>
      <c r="C3170" s="49" t="s">
        <v>213</v>
      </c>
    </row>
    <row r="3171" spans="2:3" hidden="1">
      <c r="B3171" s="49" t="s">
        <v>1207</v>
      </c>
      <c r="C3171" s="49" t="s">
        <v>213</v>
      </c>
    </row>
    <row r="3172" spans="2:3" hidden="1">
      <c r="B3172" s="49" t="s">
        <v>1208</v>
      </c>
      <c r="C3172" s="49" t="s">
        <v>206</v>
      </c>
    </row>
    <row r="3173" spans="2:3" hidden="1">
      <c r="B3173" s="49" t="s">
        <v>1209</v>
      </c>
      <c r="C3173" s="49" t="s">
        <v>31</v>
      </c>
    </row>
    <row r="3174" spans="2:3" hidden="1">
      <c r="B3174" s="49" t="s">
        <v>1210</v>
      </c>
      <c r="C3174" s="49" t="s">
        <v>31</v>
      </c>
    </row>
    <row r="3175" spans="2:3" hidden="1">
      <c r="B3175" s="49" t="s">
        <v>1211</v>
      </c>
      <c r="C3175" s="49" t="s">
        <v>31</v>
      </c>
    </row>
    <row r="3176" spans="2:3" hidden="1">
      <c r="B3176" s="49" t="s">
        <v>1212</v>
      </c>
      <c r="C3176" s="49" t="s">
        <v>31</v>
      </c>
    </row>
    <row r="3177" spans="2:3" hidden="1">
      <c r="B3177" s="49" t="s">
        <v>1213</v>
      </c>
      <c r="C3177" s="49" t="s">
        <v>31</v>
      </c>
    </row>
    <row r="3178" spans="2:3" hidden="1">
      <c r="B3178" s="49" t="s">
        <v>1214</v>
      </c>
      <c r="C3178" s="49" t="s">
        <v>31</v>
      </c>
    </row>
    <row r="3179" spans="2:3" hidden="1">
      <c r="B3179" s="49" t="s">
        <v>1215</v>
      </c>
      <c r="C3179" s="49" t="s">
        <v>31</v>
      </c>
    </row>
    <row r="3180" spans="2:3" hidden="1">
      <c r="B3180" s="49" t="s">
        <v>1216</v>
      </c>
      <c r="C3180" s="49" t="s">
        <v>213</v>
      </c>
    </row>
    <row r="3181" spans="2:3" hidden="1">
      <c r="B3181" s="49" t="s">
        <v>1217</v>
      </c>
      <c r="C3181" s="49" t="s">
        <v>206</v>
      </c>
    </row>
    <row r="3182" spans="2:3">
      <c r="B3182" s="49" t="s">
        <v>1218</v>
      </c>
      <c r="C3182" s="49" t="s">
        <v>224</v>
      </c>
    </row>
    <row r="3183" spans="2:3" hidden="1">
      <c r="B3183" s="49" t="s">
        <v>1219</v>
      </c>
      <c r="C3183" s="49" t="s">
        <v>213</v>
      </c>
    </row>
    <row r="3184" spans="2:3" hidden="1">
      <c r="B3184" s="49" t="s">
        <v>1220</v>
      </c>
      <c r="C3184" s="49" t="s">
        <v>206</v>
      </c>
    </row>
    <row r="3185" spans="2:3">
      <c r="B3185" s="49" t="s">
        <v>1221</v>
      </c>
      <c r="C3185" s="49" t="s">
        <v>224</v>
      </c>
    </row>
    <row r="3186" spans="2:3" hidden="1">
      <c r="B3186" s="49" t="s">
        <v>1222</v>
      </c>
      <c r="C3186" s="49" t="s">
        <v>213</v>
      </c>
    </row>
    <row r="3187" spans="2:3" hidden="1">
      <c r="B3187" s="49" t="s">
        <v>1223</v>
      </c>
      <c r="C3187" s="49" t="s">
        <v>213</v>
      </c>
    </row>
    <row r="3188" spans="2:3" hidden="1">
      <c r="B3188" s="49" t="s">
        <v>1224</v>
      </c>
      <c r="C3188" s="49" t="s">
        <v>206</v>
      </c>
    </row>
    <row r="3189" spans="2:3">
      <c r="B3189" s="49" t="s">
        <v>1225</v>
      </c>
      <c r="C3189" s="49" t="s">
        <v>224</v>
      </c>
    </row>
    <row r="3190" spans="2:3" hidden="1">
      <c r="B3190" s="49" t="s">
        <v>1226</v>
      </c>
      <c r="C3190" s="49" t="s">
        <v>213</v>
      </c>
    </row>
    <row r="3191" spans="2:3" hidden="1">
      <c r="B3191" s="49" t="s">
        <v>1227</v>
      </c>
      <c r="C3191" s="49" t="s">
        <v>213</v>
      </c>
    </row>
    <row r="3192" spans="2:3" hidden="1">
      <c r="B3192" s="49" t="s">
        <v>1228</v>
      </c>
      <c r="C3192" s="49" t="s">
        <v>213</v>
      </c>
    </row>
    <row r="3193" spans="2:3" hidden="1">
      <c r="B3193" s="49" t="s">
        <v>1229</v>
      </c>
      <c r="C3193" s="49" t="s">
        <v>213</v>
      </c>
    </row>
    <row r="3194" spans="2:3" hidden="1">
      <c r="B3194" s="49" t="s">
        <v>1230</v>
      </c>
      <c r="C3194" s="49" t="s">
        <v>206</v>
      </c>
    </row>
    <row r="3195" spans="2:3" hidden="1">
      <c r="B3195" s="49" t="s">
        <v>1231</v>
      </c>
      <c r="C3195" s="49" t="s">
        <v>31</v>
      </c>
    </row>
    <row r="3196" spans="2:3" hidden="1">
      <c r="B3196" s="49" t="s">
        <v>1232</v>
      </c>
      <c r="C3196" s="49" t="s">
        <v>213</v>
      </c>
    </row>
    <row r="3197" spans="2:3" hidden="1">
      <c r="B3197" s="49" t="s">
        <v>1233</v>
      </c>
      <c r="C3197" s="49" t="s">
        <v>213</v>
      </c>
    </row>
    <row r="3198" spans="2:3" hidden="1">
      <c r="B3198" s="49" t="s">
        <v>1234</v>
      </c>
      <c r="C3198" s="49" t="s">
        <v>213</v>
      </c>
    </row>
    <row r="3199" spans="2:3" hidden="1">
      <c r="B3199" s="49" t="s">
        <v>1235</v>
      </c>
      <c r="C3199" s="49" t="s">
        <v>31</v>
      </c>
    </row>
    <row r="3200" spans="2:3" hidden="1">
      <c r="B3200" s="49" t="s">
        <v>1236</v>
      </c>
      <c r="C3200" s="49" t="s">
        <v>31</v>
      </c>
    </row>
    <row r="3201" spans="2:3" hidden="1">
      <c r="B3201" s="49" t="s">
        <v>1237</v>
      </c>
      <c r="C3201" s="49" t="s">
        <v>31</v>
      </c>
    </row>
    <row r="3202" spans="2:3" hidden="1">
      <c r="B3202" s="49" t="s">
        <v>1238</v>
      </c>
      <c r="C3202" s="49" t="s">
        <v>213</v>
      </c>
    </row>
    <row r="3203" spans="2:3" hidden="1">
      <c r="B3203" s="49" t="s">
        <v>1239</v>
      </c>
      <c r="C3203" s="49" t="s">
        <v>213</v>
      </c>
    </row>
    <row r="3204" spans="2:3" hidden="1">
      <c r="B3204" s="49" t="s">
        <v>1240</v>
      </c>
      <c r="C3204" s="49" t="s">
        <v>206</v>
      </c>
    </row>
    <row r="3205" spans="2:3">
      <c r="B3205" s="49" t="s">
        <v>1241</v>
      </c>
      <c r="C3205" s="49" t="s">
        <v>224</v>
      </c>
    </row>
    <row r="3206" spans="2:3" hidden="1">
      <c r="B3206" s="49" t="s">
        <v>1242</v>
      </c>
      <c r="C3206" s="49" t="s">
        <v>213</v>
      </c>
    </row>
    <row r="3207" spans="2:3" hidden="1">
      <c r="B3207" s="49" t="s">
        <v>1243</v>
      </c>
      <c r="C3207" s="49" t="s">
        <v>213</v>
      </c>
    </row>
    <row r="3208" spans="2:3" hidden="1">
      <c r="B3208" s="49" t="s">
        <v>1244</v>
      </c>
      <c r="C3208" s="49" t="s">
        <v>206</v>
      </c>
    </row>
    <row r="3209" spans="2:3">
      <c r="B3209" s="49" t="s">
        <v>1245</v>
      </c>
      <c r="C3209" s="49" t="s">
        <v>224</v>
      </c>
    </row>
    <row r="3210" spans="2:3" hidden="1">
      <c r="B3210" s="49" t="s">
        <v>1246</v>
      </c>
      <c r="C3210" s="49" t="s">
        <v>213</v>
      </c>
    </row>
    <row r="3211" spans="2:3" hidden="1">
      <c r="B3211" s="49" t="s">
        <v>1247</v>
      </c>
      <c r="C3211" s="49" t="s">
        <v>213</v>
      </c>
    </row>
    <row r="3212" spans="2:3" hidden="1">
      <c r="B3212" s="49" t="s">
        <v>1248</v>
      </c>
      <c r="C3212" s="49" t="s">
        <v>213</v>
      </c>
    </row>
    <row r="3213" spans="2:3" hidden="1">
      <c r="B3213" s="49" t="s">
        <v>1249</v>
      </c>
      <c r="C3213" s="49" t="s">
        <v>213</v>
      </c>
    </row>
    <row r="3214" spans="2:3" hidden="1">
      <c r="B3214" s="49" t="s">
        <v>1250</v>
      </c>
      <c r="C3214" s="49" t="s">
        <v>206</v>
      </c>
    </row>
    <row r="3215" spans="2:3">
      <c r="B3215" s="49" t="s">
        <v>1251</v>
      </c>
      <c r="C3215" s="49" t="s">
        <v>224</v>
      </c>
    </row>
    <row r="3216" spans="2:3" hidden="1">
      <c r="B3216" s="49" t="s">
        <v>1252</v>
      </c>
      <c r="C3216" s="49" t="s">
        <v>213</v>
      </c>
    </row>
    <row r="3217" spans="2:3" hidden="1">
      <c r="B3217" s="49" t="s">
        <v>1253</v>
      </c>
      <c r="C3217" s="49" t="s">
        <v>213</v>
      </c>
    </row>
    <row r="3218" spans="2:3" hidden="1">
      <c r="B3218" s="49" t="s">
        <v>1254</v>
      </c>
      <c r="C3218" s="49" t="s">
        <v>213</v>
      </c>
    </row>
    <row r="3219" spans="2:3" hidden="1">
      <c r="B3219" s="49" t="s">
        <v>1255</v>
      </c>
      <c r="C3219" s="49" t="s">
        <v>213</v>
      </c>
    </row>
    <row r="3220" spans="2:3" hidden="1">
      <c r="B3220" s="49" t="s">
        <v>1256</v>
      </c>
      <c r="C3220" s="49" t="s">
        <v>206</v>
      </c>
    </row>
    <row r="3221" spans="2:3" hidden="1">
      <c r="B3221" s="49" t="s">
        <v>1257</v>
      </c>
      <c r="C3221" s="49" t="s">
        <v>31</v>
      </c>
    </row>
    <row r="3222" spans="2:3" hidden="1">
      <c r="B3222" s="49" t="s">
        <v>1258</v>
      </c>
      <c r="C3222" s="49" t="s">
        <v>213</v>
      </c>
    </row>
    <row r="3223" spans="2:3" hidden="1">
      <c r="B3223" s="49" t="s">
        <v>1259</v>
      </c>
      <c r="C3223" s="49" t="s">
        <v>213</v>
      </c>
    </row>
    <row r="3224" spans="2:3" hidden="1">
      <c r="B3224" s="49" t="s">
        <v>1260</v>
      </c>
      <c r="C3224" s="49" t="s">
        <v>213</v>
      </c>
    </row>
    <row r="3225" spans="2:3" hidden="1">
      <c r="B3225" s="49" t="s">
        <v>1261</v>
      </c>
      <c r="C3225" s="49" t="s">
        <v>31</v>
      </c>
    </row>
    <row r="3226" spans="2:3" hidden="1">
      <c r="B3226" s="49" t="s">
        <v>1262</v>
      </c>
      <c r="C3226" s="49" t="s">
        <v>31</v>
      </c>
    </row>
    <row r="3227" spans="2:3" hidden="1">
      <c r="B3227" s="49" t="s">
        <v>1263</v>
      </c>
      <c r="C3227" s="49" t="s">
        <v>31</v>
      </c>
    </row>
    <row r="3228" spans="2:3" hidden="1">
      <c r="B3228" s="49" t="s">
        <v>1264</v>
      </c>
      <c r="C3228" s="49" t="s">
        <v>206</v>
      </c>
    </row>
    <row r="3229" spans="2:3" hidden="1">
      <c r="B3229" s="49" t="s">
        <v>1265</v>
      </c>
      <c r="C3229" s="49" t="s">
        <v>213</v>
      </c>
    </row>
    <row r="3230" spans="2:3" hidden="1">
      <c r="B3230" s="49" t="s">
        <v>1266</v>
      </c>
      <c r="C3230" s="49" t="s">
        <v>213</v>
      </c>
    </row>
    <row r="3231" spans="2:3" hidden="1">
      <c r="B3231" s="49" t="s">
        <v>1267</v>
      </c>
      <c r="C3231" s="49" t="s">
        <v>213</v>
      </c>
    </row>
    <row r="3232" spans="2:3" hidden="1">
      <c r="B3232" s="49" t="s">
        <v>1268</v>
      </c>
      <c r="C3232" s="49" t="s">
        <v>206</v>
      </c>
    </row>
    <row r="3233" spans="2:3" hidden="1">
      <c r="B3233" s="49" t="s">
        <v>1269</v>
      </c>
      <c r="C3233" s="49" t="s">
        <v>213</v>
      </c>
    </row>
    <row r="3234" spans="2:3" hidden="1">
      <c r="B3234" s="49" t="s">
        <v>1270</v>
      </c>
      <c r="C3234" s="49" t="s">
        <v>213</v>
      </c>
    </row>
    <row r="3235" spans="2:3" hidden="1">
      <c r="B3235" s="49" t="s">
        <v>1271</v>
      </c>
      <c r="C3235" s="49" t="s">
        <v>213</v>
      </c>
    </row>
    <row r="3236" spans="2:3" hidden="1">
      <c r="B3236" s="49" t="s">
        <v>1272</v>
      </c>
      <c r="C3236" s="49" t="s">
        <v>213</v>
      </c>
    </row>
    <row r="3237" spans="2:3" hidden="1">
      <c r="B3237" s="49" t="s">
        <v>1273</v>
      </c>
      <c r="C3237" s="49" t="s">
        <v>206</v>
      </c>
    </row>
    <row r="3238" spans="2:3" hidden="1">
      <c r="B3238" s="49" t="s">
        <v>1274</v>
      </c>
      <c r="C3238" s="49" t="s">
        <v>213</v>
      </c>
    </row>
    <row r="3239" spans="2:3" hidden="1">
      <c r="B3239" s="49" t="s">
        <v>1275</v>
      </c>
      <c r="C3239" s="49" t="s">
        <v>213</v>
      </c>
    </row>
    <row r="3240" spans="2:3" hidden="1">
      <c r="B3240" s="49" t="s">
        <v>1276</v>
      </c>
      <c r="C3240" s="49" t="s">
        <v>213</v>
      </c>
    </row>
    <row r="3241" spans="2:3" hidden="1">
      <c r="B3241" s="49" t="s">
        <v>1277</v>
      </c>
      <c r="C3241" s="49" t="s">
        <v>213</v>
      </c>
    </row>
    <row r="3242" spans="2:3" hidden="1">
      <c r="B3242" s="49" t="s">
        <v>1278</v>
      </c>
      <c r="C3242" s="49" t="s">
        <v>206</v>
      </c>
    </row>
    <row r="3243" spans="2:3" hidden="1">
      <c r="B3243" s="49" t="s">
        <v>1279</v>
      </c>
      <c r="C3243" s="49" t="s">
        <v>213</v>
      </c>
    </row>
    <row r="3244" spans="2:3" hidden="1">
      <c r="B3244" s="49" t="s">
        <v>1280</v>
      </c>
      <c r="C3244" s="49" t="s">
        <v>213</v>
      </c>
    </row>
    <row r="3245" spans="2:3" hidden="1">
      <c r="B3245" s="49" t="s">
        <v>1281</v>
      </c>
      <c r="C3245" s="49" t="s">
        <v>213</v>
      </c>
    </row>
    <row r="3246" spans="2:3" hidden="1">
      <c r="B3246" s="49" t="s">
        <v>1282</v>
      </c>
      <c r="C3246" s="49" t="s">
        <v>213</v>
      </c>
    </row>
    <row r="3247" spans="2:3" hidden="1">
      <c r="B3247" s="49" t="s">
        <v>1283</v>
      </c>
      <c r="C3247" s="49" t="s">
        <v>31</v>
      </c>
    </row>
    <row r="3248" spans="2:3" hidden="1">
      <c r="B3248" s="49" t="s">
        <v>1284</v>
      </c>
      <c r="C3248" s="49" t="s">
        <v>213</v>
      </c>
    </row>
    <row r="3249" spans="2:3" hidden="1">
      <c r="B3249" s="49" t="s">
        <v>1285</v>
      </c>
      <c r="C3249" s="49" t="s">
        <v>213</v>
      </c>
    </row>
    <row r="3250" spans="2:3" hidden="1">
      <c r="B3250" s="49" t="s">
        <v>1286</v>
      </c>
      <c r="C3250" s="49" t="s">
        <v>206</v>
      </c>
    </row>
    <row r="3251" spans="2:3" hidden="1">
      <c r="B3251" s="49" t="s">
        <v>1287</v>
      </c>
      <c r="C3251" s="49" t="s">
        <v>206</v>
      </c>
    </row>
    <row r="3252" spans="2:3" hidden="1">
      <c r="B3252" s="49" t="s">
        <v>1288</v>
      </c>
      <c r="C3252" s="49" t="s">
        <v>206</v>
      </c>
    </row>
    <row r="3253" spans="2:3" hidden="1">
      <c r="B3253" s="49" t="s">
        <v>1289</v>
      </c>
      <c r="C3253" s="49" t="s">
        <v>206</v>
      </c>
    </row>
    <row r="3254" spans="2:3" hidden="1">
      <c r="B3254" s="49" t="s">
        <v>1290</v>
      </c>
      <c r="C3254" s="49" t="s">
        <v>206</v>
      </c>
    </row>
    <row r="3255" spans="2:3" hidden="1">
      <c r="B3255" s="49" t="s">
        <v>1291</v>
      </c>
      <c r="C3255" s="49" t="s">
        <v>206</v>
      </c>
    </row>
    <row r="3256" spans="2:3" hidden="1">
      <c r="B3256" s="49" t="s">
        <v>1292</v>
      </c>
      <c r="C3256" s="49" t="s">
        <v>206</v>
      </c>
    </row>
    <row r="3257" spans="2:3" hidden="1">
      <c r="B3257" s="49" t="s">
        <v>1293</v>
      </c>
      <c r="C3257" s="49" t="s">
        <v>206</v>
      </c>
    </row>
    <row r="3258" spans="2:3" hidden="1">
      <c r="B3258" s="49" t="s">
        <v>1294</v>
      </c>
      <c r="C3258" s="49" t="s">
        <v>206</v>
      </c>
    </row>
    <row r="3259" spans="2:3" hidden="1">
      <c r="B3259" s="49" t="s">
        <v>1295</v>
      </c>
      <c r="C3259" s="49" t="s">
        <v>206</v>
      </c>
    </row>
    <row r="3260" spans="2:3" hidden="1">
      <c r="B3260" s="49" t="s">
        <v>1296</v>
      </c>
      <c r="C3260" s="49" t="s">
        <v>206</v>
      </c>
    </row>
    <row r="3261" spans="2:3" hidden="1">
      <c r="B3261" s="49" t="s">
        <v>1297</v>
      </c>
      <c r="C3261" s="49" t="s">
        <v>206</v>
      </c>
    </row>
    <row r="3262" spans="2:3" hidden="1">
      <c r="B3262" s="49" t="s">
        <v>1298</v>
      </c>
      <c r="C3262" s="49" t="s">
        <v>206</v>
      </c>
    </row>
    <row r="3263" spans="2:3" hidden="1">
      <c r="B3263" s="49" t="s">
        <v>1299</v>
      </c>
      <c r="C3263" s="49" t="s">
        <v>206</v>
      </c>
    </row>
    <row r="3264" spans="2:3" hidden="1">
      <c r="B3264" s="49" t="s">
        <v>1300</v>
      </c>
      <c r="C3264" s="49" t="s">
        <v>206</v>
      </c>
    </row>
    <row r="3265" spans="2:3" hidden="1">
      <c r="B3265" s="49" t="s">
        <v>1301</v>
      </c>
      <c r="C3265" s="49" t="s">
        <v>206</v>
      </c>
    </row>
    <row r="3266" spans="2:3" hidden="1">
      <c r="B3266" s="49" t="s">
        <v>1302</v>
      </c>
      <c r="C3266" s="49" t="s">
        <v>206</v>
      </c>
    </row>
    <row r="3267" spans="2:3" hidden="1">
      <c r="B3267" s="49" t="s">
        <v>1303</v>
      </c>
      <c r="C3267" s="49" t="s">
        <v>206</v>
      </c>
    </row>
    <row r="3268" spans="2:3" hidden="1">
      <c r="B3268" s="49" t="s">
        <v>1304</v>
      </c>
      <c r="C3268" s="49" t="s">
        <v>206</v>
      </c>
    </row>
    <row r="3269" spans="2:3" hidden="1">
      <c r="B3269" s="49" t="s">
        <v>1305</v>
      </c>
      <c r="C3269" s="49" t="s">
        <v>206</v>
      </c>
    </row>
    <row r="3270" spans="2:3" hidden="1">
      <c r="B3270" s="49" t="s">
        <v>1306</v>
      </c>
      <c r="C3270" s="49" t="s">
        <v>206</v>
      </c>
    </row>
    <row r="3271" spans="2:3" hidden="1">
      <c r="B3271" s="49" t="s">
        <v>1307</v>
      </c>
      <c r="C3271" s="49" t="s">
        <v>206</v>
      </c>
    </row>
    <row r="3272" spans="2:3" hidden="1">
      <c r="B3272" s="49" t="s">
        <v>1308</v>
      </c>
      <c r="C3272" s="49" t="s">
        <v>206</v>
      </c>
    </row>
    <row r="3273" spans="2:3" hidden="1">
      <c r="B3273" s="49" t="s">
        <v>1309</v>
      </c>
      <c r="C3273" s="49" t="s">
        <v>206</v>
      </c>
    </row>
    <row r="3274" spans="2:3" hidden="1">
      <c r="B3274" s="49" t="s">
        <v>1310</v>
      </c>
      <c r="C3274" s="49" t="s">
        <v>209</v>
      </c>
    </row>
    <row r="3275" spans="2:3" hidden="1">
      <c r="B3275" s="49" t="s">
        <v>1311</v>
      </c>
      <c r="C3275" s="49" t="s">
        <v>209</v>
      </c>
    </row>
    <row r="3276" spans="2:3" hidden="1">
      <c r="B3276" s="49" t="s">
        <v>1312</v>
      </c>
      <c r="C3276" s="49" t="s">
        <v>206</v>
      </c>
    </row>
    <row r="3277" spans="2:3" hidden="1">
      <c r="B3277" s="49" t="s">
        <v>1313</v>
      </c>
      <c r="C3277" s="49" t="s">
        <v>213</v>
      </c>
    </row>
    <row r="3278" spans="2:3" hidden="1">
      <c r="B3278" s="49" t="s">
        <v>1314</v>
      </c>
      <c r="C3278" s="49" t="s">
        <v>213</v>
      </c>
    </row>
    <row r="3279" spans="2:3" hidden="1">
      <c r="B3279" s="49" t="s">
        <v>1315</v>
      </c>
      <c r="C3279" s="49" t="s">
        <v>206</v>
      </c>
    </row>
    <row r="3280" spans="2:3" hidden="1">
      <c r="B3280" s="49" t="s">
        <v>1316</v>
      </c>
      <c r="C3280" s="49" t="s">
        <v>209</v>
      </c>
    </row>
    <row r="3281" spans="2:3" hidden="1">
      <c r="B3281" s="49" t="s">
        <v>1317</v>
      </c>
      <c r="C3281" s="49" t="s">
        <v>213</v>
      </c>
    </row>
    <row r="3282" spans="2:3" hidden="1">
      <c r="B3282" s="49" t="s">
        <v>1318</v>
      </c>
      <c r="C3282" s="49" t="s">
        <v>213</v>
      </c>
    </row>
    <row r="3283" spans="2:3" hidden="1">
      <c r="B3283" s="49" t="s">
        <v>1319</v>
      </c>
      <c r="C3283" s="49" t="s">
        <v>213</v>
      </c>
    </row>
    <row r="3284" spans="2:3" hidden="1">
      <c r="B3284" s="49" t="s">
        <v>1320</v>
      </c>
      <c r="C3284" s="49" t="s">
        <v>206</v>
      </c>
    </row>
    <row r="3285" spans="2:3" hidden="1">
      <c r="B3285" s="49" t="s">
        <v>1321</v>
      </c>
      <c r="C3285" s="49" t="s">
        <v>31</v>
      </c>
    </row>
    <row r="3286" spans="2:3" hidden="1">
      <c r="B3286" s="49" t="s">
        <v>1322</v>
      </c>
      <c r="C3286" s="49" t="s">
        <v>213</v>
      </c>
    </row>
    <row r="3287" spans="2:3" hidden="1">
      <c r="B3287" s="49" t="s">
        <v>1323</v>
      </c>
      <c r="C3287" s="49" t="s">
        <v>213</v>
      </c>
    </row>
    <row r="3288" spans="2:3" hidden="1">
      <c r="B3288" s="49" t="s">
        <v>1324</v>
      </c>
      <c r="C3288" s="49" t="s">
        <v>213</v>
      </c>
    </row>
    <row r="3289" spans="2:3" hidden="1">
      <c r="B3289" s="49" t="s">
        <v>1325</v>
      </c>
      <c r="C3289" s="49" t="s">
        <v>31</v>
      </c>
    </row>
    <row r="3290" spans="2:3" hidden="1">
      <c r="B3290" s="49" t="s">
        <v>1326</v>
      </c>
      <c r="C3290" s="49" t="s">
        <v>31</v>
      </c>
    </row>
    <row r="3291" spans="2:3" hidden="1">
      <c r="B3291" s="49" t="s">
        <v>1327</v>
      </c>
      <c r="C3291" s="49" t="s">
        <v>31</v>
      </c>
    </row>
    <row r="3292" spans="2:3" hidden="1">
      <c r="B3292" s="49" t="s">
        <v>1328</v>
      </c>
      <c r="C3292" s="49" t="s">
        <v>213</v>
      </c>
    </row>
    <row r="3293" spans="2:3" hidden="1">
      <c r="B3293" s="49" t="s">
        <v>1329</v>
      </c>
      <c r="C3293" s="49" t="s">
        <v>213</v>
      </c>
    </row>
    <row r="3294" spans="2:3" hidden="1">
      <c r="B3294" s="49" t="s">
        <v>1330</v>
      </c>
      <c r="C3294" s="49" t="s">
        <v>206</v>
      </c>
    </row>
    <row r="3295" spans="2:3" hidden="1">
      <c r="B3295" s="49" t="s">
        <v>1331</v>
      </c>
      <c r="C3295" s="49" t="s">
        <v>213</v>
      </c>
    </row>
    <row r="3296" spans="2:3" hidden="1">
      <c r="B3296" s="49" t="s">
        <v>1332</v>
      </c>
      <c r="C3296" s="49" t="s">
        <v>213</v>
      </c>
    </row>
    <row r="3297" spans="2:3" hidden="1">
      <c r="B3297" s="49" t="s">
        <v>1333</v>
      </c>
      <c r="C3297" s="49" t="s">
        <v>206</v>
      </c>
    </row>
    <row r="3298" spans="2:3" hidden="1">
      <c r="B3298" s="49" t="s">
        <v>1334</v>
      </c>
      <c r="C3298" s="49" t="s">
        <v>213</v>
      </c>
    </row>
    <row r="3299" spans="2:3" hidden="1">
      <c r="B3299" s="49" t="s">
        <v>1335</v>
      </c>
      <c r="C3299" s="49" t="s">
        <v>213</v>
      </c>
    </row>
    <row r="3300" spans="2:3" hidden="1">
      <c r="B3300" s="49" t="s">
        <v>1336</v>
      </c>
      <c r="C3300" s="49" t="s">
        <v>213</v>
      </c>
    </row>
    <row r="3301" spans="2:3" hidden="1">
      <c r="B3301" s="49" t="s">
        <v>1337</v>
      </c>
      <c r="C3301" s="49" t="s">
        <v>213</v>
      </c>
    </row>
    <row r="3302" spans="2:3" hidden="1">
      <c r="B3302" s="49" t="s">
        <v>1338</v>
      </c>
      <c r="C3302" s="49" t="s">
        <v>206</v>
      </c>
    </row>
    <row r="3303" spans="2:3" hidden="1">
      <c r="B3303" s="49" t="s">
        <v>1339</v>
      </c>
      <c r="C3303" s="49" t="s">
        <v>213</v>
      </c>
    </row>
    <row r="3304" spans="2:3" hidden="1">
      <c r="B3304" s="49" t="s">
        <v>1340</v>
      </c>
      <c r="C3304" s="49" t="s">
        <v>213</v>
      </c>
    </row>
    <row r="3305" spans="2:3" hidden="1">
      <c r="B3305" s="49" t="s">
        <v>1341</v>
      </c>
      <c r="C3305" s="49" t="s">
        <v>213</v>
      </c>
    </row>
    <row r="3306" spans="2:3" hidden="1">
      <c r="B3306" s="49" t="s">
        <v>1342</v>
      </c>
      <c r="C3306" s="49" t="s">
        <v>213</v>
      </c>
    </row>
    <row r="3307" spans="2:3" hidden="1">
      <c r="B3307" s="49" t="s">
        <v>1343</v>
      </c>
      <c r="C3307" s="49" t="s">
        <v>31</v>
      </c>
    </row>
    <row r="3308" spans="2:3" hidden="1">
      <c r="B3308" s="49" t="s">
        <v>1344</v>
      </c>
      <c r="C3308" s="49" t="s">
        <v>213</v>
      </c>
    </row>
    <row r="3309" spans="2:3" hidden="1">
      <c r="B3309" s="49" t="s">
        <v>1345</v>
      </c>
      <c r="C3309" s="49" t="s">
        <v>213</v>
      </c>
    </row>
    <row r="3310" spans="2:3" hidden="1">
      <c r="B3310" s="49" t="s">
        <v>1346</v>
      </c>
      <c r="C3310" s="49" t="s">
        <v>209</v>
      </c>
    </row>
    <row r="3311" spans="2:3" hidden="1">
      <c r="B3311" s="49" t="s">
        <v>1347</v>
      </c>
      <c r="C3311" s="49" t="s">
        <v>213</v>
      </c>
    </row>
    <row r="3312" spans="2:3" hidden="1">
      <c r="B3312" s="49" t="s">
        <v>1348</v>
      </c>
      <c r="C3312" s="49" t="s">
        <v>213</v>
      </c>
    </row>
    <row r="3313" spans="2:3" hidden="1">
      <c r="B3313" s="49" t="s">
        <v>1349</v>
      </c>
      <c r="C3313" s="49" t="s">
        <v>213</v>
      </c>
    </row>
    <row r="3314" spans="2:3" hidden="1">
      <c r="B3314" s="49" t="s">
        <v>1350</v>
      </c>
      <c r="C3314" s="49" t="s">
        <v>206</v>
      </c>
    </row>
    <row r="3315" spans="2:3" hidden="1">
      <c r="B3315" s="49" t="s">
        <v>1351</v>
      </c>
      <c r="C3315" s="49" t="s">
        <v>213</v>
      </c>
    </row>
    <row r="3316" spans="2:3" hidden="1">
      <c r="B3316" s="49" t="s">
        <v>1352</v>
      </c>
      <c r="C3316" s="49" t="s">
        <v>213</v>
      </c>
    </row>
    <row r="3317" spans="2:3" hidden="1">
      <c r="B3317" s="49" t="s">
        <v>1353</v>
      </c>
      <c r="C3317" s="49" t="s">
        <v>213</v>
      </c>
    </row>
    <row r="3318" spans="2:3" hidden="1">
      <c r="B3318" s="49" t="s">
        <v>1354</v>
      </c>
      <c r="C3318" s="49" t="s">
        <v>213</v>
      </c>
    </row>
    <row r="3319" spans="2:3" hidden="1">
      <c r="B3319" s="49" t="s">
        <v>1355</v>
      </c>
      <c r="C3319" s="49" t="s">
        <v>206</v>
      </c>
    </row>
    <row r="3320" spans="2:3" hidden="1">
      <c r="B3320" s="49" t="s">
        <v>1356</v>
      </c>
      <c r="C3320" s="49" t="s">
        <v>213</v>
      </c>
    </row>
    <row r="3321" spans="2:3" hidden="1">
      <c r="B3321" s="49" t="s">
        <v>1357</v>
      </c>
      <c r="C3321" s="49" t="s">
        <v>213</v>
      </c>
    </row>
    <row r="3322" spans="2:3" hidden="1">
      <c r="B3322" s="49" t="s">
        <v>1358</v>
      </c>
      <c r="C3322" s="49" t="s">
        <v>213</v>
      </c>
    </row>
    <row r="3323" spans="2:3" hidden="1">
      <c r="B3323" s="49" t="s">
        <v>1359</v>
      </c>
      <c r="C3323" s="49" t="s">
        <v>213</v>
      </c>
    </row>
    <row r="3324" spans="2:3" hidden="1">
      <c r="B3324" s="49" t="s">
        <v>1360</v>
      </c>
      <c r="C3324" s="49" t="s">
        <v>206</v>
      </c>
    </row>
    <row r="3325" spans="2:3" hidden="1">
      <c r="B3325" s="49" t="s">
        <v>1361</v>
      </c>
      <c r="C3325" s="49" t="s">
        <v>213</v>
      </c>
    </row>
    <row r="3326" spans="2:3" hidden="1">
      <c r="B3326" s="49" t="s">
        <v>1362</v>
      </c>
      <c r="C3326" s="49" t="s">
        <v>213</v>
      </c>
    </row>
    <row r="3327" spans="2:3" hidden="1">
      <c r="B3327" s="49" t="s">
        <v>1363</v>
      </c>
      <c r="C3327" s="49" t="s">
        <v>213</v>
      </c>
    </row>
    <row r="3328" spans="2:3" hidden="1">
      <c r="B3328" s="49" t="s">
        <v>1364</v>
      </c>
      <c r="C3328" s="49" t="s">
        <v>213</v>
      </c>
    </row>
    <row r="3329" spans="2:3" hidden="1">
      <c r="B3329" s="49" t="s">
        <v>1365</v>
      </c>
      <c r="C3329" s="49" t="s">
        <v>31</v>
      </c>
    </row>
    <row r="3330" spans="2:3" hidden="1">
      <c r="B3330" s="49" t="s">
        <v>1366</v>
      </c>
      <c r="C3330" s="49" t="s">
        <v>213</v>
      </c>
    </row>
    <row r="3331" spans="2:3" hidden="1">
      <c r="B3331" s="49" t="s">
        <v>1367</v>
      </c>
      <c r="C3331" s="49" t="s">
        <v>213</v>
      </c>
    </row>
    <row r="3332" spans="2:3" hidden="1">
      <c r="B3332" s="49" t="s">
        <v>1368</v>
      </c>
      <c r="C3332" s="49" t="s">
        <v>209</v>
      </c>
    </row>
    <row r="3333" spans="2:3" hidden="1">
      <c r="B3333" s="49" t="s">
        <v>1369</v>
      </c>
      <c r="C3333" s="49" t="s">
        <v>213</v>
      </c>
    </row>
    <row r="3334" spans="2:3" hidden="1">
      <c r="B3334" s="49" t="s">
        <v>1370</v>
      </c>
      <c r="C3334" s="49" t="s">
        <v>213</v>
      </c>
    </row>
    <row r="3335" spans="2:3" hidden="1">
      <c r="B3335" s="49" t="s">
        <v>1371</v>
      </c>
      <c r="C3335" s="49" t="s">
        <v>213</v>
      </c>
    </row>
    <row r="3336" spans="2:3" hidden="1">
      <c r="B3336" s="49" t="s">
        <v>1372</v>
      </c>
      <c r="C3336" s="49" t="s">
        <v>213</v>
      </c>
    </row>
    <row r="3337" spans="2:3" hidden="1">
      <c r="B3337" s="49" t="s">
        <v>1373</v>
      </c>
      <c r="C3337" s="49" t="s">
        <v>213</v>
      </c>
    </row>
    <row r="3338" spans="2:3" hidden="1">
      <c r="B3338" s="49" t="s">
        <v>1374</v>
      </c>
      <c r="C3338" s="49" t="s">
        <v>213</v>
      </c>
    </row>
    <row r="3339" spans="2:3" hidden="1">
      <c r="B3339" s="49" t="s">
        <v>1375</v>
      </c>
      <c r="C3339" s="49" t="s">
        <v>213</v>
      </c>
    </row>
    <row r="3340" spans="2:3" hidden="1">
      <c r="B3340" s="49" t="s">
        <v>1376</v>
      </c>
      <c r="C3340" s="49" t="s">
        <v>213</v>
      </c>
    </row>
    <row r="3341" spans="2:3" hidden="1">
      <c r="B3341" s="49" t="s">
        <v>1377</v>
      </c>
      <c r="C3341" s="49" t="s">
        <v>213</v>
      </c>
    </row>
    <row r="3342" spans="2:3" hidden="1">
      <c r="B3342" s="49" t="s">
        <v>1378</v>
      </c>
      <c r="C3342" s="49" t="s">
        <v>213</v>
      </c>
    </row>
    <row r="3343" spans="2:3" hidden="1">
      <c r="B3343" s="49" t="s">
        <v>1379</v>
      </c>
      <c r="C3343" s="49" t="s">
        <v>213</v>
      </c>
    </row>
    <row r="3344" spans="2:3" hidden="1">
      <c r="B3344" s="49" t="s">
        <v>1380</v>
      </c>
      <c r="C3344" s="49" t="s">
        <v>213</v>
      </c>
    </row>
    <row r="3345" spans="2:3" hidden="1">
      <c r="B3345" s="49" t="s">
        <v>1381</v>
      </c>
      <c r="C3345" s="49" t="s">
        <v>213</v>
      </c>
    </row>
    <row r="3346" spans="2:3" hidden="1">
      <c r="B3346" s="49" t="s">
        <v>1382</v>
      </c>
      <c r="C3346" s="49" t="s">
        <v>213</v>
      </c>
    </row>
    <row r="3347" spans="2:3" hidden="1">
      <c r="B3347" s="49" t="s">
        <v>1383</v>
      </c>
      <c r="C3347" s="49" t="s">
        <v>206</v>
      </c>
    </row>
    <row r="3348" spans="2:3" hidden="1">
      <c r="B3348" s="49" t="s">
        <v>1384</v>
      </c>
      <c r="C3348" s="49" t="s">
        <v>206</v>
      </c>
    </row>
    <row r="3349" spans="2:3" hidden="1">
      <c r="B3349" s="49" t="s">
        <v>1385</v>
      </c>
      <c r="C3349" s="49" t="s">
        <v>206</v>
      </c>
    </row>
    <row r="3350" spans="2:3" hidden="1">
      <c r="B3350" s="49" t="s">
        <v>1386</v>
      </c>
      <c r="C3350" s="49" t="s">
        <v>206</v>
      </c>
    </row>
    <row r="3351" spans="2:3" hidden="1">
      <c r="B3351" s="49" t="s">
        <v>1387</v>
      </c>
      <c r="C3351" s="49" t="s">
        <v>206</v>
      </c>
    </row>
    <row r="3352" spans="2:3" hidden="1">
      <c r="B3352" s="49" t="s">
        <v>1388</v>
      </c>
      <c r="C3352" s="49" t="s">
        <v>206</v>
      </c>
    </row>
    <row r="3353" spans="2:3" hidden="1">
      <c r="B3353" s="49" t="s">
        <v>1389</v>
      </c>
      <c r="C3353" s="49" t="s">
        <v>206</v>
      </c>
    </row>
    <row r="3354" spans="2:3" hidden="1">
      <c r="B3354" s="49" t="s">
        <v>1390</v>
      </c>
      <c r="C3354" s="49" t="s">
        <v>206</v>
      </c>
    </row>
    <row r="3355" spans="2:3" hidden="1">
      <c r="B3355" s="49" t="s">
        <v>1391</v>
      </c>
      <c r="C3355" s="49" t="s">
        <v>206</v>
      </c>
    </row>
    <row r="3356" spans="2:3" hidden="1">
      <c r="B3356" s="49" t="s">
        <v>1392</v>
      </c>
      <c r="C3356" s="49" t="s">
        <v>209</v>
      </c>
    </row>
    <row r="3357" spans="2:3" hidden="1">
      <c r="B3357" s="49" t="s">
        <v>1393</v>
      </c>
      <c r="C3357" s="49" t="s">
        <v>209</v>
      </c>
    </row>
    <row r="3358" spans="2:3" hidden="1">
      <c r="B3358" s="49" t="s">
        <v>1394</v>
      </c>
      <c r="C3358" s="49" t="s">
        <v>209</v>
      </c>
    </row>
    <row r="3359" spans="2:3" hidden="1">
      <c r="B3359" s="49" t="s">
        <v>1395</v>
      </c>
      <c r="C3359" s="49" t="s">
        <v>209</v>
      </c>
    </row>
    <row r="3360" spans="2:3" hidden="1">
      <c r="B3360" s="49" t="s">
        <v>1396</v>
      </c>
      <c r="C3360" s="49" t="s">
        <v>209</v>
      </c>
    </row>
    <row r="3361" spans="2:3" hidden="1">
      <c r="B3361" s="49" t="s">
        <v>1397</v>
      </c>
      <c r="C3361" s="49" t="s">
        <v>209</v>
      </c>
    </row>
    <row r="3362" spans="2:3" hidden="1">
      <c r="B3362" s="49" t="s">
        <v>1398</v>
      </c>
      <c r="C3362" s="49" t="s">
        <v>209</v>
      </c>
    </row>
    <row r="3363" spans="2:3" hidden="1">
      <c r="B3363" s="49" t="s">
        <v>1399</v>
      </c>
      <c r="C3363" s="49" t="s">
        <v>209</v>
      </c>
    </row>
    <row r="3364" spans="2:3" hidden="1">
      <c r="B3364" s="49" t="s">
        <v>1400</v>
      </c>
      <c r="C3364" s="49" t="s">
        <v>209</v>
      </c>
    </row>
    <row r="3365" spans="2:3" hidden="1">
      <c r="B3365" s="49" t="s">
        <v>1401</v>
      </c>
      <c r="C3365" s="49" t="s">
        <v>209</v>
      </c>
    </row>
    <row r="3366" spans="2:3" hidden="1">
      <c r="B3366" s="49" t="s">
        <v>1402</v>
      </c>
      <c r="C3366" s="49" t="s">
        <v>209</v>
      </c>
    </row>
    <row r="3367" spans="2:3" hidden="1">
      <c r="B3367" s="49" t="s">
        <v>1403</v>
      </c>
      <c r="C3367" s="49" t="s">
        <v>209</v>
      </c>
    </row>
    <row r="3368" spans="2:3" hidden="1">
      <c r="B3368" s="49" t="s">
        <v>1404</v>
      </c>
      <c r="C3368" s="49" t="s">
        <v>209</v>
      </c>
    </row>
    <row r="3369" spans="2:3" hidden="1">
      <c r="B3369" s="49" t="s">
        <v>1405</v>
      </c>
      <c r="C3369" s="49" t="s">
        <v>209</v>
      </c>
    </row>
    <row r="3370" spans="2:3" hidden="1">
      <c r="B3370" s="49" t="s">
        <v>1406</v>
      </c>
      <c r="C3370" s="49" t="s">
        <v>209</v>
      </c>
    </row>
    <row r="3371" spans="2:3" hidden="1">
      <c r="B3371" s="49" t="s">
        <v>1407</v>
      </c>
      <c r="C3371" s="49" t="s">
        <v>209</v>
      </c>
    </row>
    <row r="3372" spans="2:3" hidden="1">
      <c r="B3372" s="49" t="s">
        <v>1408</v>
      </c>
      <c r="C3372" s="49" t="s">
        <v>209</v>
      </c>
    </row>
    <row r="3373" spans="2:3" hidden="1">
      <c r="B3373" s="49" t="s">
        <v>1409</v>
      </c>
      <c r="C3373" s="49" t="s">
        <v>209</v>
      </c>
    </row>
    <row r="3374" spans="2:3" hidden="1">
      <c r="B3374" s="49" t="s">
        <v>1410</v>
      </c>
      <c r="C3374" s="49" t="s">
        <v>209</v>
      </c>
    </row>
    <row r="3375" spans="2:3" hidden="1">
      <c r="B3375" s="49" t="s">
        <v>1411</v>
      </c>
      <c r="C3375" s="49" t="s">
        <v>209</v>
      </c>
    </row>
    <row r="3376" spans="2:3" hidden="1">
      <c r="B3376" s="49" t="s">
        <v>1412</v>
      </c>
      <c r="C3376" s="49" t="s">
        <v>209</v>
      </c>
    </row>
    <row r="3377" spans="2:3" hidden="1">
      <c r="B3377" s="49" t="s">
        <v>1413</v>
      </c>
      <c r="C3377" s="49" t="s">
        <v>209</v>
      </c>
    </row>
    <row r="3378" spans="2:3" hidden="1">
      <c r="B3378" s="49" t="s">
        <v>1414</v>
      </c>
      <c r="C3378" s="49" t="s">
        <v>209</v>
      </c>
    </row>
    <row r="3379" spans="2:3" hidden="1">
      <c r="B3379" s="49" t="s">
        <v>1415</v>
      </c>
      <c r="C3379" s="49" t="s">
        <v>209</v>
      </c>
    </row>
    <row r="3380" spans="2:3" hidden="1">
      <c r="B3380" s="49" t="s">
        <v>1416</v>
      </c>
      <c r="C3380" s="49" t="s">
        <v>209</v>
      </c>
    </row>
    <row r="3381" spans="2:3" hidden="1">
      <c r="B3381" s="49" t="s">
        <v>1417</v>
      </c>
      <c r="C3381" s="49" t="s">
        <v>209</v>
      </c>
    </row>
    <row r="3382" spans="2:3" hidden="1">
      <c r="B3382" s="49" t="s">
        <v>1418</v>
      </c>
      <c r="C3382" s="49" t="s">
        <v>209</v>
      </c>
    </row>
    <row r="3383" spans="2:3" hidden="1">
      <c r="B3383" s="49" t="s">
        <v>1419</v>
      </c>
      <c r="C3383" s="49" t="s">
        <v>209</v>
      </c>
    </row>
    <row r="3384" spans="2:3" hidden="1">
      <c r="B3384" s="49" t="s">
        <v>1420</v>
      </c>
      <c r="C3384" s="49" t="s">
        <v>209</v>
      </c>
    </row>
    <row r="3385" spans="2:3" hidden="1">
      <c r="B3385" s="49" t="s">
        <v>1421</v>
      </c>
      <c r="C3385" s="49" t="s">
        <v>209</v>
      </c>
    </row>
    <row r="3386" spans="2:3" hidden="1">
      <c r="B3386" s="49" t="s">
        <v>1422</v>
      </c>
      <c r="C3386" s="49" t="s">
        <v>209</v>
      </c>
    </row>
    <row r="3387" spans="2:3" hidden="1">
      <c r="B3387" s="49" t="s">
        <v>1423</v>
      </c>
      <c r="C3387" s="49" t="s">
        <v>209</v>
      </c>
    </row>
    <row r="3388" spans="2:3" hidden="1">
      <c r="B3388" s="49" t="s">
        <v>1424</v>
      </c>
      <c r="C3388" s="49" t="s">
        <v>209</v>
      </c>
    </row>
    <row r="3389" spans="2:3" hidden="1">
      <c r="B3389" s="49" t="s">
        <v>1425</v>
      </c>
      <c r="C3389" s="49" t="s">
        <v>209</v>
      </c>
    </row>
    <row r="3390" spans="2:3" hidden="1">
      <c r="B3390" s="49" t="s">
        <v>1426</v>
      </c>
      <c r="C3390" s="49" t="s">
        <v>209</v>
      </c>
    </row>
    <row r="3391" spans="2:3" hidden="1">
      <c r="B3391" s="49" t="s">
        <v>1427</v>
      </c>
      <c r="C3391" s="49" t="s">
        <v>209</v>
      </c>
    </row>
    <row r="3392" spans="2:3" hidden="1">
      <c r="B3392" s="49" t="s">
        <v>1428</v>
      </c>
      <c r="C3392" s="49" t="s">
        <v>209</v>
      </c>
    </row>
    <row r="3393" spans="2:3" hidden="1">
      <c r="B3393" s="49" t="s">
        <v>1429</v>
      </c>
      <c r="C3393" s="49" t="s">
        <v>209</v>
      </c>
    </row>
    <row r="3394" spans="2:3" hidden="1">
      <c r="B3394" s="49" t="s">
        <v>1430</v>
      </c>
      <c r="C3394" s="49" t="s">
        <v>209</v>
      </c>
    </row>
    <row r="3395" spans="2:3" hidden="1">
      <c r="B3395" s="49" t="s">
        <v>1431</v>
      </c>
      <c r="C3395" s="49" t="s">
        <v>209</v>
      </c>
    </row>
    <row r="3396" spans="2:3" hidden="1">
      <c r="B3396" s="49" t="s">
        <v>1432</v>
      </c>
      <c r="C3396" s="49" t="s">
        <v>209</v>
      </c>
    </row>
    <row r="3397" spans="2:3" hidden="1">
      <c r="B3397" s="49" t="s">
        <v>1433</v>
      </c>
      <c r="C3397" s="49" t="s">
        <v>209</v>
      </c>
    </row>
    <row r="3398" spans="2:3" hidden="1">
      <c r="B3398" s="49" t="s">
        <v>1434</v>
      </c>
      <c r="C3398" s="49" t="s">
        <v>209</v>
      </c>
    </row>
    <row r="3399" spans="2:3" hidden="1">
      <c r="B3399" s="49" t="s">
        <v>1435</v>
      </c>
      <c r="C3399" s="49" t="s">
        <v>209</v>
      </c>
    </row>
    <row r="3400" spans="2:3" hidden="1">
      <c r="B3400" s="49" t="s">
        <v>1436</v>
      </c>
      <c r="C3400" s="49" t="s">
        <v>209</v>
      </c>
    </row>
    <row r="3401" spans="2:3" hidden="1">
      <c r="B3401" s="49" t="s">
        <v>1437</v>
      </c>
      <c r="C3401" s="49" t="s">
        <v>209</v>
      </c>
    </row>
    <row r="3402" spans="2:3" hidden="1">
      <c r="B3402" s="49" t="s">
        <v>1438</v>
      </c>
      <c r="C3402" s="49" t="s">
        <v>209</v>
      </c>
    </row>
    <row r="3403" spans="2:3" hidden="1">
      <c r="B3403" s="49" t="s">
        <v>1439</v>
      </c>
      <c r="C3403" s="49" t="s">
        <v>209</v>
      </c>
    </row>
    <row r="3404" spans="2:3" hidden="1">
      <c r="B3404" s="49" t="s">
        <v>1440</v>
      </c>
      <c r="C3404" s="49" t="s">
        <v>209</v>
      </c>
    </row>
    <row r="3405" spans="2:3" hidden="1">
      <c r="B3405" s="49" t="s">
        <v>1441</v>
      </c>
      <c r="C3405" s="49" t="s">
        <v>209</v>
      </c>
    </row>
    <row r="3406" spans="2:3" hidden="1">
      <c r="B3406" s="49" t="s">
        <v>1442</v>
      </c>
      <c r="C3406" s="49" t="s">
        <v>209</v>
      </c>
    </row>
    <row r="3407" spans="2:3" hidden="1">
      <c r="B3407" s="49" t="s">
        <v>1443</v>
      </c>
      <c r="C3407" s="49" t="s">
        <v>209</v>
      </c>
    </row>
    <row r="3408" spans="2:3" hidden="1">
      <c r="B3408" s="49" t="s">
        <v>1444</v>
      </c>
      <c r="C3408" s="49" t="s">
        <v>209</v>
      </c>
    </row>
    <row r="3409" spans="2:3" hidden="1">
      <c r="B3409" s="49" t="s">
        <v>1445</v>
      </c>
      <c r="C3409" s="49" t="s">
        <v>209</v>
      </c>
    </row>
    <row r="3410" spans="2:3" hidden="1">
      <c r="B3410" s="49" t="s">
        <v>1446</v>
      </c>
      <c r="C3410" s="49" t="s">
        <v>209</v>
      </c>
    </row>
    <row r="3411" spans="2:3" hidden="1">
      <c r="B3411" s="49" t="s">
        <v>1447</v>
      </c>
      <c r="C3411" s="49" t="s">
        <v>209</v>
      </c>
    </row>
    <row r="3412" spans="2:3" hidden="1">
      <c r="B3412" s="49" t="s">
        <v>1448</v>
      </c>
      <c r="C3412" s="49" t="s">
        <v>209</v>
      </c>
    </row>
    <row r="3413" spans="2:3" hidden="1">
      <c r="B3413" s="49" t="s">
        <v>1449</v>
      </c>
      <c r="C3413" s="49" t="s">
        <v>209</v>
      </c>
    </row>
    <row r="3414" spans="2:3" hidden="1">
      <c r="B3414" s="49" t="s">
        <v>1450</v>
      </c>
      <c r="C3414" s="49" t="s">
        <v>209</v>
      </c>
    </row>
    <row r="3415" spans="2:3" hidden="1">
      <c r="B3415" s="49" t="s">
        <v>1451</v>
      </c>
      <c r="C3415" s="49" t="s">
        <v>209</v>
      </c>
    </row>
    <row r="3416" spans="2:3" hidden="1">
      <c r="B3416" s="49" t="s">
        <v>1452</v>
      </c>
      <c r="C3416" s="49" t="s">
        <v>209</v>
      </c>
    </row>
    <row r="3417" spans="2:3" hidden="1">
      <c r="B3417" s="49" t="s">
        <v>1453</v>
      </c>
      <c r="C3417" s="49" t="s">
        <v>209</v>
      </c>
    </row>
    <row r="3418" spans="2:3" hidden="1">
      <c r="B3418" s="49" t="s">
        <v>1454</v>
      </c>
      <c r="C3418" s="49" t="s">
        <v>209</v>
      </c>
    </row>
    <row r="3419" spans="2:3" hidden="1">
      <c r="B3419" s="49" t="s">
        <v>1455</v>
      </c>
      <c r="C3419" s="49" t="s">
        <v>209</v>
      </c>
    </row>
    <row r="3420" spans="2:3" hidden="1">
      <c r="B3420" s="49" t="s">
        <v>1456</v>
      </c>
      <c r="C3420" s="49" t="s">
        <v>209</v>
      </c>
    </row>
    <row r="3421" spans="2:3" hidden="1">
      <c r="B3421" s="49" t="s">
        <v>1457</v>
      </c>
      <c r="C3421" s="49" t="s">
        <v>209</v>
      </c>
    </row>
    <row r="3422" spans="2:3" hidden="1">
      <c r="B3422" s="49" t="s">
        <v>1458</v>
      </c>
      <c r="C3422" s="49" t="s">
        <v>209</v>
      </c>
    </row>
    <row r="3423" spans="2:3" hidden="1">
      <c r="B3423" s="49" t="s">
        <v>1459</v>
      </c>
      <c r="C3423" s="49" t="s">
        <v>209</v>
      </c>
    </row>
    <row r="3424" spans="2:3" hidden="1">
      <c r="B3424" s="49" t="s">
        <v>1460</v>
      </c>
      <c r="C3424" s="49" t="s">
        <v>209</v>
      </c>
    </row>
    <row r="3425" spans="2:3" hidden="1">
      <c r="B3425" s="49" t="s">
        <v>1461</v>
      </c>
      <c r="C3425" s="49" t="s">
        <v>209</v>
      </c>
    </row>
    <row r="3426" spans="2:3" hidden="1">
      <c r="B3426" s="49" t="s">
        <v>1462</v>
      </c>
      <c r="C3426" s="49" t="s">
        <v>209</v>
      </c>
    </row>
    <row r="3427" spans="2:3" hidden="1">
      <c r="B3427" s="49" t="s">
        <v>1463</v>
      </c>
      <c r="C3427" s="49" t="s">
        <v>209</v>
      </c>
    </row>
    <row r="3428" spans="2:3" hidden="1">
      <c r="B3428" s="49" t="s">
        <v>1464</v>
      </c>
      <c r="C3428" s="49" t="s">
        <v>209</v>
      </c>
    </row>
    <row r="3429" spans="2:3" hidden="1">
      <c r="B3429" s="49" t="s">
        <v>1465</v>
      </c>
      <c r="C3429" s="49" t="s">
        <v>209</v>
      </c>
    </row>
    <row r="3430" spans="2:3" hidden="1">
      <c r="B3430" s="49" t="s">
        <v>1466</v>
      </c>
      <c r="C3430" s="49" t="s">
        <v>209</v>
      </c>
    </row>
    <row r="3431" spans="2:3" hidden="1">
      <c r="B3431" s="49" t="s">
        <v>1467</v>
      </c>
      <c r="C3431" s="49" t="s">
        <v>209</v>
      </c>
    </row>
    <row r="3432" spans="2:3" hidden="1">
      <c r="B3432" s="49" t="s">
        <v>1468</v>
      </c>
      <c r="C3432" s="49" t="s">
        <v>209</v>
      </c>
    </row>
    <row r="3433" spans="2:3" hidden="1">
      <c r="B3433" s="49" t="s">
        <v>1469</v>
      </c>
      <c r="C3433" s="49" t="s">
        <v>209</v>
      </c>
    </row>
    <row r="3434" spans="2:3" hidden="1">
      <c r="B3434" s="49" t="s">
        <v>1470</v>
      </c>
      <c r="C3434" s="49" t="s">
        <v>209</v>
      </c>
    </row>
    <row r="3435" spans="2:3" hidden="1">
      <c r="B3435" s="49" t="s">
        <v>1471</v>
      </c>
      <c r="C3435" s="49" t="s">
        <v>209</v>
      </c>
    </row>
    <row r="3436" spans="2:3" hidden="1">
      <c r="B3436" s="49" t="s">
        <v>1472</v>
      </c>
      <c r="C3436" s="49" t="s">
        <v>209</v>
      </c>
    </row>
    <row r="3437" spans="2:3" hidden="1">
      <c r="B3437" s="49" t="s">
        <v>1473</v>
      </c>
      <c r="C3437" s="49" t="s">
        <v>211</v>
      </c>
    </row>
    <row r="3438" spans="2:3">
      <c r="B3438" s="49" t="s">
        <v>1474</v>
      </c>
      <c r="C3438" s="49" t="s">
        <v>224</v>
      </c>
    </row>
    <row r="3439" spans="2:3" hidden="1">
      <c r="B3439" s="49" t="s">
        <v>1475</v>
      </c>
      <c r="C3439" s="49" t="s">
        <v>211</v>
      </c>
    </row>
    <row r="3440" spans="2:3" hidden="1">
      <c r="B3440" s="49" t="s">
        <v>1476</v>
      </c>
      <c r="C3440" s="49" t="s">
        <v>206</v>
      </c>
    </row>
    <row r="3441" spans="2:3" hidden="1">
      <c r="B3441" s="49" t="s">
        <v>1477</v>
      </c>
      <c r="C3441" s="49" t="s">
        <v>211</v>
      </c>
    </row>
    <row r="3442" spans="2:3" hidden="1">
      <c r="B3442" s="49" t="s">
        <v>1478</v>
      </c>
      <c r="C3442" s="49" t="s">
        <v>211</v>
      </c>
    </row>
    <row r="3443" spans="2:3" hidden="1">
      <c r="B3443" s="49" t="s">
        <v>1479</v>
      </c>
      <c r="C3443" s="49" t="s">
        <v>206</v>
      </c>
    </row>
    <row r="3444" spans="2:3" hidden="1">
      <c r="B3444" s="49" t="s">
        <v>1480</v>
      </c>
      <c r="C3444" s="49" t="s">
        <v>210</v>
      </c>
    </row>
    <row r="3445" spans="2:3" hidden="1">
      <c r="B3445" s="49" t="s">
        <v>1481</v>
      </c>
      <c r="C3445" s="49" t="s">
        <v>211</v>
      </c>
    </row>
    <row r="3446" spans="2:3" hidden="1">
      <c r="B3446" s="49" t="s">
        <v>1482</v>
      </c>
      <c r="C3446" s="49" t="s">
        <v>211</v>
      </c>
    </row>
    <row r="3447" spans="2:3" hidden="1">
      <c r="B3447" s="49" t="s">
        <v>1483</v>
      </c>
      <c r="C3447" s="49" t="s">
        <v>211</v>
      </c>
    </row>
    <row r="3448" spans="2:3" hidden="1">
      <c r="B3448" s="49" t="s">
        <v>1484</v>
      </c>
      <c r="C3448" s="49" t="s">
        <v>210</v>
      </c>
    </row>
    <row r="3449" spans="2:3" hidden="1">
      <c r="B3449" s="49" t="s">
        <v>1485</v>
      </c>
      <c r="C3449" s="49" t="s">
        <v>210</v>
      </c>
    </row>
    <row r="3450" spans="2:3" hidden="1">
      <c r="B3450" s="49" t="s">
        <v>1486</v>
      </c>
      <c r="C3450" s="49" t="s">
        <v>210</v>
      </c>
    </row>
    <row r="3451" spans="2:3" hidden="1">
      <c r="B3451" s="49" t="s">
        <v>1487</v>
      </c>
      <c r="C3451" s="49" t="s">
        <v>211</v>
      </c>
    </row>
    <row r="3452" spans="2:3" hidden="1">
      <c r="B3452" s="49" t="s">
        <v>1488</v>
      </c>
      <c r="C3452" s="49" t="s">
        <v>206</v>
      </c>
    </row>
    <row r="3453" spans="2:3" hidden="1">
      <c r="B3453" s="49" t="s">
        <v>1489</v>
      </c>
      <c r="C3453" s="49" t="s">
        <v>210</v>
      </c>
    </row>
    <row r="3454" spans="2:3" hidden="1">
      <c r="B3454" s="49" t="s">
        <v>1490</v>
      </c>
      <c r="C3454" s="49" t="s">
        <v>206</v>
      </c>
    </row>
    <row r="3455" spans="2:3" hidden="1">
      <c r="B3455" s="49" t="s">
        <v>1491</v>
      </c>
      <c r="C3455" s="49" t="s">
        <v>210</v>
      </c>
    </row>
    <row r="3456" spans="2:3" hidden="1">
      <c r="B3456" s="49" t="s">
        <v>1492</v>
      </c>
      <c r="C3456" s="49" t="s">
        <v>210</v>
      </c>
    </row>
    <row r="3457" spans="2:3" hidden="1">
      <c r="B3457" s="49" t="s">
        <v>1493</v>
      </c>
      <c r="C3457" s="49" t="s">
        <v>206</v>
      </c>
    </row>
    <row r="3458" spans="2:3" hidden="1">
      <c r="B3458" s="49" t="s">
        <v>1494</v>
      </c>
      <c r="C3458" s="49" t="s">
        <v>211</v>
      </c>
    </row>
    <row r="3459" spans="2:3" hidden="1">
      <c r="B3459" s="49" t="s">
        <v>1495</v>
      </c>
      <c r="C3459" s="49" t="s">
        <v>213</v>
      </c>
    </row>
    <row r="3460" spans="2:3" hidden="1">
      <c r="B3460" s="49" t="s">
        <v>1496</v>
      </c>
      <c r="C3460" s="49" t="s">
        <v>213</v>
      </c>
    </row>
    <row r="3461" spans="2:3" hidden="1">
      <c r="B3461" s="49" t="s">
        <v>1497</v>
      </c>
      <c r="C3461" s="49" t="s">
        <v>213</v>
      </c>
    </row>
    <row r="3462" spans="2:3" hidden="1">
      <c r="B3462" s="49" t="s">
        <v>1498</v>
      </c>
      <c r="C3462" s="49" t="s">
        <v>210</v>
      </c>
    </row>
    <row r="3463" spans="2:3" hidden="1">
      <c r="B3463" s="49" t="s">
        <v>1499</v>
      </c>
      <c r="C3463" s="49" t="s">
        <v>210</v>
      </c>
    </row>
    <row r="3464" spans="2:3" hidden="1">
      <c r="B3464" s="49" t="s">
        <v>1500</v>
      </c>
      <c r="C3464" s="49" t="s">
        <v>210</v>
      </c>
    </row>
    <row r="3465" spans="2:3" hidden="1">
      <c r="B3465" s="49" t="s">
        <v>1501</v>
      </c>
      <c r="C3465" s="49" t="s">
        <v>211</v>
      </c>
    </row>
    <row r="3466" spans="2:3" hidden="1">
      <c r="B3466" s="49" t="s">
        <v>1502</v>
      </c>
      <c r="C3466" s="49" t="s">
        <v>211</v>
      </c>
    </row>
    <row r="3467" spans="2:3" hidden="1">
      <c r="B3467" s="49" t="s">
        <v>1503</v>
      </c>
      <c r="C3467" s="49" t="s">
        <v>206</v>
      </c>
    </row>
    <row r="3468" spans="2:3" hidden="1">
      <c r="B3468" s="49" t="s">
        <v>1504</v>
      </c>
      <c r="C3468" s="49" t="s">
        <v>210</v>
      </c>
    </row>
    <row r="3469" spans="2:3" hidden="1">
      <c r="B3469" s="49" t="s">
        <v>1505</v>
      </c>
      <c r="C3469" s="49" t="s">
        <v>210</v>
      </c>
    </row>
    <row r="3470" spans="2:3" hidden="1">
      <c r="B3470" s="49" t="s">
        <v>1506</v>
      </c>
      <c r="C3470" s="49" t="s">
        <v>206</v>
      </c>
    </row>
    <row r="3471" spans="2:3" hidden="1">
      <c r="B3471" s="49" t="s">
        <v>1507</v>
      </c>
      <c r="C3471" s="49" t="s">
        <v>211</v>
      </c>
    </row>
    <row r="3472" spans="2:3" hidden="1">
      <c r="B3472" s="49" t="s">
        <v>1508</v>
      </c>
      <c r="C3472" s="49" t="s">
        <v>210</v>
      </c>
    </row>
    <row r="3473" spans="2:3" hidden="1">
      <c r="B3473" s="49" t="s">
        <v>1509</v>
      </c>
      <c r="C3473" s="49" t="s">
        <v>210</v>
      </c>
    </row>
    <row r="3474" spans="2:3" hidden="1">
      <c r="B3474" s="49" t="s">
        <v>1510</v>
      </c>
      <c r="C3474" s="49" t="s">
        <v>210</v>
      </c>
    </row>
    <row r="3475" spans="2:3" hidden="1">
      <c r="B3475" s="49" t="s">
        <v>1511</v>
      </c>
      <c r="C3475" s="49" t="s">
        <v>206</v>
      </c>
    </row>
    <row r="3476" spans="2:3" hidden="1">
      <c r="B3476" s="49" t="s">
        <v>1512</v>
      </c>
      <c r="C3476" s="49" t="s">
        <v>211</v>
      </c>
    </row>
    <row r="3477" spans="2:3" hidden="1">
      <c r="B3477" s="49" t="s">
        <v>1513</v>
      </c>
      <c r="C3477" s="49" t="s">
        <v>213</v>
      </c>
    </row>
    <row r="3478" spans="2:3" hidden="1">
      <c r="B3478" s="49" t="s">
        <v>1514</v>
      </c>
      <c r="C3478" s="49" t="s">
        <v>213</v>
      </c>
    </row>
    <row r="3479" spans="2:3" hidden="1">
      <c r="B3479" s="49" t="s">
        <v>1515</v>
      </c>
      <c r="C3479" s="49" t="s">
        <v>213</v>
      </c>
    </row>
    <row r="3480" spans="2:3" hidden="1">
      <c r="B3480" s="49" t="s">
        <v>1516</v>
      </c>
      <c r="C3480" s="49" t="s">
        <v>210</v>
      </c>
    </row>
    <row r="3481" spans="2:3" hidden="1">
      <c r="B3481" s="49" t="s">
        <v>1517</v>
      </c>
      <c r="C3481" s="49" t="s">
        <v>210</v>
      </c>
    </row>
    <row r="3482" spans="2:3" hidden="1">
      <c r="B3482" s="49" t="s">
        <v>1518</v>
      </c>
      <c r="C3482" s="49" t="s">
        <v>210</v>
      </c>
    </row>
    <row r="3483" spans="2:3" hidden="1">
      <c r="B3483" s="49" t="s">
        <v>1519</v>
      </c>
      <c r="C3483" s="49" t="s">
        <v>211</v>
      </c>
    </row>
    <row r="3484" spans="2:3" hidden="1">
      <c r="B3484" s="49" t="s">
        <v>1520</v>
      </c>
      <c r="C3484" s="49" t="s">
        <v>211</v>
      </c>
    </row>
    <row r="3485" spans="2:3" hidden="1">
      <c r="B3485" s="49" t="s">
        <v>1521</v>
      </c>
      <c r="C3485" s="49" t="s">
        <v>211</v>
      </c>
    </row>
    <row r="3486" spans="2:3" hidden="1">
      <c r="B3486" s="49" t="s">
        <v>1522</v>
      </c>
      <c r="C3486" s="49" t="s">
        <v>211</v>
      </c>
    </row>
    <row r="3487" spans="2:3" hidden="1">
      <c r="B3487" s="49" t="s">
        <v>1523</v>
      </c>
      <c r="C3487" s="49" t="s">
        <v>211</v>
      </c>
    </row>
    <row r="3488" spans="2:3" hidden="1">
      <c r="B3488" s="49" t="s">
        <v>1524</v>
      </c>
      <c r="C3488" s="49" t="s">
        <v>210</v>
      </c>
    </row>
    <row r="3489" spans="2:3" hidden="1">
      <c r="B3489" s="49" t="s">
        <v>1525</v>
      </c>
      <c r="C3489" s="49" t="s">
        <v>210</v>
      </c>
    </row>
    <row r="3490" spans="2:3" hidden="1">
      <c r="B3490" s="49" t="s">
        <v>1526</v>
      </c>
      <c r="C3490" s="49" t="s">
        <v>210</v>
      </c>
    </row>
    <row r="3491" spans="2:3" hidden="1">
      <c r="B3491" s="49" t="s">
        <v>1527</v>
      </c>
      <c r="C3491" s="49" t="s">
        <v>211</v>
      </c>
    </row>
    <row r="3492" spans="2:3" hidden="1">
      <c r="B3492" s="49" t="s">
        <v>1528</v>
      </c>
      <c r="C3492" s="49" t="s">
        <v>210</v>
      </c>
    </row>
    <row r="3493" spans="2:3" hidden="1">
      <c r="B3493" s="49" t="s">
        <v>1529</v>
      </c>
      <c r="C3493" s="49" t="s">
        <v>210</v>
      </c>
    </row>
    <row r="3494" spans="2:3" hidden="1">
      <c r="B3494" s="49" t="s">
        <v>1530</v>
      </c>
      <c r="C3494" s="49" t="s">
        <v>210</v>
      </c>
    </row>
    <row r="3495" spans="2:3" hidden="1">
      <c r="B3495" s="49" t="s">
        <v>1531</v>
      </c>
      <c r="C3495" s="49" t="s">
        <v>211</v>
      </c>
    </row>
    <row r="3496" spans="2:3" hidden="1">
      <c r="B3496" s="49" t="s">
        <v>1532</v>
      </c>
      <c r="C3496" s="49" t="s">
        <v>213</v>
      </c>
    </row>
    <row r="3497" spans="2:3" hidden="1">
      <c r="B3497" s="49" t="s">
        <v>1533</v>
      </c>
      <c r="C3497" s="49" t="s">
        <v>213</v>
      </c>
    </row>
    <row r="3498" spans="2:3" hidden="1">
      <c r="B3498" s="49" t="s">
        <v>1534</v>
      </c>
      <c r="C3498" s="49" t="s">
        <v>206</v>
      </c>
    </row>
    <row r="3499" spans="2:3" hidden="1">
      <c r="B3499" s="49" t="s">
        <v>1535</v>
      </c>
      <c r="C3499" s="49" t="s">
        <v>206</v>
      </c>
    </row>
    <row r="3500" spans="2:3" hidden="1">
      <c r="B3500" s="49" t="s">
        <v>1536</v>
      </c>
      <c r="C3500" s="49" t="s">
        <v>206</v>
      </c>
    </row>
    <row r="3501" spans="2:3" hidden="1">
      <c r="B3501" s="49" t="s">
        <v>1537</v>
      </c>
      <c r="C3501" s="49" t="s">
        <v>206</v>
      </c>
    </row>
    <row r="3502" spans="2:3" hidden="1">
      <c r="B3502" s="49" t="s">
        <v>1538</v>
      </c>
      <c r="C3502" s="49" t="s">
        <v>206</v>
      </c>
    </row>
    <row r="3503" spans="2:3" hidden="1">
      <c r="B3503" s="49" t="s">
        <v>1539</v>
      </c>
      <c r="C3503" s="49" t="s">
        <v>206</v>
      </c>
    </row>
    <row r="3504" spans="2:3" hidden="1">
      <c r="B3504" s="49" t="s">
        <v>1540</v>
      </c>
      <c r="C3504" s="49" t="s">
        <v>206</v>
      </c>
    </row>
    <row r="3505" spans="2:3" hidden="1">
      <c r="B3505" s="49" t="s">
        <v>1541</v>
      </c>
      <c r="C3505" s="49" t="s">
        <v>206</v>
      </c>
    </row>
    <row r="3506" spans="2:3" hidden="1">
      <c r="B3506" s="49" t="s">
        <v>1542</v>
      </c>
      <c r="C3506" s="49" t="s">
        <v>206</v>
      </c>
    </row>
    <row r="3507" spans="2:3" hidden="1">
      <c r="B3507" s="49" t="s">
        <v>1543</v>
      </c>
      <c r="C3507" s="49" t="s">
        <v>211</v>
      </c>
    </row>
    <row r="3508" spans="2:3" hidden="1">
      <c r="B3508" s="49" t="s">
        <v>1544</v>
      </c>
      <c r="C3508" s="49" t="s">
        <v>206</v>
      </c>
    </row>
    <row r="3509" spans="2:3" hidden="1">
      <c r="B3509" s="49" t="s">
        <v>1545</v>
      </c>
      <c r="C3509" s="49" t="s">
        <v>210</v>
      </c>
    </row>
    <row r="3510" spans="2:3" hidden="1">
      <c r="B3510" s="49" t="s">
        <v>1546</v>
      </c>
      <c r="C3510" s="49" t="s">
        <v>206</v>
      </c>
    </row>
    <row r="3511" spans="2:3" hidden="1">
      <c r="B3511" s="49" t="s">
        <v>1547</v>
      </c>
      <c r="C3511" s="49" t="s">
        <v>210</v>
      </c>
    </row>
    <row r="3512" spans="2:3" hidden="1">
      <c r="B3512" s="49" t="s">
        <v>1548</v>
      </c>
      <c r="C3512" s="49" t="s">
        <v>210</v>
      </c>
    </row>
    <row r="3513" spans="2:3" hidden="1">
      <c r="B3513" s="49" t="s">
        <v>1549</v>
      </c>
      <c r="C3513" s="49" t="s">
        <v>206</v>
      </c>
    </row>
    <row r="3514" spans="2:3" hidden="1">
      <c r="B3514" s="49" t="s">
        <v>1550</v>
      </c>
      <c r="C3514" s="49" t="s">
        <v>211</v>
      </c>
    </row>
    <row r="3515" spans="2:3" hidden="1">
      <c r="B3515" s="49" t="s">
        <v>1551</v>
      </c>
      <c r="C3515" s="49" t="s">
        <v>213</v>
      </c>
    </row>
    <row r="3516" spans="2:3" hidden="1">
      <c r="B3516" s="49" t="s">
        <v>1552</v>
      </c>
      <c r="C3516" s="49" t="s">
        <v>213</v>
      </c>
    </row>
    <row r="3517" spans="2:3" hidden="1">
      <c r="B3517" s="49" t="s">
        <v>1553</v>
      </c>
      <c r="C3517" s="49" t="s">
        <v>213</v>
      </c>
    </row>
    <row r="3518" spans="2:3" hidden="1">
      <c r="B3518" s="49" t="s">
        <v>1554</v>
      </c>
      <c r="C3518" s="49" t="s">
        <v>210</v>
      </c>
    </row>
    <row r="3519" spans="2:3" hidden="1">
      <c r="B3519" s="49" t="s">
        <v>1555</v>
      </c>
      <c r="C3519" s="49" t="s">
        <v>210</v>
      </c>
    </row>
    <row r="3520" spans="2:3" hidden="1">
      <c r="B3520" s="49" t="s">
        <v>1556</v>
      </c>
      <c r="C3520" s="49" t="s">
        <v>210</v>
      </c>
    </row>
    <row r="3521" spans="2:3" hidden="1">
      <c r="B3521" s="49" t="s">
        <v>1557</v>
      </c>
      <c r="C3521" s="49" t="s">
        <v>210</v>
      </c>
    </row>
    <row r="3522" spans="2:3" hidden="1">
      <c r="B3522" s="49" t="s">
        <v>1558</v>
      </c>
      <c r="C3522" s="49" t="s">
        <v>206</v>
      </c>
    </row>
    <row r="3523" spans="2:3" hidden="1">
      <c r="B3523" s="49" t="s">
        <v>1559</v>
      </c>
      <c r="C3523" s="49" t="s">
        <v>213</v>
      </c>
    </row>
    <row r="3524" spans="2:3" hidden="1">
      <c r="B3524" s="49" t="s">
        <v>1560</v>
      </c>
      <c r="C3524" s="49" t="s">
        <v>206</v>
      </c>
    </row>
    <row r="3525" spans="2:3" hidden="1">
      <c r="B3525" s="49" t="s">
        <v>1561</v>
      </c>
      <c r="C3525" s="49" t="s">
        <v>213</v>
      </c>
    </row>
    <row r="3526" spans="2:3" hidden="1">
      <c r="B3526" s="49" t="s">
        <v>1562</v>
      </c>
      <c r="C3526" s="49" t="s">
        <v>213</v>
      </c>
    </row>
    <row r="3527" spans="2:3" hidden="1">
      <c r="B3527" s="49" t="s">
        <v>1563</v>
      </c>
      <c r="C3527" s="49" t="s">
        <v>206</v>
      </c>
    </row>
    <row r="3528" spans="2:3" hidden="1">
      <c r="B3528" s="49" t="s">
        <v>1564</v>
      </c>
      <c r="C3528" s="49" t="s">
        <v>213</v>
      </c>
    </row>
    <row r="3529" spans="2:3" hidden="1">
      <c r="B3529" s="49" t="s">
        <v>1565</v>
      </c>
      <c r="C3529" s="49" t="s">
        <v>213</v>
      </c>
    </row>
    <row r="3530" spans="2:3" hidden="1">
      <c r="B3530" s="49" t="s">
        <v>1566</v>
      </c>
      <c r="C3530" s="49" t="s">
        <v>213</v>
      </c>
    </row>
    <row r="3531" spans="2:3" hidden="1">
      <c r="B3531" s="49" t="s">
        <v>1567</v>
      </c>
      <c r="C3531" s="49" t="s">
        <v>213</v>
      </c>
    </row>
    <row r="3532" spans="2:3" hidden="1">
      <c r="B3532" s="49" t="s">
        <v>1568</v>
      </c>
      <c r="C3532" s="49" t="s">
        <v>210</v>
      </c>
    </row>
    <row r="3533" spans="2:3" hidden="1">
      <c r="B3533" s="49" t="s">
        <v>1569</v>
      </c>
      <c r="C3533" s="49" t="s">
        <v>210</v>
      </c>
    </row>
    <row r="3534" spans="2:3" hidden="1">
      <c r="B3534" s="49" t="s">
        <v>1570</v>
      </c>
      <c r="C3534" s="49" t="s">
        <v>210</v>
      </c>
    </row>
    <row r="3535" spans="2:3" hidden="1">
      <c r="B3535" s="49" t="s">
        <v>1571</v>
      </c>
      <c r="C3535" s="49" t="s">
        <v>210</v>
      </c>
    </row>
    <row r="3536" spans="2:3" hidden="1">
      <c r="B3536" s="49" t="s">
        <v>1572</v>
      </c>
      <c r="C3536" s="49" t="s">
        <v>210</v>
      </c>
    </row>
    <row r="3537" spans="2:3" hidden="1">
      <c r="B3537" s="49" t="s">
        <v>1573</v>
      </c>
      <c r="C3537" s="49" t="s">
        <v>206</v>
      </c>
    </row>
    <row r="3538" spans="2:3" hidden="1">
      <c r="B3538" s="49" t="s">
        <v>1574</v>
      </c>
      <c r="C3538" s="49" t="s">
        <v>213</v>
      </c>
    </row>
    <row r="3539" spans="2:3" hidden="1">
      <c r="B3539" s="49" t="s">
        <v>1575</v>
      </c>
      <c r="C3539" s="49" t="s">
        <v>213</v>
      </c>
    </row>
    <row r="3540" spans="2:3" hidden="1">
      <c r="B3540" s="49" t="s">
        <v>1576</v>
      </c>
      <c r="C3540" s="49" t="s">
        <v>206</v>
      </c>
    </row>
    <row r="3541" spans="2:3" hidden="1">
      <c r="B3541" s="49" t="s">
        <v>1577</v>
      </c>
      <c r="C3541" s="49" t="s">
        <v>210</v>
      </c>
    </row>
    <row r="3542" spans="2:3" hidden="1">
      <c r="B3542" s="49" t="s">
        <v>1578</v>
      </c>
      <c r="C3542" s="49" t="s">
        <v>213</v>
      </c>
    </row>
    <row r="3543" spans="2:3" hidden="1">
      <c r="B3543" s="49" t="s">
        <v>1579</v>
      </c>
      <c r="C3543" s="49" t="s">
        <v>213</v>
      </c>
    </row>
    <row r="3544" spans="2:3" hidden="1">
      <c r="B3544" s="49" t="s">
        <v>1580</v>
      </c>
      <c r="C3544" s="49" t="s">
        <v>213</v>
      </c>
    </row>
    <row r="3545" spans="2:3" hidden="1">
      <c r="B3545" s="49" t="s">
        <v>1581</v>
      </c>
      <c r="C3545" s="49" t="s">
        <v>206</v>
      </c>
    </row>
    <row r="3546" spans="2:3" hidden="1">
      <c r="B3546" s="49" t="s">
        <v>1582</v>
      </c>
      <c r="C3546" s="49" t="s">
        <v>213</v>
      </c>
    </row>
    <row r="3547" spans="2:3" hidden="1">
      <c r="B3547" s="49" t="s">
        <v>1583</v>
      </c>
      <c r="C3547" s="49" t="s">
        <v>213</v>
      </c>
    </row>
    <row r="3548" spans="2:3" hidden="1">
      <c r="B3548" s="49" t="s">
        <v>1584</v>
      </c>
      <c r="C3548" s="49" t="s">
        <v>213</v>
      </c>
    </row>
    <row r="3549" spans="2:3" hidden="1">
      <c r="B3549" s="49" t="s">
        <v>1585</v>
      </c>
      <c r="C3549" s="49" t="s">
        <v>213</v>
      </c>
    </row>
    <row r="3550" spans="2:3" hidden="1">
      <c r="B3550" s="49" t="s">
        <v>1586</v>
      </c>
      <c r="C3550" s="49" t="s">
        <v>210</v>
      </c>
    </row>
    <row r="3551" spans="2:3" hidden="1">
      <c r="B3551" s="49" t="s">
        <v>1587</v>
      </c>
      <c r="C3551" s="49" t="s">
        <v>210</v>
      </c>
    </row>
    <row r="3552" spans="2:3" hidden="1">
      <c r="B3552" s="49" t="s">
        <v>1588</v>
      </c>
      <c r="C3552" s="49" t="s">
        <v>210</v>
      </c>
    </row>
    <row r="3553" spans="2:3" hidden="1">
      <c r="B3553" s="49" t="s">
        <v>1589</v>
      </c>
      <c r="C3553" s="49" t="s">
        <v>211</v>
      </c>
    </row>
    <row r="3554" spans="2:3" hidden="1">
      <c r="B3554" s="49" t="s">
        <v>1590</v>
      </c>
      <c r="C3554" s="49" t="s">
        <v>210</v>
      </c>
    </row>
    <row r="3555" spans="2:3" hidden="1">
      <c r="B3555" s="49" t="s">
        <v>1591</v>
      </c>
      <c r="C3555" s="49" t="s">
        <v>210</v>
      </c>
    </row>
    <row r="3556" spans="2:3" hidden="1">
      <c r="B3556" s="49" t="s">
        <v>1592</v>
      </c>
      <c r="C3556" s="49" t="s">
        <v>210</v>
      </c>
    </row>
    <row r="3557" spans="2:3" hidden="1">
      <c r="B3557" s="49" t="s">
        <v>1593</v>
      </c>
      <c r="C3557" s="49" t="s">
        <v>210</v>
      </c>
    </row>
    <row r="3558" spans="2:3" hidden="1">
      <c r="B3558" s="49" t="s">
        <v>1594</v>
      </c>
      <c r="C3558" s="49" t="s">
        <v>213</v>
      </c>
    </row>
    <row r="3559" spans="2:3" hidden="1">
      <c r="B3559" s="49" t="s">
        <v>1595</v>
      </c>
      <c r="C3559" s="49" t="s">
        <v>213</v>
      </c>
    </row>
    <row r="3560" spans="2:3" hidden="1">
      <c r="B3560" s="49" t="s">
        <v>1596</v>
      </c>
      <c r="C3560" s="49" t="s">
        <v>213</v>
      </c>
    </row>
    <row r="3561" spans="2:3" hidden="1">
      <c r="B3561" s="49" t="s">
        <v>1597</v>
      </c>
      <c r="C3561" s="49" t="s">
        <v>210</v>
      </c>
    </row>
    <row r="3562" spans="2:3" hidden="1">
      <c r="B3562" s="49" t="s">
        <v>1598</v>
      </c>
      <c r="C3562" s="49" t="s">
        <v>213</v>
      </c>
    </row>
    <row r="3563" spans="2:3" hidden="1">
      <c r="B3563" s="49" t="s">
        <v>1599</v>
      </c>
      <c r="C3563" s="49" t="s">
        <v>213</v>
      </c>
    </row>
    <row r="3564" spans="2:3" hidden="1">
      <c r="B3564" s="49" t="s">
        <v>1600</v>
      </c>
      <c r="C3564" s="49" t="s">
        <v>213</v>
      </c>
    </row>
    <row r="3565" spans="2:3" hidden="1">
      <c r="B3565" s="49" t="s">
        <v>1601</v>
      </c>
      <c r="C3565" s="49" t="s">
        <v>213</v>
      </c>
    </row>
    <row r="3566" spans="2:3" hidden="1">
      <c r="B3566" s="49" t="s">
        <v>1602</v>
      </c>
      <c r="C3566" s="49" t="s">
        <v>213</v>
      </c>
    </row>
    <row r="3567" spans="2:3" hidden="1">
      <c r="B3567" s="49" t="s">
        <v>1603</v>
      </c>
      <c r="C3567" s="49" t="s">
        <v>213</v>
      </c>
    </row>
    <row r="3568" spans="2:3" hidden="1">
      <c r="B3568" s="49" t="s">
        <v>1604</v>
      </c>
      <c r="C3568" s="49" t="s">
        <v>206</v>
      </c>
    </row>
    <row r="3569" spans="2:3" hidden="1">
      <c r="B3569" s="49" t="s">
        <v>1605</v>
      </c>
      <c r="C3569" s="49" t="s">
        <v>206</v>
      </c>
    </row>
    <row r="3570" spans="2:3" hidden="1">
      <c r="B3570" s="49" t="s">
        <v>1606</v>
      </c>
      <c r="C3570" s="49" t="s">
        <v>206</v>
      </c>
    </row>
    <row r="3571" spans="2:3" hidden="1">
      <c r="B3571" s="49" t="s">
        <v>1607</v>
      </c>
      <c r="C3571" s="49" t="s">
        <v>206</v>
      </c>
    </row>
    <row r="3572" spans="2:3" hidden="1">
      <c r="B3572" s="49" t="s">
        <v>1608</v>
      </c>
      <c r="C3572" s="49" t="s">
        <v>206</v>
      </c>
    </row>
    <row r="3573" spans="2:3" hidden="1">
      <c r="B3573" s="49" t="s">
        <v>1609</v>
      </c>
      <c r="C3573" s="49" t="s">
        <v>206</v>
      </c>
    </row>
    <row r="3574" spans="2:3" hidden="1">
      <c r="B3574" s="49" t="s">
        <v>1610</v>
      </c>
      <c r="C3574" s="49" t="s">
        <v>206</v>
      </c>
    </row>
    <row r="3575" spans="2:3" hidden="1">
      <c r="B3575" s="49" t="s">
        <v>1611</v>
      </c>
      <c r="C3575" s="49" t="s">
        <v>206</v>
      </c>
    </row>
    <row r="3576" spans="2:3" hidden="1">
      <c r="B3576" s="49" t="s">
        <v>1612</v>
      </c>
      <c r="C3576" s="49" t="s">
        <v>206</v>
      </c>
    </row>
    <row r="3577" spans="2:3" hidden="1">
      <c r="B3577" s="49" t="s">
        <v>1613</v>
      </c>
      <c r="C3577" s="49" t="s">
        <v>211</v>
      </c>
    </row>
    <row r="3578" spans="2:3" hidden="1">
      <c r="B3578" s="49" t="s">
        <v>1614</v>
      </c>
      <c r="C3578" s="49" t="s">
        <v>211</v>
      </c>
    </row>
    <row r="3579" spans="2:3" hidden="1">
      <c r="B3579" s="49" t="s">
        <v>1615</v>
      </c>
      <c r="C3579" s="49" t="s">
        <v>206</v>
      </c>
    </row>
    <row r="3580" spans="2:3" hidden="1">
      <c r="B3580" s="49" t="s">
        <v>1616</v>
      </c>
      <c r="C3580" s="49" t="s">
        <v>210</v>
      </c>
    </row>
    <row r="3581" spans="2:3" hidden="1">
      <c r="B3581" s="49" t="s">
        <v>1617</v>
      </c>
      <c r="C3581" s="49" t="s">
        <v>210</v>
      </c>
    </row>
    <row r="3582" spans="2:3" hidden="1">
      <c r="B3582" s="49" t="s">
        <v>1618</v>
      </c>
      <c r="C3582" s="49" t="s">
        <v>206</v>
      </c>
    </row>
    <row r="3583" spans="2:3" hidden="1">
      <c r="B3583" s="49" t="s">
        <v>1619</v>
      </c>
      <c r="C3583" s="49" t="s">
        <v>211</v>
      </c>
    </row>
    <row r="3584" spans="2:3" hidden="1">
      <c r="B3584" s="49" t="s">
        <v>1620</v>
      </c>
      <c r="C3584" s="49" t="s">
        <v>210</v>
      </c>
    </row>
    <row r="3585" spans="2:3" hidden="1">
      <c r="B3585" s="49" t="s">
        <v>1621</v>
      </c>
      <c r="C3585" s="49" t="s">
        <v>210</v>
      </c>
    </row>
    <row r="3586" spans="2:3" hidden="1">
      <c r="B3586" s="49" t="s">
        <v>1622</v>
      </c>
      <c r="C3586" s="49" t="s">
        <v>210</v>
      </c>
    </row>
    <row r="3587" spans="2:3" hidden="1">
      <c r="B3587" s="49" t="s">
        <v>1623</v>
      </c>
      <c r="C3587" s="49" t="s">
        <v>206</v>
      </c>
    </row>
    <row r="3588" spans="2:3" hidden="1">
      <c r="B3588" s="49" t="s">
        <v>1624</v>
      </c>
      <c r="C3588" s="49" t="s">
        <v>211</v>
      </c>
    </row>
    <row r="3589" spans="2:3" hidden="1">
      <c r="B3589" s="49" t="s">
        <v>1625</v>
      </c>
      <c r="C3589" s="49" t="s">
        <v>213</v>
      </c>
    </row>
    <row r="3590" spans="2:3" hidden="1">
      <c r="B3590" s="49" t="s">
        <v>1626</v>
      </c>
      <c r="C3590" s="49" t="s">
        <v>213</v>
      </c>
    </row>
    <row r="3591" spans="2:3" hidden="1">
      <c r="B3591" s="49" t="s">
        <v>1627</v>
      </c>
      <c r="C3591" s="49" t="s">
        <v>213</v>
      </c>
    </row>
    <row r="3592" spans="2:3" hidden="1">
      <c r="B3592" s="49" t="s">
        <v>1628</v>
      </c>
      <c r="C3592" s="49" t="s">
        <v>210</v>
      </c>
    </row>
    <row r="3593" spans="2:3" hidden="1">
      <c r="B3593" s="49" t="s">
        <v>1629</v>
      </c>
      <c r="C3593" s="49" t="s">
        <v>210</v>
      </c>
    </row>
    <row r="3594" spans="2:3" hidden="1">
      <c r="B3594" s="49" t="s">
        <v>1630</v>
      </c>
      <c r="C3594" s="49" t="s">
        <v>210</v>
      </c>
    </row>
    <row r="3595" spans="2:3" hidden="1">
      <c r="B3595" s="49" t="s">
        <v>1631</v>
      </c>
      <c r="C3595" s="49" t="s">
        <v>210</v>
      </c>
    </row>
    <row r="3596" spans="2:3" hidden="1">
      <c r="B3596" s="49" t="s">
        <v>1632</v>
      </c>
      <c r="C3596" s="49" t="s">
        <v>210</v>
      </c>
    </row>
    <row r="3597" spans="2:3" hidden="1">
      <c r="B3597" s="49" t="s">
        <v>1633</v>
      </c>
      <c r="C3597" s="49" t="s">
        <v>206</v>
      </c>
    </row>
    <row r="3598" spans="2:3" hidden="1">
      <c r="B3598" s="49" t="s">
        <v>1634</v>
      </c>
      <c r="C3598" s="49" t="s">
        <v>213</v>
      </c>
    </row>
    <row r="3599" spans="2:3" hidden="1">
      <c r="B3599" s="49" t="s">
        <v>1635</v>
      </c>
      <c r="C3599" s="49" t="s">
        <v>213</v>
      </c>
    </row>
    <row r="3600" spans="2:3" hidden="1">
      <c r="B3600" s="49" t="s">
        <v>1636</v>
      </c>
      <c r="C3600" s="49" t="s">
        <v>206</v>
      </c>
    </row>
    <row r="3601" spans="2:3" hidden="1">
      <c r="B3601" s="49" t="s">
        <v>1637</v>
      </c>
      <c r="C3601" s="49" t="s">
        <v>210</v>
      </c>
    </row>
    <row r="3602" spans="2:3" hidden="1">
      <c r="B3602" s="49" t="s">
        <v>1638</v>
      </c>
      <c r="C3602" s="49" t="s">
        <v>213</v>
      </c>
    </row>
    <row r="3603" spans="2:3" hidden="1">
      <c r="B3603" s="49" t="s">
        <v>1639</v>
      </c>
      <c r="C3603" s="49" t="s">
        <v>213</v>
      </c>
    </row>
    <row r="3604" spans="2:3" hidden="1">
      <c r="B3604" s="49" t="s">
        <v>1640</v>
      </c>
      <c r="C3604" s="49" t="s">
        <v>213</v>
      </c>
    </row>
    <row r="3605" spans="2:3" hidden="1">
      <c r="B3605" s="49" t="s">
        <v>1641</v>
      </c>
      <c r="C3605" s="49" t="s">
        <v>206</v>
      </c>
    </row>
    <row r="3606" spans="2:3" hidden="1">
      <c r="B3606" s="49" t="s">
        <v>1642</v>
      </c>
      <c r="C3606" s="49" t="s">
        <v>213</v>
      </c>
    </row>
    <row r="3607" spans="2:3" hidden="1">
      <c r="B3607" s="49" t="s">
        <v>1643</v>
      </c>
      <c r="C3607" s="49" t="s">
        <v>213</v>
      </c>
    </row>
    <row r="3608" spans="2:3" hidden="1">
      <c r="B3608" s="49" t="s">
        <v>1644</v>
      </c>
      <c r="C3608" s="49" t="s">
        <v>213</v>
      </c>
    </row>
    <row r="3609" spans="2:3" hidden="1">
      <c r="B3609" s="49" t="s">
        <v>1645</v>
      </c>
      <c r="C3609" s="49" t="s">
        <v>213</v>
      </c>
    </row>
    <row r="3610" spans="2:3" hidden="1">
      <c r="B3610" s="49" t="s">
        <v>1646</v>
      </c>
      <c r="C3610" s="49" t="s">
        <v>210</v>
      </c>
    </row>
    <row r="3611" spans="2:3" hidden="1">
      <c r="B3611" s="49" t="s">
        <v>1647</v>
      </c>
      <c r="C3611" s="49" t="s">
        <v>210</v>
      </c>
    </row>
    <row r="3612" spans="2:3" hidden="1">
      <c r="B3612" s="49" t="s">
        <v>1648</v>
      </c>
      <c r="C3612" s="49" t="s">
        <v>210</v>
      </c>
    </row>
    <row r="3613" spans="2:3" hidden="1">
      <c r="B3613" s="49" t="s">
        <v>1649</v>
      </c>
      <c r="C3613" s="49" t="s">
        <v>211</v>
      </c>
    </row>
    <row r="3614" spans="2:3" hidden="1">
      <c r="B3614" s="49" t="s">
        <v>1650</v>
      </c>
      <c r="C3614" s="49" t="s">
        <v>210</v>
      </c>
    </row>
    <row r="3615" spans="2:3" hidden="1">
      <c r="B3615" s="49" t="s">
        <v>1651</v>
      </c>
      <c r="C3615" s="49" t="s">
        <v>210</v>
      </c>
    </row>
    <row r="3616" spans="2:3" hidden="1">
      <c r="B3616" s="49" t="s">
        <v>1652</v>
      </c>
      <c r="C3616" s="49" t="s">
        <v>210</v>
      </c>
    </row>
    <row r="3617" spans="2:3" hidden="1">
      <c r="B3617" s="49" t="s">
        <v>1653</v>
      </c>
      <c r="C3617" s="49" t="s">
        <v>206</v>
      </c>
    </row>
    <row r="3618" spans="2:3" hidden="1">
      <c r="B3618" s="49" t="s">
        <v>1654</v>
      </c>
      <c r="C3618" s="49" t="s">
        <v>210</v>
      </c>
    </row>
    <row r="3619" spans="2:3" hidden="1">
      <c r="B3619" s="49" t="s">
        <v>1655</v>
      </c>
      <c r="C3619" s="49" t="s">
        <v>213</v>
      </c>
    </row>
    <row r="3620" spans="2:3" hidden="1">
      <c r="B3620" s="49" t="s">
        <v>1656</v>
      </c>
      <c r="C3620" s="49" t="s">
        <v>213</v>
      </c>
    </row>
    <row r="3621" spans="2:3" hidden="1">
      <c r="B3621" s="49" t="s">
        <v>1657</v>
      </c>
      <c r="C3621" s="49" t="s">
        <v>213</v>
      </c>
    </row>
    <row r="3622" spans="2:3" hidden="1">
      <c r="B3622" s="49" t="s">
        <v>1658</v>
      </c>
      <c r="C3622" s="49" t="s">
        <v>206</v>
      </c>
    </row>
    <row r="3623" spans="2:3" hidden="1">
      <c r="B3623" s="49" t="s">
        <v>1659</v>
      </c>
      <c r="C3623" s="49" t="s">
        <v>210</v>
      </c>
    </row>
    <row r="3624" spans="2:3" hidden="1">
      <c r="B3624" s="49" t="s">
        <v>1660</v>
      </c>
      <c r="C3624" s="49" t="s">
        <v>213</v>
      </c>
    </row>
    <row r="3625" spans="2:3" hidden="1">
      <c r="B3625" s="49" t="s">
        <v>1661</v>
      </c>
      <c r="C3625" s="49" t="s">
        <v>213</v>
      </c>
    </row>
    <row r="3626" spans="2:3" hidden="1">
      <c r="B3626" s="49" t="s">
        <v>1662</v>
      </c>
      <c r="C3626" s="49" t="s">
        <v>213</v>
      </c>
    </row>
    <row r="3627" spans="2:3" hidden="1">
      <c r="B3627" s="49" t="s">
        <v>1663</v>
      </c>
      <c r="C3627" s="49" t="s">
        <v>206</v>
      </c>
    </row>
    <row r="3628" spans="2:3" hidden="1">
      <c r="B3628" s="49" t="s">
        <v>1664</v>
      </c>
      <c r="C3628" s="49" t="s">
        <v>213</v>
      </c>
    </row>
    <row r="3629" spans="2:3" hidden="1">
      <c r="B3629" s="49" t="s">
        <v>1665</v>
      </c>
      <c r="C3629" s="49" t="s">
        <v>213</v>
      </c>
    </row>
    <row r="3630" spans="2:3" hidden="1">
      <c r="B3630" s="49" t="s">
        <v>1666</v>
      </c>
      <c r="C3630" s="49" t="s">
        <v>213</v>
      </c>
    </row>
    <row r="3631" spans="2:3" hidden="1">
      <c r="B3631" s="49" t="s">
        <v>1667</v>
      </c>
      <c r="C3631" s="49" t="s">
        <v>213</v>
      </c>
    </row>
    <row r="3632" spans="2:3" hidden="1">
      <c r="B3632" s="49" t="s">
        <v>1668</v>
      </c>
      <c r="C3632" s="49" t="s">
        <v>210</v>
      </c>
    </row>
    <row r="3633" spans="2:3" hidden="1">
      <c r="B3633" s="49" t="s">
        <v>1669</v>
      </c>
      <c r="C3633" s="49" t="s">
        <v>210</v>
      </c>
    </row>
    <row r="3634" spans="2:3" hidden="1">
      <c r="B3634" s="49" t="s">
        <v>1670</v>
      </c>
      <c r="C3634" s="49" t="s">
        <v>210</v>
      </c>
    </row>
    <row r="3635" spans="2:3" hidden="1">
      <c r="B3635" s="49" t="s">
        <v>1671</v>
      </c>
      <c r="C3635" s="49" t="s">
        <v>211</v>
      </c>
    </row>
    <row r="3636" spans="2:3" hidden="1">
      <c r="B3636" s="49" t="s">
        <v>1672</v>
      </c>
      <c r="C3636" s="49" t="s">
        <v>210</v>
      </c>
    </row>
    <row r="3637" spans="2:3" hidden="1">
      <c r="B3637" s="49" t="s">
        <v>1673</v>
      </c>
      <c r="C3637" s="49" t="s">
        <v>210</v>
      </c>
    </row>
    <row r="3638" spans="2:3" hidden="1">
      <c r="B3638" s="49" t="s">
        <v>1674</v>
      </c>
      <c r="C3638" s="49" t="s">
        <v>210</v>
      </c>
    </row>
    <row r="3639" spans="2:3" hidden="1">
      <c r="B3639" s="49" t="s">
        <v>1675</v>
      </c>
      <c r="C3639" s="49" t="s">
        <v>210</v>
      </c>
    </row>
    <row r="3640" spans="2:3" hidden="1">
      <c r="B3640" s="49" t="s">
        <v>1676</v>
      </c>
      <c r="C3640" s="49" t="s">
        <v>213</v>
      </c>
    </row>
    <row r="3641" spans="2:3" hidden="1">
      <c r="B3641" s="49" t="s">
        <v>1677</v>
      </c>
      <c r="C3641" s="49" t="s">
        <v>213</v>
      </c>
    </row>
    <row r="3642" spans="2:3" hidden="1">
      <c r="B3642" s="49" t="s">
        <v>1678</v>
      </c>
      <c r="C3642" s="49" t="s">
        <v>213</v>
      </c>
    </row>
    <row r="3643" spans="2:3" hidden="1">
      <c r="B3643" s="49" t="s">
        <v>1679</v>
      </c>
      <c r="C3643" s="49" t="s">
        <v>210</v>
      </c>
    </row>
    <row r="3644" spans="2:3" hidden="1">
      <c r="B3644" s="49" t="s">
        <v>1680</v>
      </c>
      <c r="C3644" s="49" t="s">
        <v>213</v>
      </c>
    </row>
    <row r="3645" spans="2:3" hidden="1">
      <c r="B3645" s="49" t="s">
        <v>1681</v>
      </c>
      <c r="C3645" s="49" t="s">
        <v>213</v>
      </c>
    </row>
    <row r="3646" spans="2:3" hidden="1">
      <c r="B3646" s="49" t="s">
        <v>1682</v>
      </c>
      <c r="C3646" s="49" t="s">
        <v>213</v>
      </c>
    </row>
    <row r="3647" spans="2:3" hidden="1">
      <c r="B3647" s="49" t="s">
        <v>1683</v>
      </c>
      <c r="C3647" s="49" t="s">
        <v>213</v>
      </c>
    </row>
    <row r="3648" spans="2:3" hidden="1">
      <c r="B3648" s="49" t="s">
        <v>1684</v>
      </c>
      <c r="C3648" s="49" t="s">
        <v>213</v>
      </c>
    </row>
    <row r="3649" spans="2:3" hidden="1">
      <c r="B3649" s="49" t="s">
        <v>1685</v>
      </c>
      <c r="C3649" s="49" t="s">
        <v>213</v>
      </c>
    </row>
    <row r="3650" spans="2:3" hidden="1">
      <c r="B3650" s="49" t="s">
        <v>1686</v>
      </c>
      <c r="C3650" s="49" t="s">
        <v>206</v>
      </c>
    </row>
    <row r="3651" spans="2:3" hidden="1">
      <c r="B3651" s="49" t="s">
        <v>1687</v>
      </c>
      <c r="C3651" s="49" t="s">
        <v>206</v>
      </c>
    </row>
    <row r="3652" spans="2:3" hidden="1">
      <c r="B3652" s="49" t="s">
        <v>1688</v>
      </c>
      <c r="C3652" s="49" t="s">
        <v>206</v>
      </c>
    </row>
    <row r="3653" spans="2:3" hidden="1">
      <c r="B3653" s="49" t="s">
        <v>1689</v>
      </c>
      <c r="C3653" s="49" t="s">
        <v>206</v>
      </c>
    </row>
    <row r="3654" spans="2:3" hidden="1">
      <c r="B3654" s="49" t="s">
        <v>1690</v>
      </c>
      <c r="C3654" s="49" t="s">
        <v>206</v>
      </c>
    </row>
    <row r="3655" spans="2:3" hidden="1">
      <c r="B3655" s="49" t="s">
        <v>1691</v>
      </c>
      <c r="C3655" s="49" t="s">
        <v>206</v>
      </c>
    </row>
    <row r="3656" spans="2:3" hidden="1">
      <c r="B3656" s="49" t="s">
        <v>1692</v>
      </c>
      <c r="C3656" s="49" t="s">
        <v>206</v>
      </c>
    </row>
    <row r="3657" spans="2:3" hidden="1">
      <c r="B3657" s="49" t="s">
        <v>1693</v>
      </c>
      <c r="C3657" s="49" t="s">
        <v>206</v>
      </c>
    </row>
    <row r="3658" spans="2:3" hidden="1">
      <c r="B3658" s="49" t="s">
        <v>1694</v>
      </c>
      <c r="C3658" s="49" t="s">
        <v>206</v>
      </c>
    </row>
    <row r="3659" spans="2:3" hidden="1">
      <c r="B3659" s="49" t="s">
        <v>1695</v>
      </c>
      <c r="C3659" s="49" t="s">
        <v>211</v>
      </c>
    </row>
    <row r="3660" spans="2:3" hidden="1">
      <c r="B3660" s="49" t="s">
        <v>1696</v>
      </c>
      <c r="C3660" s="49" t="s">
        <v>211</v>
      </c>
    </row>
    <row r="3661" spans="2:3" hidden="1">
      <c r="B3661" s="49" t="s">
        <v>1697</v>
      </c>
      <c r="C3661" s="49" t="s">
        <v>211</v>
      </c>
    </row>
    <row r="3662" spans="2:3" hidden="1">
      <c r="B3662" s="49" t="s">
        <v>1698</v>
      </c>
      <c r="C3662" s="49" t="s">
        <v>211</v>
      </c>
    </row>
    <row r="3663" spans="2:3" hidden="1">
      <c r="B3663" s="49" t="s">
        <v>1699</v>
      </c>
      <c r="C3663" s="49" t="s">
        <v>211</v>
      </c>
    </row>
    <row r="3664" spans="2:3" hidden="1">
      <c r="B3664" s="49" t="s">
        <v>1700</v>
      </c>
      <c r="C3664" s="49" t="s">
        <v>210</v>
      </c>
    </row>
    <row r="3665" spans="2:3" hidden="1">
      <c r="B3665" s="49" t="s">
        <v>1701</v>
      </c>
      <c r="C3665" s="49" t="s">
        <v>210</v>
      </c>
    </row>
    <row r="3666" spans="2:3" hidden="1">
      <c r="B3666" s="49" t="s">
        <v>1702</v>
      </c>
      <c r="C3666" s="49" t="s">
        <v>210</v>
      </c>
    </row>
    <row r="3667" spans="2:3" hidden="1">
      <c r="B3667" s="49" t="s">
        <v>1703</v>
      </c>
      <c r="C3667" s="49" t="s">
        <v>211</v>
      </c>
    </row>
    <row r="3668" spans="2:3" hidden="1">
      <c r="B3668" s="49" t="s">
        <v>1704</v>
      </c>
      <c r="C3668" s="49" t="s">
        <v>210</v>
      </c>
    </row>
    <row r="3669" spans="2:3" hidden="1">
      <c r="B3669" s="49" t="s">
        <v>1705</v>
      </c>
      <c r="C3669" s="49" t="s">
        <v>210</v>
      </c>
    </row>
    <row r="3670" spans="2:3" hidden="1">
      <c r="B3670" s="49" t="s">
        <v>1706</v>
      </c>
      <c r="C3670" s="49" t="s">
        <v>210</v>
      </c>
    </row>
    <row r="3671" spans="2:3" hidden="1">
      <c r="B3671" s="49" t="s">
        <v>1707</v>
      </c>
      <c r="C3671" s="49" t="s">
        <v>211</v>
      </c>
    </row>
    <row r="3672" spans="2:3" hidden="1">
      <c r="B3672" s="49" t="s">
        <v>1708</v>
      </c>
      <c r="C3672" s="49" t="s">
        <v>213</v>
      </c>
    </row>
    <row r="3673" spans="2:3" hidden="1">
      <c r="B3673" s="49" t="s">
        <v>1709</v>
      </c>
      <c r="C3673" s="49" t="s">
        <v>213</v>
      </c>
    </row>
    <row r="3674" spans="2:3" hidden="1">
      <c r="B3674" s="49" t="s">
        <v>1710</v>
      </c>
      <c r="C3674" s="49" t="s">
        <v>211</v>
      </c>
    </row>
    <row r="3675" spans="2:3" hidden="1">
      <c r="B3675" s="49" t="s">
        <v>1711</v>
      </c>
      <c r="C3675" s="49" t="s">
        <v>210</v>
      </c>
    </row>
    <row r="3676" spans="2:3" hidden="1">
      <c r="B3676" s="49" t="s">
        <v>1712</v>
      </c>
      <c r="C3676" s="49" t="s">
        <v>210</v>
      </c>
    </row>
    <row r="3677" spans="2:3" hidden="1">
      <c r="B3677" s="49" t="s">
        <v>1713</v>
      </c>
      <c r="C3677" s="49" t="s">
        <v>210</v>
      </c>
    </row>
    <row r="3678" spans="2:3" hidden="1">
      <c r="B3678" s="49" t="s">
        <v>1714</v>
      </c>
      <c r="C3678" s="49" t="s">
        <v>210</v>
      </c>
    </row>
    <row r="3679" spans="2:3" hidden="1">
      <c r="B3679" s="49" t="s">
        <v>1715</v>
      </c>
      <c r="C3679" s="49" t="s">
        <v>213</v>
      </c>
    </row>
    <row r="3680" spans="2:3" hidden="1">
      <c r="B3680" s="49" t="s">
        <v>1716</v>
      </c>
      <c r="C3680" s="49" t="s">
        <v>213</v>
      </c>
    </row>
    <row r="3681" spans="2:3" hidden="1">
      <c r="B3681" s="49" t="s">
        <v>1717</v>
      </c>
      <c r="C3681" s="49" t="s">
        <v>213</v>
      </c>
    </row>
    <row r="3682" spans="2:3" hidden="1">
      <c r="B3682" s="49" t="s">
        <v>1718</v>
      </c>
      <c r="C3682" s="49" t="s">
        <v>210</v>
      </c>
    </row>
    <row r="3683" spans="2:3" hidden="1">
      <c r="B3683" s="49" t="s">
        <v>1719</v>
      </c>
      <c r="C3683" s="49" t="s">
        <v>213</v>
      </c>
    </row>
    <row r="3684" spans="2:3" hidden="1">
      <c r="B3684" s="49" t="s">
        <v>1720</v>
      </c>
      <c r="C3684" s="49" t="s">
        <v>213</v>
      </c>
    </row>
    <row r="3685" spans="2:3" hidden="1">
      <c r="B3685" s="49" t="s">
        <v>1721</v>
      </c>
      <c r="C3685" s="49" t="s">
        <v>213</v>
      </c>
    </row>
    <row r="3686" spans="2:3" hidden="1">
      <c r="B3686" s="49" t="s">
        <v>1722</v>
      </c>
      <c r="C3686" s="49" t="s">
        <v>213</v>
      </c>
    </row>
    <row r="3687" spans="2:3" hidden="1">
      <c r="B3687" s="49" t="s">
        <v>1723</v>
      </c>
      <c r="C3687" s="49" t="s">
        <v>213</v>
      </c>
    </row>
    <row r="3688" spans="2:3" hidden="1">
      <c r="B3688" s="49" t="s">
        <v>1724</v>
      </c>
      <c r="C3688" s="49" t="s">
        <v>213</v>
      </c>
    </row>
    <row r="3689" spans="2:3" hidden="1">
      <c r="B3689" s="49" t="s">
        <v>1725</v>
      </c>
      <c r="C3689" s="49" t="s">
        <v>211</v>
      </c>
    </row>
    <row r="3690" spans="2:3" hidden="1">
      <c r="B3690" s="49" t="s">
        <v>1726</v>
      </c>
      <c r="C3690" s="49" t="s">
        <v>210</v>
      </c>
    </row>
    <row r="3691" spans="2:3" hidden="1">
      <c r="B3691" s="49" t="s">
        <v>1727</v>
      </c>
      <c r="C3691" s="49" t="s">
        <v>210</v>
      </c>
    </row>
    <row r="3692" spans="2:3" hidden="1">
      <c r="B3692" s="49" t="s">
        <v>1728</v>
      </c>
      <c r="C3692" s="49" t="s">
        <v>210</v>
      </c>
    </row>
    <row r="3693" spans="2:3" hidden="1">
      <c r="B3693" s="49" t="s">
        <v>1729</v>
      </c>
      <c r="C3693" s="49" t="s">
        <v>210</v>
      </c>
    </row>
    <row r="3694" spans="2:3" hidden="1">
      <c r="B3694" s="49" t="s">
        <v>1730</v>
      </c>
      <c r="C3694" s="49" t="s">
        <v>213</v>
      </c>
    </row>
    <row r="3695" spans="2:3" hidden="1">
      <c r="B3695" s="49" t="s">
        <v>1731</v>
      </c>
      <c r="C3695" s="49" t="s">
        <v>213</v>
      </c>
    </row>
    <row r="3696" spans="2:3" hidden="1">
      <c r="B3696" s="49" t="s">
        <v>1732</v>
      </c>
      <c r="C3696" s="49" t="s">
        <v>213</v>
      </c>
    </row>
    <row r="3697" spans="2:3" hidden="1">
      <c r="B3697" s="49" t="s">
        <v>1733</v>
      </c>
      <c r="C3697" s="49" t="s">
        <v>210</v>
      </c>
    </row>
    <row r="3698" spans="2:3" hidden="1">
      <c r="B3698" s="49" t="s">
        <v>1734</v>
      </c>
      <c r="C3698" s="49" t="s">
        <v>213</v>
      </c>
    </row>
    <row r="3699" spans="2:3" hidden="1">
      <c r="B3699" s="49" t="s">
        <v>1735</v>
      </c>
      <c r="C3699" s="49" t="s">
        <v>213</v>
      </c>
    </row>
    <row r="3700" spans="2:3" hidden="1">
      <c r="B3700" s="49" t="s">
        <v>1736</v>
      </c>
      <c r="C3700" s="49" t="s">
        <v>213</v>
      </c>
    </row>
    <row r="3701" spans="2:3" hidden="1">
      <c r="B3701" s="49" t="s">
        <v>1737</v>
      </c>
      <c r="C3701" s="49" t="s">
        <v>213</v>
      </c>
    </row>
    <row r="3702" spans="2:3" hidden="1">
      <c r="B3702" s="49" t="s">
        <v>1738</v>
      </c>
      <c r="C3702" s="49" t="s">
        <v>213</v>
      </c>
    </row>
    <row r="3703" spans="2:3" hidden="1">
      <c r="B3703" s="49" t="s">
        <v>1739</v>
      </c>
      <c r="C3703" s="49" t="s">
        <v>213</v>
      </c>
    </row>
    <row r="3704" spans="2:3" hidden="1">
      <c r="B3704" s="49" t="s">
        <v>1740</v>
      </c>
      <c r="C3704" s="49" t="s">
        <v>211</v>
      </c>
    </row>
    <row r="3705" spans="2:3" hidden="1">
      <c r="B3705" s="49" t="s">
        <v>1741</v>
      </c>
      <c r="C3705" s="49" t="s">
        <v>210</v>
      </c>
    </row>
    <row r="3706" spans="2:3" hidden="1">
      <c r="B3706" s="49" t="s">
        <v>1742</v>
      </c>
      <c r="C3706" s="49" t="s">
        <v>210</v>
      </c>
    </row>
    <row r="3707" spans="2:3" hidden="1">
      <c r="B3707" s="49" t="s">
        <v>1743</v>
      </c>
      <c r="C3707" s="49" t="s">
        <v>210</v>
      </c>
    </row>
    <row r="3708" spans="2:3" hidden="1">
      <c r="B3708" s="49" t="s">
        <v>1744</v>
      </c>
      <c r="C3708" s="49" t="s">
        <v>213</v>
      </c>
    </row>
    <row r="3709" spans="2:3" hidden="1">
      <c r="B3709" s="49" t="s">
        <v>1745</v>
      </c>
      <c r="C3709" s="49" t="s">
        <v>213</v>
      </c>
    </row>
    <row r="3710" spans="2:3" hidden="1">
      <c r="B3710" s="49" t="s">
        <v>1746</v>
      </c>
      <c r="C3710" s="49" t="s">
        <v>210</v>
      </c>
    </row>
    <row r="3711" spans="2:3" hidden="1">
      <c r="B3711" s="49" t="s">
        <v>1747</v>
      </c>
      <c r="C3711" s="49" t="s">
        <v>213</v>
      </c>
    </row>
    <row r="3712" spans="2:3" hidden="1">
      <c r="B3712" s="49" t="s">
        <v>1748</v>
      </c>
      <c r="C3712" s="49" t="s">
        <v>213</v>
      </c>
    </row>
    <row r="3713" spans="2:3" hidden="1">
      <c r="B3713" s="49" t="s">
        <v>1749</v>
      </c>
      <c r="C3713" s="49" t="s">
        <v>211</v>
      </c>
    </row>
    <row r="3714" spans="2:3" hidden="1">
      <c r="B3714" s="49" t="s">
        <v>1750</v>
      </c>
      <c r="C3714" s="49" t="s">
        <v>211</v>
      </c>
    </row>
    <row r="3715" spans="2:3" hidden="1">
      <c r="B3715" s="49" t="s">
        <v>1751</v>
      </c>
      <c r="C3715" s="49" t="s">
        <v>211</v>
      </c>
    </row>
    <row r="3716" spans="2:3" hidden="1">
      <c r="B3716" s="49" t="s">
        <v>1752</v>
      </c>
      <c r="C3716" s="49" t="s">
        <v>211</v>
      </c>
    </row>
    <row r="3717" spans="2:3" hidden="1">
      <c r="B3717" s="49" t="s">
        <v>1753</v>
      </c>
      <c r="C3717" s="49" t="s">
        <v>211</v>
      </c>
    </row>
    <row r="3718" spans="2:3" hidden="1">
      <c r="B3718" s="49" t="s">
        <v>1754</v>
      </c>
      <c r="C3718" s="49" t="s">
        <v>211</v>
      </c>
    </row>
    <row r="3719" spans="2:3" hidden="1">
      <c r="B3719" s="49" t="s">
        <v>1755</v>
      </c>
      <c r="C3719" s="49" t="s">
        <v>211</v>
      </c>
    </row>
    <row r="3720" spans="2:3" hidden="1">
      <c r="B3720" s="49" t="s">
        <v>1756</v>
      </c>
      <c r="C3720" s="49" t="s">
        <v>211</v>
      </c>
    </row>
    <row r="3721" spans="2:3" hidden="1">
      <c r="B3721" s="49" t="s">
        <v>1757</v>
      </c>
      <c r="C3721" s="49" t="s">
        <v>211</v>
      </c>
    </row>
    <row r="3722" spans="2:3" hidden="1">
      <c r="B3722" s="49" t="s">
        <v>1758</v>
      </c>
      <c r="C3722" s="49" t="s">
        <v>211</v>
      </c>
    </row>
    <row r="3723" spans="2:3" hidden="1">
      <c r="B3723" s="49" t="s">
        <v>1759</v>
      </c>
      <c r="C3723" s="49" t="s">
        <v>211</v>
      </c>
    </row>
    <row r="3724" spans="2:3" hidden="1">
      <c r="B3724" s="49" t="s">
        <v>1760</v>
      </c>
      <c r="C3724" s="49" t="s">
        <v>211</v>
      </c>
    </row>
    <row r="3725" spans="2:3" hidden="1">
      <c r="B3725" s="49" t="s">
        <v>1761</v>
      </c>
      <c r="C3725" s="49" t="s">
        <v>211</v>
      </c>
    </row>
    <row r="3726" spans="2:3" hidden="1">
      <c r="B3726" s="49" t="s">
        <v>1762</v>
      </c>
      <c r="C3726" s="49" t="s">
        <v>211</v>
      </c>
    </row>
    <row r="3727" spans="2:3" hidden="1">
      <c r="B3727" s="49" t="s">
        <v>1763</v>
      </c>
      <c r="C3727" s="49" t="s">
        <v>211</v>
      </c>
    </row>
    <row r="3728" spans="2:3" hidden="1">
      <c r="B3728" s="49" t="s">
        <v>1764</v>
      </c>
      <c r="C3728" s="49" t="s">
        <v>211</v>
      </c>
    </row>
    <row r="3729" spans="2:3" hidden="1">
      <c r="B3729" s="49" t="s">
        <v>1765</v>
      </c>
      <c r="C3729" s="49" t="s">
        <v>211</v>
      </c>
    </row>
    <row r="3730" spans="2:3" hidden="1">
      <c r="B3730" s="49" t="s">
        <v>1766</v>
      </c>
      <c r="C3730" s="49" t="s">
        <v>211</v>
      </c>
    </row>
    <row r="3731" spans="2:3" hidden="1">
      <c r="B3731" s="49" t="s">
        <v>1767</v>
      </c>
      <c r="C3731" s="49" t="s">
        <v>211</v>
      </c>
    </row>
    <row r="3732" spans="2:3" hidden="1">
      <c r="B3732" s="49" t="s">
        <v>1768</v>
      </c>
      <c r="C3732" s="49" t="s">
        <v>211</v>
      </c>
    </row>
    <row r="3733" spans="2:3" hidden="1">
      <c r="B3733" s="49" t="s">
        <v>1769</v>
      </c>
      <c r="C3733" s="49" t="s">
        <v>211</v>
      </c>
    </row>
    <row r="3734" spans="2:3" hidden="1">
      <c r="B3734" s="49" t="s">
        <v>1770</v>
      </c>
      <c r="C3734" s="49" t="s">
        <v>211</v>
      </c>
    </row>
    <row r="3735" spans="2:3" hidden="1">
      <c r="B3735" s="49" t="s">
        <v>1771</v>
      </c>
      <c r="C3735" s="49" t="s">
        <v>211</v>
      </c>
    </row>
    <row r="3736" spans="2:3" hidden="1">
      <c r="B3736" s="49" t="s">
        <v>1772</v>
      </c>
      <c r="C3736" s="49" t="s">
        <v>211</v>
      </c>
    </row>
    <row r="3737" spans="2:3" hidden="1">
      <c r="B3737" s="49" t="s">
        <v>1773</v>
      </c>
      <c r="C3737" s="49" t="s">
        <v>211</v>
      </c>
    </row>
    <row r="3738" spans="2:3" hidden="1">
      <c r="B3738" s="49" t="s">
        <v>1774</v>
      </c>
      <c r="C3738" s="49" t="s">
        <v>211</v>
      </c>
    </row>
    <row r="3739" spans="2:3" hidden="1">
      <c r="B3739" s="49" t="s">
        <v>1775</v>
      </c>
      <c r="C3739" s="49" t="s">
        <v>211</v>
      </c>
    </row>
    <row r="3740" spans="2:3" hidden="1">
      <c r="B3740" s="49" t="s">
        <v>1776</v>
      </c>
      <c r="C3740" s="49" t="s">
        <v>211</v>
      </c>
    </row>
    <row r="3741" spans="2:3" hidden="1">
      <c r="B3741" s="49" t="s">
        <v>1777</v>
      </c>
      <c r="C3741" s="49" t="s">
        <v>211</v>
      </c>
    </row>
    <row r="3742" spans="2:3" hidden="1">
      <c r="B3742" s="49" t="s">
        <v>1778</v>
      </c>
      <c r="C3742" s="49" t="s">
        <v>211</v>
      </c>
    </row>
    <row r="3743" spans="2:3" hidden="1">
      <c r="B3743" s="49" t="s">
        <v>1779</v>
      </c>
      <c r="C3743" s="49" t="s">
        <v>211</v>
      </c>
    </row>
    <row r="3744" spans="2:3" hidden="1">
      <c r="B3744" s="49" t="s">
        <v>1780</v>
      </c>
      <c r="C3744" s="49" t="s">
        <v>210</v>
      </c>
    </row>
    <row r="3745" spans="2:3" hidden="1">
      <c r="B3745" s="49" t="s">
        <v>1781</v>
      </c>
      <c r="C3745" s="49" t="s">
        <v>210</v>
      </c>
    </row>
    <row r="3746" spans="2:3" hidden="1">
      <c r="B3746" s="49" t="s">
        <v>1782</v>
      </c>
      <c r="C3746" s="49" t="s">
        <v>210</v>
      </c>
    </row>
    <row r="3747" spans="2:3" hidden="1">
      <c r="B3747" s="49" t="s">
        <v>1783</v>
      </c>
      <c r="C3747" s="49" t="s">
        <v>210</v>
      </c>
    </row>
    <row r="3748" spans="2:3" hidden="1">
      <c r="B3748" s="49" t="s">
        <v>1784</v>
      </c>
      <c r="C3748" s="49" t="s">
        <v>210</v>
      </c>
    </row>
    <row r="3749" spans="2:3" hidden="1">
      <c r="B3749" s="49" t="s">
        <v>1785</v>
      </c>
      <c r="C3749" s="49" t="s">
        <v>210</v>
      </c>
    </row>
    <row r="3750" spans="2:3" hidden="1">
      <c r="B3750" s="49" t="s">
        <v>1786</v>
      </c>
      <c r="C3750" s="49" t="s">
        <v>210</v>
      </c>
    </row>
    <row r="3751" spans="2:3" hidden="1">
      <c r="B3751" s="49" t="s">
        <v>1787</v>
      </c>
      <c r="C3751" s="49" t="s">
        <v>210</v>
      </c>
    </row>
    <row r="3752" spans="2:3" hidden="1">
      <c r="B3752" s="49" t="s">
        <v>1788</v>
      </c>
      <c r="C3752" s="49" t="s">
        <v>210</v>
      </c>
    </row>
    <row r="3753" spans="2:3" hidden="1">
      <c r="B3753" s="49" t="s">
        <v>1789</v>
      </c>
      <c r="C3753" s="49" t="s">
        <v>210</v>
      </c>
    </row>
    <row r="3754" spans="2:3" hidden="1">
      <c r="B3754" s="49" t="s">
        <v>1790</v>
      </c>
      <c r="C3754" s="49" t="s">
        <v>210</v>
      </c>
    </row>
    <row r="3755" spans="2:3" hidden="1">
      <c r="B3755" s="49" t="s">
        <v>1791</v>
      </c>
      <c r="C3755" s="49" t="s">
        <v>210</v>
      </c>
    </row>
    <row r="3756" spans="2:3" hidden="1">
      <c r="B3756" s="49" t="s">
        <v>1792</v>
      </c>
      <c r="C3756" s="49" t="s">
        <v>210</v>
      </c>
    </row>
    <row r="3757" spans="2:3" hidden="1">
      <c r="B3757" s="49" t="s">
        <v>1793</v>
      </c>
      <c r="C3757" s="49" t="s">
        <v>210</v>
      </c>
    </row>
    <row r="3758" spans="2:3" hidden="1">
      <c r="B3758" s="49" t="s">
        <v>1794</v>
      </c>
      <c r="C3758" s="49" t="s">
        <v>210</v>
      </c>
    </row>
    <row r="3759" spans="2:3" hidden="1">
      <c r="B3759" s="49" t="s">
        <v>1795</v>
      </c>
      <c r="C3759" s="49" t="s">
        <v>210</v>
      </c>
    </row>
    <row r="3760" spans="2:3" hidden="1">
      <c r="B3760" s="49" t="s">
        <v>1796</v>
      </c>
      <c r="C3760" s="49" t="s">
        <v>210</v>
      </c>
    </row>
    <row r="3761" spans="2:3" hidden="1">
      <c r="B3761" s="49" t="s">
        <v>1797</v>
      </c>
      <c r="C3761" s="49" t="s">
        <v>210</v>
      </c>
    </row>
    <row r="3762" spans="2:3" hidden="1">
      <c r="B3762" s="49" t="s">
        <v>1798</v>
      </c>
      <c r="C3762" s="49" t="s">
        <v>211</v>
      </c>
    </row>
    <row r="3763" spans="2:3" hidden="1">
      <c r="B3763" s="49" t="s">
        <v>1799</v>
      </c>
      <c r="C3763" s="49" t="s">
        <v>210</v>
      </c>
    </row>
    <row r="3764" spans="2:3" hidden="1">
      <c r="B3764" s="49" t="s">
        <v>1800</v>
      </c>
      <c r="C3764" s="49" t="s">
        <v>210</v>
      </c>
    </row>
    <row r="3765" spans="2:3" hidden="1">
      <c r="B3765" s="49" t="s">
        <v>1801</v>
      </c>
      <c r="C3765" s="49" t="s">
        <v>210</v>
      </c>
    </row>
    <row r="3766" spans="2:3" hidden="1">
      <c r="B3766" s="49" t="s">
        <v>1802</v>
      </c>
      <c r="C3766" s="49" t="s">
        <v>211</v>
      </c>
    </row>
    <row r="3767" spans="2:3" hidden="1">
      <c r="B3767" s="49" t="s">
        <v>1803</v>
      </c>
      <c r="C3767" s="49" t="s">
        <v>210</v>
      </c>
    </row>
    <row r="3768" spans="2:3" hidden="1">
      <c r="B3768" s="49" t="s">
        <v>1804</v>
      </c>
      <c r="C3768" s="49" t="s">
        <v>210</v>
      </c>
    </row>
    <row r="3769" spans="2:3" hidden="1">
      <c r="B3769" s="49" t="s">
        <v>1805</v>
      </c>
      <c r="C3769" s="49" t="s">
        <v>210</v>
      </c>
    </row>
    <row r="3770" spans="2:3" hidden="1">
      <c r="B3770" s="49" t="s">
        <v>1806</v>
      </c>
      <c r="C3770" s="49" t="s">
        <v>210</v>
      </c>
    </row>
    <row r="3771" spans="2:3" hidden="1">
      <c r="B3771" s="49" t="s">
        <v>1807</v>
      </c>
      <c r="C3771" s="49" t="s">
        <v>210</v>
      </c>
    </row>
    <row r="3772" spans="2:3" hidden="1">
      <c r="B3772" s="49" t="s">
        <v>1808</v>
      </c>
      <c r="C3772" s="49" t="s">
        <v>210</v>
      </c>
    </row>
    <row r="3773" spans="2:3" hidden="1">
      <c r="B3773" s="49" t="s">
        <v>1809</v>
      </c>
      <c r="C3773" s="49" t="s">
        <v>210</v>
      </c>
    </row>
    <row r="3774" spans="2:3" hidden="1">
      <c r="B3774" s="49" t="s">
        <v>1810</v>
      </c>
      <c r="C3774" s="49" t="s">
        <v>210</v>
      </c>
    </row>
    <row r="3775" spans="2:3" hidden="1">
      <c r="B3775" s="49" t="s">
        <v>1811</v>
      </c>
      <c r="C3775" s="49" t="s">
        <v>210</v>
      </c>
    </row>
    <row r="3776" spans="2:3" hidden="1">
      <c r="B3776" s="49" t="s">
        <v>1812</v>
      </c>
      <c r="C3776" s="49" t="s">
        <v>210</v>
      </c>
    </row>
    <row r="3777" spans="2:3" hidden="1">
      <c r="B3777" s="49" t="s">
        <v>1813</v>
      </c>
      <c r="C3777" s="49" t="s">
        <v>211</v>
      </c>
    </row>
    <row r="3778" spans="2:3" hidden="1">
      <c r="B3778" s="49" t="s">
        <v>1814</v>
      </c>
      <c r="C3778" s="49" t="s">
        <v>210</v>
      </c>
    </row>
    <row r="3779" spans="2:3" hidden="1">
      <c r="B3779" s="49" t="s">
        <v>1815</v>
      </c>
      <c r="C3779" s="49" t="s">
        <v>210</v>
      </c>
    </row>
    <row r="3780" spans="2:3" hidden="1">
      <c r="B3780" s="49" t="s">
        <v>1816</v>
      </c>
      <c r="C3780" s="49" t="s">
        <v>211</v>
      </c>
    </row>
    <row r="3781" spans="2:3" hidden="1">
      <c r="B3781" s="49" t="s">
        <v>1817</v>
      </c>
      <c r="C3781" s="49" t="s">
        <v>210</v>
      </c>
    </row>
    <row r="3782" spans="2:3" hidden="1">
      <c r="B3782" s="49" t="s">
        <v>1818</v>
      </c>
      <c r="C3782" s="49" t="s">
        <v>210</v>
      </c>
    </row>
    <row r="3783" spans="2:3" hidden="1">
      <c r="B3783" s="49" t="s">
        <v>1819</v>
      </c>
      <c r="C3783" s="49" t="s">
        <v>210</v>
      </c>
    </row>
    <row r="3784" spans="2:3" hidden="1">
      <c r="B3784" s="49" t="s">
        <v>1820</v>
      </c>
      <c r="C3784" s="49" t="s">
        <v>210</v>
      </c>
    </row>
    <row r="3785" spans="2:3" hidden="1">
      <c r="B3785" s="49" t="s">
        <v>1821</v>
      </c>
      <c r="C3785" s="49" t="s">
        <v>210</v>
      </c>
    </row>
    <row r="3786" spans="2:3" hidden="1">
      <c r="B3786" s="49" t="s">
        <v>1822</v>
      </c>
      <c r="C3786" s="49" t="s">
        <v>211</v>
      </c>
    </row>
    <row r="3787" spans="2:3" hidden="1">
      <c r="B3787" s="49" t="s">
        <v>1823</v>
      </c>
      <c r="C3787" s="49" t="s">
        <v>211</v>
      </c>
    </row>
    <row r="3788" spans="2:3" hidden="1">
      <c r="B3788" s="49" t="s">
        <v>1824</v>
      </c>
      <c r="C3788" s="49" t="s">
        <v>211</v>
      </c>
    </row>
    <row r="3789" spans="2:3" hidden="1">
      <c r="B3789" s="49" t="s">
        <v>1825</v>
      </c>
      <c r="C3789" s="49" t="s">
        <v>211</v>
      </c>
    </row>
    <row r="3790" spans="2:3" hidden="1">
      <c r="B3790" s="49" t="s">
        <v>1826</v>
      </c>
      <c r="C3790" s="49" t="s">
        <v>210</v>
      </c>
    </row>
    <row r="3791" spans="2:3" hidden="1">
      <c r="B3791" s="49" t="s">
        <v>1827</v>
      </c>
      <c r="C3791" s="49" t="s">
        <v>210</v>
      </c>
    </row>
    <row r="3792" spans="2:3" hidden="1">
      <c r="B3792" s="49" t="s">
        <v>1828</v>
      </c>
      <c r="C3792" s="49" t="s">
        <v>210</v>
      </c>
    </row>
    <row r="3793" spans="2:3" hidden="1">
      <c r="B3793" s="49" t="s">
        <v>1829</v>
      </c>
      <c r="C3793" s="49" t="s">
        <v>210</v>
      </c>
    </row>
    <row r="3794" spans="2:3" hidden="1">
      <c r="B3794" s="49" t="s">
        <v>1830</v>
      </c>
      <c r="C3794" s="49" t="s">
        <v>210</v>
      </c>
    </row>
    <row r="3795" spans="2:3" hidden="1">
      <c r="B3795" s="49" t="s">
        <v>1831</v>
      </c>
      <c r="C3795" s="49" t="s">
        <v>210</v>
      </c>
    </row>
    <row r="3796" spans="2:3" hidden="1">
      <c r="B3796" s="49" t="s">
        <v>1832</v>
      </c>
      <c r="C3796" s="49" t="s">
        <v>210</v>
      </c>
    </row>
    <row r="3797" spans="2:3" hidden="1">
      <c r="B3797" s="49" t="s">
        <v>1833</v>
      </c>
      <c r="C3797" s="49" t="s">
        <v>210</v>
      </c>
    </row>
    <row r="3798" spans="2:3" hidden="1">
      <c r="B3798" s="49" t="s">
        <v>1834</v>
      </c>
      <c r="C3798" s="49" t="s">
        <v>210</v>
      </c>
    </row>
    <row r="3799" spans="2:3" hidden="1">
      <c r="B3799" s="49" t="s">
        <v>1835</v>
      </c>
      <c r="C3799" s="49" t="s">
        <v>210</v>
      </c>
    </row>
    <row r="3800" spans="2:3" hidden="1">
      <c r="B3800" s="49" t="s">
        <v>1836</v>
      </c>
      <c r="C3800" s="49" t="s">
        <v>210</v>
      </c>
    </row>
    <row r="3801" spans="2:3" hidden="1">
      <c r="B3801" s="49" t="s">
        <v>1837</v>
      </c>
      <c r="C3801" s="49" t="s">
        <v>210</v>
      </c>
    </row>
    <row r="3802" spans="2:3" hidden="1">
      <c r="B3802" s="49" t="s">
        <v>1838</v>
      </c>
      <c r="C3802" s="49" t="s">
        <v>210</v>
      </c>
    </row>
    <row r="3803" spans="2:3" hidden="1">
      <c r="B3803" s="49" t="s">
        <v>1839</v>
      </c>
      <c r="C3803" s="49" t="s">
        <v>210</v>
      </c>
    </row>
    <row r="3804" spans="2:3" hidden="1">
      <c r="B3804" s="49" t="s">
        <v>1840</v>
      </c>
      <c r="C3804" s="49" t="s">
        <v>210</v>
      </c>
    </row>
    <row r="3805" spans="2:3" hidden="1">
      <c r="B3805" s="49" t="s">
        <v>1841</v>
      </c>
      <c r="C3805" s="49" t="s">
        <v>210</v>
      </c>
    </row>
    <row r="3806" spans="2:3" hidden="1">
      <c r="B3806" s="49" t="s">
        <v>1842</v>
      </c>
      <c r="C3806" s="49" t="s">
        <v>210</v>
      </c>
    </row>
    <row r="3807" spans="2:3" hidden="1">
      <c r="B3807" s="49" t="s">
        <v>1843</v>
      </c>
      <c r="C3807" s="49" t="s">
        <v>210</v>
      </c>
    </row>
    <row r="3808" spans="2:3" hidden="1">
      <c r="B3808" s="49" t="s">
        <v>1844</v>
      </c>
      <c r="C3808" s="49" t="s">
        <v>211</v>
      </c>
    </row>
    <row r="3809" spans="2:3" hidden="1">
      <c r="B3809" s="49" t="s">
        <v>1845</v>
      </c>
      <c r="C3809" s="49" t="s">
        <v>210</v>
      </c>
    </row>
    <row r="3810" spans="2:3" hidden="1">
      <c r="B3810" s="49" t="s">
        <v>1846</v>
      </c>
      <c r="C3810" s="49" t="s">
        <v>210</v>
      </c>
    </row>
    <row r="3811" spans="2:3" hidden="1">
      <c r="B3811" s="49" t="s">
        <v>1847</v>
      </c>
      <c r="C3811" s="49" t="s">
        <v>210</v>
      </c>
    </row>
    <row r="3812" spans="2:3" hidden="1">
      <c r="B3812" s="49" t="s">
        <v>1848</v>
      </c>
      <c r="C3812" s="49" t="s">
        <v>211</v>
      </c>
    </row>
    <row r="3813" spans="2:3" hidden="1">
      <c r="B3813" s="49" t="s">
        <v>1849</v>
      </c>
      <c r="C3813" s="49" t="s">
        <v>210</v>
      </c>
    </row>
    <row r="3814" spans="2:3" hidden="1">
      <c r="B3814" s="49" t="s">
        <v>1850</v>
      </c>
      <c r="C3814" s="49" t="s">
        <v>210</v>
      </c>
    </row>
    <row r="3815" spans="2:3" hidden="1">
      <c r="B3815" s="49" t="s">
        <v>1851</v>
      </c>
      <c r="C3815" s="49" t="s">
        <v>210</v>
      </c>
    </row>
    <row r="3816" spans="2:3" hidden="1">
      <c r="B3816" s="49" t="s">
        <v>1852</v>
      </c>
      <c r="C3816" s="49" t="s">
        <v>210</v>
      </c>
    </row>
    <row r="3817" spans="2:3" hidden="1">
      <c r="B3817" s="49" t="s">
        <v>1853</v>
      </c>
      <c r="C3817" s="49" t="s">
        <v>210</v>
      </c>
    </row>
    <row r="3818" spans="2:3" hidden="1">
      <c r="B3818" s="49" t="s">
        <v>1854</v>
      </c>
      <c r="C3818" s="49" t="s">
        <v>210</v>
      </c>
    </row>
    <row r="3819" spans="2:3" hidden="1">
      <c r="B3819" s="49" t="s">
        <v>1855</v>
      </c>
      <c r="C3819" s="49" t="s">
        <v>210</v>
      </c>
    </row>
    <row r="3820" spans="2:3" hidden="1">
      <c r="B3820" s="49" t="s">
        <v>1856</v>
      </c>
      <c r="C3820" s="49" t="s">
        <v>210</v>
      </c>
    </row>
    <row r="3821" spans="2:3" hidden="1">
      <c r="B3821" s="49" t="s">
        <v>1857</v>
      </c>
      <c r="C3821" s="49" t="s">
        <v>210</v>
      </c>
    </row>
    <row r="3822" spans="2:3" hidden="1">
      <c r="B3822" s="49" t="s">
        <v>1858</v>
      </c>
      <c r="C3822" s="49" t="s">
        <v>210</v>
      </c>
    </row>
    <row r="3823" spans="2:3" hidden="1">
      <c r="B3823" s="49" t="s">
        <v>1859</v>
      </c>
      <c r="C3823" s="49" t="s">
        <v>211</v>
      </c>
    </row>
    <row r="3824" spans="2:3" hidden="1">
      <c r="B3824" s="49" t="s">
        <v>1860</v>
      </c>
      <c r="C3824" s="49" t="s">
        <v>210</v>
      </c>
    </row>
    <row r="3825" spans="2:3" hidden="1">
      <c r="B3825" s="49" t="s">
        <v>1861</v>
      </c>
      <c r="C3825" s="49" t="s">
        <v>210</v>
      </c>
    </row>
    <row r="3826" spans="2:3" hidden="1">
      <c r="B3826" s="49" t="s">
        <v>1862</v>
      </c>
      <c r="C3826" s="49" t="s">
        <v>211</v>
      </c>
    </row>
    <row r="3827" spans="2:3" hidden="1">
      <c r="B3827" s="49" t="s">
        <v>1863</v>
      </c>
      <c r="C3827" s="49" t="s">
        <v>210</v>
      </c>
    </row>
    <row r="3828" spans="2:3" hidden="1">
      <c r="B3828" s="49" t="s">
        <v>1864</v>
      </c>
      <c r="C3828" s="49" t="s">
        <v>210</v>
      </c>
    </row>
    <row r="3829" spans="2:3" hidden="1">
      <c r="B3829" s="49" t="s">
        <v>1865</v>
      </c>
      <c r="C3829" s="49" t="s">
        <v>210</v>
      </c>
    </row>
    <row r="3830" spans="2:3" hidden="1">
      <c r="B3830" s="49" t="s">
        <v>1866</v>
      </c>
      <c r="C3830" s="49" t="s">
        <v>210</v>
      </c>
    </row>
    <row r="3831" spans="2:3" hidden="1">
      <c r="B3831" s="49" t="s">
        <v>1867</v>
      </c>
      <c r="C3831" s="49" t="s">
        <v>210</v>
      </c>
    </row>
    <row r="3832" spans="2:3" hidden="1">
      <c r="B3832" s="49" t="s">
        <v>1868</v>
      </c>
      <c r="C3832" s="49" t="s">
        <v>211</v>
      </c>
    </row>
    <row r="3833" spans="2:3" hidden="1">
      <c r="B3833" s="49" t="s">
        <v>1869</v>
      </c>
      <c r="C3833" s="49" t="s">
        <v>211</v>
      </c>
    </row>
    <row r="3834" spans="2:3" hidden="1">
      <c r="B3834" s="49" t="s">
        <v>1870</v>
      </c>
      <c r="C3834" s="49" t="s">
        <v>211</v>
      </c>
    </row>
    <row r="3835" spans="2:3" hidden="1">
      <c r="B3835" s="49" t="s">
        <v>1871</v>
      </c>
      <c r="C3835" s="49" t="s">
        <v>211</v>
      </c>
    </row>
    <row r="3836" spans="2:3" hidden="1">
      <c r="B3836" s="49" t="s">
        <v>1872</v>
      </c>
      <c r="C3836" s="49" t="s">
        <v>211</v>
      </c>
    </row>
    <row r="3837" spans="2:3" hidden="1">
      <c r="B3837" s="49" t="s">
        <v>1873</v>
      </c>
      <c r="C3837" s="49" t="s">
        <v>211</v>
      </c>
    </row>
    <row r="3838" spans="2:3" hidden="1">
      <c r="B3838" s="49" t="s">
        <v>1874</v>
      </c>
      <c r="C3838" s="49" t="s">
        <v>211</v>
      </c>
    </row>
    <row r="3839" spans="2:3" hidden="1">
      <c r="B3839" s="49" t="s">
        <v>1875</v>
      </c>
      <c r="C3839" s="49" t="s">
        <v>211</v>
      </c>
    </row>
    <row r="3840" spans="2:3" hidden="1">
      <c r="B3840" s="49" t="s">
        <v>1876</v>
      </c>
      <c r="C3840" s="49" t="s">
        <v>211</v>
      </c>
    </row>
    <row r="3841" spans="2:3" hidden="1">
      <c r="B3841" s="49" t="s">
        <v>1877</v>
      </c>
      <c r="C3841" s="49" t="s">
        <v>211</v>
      </c>
    </row>
    <row r="3842" spans="2:3" hidden="1">
      <c r="B3842" s="49" t="s">
        <v>1878</v>
      </c>
      <c r="C3842" s="49" t="s">
        <v>211</v>
      </c>
    </row>
    <row r="3843" spans="2:3" hidden="1">
      <c r="B3843" s="49" t="s">
        <v>1879</v>
      </c>
      <c r="C3843" s="49" t="s">
        <v>211</v>
      </c>
    </row>
    <row r="3844" spans="2:3" hidden="1">
      <c r="B3844" s="49" t="s">
        <v>1880</v>
      </c>
      <c r="C3844" s="49" t="s">
        <v>210</v>
      </c>
    </row>
    <row r="3845" spans="2:3" hidden="1">
      <c r="B3845" s="49" t="s">
        <v>1881</v>
      </c>
      <c r="C3845" s="49" t="s">
        <v>210</v>
      </c>
    </row>
    <row r="3846" spans="2:3" hidden="1">
      <c r="B3846" s="49" t="s">
        <v>1882</v>
      </c>
      <c r="C3846" s="49" t="s">
        <v>210</v>
      </c>
    </row>
    <row r="3847" spans="2:3" hidden="1">
      <c r="B3847" s="49" t="s">
        <v>1883</v>
      </c>
      <c r="C3847" s="49" t="s">
        <v>211</v>
      </c>
    </row>
    <row r="3848" spans="2:3" hidden="1">
      <c r="B3848" s="49" t="s">
        <v>1884</v>
      </c>
      <c r="C3848" s="49" t="s">
        <v>211</v>
      </c>
    </row>
    <row r="3849" spans="2:3" hidden="1">
      <c r="B3849" s="49" t="s">
        <v>1885</v>
      </c>
      <c r="C3849" s="49" t="s">
        <v>211</v>
      </c>
    </row>
    <row r="3850" spans="2:3" hidden="1">
      <c r="B3850" s="49" t="s">
        <v>1886</v>
      </c>
      <c r="C3850" s="49" t="s">
        <v>211</v>
      </c>
    </row>
    <row r="3851" spans="2:3" hidden="1">
      <c r="B3851" s="49" t="s">
        <v>1887</v>
      </c>
      <c r="C3851" s="49" t="s">
        <v>211</v>
      </c>
    </row>
    <row r="3852" spans="2:3" hidden="1">
      <c r="B3852" s="49" t="s">
        <v>1888</v>
      </c>
      <c r="C3852" s="49" t="s">
        <v>210</v>
      </c>
    </row>
    <row r="3853" spans="2:3" hidden="1">
      <c r="B3853" s="49" t="s">
        <v>1889</v>
      </c>
      <c r="C3853" s="49" t="s">
        <v>210</v>
      </c>
    </row>
    <row r="3854" spans="2:3" hidden="1">
      <c r="B3854" s="49" t="s">
        <v>1890</v>
      </c>
      <c r="C3854" s="49" t="s">
        <v>210</v>
      </c>
    </row>
    <row r="3855" spans="2:3" hidden="1">
      <c r="B3855" s="49" t="s">
        <v>1891</v>
      </c>
      <c r="C3855" s="49" t="s">
        <v>211</v>
      </c>
    </row>
    <row r="3856" spans="2:3" hidden="1">
      <c r="B3856" s="49" t="s">
        <v>1892</v>
      </c>
      <c r="C3856" s="49" t="s">
        <v>210</v>
      </c>
    </row>
    <row r="3857" spans="2:3" hidden="1">
      <c r="B3857" s="49" t="s">
        <v>1893</v>
      </c>
      <c r="C3857" s="49" t="s">
        <v>210</v>
      </c>
    </row>
    <row r="3858" spans="2:3" hidden="1">
      <c r="B3858" s="49" t="s">
        <v>1894</v>
      </c>
      <c r="C3858" s="49" t="s">
        <v>210</v>
      </c>
    </row>
    <row r="3859" spans="2:3" hidden="1">
      <c r="B3859" s="49" t="s">
        <v>1895</v>
      </c>
      <c r="C3859" s="49" t="s">
        <v>210</v>
      </c>
    </row>
    <row r="3860" spans="2:3" hidden="1">
      <c r="B3860" s="49" t="s">
        <v>1896</v>
      </c>
      <c r="C3860" s="49" t="s">
        <v>210</v>
      </c>
    </row>
    <row r="3861" spans="2:3" hidden="1">
      <c r="B3861" s="49" t="s">
        <v>1897</v>
      </c>
      <c r="C3861" s="49" t="s">
        <v>210</v>
      </c>
    </row>
    <row r="3862" spans="2:3" hidden="1">
      <c r="B3862" s="49" t="s">
        <v>1898</v>
      </c>
      <c r="C3862" s="49" t="s">
        <v>211</v>
      </c>
    </row>
    <row r="3863" spans="2:3" hidden="1">
      <c r="B3863" s="49" t="s">
        <v>1899</v>
      </c>
      <c r="C3863" s="49" t="s">
        <v>211</v>
      </c>
    </row>
    <row r="3864" spans="2:3" hidden="1">
      <c r="B3864" s="49" t="s">
        <v>1900</v>
      </c>
      <c r="C3864" s="49" t="s">
        <v>211</v>
      </c>
    </row>
    <row r="3865" spans="2:3" hidden="1">
      <c r="B3865" s="49" t="s">
        <v>1901</v>
      </c>
      <c r="C3865" s="49" t="s">
        <v>211</v>
      </c>
    </row>
    <row r="3866" spans="2:3" hidden="1">
      <c r="B3866" s="49" t="s">
        <v>1902</v>
      </c>
      <c r="C3866" s="49" t="s">
        <v>211</v>
      </c>
    </row>
    <row r="3867" spans="2:3" hidden="1">
      <c r="B3867" s="49" t="s">
        <v>1903</v>
      </c>
      <c r="C3867" s="49" t="s">
        <v>210</v>
      </c>
    </row>
    <row r="3868" spans="2:3" hidden="1">
      <c r="B3868" s="49" t="s">
        <v>1904</v>
      </c>
      <c r="C3868" s="49" t="s">
        <v>210</v>
      </c>
    </row>
    <row r="3869" spans="2:3" hidden="1">
      <c r="B3869" s="49" t="s">
        <v>1905</v>
      </c>
      <c r="C3869" s="49" t="s">
        <v>210</v>
      </c>
    </row>
    <row r="3870" spans="2:3" hidden="1">
      <c r="B3870" s="49" t="s">
        <v>1906</v>
      </c>
      <c r="C3870" s="49" t="s">
        <v>211</v>
      </c>
    </row>
    <row r="3871" spans="2:3" hidden="1">
      <c r="B3871" s="49" t="s">
        <v>1907</v>
      </c>
      <c r="C3871" s="49" t="s">
        <v>210</v>
      </c>
    </row>
    <row r="3872" spans="2:3" hidden="1">
      <c r="B3872" s="49" t="s">
        <v>1908</v>
      </c>
      <c r="C3872" s="49" t="s">
        <v>210</v>
      </c>
    </row>
    <row r="3873" spans="2:3" hidden="1">
      <c r="B3873" s="49" t="s">
        <v>1909</v>
      </c>
      <c r="C3873" s="49" t="s">
        <v>210</v>
      </c>
    </row>
    <row r="3874" spans="2:3" hidden="1">
      <c r="B3874" s="49" t="s">
        <v>1910</v>
      </c>
      <c r="C3874" s="49" t="s">
        <v>210</v>
      </c>
    </row>
    <row r="3875" spans="2:3" hidden="1">
      <c r="B3875" s="49" t="s">
        <v>1911</v>
      </c>
      <c r="C3875" s="49" t="s">
        <v>210</v>
      </c>
    </row>
    <row r="3876" spans="2:3" hidden="1">
      <c r="B3876" s="49" t="s">
        <v>1912</v>
      </c>
      <c r="C3876" s="49" t="s">
        <v>210</v>
      </c>
    </row>
    <row r="3877" spans="2:3" hidden="1">
      <c r="B3877" s="49" t="s">
        <v>1913</v>
      </c>
      <c r="C3877" s="49" t="s">
        <v>211</v>
      </c>
    </row>
    <row r="3878" spans="2:3" hidden="1">
      <c r="B3878" s="49" t="s">
        <v>1914</v>
      </c>
      <c r="C3878" s="49" t="s">
        <v>211</v>
      </c>
    </row>
    <row r="3879" spans="2:3" hidden="1">
      <c r="B3879" s="49" t="s">
        <v>1915</v>
      </c>
      <c r="C3879" s="49" t="s">
        <v>211</v>
      </c>
    </row>
    <row r="3880" spans="2:3" hidden="1">
      <c r="B3880" s="49" t="s">
        <v>1916</v>
      </c>
      <c r="C3880" s="49" t="s">
        <v>211</v>
      </c>
    </row>
    <row r="3881" spans="2:3" hidden="1">
      <c r="B3881" s="49" t="s">
        <v>1917</v>
      </c>
      <c r="C3881" s="49" t="s">
        <v>210</v>
      </c>
    </row>
    <row r="3882" spans="2:3" hidden="1">
      <c r="B3882" s="49" t="s">
        <v>1918</v>
      </c>
      <c r="C3882" s="49" t="s">
        <v>210</v>
      </c>
    </row>
    <row r="3883" spans="2:3" hidden="1">
      <c r="B3883" s="49" t="s">
        <v>1919</v>
      </c>
      <c r="C3883" s="49" t="s">
        <v>211</v>
      </c>
    </row>
    <row r="3884" spans="2:3" hidden="1">
      <c r="B3884" s="49" t="s">
        <v>1920</v>
      </c>
      <c r="C3884" s="49" t="s">
        <v>210</v>
      </c>
    </row>
    <row r="3885" spans="2:3" hidden="1">
      <c r="B3885" s="49" t="s">
        <v>1921</v>
      </c>
      <c r="C3885" s="49" t="s">
        <v>210</v>
      </c>
    </row>
    <row r="3886" spans="2:3" hidden="1">
      <c r="B3886" s="49" t="s">
        <v>1922</v>
      </c>
      <c r="C3886" s="49" t="s">
        <v>210</v>
      </c>
    </row>
    <row r="3887" spans="2:3" hidden="1">
      <c r="B3887" s="49" t="s">
        <v>1923</v>
      </c>
      <c r="C3887" s="49" t="s">
        <v>211</v>
      </c>
    </row>
    <row r="3888" spans="2:3" hidden="1">
      <c r="B3888" s="49" t="s">
        <v>1924</v>
      </c>
      <c r="C3888" s="49" t="s">
        <v>211</v>
      </c>
    </row>
    <row r="3889" spans="2:3" hidden="1">
      <c r="B3889" s="49" t="s">
        <v>1925</v>
      </c>
      <c r="C3889" s="49" t="s">
        <v>211</v>
      </c>
    </row>
    <row r="3890" spans="2:3" hidden="1">
      <c r="B3890" s="49" t="s">
        <v>1926</v>
      </c>
      <c r="C3890" s="49" t="s">
        <v>211</v>
      </c>
    </row>
    <row r="3891" spans="2:3" hidden="1">
      <c r="B3891" s="49" t="s">
        <v>1927</v>
      </c>
      <c r="C3891" s="49" t="s">
        <v>211</v>
      </c>
    </row>
    <row r="3892" spans="2:3" hidden="1">
      <c r="B3892" s="49" t="s">
        <v>1928</v>
      </c>
      <c r="C3892" s="49" t="s">
        <v>211</v>
      </c>
    </row>
    <row r="3893" spans="2:3" hidden="1">
      <c r="B3893" s="49" t="s">
        <v>1929</v>
      </c>
      <c r="C3893" s="49" t="s">
        <v>211</v>
      </c>
    </row>
    <row r="3894" spans="2:3" hidden="1">
      <c r="B3894" s="49" t="s">
        <v>1930</v>
      </c>
      <c r="C3894" s="49" t="s">
        <v>211</v>
      </c>
    </row>
    <row r="3895" spans="2:3" hidden="1">
      <c r="B3895" s="49" t="s">
        <v>1931</v>
      </c>
      <c r="C3895" s="49" t="s">
        <v>211</v>
      </c>
    </row>
    <row r="3896" spans="2:3" hidden="1">
      <c r="B3896" s="49" t="s">
        <v>1932</v>
      </c>
      <c r="C3896" s="49" t="s">
        <v>211</v>
      </c>
    </row>
    <row r="3897" spans="2:3" hidden="1">
      <c r="B3897" s="49" t="s">
        <v>1933</v>
      </c>
      <c r="C3897" s="49" t="s">
        <v>211</v>
      </c>
    </row>
    <row r="3898" spans="2:3" hidden="1">
      <c r="B3898" s="49" t="s">
        <v>1934</v>
      </c>
      <c r="C3898" s="49" t="s">
        <v>211</v>
      </c>
    </row>
    <row r="3899" spans="2:3" hidden="1">
      <c r="B3899" s="49" t="s">
        <v>1935</v>
      </c>
      <c r="C3899" s="49" t="s">
        <v>211</v>
      </c>
    </row>
    <row r="3900" spans="2:3" hidden="1">
      <c r="B3900" s="49" t="s">
        <v>1936</v>
      </c>
      <c r="C3900" s="49" t="s">
        <v>211</v>
      </c>
    </row>
    <row r="3901" spans="2:3" hidden="1">
      <c r="B3901" s="49" t="s">
        <v>1937</v>
      </c>
      <c r="C3901" s="49" t="s">
        <v>211</v>
      </c>
    </row>
    <row r="3902" spans="2:3" hidden="1">
      <c r="B3902" s="49" t="s">
        <v>1938</v>
      </c>
      <c r="C3902" s="49" t="s">
        <v>211</v>
      </c>
    </row>
    <row r="3903" spans="2:3" hidden="1">
      <c r="B3903" s="49" t="s">
        <v>1939</v>
      </c>
      <c r="C3903" s="49" t="s">
        <v>211</v>
      </c>
    </row>
    <row r="3904" spans="2:3" hidden="1">
      <c r="B3904" s="49" t="s">
        <v>1940</v>
      </c>
      <c r="C3904" s="49" t="s">
        <v>211</v>
      </c>
    </row>
    <row r="3905" spans="2:3" hidden="1">
      <c r="B3905" s="49" t="s">
        <v>1941</v>
      </c>
      <c r="C3905" s="49" t="s">
        <v>211</v>
      </c>
    </row>
    <row r="3906" spans="2:3" hidden="1">
      <c r="B3906" s="49" t="s">
        <v>1942</v>
      </c>
      <c r="C3906" s="49" t="s">
        <v>211</v>
      </c>
    </row>
    <row r="3907" spans="2:3" hidden="1">
      <c r="B3907" s="49" t="s">
        <v>1943</v>
      </c>
      <c r="C3907" s="49" t="s">
        <v>211</v>
      </c>
    </row>
    <row r="3908" spans="2:3" hidden="1">
      <c r="B3908" s="49" t="s">
        <v>1944</v>
      </c>
      <c r="C3908" s="49" t="s">
        <v>211</v>
      </c>
    </row>
    <row r="3909" spans="2:3" hidden="1">
      <c r="B3909" s="49" t="s">
        <v>1945</v>
      </c>
      <c r="C3909" s="49" t="s">
        <v>211</v>
      </c>
    </row>
    <row r="3910" spans="2:3" hidden="1">
      <c r="B3910" s="49" t="s">
        <v>1946</v>
      </c>
      <c r="C3910" s="49" t="s">
        <v>211</v>
      </c>
    </row>
    <row r="3911" spans="2:3" hidden="1">
      <c r="B3911" s="49" t="s">
        <v>1947</v>
      </c>
      <c r="C3911" s="49" t="s">
        <v>211</v>
      </c>
    </row>
    <row r="3912" spans="2:3" hidden="1">
      <c r="B3912" s="49" t="s">
        <v>1948</v>
      </c>
      <c r="C3912" s="49" t="s">
        <v>211</v>
      </c>
    </row>
    <row r="3913" spans="2:3" hidden="1">
      <c r="B3913" s="49" t="s">
        <v>1949</v>
      </c>
      <c r="C3913" s="49" t="s">
        <v>211</v>
      </c>
    </row>
    <row r="3914" spans="2:3" hidden="1">
      <c r="B3914" s="49" t="s">
        <v>1950</v>
      </c>
      <c r="C3914" s="49" t="s">
        <v>210</v>
      </c>
    </row>
    <row r="3915" spans="2:3" hidden="1">
      <c r="B3915" s="49" t="s">
        <v>1951</v>
      </c>
      <c r="C3915" s="49" t="s">
        <v>210</v>
      </c>
    </row>
    <row r="3916" spans="2:3" hidden="1">
      <c r="B3916" s="49" t="s">
        <v>1952</v>
      </c>
      <c r="C3916" s="49" t="s">
        <v>210</v>
      </c>
    </row>
    <row r="3917" spans="2:3" hidden="1">
      <c r="B3917" s="49" t="s">
        <v>1953</v>
      </c>
      <c r="C3917" s="49" t="s">
        <v>210</v>
      </c>
    </row>
    <row r="3918" spans="2:3" hidden="1">
      <c r="B3918" s="49" t="s">
        <v>1954</v>
      </c>
      <c r="C3918" s="49" t="s">
        <v>210</v>
      </c>
    </row>
    <row r="3919" spans="2:3" hidden="1">
      <c r="B3919" s="49" t="s">
        <v>1955</v>
      </c>
      <c r="C3919" s="49" t="s">
        <v>210</v>
      </c>
    </row>
    <row r="3920" spans="2:3" hidden="1">
      <c r="B3920" s="49" t="s">
        <v>1956</v>
      </c>
      <c r="C3920" s="49" t="s">
        <v>210</v>
      </c>
    </row>
    <row r="3921" spans="2:3" hidden="1">
      <c r="B3921" s="49" t="s">
        <v>1957</v>
      </c>
      <c r="C3921" s="49" t="s">
        <v>210</v>
      </c>
    </row>
    <row r="3922" spans="2:3" hidden="1">
      <c r="B3922" s="49" t="s">
        <v>1958</v>
      </c>
      <c r="C3922" s="49" t="s">
        <v>210</v>
      </c>
    </row>
    <row r="3923" spans="2:3" hidden="1">
      <c r="B3923" s="49" t="s">
        <v>1959</v>
      </c>
      <c r="C3923" s="49" t="s">
        <v>210</v>
      </c>
    </row>
    <row r="3924" spans="2:3" hidden="1">
      <c r="B3924" s="49" t="s">
        <v>1960</v>
      </c>
      <c r="C3924" s="49" t="s">
        <v>210</v>
      </c>
    </row>
    <row r="3925" spans="2:3" hidden="1">
      <c r="B3925" s="49" t="s">
        <v>1961</v>
      </c>
      <c r="C3925" s="49" t="s">
        <v>210</v>
      </c>
    </row>
    <row r="3926" spans="2:3" hidden="1">
      <c r="B3926" s="49" t="s">
        <v>1962</v>
      </c>
      <c r="C3926" s="49" t="s">
        <v>210</v>
      </c>
    </row>
    <row r="3927" spans="2:3" hidden="1">
      <c r="B3927" s="49" t="s">
        <v>1963</v>
      </c>
      <c r="C3927" s="49" t="s">
        <v>210</v>
      </c>
    </row>
    <row r="3928" spans="2:3" hidden="1">
      <c r="B3928" s="49" t="s">
        <v>1964</v>
      </c>
      <c r="C3928" s="49" t="s">
        <v>210</v>
      </c>
    </row>
    <row r="3929" spans="2:3" hidden="1">
      <c r="B3929" s="49" t="s">
        <v>1965</v>
      </c>
      <c r="C3929" s="49" t="s">
        <v>210</v>
      </c>
    </row>
    <row r="3930" spans="2:3" hidden="1">
      <c r="B3930" s="49" t="s">
        <v>1966</v>
      </c>
      <c r="C3930" s="49" t="s">
        <v>210</v>
      </c>
    </row>
    <row r="3931" spans="2:3" hidden="1">
      <c r="B3931" s="49" t="s">
        <v>1967</v>
      </c>
      <c r="C3931" s="49" t="s">
        <v>210</v>
      </c>
    </row>
    <row r="3932" spans="2:3" hidden="1">
      <c r="B3932" s="49" t="s">
        <v>1968</v>
      </c>
      <c r="C3932" s="49" t="s">
        <v>210</v>
      </c>
    </row>
    <row r="3933" spans="2:3" hidden="1">
      <c r="B3933" s="49" t="s">
        <v>1969</v>
      </c>
      <c r="C3933" s="49" t="s">
        <v>210</v>
      </c>
    </row>
    <row r="3934" spans="2:3" hidden="1">
      <c r="B3934" s="49" t="s">
        <v>1970</v>
      </c>
      <c r="C3934" s="49" t="s">
        <v>210</v>
      </c>
    </row>
    <row r="3935" spans="2:3" hidden="1">
      <c r="B3935" s="49" t="s">
        <v>1971</v>
      </c>
      <c r="C3935" s="49" t="s">
        <v>210</v>
      </c>
    </row>
    <row r="3936" spans="2:3" hidden="1">
      <c r="B3936" s="49" t="s">
        <v>1972</v>
      </c>
      <c r="C3936" s="49" t="s">
        <v>210</v>
      </c>
    </row>
    <row r="3937" spans="2:3" hidden="1">
      <c r="B3937" s="49" t="s">
        <v>1973</v>
      </c>
      <c r="C3937" s="49" t="s">
        <v>210</v>
      </c>
    </row>
    <row r="3938" spans="2:3" hidden="1">
      <c r="B3938" s="49" t="s">
        <v>1974</v>
      </c>
      <c r="C3938" s="49" t="s">
        <v>210</v>
      </c>
    </row>
    <row r="3939" spans="2:3" hidden="1">
      <c r="B3939" s="49" t="s">
        <v>1975</v>
      </c>
      <c r="C3939" s="49" t="s">
        <v>210</v>
      </c>
    </row>
    <row r="3940" spans="2:3" hidden="1">
      <c r="B3940" s="49" t="s">
        <v>1976</v>
      </c>
      <c r="C3940" s="49" t="s">
        <v>211</v>
      </c>
    </row>
    <row r="3941" spans="2:3" hidden="1">
      <c r="B3941" s="49" t="s">
        <v>1977</v>
      </c>
      <c r="C3941" s="49" t="s">
        <v>211</v>
      </c>
    </row>
    <row r="3942" spans="2:3" hidden="1">
      <c r="B3942" s="49" t="s">
        <v>1978</v>
      </c>
      <c r="C3942" s="49" t="s">
        <v>211</v>
      </c>
    </row>
    <row r="3943" spans="2:3" hidden="1">
      <c r="B3943" s="49" t="s">
        <v>1979</v>
      </c>
      <c r="C3943" s="49" t="s">
        <v>211</v>
      </c>
    </row>
    <row r="3944" spans="2:3" hidden="1">
      <c r="B3944" s="49" t="s">
        <v>1980</v>
      </c>
      <c r="C3944" s="49" t="s">
        <v>210</v>
      </c>
    </row>
    <row r="3945" spans="2:3" hidden="1">
      <c r="B3945" s="49" t="s">
        <v>1981</v>
      </c>
      <c r="C3945" s="49" t="s">
        <v>210</v>
      </c>
    </row>
    <row r="3946" spans="2:3" hidden="1">
      <c r="B3946" s="49" t="s">
        <v>1982</v>
      </c>
      <c r="C3946" s="49" t="s">
        <v>211</v>
      </c>
    </row>
    <row r="3947" spans="2:3" hidden="1">
      <c r="B3947" s="49" t="s">
        <v>1983</v>
      </c>
      <c r="C3947" s="49" t="s">
        <v>210</v>
      </c>
    </row>
    <row r="3948" spans="2:3" hidden="1">
      <c r="B3948" s="49" t="s">
        <v>1984</v>
      </c>
      <c r="C3948" s="49" t="s">
        <v>210</v>
      </c>
    </row>
    <row r="3949" spans="2:3" hidden="1">
      <c r="B3949" s="49" t="s">
        <v>1985</v>
      </c>
      <c r="C3949" s="49" t="s">
        <v>211</v>
      </c>
    </row>
    <row r="3950" spans="2:3" hidden="1">
      <c r="B3950" s="49" t="s">
        <v>1986</v>
      </c>
      <c r="C3950" s="49" t="s">
        <v>210</v>
      </c>
    </row>
    <row r="3951" spans="2:3" hidden="1">
      <c r="B3951" s="49" t="s">
        <v>1987</v>
      </c>
      <c r="C3951" s="49" t="s">
        <v>210</v>
      </c>
    </row>
    <row r="3952" spans="2:3" hidden="1">
      <c r="B3952" s="49" t="s">
        <v>1988</v>
      </c>
      <c r="C3952" s="49" t="s">
        <v>210</v>
      </c>
    </row>
    <row r="3953" spans="2:3" hidden="1">
      <c r="B3953" s="49" t="s">
        <v>1989</v>
      </c>
      <c r="C3953" s="49" t="s">
        <v>210</v>
      </c>
    </row>
    <row r="3954" spans="2:3" hidden="1">
      <c r="B3954" s="49" t="s">
        <v>1990</v>
      </c>
      <c r="C3954" s="49" t="s">
        <v>210</v>
      </c>
    </row>
    <row r="3955" spans="2:3" hidden="1">
      <c r="B3955" s="49" t="s">
        <v>1991</v>
      </c>
      <c r="C3955" s="49" t="s">
        <v>210</v>
      </c>
    </row>
    <row r="3956" spans="2:3" hidden="1">
      <c r="B3956" s="49" t="s">
        <v>1992</v>
      </c>
      <c r="C3956" s="49" t="s">
        <v>210</v>
      </c>
    </row>
    <row r="3957" spans="2:3" hidden="1">
      <c r="B3957" s="49" t="s">
        <v>1993</v>
      </c>
      <c r="C3957" s="49" t="s">
        <v>210</v>
      </c>
    </row>
    <row r="3958" spans="2:3" hidden="1">
      <c r="B3958" s="49" t="s">
        <v>1994</v>
      </c>
      <c r="C3958" s="49" t="s">
        <v>211</v>
      </c>
    </row>
    <row r="3959" spans="2:3" hidden="1">
      <c r="B3959" s="49" t="s">
        <v>1995</v>
      </c>
      <c r="C3959" s="49" t="s">
        <v>210</v>
      </c>
    </row>
    <row r="3960" spans="2:3" hidden="1">
      <c r="B3960" s="49" t="s">
        <v>1996</v>
      </c>
      <c r="C3960" s="49" t="s">
        <v>210</v>
      </c>
    </row>
    <row r="3961" spans="2:3" hidden="1">
      <c r="B3961" s="49" t="s">
        <v>1997</v>
      </c>
      <c r="C3961" s="49" t="s">
        <v>210</v>
      </c>
    </row>
    <row r="3962" spans="2:3" hidden="1">
      <c r="B3962" s="49" t="s">
        <v>1998</v>
      </c>
      <c r="C3962" s="49" t="s">
        <v>210</v>
      </c>
    </row>
    <row r="3963" spans="2:3" hidden="1">
      <c r="B3963" s="49" t="s">
        <v>1999</v>
      </c>
      <c r="C3963" s="49" t="s">
        <v>210</v>
      </c>
    </row>
    <row r="3964" spans="2:3" hidden="1">
      <c r="B3964" s="49" t="s">
        <v>2000</v>
      </c>
      <c r="C3964" s="49" t="s">
        <v>210</v>
      </c>
    </row>
    <row r="3965" spans="2:3" hidden="1">
      <c r="B3965" s="49" t="s">
        <v>2001</v>
      </c>
      <c r="C3965" s="49" t="s">
        <v>210</v>
      </c>
    </row>
    <row r="3966" spans="2:3" hidden="1">
      <c r="B3966" s="49" t="s">
        <v>2002</v>
      </c>
      <c r="C3966" s="49" t="s">
        <v>210</v>
      </c>
    </row>
    <row r="3967" spans="2:3" hidden="1">
      <c r="B3967" s="49" t="s">
        <v>2003</v>
      </c>
      <c r="C3967" s="49" t="s">
        <v>211</v>
      </c>
    </row>
    <row r="3968" spans="2:3" hidden="1">
      <c r="B3968" s="49" t="s">
        <v>2004</v>
      </c>
      <c r="C3968" s="49" t="s">
        <v>211</v>
      </c>
    </row>
    <row r="3969" spans="2:3" hidden="1">
      <c r="B3969" s="49" t="s">
        <v>2005</v>
      </c>
      <c r="C3969" s="49" t="s">
        <v>211</v>
      </c>
    </row>
    <row r="3970" spans="2:3" hidden="1">
      <c r="B3970" s="49" t="s">
        <v>2006</v>
      </c>
      <c r="C3970" s="49" t="s">
        <v>211</v>
      </c>
    </row>
    <row r="3971" spans="2:3" hidden="1">
      <c r="B3971" s="49" t="s">
        <v>2007</v>
      </c>
      <c r="C3971" s="49" t="s">
        <v>210</v>
      </c>
    </row>
    <row r="3972" spans="2:3" hidden="1">
      <c r="B3972" s="49" t="s">
        <v>2008</v>
      </c>
      <c r="C3972" s="49" t="s">
        <v>210</v>
      </c>
    </row>
    <row r="3973" spans="2:3" hidden="1">
      <c r="B3973" s="49" t="s">
        <v>2009</v>
      </c>
      <c r="C3973" s="49" t="s">
        <v>210</v>
      </c>
    </row>
    <row r="3974" spans="2:3" hidden="1">
      <c r="B3974" s="49" t="s">
        <v>2010</v>
      </c>
      <c r="C3974" s="49" t="s">
        <v>210</v>
      </c>
    </row>
    <row r="3975" spans="2:3" hidden="1">
      <c r="B3975" s="49" t="s">
        <v>2011</v>
      </c>
      <c r="C3975" s="49" t="s">
        <v>210</v>
      </c>
    </row>
    <row r="3976" spans="2:3" hidden="1">
      <c r="B3976" s="49" t="s">
        <v>2012</v>
      </c>
      <c r="C3976" s="49" t="s">
        <v>211</v>
      </c>
    </row>
    <row r="3977" spans="2:3" hidden="1">
      <c r="B3977" s="49" t="s">
        <v>2013</v>
      </c>
      <c r="C3977" s="49" t="s">
        <v>210</v>
      </c>
    </row>
    <row r="3978" spans="2:3" hidden="1">
      <c r="B3978" s="49" t="s">
        <v>2014</v>
      </c>
      <c r="C3978" s="49" t="s">
        <v>210</v>
      </c>
    </row>
    <row r="3979" spans="2:3" hidden="1">
      <c r="B3979" s="49" t="s">
        <v>2015</v>
      </c>
      <c r="C3979" s="49" t="s">
        <v>210</v>
      </c>
    </row>
    <row r="3980" spans="2:3" hidden="1">
      <c r="B3980" s="49" t="s">
        <v>2016</v>
      </c>
      <c r="C3980" s="49" t="s">
        <v>210</v>
      </c>
    </row>
    <row r="3981" spans="2:3" hidden="1">
      <c r="B3981" s="49" t="s">
        <v>2017</v>
      </c>
      <c r="C3981" s="49" t="s">
        <v>210</v>
      </c>
    </row>
    <row r="3982" spans="2:3" hidden="1">
      <c r="B3982" s="49" t="s">
        <v>2018</v>
      </c>
      <c r="C3982" s="49" t="s">
        <v>210</v>
      </c>
    </row>
    <row r="3983" spans="2:3" hidden="1">
      <c r="B3983" s="49" t="s">
        <v>2019</v>
      </c>
      <c r="C3983" s="49" t="s">
        <v>210</v>
      </c>
    </row>
    <row r="3984" spans="2:3" hidden="1">
      <c r="B3984" s="49" t="s">
        <v>2020</v>
      </c>
      <c r="C3984" s="49" t="s">
        <v>210</v>
      </c>
    </row>
    <row r="3985" spans="2:3" hidden="1">
      <c r="B3985" s="49" t="s">
        <v>2021</v>
      </c>
      <c r="C3985" s="49" t="s">
        <v>211</v>
      </c>
    </row>
    <row r="3986" spans="2:3" hidden="1">
      <c r="B3986" s="49" t="s">
        <v>2022</v>
      </c>
      <c r="C3986" s="49" t="s">
        <v>210</v>
      </c>
    </row>
    <row r="3987" spans="2:3" hidden="1">
      <c r="B3987" s="49" t="s">
        <v>2023</v>
      </c>
      <c r="C3987" s="49" t="s">
        <v>210</v>
      </c>
    </row>
    <row r="3988" spans="2:3" hidden="1">
      <c r="B3988" s="49" t="s">
        <v>2024</v>
      </c>
      <c r="C3988" s="49" t="s">
        <v>210</v>
      </c>
    </row>
    <row r="3989" spans="2:3" hidden="1">
      <c r="B3989" s="49" t="s">
        <v>2025</v>
      </c>
      <c r="C3989" s="49" t="s">
        <v>210</v>
      </c>
    </row>
    <row r="3990" spans="2:3" hidden="1">
      <c r="B3990" s="49" t="s">
        <v>2026</v>
      </c>
      <c r="C3990" s="49" t="s">
        <v>210</v>
      </c>
    </row>
    <row r="3991" spans="2:3" hidden="1">
      <c r="B3991" s="49" t="s">
        <v>2027</v>
      </c>
      <c r="C3991" s="49" t="s">
        <v>210</v>
      </c>
    </row>
    <row r="3992" spans="2:3" hidden="1">
      <c r="B3992" s="49" t="s">
        <v>2028</v>
      </c>
      <c r="C3992" s="49" t="s">
        <v>210</v>
      </c>
    </row>
    <row r="3993" spans="2:3" hidden="1">
      <c r="B3993" s="49" t="s">
        <v>2029</v>
      </c>
      <c r="C3993" s="49" t="s">
        <v>210</v>
      </c>
    </row>
    <row r="3994" spans="2:3">
      <c r="B3994" s="49" t="s">
        <v>2030</v>
      </c>
      <c r="C3994" s="49" t="s">
        <v>224</v>
      </c>
    </row>
    <row r="3995" spans="2:3">
      <c r="B3995" s="49" t="s">
        <v>2031</v>
      </c>
      <c r="C3995" s="49" t="s">
        <v>224</v>
      </c>
    </row>
    <row r="3996" spans="2:3" hidden="1">
      <c r="B3996" s="49" t="s">
        <v>2032</v>
      </c>
      <c r="C3996" s="49" t="s">
        <v>213</v>
      </c>
    </row>
    <row r="3997" spans="2:3">
      <c r="B3997" s="49" t="s">
        <v>2033</v>
      </c>
      <c r="C3997" s="49" t="s">
        <v>224</v>
      </c>
    </row>
    <row r="3998" spans="2:3" hidden="1">
      <c r="B3998" s="49" t="s">
        <v>2034</v>
      </c>
      <c r="C3998" s="49" t="s">
        <v>31</v>
      </c>
    </row>
    <row r="3999" spans="2:3" hidden="1">
      <c r="B3999" s="49" t="s">
        <v>2035</v>
      </c>
      <c r="C3999" s="49" t="s">
        <v>213</v>
      </c>
    </row>
    <row r="4000" spans="2:3" hidden="1">
      <c r="B4000" s="49" t="s">
        <v>2036</v>
      </c>
      <c r="C4000" s="49" t="s">
        <v>31</v>
      </c>
    </row>
    <row r="4001" spans="2:3" hidden="1">
      <c r="B4001" s="49" t="s">
        <v>2037</v>
      </c>
      <c r="C4001" s="49" t="s">
        <v>31</v>
      </c>
    </row>
    <row r="4002" spans="2:3" hidden="1">
      <c r="B4002" s="49" t="s">
        <v>2038</v>
      </c>
      <c r="C4002" s="49" t="s">
        <v>31</v>
      </c>
    </row>
    <row r="4003" spans="2:3" hidden="1">
      <c r="B4003" s="49" t="s">
        <v>2039</v>
      </c>
      <c r="C4003" s="49" t="s">
        <v>31</v>
      </c>
    </row>
    <row r="4004" spans="2:3" hidden="1">
      <c r="B4004" s="49" t="s">
        <v>2040</v>
      </c>
      <c r="C4004" s="49" t="s">
        <v>31</v>
      </c>
    </row>
    <row r="4005" spans="2:3">
      <c r="B4005" s="49" t="s">
        <v>2041</v>
      </c>
      <c r="C4005" s="49" t="s">
        <v>224</v>
      </c>
    </row>
    <row r="4006" spans="2:3">
      <c r="B4006" s="49" t="s">
        <v>2042</v>
      </c>
      <c r="C4006" s="49" t="s">
        <v>224</v>
      </c>
    </row>
    <row r="4007" spans="2:3" hidden="1">
      <c r="B4007" s="49" t="s">
        <v>2043</v>
      </c>
      <c r="C4007" s="49" t="s">
        <v>213</v>
      </c>
    </row>
    <row r="4008" spans="2:3">
      <c r="B4008" s="49" t="s">
        <v>2044</v>
      </c>
      <c r="C4008" s="49" t="s">
        <v>224</v>
      </c>
    </row>
    <row r="4009" spans="2:3" hidden="1">
      <c r="B4009" s="49" t="s">
        <v>2045</v>
      </c>
      <c r="C4009" s="49" t="s">
        <v>213</v>
      </c>
    </row>
    <row r="4010" spans="2:3" hidden="1">
      <c r="B4010" s="49" t="s">
        <v>2046</v>
      </c>
      <c r="C4010" s="49" t="s">
        <v>213</v>
      </c>
    </row>
    <row r="4011" spans="2:3" hidden="1">
      <c r="B4011" s="49" t="s">
        <v>2047</v>
      </c>
      <c r="C4011" s="49" t="s">
        <v>31</v>
      </c>
    </row>
    <row r="4012" spans="2:3" hidden="1">
      <c r="B4012" s="49" t="s">
        <v>2048</v>
      </c>
      <c r="C4012" s="49" t="s">
        <v>31</v>
      </c>
    </row>
    <row r="4013" spans="2:3" hidden="1">
      <c r="B4013" s="49" t="s">
        <v>2049</v>
      </c>
      <c r="C4013" s="49" t="s">
        <v>31</v>
      </c>
    </row>
    <row r="4014" spans="2:3" hidden="1">
      <c r="B4014" s="49" t="s">
        <v>2050</v>
      </c>
      <c r="C4014" s="49" t="s">
        <v>31</v>
      </c>
    </row>
    <row r="4015" spans="2:3" hidden="1">
      <c r="B4015" s="49" t="s">
        <v>2051</v>
      </c>
      <c r="C4015" s="49" t="s">
        <v>31</v>
      </c>
    </row>
    <row r="4016" spans="2:3" hidden="1">
      <c r="B4016" s="49" t="s">
        <v>2052</v>
      </c>
      <c r="C4016" s="49" t="s">
        <v>213</v>
      </c>
    </row>
    <row r="4017" spans="2:3">
      <c r="B4017" s="49" t="s">
        <v>2053</v>
      </c>
      <c r="C4017" s="49" t="s">
        <v>224</v>
      </c>
    </row>
    <row r="4018" spans="2:3" hidden="1">
      <c r="B4018" s="49" t="s">
        <v>2054</v>
      </c>
      <c r="C4018" s="49" t="s">
        <v>213</v>
      </c>
    </row>
    <row r="4019" spans="2:3">
      <c r="B4019" s="49" t="s">
        <v>2055</v>
      </c>
      <c r="C4019" s="49" t="s">
        <v>224</v>
      </c>
    </row>
    <row r="4020" spans="2:3" hidden="1">
      <c r="B4020" s="49" t="s">
        <v>2056</v>
      </c>
      <c r="C4020" s="49" t="s">
        <v>213</v>
      </c>
    </row>
    <row r="4021" spans="2:3" hidden="1">
      <c r="B4021" s="49" t="s">
        <v>2057</v>
      </c>
      <c r="C4021" s="49" t="s">
        <v>213</v>
      </c>
    </row>
    <row r="4022" spans="2:3">
      <c r="B4022" s="49" t="s">
        <v>2058</v>
      </c>
      <c r="C4022" s="49" t="s">
        <v>224</v>
      </c>
    </row>
    <row r="4023" spans="2:3" hidden="1">
      <c r="B4023" s="49" t="s">
        <v>2059</v>
      </c>
      <c r="C4023" s="49" t="s">
        <v>213</v>
      </c>
    </row>
    <row r="4024" spans="2:3" hidden="1">
      <c r="B4024" s="49" t="s">
        <v>2060</v>
      </c>
      <c r="C4024" s="49" t="s">
        <v>213</v>
      </c>
    </row>
    <row r="4025" spans="2:3" hidden="1">
      <c r="B4025" s="49" t="s">
        <v>2061</v>
      </c>
      <c r="C4025" s="49" t="s">
        <v>213</v>
      </c>
    </row>
    <row r="4026" spans="2:3" hidden="1">
      <c r="B4026" s="49" t="s">
        <v>2062</v>
      </c>
      <c r="C4026" s="49" t="s">
        <v>31</v>
      </c>
    </row>
    <row r="4027" spans="2:3" hidden="1">
      <c r="B4027" s="49" t="s">
        <v>2063</v>
      </c>
      <c r="C4027" s="49" t="s">
        <v>31</v>
      </c>
    </row>
    <row r="4028" spans="2:3" hidden="1">
      <c r="B4028" s="49" t="s">
        <v>2064</v>
      </c>
      <c r="C4028" s="49" t="s">
        <v>31</v>
      </c>
    </row>
    <row r="4029" spans="2:3" hidden="1">
      <c r="B4029" s="49" t="s">
        <v>2065</v>
      </c>
      <c r="C4029" s="49" t="s">
        <v>31</v>
      </c>
    </row>
    <row r="4030" spans="2:3" hidden="1">
      <c r="B4030" s="49" t="s">
        <v>2066</v>
      </c>
      <c r="C4030" s="49" t="s">
        <v>31</v>
      </c>
    </row>
    <row r="4031" spans="2:3" hidden="1">
      <c r="B4031" s="49" t="s">
        <v>2067</v>
      </c>
      <c r="C4031" s="49" t="s">
        <v>31</v>
      </c>
    </row>
    <row r="4032" spans="2:3" hidden="1">
      <c r="B4032" s="49" t="s">
        <v>2068</v>
      </c>
      <c r="C4032" s="49" t="s">
        <v>31</v>
      </c>
    </row>
    <row r="4033" spans="2:3" hidden="1">
      <c r="B4033" s="49" t="s">
        <v>2069</v>
      </c>
      <c r="C4033" s="49" t="s">
        <v>206</v>
      </c>
    </row>
    <row r="4034" spans="2:3" hidden="1">
      <c r="B4034" s="49" t="s">
        <v>2070</v>
      </c>
      <c r="C4034" s="49" t="s">
        <v>213</v>
      </c>
    </row>
    <row r="4035" spans="2:3" hidden="1">
      <c r="B4035" s="49" t="s">
        <v>2071</v>
      </c>
      <c r="C4035" s="49" t="s">
        <v>213</v>
      </c>
    </row>
    <row r="4036" spans="2:3" hidden="1">
      <c r="B4036" s="49" t="s">
        <v>2072</v>
      </c>
      <c r="C4036" s="49" t="s">
        <v>213</v>
      </c>
    </row>
    <row r="4037" spans="2:3" hidden="1">
      <c r="B4037" s="49" t="s">
        <v>2073</v>
      </c>
      <c r="C4037" s="49" t="s">
        <v>213</v>
      </c>
    </row>
    <row r="4038" spans="2:3" hidden="1">
      <c r="B4038" s="49" t="s">
        <v>2074</v>
      </c>
      <c r="C4038" s="49" t="s">
        <v>213</v>
      </c>
    </row>
    <row r="4039" spans="2:3" hidden="1">
      <c r="B4039" s="49" t="s">
        <v>2075</v>
      </c>
      <c r="C4039" s="49" t="s">
        <v>213</v>
      </c>
    </row>
    <row r="4040" spans="2:3" hidden="1">
      <c r="B4040" s="49" t="s">
        <v>2076</v>
      </c>
      <c r="C4040" s="49" t="s">
        <v>31</v>
      </c>
    </row>
    <row r="4041" spans="2:3" hidden="1">
      <c r="B4041" s="49" t="s">
        <v>2077</v>
      </c>
      <c r="C4041" s="49" t="s">
        <v>213</v>
      </c>
    </row>
    <row r="4042" spans="2:3" hidden="1">
      <c r="B4042" s="49" t="s">
        <v>2078</v>
      </c>
      <c r="C4042" s="49" t="s">
        <v>213</v>
      </c>
    </row>
    <row r="4043" spans="2:3" hidden="1">
      <c r="B4043" s="49" t="s">
        <v>2079</v>
      </c>
      <c r="C4043" s="49" t="s">
        <v>213</v>
      </c>
    </row>
    <row r="4044" spans="2:3" hidden="1">
      <c r="B4044" s="49" t="s">
        <v>2080</v>
      </c>
      <c r="C4044" s="49" t="s">
        <v>31</v>
      </c>
    </row>
    <row r="4045" spans="2:3" hidden="1">
      <c r="B4045" s="49" t="s">
        <v>2081</v>
      </c>
      <c r="C4045" s="49" t="s">
        <v>31</v>
      </c>
    </row>
    <row r="4046" spans="2:3" hidden="1">
      <c r="B4046" s="49" t="s">
        <v>2082</v>
      </c>
      <c r="C4046" s="49" t="s">
        <v>31</v>
      </c>
    </row>
    <row r="4047" spans="2:3" hidden="1">
      <c r="B4047" s="49" t="s">
        <v>2083</v>
      </c>
      <c r="C4047" s="49" t="s">
        <v>206</v>
      </c>
    </row>
    <row r="4048" spans="2:3" hidden="1">
      <c r="B4048" s="49" t="s">
        <v>2084</v>
      </c>
      <c r="C4048" s="49" t="s">
        <v>206</v>
      </c>
    </row>
    <row r="4049" spans="2:3" hidden="1">
      <c r="B4049" s="49" t="s">
        <v>2085</v>
      </c>
      <c r="C4049" s="49" t="s">
        <v>206</v>
      </c>
    </row>
    <row r="4050" spans="2:3" hidden="1">
      <c r="B4050" s="49" t="s">
        <v>2086</v>
      </c>
      <c r="C4050" s="49" t="s">
        <v>206</v>
      </c>
    </row>
    <row r="4051" spans="2:3" hidden="1">
      <c r="B4051" s="49" t="s">
        <v>2087</v>
      </c>
      <c r="C4051" s="49" t="s">
        <v>206</v>
      </c>
    </row>
    <row r="4052" spans="2:3" hidden="1">
      <c r="B4052" s="49" t="s">
        <v>2088</v>
      </c>
      <c r="C4052" s="49" t="s">
        <v>206</v>
      </c>
    </row>
    <row r="4053" spans="2:3" hidden="1">
      <c r="B4053" s="49" t="s">
        <v>2089</v>
      </c>
      <c r="C4053" s="49" t="s">
        <v>206</v>
      </c>
    </row>
    <row r="4054" spans="2:3" hidden="1">
      <c r="B4054" s="49" t="s">
        <v>2090</v>
      </c>
      <c r="C4054" s="49" t="s">
        <v>206</v>
      </c>
    </row>
    <row r="4055" spans="2:3" hidden="1">
      <c r="B4055" s="49" t="s">
        <v>2091</v>
      </c>
      <c r="C4055" s="49" t="s">
        <v>206</v>
      </c>
    </row>
    <row r="4056" spans="2:3" hidden="1">
      <c r="B4056" s="49" t="s">
        <v>2092</v>
      </c>
      <c r="C4056" s="49" t="s">
        <v>206</v>
      </c>
    </row>
    <row r="4057" spans="2:3" hidden="1">
      <c r="B4057" s="49" t="s">
        <v>2093</v>
      </c>
      <c r="C4057" s="49" t="s">
        <v>206</v>
      </c>
    </row>
    <row r="4058" spans="2:3" hidden="1">
      <c r="B4058" s="49" t="s">
        <v>2094</v>
      </c>
      <c r="C4058" s="49" t="s">
        <v>206</v>
      </c>
    </row>
    <row r="4059" spans="2:3" hidden="1">
      <c r="B4059" s="49" t="s">
        <v>2095</v>
      </c>
      <c r="C4059" s="49" t="s">
        <v>206</v>
      </c>
    </row>
    <row r="4060" spans="2:3" hidden="1">
      <c r="B4060" s="49" t="s">
        <v>2096</v>
      </c>
      <c r="C4060" s="49" t="s">
        <v>206</v>
      </c>
    </row>
    <row r="4061" spans="2:3" hidden="1">
      <c r="B4061" s="49" t="s">
        <v>2097</v>
      </c>
      <c r="C4061" s="49" t="s">
        <v>206</v>
      </c>
    </row>
    <row r="4062" spans="2:3" hidden="1">
      <c r="B4062" s="49" t="s">
        <v>2098</v>
      </c>
      <c r="C4062" s="49" t="s">
        <v>206</v>
      </c>
    </row>
    <row r="4063" spans="2:3" hidden="1">
      <c r="B4063" s="49" t="s">
        <v>2099</v>
      </c>
      <c r="C4063" s="49" t="s">
        <v>206</v>
      </c>
    </row>
    <row r="4064" spans="2:3" hidden="1">
      <c r="B4064" s="49" t="s">
        <v>2100</v>
      </c>
      <c r="C4064" s="49" t="s">
        <v>206</v>
      </c>
    </row>
    <row r="4065" spans="2:3" hidden="1">
      <c r="B4065" s="49" t="s">
        <v>2101</v>
      </c>
      <c r="C4065" s="49" t="s">
        <v>206</v>
      </c>
    </row>
    <row r="4066" spans="2:3" hidden="1">
      <c r="B4066" s="49" t="s">
        <v>2102</v>
      </c>
      <c r="C4066" s="49" t="s">
        <v>206</v>
      </c>
    </row>
    <row r="4067" spans="2:3">
      <c r="B4067" s="49" t="s">
        <v>2103</v>
      </c>
      <c r="C4067" s="49" t="s">
        <v>224</v>
      </c>
    </row>
    <row r="4068" spans="2:3">
      <c r="B4068" s="49" t="s">
        <v>2104</v>
      </c>
      <c r="C4068" s="49" t="s">
        <v>224</v>
      </c>
    </row>
    <row r="4069" spans="2:3" hidden="1">
      <c r="B4069" s="49" t="s">
        <v>2105</v>
      </c>
      <c r="C4069" s="49" t="s">
        <v>213</v>
      </c>
    </row>
    <row r="4070" spans="2:3">
      <c r="B4070" s="49" t="s">
        <v>2106</v>
      </c>
      <c r="C4070" s="49" t="s">
        <v>224</v>
      </c>
    </row>
    <row r="4071" spans="2:3" hidden="1">
      <c r="B4071" s="49" t="s">
        <v>2107</v>
      </c>
      <c r="C4071" s="49" t="s">
        <v>213</v>
      </c>
    </row>
    <row r="4072" spans="2:3" hidden="1">
      <c r="B4072" s="49" t="s">
        <v>2108</v>
      </c>
      <c r="C4072" s="49" t="s">
        <v>213</v>
      </c>
    </row>
    <row r="4073" spans="2:3" hidden="1">
      <c r="B4073" s="49" t="s">
        <v>2109</v>
      </c>
      <c r="C4073" s="49" t="s">
        <v>31</v>
      </c>
    </row>
    <row r="4074" spans="2:3" hidden="1">
      <c r="B4074" s="49" t="s">
        <v>2110</v>
      </c>
      <c r="C4074" s="49" t="s">
        <v>31</v>
      </c>
    </row>
    <row r="4075" spans="2:3" hidden="1">
      <c r="B4075" s="49" t="s">
        <v>2111</v>
      </c>
      <c r="C4075" s="49" t="s">
        <v>31</v>
      </c>
    </row>
    <row r="4076" spans="2:3" hidden="1">
      <c r="B4076" s="49" t="s">
        <v>2112</v>
      </c>
      <c r="C4076" s="49" t="s">
        <v>31</v>
      </c>
    </row>
    <row r="4077" spans="2:3" hidden="1">
      <c r="B4077" s="49" t="s">
        <v>2113</v>
      </c>
      <c r="C4077" s="49" t="s">
        <v>31</v>
      </c>
    </row>
    <row r="4078" spans="2:3">
      <c r="B4078" s="49" t="s">
        <v>2114</v>
      </c>
      <c r="C4078" s="49" t="s">
        <v>224</v>
      </c>
    </row>
    <row r="4079" spans="2:3">
      <c r="B4079" s="49" t="s">
        <v>2115</v>
      </c>
      <c r="C4079" s="49" t="s">
        <v>224</v>
      </c>
    </row>
    <row r="4080" spans="2:3" hidden="1">
      <c r="B4080" s="49" t="s">
        <v>2116</v>
      </c>
      <c r="C4080" s="49" t="s">
        <v>213</v>
      </c>
    </row>
    <row r="4081" spans="2:3">
      <c r="B4081" s="49" t="s">
        <v>2117</v>
      </c>
      <c r="C4081" s="49" t="s">
        <v>224</v>
      </c>
    </row>
    <row r="4082" spans="2:3" hidden="1">
      <c r="B4082" s="49" t="s">
        <v>2118</v>
      </c>
      <c r="C4082" s="49" t="s">
        <v>213</v>
      </c>
    </row>
    <row r="4083" spans="2:3" hidden="1">
      <c r="B4083" s="49" t="s">
        <v>2119</v>
      </c>
      <c r="C4083" s="49" t="s">
        <v>213</v>
      </c>
    </row>
    <row r="4084" spans="2:3" hidden="1">
      <c r="B4084" s="49" t="s">
        <v>2120</v>
      </c>
      <c r="C4084" s="49" t="s">
        <v>213</v>
      </c>
    </row>
    <row r="4085" spans="2:3" hidden="1">
      <c r="B4085" s="49" t="s">
        <v>2121</v>
      </c>
      <c r="C4085" s="49" t="s">
        <v>213</v>
      </c>
    </row>
    <row r="4086" spans="2:3" hidden="1">
      <c r="B4086" s="49" t="s">
        <v>2122</v>
      </c>
      <c r="C4086" s="49" t="s">
        <v>31</v>
      </c>
    </row>
    <row r="4087" spans="2:3" hidden="1">
      <c r="B4087" s="49" t="s">
        <v>2123</v>
      </c>
      <c r="C4087" s="49" t="s">
        <v>31</v>
      </c>
    </row>
    <row r="4088" spans="2:3" hidden="1">
      <c r="B4088" s="49" t="s">
        <v>2124</v>
      </c>
      <c r="C4088" s="49" t="s">
        <v>31</v>
      </c>
    </row>
    <row r="4089" spans="2:3" hidden="1">
      <c r="B4089" s="49" t="s">
        <v>2125</v>
      </c>
      <c r="C4089" s="49" t="s">
        <v>213</v>
      </c>
    </row>
    <row r="4090" spans="2:3">
      <c r="B4090" s="49" t="s">
        <v>2126</v>
      </c>
      <c r="C4090" s="49" t="s">
        <v>224</v>
      </c>
    </row>
    <row r="4091" spans="2:3" hidden="1">
      <c r="B4091" s="49" t="s">
        <v>2127</v>
      </c>
      <c r="C4091" s="49" t="s">
        <v>213</v>
      </c>
    </row>
    <row r="4092" spans="2:3">
      <c r="B4092" s="49" t="s">
        <v>2128</v>
      </c>
      <c r="C4092" s="49" t="s">
        <v>224</v>
      </c>
    </row>
    <row r="4093" spans="2:3" hidden="1">
      <c r="B4093" s="49" t="s">
        <v>2129</v>
      </c>
      <c r="C4093" s="49" t="s">
        <v>213</v>
      </c>
    </row>
    <row r="4094" spans="2:3" hidden="1">
      <c r="B4094" s="49" t="s">
        <v>2130</v>
      </c>
      <c r="C4094" s="49" t="s">
        <v>213</v>
      </c>
    </row>
    <row r="4095" spans="2:3">
      <c r="B4095" s="49" t="s">
        <v>2131</v>
      </c>
      <c r="C4095" s="49" t="s">
        <v>224</v>
      </c>
    </row>
    <row r="4096" spans="2:3" hidden="1">
      <c r="B4096" s="49" t="s">
        <v>2132</v>
      </c>
      <c r="C4096" s="49" t="s">
        <v>213</v>
      </c>
    </row>
    <row r="4097" spans="2:3" hidden="1">
      <c r="B4097" s="49" t="s">
        <v>2133</v>
      </c>
      <c r="C4097" s="49" t="s">
        <v>213</v>
      </c>
    </row>
    <row r="4098" spans="2:3" hidden="1">
      <c r="B4098" s="49" t="s">
        <v>2134</v>
      </c>
      <c r="C4098" s="49" t="s">
        <v>213</v>
      </c>
    </row>
    <row r="4099" spans="2:3" hidden="1">
      <c r="B4099" s="49" t="s">
        <v>2135</v>
      </c>
      <c r="C4099" s="49" t="s">
        <v>31</v>
      </c>
    </row>
    <row r="4100" spans="2:3" hidden="1">
      <c r="B4100" s="49" t="s">
        <v>2136</v>
      </c>
      <c r="C4100" s="49" t="s">
        <v>213</v>
      </c>
    </row>
    <row r="4101" spans="2:3" hidden="1">
      <c r="B4101" s="49" t="s">
        <v>2137</v>
      </c>
      <c r="C4101" s="49" t="s">
        <v>213</v>
      </c>
    </row>
    <row r="4102" spans="2:3" hidden="1">
      <c r="B4102" s="49" t="s">
        <v>2138</v>
      </c>
      <c r="C4102" s="49" t="s">
        <v>213</v>
      </c>
    </row>
    <row r="4103" spans="2:3" hidden="1">
      <c r="B4103" s="49" t="s">
        <v>2139</v>
      </c>
      <c r="C4103" s="49" t="s">
        <v>31</v>
      </c>
    </row>
    <row r="4104" spans="2:3" hidden="1">
      <c r="B4104" s="49" t="s">
        <v>2140</v>
      </c>
      <c r="C4104" s="49" t="s">
        <v>31</v>
      </c>
    </row>
    <row r="4105" spans="2:3" hidden="1">
      <c r="B4105" s="49" t="s">
        <v>2141</v>
      </c>
      <c r="C4105" s="49" t="s">
        <v>31</v>
      </c>
    </row>
    <row r="4106" spans="2:3" hidden="1">
      <c r="B4106" s="49" t="s">
        <v>2142</v>
      </c>
      <c r="C4106" s="49" t="s">
        <v>213</v>
      </c>
    </row>
    <row r="4107" spans="2:3" hidden="1">
      <c r="B4107" s="49" t="s">
        <v>2143</v>
      </c>
      <c r="C4107" s="49" t="s">
        <v>213</v>
      </c>
    </row>
    <row r="4108" spans="2:3" hidden="1">
      <c r="B4108" s="49" t="s">
        <v>2144</v>
      </c>
      <c r="C4108" s="49" t="s">
        <v>213</v>
      </c>
    </row>
    <row r="4109" spans="2:3" hidden="1">
      <c r="B4109" s="49" t="s">
        <v>2145</v>
      </c>
      <c r="C4109" s="49" t="s">
        <v>213</v>
      </c>
    </row>
    <row r="4110" spans="2:3" hidden="1">
      <c r="B4110" s="49" t="s">
        <v>2146</v>
      </c>
      <c r="C4110" s="49" t="s">
        <v>213</v>
      </c>
    </row>
    <row r="4111" spans="2:3" hidden="1">
      <c r="B4111" s="49" t="s">
        <v>2147</v>
      </c>
      <c r="C4111" s="49" t="s">
        <v>213</v>
      </c>
    </row>
    <row r="4112" spans="2:3" hidden="1">
      <c r="B4112" s="49" t="s">
        <v>2148</v>
      </c>
      <c r="C4112" s="49" t="s">
        <v>213</v>
      </c>
    </row>
    <row r="4113" spans="2:3" hidden="1">
      <c r="B4113" s="49" t="s">
        <v>2149</v>
      </c>
      <c r="C4113" s="49" t="s">
        <v>213</v>
      </c>
    </row>
    <row r="4114" spans="2:3" hidden="1">
      <c r="B4114" s="49" t="s">
        <v>2150</v>
      </c>
      <c r="C4114" s="49" t="s">
        <v>213</v>
      </c>
    </row>
    <row r="4115" spans="2:3" hidden="1">
      <c r="B4115" s="49" t="s">
        <v>2151</v>
      </c>
      <c r="C4115" s="49" t="s">
        <v>213</v>
      </c>
    </row>
    <row r="4116" spans="2:3" hidden="1">
      <c r="B4116" s="49" t="s">
        <v>2152</v>
      </c>
      <c r="C4116" s="49" t="s">
        <v>213</v>
      </c>
    </row>
    <row r="4117" spans="2:3" hidden="1">
      <c r="B4117" s="49" t="s">
        <v>2153</v>
      </c>
      <c r="C4117" s="49" t="s">
        <v>31</v>
      </c>
    </row>
    <row r="4118" spans="2:3" hidden="1">
      <c r="B4118" s="49" t="s">
        <v>2154</v>
      </c>
      <c r="C4118" s="49" t="s">
        <v>213</v>
      </c>
    </row>
    <row r="4119" spans="2:3" hidden="1">
      <c r="B4119" s="49" t="s">
        <v>2155</v>
      </c>
      <c r="C4119" s="49" t="s">
        <v>213</v>
      </c>
    </row>
    <row r="4120" spans="2:3" hidden="1">
      <c r="B4120" s="49" t="s">
        <v>2156</v>
      </c>
      <c r="C4120" s="49" t="s">
        <v>206</v>
      </c>
    </row>
    <row r="4121" spans="2:3" hidden="1">
      <c r="B4121" s="49" t="s">
        <v>2157</v>
      </c>
      <c r="C4121" s="49" t="s">
        <v>206</v>
      </c>
    </row>
    <row r="4122" spans="2:3" hidden="1">
      <c r="B4122" s="49" t="s">
        <v>2158</v>
      </c>
      <c r="C4122" s="49" t="s">
        <v>206</v>
      </c>
    </row>
    <row r="4123" spans="2:3" hidden="1">
      <c r="B4123" s="49" t="s">
        <v>2159</v>
      </c>
      <c r="C4123" s="49" t="s">
        <v>206</v>
      </c>
    </row>
    <row r="4124" spans="2:3" hidden="1">
      <c r="B4124" s="49" t="s">
        <v>2160</v>
      </c>
      <c r="C4124" s="49" t="s">
        <v>206</v>
      </c>
    </row>
    <row r="4125" spans="2:3" hidden="1">
      <c r="B4125" s="49" t="s">
        <v>2161</v>
      </c>
      <c r="C4125" s="49" t="s">
        <v>206</v>
      </c>
    </row>
    <row r="4126" spans="2:3" hidden="1">
      <c r="B4126" s="49" t="s">
        <v>2162</v>
      </c>
      <c r="C4126" s="49" t="s">
        <v>206</v>
      </c>
    </row>
    <row r="4127" spans="2:3" hidden="1">
      <c r="B4127" s="49" t="s">
        <v>2163</v>
      </c>
      <c r="C4127" s="49" t="s">
        <v>206</v>
      </c>
    </row>
    <row r="4128" spans="2:3" hidden="1">
      <c r="B4128" s="49" t="s">
        <v>2164</v>
      </c>
      <c r="C4128" s="49" t="s">
        <v>206</v>
      </c>
    </row>
    <row r="4129" spans="2:3" hidden="1">
      <c r="B4129" s="49" t="s">
        <v>2165</v>
      </c>
      <c r="C4129" s="49" t="s">
        <v>206</v>
      </c>
    </row>
    <row r="4130" spans="2:3" hidden="1">
      <c r="B4130" s="49" t="s">
        <v>2166</v>
      </c>
      <c r="C4130" s="49" t="s">
        <v>206</v>
      </c>
    </row>
    <row r="4131" spans="2:3" hidden="1">
      <c r="B4131" s="49" t="s">
        <v>2167</v>
      </c>
      <c r="C4131" s="49" t="s">
        <v>206</v>
      </c>
    </row>
    <row r="4132" spans="2:3" hidden="1">
      <c r="B4132" s="49" t="s">
        <v>2168</v>
      </c>
      <c r="C4132" s="49" t="s">
        <v>206</v>
      </c>
    </row>
    <row r="4133" spans="2:3" hidden="1">
      <c r="B4133" s="49" t="s">
        <v>2169</v>
      </c>
      <c r="C4133" s="49" t="s">
        <v>206</v>
      </c>
    </row>
    <row r="4134" spans="2:3" hidden="1">
      <c r="B4134" s="49" t="s">
        <v>2170</v>
      </c>
      <c r="C4134" s="49" t="s">
        <v>206</v>
      </c>
    </row>
    <row r="4135" spans="2:3" hidden="1">
      <c r="B4135" s="49" t="s">
        <v>2171</v>
      </c>
      <c r="C4135" s="49" t="s">
        <v>206</v>
      </c>
    </row>
    <row r="4136" spans="2:3" hidden="1">
      <c r="B4136" s="49" t="s">
        <v>2172</v>
      </c>
      <c r="C4136" s="49" t="s">
        <v>206</v>
      </c>
    </row>
    <row r="4137" spans="2:3" hidden="1">
      <c r="B4137" s="49" t="s">
        <v>2173</v>
      </c>
      <c r="C4137" s="49" t="s">
        <v>206</v>
      </c>
    </row>
    <row r="4138" spans="2:3" hidden="1">
      <c r="B4138" s="49" t="s">
        <v>2174</v>
      </c>
      <c r="C4138" s="49" t="s">
        <v>206</v>
      </c>
    </row>
    <row r="4139" spans="2:3" hidden="1">
      <c r="B4139" s="49" t="s">
        <v>2175</v>
      </c>
      <c r="C4139" s="49" t="s">
        <v>206</v>
      </c>
    </row>
    <row r="4140" spans="2:3" hidden="1">
      <c r="B4140" s="49" t="s">
        <v>2176</v>
      </c>
      <c r="C4140" s="49" t="s">
        <v>213</v>
      </c>
    </row>
    <row r="4141" spans="2:3">
      <c r="B4141" s="49" t="s">
        <v>2177</v>
      </c>
      <c r="C4141" s="49" t="s">
        <v>224</v>
      </c>
    </row>
    <row r="4142" spans="2:3" hidden="1">
      <c r="B4142" s="49" t="s">
        <v>2178</v>
      </c>
      <c r="C4142" s="49" t="s">
        <v>213</v>
      </c>
    </row>
    <row r="4143" spans="2:3">
      <c r="B4143" s="49" t="s">
        <v>2179</v>
      </c>
      <c r="C4143" s="49" t="s">
        <v>224</v>
      </c>
    </row>
    <row r="4144" spans="2:3" hidden="1">
      <c r="B4144" s="49" t="s">
        <v>2180</v>
      </c>
      <c r="C4144" s="49" t="s">
        <v>213</v>
      </c>
    </row>
    <row r="4145" spans="2:3" hidden="1">
      <c r="B4145" s="49" t="s">
        <v>2181</v>
      </c>
      <c r="C4145" s="49" t="s">
        <v>213</v>
      </c>
    </row>
    <row r="4146" spans="2:3">
      <c r="B4146" s="49" t="s">
        <v>2182</v>
      </c>
      <c r="C4146" s="49" t="s">
        <v>224</v>
      </c>
    </row>
    <row r="4147" spans="2:3" hidden="1">
      <c r="B4147" s="49" t="s">
        <v>2183</v>
      </c>
      <c r="C4147" s="49" t="s">
        <v>213</v>
      </c>
    </row>
    <row r="4148" spans="2:3" hidden="1">
      <c r="B4148" s="49" t="s">
        <v>2184</v>
      </c>
      <c r="C4148" s="49" t="s">
        <v>213</v>
      </c>
    </row>
    <row r="4149" spans="2:3" hidden="1">
      <c r="B4149" s="49" t="s">
        <v>2185</v>
      </c>
      <c r="C4149" s="49" t="s">
        <v>213</v>
      </c>
    </row>
    <row r="4150" spans="2:3" hidden="1">
      <c r="B4150" s="49" t="s">
        <v>2186</v>
      </c>
      <c r="C4150" s="49" t="s">
        <v>31</v>
      </c>
    </row>
    <row r="4151" spans="2:3" hidden="1">
      <c r="B4151" s="49" t="s">
        <v>2187</v>
      </c>
      <c r="C4151" s="49" t="s">
        <v>31</v>
      </c>
    </row>
    <row r="4152" spans="2:3" hidden="1">
      <c r="B4152" s="49" t="s">
        <v>2188</v>
      </c>
      <c r="C4152" s="49" t="s">
        <v>31</v>
      </c>
    </row>
    <row r="4153" spans="2:3" hidden="1">
      <c r="B4153" s="49" t="s">
        <v>2189</v>
      </c>
      <c r="C4153" s="49" t="s">
        <v>31</v>
      </c>
    </row>
    <row r="4154" spans="2:3" hidden="1">
      <c r="B4154" s="49" t="s">
        <v>2190</v>
      </c>
      <c r="C4154" s="49" t="s">
        <v>31</v>
      </c>
    </row>
    <row r="4155" spans="2:3" hidden="1">
      <c r="B4155" s="49" t="s">
        <v>2191</v>
      </c>
      <c r="C4155" s="49" t="s">
        <v>31</v>
      </c>
    </row>
    <row r="4156" spans="2:3" hidden="1">
      <c r="B4156" s="49" t="s">
        <v>2192</v>
      </c>
      <c r="C4156" s="49" t="s">
        <v>31</v>
      </c>
    </row>
    <row r="4157" spans="2:3" hidden="1">
      <c r="B4157" s="49" t="s">
        <v>2193</v>
      </c>
      <c r="C4157" s="49" t="s">
        <v>213</v>
      </c>
    </row>
    <row r="4158" spans="2:3">
      <c r="B4158" s="49" t="s">
        <v>2194</v>
      </c>
      <c r="C4158" s="49" t="s">
        <v>224</v>
      </c>
    </row>
    <row r="4159" spans="2:3" hidden="1">
      <c r="B4159" s="49" t="s">
        <v>2195</v>
      </c>
      <c r="C4159" s="49" t="s">
        <v>213</v>
      </c>
    </row>
    <row r="4160" spans="2:3">
      <c r="B4160" s="49" t="s">
        <v>2196</v>
      </c>
      <c r="C4160" s="49" t="s">
        <v>224</v>
      </c>
    </row>
    <row r="4161" spans="2:3" hidden="1">
      <c r="B4161" s="49" t="s">
        <v>2197</v>
      </c>
      <c r="C4161" s="49" t="s">
        <v>213</v>
      </c>
    </row>
    <row r="4162" spans="2:3" hidden="1">
      <c r="B4162" s="49" t="s">
        <v>2198</v>
      </c>
      <c r="C4162" s="49" t="s">
        <v>213</v>
      </c>
    </row>
    <row r="4163" spans="2:3">
      <c r="B4163" s="49" t="s">
        <v>2199</v>
      </c>
      <c r="C4163" s="49" t="s">
        <v>224</v>
      </c>
    </row>
    <row r="4164" spans="2:3" hidden="1">
      <c r="B4164" s="49" t="s">
        <v>2200</v>
      </c>
      <c r="C4164" s="49" t="s">
        <v>213</v>
      </c>
    </row>
    <row r="4165" spans="2:3" hidden="1">
      <c r="B4165" s="49" t="s">
        <v>2201</v>
      </c>
      <c r="C4165" s="49" t="s">
        <v>213</v>
      </c>
    </row>
    <row r="4166" spans="2:3" hidden="1">
      <c r="B4166" s="49" t="s">
        <v>2202</v>
      </c>
      <c r="C4166" s="49" t="s">
        <v>213</v>
      </c>
    </row>
    <row r="4167" spans="2:3" hidden="1">
      <c r="B4167" s="49" t="s">
        <v>2203</v>
      </c>
      <c r="C4167" s="49" t="s">
        <v>31</v>
      </c>
    </row>
    <row r="4168" spans="2:3" hidden="1">
      <c r="B4168" s="49" t="s">
        <v>2204</v>
      </c>
      <c r="C4168" s="49" t="s">
        <v>213</v>
      </c>
    </row>
    <row r="4169" spans="2:3" hidden="1">
      <c r="B4169" s="49" t="s">
        <v>2205</v>
      </c>
      <c r="C4169" s="49" t="s">
        <v>213</v>
      </c>
    </row>
    <row r="4170" spans="2:3" hidden="1">
      <c r="B4170" s="49" t="s">
        <v>2206</v>
      </c>
      <c r="C4170" s="49" t="s">
        <v>213</v>
      </c>
    </row>
    <row r="4171" spans="2:3" hidden="1">
      <c r="B4171" s="49" t="s">
        <v>2207</v>
      </c>
      <c r="C4171" s="49" t="s">
        <v>31</v>
      </c>
    </row>
    <row r="4172" spans="2:3" hidden="1">
      <c r="B4172" s="49" t="s">
        <v>2208</v>
      </c>
      <c r="C4172" s="49" t="s">
        <v>31</v>
      </c>
    </row>
    <row r="4173" spans="2:3" hidden="1">
      <c r="B4173" s="49" t="s">
        <v>2209</v>
      </c>
      <c r="C4173" s="49" t="s">
        <v>31</v>
      </c>
    </row>
    <row r="4174" spans="2:3" hidden="1">
      <c r="B4174" s="49" t="s">
        <v>2210</v>
      </c>
      <c r="C4174" s="49" t="s">
        <v>213</v>
      </c>
    </row>
    <row r="4175" spans="2:3" hidden="1">
      <c r="B4175" s="49" t="s">
        <v>2211</v>
      </c>
      <c r="C4175" s="49" t="s">
        <v>213</v>
      </c>
    </row>
    <row r="4176" spans="2:3">
      <c r="B4176" s="49" t="s">
        <v>2212</v>
      </c>
      <c r="C4176" s="49" t="s">
        <v>224</v>
      </c>
    </row>
    <row r="4177" spans="2:3" hidden="1">
      <c r="B4177" s="49" t="s">
        <v>2213</v>
      </c>
      <c r="C4177" s="49" t="s">
        <v>213</v>
      </c>
    </row>
    <row r="4178" spans="2:3" hidden="1">
      <c r="B4178" s="49" t="s">
        <v>2214</v>
      </c>
      <c r="C4178" s="49" t="s">
        <v>213</v>
      </c>
    </row>
    <row r="4179" spans="2:3">
      <c r="B4179" s="49" t="s">
        <v>2215</v>
      </c>
      <c r="C4179" s="49" t="s">
        <v>224</v>
      </c>
    </row>
    <row r="4180" spans="2:3" hidden="1">
      <c r="B4180" s="49" t="s">
        <v>2216</v>
      </c>
      <c r="C4180" s="49" t="s">
        <v>213</v>
      </c>
    </row>
    <row r="4181" spans="2:3" hidden="1">
      <c r="B4181" s="49" t="s">
        <v>2217</v>
      </c>
      <c r="C4181" s="49" t="s">
        <v>213</v>
      </c>
    </row>
    <row r="4182" spans="2:3" hidden="1">
      <c r="B4182" s="49" t="s">
        <v>2218</v>
      </c>
      <c r="C4182" s="49" t="s">
        <v>213</v>
      </c>
    </row>
    <row r="4183" spans="2:3">
      <c r="B4183" s="49" t="s">
        <v>2219</v>
      </c>
      <c r="C4183" s="49" t="s">
        <v>224</v>
      </c>
    </row>
    <row r="4184" spans="2:3" hidden="1">
      <c r="B4184" s="49" t="s">
        <v>2220</v>
      </c>
      <c r="C4184" s="49" t="s">
        <v>213</v>
      </c>
    </row>
    <row r="4185" spans="2:3" hidden="1">
      <c r="B4185" s="49" t="s">
        <v>2221</v>
      </c>
      <c r="C4185" s="49" t="s">
        <v>213</v>
      </c>
    </row>
    <row r="4186" spans="2:3" hidden="1">
      <c r="B4186" s="49" t="s">
        <v>2222</v>
      </c>
      <c r="C4186" s="49" t="s">
        <v>213</v>
      </c>
    </row>
    <row r="4187" spans="2:3" hidden="1">
      <c r="B4187" s="49" t="s">
        <v>2223</v>
      </c>
      <c r="C4187" s="49" t="s">
        <v>213</v>
      </c>
    </row>
    <row r="4188" spans="2:3" hidden="1">
      <c r="B4188" s="49" t="s">
        <v>2224</v>
      </c>
      <c r="C4188" s="49" t="s">
        <v>213</v>
      </c>
    </row>
    <row r="4189" spans="2:3" hidden="1">
      <c r="B4189" s="49" t="s">
        <v>2225</v>
      </c>
      <c r="C4189" s="49" t="s">
        <v>31</v>
      </c>
    </row>
    <row r="4190" spans="2:3" hidden="1">
      <c r="B4190" s="49" t="s">
        <v>2226</v>
      </c>
      <c r="C4190" s="49" t="s">
        <v>213</v>
      </c>
    </row>
    <row r="4191" spans="2:3" hidden="1">
      <c r="B4191" s="49" t="s">
        <v>2227</v>
      </c>
      <c r="C4191" s="49" t="s">
        <v>213</v>
      </c>
    </row>
    <row r="4192" spans="2:3" hidden="1">
      <c r="B4192" s="49" t="s">
        <v>2228</v>
      </c>
      <c r="C4192" s="49" t="s">
        <v>213</v>
      </c>
    </row>
    <row r="4193" spans="2:3" hidden="1">
      <c r="B4193" s="49" t="s">
        <v>2229</v>
      </c>
      <c r="C4193" s="49" t="s">
        <v>31</v>
      </c>
    </row>
    <row r="4194" spans="2:3" hidden="1">
      <c r="B4194" s="49" t="s">
        <v>2230</v>
      </c>
      <c r="C4194" s="49" t="s">
        <v>31</v>
      </c>
    </row>
    <row r="4195" spans="2:3" hidden="1">
      <c r="B4195" s="49" t="s">
        <v>2231</v>
      </c>
      <c r="C4195" s="49" t="s">
        <v>31</v>
      </c>
    </row>
    <row r="4196" spans="2:3" hidden="1">
      <c r="B4196" s="49" t="s">
        <v>2232</v>
      </c>
      <c r="C4196" s="49" t="s">
        <v>213</v>
      </c>
    </row>
    <row r="4197" spans="2:3" hidden="1">
      <c r="B4197" s="49" t="s">
        <v>2233</v>
      </c>
      <c r="C4197" s="49" t="s">
        <v>213</v>
      </c>
    </row>
    <row r="4198" spans="2:3" hidden="1">
      <c r="B4198" s="49" t="s">
        <v>2234</v>
      </c>
      <c r="C4198" s="49" t="s">
        <v>213</v>
      </c>
    </row>
    <row r="4199" spans="2:3" hidden="1">
      <c r="B4199" s="49" t="s">
        <v>2235</v>
      </c>
      <c r="C4199" s="49" t="s">
        <v>213</v>
      </c>
    </row>
    <row r="4200" spans="2:3" hidden="1">
      <c r="B4200" s="49" t="s">
        <v>2236</v>
      </c>
      <c r="C4200" s="49" t="s">
        <v>213</v>
      </c>
    </row>
    <row r="4201" spans="2:3" hidden="1">
      <c r="B4201" s="49" t="s">
        <v>2237</v>
      </c>
      <c r="C4201" s="49" t="s">
        <v>213</v>
      </c>
    </row>
    <row r="4202" spans="2:3" hidden="1">
      <c r="B4202" s="49" t="s">
        <v>2238</v>
      </c>
      <c r="C4202" s="49" t="s">
        <v>213</v>
      </c>
    </row>
    <row r="4203" spans="2:3" hidden="1">
      <c r="B4203" s="49" t="s">
        <v>2239</v>
      </c>
      <c r="C4203" s="49" t="s">
        <v>213</v>
      </c>
    </row>
    <row r="4204" spans="2:3" hidden="1">
      <c r="B4204" s="49" t="s">
        <v>2240</v>
      </c>
      <c r="C4204" s="49" t="s">
        <v>213</v>
      </c>
    </row>
    <row r="4205" spans="2:3" hidden="1">
      <c r="B4205" s="49" t="s">
        <v>2241</v>
      </c>
      <c r="C4205" s="49" t="s">
        <v>213</v>
      </c>
    </row>
    <row r="4206" spans="2:3" hidden="1">
      <c r="B4206" s="49" t="s">
        <v>2242</v>
      </c>
      <c r="C4206" s="49" t="s">
        <v>213</v>
      </c>
    </row>
    <row r="4207" spans="2:3" hidden="1">
      <c r="B4207" s="49" t="s">
        <v>2243</v>
      </c>
      <c r="C4207" s="49" t="s">
        <v>213</v>
      </c>
    </row>
    <row r="4208" spans="2:3" hidden="1">
      <c r="B4208" s="49" t="s">
        <v>2244</v>
      </c>
      <c r="C4208" s="49" t="s">
        <v>213</v>
      </c>
    </row>
    <row r="4209" spans="2:3" hidden="1">
      <c r="B4209" s="49" t="s">
        <v>2245</v>
      </c>
      <c r="C4209" s="49" t="s">
        <v>213</v>
      </c>
    </row>
    <row r="4210" spans="2:3" hidden="1">
      <c r="B4210" s="49" t="s">
        <v>2246</v>
      </c>
      <c r="C4210" s="49" t="s">
        <v>213</v>
      </c>
    </row>
    <row r="4211" spans="2:3" hidden="1">
      <c r="B4211" s="49" t="s">
        <v>2247</v>
      </c>
      <c r="C4211" s="49" t="s">
        <v>31</v>
      </c>
    </row>
    <row r="4212" spans="2:3" hidden="1">
      <c r="B4212" s="49" t="s">
        <v>2248</v>
      </c>
      <c r="C4212" s="49" t="s">
        <v>213</v>
      </c>
    </row>
    <row r="4213" spans="2:3" hidden="1">
      <c r="B4213" s="49" t="s">
        <v>2249</v>
      </c>
      <c r="C4213" s="49" t="s">
        <v>213</v>
      </c>
    </row>
    <row r="4214" spans="2:3" hidden="1">
      <c r="B4214" s="49" t="s">
        <v>2250</v>
      </c>
      <c r="C4214" s="49" t="s">
        <v>206</v>
      </c>
    </row>
    <row r="4215" spans="2:3" hidden="1">
      <c r="B4215" s="49" t="s">
        <v>2251</v>
      </c>
      <c r="C4215" s="49" t="s">
        <v>206</v>
      </c>
    </row>
    <row r="4216" spans="2:3" hidden="1">
      <c r="B4216" s="49" t="s">
        <v>2252</v>
      </c>
      <c r="C4216" s="49" t="s">
        <v>206</v>
      </c>
    </row>
    <row r="4217" spans="2:3" hidden="1">
      <c r="B4217" s="49" t="s">
        <v>2253</v>
      </c>
      <c r="C4217" s="49" t="s">
        <v>206</v>
      </c>
    </row>
    <row r="4218" spans="2:3" hidden="1">
      <c r="B4218" s="49" t="s">
        <v>2254</v>
      </c>
      <c r="C4218" s="49" t="s">
        <v>206</v>
      </c>
    </row>
    <row r="4219" spans="2:3" hidden="1">
      <c r="B4219" s="49" t="s">
        <v>2255</v>
      </c>
      <c r="C4219" s="49" t="s">
        <v>206</v>
      </c>
    </row>
    <row r="4220" spans="2:3" hidden="1">
      <c r="B4220" s="49" t="s">
        <v>2256</v>
      </c>
      <c r="C4220" s="49" t="s">
        <v>206</v>
      </c>
    </row>
    <row r="4221" spans="2:3" hidden="1">
      <c r="B4221" s="49" t="s">
        <v>2257</v>
      </c>
      <c r="C4221" s="49" t="s">
        <v>206</v>
      </c>
    </row>
    <row r="4222" spans="2:3" hidden="1">
      <c r="B4222" s="49" t="s">
        <v>2258</v>
      </c>
      <c r="C4222" s="49" t="s">
        <v>206</v>
      </c>
    </row>
    <row r="4223" spans="2:3" hidden="1">
      <c r="B4223" s="49" t="s">
        <v>2259</v>
      </c>
      <c r="C4223" s="49" t="s">
        <v>206</v>
      </c>
    </row>
    <row r="4224" spans="2:3" hidden="1">
      <c r="B4224" s="49" t="s">
        <v>2260</v>
      </c>
      <c r="C4224" s="49" t="s">
        <v>206</v>
      </c>
    </row>
    <row r="4225" spans="2:3" hidden="1">
      <c r="B4225" s="49" t="s">
        <v>2261</v>
      </c>
      <c r="C4225" s="49" t="s">
        <v>206</v>
      </c>
    </row>
    <row r="4226" spans="2:3" hidden="1">
      <c r="B4226" s="49" t="s">
        <v>2262</v>
      </c>
      <c r="C4226" s="49" t="s">
        <v>206</v>
      </c>
    </row>
    <row r="4227" spans="2:3" hidden="1">
      <c r="B4227" s="49" t="s">
        <v>2263</v>
      </c>
      <c r="C4227" s="49" t="s">
        <v>206</v>
      </c>
    </row>
    <row r="4228" spans="2:3" hidden="1">
      <c r="B4228" s="49" t="s">
        <v>2264</v>
      </c>
      <c r="C4228" s="49" t="s">
        <v>206</v>
      </c>
    </row>
    <row r="4229" spans="2:3" hidden="1">
      <c r="B4229" s="49" t="s">
        <v>2265</v>
      </c>
      <c r="C4229" s="49" t="s">
        <v>206</v>
      </c>
    </row>
    <row r="4230" spans="2:3" hidden="1">
      <c r="B4230" s="49" t="s">
        <v>2266</v>
      </c>
      <c r="C4230" s="49" t="s">
        <v>206</v>
      </c>
    </row>
    <row r="4231" spans="2:3" hidden="1">
      <c r="B4231" s="49" t="s">
        <v>2267</v>
      </c>
      <c r="C4231" s="49" t="s">
        <v>206</v>
      </c>
    </row>
    <row r="4232" spans="2:3" hidden="1">
      <c r="B4232" s="49" t="s">
        <v>2268</v>
      </c>
      <c r="C4232" s="49" t="s">
        <v>206</v>
      </c>
    </row>
    <row r="4233" spans="2:3" hidden="1">
      <c r="B4233" s="49" t="s">
        <v>2269</v>
      </c>
      <c r="C4233" s="49" t="s">
        <v>206</v>
      </c>
    </row>
    <row r="4234" spans="2:3" hidden="1">
      <c r="B4234" s="49" t="s">
        <v>2270</v>
      </c>
      <c r="C4234" s="49" t="s">
        <v>206</v>
      </c>
    </row>
    <row r="4235" spans="2:3" hidden="1">
      <c r="B4235" s="49" t="s">
        <v>2271</v>
      </c>
      <c r="C4235" s="49" t="s">
        <v>206</v>
      </c>
    </row>
    <row r="4236" spans="2:3" hidden="1">
      <c r="B4236" s="49" t="s">
        <v>2272</v>
      </c>
      <c r="C4236" s="49" t="s">
        <v>206</v>
      </c>
    </row>
    <row r="4237" spans="2:3" hidden="1">
      <c r="B4237" s="49" t="s">
        <v>2273</v>
      </c>
      <c r="C4237" s="49" t="s">
        <v>206</v>
      </c>
    </row>
    <row r="4238" spans="2:3" hidden="1">
      <c r="B4238" s="49" t="s">
        <v>2274</v>
      </c>
      <c r="C4238" s="49" t="s">
        <v>209</v>
      </c>
    </row>
    <row r="4239" spans="2:3" hidden="1">
      <c r="B4239" s="49" t="s">
        <v>2275</v>
      </c>
      <c r="C4239" s="49" t="s">
        <v>213</v>
      </c>
    </row>
    <row r="4240" spans="2:3" hidden="1">
      <c r="B4240" s="49" t="s">
        <v>2276</v>
      </c>
      <c r="C4240" s="49" t="s">
        <v>213</v>
      </c>
    </row>
    <row r="4241" spans="2:3" hidden="1">
      <c r="B4241" s="49" t="s">
        <v>2277</v>
      </c>
      <c r="C4241" s="49" t="s">
        <v>213</v>
      </c>
    </row>
    <row r="4242" spans="2:3" hidden="1">
      <c r="B4242" s="49" t="s">
        <v>2278</v>
      </c>
      <c r="C4242" s="49" t="s">
        <v>213</v>
      </c>
    </row>
    <row r="4243" spans="2:3" hidden="1">
      <c r="B4243" s="49" t="s">
        <v>2279</v>
      </c>
      <c r="C4243" s="49" t="s">
        <v>213</v>
      </c>
    </row>
    <row r="4244" spans="2:3" hidden="1">
      <c r="B4244" s="49" t="s">
        <v>2280</v>
      </c>
      <c r="C4244" s="49" t="s">
        <v>213</v>
      </c>
    </row>
    <row r="4245" spans="2:3" hidden="1">
      <c r="B4245" s="49" t="s">
        <v>2281</v>
      </c>
      <c r="C4245" s="49" t="s">
        <v>31</v>
      </c>
    </row>
    <row r="4246" spans="2:3" hidden="1">
      <c r="B4246" s="49" t="s">
        <v>2282</v>
      </c>
      <c r="C4246" s="49" t="s">
        <v>213</v>
      </c>
    </row>
    <row r="4247" spans="2:3" hidden="1">
      <c r="B4247" s="49" t="s">
        <v>2283</v>
      </c>
      <c r="C4247" s="49" t="s">
        <v>213</v>
      </c>
    </row>
    <row r="4248" spans="2:3" hidden="1">
      <c r="B4248" s="49" t="s">
        <v>2284</v>
      </c>
      <c r="C4248" s="49" t="s">
        <v>213</v>
      </c>
    </row>
    <row r="4249" spans="2:3" hidden="1">
      <c r="B4249" s="49" t="s">
        <v>2285</v>
      </c>
      <c r="C4249" s="49" t="s">
        <v>31</v>
      </c>
    </row>
    <row r="4250" spans="2:3" hidden="1">
      <c r="B4250" s="49" t="s">
        <v>2286</v>
      </c>
      <c r="C4250" s="49" t="s">
        <v>31</v>
      </c>
    </row>
    <row r="4251" spans="2:3" hidden="1">
      <c r="B4251" s="49" t="s">
        <v>2287</v>
      </c>
      <c r="C4251" s="49" t="s">
        <v>31</v>
      </c>
    </row>
    <row r="4252" spans="2:3" hidden="1">
      <c r="B4252" s="49" t="s">
        <v>2288</v>
      </c>
      <c r="C4252" s="49" t="s">
        <v>213</v>
      </c>
    </row>
    <row r="4253" spans="2:3" hidden="1">
      <c r="B4253" s="49" t="s">
        <v>2289</v>
      </c>
      <c r="C4253" s="49" t="s">
        <v>213</v>
      </c>
    </row>
    <row r="4254" spans="2:3" hidden="1">
      <c r="B4254" s="49" t="s">
        <v>2290</v>
      </c>
      <c r="C4254" s="49" t="s">
        <v>213</v>
      </c>
    </row>
    <row r="4255" spans="2:3" hidden="1">
      <c r="B4255" s="49" t="s">
        <v>2291</v>
      </c>
      <c r="C4255" s="49" t="s">
        <v>213</v>
      </c>
    </row>
    <row r="4256" spans="2:3" hidden="1">
      <c r="B4256" s="49" t="s">
        <v>2292</v>
      </c>
      <c r="C4256" s="49" t="s">
        <v>213</v>
      </c>
    </row>
    <row r="4257" spans="2:3" hidden="1">
      <c r="B4257" s="49" t="s">
        <v>2293</v>
      </c>
      <c r="C4257" s="49" t="s">
        <v>213</v>
      </c>
    </row>
    <row r="4258" spans="2:3" hidden="1">
      <c r="B4258" s="49" t="s">
        <v>2294</v>
      </c>
      <c r="C4258" s="49" t="s">
        <v>213</v>
      </c>
    </row>
    <row r="4259" spans="2:3" hidden="1">
      <c r="B4259" s="49" t="s">
        <v>2295</v>
      </c>
      <c r="C4259" s="49" t="s">
        <v>213</v>
      </c>
    </row>
    <row r="4260" spans="2:3" hidden="1">
      <c r="B4260" s="49" t="s">
        <v>2296</v>
      </c>
      <c r="C4260" s="49" t="s">
        <v>213</v>
      </c>
    </row>
    <row r="4261" spans="2:3" hidden="1">
      <c r="B4261" s="49" t="s">
        <v>2297</v>
      </c>
      <c r="C4261" s="49" t="s">
        <v>213</v>
      </c>
    </row>
    <row r="4262" spans="2:3" hidden="1">
      <c r="B4262" s="49" t="s">
        <v>2298</v>
      </c>
      <c r="C4262" s="49" t="s">
        <v>213</v>
      </c>
    </row>
    <row r="4263" spans="2:3" hidden="1">
      <c r="B4263" s="49" t="s">
        <v>2299</v>
      </c>
      <c r="C4263" s="49" t="s">
        <v>31</v>
      </c>
    </row>
    <row r="4264" spans="2:3" hidden="1">
      <c r="B4264" s="49" t="s">
        <v>2300</v>
      </c>
      <c r="C4264" s="49" t="s">
        <v>213</v>
      </c>
    </row>
    <row r="4265" spans="2:3" hidden="1">
      <c r="B4265" s="49" t="s">
        <v>2301</v>
      </c>
      <c r="C4265" s="49" t="s">
        <v>213</v>
      </c>
    </row>
    <row r="4266" spans="2:3" hidden="1">
      <c r="B4266" s="49" t="s">
        <v>2302</v>
      </c>
      <c r="C4266" s="49" t="s">
        <v>213</v>
      </c>
    </row>
    <row r="4267" spans="2:3" hidden="1">
      <c r="B4267" s="49" t="s">
        <v>2303</v>
      </c>
      <c r="C4267" s="49" t="s">
        <v>213</v>
      </c>
    </row>
    <row r="4268" spans="2:3" hidden="1">
      <c r="B4268" s="49" t="s">
        <v>2304</v>
      </c>
      <c r="C4268" s="49" t="s">
        <v>213</v>
      </c>
    </row>
    <row r="4269" spans="2:3" hidden="1">
      <c r="B4269" s="49" t="s">
        <v>2305</v>
      </c>
      <c r="C4269" s="49" t="s">
        <v>213</v>
      </c>
    </row>
    <row r="4270" spans="2:3" hidden="1">
      <c r="B4270" s="49" t="s">
        <v>2306</v>
      </c>
      <c r="C4270" s="49" t="s">
        <v>213</v>
      </c>
    </row>
    <row r="4271" spans="2:3" hidden="1">
      <c r="B4271" s="49" t="s">
        <v>2307</v>
      </c>
      <c r="C4271" s="49" t="s">
        <v>213</v>
      </c>
    </row>
    <row r="4272" spans="2:3" hidden="1">
      <c r="B4272" s="49" t="s">
        <v>2308</v>
      </c>
      <c r="C4272" s="49" t="s">
        <v>213</v>
      </c>
    </row>
    <row r="4273" spans="2:3" hidden="1">
      <c r="B4273" s="49" t="s">
        <v>2309</v>
      </c>
      <c r="C4273" s="49" t="s">
        <v>213</v>
      </c>
    </row>
    <row r="4274" spans="2:3" hidden="1">
      <c r="B4274" s="49" t="s">
        <v>2310</v>
      </c>
      <c r="C4274" s="49" t="s">
        <v>213</v>
      </c>
    </row>
    <row r="4275" spans="2:3" hidden="1">
      <c r="B4275" s="49" t="s">
        <v>2311</v>
      </c>
      <c r="C4275" s="49" t="s">
        <v>213</v>
      </c>
    </row>
    <row r="4276" spans="2:3" hidden="1">
      <c r="B4276" s="49" t="s">
        <v>2312</v>
      </c>
      <c r="C4276" s="49" t="s">
        <v>213</v>
      </c>
    </row>
    <row r="4277" spans="2:3" hidden="1">
      <c r="B4277" s="49" t="s">
        <v>2313</v>
      </c>
      <c r="C4277" s="49" t="s">
        <v>213</v>
      </c>
    </row>
    <row r="4278" spans="2:3" hidden="1">
      <c r="B4278" s="49" t="s">
        <v>2314</v>
      </c>
      <c r="C4278" s="49" t="s">
        <v>213</v>
      </c>
    </row>
    <row r="4279" spans="2:3" hidden="1">
      <c r="B4279" s="49" t="s">
        <v>2315</v>
      </c>
      <c r="C4279" s="49" t="s">
        <v>213</v>
      </c>
    </row>
    <row r="4280" spans="2:3" hidden="1">
      <c r="B4280" s="49" t="s">
        <v>2316</v>
      </c>
      <c r="C4280" s="49" t="s">
        <v>213</v>
      </c>
    </row>
    <row r="4281" spans="2:3" hidden="1">
      <c r="B4281" s="49" t="s">
        <v>2317</v>
      </c>
      <c r="C4281" s="49" t="s">
        <v>31</v>
      </c>
    </row>
    <row r="4282" spans="2:3" hidden="1">
      <c r="B4282" s="49" t="s">
        <v>2318</v>
      </c>
      <c r="C4282" s="49" t="s">
        <v>213</v>
      </c>
    </row>
    <row r="4283" spans="2:3" hidden="1">
      <c r="B4283" s="49" t="s">
        <v>2319</v>
      </c>
      <c r="C4283" s="49" t="s">
        <v>213</v>
      </c>
    </row>
    <row r="4284" spans="2:3" hidden="1">
      <c r="B4284" s="49" t="s">
        <v>2320</v>
      </c>
      <c r="C4284" s="49" t="s">
        <v>209</v>
      </c>
    </row>
    <row r="4285" spans="2:3" hidden="1">
      <c r="B4285" s="49" t="s">
        <v>2321</v>
      </c>
      <c r="C4285" s="49" t="s">
        <v>213</v>
      </c>
    </row>
    <row r="4286" spans="2:3" hidden="1">
      <c r="B4286" s="49" t="s">
        <v>2322</v>
      </c>
      <c r="C4286" s="49" t="s">
        <v>213</v>
      </c>
    </row>
    <row r="4287" spans="2:3" hidden="1">
      <c r="B4287" s="49" t="s">
        <v>2323</v>
      </c>
      <c r="C4287" s="49" t="s">
        <v>213</v>
      </c>
    </row>
    <row r="4288" spans="2:3" hidden="1">
      <c r="B4288" s="49" t="s">
        <v>2324</v>
      </c>
      <c r="C4288" s="49" t="s">
        <v>213</v>
      </c>
    </row>
    <row r="4289" spans="2:3" hidden="1">
      <c r="B4289" s="49" t="s">
        <v>2325</v>
      </c>
      <c r="C4289" s="49" t="s">
        <v>213</v>
      </c>
    </row>
    <row r="4290" spans="2:3" hidden="1">
      <c r="B4290" s="49" t="s">
        <v>2326</v>
      </c>
      <c r="C4290" s="49" t="s">
        <v>213</v>
      </c>
    </row>
    <row r="4291" spans="2:3" hidden="1">
      <c r="B4291" s="49" t="s">
        <v>2327</v>
      </c>
      <c r="C4291" s="49" t="s">
        <v>213</v>
      </c>
    </row>
    <row r="4292" spans="2:3" hidden="1">
      <c r="B4292" s="49" t="s">
        <v>2328</v>
      </c>
      <c r="C4292" s="49" t="s">
        <v>213</v>
      </c>
    </row>
    <row r="4293" spans="2:3" hidden="1">
      <c r="B4293" s="49" t="s">
        <v>2329</v>
      </c>
      <c r="C4293" s="49" t="s">
        <v>213</v>
      </c>
    </row>
    <row r="4294" spans="2:3" hidden="1">
      <c r="B4294" s="49" t="s">
        <v>2330</v>
      </c>
      <c r="C4294" s="49" t="s">
        <v>213</v>
      </c>
    </row>
    <row r="4295" spans="2:3" hidden="1">
      <c r="B4295" s="49" t="s">
        <v>2331</v>
      </c>
      <c r="C4295" s="49" t="s">
        <v>213</v>
      </c>
    </row>
    <row r="4296" spans="2:3" hidden="1">
      <c r="B4296" s="49" t="s">
        <v>2332</v>
      </c>
      <c r="C4296" s="49" t="s">
        <v>213</v>
      </c>
    </row>
    <row r="4297" spans="2:3" hidden="1">
      <c r="B4297" s="49" t="s">
        <v>2333</v>
      </c>
      <c r="C4297" s="49" t="s">
        <v>213</v>
      </c>
    </row>
    <row r="4298" spans="2:3" hidden="1">
      <c r="B4298" s="49" t="s">
        <v>2334</v>
      </c>
      <c r="C4298" s="49" t="s">
        <v>213</v>
      </c>
    </row>
    <row r="4299" spans="2:3" hidden="1">
      <c r="B4299" s="49" t="s">
        <v>2335</v>
      </c>
      <c r="C4299" s="49" t="s">
        <v>206</v>
      </c>
    </row>
    <row r="4300" spans="2:3" hidden="1">
      <c r="B4300" s="49" t="s">
        <v>2336</v>
      </c>
      <c r="C4300" s="49" t="s">
        <v>206</v>
      </c>
    </row>
    <row r="4301" spans="2:3" hidden="1">
      <c r="B4301" s="49" t="s">
        <v>2337</v>
      </c>
      <c r="C4301" s="49" t="s">
        <v>206</v>
      </c>
    </row>
    <row r="4302" spans="2:3" hidden="1">
      <c r="B4302" s="49" t="s">
        <v>2338</v>
      </c>
      <c r="C4302" s="49" t="s">
        <v>206</v>
      </c>
    </row>
    <row r="4303" spans="2:3" hidden="1">
      <c r="B4303" s="49" t="s">
        <v>2339</v>
      </c>
      <c r="C4303" s="49" t="s">
        <v>206</v>
      </c>
    </row>
    <row r="4304" spans="2:3" hidden="1">
      <c r="B4304" s="49" t="s">
        <v>2340</v>
      </c>
      <c r="C4304" s="49" t="s">
        <v>206</v>
      </c>
    </row>
    <row r="4305" spans="2:3" hidden="1">
      <c r="B4305" s="49" t="s">
        <v>2341</v>
      </c>
      <c r="C4305" s="49" t="s">
        <v>206</v>
      </c>
    </row>
    <row r="4306" spans="2:3" hidden="1">
      <c r="B4306" s="49" t="s">
        <v>2342</v>
      </c>
      <c r="C4306" s="49" t="s">
        <v>206</v>
      </c>
    </row>
    <row r="4307" spans="2:3" hidden="1">
      <c r="B4307" s="49" t="s">
        <v>2343</v>
      </c>
      <c r="C4307" s="49" t="s">
        <v>206</v>
      </c>
    </row>
    <row r="4308" spans="2:3" hidden="1">
      <c r="B4308" s="49" t="s">
        <v>2344</v>
      </c>
      <c r="C4308" s="49" t="s">
        <v>209</v>
      </c>
    </row>
    <row r="4309" spans="2:3" hidden="1">
      <c r="B4309" s="49" t="s">
        <v>2345</v>
      </c>
      <c r="C4309" s="49" t="s">
        <v>209</v>
      </c>
    </row>
    <row r="4310" spans="2:3" hidden="1">
      <c r="B4310" s="49" t="s">
        <v>2346</v>
      </c>
      <c r="C4310" s="49" t="s">
        <v>209</v>
      </c>
    </row>
    <row r="4311" spans="2:3" hidden="1">
      <c r="B4311" s="49" t="s">
        <v>2347</v>
      </c>
      <c r="C4311" s="49" t="s">
        <v>209</v>
      </c>
    </row>
    <row r="4312" spans="2:3" hidden="1">
      <c r="B4312" s="49" t="s">
        <v>2348</v>
      </c>
      <c r="C4312" s="49" t="s">
        <v>209</v>
      </c>
    </row>
    <row r="4313" spans="2:3" hidden="1">
      <c r="B4313" s="49" t="s">
        <v>2349</v>
      </c>
      <c r="C4313" s="49" t="s">
        <v>209</v>
      </c>
    </row>
    <row r="4314" spans="2:3" hidden="1">
      <c r="B4314" s="49" t="s">
        <v>2350</v>
      </c>
      <c r="C4314" s="49" t="s">
        <v>209</v>
      </c>
    </row>
    <row r="4315" spans="2:3" hidden="1">
      <c r="B4315" s="49" t="s">
        <v>2351</v>
      </c>
      <c r="C4315" s="49" t="s">
        <v>209</v>
      </c>
    </row>
    <row r="4316" spans="2:3" hidden="1">
      <c r="B4316" s="49" t="s">
        <v>2352</v>
      </c>
      <c r="C4316" s="49" t="s">
        <v>209</v>
      </c>
    </row>
    <row r="4317" spans="2:3" hidden="1">
      <c r="B4317" s="49" t="s">
        <v>2353</v>
      </c>
      <c r="C4317" s="49" t="s">
        <v>209</v>
      </c>
    </row>
    <row r="4318" spans="2:3" hidden="1">
      <c r="B4318" s="49" t="s">
        <v>2354</v>
      </c>
      <c r="C4318" s="49" t="s">
        <v>209</v>
      </c>
    </row>
    <row r="4319" spans="2:3" hidden="1">
      <c r="B4319" s="49" t="s">
        <v>2355</v>
      </c>
      <c r="C4319" s="49" t="s">
        <v>209</v>
      </c>
    </row>
    <row r="4320" spans="2:3" hidden="1">
      <c r="B4320" s="49" t="s">
        <v>2356</v>
      </c>
      <c r="C4320" s="49" t="s">
        <v>209</v>
      </c>
    </row>
    <row r="4321" spans="2:3" hidden="1">
      <c r="B4321" s="49" t="s">
        <v>2357</v>
      </c>
      <c r="C4321" s="49" t="s">
        <v>209</v>
      </c>
    </row>
    <row r="4322" spans="2:3" hidden="1">
      <c r="B4322" s="49" t="s">
        <v>2358</v>
      </c>
      <c r="C4322" s="49" t="s">
        <v>209</v>
      </c>
    </row>
    <row r="4323" spans="2:3" hidden="1">
      <c r="B4323" s="49" t="s">
        <v>2359</v>
      </c>
      <c r="C4323" s="49" t="s">
        <v>209</v>
      </c>
    </row>
    <row r="4324" spans="2:3" hidden="1">
      <c r="B4324" s="49" t="s">
        <v>2360</v>
      </c>
      <c r="C4324" s="49" t="s">
        <v>209</v>
      </c>
    </row>
    <row r="4325" spans="2:3" hidden="1">
      <c r="B4325" s="49" t="s">
        <v>2361</v>
      </c>
      <c r="C4325" s="49" t="s">
        <v>209</v>
      </c>
    </row>
    <row r="4326" spans="2:3" hidden="1">
      <c r="B4326" s="49" t="s">
        <v>2362</v>
      </c>
      <c r="C4326" s="49" t="s">
        <v>209</v>
      </c>
    </row>
    <row r="4327" spans="2:3" hidden="1">
      <c r="B4327" s="49" t="s">
        <v>2363</v>
      </c>
      <c r="C4327" s="49" t="s">
        <v>209</v>
      </c>
    </row>
    <row r="4328" spans="2:3" hidden="1">
      <c r="B4328" s="49" t="s">
        <v>2364</v>
      </c>
      <c r="C4328" s="49" t="s">
        <v>209</v>
      </c>
    </row>
    <row r="4329" spans="2:3" hidden="1">
      <c r="B4329" s="49" t="s">
        <v>2365</v>
      </c>
      <c r="C4329" s="49" t="s">
        <v>209</v>
      </c>
    </row>
    <row r="4330" spans="2:3" hidden="1">
      <c r="B4330" s="49" t="s">
        <v>2366</v>
      </c>
      <c r="C4330" s="49" t="s">
        <v>209</v>
      </c>
    </row>
    <row r="4331" spans="2:3" hidden="1">
      <c r="B4331" s="49" t="s">
        <v>2367</v>
      </c>
      <c r="C4331" s="49" t="s">
        <v>209</v>
      </c>
    </row>
    <row r="4332" spans="2:3" hidden="1">
      <c r="B4332" s="49" t="s">
        <v>2368</v>
      </c>
      <c r="C4332" s="49" t="s">
        <v>209</v>
      </c>
    </row>
    <row r="4333" spans="2:3" hidden="1">
      <c r="B4333" s="49" t="s">
        <v>2369</v>
      </c>
      <c r="C4333" s="49" t="s">
        <v>209</v>
      </c>
    </row>
    <row r="4334" spans="2:3" hidden="1">
      <c r="B4334" s="49" t="s">
        <v>2370</v>
      </c>
      <c r="C4334" s="49" t="s">
        <v>209</v>
      </c>
    </row>
    <row r="4335" spans="2:3" hidden="1">
      <c r="B4335" s="49" t="s">
        <v>2371</v>
      </c>
      <c r="C4335" s="49" t="s">
        <v>209</v>
      </c>
    </row>
    <row r="4336" spans="2:3" hidden="1">
      <c r="B4336" s="49" t="s">
        <v>2372</v>
      </c>
      <c r="C4336" s="49" t="s">
        <v>209</v>
      </c>
    </row>
    <row r="4337" spans="2:3" hidden="1">
      <c r="B4337" s="49" t="s">
        <v>2373</v>
      </c>
      <c r="C4337" s="49" t="s">
        <v>209</v>
      </c>
    </row>
    <row r="4338" spans="2:3" hidden="1">
      <c r="B4338" s="49" t="s">
        <v>2374</v>
      </c>
      <c r="C4338" s="49" t="s">
        <v>209</v>
      </c>
    </row>
    <row r="4339" spans="2:3" hidden="1">
      <c r="B4339" s="49" t="s">
        <v>2375</v>
      </c>
      <c r="C4339" s="49" t="s">
        <v>209</v>
      </c>
    </row>
    <row r="4340" spans="2:3" hidden="1">
      <c r="B4340" s="49" t="s">
        <v>2376</v>
      </c>
      <c r="C4340" s="49" t="s">
        <v>209</v>
      </c>
    </row>
    <row r="4341" spans="2:3" hidden="1">
      <c r="B4341" s="49" t="s">
        <v>2377</v>
      </c>
      <c r="C4341" s="49" t="s">
        <v>209</v>
      </c>
    </row>
    <row r="4342" spans="2:3" hidden="1">
      <c r="B4342" s="49" t="s">
        <v>2378</v>
      </c>
      <c r="C4342" s="49" t="s">
        <v>209</v>
      </c>
    </row>
    <row r="4343" spans="2:3" hidden="1">
      <c r="B4343" s="49" t="s">
        <v>2379</v>
      </c>
      <c r="C4343" s="49" t="s">
        <v>209</v>
      </c>
    </row>
    <row r="4344" spans="2:3" hidden="1">
      <c r="B4344" s="49" t="s">
        <v>2380</v>
      </c>
      <c r="C4344" s="49" t="s">
        <v>209</v>
      </c>
    </row>
    <row r="4345" spans="2:3" hidden="1">
      <c r="B4345" s="49" t="s">
        <v>2381</v>
      </c>
      <c r="C4345" s="49" t="s">
        <v>209</v>
      </c>
    </row>
    <row r="4346" spans="2:3" hidden="1">
      <c r="B4346" s="49" t="s">
        <v>2382</v>
      </c>
      <c r="C4346" s="49" t="s">
        <v>209</v>
      </c>
    </row>
    <row r="4347" spans="2:3" hidden="1">
      <c r="B4347" s="49" t="s">
        <v>2383</v>
      </c>
      <c r="C4347" s="49" t="s">
        <v>209</v>
      </c>
    </row>
    <row r="4348" spans="2:3" hidden="1">
      <c r="B4348" s="49" t="s">
        <v>2384</v>
      </c>
      <c r="C4348" s="49" t="s">
        <v>209</v>
      </c>
    </row>
    <row r="4349" spans="2:3" hidden="1">
      <c r="B4349" s="49" t="s">
        <v>2385</v>
      </c>
      <c r="C4349" s="49" t="s">
        <v>209</v>
      </c>
    </row>
    <row r="4350" spans="2:3" hidden="1">
      <c r="B4350" s="49" t="s">
        <v>2386</v>
      </c>
      <c r="C4350" s="49" t="s">
        <v>209</v>
      </c>
    </row>
    <row r="4351" spans="2:3" hidden="1">
      <c r="B4351" s="49" t="s">
        <v>2387</v>
      </c>
      <c r="C4351" s="49" t="s">
        <v>209</v>
      </c>
    </row>
    <row r="4352" spans="2:3" hidden="1">
      <c r="B4352" s="49" t="s">
        <v>2388</v>
      </c>
      <c r="C4352" s="49" t="s">
        <v>209</v>
      </c>
    </row>
    <row r="4353" spans="2:3" hidden="1">
      <c r="B4353" s="49" t="s">
        <v>2389</v>
      </c>
      <c r="C4353" s="49" t="s">
        <v>209</v>
      </c>
    </row>
    <row r="4354" spans="2:3" hidden="1">
      <c r="B4354" s="49" t="s">
        <v>2390</v>
      </c>
      <c r="C4354" s="49" t="s">
        <v>209</v>
      </c>
    </row>
    <row r="4355" spans="2:3" hidden="1">
      <c r="B4355" s="49" t="s">
        <v>2391</v>
      </c>
      <c r="C4355" s="49" t="s">
        <v>209</v>
      </c>
    </row>
    <row r="4356" spans="2:3" hidden="1">
      <c r="B4356" s="49" t="s">
        <v>2392</v>
      </c>
      <c r="C4356" s="49" t="s">
        <v>209</v>
      </c>
    </row>
    <row r="4357" spans="2:3" hidden="1">
      <c r="B4357" s="49" t="s">
        <v>2393</v>
      </c>
      <c r="C4357" s="49" t="s">
        <v>209</v>
      </c>
    </row>
    <row r="4358" spans="2:3" hidden="1">
      <c r="B4358" s="49" t="s">
        <v>2394</v>
      </c>
      <c r="C4358" s="49" t="s">
        <v>209</v>
      </c>
    </row>
    <row r="4359" spans="2:3" hidden="1">
      <c r="B4359" s="49" t="s">
        <v>2395</v>
      </c>
      <c r="C4359" s="49" t="s">
        <v>209</v>
      </c>
    </row>
    <row r="4360" spans="2:3" hidden="1">
      <c r="B4360" s="49" t="s">
        <v>2396</v>
      </c>
      <c r="C4360" s="49" t="s">
        <v>209</v>
      </c>
    </row>
    <row r="4361" spans="2:3" hidden="1">
      <c r="B4361" s="49" t="s">
        <v>2397</v>
      </c>
      <c r="C4361" s="49" t="s">
        <v>209</v>
      </c>
    </row>
    <row r="4362" spans="2:3" hidden="1">
      <c r="B4362" s="49" t="s">
        <v>2398</v>
      </c>
      <c r="C4362" s="49" t="s">
        <v>209</v>
      </c>
    </row>
    <row r="4363" spans="2:3" hidden="1">
      <c r="B4363" s="49" t="s">
        <v>2399</v>
      </c>
      <c r="C4363" s="49" t="s">
        <v>209</v>
      </c>
    </row>
    <row r="4364" spans="2:3" hidden="1">
      <c r="B4364" s="49" t="s">
        <v>2400</v>
      </c>
      <c r="C4364" s="49" t="s">
        <v>209</v>
      </c>
    </row>
    <row r="4365" spans="2:3" hidden="1">
      <c r="B4365" s="49" t="s">
        <v>2401</v>
      </c>
      <c r="C4365" s="49" t="s">
        <v>209</v>
      </c>
    </row>
    <row r="4366" spans="2:3" hidden="1">
      <c r="B4366" s="49" t="s">
        <v>2402</v>
      </c>
      <c r="C4366" s="49" t="s">
        <v>209</v>
      </c>
    </row>
    <row r="4367" spans="2:3" hidden="1">
      <c r="B4367" s="49" t="s">
        <v>2403</v>
      </c>
      <c r="C4367" s="49" t="s">
        <v>209</v>
      </c>
    </row>
    <row r="4368" spans="2:3" hidden="1">
      <c r="B4368" s="49" t="s">
        <v>2404</v>
      </c>
      <c r="C4368" s="49" t="s">
        <v>209</v>
      </c>
    </row>
    <row r="4369" spans="2:3" hidden="1">
      <c r="B4369" s="49" t="s">
        <v>2405</v>
      </c>
      <c r="C4369" s="49" t="s">
        <v>209</v>
      </c>
    </row>
    <row r="4370" spans="2:3" hidden="1">
      <c r="B4370" s="49" t="s">
        <v>2406</v>
      </c>
      <c r="C4370" s="49" t="s">
        <v>209</v>
      </c>
    </row>
    <row r="4371" spans="2:3" hidden="1">
      <c r="B4371" s="49" t="s">
        <v>2407</v>
      </c>
      <c r="C4371" s="49" t="s">
        <v>209</v>
      </c>
    </row>
    <row r="4372" spans="2:3" hidden="1">
      <c r="B4372" s="49" t="s">
        <v>2408</v>
      </c>
      <c r="C4372" s="49" t="s">
        <v>209</v>
      </c>
    </row>
    <row r="4373" spans="2:3" hidden="1">
      <c r="B4373" s="49" t="s">
        <v>2409</v>
      </c>
      <c r="C4373" s="49" t="s">
        <v>209</v>
      </c>
    </row>
    <row r="4374" spans="2:3" hidden="1">
      <c r="B4374" s="49" t="s">
        <v>2410</v>
      </c>
      <c r="C4374" s="49" t="s">
        <v>209</v>
      </c>
    </row>
    <row r="4375" spans="2:3" hidden="1">
      <c r="B4375" s="49" t="s">
        <v>2411</v>
      </c>
      <c r="C4375" s="49" t="s">
        <v>209</v>
      </c>
    </row>
    <row r="4376" spans="2:3" hidden="1">
      <c r="B4376" s="49" t="s">
        <v>2412</v>
      </c>
      <c r="C4376" s="49" t="s">
        <v>209</v>
      </c>
    </row>
    <row r="4377" spans="2:3" hidden="1">
      <c r="B4377" s="49" t="s">
        <v>2413</v>
      </c>
      <c r="C4377" s="49" t="s">
        <v>209</v>
      </c>
    </row>
    <row r="4378" spans="2:3" hidden="1">
      <c r="B4378" s="49" t="s">
        <v>2414</v>
      </c>
      <c r="C4378" s="49" t="s">
        <v>209</v>
      </c>
    </row>
    <row r="4379" spans="2:3" hidden="1">
      <c r="B4379" s="49" t="s">
        <v>2415</v>
      </c>
      <c r="C4379" s="49" t="s">
        <v>209</v>
      </c>
    </row>
    <row r="4380" spans="2:3" hidden="1">
      <c r="B4380" s="49" t="s">
        <v>2416</v>
      </c>
      <c r="C4380" s="49" t="s">
        <v>209</v>
      </c>
    </row>
    <row r="4381" spans="2:3">
      <c r="B4381" s="49" t="s">
        <v>2417</v>
      </c>
      <c r="C4381" s="49" t="s">
        <v>224</v>
      </c>
    </row>
    <row r="4382" spans="2:3">
      <c r="B4382" s="49" t="s">
        <v>2418</v>
      </c>
      <c r="C4382" s="49" t="s">
        <v>224</v>
      </c>
    </row>
    <row r="4383" spans="2:3" hidden="1">
      <c r="B4383" s="49" t="s">
        <v>2419</v>
      </c>
      <c r="C4383" s="49" t="s">
        <v>213</v>
      </c>
    </row>
    <row r="4384" spans="2:3">
      <c r="B4384" s="49" t="s">
        <v>2420</v>
      </c>
      <c r="C4384" s="49" t="s">
        <v>224</v>
      </c>
    </row>
    <row r="4385" spans="2:3" hidden="1">
      <c r="B4385" s="49" t="s">
        <v>2421</v>
      </c>
      <c r="C4385" s="49" t="s">
        <v>213</v>
      </c>
    </row>
    <row r="4386" spans="2:3" hidden="1">
      <c r="B4386" s="49" t="s">
        <v>2422</v>
      </c>
      <c r="C4386" s="49" t="s">
        <v>213</v>
      </c>
    </row>
    <row r="4387" spans="2:3" hidden="1">
      <c r="B4387" s="49" t="s">
        <v>2423</v>
      </c>
      <c r="C4387" s="49" t="s">
        <v>31</v>
      </c>
    </row>
    <row r="4388" spans="2:3" hidden="1">
      <c r="B4388" s="49" t="s">
        <v>2424</v>
      </c>
      <c r="C4388" s="49" t="s">
        <v>31</v>
      </c>
    </row>
    <row r="4389" spans="2:3" hidden="1">
      <c r="B4389" s="49" t="s">
        <v>2425</v>
      </c>
      <c r="C4389" s="49" t="s">
        <v>31</v>
      </c>
    </row>
    <row r="4390" spans="2:3" hidden="1">
      <c r="B4390" s="49" t="s">
        <v>2426</v>
      </c>
      <c r="C4390" s="49" t="s">
        <v>31</v>
      </c>
    </row>
    <row r="4391" spans="2:3" hidden="1">
      <c r="B4391" s="49" t="s">
        <v>2427</v>
      </c>
      <c r="C4391" s="49" t="s">
        <v>31</v>
      </c>
    </row>
    <row r="4392" spans="2:3">
      <c r="B4392" s="49" t="s">
        <v>2428</v>
      </c>
      <c r="C4392" s="49" t="s">
        <v>224</v>
      </c>
    </row>
    <row r="4393" spans="2:3">
      <c r="B4393" s="49" t="s">
        <v>2429</v>
      </c>
      <c r="C4393" s="49" t="s">
        <v>224</v>
      </c>
    </row>
    <row r="4394" spans="2:3" hidden="1">
      <c r="B4394" s="49" t="s">
        <v>2430</v>
      </c>
      <c r="C4394" s="49" t="s">
        <v>213</v>
      </c>
    </row>
    <row r="4395" spans="2:3">
      <c r="B4395" s="49" t="s">
        <v>2431</v>
      </c>
      <c r="C4395" s="49" t="s">
        <v>224</v>
      </c>
    </row>
    <row r="4396" spans="2:3" hidden="1">
      <c r="B4396" s="49" t="s">
        <v>2432</v>
      </c>
      <c r="C4396" s="49" t="s">
        <v>213</v>
      </c>
    </row>
    <row r="4397" spans="2:3" hidden="1">
      <c r="B4397" s="49" t="s">
        <v>2433</v>
      </c>
      <c r="C4397" s="49" t="s">
        <v>213</v>
      </c>
    </row>
    <row r="4398" spans="2:3" hidden="1">
      <c r="B4398" s="49" t="s">
        <v>2434</v>
      </c>
      <c r="C4398" s="49" t="s">
        <v>213</v>
      </c>
    </row>
    <row r="4399" spans="2:3" hidden="1">
      <c r="B4399" s="49" t="s">
        <v>2435</v>
      </c>
      <c r="C4399" s="49" t="s">
        <v>213</v>
      </c>
    </row>
    <row r="4400" spans="2:3" hidden="1">
      <c r="B4400" s="49" t="s">
        <v>2436</v>
      </c>
      <c r="C4400" s="49" t="s">
        <v>31</v>
      </c>
    </row>
    <row r="4401" spans="2:3" hidden="1">
      <c r="B4401" s="49" t="s">
        <v>2437</v>
      </c>
      <c r="C4401" s="49" t="s">
        <v>31</v>
      </c>
    </row>
    <row r="4402" spans="2:3" hidden="1">
      <c r="B4402" s="49" t="s">
        <v>2438</v>
      </c>
      <c r="C4402" s="49" t="s">
        <v>31</v>
      </c>
    </row>
    <row r="4403" spans="2:3" hidden="1">
      <c r="B4403" s="49" t="s">
        <v>2439</v>
      </c>
      <c r="C4403" s="49" t="s">
        <v>213</v>
      </c>
    </row>
    <row r="4404" spans="2:3">
      <c r="B4404" s="49" t="s">
        <v>2440</v>
      </c>
      <c r="C4404" s="49" t="s">
        <v>224</v>
      </c>
    </row>
    <row r="4405" spans="2:3" hidden="1">
      <c r="B4405" s="49" t="s">
        <v>2441</v>
      </c>
      <c r="C4405" s="49" t="s">
        <v>213</v>
      </c>
    </row>
    <row r="4406" spans="2:3">
      <c r="B4406" s="49" t="s">
        <v>2442</v>
      </c>
      <c r="C4406" s="49" t="s">
        <v>224</v>
      </c>
    </row>
    <row r="4407" spans="2:3" hidden="1">
      <c r="B4407" s="49" t="s">
        <v>2443</v>
      </c>
      <c r="C4407" s="49" t="s">
        <v>213</v>
      </c>
    </row>
    <row r="4408" spans="2:3" hidden="1">
      <c r="B4408" s="49" t="s">
        <v>2444</v>
      </c>
      <c r="C4408" s="49" t="s">
        <v>213</v>
      </c>
    </row>
    <row r="4409" spans="2:3">
      <c r="B4409" s="49" t="s">
        <v>2445</v>
      </c>
      <c r="C4409" s="49" t="s">
        <v>224</v>
      </c>
    </row>
    <row r="4410" spans="2:3" hidden="1">
      <c r="B4410" s="49" t="s">
        <v>2446</v>
      </c>
      <c r="C4410" s="49" t="s">
        <v>213</v>
      </c>
    </row>
    <row r="4411" spans="2:3" hidden="1">
      <c r="B4411" s="49" t="s">
        <v>2447</v>
      </c>
      <c r="C4411" s="49" t="s">
        <v>213</v>
      </c>
    </row>
    <row r="4412" spans="2:3" hidden="1">
      <c r="B4412" s="49" t="s">
        <v>2448</v>
      </c>
      <c r="C4412" s="49" t="s">
        <v>213</v>
      </c>
    </row>
    <row r="4413" spans="2:3" hidden="1">
      <c r="B4413" s="49" t="s">
        <v>2449</v>
      </c>
      <c r="C4413" s="49" t="s">
        <v>31</v>
      </c>
    </row>
    <row r="4414" spans="2:3" hidden="1">
      <c r="B4414" s="49" t="s">
        <v>2450</v>
      </c>
      <c r="C4414" s="49" t="s">
        <v>213</v>
      </c>
    </row>
    <row r="4415" spans="2:3" hidden="1">
      <c r="B4415" s="49" t="s">
        <v>2451</v>
      </c>
      <c r="C4415" s="49" t="s">
        <v>213</v>
      </c>
    </row>
    <row r="4416" spans="2:3" hidden="1">
      <c r="B4416" s="49" t="s">
        <v>2452</v>
      </c>
      <c r="C4416" s="49" t="s">
        <v>213</v>
      </c>
    </row>
    <row r="4417" spans="2:3" hidden="1">
      <c r="B4417" s="49" t="s">
        <v>2453</v>
      </c>
      <c r="C4417" s="49" t="s">
        <v>31</v>
      </c>
    </row>
    <row r="4418" spans="2:3" hidden="1">
      <c r="B4418" s="49" t="s">
        <v>2454</v>
      </c>
      <c r="C4418" s="49" t="s">
        <v>31</v>
      </c>
    </row>
    <row r="4419" spans="2:3" hidden="1">
      <c r="B4419" s="49" t="s">
        <v>2455</v>
      </c>
      <c r="C4419" s="49" t="s">
        <v>31</v>
      </c>
    </row>
    <row r="4420" spans="2:3" hidden="1">
      <c r="B4420" s="49" t="s">
        <v>2456</v>
      </c>
      <c r="C4420" s="49" t="s">
        <v>213</v>
      </c>
    </row>
    <row r="4421" spans="2:3" hidden="1">
      <c r="B4421" s="49" t="s">
        <v>2457</v>
      </c>
      <c r="C4421" s="49" t="s">
        <v>213</v>
      </c>
    </row>
    <row r="4422" spans="2:3" hidden="1">
      <c r="B4422" s="49" t="s">
        <v>2458</v>
      </c>
      <c r="C4422" s="49" t="s">
        <v>213</v>
      </c>
    </row>
    <row r="4423" spans="2:3" hidden="1">
      <c r="B4423" s="49" t="s">
        <v>2459</v>
      </c>
      <c r="C4423" s="49" t="s">
        <v>213</v>
      </c>
    </row>
    <row r="4424" spans="2:3" hidden="1">
      <c r="B4424" s="49" t="s">
        <v>2460</v>
      </c>
      <c r="C4424" s="49" t="s">
        <v>213</v>
      </c>
    </row>
    <row r="4425" spans="2:3" hidden="1">
      <c r="B4425" s="49" t="s">
        <v>2461</v>
      </c>
      <c r="C4425" s="49" t="s">
        <v>213</v>
      </c>
    </row>
    <row r="4426" spans="2:3" hidden="1">
      <c r="B4426" s="49" t="s">
        <v>2462</v>
      </c>
      <c r="C4426" s="49" t="s">
        <v>213</v>
      </c>
    </row>
    <row r="4427" spans="2:3" hidden="1">
      <c r="B4427" s="49" t="s">
        <v>2463</v>
      </c>
      <c r="C4427" s="49" t="s">
        <v>213</v>
      </c>
    </row>
    <row r="4428" spans="2:3" hidden="1">
      <c r="B4428" s="49" t="s">
        <v>2464</v>
      </c>
      <c r="C4428" s="49" t="s">
        <v>213</v>
      </c>
    </row>
    <row r="4429" spans="2:3" hidden="1">
      <c r="B4429" s="49" t="s">
        <v>2465</v>
      </c>
      <c r="C4429" s="49" t="s">
        <v>213</v>
      </c>
    </row>
    <row r="4430" spans="2:3" hidden="1">
      <c r="B4430" s="49" t="s">
        <v>2466</v>
      </c>
      <c r="C4430" s="49" t="s">
        <v>213</v>
      </c>
    </row>
    <row r="4431" spans="2:3" hidden="1">
      <c r="B4431" s="49" t="s">
        <v>2467</v>
      </c>
      <c r="C4431" s="49" t="s">
        <v>31</v>
      </c>
    </row>
    <row r="4432" spans="2:3" hidden="1">
      <c r="B4432" s="49" t="s">
        <v>2468</v>
      </c>
      <c r="C4432" s="49" t="s">
        <v>213</v>
      </c>
    </row>
    <row r="4433" spans="2:3" hidden="1">
      <c r="B4433" s="49" t="s">
        <v>2469</v>
      </c>
      <c r="C4433" s="49" t="s">
        <v>213</v>
      </c>
    </row>
    <row r="4434" spans="2:3" hidden="1">
      <c r="B4434" s="49" t="s">
        <v>2470</v>
      </c>
      <c r="C4434" s="49" t="s">
        <v>206</v>
      </c>
    </row>
    <row r="4435" spans="2:3" hidden="1">
      <c r="B4435" s="49" t="s">
        <v>2471</v>
      </c>
      <c r="C4435" s="49" t="s">
        <v>206</v>
      </c>
    </row>
    <row r="4436" spans="2:3" hidden="1">
      <c r="B4436" s="49" t="s">
        <v>2472</v>
      </c>
      <c r="C4436" s="49" t="s">
        <v>206</v>
      </c>
    </row>
    <row r="4437" spans="2:3" hidden="1">
      <c r="B4437" s="49" t="s">
        <v>2473</v>
      </c>
      <c r="C4437" s="49" t="s">
        <v>206</v>
      </c>
    </row>
    <row r="4438" spans="2:3" hidden="1">
      <c r="B4438" s="49" t="s">
        <v>2474</v>
      </c>
      <c r="C4438" s="49" t="s">
        <v>206</v>
      </c>
    </row>
    <row r="4439" spans="2:3" hidden="1">
      <c r="B4439" s="49" t="s">
        <v>2475</v>
      </c>
      <c r="C4439" s="49" t="s">
        <v>206</v>
      </c>
    </row>
    <row r="4440" spans="2:3" hidden="1">
      <c r="B4440" s="49" t="s">
        <v>2476</v>
      </c>
      <c r="C4440" s="49" t="s">
        <v>206</v>
      </c>
    </row>
    <row r="4441" spans="2:3" hidden="1">
      <c r="B4441" s="49" t="s">
        <v>2477</v>
      </c>
      <c r="C4441" s="49" t="s">
        <v>206</v>
      </c>
    </row>
    <row r="4442" spans="2:3" hidden="1">
      <c r="B4442" s="49" t="s">
        <v>2478</v>
      </c>
      <c r="C4442" s="49" t="s">
        <v>206</v>
      </c>
    </row>
    <row r="4443" spans="2:3" hidden="1">
      <c r="B4443" s="49" t="s">
        <v>2479</v>
      </c>
      <c r="C4443" s="49" t="s">
        <v>206</v>
      </c>
    </row>
    <row r="4444" spans="2:3" hidden="1">
      <c r="B4444" s="49" t="s">
        <v>2480</v>
      </c>
      <c r="C4444" s="49" t="s">
        <v>206</v>
      </c>
    </row>
    <row r="4445" spans="2:3" hidden="1">
      <c r="B4445" s="49" t="s">
        <v>2481</v>
      </c>
      <c r="C4445" s="49" t="s">
        <v>206</v>
      </c>
    </row>
    <row r="4446" spans="2:3" hidden="1">
      <c r="B4446" s="49" t="s">
        <v>2482</v>
      </c>
      <c r="C4446" s="49" t="s">
        <v>206</v>
      </c>
    </row>
    <row r="4447" spans="2:3" hidden="1">
      <c r="B4447" s="49" t="s">
        <v>2483</v>
      </c>
      <c r="C4447" s="49" t="s">
        <v>206</v>
      </c>
    </row>
    <row r="4448" spans="2:3" hidden="1">
      <c r="B4448" s="49" t="s">
        <v>2484</v>
      </c>
      <c r="C4448" s="49" t="s">
        <v>206</v>
      </c>
    </row>
    <row r="4449" spans="2:3" hidden="1">
      <c r="B4449" s="49" t="s">
        <v>2485</v>
      </c>
      <c r="C4449" s="49" t="s">
        <v>206</v>
      </c>
    </row>
    <row r="4450" spans="2:3" hidden="1">
      <c r="B4450" s="49" t="s">
        <v>2486</v>
      </c>
      <c r="C4450" s="49" t="s">
        <v>206</v>
      </c>
    </row>
    <row r="4451" spans="2:3" hidden="1">
      <c r="B4451" s="49" t="s">
        <v>2487</v>
      </c>
      <c r="C4451" s="49" t="s">
        <v>206</v>
      </c>
    </row>
    <row r="4452" spans="2:3" hidden="1">
      <c r="B4452" s="49" t="s">
        <v>2488</v>
      </c>
      <c r="C4452" s="49" t="s">
        <v>206</v>
      </c>
    </row>
    <row r="4453" spans="2:3" hidden="1">
      <c r="B4453" s="49" t="s">
        <v>2489</v>
      </c>
      <c r="C4453" s="49" t="s">
        <v>206</v>
      </c>
    </row>
    <row r="4454" spans="2:3">
      <c r="B4454" s="49" t="s">
        <v>2490</v>
      </c>
      <c r="C4454" s="49" t="s">
        <v>224</v>
      </c>
    </row>
    <row r="4455" spans="2:3">
      <c r="B4455" s="49" t="s">
        <v>2491</v>
      </c>
      <c r="C4455" s="49" t="s">
        <v>224</v>
      </c>
    </row>
    <row r="4456" spans="2:3" hidden="1">
      <c r="B4456" s="49" t="s">
        <v>2492</v>
      </c>
      <c r="C4456" s="49" t="s">
        <v>213</v>
      </c>
    </row>
    <row r="4457" spans="2:3">
      <c r="B4457" s="49" t="s">
        <v>2493</v>
      </c>
      <c r="C4457" s="49" t="s">
        <v>224</v>
      </c>
    </row>
    <row r="4458" spans="2:3" hidden="1">
      <c r="B4458" s="49" t="s">
        <v>2494</v>
      </c>
      <c r="C4458" s="49" t="s">
        <v>213</v>
      </c>
    </row>
    <row r="4459" spans="2:3" hidden="1">
      <c r="B4459" s="49" t="s">
        <v>2495</v>
      </c>
      <c r="C4459" s="49" t="s">
        <v>213</v>
      </c>
    </row>
    <row r="4460" spans="2:3" hidden="1">
      <c r="B4460" s="49" t="s">
        <v>2496</v>
      </c>
      <c r="C4460" s="49" t="s">
        <v>213</v>
      </c>
    </row>
    <row r="4461" spans="2:3" hidden="1">
      <c r="B4461" s="49" t="s">
        <v>2497</v>
      </c>
      <c r="C4461" s="49" t="s">
        <v>213</v>
      </c>
    </row>
    <row r="4462" spans="2:3" hidden="1">
      <c r="B4462" s="49" t="s">
        <v>2498</v>
      </c>
      <c r="C4462" s="49" t="s">
        <v>31</v>
      </c>
    </row>
    <row r="4463" spans="2:3" hidden="1">
      <c r="B4463" s="49" t="s">
        <v>2499</v>
      </c>
      <c r="C4463" s="49" t="s">
        <v>31</v>
      </c>
    </row>
    <row r="4464" spans="2:3" hidden="1">
      <c r="B4464" s="49" t="s">
        <v>2500</v>
      </c>
      <c r="C4464" s="49" t="s">
        <v>31</v>
      </c>
    </row>
    <row r="4465" spans="2:3">
      <c r="B4465" s="49" t="s">
        <v>2501</v>
      </c>
      <c r="C4465" s="49" t="s">
        <v>224</v>
      </c>
    </row>
    <row r="4466" spans="2:3" hidden="1">
      <c r="B4466" s="49" t="s">
        <v>2502</v>
      </c>
      <c r="C4466" s="49" t="s">
        <v>213</v>
      </c>
    </row>
    <row r="4467" spans="2:3">
      <c r="B4467" s="49" t="s">
        <v>2503</v>
      </c>
      <c r="C4467" s="49" t="s">
        <v>224</v>
      </c>
    </row>
    <row r="4468" spans="2:3" hidden="1">
      <c r="B4468" s="49" t="s">
        <v>2504</v>
      </c>
      <c r="C4468" s="49" t="s">
        <v>213</v>
      </c>
    </row>
    <row r="4469" spans="2:3">
      <c r="B4469" s="49" t="s">
        <v>2505</v>
      </c>
      <c r="C4469" s="49" t="s">
        <v>224</v>
      </c>
    </row>
    <row r="4470" spans="2:3" hidden="1">
      <c r="B4470" s="49" t="s">
        <v>2506</v>
      </c>
      <c r="C4470" s="49" t="s">
        <v>213</v>
      </c>
    </row>
    <row r="4471" spans="2:3" hidden="1">
      <c r="B4471" s="49" t="s">
        <v>2507</v>
      </c>
      <c r="C4471" s="49" t="s">
        <v>213</v>
      </c>
    </row>
    <row r="4472" spans="2:3" hidden="1">
      <c r="B4472" s="49" t="s">
        <v>2508</v>
      </c>
      <c r="C4472" s="49" t="s">
        <v>213</v>
      </c>
    </row>
    <row r="4473" spans="2:3" hidden="1">
      <c r="B4473" s="49" t="s">
        <v>2509</v>
      </c>
      <c r="C4473" s="49" t="s">
        <v>213</v>
      </c>
    </row>
    <row r="4474" spans="2:3" hidden="1">
      <c r="B4474" s="49" t="s">
        <v>2510</v>
      </c>
      <c r="C4474" s="49" t="s">
        <v>213</v>
      </c>
    </row>
    <row r="4475" spans="2:3" hidden="1">
      <c r="B4475" s="49" t="s">
        <v>2511</v>
      </c>
      <c r="C4475" s="49" t="s">
        <v>31</v>
      </c>
    </row>
    <row r="4476" spans="2:3" hidden="1">
      <c r="B4476" s="49" t="s">
        <v>2512</v>
      </c>
      <c r="C4476" s="49" t="s">
        <v>31</v>
      </c>
    </row>
    <row r="4477" spans="2:3" hidden="1">
      <c r="B4477" s="49" t="s">
        <v>2513</v>
      </c>
      <c r="C4477" s="49" t="s">
        <v>31</v>
      </c>
    </row>
    <row r="4478" spans="2:3" hidden="1">
      <c r="B4478" s="49" t="s">
        <v>2514</v>
      </c>
      <c r="C4478" s="49" t="s">
        <v>213</v>
      </c>
    </row>
    <row r="4479" spans="2:3">
      <c r="B4479" s="49" t="s">
        <v>2515</v>
      </c>
      <c r="C4479" s="49" t="s">
        <v>224</v>
      </c>
    </row>
    <row r="4480" spans="2:3" hidden="1">
      <c r="B4480" s="49" t="s">
        <v>2516</v>
      </c>
      <c r="C4480" s="49" t="s">
        <v>213</v>
      </c>
    </row>
    <row r="4481" spans="2:3">
      <c r="B4481" s="49" t="s">
        <v>2517</v>
      </c>
      <c r="C4481" s="49" t="s">
        <v>224</v>
      </c>
    </row>
    <row r="4482" spans="2:3" hidden="1">
      <c r="B4482" s="49" t="s">
        <v>2518</v>
      </c>
      <c r="C4482" s="49" t="s">
        <v>213</v>
      </c>
    </row>
    <row r="4483" spans="2:3" hidden="1">
      <c r="B4483" s="49" t="s">
        <v>2519</v>
      </c>
      <c r="C4483" s="49" t="s">
        <v>213</v>
      </c>
    </row>
    <row r="4484" spans="2:3">
      <c r="B4484" s="49" t="s">
        <v>2520</v>
      </c>
      <c r="C4484" s="49" t="s">
        <v>224</v>
      </c>
    </row>
    <row r="4485" spans="2:3" hidden="1">
      <c r="B4485" s="49" t="s">
        <v>2521</v>
      </c>
      <c r="C4485" s="49" t="s">
        <v>213</v>
      </c>
    </row>
    <row r="4486" spans="2:3" hidden="1">
      <c r="B4486" s="49" t="s">
        <v>2522</v>
      </c>
      <c r="C4486" s="49" t="s">
        <v>213</v>
      </c>
    </row>
    <row r="4487" spans="2:3" hidden="1">
      <c r="B4487" s="49" t="s">
        <v>2523</v>
      </c>
      <c r="C4487" s="49" t="s">
        <v>213</v>
      </c>
    </row>
    <row r="4488" spans="2:3" hidden="1">
      <c r="B4488" s="49" t="s">
        <v>2524</v>
      </c>
      <c r="C4488" s="49" t="s">
        <v>213</v>
      </c>
    </row>
    <row r="4489" spans="2:3" hidden="1">
      <c r="B4489" s="49" t="s">
        <v>2525</v>
      </c>
      <c r="C4489" s="49" t="s">
        <v>213</v>
      </c>
    </row>
    <row r="4490" spans="2:3" hidden="1">
      <c r="B4490" s="49" t="s">
        <v>2526</v>
      </c>
      <c r="C4490" s="49" t="s">
        <v>213</v>
      </c>
    </row>
    <row r="4491" spans="2:3" hidden="1">
      <c r="B4491" s="49" t="s">
        <v>2527</v>
      </c>
      <c r="C4491" s="49" t="s">
        <v>213</v>
      </c>
    </row>
    <row r="4492" spans="2:3" hidden="1">
      <c r="B4492" s="49" t="s">
        <v>2528</v>
      </c>
      <c r="C4492" s="49" t="s">
        <v>31</v>
      </c>
    </row>
    <row r="4493" spans="2:3" hidden="1">
      <c r="B4493" s="49" t="s">
        <v>2529</v>
      </c>
      <c r="C4493" s="49" t="s">
        <v>31</v>
      </c>
    </row>
    <row r="4494" spans="2:3" hidden="1">
      <c r="B4494" s="49" t="s">
        <v>2530</v>
      </c>
      <c r="C4494" s="49" t="s">
        <v>31</v>
      </c>
    </row>
    <row r="4495" spans="2:3" hidden="1">
      <c r="B4495" s="49" t="s">
        <v>2531</v>
      </c>
      <c r="C4495" s="49" t="s">
        <v>213</v>
      </c>
    </row>
    <row r="4496" spans="2:3" hidden="1">
      <c r="B4496" s="49" t="s">
        <v>2532</v>
      </c>
      <c r="C4496" s="49" t="s">
        <v>213</v>
      </c>
    </row>
    <row r="4497" spans="2:3" hidden="1">
      <c r="B4497" s="49" t="s">
        <v>2533</v>
      </c>
      <c r="C4497" s="49" t="s">
        <v>213</v>
      </c>
    </row>
    <row r="4498" spans="2:3" hidden="1">
      <c r="B4498" s="49" t="s">
        <v>2534</v>
      </c>
      <c r="C4498" s="49" t="s">
        <v>213</v>
      </c>
    </row>
    <row r="4499" spans="2:3" hidden="1">
      <c r="B4499" s="49" t="s">
        <v>2535</v>
      </c>
      <c r="C4499" s="49" t="s">
        <v>213</v>
      </c>
    </row>
    <row r="4500" spans="2:3" hidden="1">
      <c r="B4500" s="49" t="s">
        <v>2536</v>
      </c>
      <c r="C4500" s="49" t="s">
        <v>213</v>
      </c>
    </row>
    <row r="4501" spans="2:3" hidden="1">
      <c r="B4501" s="49" t="s">
        <v>2537</v>
      </c>
      <c r="C4501" s="49" t="s">
        <v>213</v>
      </c>
    </row>
    <row r="4502" spans="2:3" hidden="1">
      <c r="B4502" s="49" t="s">
        <v>2538</v>
      </c>
      <c r="C4502" s="49" t="s">
        <v>213</v>
      </c>
    </row>
    <row r="4503" spans="2:3" hidden="1">
      <c r="B4503" s="49" t="s">
        <v>2539</v>
      </c>
      <c r="C4503" s="49" t="s">
        <v>213</v>
      </c>
    </row>
    <row r="4504" spans="2:3" hidden="1">
      <c r="B4504" s="49" t="s">
        <v>2540</v>
      </c>
      <c r="C4504" s="49" t="s">
        <v>213</v>
      </c>
    </row>
    <row r="4505" spans="2:3" hidden="1">
      <c r="B4505" s="49" t="s">
        <v>2541</v>
      </c>
      <c r="C4505" s="49" t="s">
        <v>213</v>
      </c>
    </row>
    <row r="4506" spans="2:3" hidden="1">
      <c r="B4506" s="49" t="s">
        <v>2542</v>
      </c>
      <c r="C4506" s="49" t="s">
        <v>213</v>
      </c>
    </row>
    <row r="4507" spans="2:3" hidden="1">
      <c r="B4507" s="49" t="s">
        <v>2543</v>
      </c>
      <c r="C4507" s="49" t="s">
        <v>213</v>
      </c>
    </row>
    <row r="4508" spans="2:3" hidden="1">
      <c r="B4508" s="49" t="s">
        <v>2544</v>
      </c>
      <c r="C4508" s="49" t="s">
        <v>213</v>
      </c>
    </row>
    <row r="4509" spans="2:3" hidden="1">
      <c r="B4509" s="49" t="s">
        <v>2545</v>
      </c>
      <c r="C4509" s="49" t="s">
        <v>206</v>
      </c>
    </row>
    <row r="4510" spans="2:3" hidden="1">
      <c r="B4510" s="49" t="s">
        <v>2546</v>
      </c>
      <c r="C4510" s="49" t="s">
        <v>206</v>
      </c>
    </row>
    <row r="4511" spans="2:3" hidden="1">
      <c r="B4511" s="49" t="s">
        <v>2547</v>
      </c>
      <c r="C4511" s="49" t="s">
        <v>206</v>
      </c>
    </row>
    <row r="4512" spans="2:3" hidden="1">
      <c r="B4512" s="49" t="s">
        <v>2548</v>
      </c>
      <c r="C4512" s="49" t="s">
        <v>206</v>
      </c>
    </row>
    <row r="4513" spans="2:3" hidden="1">
      <c r="B4513" s="49" t="s">
        <v>2549</v>
      </c>
      <c r="C4513" s="49" t="s">
        <v>206</v>
      </c>
    </row>
    <row r="4514" spans="2:3" hidden="1">
      <c r="B4514" s="49" t="s">
        <v>2550</v>
      </c>
      <c r="C4514" s="49" t="s">
        <v>206</v>
      </c>
    </row>
    <row r="4515" spans="2:3" hidden="1">
      <c r="B4515" s="49" t="s">
        <v>2551</v>
      </c>
      <c r="C4515" s="49" t="s">
        <v>206</v>
      </c>
    </row>
    <row r="4516" spans="2:3" hidden="1">
      <c r="B4516" s="49" t="s">
        <v>2552</v>
      </c>
      <c r="C4516" s="49" t="s">
        <v>206</v>
      </c>
    </row>
    <row r="4517" spans="2:3" hidden="1">
      <c r="B4517" s="49" t="s">
        <v>2553</v>
      </c>
      <c r="C4517" s="49" t="s">
        <v>206</v>
      </c>
    </row>
    <row r="4518" spans="2:3" hidden="1">
      <c r="B4518" s="49" t="s">
        <v>2554</v>
      </c>
      <c r="C4518" s="49" t="s">
        <v>206</v>
      </c>
    </row>
    <row r="4519" spans="2:3" hidden="1">
      <c r="B4519" s="49" t="s">
        <v>2555</v>
      </c>
      <c r="C4519" s="49" t="s">
        <v>206</v>
      </c>
    </row>
    <row r="4520" spans="2:3" hidden="1">
      <c r="B4520" s="49" t="s">
        <v>2556</v>
      </c>
      <c r="C4520" s="49" t="s">
        <v>206</v>
      </c>
    </row>
    <row r="4521" spans="2:3" hidden="1">
      <c r="B4521" s="49" t="s">
        <v>2557</v>
      </c>
      <c r="C4521" s="49" t="s">
        <v>206</v>
      </c>
    </row>
    <row r="4522" spans="2:3" hidden="1">
      <c r="B4522" s="49" t="s">
        <v>2558</v>
      </c>
      <c r="C4522" s="49" t="s">
        <v>206</v>
      </c>
    </row>
    <row r="4523" spans="2:3" hidden="1">
      <c r="B4523" s="49" t="s">
        <v>2559</v>
      </c>
      <c r="C4523" s="49" t="s">
        <v>206</v>
      </c>
    </row>
    <row r="4524" spans="2:3" hidden="1">
      <c r="B4524" s="49" t="s">
        <v>2560</v>
      </c>
      <c r="C4524" s="49" t="s">
        <v>206</v>
      </c>
    </row>
    <row r="4525" spans="2:3" hidden="1">
      <c r="B4525" s="49" t="s">
        <v>2561</v>
      </c>
      <c r="C4525" s="49" t="s">
        <v>206</v>
      </c>
    </row>
    <row r="4526" spans="2:3" hidden="1">
      <c r="B4526" s="49" t="s">
        <v>2562</v>
      </c>
      <c r="C4526" s="49" t="s">
        <v>206</v>
      </c>
    </row>
    <row r="4527" spans="2:3" hidden="1">
      <c r="B4527" s="49" t="s">
        <v>2563</v>
      </c>
      <c r="C4527" s="49" t="s">
        <v>206</v>
      </c>
    </row>
    <row r="4528" spans="2:3" hidden="1">
      <c r="B4528" s="49" t="s">
        <v>2564</v>
      </c>
      <c r="C4528" s="49" t="s">
        <v>206</v>
      </c>
    </row>
    <row r="4529" spans="2:3" hidden="1">
      <c r="B4529" s="49" t="s">
        <v>2565</v>
      </c>
      <c r="C4529" s="49" t="s">
        <v>206</v>
      </c>
    </row>
    <row r="4530" spans="2:3" hidden="1">
      <c r="B4530" s="49" t="s">
        <v>2566</v>
      </c>
      <c r="C4530" s="49" t="s">
        <v>213</v>
      </c>
    </row>
    <row r="4531" spans="2:3">
      <c r="B4531" s="49" t="s">
        <v>2567</v>
      </c>
      <c r="C4531" s="49" t="s">
        <v>224</v>
      </c>
    </row>
    <row r="4532" spans="2:3" hidden="1">
      <c r="B4532" s="49" t="s">
        <v>2568</v>
      </c>
      <c r="C4532" s="49" t="s">
        <v>213</v>
      </c>
    </row>
    <row r="4533" spans="2:3">
      <c r="B4533" s="49" t="s">
        <v>2569</v>
      </c>
      <c r="C4533" s="49" t="s">
        <v>224</v>
      </c>
    </row>
    <row r="4534" spans="2:3" hidden="1">
      <c r="B4534" s="49" t="s">
        <v>2570</v>
      </c>
      <c r="C4534" s="49" t="s">
        <v>213</v>
      </c>
    </row>
    <row r="4535" spans="2:3" hidden="1">
      <c r="B4535" s="49" t="s">
        <v>2571</v>
      </c>
      <c r="C4535" s="49" t="s">
        <v>213</v>
      </c>
    </row>
    <row r="4536" spans="2:3">
      <c r="B4536" s="49" t="s">
        <v>2572</v>
      </c>
      <c r="C4536" s="49" t="s">
        <v>224</v>
      </c>
    </row>
    <row r="4537" spans="2:3" hidden="1">
      <c r="B4537" s="49" t="s">
        <v>2573</v>
      </c>
      <c r="C4537" s="49" t="s">
        <v>213</v>
      </c>
    </row>
    <row r="4538" spans="2:3" hidden="1">
      <c r="B4538" s="49" t="s">
        <v>2574</v>
      </c>
      <c r="C4538" s="49" t="s">
        <v>213</v>
      </c>
    </row>
    <row r="4539" spans="2:3" hidden="1">
      <c r="B4539" s="49" t="s">
        <v>2575</v>
      </c>
      <c r="C4539" s="49" t="s">
        <v>213</v>
      </c>
    </row>
    <row r="4540" spans="2:3" hidden="1">
      <c r="B4540" s="49" t="s">
        <v>2576</v>
      </c>
      <c r="C4540" s="49" t="s">
        <v>31</v>
      </c>
    </row>
    <row r="4541" spans="2:3" hidden="1">
      <c r="B4541" s="49" t="s">
        <v>2577</v>
      </c>
      <c r="C4541" s="49" t="s">
        <v>213</v>
      </c>
    </row>
    <row r="4542" spans="2:3" hidden="1">
      <c r="B4542" s="49" t="s">
        <v>2578</v>
      </c>
      <c r="C4542" s="49" t="s">
        <v>213</v>
      </c>
    </row>
    <row r="4543" spans="2:3" hidden="1">
      <c r="B4543" s="49" t="s">
        <v>2579</v>
      </c>
      <c r="C4543" s="49" t="s">
        <v>213</v>
      </c>
    </row>
    <row r="4544" spans="2:3" hidden="1">
      <c r="B4544" s="49" t="s">
        <v>2580</v>
      </c>
      <c r="C4544" s="49" t="s">
        <v>31</v>
      </c>
    </row>
    <row r="4545" spans="2:3" hidden="1">
      <c r="B4545" s="49" t="s">
        <v>2581</v>
      </c>
      <c r="C4545" s="49" t="s">
        <v>31</v>
      </c>
    </row>
    <row r="4546" spans="2:3" hidden="1">
      <c r="B4546" s="49" t="s">
        <v>2582</v>
      </c>
      <c r="C4546" s="49" t="s">
        <v>31</v>
      </c>
    </row>
    <row r="4547" spans="2:3" hidden="1">
      <c r="B4547" s="49" t="s">
        <v>2583</v>
      </c>
      <c r="C4547" s="49" t="s">
        <v>213</v>
      </c>
    </row>
    <row r="4548" spans="2:3">
      <c r="B4548" s="49" t="s">
        <v>2584</v>
      </c>
      <c r="C4548" s="49" t="s">
        <v>224</v>
      </c>
    </row>
    <row r="4549" spans="2:3" hidden="1">
      <c r="B4549" s="49" t="s">
        <v>2585</v>
      </c>
      <c r="C4549" s="49" t="s">
        <v>213</v>
      </c>
    </row>
    <row r="4550" spans="2:3">
      <c r="B4550" s="49" t="s">
        <v>2586</v>
      </c>
      <c r="C4550" s="49" t="s">
        <v>224</v>
      </c>
    </row>
    <row r="4551" spans="2:3" hidden="1">
      <c r="B4551" s="49" t="s">
        <v>2587</v>
      </c>
      <c r="C4551" s="49" t="s">
        <v>213</v>
      </c>
    </row>
    <row r="4552" spans="2:3" hidden="1">
      <c r="B4552" s="49" t="s">
        <v>2588</v>
      </c>
      <c r="C4552" s="49" t="s">
        <v>213</v>
      </c>
    </row>
    <row r="4553" spans="2:3">
      <c r="B4553" s="49" t="s">
        <v>2589</v>
      </c>
      <c r="C4553" s="49" t="s">
        <v>224</v>
      </c>
    </row>
    <row r="4554" spans="2:3" hidden="1">
      <c r="B4554" s="49" t="s">
        <v>2590</v>
      </c>
      <c r="C4554" s="49" t="s">
        <v>213</v>
      </c>
    </row>
    <row r="4555" spans="2:3" hidden="1">
      <c r="B4555" s="49" t="s">
        <v>2591</v>
      </c>
      <c r="C4555" s="49" t="s">
        <v>213</v>
      </c>
    </row>
    <row r="4556" spans="2:3" hidden="1">
      <c r="B4556" s="49" t="s">
        <v>2592</v>
      </c>
      <c r="C4556" s="49" t="s">
        <v>213</v>
      </c>
    </row>
    <row r="4557" spans="2:3" hidden="1">
      <c r="B4557" s="49" t="s">
        <v>2593</v>
      </c>
      <c r="C4557" s="49" t="s">
        <v>213</v>
      </c>
    </row>
    <row r="4558" spans="2:3" hidden="1">
      <c r="B4558" s="49" t="s">
        <v>2594</v>
      </c>
      <c r="C4558" s="49" t="s">
        <v>213</v>
      </c>
    </row>
    <row r="4559" spans="2:3" hidden="1">
      <c r="B4559" s="49" t="s">
        <v>2595</v>
      </c>
      <c r="C4559" s="49" t="s">
        <v>213</v>
      </c>
    </row>
    <row r="4560" spans="2:3" hidden="1">
      <c r="B4560" s="49" t="s">
        <v>2596</v>
      </c>
      <c r="C4560" s="49" t="s">
        <v>213</v>
      </c>
    </row>
    <row r="4561" spans="2:3" hidden="1">
      <c r="B4561" s="49" t="s">
        <v>2597</v>
      </c>
      <c r="C4561" s="49" t="s">
        <v>31</v>
      </c>
    </row>
    <row r="4562" spans="2:3" hidden="1">
      <c r="B4562" s="49" t="s">
        <v>2598</v>
      </c>
      <c r="C4562" s="49" t="s">
        <v>31</v>
      </c>
    </row>
    <row r="4563" spans="2:3" hidden="1">
      <c r="B4563" s="49" t="s">
        <v>2599</v>
      </c>
      <c r="C4563" s="49" t="s">
        <v>31</v>
      </c>
    </row>
    <row r="4564" spans="2:3" hidden="1">
      <c r="B4564" s="49" t="s">
        <v>2600</v>
      </c>
      <c r="C4564" s="49" t="s">
        <v>213</v>
      </c>
    </row>
    <row r="4565" spans="2:3" hidden="1">
      <c r="B4565" s="49" t="s">
        <v>2601</v>
      </c>
      <c r="C4565" s="49" t="s">
        <v>213</v>
      </c>
    </row>
    <row r="4566" spans="2:3">
      <c r="B4566" s="49" t="s">
        <v>2602</v>
      </c>
      <c r="C4566" s="49" t="s">
        <v>224</v>
      </c>
    </row>
    <row r="4567" spans="2:3" hidden="1">
      <c r="B4567" s="49" t="s">
        <v>2603</v>
      </c>
      <c r="C4567" s="49" t="s">
        <v>213</v>
      </c>
    </row>
    <row r="4568" spans="2:3" hidden="1">
      <c r="B4568" s="49" t="s">
        <v>2604</v>
      </c>
      <c r="C4568" s="49" t="s">
        <v>213</v>
      </c>
    </row>
    <row r="4569" spans="2:3">
      <c r="B4569" s="49" t="s">
        <v>2605</v>
      </c>
      <c r="C4569" s="49" t="s">
        <v>224</v>
      </c>
    </row>
    <row r="4570" spans="2:3" hidden="1">
      <c r="B4570" s="49" t="s">
        <v>2606</v>
      </c>
      <c r="C4570" s="49" t="s">
        <v>213</v>
      </c>
    </row>
    <row r="4571" spans="2:3" hidden="1">
      <c r="B4571" s="49" t="s">
        <v>2607</v>
      </c>
      <c r="C4571" s="49" t="s">
        <v>213</v>
      </c>
    </row>
    <row r="4572" spans="2:3" hidden="1">
      <c r="B4572" s="49" t="s">
        <v>2608</v>
      </c>
      <c r="C4572" s="49" t="s">
        <v>213</v>
      </c>
    </row>
    <row r="4573" spans="2:3">
      <c r="B4573" s="49" t="s">
        <v>2609</v>
      </c>
      <c r="C4573" s="49" t="s">
        <v>224</v>
      </c>
    </row>
    <row r="4574" spans="2:3" hidden="1">
      <c r="B4574" s="49" t="s">
        <v>2610</v>
      </c>
      <c r="C4574" s="49" t="s">
        <v>213</v>
      </c>
    </row>
    <row r="4575" spans="2:3" hidden="1">
      <c r="B4575" s="49" t="s">
        <v>2611</v>
      </c>
      <c r="C4575" s="49" t="s">
        <v>213</v>
      </c>
    </row>
    <row r="4576" spans="2:3" hidden="1">
      <c r="B4576" s="49" t="s">
        <v>2612</v>
      </c>
      <c r="C4576" s="49" t="s">
        <v>213</v>
      </c>
    </row>
    <row r="4577" spans="2:3" hidden="1">
      <c r="B4577" s="49" t="s">
        <v>2613</v>
      </c>
      <c r="C4577" s="49" t="s">
        <v>213</v>
      </c>
    </row>
    <row r="4578" spans="2:3" hidden="1">
      <c r="B4578" s="49" t="s">
        <v>2614</v>
      </c>
      <c r="C4578" s="49" t="s">
        <v>213</v>
      </c>
    </row>
    <row r="4579" spans="2:3" hidden="1">
      <c r="B4579" s="49" t="s">
        <v>2615</v>
      </c>
      <c r="C4579" s="49" t="s">
        <v>213</v>
      </c>
    </row>
    <row r="4580" spans="2:3" hidden="1">
      <c r="B4580" s="49" t="s">
        <v>2616</v>
      </c>
      <c r="C4580" s="49" t="s">
        <v>213</v>
      </c>
    </row>
    <row r="4581" spans="2:3" hidden="1">
      <c r="B4581" s="49" t="s">
        <v>2617</v>
      </c>
      <c r="C4581" s="49" t="s">
        <v>213</v>
      </c>
    </row>
    <row r="4582" spans="2:3" hidden="1">
      <c r="B4582" s="49" t="s">
        <v>2618</v>
      </c>
      <c r="C4582" s="49" t="s">
        <v>213</v>
      </c>
    </row>
    <row r="4583" spans="2:3" hidden="1">
      <c r="B4583" s="49" t="s">
        <v>2619</v>
      </c>
      <c r="C4583" s="49" t="s">
        <v>31</v>
      </c>
    </row>
    <row r="4584" spans="2:3" hidden="1">
      <c r="B4584" s="49" t="s">
        <v>2620</v>
      </c>
      <c r="C4584" s="49" t="s">
        <v>31</v>
      </c>
    </row>
    <row r="4585" spans="2:3" hidden="1">
      <c r="B4585" s="49" t="s">
        <v>2621</v>
      </c>
      <c r="C4585" s="49" t="s">
        <v>31</v>
      </c>
    </row>
    <row r="4586" spans="2:3" hidden="1">
      <c r="B4586" s="49" t="s">
        <v>2622</v>
      </c>
      <c r="C4586" s="49" t="s">
        <v>213</v>
      </c>
    </row>
    <row r="4587" spans="2:3" hidden="1">
      <c r="B4587" s="49" t="s">
        <v>2623</v>
      </c>
      <c r="C4587" s="49" t="s">
        <v>213</v>
      </c>
    </row>
    <row r="4588" spans="2:3" hidden="1">
      <c r="B4588" s="49" t="s">
        <v>2624</v>
      </c>
      <c r="C4588" s="49" t="s">
        <v>213</v>
      </c>
    </row>
    <row r="4589" spans="2:3" hidden="1">
      <c r="B4589" s="49" t="s">
        <v>2625</v>
      </c>
      <c r="C4589" s="49" t="s">
        <v>213</v>
      </c>
    </row>
    <row r="4590" spans="2:3" hidden="1">
      <c r="B4590" s="49" t="s">
        <v>2626</v>
      </c>
      <c r="C4590" s="49" t="s">
        <v>213</v>
      </c>
    </row>
    <row r="4591" spans="2:3" hidden="1">
      <c r="B4591" s="49" t="s">
        <v>2627</v>
      </c>
      <c r="C4591" s="49" t="s">
        <v>213</v>
      </c>
    </row>
    <row r="4592" spans="2:3" hidden="1">
      <c r="B4592" s="49" t="s">
        <v>2628</v>
      </c>
      <c r="C4592" s="49" t="s">
        <v>213</v>
      </c>
    </row>
    <row r="4593" spans="2:3" hidden="1">
      <c r="B4593" s="49" t="s">
        <v>2629</v>
      </c>
      <c r="C4593" s="49" t="s">
        <v>213</v>
      </c>
    </row>
    <row r="4594" spans="2:3" hidden="1">
      <c r="B4594" s="49" t="s">
        <v>2630</v>
      </c>
      <c r="C4594" s="49" t="s">
        <v>213</v>
      </c>
    </row>
    <row r="4595" spans="2:3" hidden="1">
      <c r="B4595" s="49" t="s">
        <v>2631</v>
      </c>
      <c r="C4595" s="49" t="s">
        <v>213</v>
      </c>
    </row>
    <row r="4596" spans="2:3" hidden="1">
      <c r="B4596" s="49" t="s">
        <v>2632</v>
      </c>
      <c r="C4596" s="49" t="s">
        <v>213</v>
      </c>
    </row>
    <row r="4597" spans="2:3" hidden="1">
      <c r="B4597" s="49" t="s">
        <v>2633</v>
      </c>
      <c r="C4597" s="49" t="s">
        <v>213</v>
      </c>
    </row>
    <row r="4598" spans="2:3" hidden="1">
      <c r="B4598" s="49" t="s">
        <v>2634</v>
      </c>
      <c r="C4598" s="49" t="s">
        <v>213</v>
      </c>
    </row>
    <row r="4599" spans="2:3" hidden="1">
      <c r="B4599" s="49" t="s">
        <v>2635</v>
      </c>
      <c r="C4599" s="49" t="s">
        <v>213</v>
      </c>
    </row>
    <row r="4600" spans="2:3" hidden="1">
      <c r="B4600" s="49" t="s">
        <v>2636</v>
      </c>
      <c r="C4600" s="49" t="s">
        <v>213</v>
      </c>
    </row>
    <row r="4601" spans="2:3" hidden="1">
      <c r="B4601" s="49" t="s">
        <v>2637</v>
      </c>
      <c r="C4601" s="49" t="s">
        <v>213</v>
      </c>
    </row>
    <row r="4602" spans="2:3" hidden="1">
      <c r="B4602" s="49" t="s">
        <v>2638</v>
      </c>
      <c r="C4602" s="49" t="s">
        <v>213</v>
      </c>
    </row>
    <row r="4603" spans="2:3" hidden="1">
      <c r="B4603" s="49" t="s">
        <v>2639</v>
      </c>
      <c r="C4603" s="49" t="s">
        <v>213</v>
      </c>
    </row>
    <row r="4604" spans="2:3" hidden="1">
      <c r="B4604" s="49" t="s">
        <v>2640</v>
      </c>
      <c r="C4604" s="49" t="s">
        <v>206</v>
      </c>
    </row>
    <row r="4605" spans="2:3" hidden="1">
      <c r="B4605" s="49" t="s">
        <v>2641</v>
      </c>
      <c r="C4605" s="49" t="s">
        <v>206</v>
      </c>
    </row>
    <row r="4606" spans="2:3" hidden="1">
      <c r="B4606" s="49" t="s">
        <v>2642</v>
      </c>
      <c r="C4606" s="49" t="s">
        <v>206</v>
      </c>
    </row>
    <row r="4607" spans="2:3" hidden="1">
      <c r="B4607" s="49" t="s">
        <v>2643</v>
      </c>
      <c r="C4607" s="49" t="s">
        <v>206</v>
      </c>
    </row>
    <row r="4608" spans="2:3" hidden="1">
      <c r="B4608" s="49" t="s">
        <v>2644</v>
      </c>
      <c r="C4608" s="49" t="s">
        <v>206</v>
      </c>
    </row>
    <row r="4609" spans="2:3" hidden="1">
      <c r="B4609" s="49" t="s">
        <v>2645</v>
      </c>
      <c r="C4609" s="49" t="s">
        <v>206</v>
      </c>
    </row>
    <row r="4610" spans="2:3" hidden="1">
      <c r="B4610" s="49" t="s">
        <v>2646</v>
      </c>
      <c r="C4610" s="49" t="s">
        <v>206</v>
      </c>
    </row>
    <row r="4611" spans="2:3" hidden="1">
      <c r="B4611" s="49" t="s">
        <v>2647</v>
      </c>
      <c r="C4611" s="49" t="s">
        <v>206</v>
      </c>
    </row>
    <row r="4612" spans="2:3" hidden="1">
      <c r="B4612" s="49" t="s">
        <v>2648</v>
      </c>
      <c r="C4612" s="49" t="s">
        <v>206</v>
      </c>
    </row>
    <row r="4613" spans="2:3" hidden="1">
      <c r="B4613" s="49" t="s">
        <v>2649</v>
      </c>
      <c r="C4613" s="49" t="s">
        <v>206</v>
      </c>
    </row>
    <row r="4614" spans="2:3" hidden="1">
      <c r="B4614" s="49" t="s">
        <v>2650</v>
      </c>
      <c r="C4614" s="49" t="s">
        <v>206</v>
      </c>
    </row>
    <row r="4615" spans="2:3" hidden="1">
      <c r="B4615" s="49" t="s">
        <v>2651</v>
      </c>
      <c r="C4615" s="49" t="s">
        <v>206</v>
      </c>
    </row>
    <row r="4616" spans="2:3" hidden="1">
      <c r="B4616" s="49" t="s">
        <v>2652</v>
      </c>
      <c r="C4616" s="49" t="s">
        <v>206</v>
      </c>
    </row>
    <row r="4617" spans="2:3" hidden="1">
      <c r="B4617" s="49" t="s">
        <v>2653</v>
      </c>
      <c r="C4617" s="49" t="s">
        <v>206</v>
      </c>
    </row>
    <row r="4618" spans="2:3" hidden="1">
      <c r="B4618" s="49" t="s">
        <v>2654</v>
      </c>
      <c r="C4618" s="49" t="s">
        <v>206</v>
      </c>
    </row>
    <row r="4619" spans="2:3" hidden="1">
      <c r="B4619" s="49" t="s">
        <v>2655</v>
      </c>
      <c r="C4619" s="49" t="s">
        <v>206</v>
      </c>
    </row>
    <row r="4620" spans="2:3" hidden="1">
      <c r="B4620" s="49" t="s">
        <v>2656</v>
      </c>
      <c r="C4620" s="49" t="s">
        <v>206</v>
      </c>
    </row>
    <row r="4621" spans="2:3" hidden="1">
      <c r="B4621" s="49" t="s">
        <v>2657</v>
      </c>
      <c r="C4621" s="49" t="s">
        <v>206</v>
      </c>
    </row>
    <row r="4622" spans="2:3" hidden="1">
      <c r="B4622" s="49" t="s">
        <v>2658</v>
      </c>
      <c r="C4622" s="49" t="s">
        <v>206</v>
      </c>
    </row>
    <row r="4623" spans="2:3" hidden="1">
      <c r="B4623" s="49" t="s">
        <v>2659</v>
      </c>
      <c r="C4623" s="49" t="s">
        <v>206</v>
      </c>
    </row>
    <row r="4624" spans="2:3" hidden="1">
      <c r="B4624" s="49" t="s">
        <v>2660</v>
      </c>
      <c r="C4624" s="49" t="s">
        <v>206</v>
      </c>
    </row>
    <row r="4625" spans="2:3" hidden="1">
      <c r="B4625" s="49" t="s">
        <v>2661</v>
      </c>
      <c r="C4625" s="49" t="s">
        <v>206</v>
      </c>
    </row>
    <row r="4626" spans="2:3" hidden="1">
      <c r="B4626" s="49" t="s">
        <v>2662</v>
      </c>
      <c r="C4626" s="49" t="s">
        <v>206</v>
      </c>
    </row>
    <row r="4627" spans="2:3" hidden="1">
      <c r="B4627" s="49" t="s">
        <v>2663</v>
      </c>
      <c r="C4627" s="49" t="s">
        <v>206</v>
      </c>
    </row>
    <row r="4628" spans="2:3" hidden="1">
      <c r="B4628" s="49" t="s">
        <v>2664</v>
      </c>
      <c r="C4628" s="49" t="s">
        <v>213</v>
      </c>
    </row>
    <row r="4629" spans="2:3" hidden="1">
      <c r="B4629" s="49" t="s">
        <v>2665</v>
      </c>
      <c r="C4629" s="49" t="s">
        <v>213</v>
      </c>
    </row>
    <row r="4630" spans="2:3" hidden="1">
      <c r="B4630" s="49" t="s">
        <v>2666</v>
      </c>
      <c r="C4630" s="49" t="s">
        <v>213</v>
      </c>
    </row>
    <row r="4631" spans="2:3" hidden="1">
      <c r="B4631" s="49" t="s">
        <v>2667</v>
      </c>
      <c r="C4631" s="49" t="s">
        <v>213</v>
      </c>
    </row>
    <row r="4632" spans="2:3" hidden="1">
      <c r="B4632" s="49" t="s">
        <v>2668</v>
      </c>
      <c r="C4632" s="49" t="s">
        <v>213</v>
      </c>
    </row>
    <row r="4633" spans="2:3" hidden="1">
      <c r="B4633" s="49" t="s">
        <v>2669</v>
      </c>
      <c r="C4633" s="49" t="s">
        <v>213</v>
      </c>
    </row>
    <row r="4634" spans="2:3" hidden="1">
      <c r="B4634" s="49" t="s">
        <v>2670</v>
      </c>
      <c r="C4634" s="49" t="s">
        <v>213</v>
      </c>
    </row>
    <row r="4635" spans="2:3" hidden="1">
      <c r="B4635" s="49" t="s">
        <v>2671</v>
      </c>
      <c r="C4635" s="49" t="s">
        <v>213</v>
      </c>
    </row>
    <row r="4636" spans="2:3" hidden="1">
      <c r="B4636" s="49" t="s">
        <v>2672</v>
      </c>
      <c r="C4636" s="49" t="s">
        <v>213</v>
      </c>
    </row>
    <row r="4637" spans="2:3" hidden="1">
      <c r="B4637" s="49" t="s">
        <v>2673</v>
      </c>
      <c r="C4637" s="49" t="s">
        <v>213</v>
      </c>
    </row>
    <row r="4638" spans="2:3" hidden="1">
      <c r="B4638" s="49" t="s">
        <v>2674</v>
      </c>
      <c r="C4638" s="49" t="s">
        <v>213</v>
      </c>
    </row>
    <row r="4639" spans="2:3" hidden="1">
      <c r="B4639" s="49" t="s">
        <v>2675</v>
      </c>
      <c r="C4639" s="49" t="s">
        <v>31</v>
      </c>
    </row>
    <row r="4640" spans="2:3" hidden="1">
      <c r="B4640" s="49" t="s">
        <v>2676</v>
      </c>
      <c r="C4640" s="49" t="s">
        <v>213</v>
      </c>
    </row>
    <row r="4641" spans="2:3" hidden="1">
      <c r="B4641" s="49" t="s">
        <v>2677</v>
      </c>
      <c r="C4641" s="49" t="s">
        <v>213</v>
      </c>
    </row>
    <row r="4642" spans="2:3" hidden="1">
      <c r="B4642" s="49" t="s">
        <v>2678</v>
      </c>
      <c r="C4642" s="49" t="s">
        <v>213</v>
      </c>
    </row>
    <row r="4643" spans="2:3" hidden="1">
      <c r="B4643" s="49" t="s">
        <v>2679</v>
      </c>
      <c r="C4643" s="49" t="s">
        <v>213</v>
      </c>
    </row>
    <row r="4644" spans="2:3" hidden="1">
      <c r="B4644" s="49" t="s">
        <v>2680</v>
      </c>
      <c r="C4644" s="49" t="s">
        <v>213</v>
      </c>
    </row>
    <row r="4645" spans="2:3" hidden="1">
      <c r="B4645" s="49" t="s">
        <v>2681</v>
      </c>
      <c r="C4645" s="49" t="s">
        <v>213</v>
      </c>
    </row>
    <row r="4646" spans="2:3" hidden="1">
      <c r="B4646" s="49" t="s">
        <v>2682</v>
      </c>
      <c r="C4646" s="49" t="s">
        <v>213</v>
      </c>
    </row>
    <row r="4647" spans="2:3" hidden="1">
      <c r="B4647" s="49" t="s">
        <v>2683</v>
      </c>
      <c r="C4647" s="49" t="s">
        <v>213</v>
      </c>
    </row>
    <row r="4648" spans="2:3" hidden="1">
      <c r="B4648" s="49" t="s">
        <v>2684</v>
      </c>
      <c r="C4648" s="49" t="s">
        <v>213</v>
      </c>
    </row>
    <row r="4649" spans="2:3" hidden="1">
      <c r="B4649" s="49" t="s">
        <v>2685</v>
      </c>
      <c r="C4649" s="49" t="s">
        <v>213</v>
      </c>
    </row>
    <row r="4650" spans="2:3" hidden="1">
      <c r="B4650" s="49" t="s">
        <v>2686</v>
      </c>
      <c r="C4650" s="49" t="s">
        <v>213</v>
      </c>
    </row>
    <row r="4651" spans="2:3" hidden="1">
      <c r="B4651" s="49" t="s">
        <v>2687</v>
      </c>
      <c r="C4651" s="49" t="s">
        <v>213</v>
      </c>
    </row>
    <row r="4652" spans="2:3" hidden="1">
      <c r="B4652" s="49" t="s">
        <v>2688</v>
      </c>
      <c r="C4652" s="49" t="s">
        <v>213</v>
      </c>
    </row>
    <row r="4653" spans="2:3" hidden="1">
      <c r="B4653" s="49" t="s">
        <v>2689</v>
      </c>
      <c r="C4653" s="49" t="s">
        <v>213</v>
      </c>
    </row>
    <row r="4654" spans="2:3" hidden="1">
      <c r="B4654" s="49" t="s">
        <v>2690</v>
      </c>
      <c r="C4654" s="49" t="s">
        <v>213</v>
      </c>
    </row>
    <row r="4655" spans="2:3" hidden="1">
      <c r="B4655" s="49" t="s">
        <v>2691</v>
      </c>
      <c r="C4655" s="49" t="s">
        <v>213</v>
      </c>
    </row>
    <row r="4656" spans="2:3" hidden="1">
      <c r="B4656" s="49" t="s">
        <v>2692</v>
      </c>
      <c r="C4656" s="49" t="s">
        <v>213</v>
      </c>
    </row>
    <row r="4657" spans="2:3" hidden="1">
      <c r="B4657" s="49" t="s">
        <v>2693</v>
      </c>
      <c r="C4657" s="49" t="s">
        <v>213</v>
      </c>
    </row>
    <row r="4658" spans="2:3" hidden="1">
      <c r="B4658" s="49" t="s">
        <v>2694</v>
      </c>
      <c r="C4658" s="49" t="s">
        <v>213</v>
      </c>
    </row>
    <row r="4659" spans="2:3" hidden="1">
      <c r="B4659" s="49" t="s">
        <v>2695</v>
      </c>
      <c r="C4659" s="49" t="s">
        <v>213</v>
      </c>
    </row>
    <row r="4660" spans="2:3" hidden="1">
      <c r="B4660" s="49" t="s">
        <v>2696</v>
      </c>
      <c r="C4660" s="49" t="s">
        <v>213</v>
      </c>
    </row>
    <row r="4661" spans="2:3" hidden="1">
      <c r="B4661" s="49" t="s">
        <v>2697</v>
      </c>
      <c r="C4661" s="49" t="s">
        <v>213</v>
      </c>
    </row>
    <row r="4662" spans="2:3" hidden="1">
      <c r="B4662" s="49" t="s">
        <v>2698</v>
      </c>
      <c r="C4662" s="49" t="s">
        <v>213</v>
      </c>
    </row>
    <row r="4663" spans="2:3" hidden="1">
      <c r="B4663" s="49" t="s">
        <v>2699</v>
      </c>
      <c r="C4663" s="49" t="s">
        <v>213</v>
      </c>
    </row>
    <row r="4664" spans="2:3" hidden="1">
      <c r="B4664" s="49" t="s">
        <v>2700</v>
      </c>
      <c r="C4664" s="49" t="s">
        <v>213</v>
      </c>
    </row>
    <row r="4665" spans="2:3" hidden="1">
      <c r="B4665" s="49" t="s">
        <v>2701</v>
      </c>
      <c r="C4665" s="49" t="s">
        <v>213</v>
      </c>
    </row>
    <row r="4666" spans="2:3" hidden="1">
      <c r="B4666" s="49" t="s">
        <v>2702</v>
      </c>
      <c r="C4666" s="49" t="s">
        <v>213</v>
      </c>
    </row>
    <row r="4667" spans="2:3" hidden="1">
      <c r="B4667" s="49" t="s">
        <v>2703</v>
      </c>
      <c r="C4667" s="49" t="s">
        <v>213</v>
      </c>
    </row>
    <row r="4668" spans="2:3" hidden="1">
      <c r="B4668" s="49" t="s">
        <v>2704</v>
      </c>
      <c r="C4668" s="49" t="s">
        <v>213</v>
      </c>
    </row>
    <row r="4669" spans="2:3" hidden="1">
      <c r="B4669" s="49" t="s">
        <v>2705</v>
      </c>
      <c r="C4669" s="49" t="s">
        <v>213</v>
      </c>
    </row>
    <row r="4670" spans="2:3" hidden="1">
      <c r="B4670" s="49" t="s">
        <v>2706</v>
      </c>
      <c r="C4670" s="49" t="s">
        <v>213</v>
      </c>
    </row>
    <row r="4671" spans="2:3" hidden="1">
      <c r="B4671" s="49" t="s">
        <v>2707</v>
      </c>
      <c r="C4671" s="49" t="s">
        <v>213</v>
      </c>
    </row>
    <row r="4672" spans="2:3" hidden="1">
      <c r="B4672" s="49" t="s">
        <v>2708</v>
      </c>
      <c r="C4672" s="49" t="s">
        <v>213</v>
      </c>
    </row>
    <row r="4673" spans="2:3" hidden="1">
      <c r="B4673" s="49" t="s">
        <v>2709</v>
      </c>
      <c r="C4673" s="49" t="s">
        <v>213</v>
      </c>
    </row>
    <row r="4674" spans="2:3" hidden="1">
      <c r="B4674" s="49" t="s">
        <v>2710</v>
      </c>
      <c r="C4674" s="49" t="s">
        <v>213</v>
      </c>
    </row>
    <row r="4675" spans="2:3" hidden="1">
      <c r="B4675" s="49" t="s">
        <v>2711</v>
      </c>
      <c r="C4675" s="49" t="s">
        <v>213</v>
      </c>
    </row>
    <row r="4676" spans="2:3" hidden="1">
      <c r="B4676" s="49" t="s">
        <v>2712</v>
      </c>
      <c r="C4676" s="49" t="s">
        <v>213</v>
      </c>
    </row>
    <row r="4677" spans="2:3" hidden="1">
      <c r="B4677" s="49" t="s">
        <v>2713</v>
      </c>
      <c r="C4677" s="49" t="s">
        <v>213</v>
      </c>
    </row>
    <row r="4678" spans="2:3" hidden="1">
      <c r="B4678" s="49" t="s">
        <v>2714</v>
      </c>
      <c r="C4678" s="49" t="s">
        <v>213</v>
      </c>
    </row>
    <row r="4679" spans="2:3" hidden="1">
      <c r="B4679" s="49" t="s">
        <v>2715</v>
      </c>
      <c r="C4679" s="49" t="s">
        <v>213</v>
      </c>
    </row>
    <row r="4680" spans="2:3" hidden="1">
      <c r="B4680" s="49" t="s">
        <v>2716</v>
      </c>
      <c r="C4680" s="49" t="s">
        <v>213</v>
      </c>
    </row>
    <row r="4681" spans="2:3" hidden="1">
      <c r="B4681" s="49" t="s">
        <v>2717</v>
      </c>
      <c r="C4681" s="49" t="s">
        <v>213</v>
      </c>
    </row>
    <row r="4682" spans="2:3" hidden="1">
      <c r="B4682" s="49" t="s">
        <v>2718</v>
      </c>
      <c r="C4682" s="49" t="s">
        <v>213</v>
      </c>
    </row>
    <row r="4683" spans="2:3" hidden="1">
      <c r="B4683" s="49" t="s">
        <v>2719</v>
      </c>
      <c r="C4683" s="49" t="s">
        <v>213</v>
      </c>
    </row>
    <row r="4684" spans="2:3" hidden="1">
      <c r="B4684" s="49" t="s">
        <v>2720</v>
      </c>
      <c r="C4684" s="49" t="s">
        <v>213</v>
      </c>
    </row>
    <row r="4685" spans="2:3" hidden="1">
      <c r="B4685" s="49" t="s">
        <v>2721</v>
      </c>
      <c r="C4685" s="49" t="s">
        <v>213</v>
      </c>
    </row>
    <row r="4686" spans="2:3" hidden="1">
      <c r="B4686" s="49" t="s">
        <v>2722</v>
      </c>
      <c r="C4686" s="49" t="s">
        <v>213</v>
      </c>
    </row>
    <row r="4687" spans="2:3" hidden="1">
      <c r="B4687" s="49" t="s">
        <v>2723</v>
      </c>
      <c r="C4687" s="49" t="s">
        <v>213</v>
      </c>
    </row>
    <row r="4688" spans="2:3" hidden="1">
      <c r="B4688" s="49" t="s">
        <v>2724</v>
      </c>
      <c r="C4688" s="49" t="s">
        <v>213</v>
      </c>
    </row>
    <row r="4689" spans="2:3" hidden="1">
      <c r="B4689" s="49" t="s">
        <v>2725</v>
      </c>
      <c r="C4689" s="49" t="s">
        <v>206</v>
      </c>
    </row>
    <row r="4690" spans="2:3" hidden="1">
      <c r="B4690" s="49" t="s">
        <v>2726</v>
      </c>
      <c r="C4690" s="49" t="s">
        <v>206</v>
      </c>
    </row>
    <row r="4691" spans="2:3" hidden="1">
      <c r="B4691" s="49" t="s">
        <v>2727</v>
      </c>
      <c r="C4691" s="49" t="s">
        <v>206</v>
      </c>
    </row>
    <row r="4692" spans="2:3" hidden="1">
      <c r="B4692" s="49" t="s">
        <v>2728</v>
      </c>
      <c r="C4692" s="49" t="s">
        <v>206</v>
      </c>
    </row>
    <row r="4693" spans="2:3" hidden="1">
      <c r="B4693" s="49" t="s">
        <v>2729</v>
      </c>
      <c r="C4693" s="49" t="s">
        <v>206</v>
      </c>
    </row>
    <row r="4694" spans="2:3" hidden="1">
      <c r="B4694" s="49" t="s">
        <v>2730</v>
      </c>
      <c r="C4694" s="49" t="s">
        <v>206</v>
      </c>
    </row>
    <row r="4695" spans="2:3" hidden="1">
      <c r="B4695" s="49" t="s">
        <v>2731</v>
      </c>
      <c r="C4695" s="49" t="s">
        <v>206</v>
      </c>
    </row>
    <row r="4696" spans="2:3" hidden="1">
      <c r="B4696" s="49" t="s">
        <v>2732</v>
      </c>
      <c r="C4696" s="49" t="s">
        <v>206</v>
      </c>
    </row>
    <row r="4697" spans="2:3" hidden="1">
      <c r="B4697" s="49" t="s">
        <v>2733</v>
      </c>
      <c r="C4697" s="49" t="s">
        <v>206</v>
      </c>
    </row>
    <row r="4698" spans="2:3" hidden="1">
      <c r="B4698" s="49" t="s">
        <v>2734</v>
      </c>
      <c r="C4698" s="49" t="s">
        <v>209</v>
      </c>
    </row>
    <row r="4699" spans="2:3" hidden="1">
      <c r="B4699" s="49" t="s">
        <v>2735</v>
      </c>
      <c r="C4699" s="49" t="s">
        <v>209</v>
      </c>
    </row>
    <row r="4700" spans="2:3" hidden="1">
      <c r="B4700" s="49" t="s">
        <v>2736</v>
      </c>
      <c r="C4700" s="49" t="s">
        <v>209</v>
      </c>
    </row>
    <row r="4701" spans="2:3" hidden="1">
      <c r="B4701" s="49" t="s">
        <v>2737</v>
      </c>
      <c r="C4701" s="49" t="s">
        <v>209</v>
      </c>
    </row>
    <row r="4702" spans="2:3" hidden="1">
      <c r="B4702" s="49" t="s">
        <v>2738</v>
      </c>
      <c r="C4702" s="49" t="s">
        <v>209</v>
      </c>
    </row>
    <row r="4703" spans="2:3" hidden="1">
      <c r="B4703" s="49" t="s">
        <v>2739</v>
      </c>
      <c r="C4703" s="49" t="s">
        <v>209</v>
      </c>
    </row>
    <row r="4704" spans="2:3" hidden="1">
      <c r="B4704" s="49" t="s">
        <v>2740</v>
      </c>
      <c r="C4704" s="49" t="s">
        <v>209</v>
      </c>
    </row>
    <row r="4705" spans="2:3" hidden="1">
      <c r="B4705" s="49" t="s">
        <v>2741</v>
      </c>
      <c r="C4705" s="49" t="s">
        <v>209</v>
      </c>
    </row>
    <row r="4706" spans="2:3" hidden="1">
      <c r="B4706" s="49" t="s">
        <v>2742</v>
      </c>
      <c r="C4706" s="49" t="s">
        <v>209</v>
      </c>
    </row>
    <row r="4707" spans="2:3" hidden="1">
      <c r="B4707" s="49" t="s">
        <v>2743</v>
      </c>
      <c r="C4707" s="49" t="s">
        <v>209</v>
      </c>
    </row>
    <row r="4708" spans="2:3" hidden="1">
      <c r="B4708" s="49" t="s">
        <v>2744</v>
      </c>
      <c r="C4708" s="49" t="s">
        <v>209</v>
      </c>
    </row>
    <row r="4709" spans="2:3" hidden="1">
      <c r="B4709" s="49" t="s">
        <v>2745</v>
      </c>
      <c r="C4709" s="49" t="s">
        <v>209</v>
      </c>
    </row>
    <row r="4710" spans="2:3" hidden="1">
      <c r="B4710" s="49" t="s">
        <v>2746</v>
      </c>
      <c r="C4710" s="49" t="s">
        <v>209</v>
      </c>
    </row>
    <row r="4711" spans="2:3" hidden="1">
      <c r="B4711" s="49" t="s">
        <v>2747</v>
      </c>
      <c r="C4711" s="49" t="s">
        <v>209</v>
      </c>
    </row>
    <row r="4712" spans="2:3" hidden="1">
      <c r="B4712" s="49" t="s">
        <v>2748</v>
      </c>
      <c r="C4712" s="49" t="s">
        <v>209</v>
      </c>
    </row>
    <row r="4713" spans="2:3" hidden="1">
      <c r="B4713" s="49" t="s">
        <v>2749</v>
      </c>
      <c r="C4713" s="49" t="s">
        <v>209</v>
      </c>
    </row>
    <row r="4714" spans="2:3" hidden="1">
      <c r="B4714" s="49" t="s">
        <v>2750</v>
      </c>
      <c r="C4714" s="49" t="s">
        <v>209</v>
      </c>
    </row>
    <row r="4715" spans="2:3" hidden="1">
      <c r="B4715" s="49" t="s">
        <v>2751</v>
      </c>
      <c r="C4715" s="49" t="s">
        <v>209</v>
      </c>
    </row>
    <row r="4716" spans="2:3" hidden="1">
      <c r="B4716" s="49" t="s">
        <v>2752</v>
      </c>
      <c r="C4716" s="49" t="s">
        <v>209</v>
      </c>
    </row>
    <row r="4717" spans="2:3" hidden="1">
      <c r="B4717" s="49" t="s">
        <v>2753</v>
      </c>
      <c r="C4717" s="49" t="s">
        <v>209</v>
      </c>
    </row>
    <row r="4718" spans="2:3" hidden="1">
      <c r="B4718" s="49" t="s">
        <v>2754</v>
      </c>
      <c r="C4718" s="49" t="s">
        <v>209</v>
      </c>
    </row>
    <row r="4719" spans="2:3" hidden="1">
      <c r="B4719" s="49" t="s">
        <v>2755</v>
      </c>
      <c r="C4719" s="49" t="s">
        <v>209</v>
      </c>
    </row>
    <row r="4720" spans="2:3" hidden="1">
      <c r="B4720" s="49" t="s">
        <v>2756</v>
      </c>
      <c r="C4720" s="49" t="s">
        <v>209</v>
      </c>
    </row>
    <row r="4721" spans="2:3" hidden="1">
      <c r="B4721" s="49" t="s">
        <v>2757</v>
      </c>
      <c r="C4721" s="49" t="s">
        <v>209</v>
      </c>
    </row>
    <row r="4722" spans="2:3" hidden="1">
      <c r="B4722" s="49" t="s">
        <v>2758</v>
      </c>
      <c r="C4722" s="49" t="s">
        <v>209</v>
      </c>
    </row>
    <row r="4723" spans="2:3" hidden="1">
      <c r="B4723" s="49" t="s">
        <v>2759</v>
      </c>
      <c r="C4723" s="49" t="s">
        <v>209</v>
      </c>
    </row>
    <row r="4724" spans="2:3" hidden="1">
      <c r="B4724" s="49" t="s">
        <v>2760</v>
      </c>
      <c r="C4724" s="49" t="s">
        <v>209</v>
      </c>
    </row>
    <row r="4725" spans="2:3" hidden="1">
      <c r="B4725" s="49" t="s">
        <v>2761</v>
      </c>
      <c r="C4725" s="49" t="s">
        <v>209</v>
      </c>
    </row>
    <row r="4726" spans="2:3" hidden="1">
      <c r="B4726" s="49" t="s">
        <v>2762</v>
      </c>
      <c r="C4726" s="49" t="s">
        <v>209</v>
      </c>
    </row>
    <row r="4727" spans="2:3" hidden="1">
      <c r="B4727" s="49" t="s">
        <v>2763</v>
      </c>
      <c r="C4727" s="49" t="s">
        <v>209</v>
      </c>
    </row>
    <row r="4728" spans="2:3" hidden="1">
      <c r="B4728" s="49" t="s">
        <v>2764</v>
      </c>
      <c r="C4728" s="49" t="s">
        <v>209</v>
      </c>
    </row>
    <row r="4729" spans="2:3" hidden="1">
      <c r="B4729" s="49" t="s">
        <v>2765</v>
      </c>
      <c r="C4729" s="49" t="s">
        <v>209</v>
      </c>
    </row>
    <row r="4730" spans="2:3" hidden="1">
      <c r="B4730" s="49" t="s">
        <v>2766</v>
      </c>
      <c r="C4730" s="49" t="s">
        <v>209</v>
      </c>
    </row>
    <row r="4731" spans="2:3" hidden="1">
      <c r="B4731" s="49" t="s">
        <v>2767</v>
      </c>
      <c r="C4731" s="49" t="s">
        <v>209</v>
      </c>
    </row>
    <row r="4732" spans="2:3" hidden="1">
      <c r="B4732" s="49" t="s">
        <v>2768</v>
      </c>
      <c r="C4732" s="49" t="s">
        <v>209</v>
      </c>
    </row>
    <row r="4733" spans="2:3" hidden="1">
      <c r="B4733" s="49" t="s">
        <v>2769</v>
      </c>
      <c r="C4733" s="49" t="s">
        <v>209</v>
      </c>
    </row>
    <row r="4734" spans="2:3" hidden="1">
      <c r="B4734" s="49" t="s">
        <v>2770</v>
      </c>
      <c r="C4734" s="49" t="s">
        <v>209</v>
      </c>
    </row>
    <row r="4735" spans="2:3" hidden="1">
      <c r="B4735" s="49" t="s">
        <v>2771</v>
      </c>
      <c r="C4735" s="49" t="s">
        <v>209</v>
      </c>
    </row>
    <row r="4736" spans="2:3" hidden="1">
      <c r="B4736" s="49" t="s">
        <v>2772</v>
      </c>
      <c r="C4736" s="49" t="s">
        <v>209</v>
      </c>
    </row>
    <row r="4737" spans="2:3" hidden="1">
      <c r="B4737" s="49" t="s">
        <v>2773</v>
      </c>
      <c r="C4737" s="49" t="s">
        <v>209</v>
      </c>
    </row>
    <row r="4738" spans="2:3" hidden="1">
      <c r="B4738" s="49" t="s">
        <v>2774</v>
      </c>
      <c r="C4738" s="49" t="s">
        <v>209</v>
      </c>
    </row>
    <row r="4739" spans="2:3" hidden="1">
      <c r="B4739" s="49" t="s">
        <v>2775</v>
      </c>
      <c r="C4739" s="49" t="s">
        <v>209</v>
      </c>
    </row>
    <row r="4740" spans="2:3" hidden="1">
      <c r="B4740" s="49" t="s">
        <v>2776</v>
      </c>
      <c r="C4740" s="49" t="s">
        <v>209</v>
      </c>
    </row>
    <row r="4741" spans="2:3" hidden="1">
      <c r="B4741" s="49" t="s">
        <v>2777</v>
      </c>
      <c r="C4741" s="49" t="s">
        <v>209</v>
      </c>
    </row>
    <row r="4742" spans="2:3" hidden="1">
      <c r="B4742" s="49" t="s">
        <v>2778</v>
      </c>
      <c r="C4742" s="49" t="s">
        <v>209</v>
      </c>
    </row>
    <row r="4743" spans="2:3" hidden="1">
      <c r="B4743" s="49" t="s">
        <v>2779</v>
      </c>
      <c r="C4743" s="49" t="s">
        <v>209</v>
      </c>
    </row>
    <row r="4744" spans="2:3" hidden="1">
      <c r="B4744" s="49" t="s">
        <v>2780</v>
      </c>
      <c r="C4744" s="49" t="s">
        <v>209</v>
      </c>
    </row>
    <row r="4745" spans="2:3" hidden="1">
      <c r="B4745" s="49" t="s">
        <v>2781</v>
      </c>
      <c r="C4745" s="49" t="s">
        <v>209</v>
      </c>
    </row>
    <row r="4746" spans="2:3" hidden="1">
      <c r="B4746" s="49" t="s">
        <v>2782</v>
      </c>
      <c r="C4746" s="49" t="s">
        <v>209</v>
      </c>
    </row>
    <row r="4747" spans="2:3" hidden="1">
      <c r="B4747" s="49" t="s">
        <v>2783</v>
      </c>
      <c r="C4747" s="49" t="s">
        <v>209</v>
      </c>
    </row>
    <row r="4748" spans="2:3" hidden="1">
      <c r="B4748" s="49" t="s">
        <v>2784</v>
      </c>
      <c r="C4748" s="49" t="s">
        <v>209</v>
      </c>
    </row>
    <row r="4749" spans="2:3" hidden="1">
      <c r="B4749" s="49" t="s">
        <v>2785</v>
      </c>
      <c r="C4749" s="49" t="s">
        <v>209</v>
      </c>
    </row>
    <row r="4750" spans="2:3" hidden="1">
      <c r="B4750" s="49" t="s">
        <v>2786</v>
      </c>
      <c r="C4750" s="49" t="s">
        <v>209</v>
      </c>
    </row>
    <row r="4751" spans="2:3" hidden="1">
      <c r="B4751" s="49" t="s">
        <v>2787</v>
      </c>
      <c r="C4751" s="49" t="s">
        <v>209</v>
      </c>
    </row>
    <row r="4752" spans="2:3" hidden="1">
      <c r="B4752" s="49" t="s">
        <v>2788</v>
      </c>
      <c r="C4752" s="49" t="s">
        <v>209</v>
      </c>
    </row>
    <row r="4753" spans="2:3" hidden="1">
      <c r="B4753" s="49" t="s">
        <v>2789</v>
      </c>
      <c r="C4753" s="49" t="s">
        <v>209</v>
      </c>
    </row>
    <row r="4754" spans="2:3" hidden="1">
      <c r="B4754" s="49" t="s">
        <v>2790</v>
      </c>
      <c r="C4754" s="49" t="s">
        <v>209</v>
      </c>
    </row>
    <row r="4755" spans="2:3" hidden="1">
      <c r="B4755" s="49" t="s">
        <v>2791</v>
      </c>
      <c r="C4755" s="49" t="s">
        <v>209</v>
      </c>
    </row>
    <row r="4756" spans="2:3" hidden="1">
      <c r="B4756" s="49" t="s">
        <v>2792</v>
      </c>
      <c r="C4756" s="49" t="s">
        <v>209</v>
      </c>
    </row>
    <row r="4757" spans="2:3" hidden="1">
      <c r="B4757" s="49" t="s">
        <v>2793</v>
      </c>
      <c r="C4757" s="49" t="s">
        <v>209</v>
      </c>
    </row>
    <row r="4758" spans="2:3" hidden="1">
      <c r="B4758" s="49" t="s">
        <v>2794</v>
      </c>
      <c r="C4758" s="49" t="s">
        <v>209</v>
      </c>
    </row>
    <row r="4759" spans="2:3" hidden="1">
      <c r="B4759" s="49" t="s">
        <v>2795</v>
      </c>
      <c r="C4759" s="49" t="s">
        <v>209</v>
      </c>
    </row>
    <row r="4760" spans="2:3" hidden="1">
      <c r="B4760" s="49" t="s">
        <v>2796</v>
      </c>
      <c r="C4760" s="49" t="s">
        <v>209</v>
      </c>
    </row>
    <row r="4761" spans="2:3" hidden="1">
      <c r="B4761" s="49" t="s">
        <v>2797</v>
      </c>
      <c r="C4761" s="49" t="s">
        <v>209</v>
      </c>
    </row>
    <row r="4762" spans="2:3" hidden="1">
      <c r="B4762" s="49" t="s">
        <v>2798</v>
      </c>
      <c r="C4762" s="49" t="s">
        <v>209</v>
      </c>
    </row>
    <row r="4763" spans="2:3" hidden="1">
      <c r="B4763" s="49" t="s">
        <v>2799</v>
      </c>
      <c r="C4763" s="49" t="s">
        <v>209</v>
      </c>
    </row>
    <row r="4764" spans="2:3" hidden="1">
      <c r="B4764" s="49" t="s">
        <v>2800</v>
      </c>
      <c r="C4764" s="49" t="s">
        <v>209</v>
      </c>
    </row>
    <row r="4765" spans="2:3" hidden="1">
      <c r="B4765" s="49" t="s">
        <v>2801</v>
      </c>
      <c r="C4765" s="49" t="s">
        <v>209</v>
      </c>
    </row>
    <row r="4766" spans="2:3" hidden="1">
      <c r="B4766" s="49" t="s">
        <v>2802</v>
      </c>
      <c r="C4766" s="49" t="s">
        <v>209</v>
      </c>
    </row>
    <row r="4767" spans="2:3" hidden="1">
      <c r="B4767" s="49" t="s">
        <v>2803</v>
      </c>
      <c r="C4767" s="49" t="s">
        <v>209</v>
      </c>
    </row>
    <row r="4768" spans="2:3" hidden="1">
      <c r="B4768" s="49" t="s">
        <v>2804</v>
      </c>
      <c r="C4768" s="49" t="s">
        <v>209</v>
      </c>
    </row>
    <row r="4769" spans="2:3" hidden="1">
      <c r="B4769" s="49" t="s">
        <v>2805</v>
      </c>
      <c r="C4769" s="49" t="s">
        <v>209</v>
      </c>
    </row>
    <row r="4770" spans="2:3" hidden="1">
      <c r="B4770" s="49" t="s">
        <v>2806</v>
      </c>
      <c r="C4770" s="49" t="s">
        <v>209</v>
      </c>
    </row>
    <row r="4771" spans="2:3" hidden="1">
      <c r="B4771" s="49" t="s">
        <v>2807</v>
      </c>
      <c r="C4771" s="49" t="s">
        <v>209</v>
      </c>
    </row>
    <row r="4772" spans="2:3" hidden="1">
      <c r="B4772" s="49" t="s">
        <v>2808</v>
      </c>
      <c r="C4772" s="49" t="s">
        <v>213</v>
      </c>
    </row>
    <row r="4773" spans="2:3">
      <c r="B4773" s="49" t="s">
        <v>2809</v>
      </c>
      <c r="C4773" s="49" t="s">
        <v>224</v>
      </c>
    </row>
    <row r="4774" spans="2:3" hidden="1">
      <c r="B4774" s="49" t="s">
        <v>2810</v>
      </c>
      <c r="C4774" s="49" t="s">
        <v>213</v>
      </c>
    </row>
    <row r="4775" spans="2:3">
      <c r="B4775" s="49" t="s">
        <v>2811</v>
      </c>
      <c r="C4775" s="49" t="s">
        <v>224</v>
      </c>
    </row>
    <row r="4776" spans="2:3" hidden="1">
      <c r="B4776" s="49" t="s">
        <v>2812</v>
      </c>
      <c r="C4776" s="49" t="s">
        <v>213</v>
      </c>
    </row>
    <row r="4777" spans="2:3" hidden="1">
      <c r="B4777" s="49" t="s">
        <v>2813</v>
      </c>
      <c r="C4777" s="49" t="s">
        <v>213</v>
      </c>
    </row>
    <row r="4778" spans="2:3">
      <c r="B4778" s="49" t="s">
        <v>2814</v>
      </c>
      <c r="C4778" s="49" t="s">
        <v>224</v>
      </c>
    </row>
    <row r="4779" spans="2:3" hidden="1">
      <c r="B4779" s="49" t="s">
        <v>2815</v>
      </c>
      <c r="C4779" s="49" t="s">
        <v>213</v>
      </c>
    </row>
    <row r="4780" spans="2:3" hidden="1">
      <c r="B4780" s="49" t="s">
        <v>2816</v>
      </c>
      <c r="C4780" s="49" t="s">
        <v>213</v>
      </c>
    </row>
    <row r="4781" spans="2:3" hidden="1">
      <c r="B4781" s="49" t="s">
        <v>2817</v>
      </c>
      <c r="C4781" s="49" t="s">
        <v>213</v>
      </c>
    </row>
    <row r="4782" spans="2:3" hidden="1">
      <c r="B4782" s="49" t="s">
        <v>2818</v>
      </c>
      <c r="C4782" s="49" t="s">
        <v>31</v>
      </c>
    </row>
    <row r="4783" spans="2:3" hidden="1">
      <c r="B4783" s="49" t="s">
        <v>2819</v>
      </c>
      <c r="C4783" s="49" t="s">
        <v>31</v>
      </c>
    </row>
    <row r="4784" spans="2:3" hidden="1">
      <c r="B4784" s="49" t="s">
        <v>2820</v>
      </c>
      <c r="C4784" s="49" t="s">
        <v>31</v>
      </c>
    </row>
    <row r="4785" spans="2:3" hidden="1">
      <c r="B4785" s="49" t="s">
        <v>2821</v>
      </c>
      <c r="C4785" s="49" t="s">
        <v>31</v>
      </c>
    </row>
    <row r="4786" spans="2:3" hidden="1">
      <c r="B4786" s="49" t="s">
        <v>2822</v>
      </c>
      <c r="C4786" s="49" t="s">
        <v>31</v>
      </c>
    </row>
    <row r="4787" spans="2:3" hidden="1">
      <c r="B4787" s="49" t="s">
        <v>2823</v>
      </c>
      <c r="C4787" s="49" t="s">
        <v>31</v>
      </c>
    </row>
    <row r="4788" spans="2:3" hidden="1">
      <c r="B4788" s="49" t="s">
        <v>2824</v>
      </c>
      <c r="C4788" s="49" t="s">
        <v>31</v>
      </c>
    </row>
    <row r="4789" spans="2:3" hidden="1">
      <c r="B4789" s="49" t="s">
        <v>2825</v>
      </c>
      <c r="C4789" s="49" t="s">
        <v>213</v>
      </c>
    </row>
    <row r="4790" spans="2:3">
      <c r="B4790" s="49" t="s">
        <v>2826</v>
      </c>
      <c r="C4790" s="49" t="s">
        <v>224</v>
      </c>
    </row>
    <row r="4791" spans="2:3" hidden="1">
      <c r="B4791" s="49" t="s">
        <v>2827</v>
      </c>
      <c r="C4791" s="49" t="s">
        <v>213</v>
      </c>
    </row>
    <row r="4792" spans="2:3">
      <c r="B4792" s="49" t="s">
        <v>2828</v>
      </c>
      <c r="C4792" s="49" t="s">
        <v>224</v>
      </c>
    </row>
    <row r="4793" spans="2:3" hidden="1">
      <c r="B4793" s="49" t="s">
        <v>2829</v>
      </c>
      <c r="C4793" s="49" t="s">
        <v>213</v>
      </c>
    </row>
    <row r="4794" spans="2:3" hidden="1">
      <c r="B4794" s="49" t="s">
        <v>2830</v>
      </c>
      <c r="C4794" s="49" t="s">
        <v>213</v>
      </c>
    </row>
    <row r="4795" spans="2:3">
      <c r="B4795" s="49" t="s">
        <v>2831</v>
      </c>
      <c r="C4795" s="49" t="s">
        <v>224</v>
      </c>
    </row>
    <row r="4796" spans="2:3" hidden="1">
      <c r="B4796" s="49" t="s">
        <v>2832</v>
      </c>
      <c r="C4796" s="49" t="s">
        <v>213</v>
      </c>
    </row>
    <row r="4797" spans="2:3" hidden="1">
      <c r="B4797" s="49" t="s">
        <v>2833</v>
      </c>
      <c r="C4797" s="49" t="s">
        <v>213</v>
      </c>
    </row>
    <row r="4798" spans="2:3" hidden="1">
      <c r="B4798" s="49" t="s">
        <v>2834</v>
      </c>
      <c r="C4798" s="49" t="s">
        <v>213</v>
      </c>
    </row>
    <row r="4799" spans="2:3" hidden="1">
      <c r="B4799" s="49" t="s">
        <v>2835</v>
      </c>
      <c r="C4799" s="49" t="s">
        <v>31</v>
      </c>
    </row>
    <row r="4800" spans="2:3" hidden="1">
      <c r="B4800" s="49" t="s">
        <v>2836</v>
      </c>
      <c r="C4800" s="49" t="s">
        <v>213</v>
      </c>
    </row>
    <row r="4801" spans="2:3" hidden="1">
      <c r="B4801" s="49" t="s">
        <v>2837</v>
      </c>
      <c r="C4801" s="49" t="s">
        <v>213</v>
      </c>
    </row>
    <row r="4802" spans="2:3" hidden="1">
      <c r="B4802" s="49" t="s">
        <v>2838</v>
      </c>
      <c r="C4802" s="49" t="s">
        <v>213</v>
      </c>
    </row>
    <row r="4803" spans="2:3" hidden="1">
      <c r="B4803" s="49" t="s">
        <v>2839</v>
      </c>
      <c r="C4803" s="49" t="s">
        <v>31</v>
      </c>
    </row>
    <row r="4804" spans="2:3" hidden="1">
      <c r="B4804" s="49" t="s">
        <v>2840</v>
      </c>
      <c r="C4804" s="49" t="s">
        <v>31</v>
      </c>
    </row>
    <row r="4805" spans="2:3" hidden="1">
      <c r="B4805" s="49" t="s">
        <v>2841</v>
      </c>
      <c r="C4805" s="49" t="s">
        <v>31</v>
      </c>
    </row>
    <row r="4806" spans="2:3" hidden="1">
      <c r="B4806" s="49" t="s">
        <v>2842</v>
      </c>
      <c r="C4806" s="49" t="s">
        <v>213</v>
      </c>
    </row>
    <row r="4807" spans="2:3" hidden="1">
      <c r="B4807" s="49" t="s">
        <v>2843</v>
      </c>
      <c r="C4807" s="49" t="s">
        <v>213</v>
      </c>
    </row>
    <row r="4808" spans="2:3">
      <c r="B4808" s="49" t="s">
        <v>2844</v>
      </c>
      <c r="C4808" s="49" t="s">
        <v>224</v>
      </c>
    </row>
    <row r="4809" spans="2:3" hidden="1">
      <c r="B4809" s="49" t="s">
        <v>2845</v>
      </c>
      <c r="C4809" s="49" t="s">
        <v>213</v>
      </c>
    </row>
    <row r="4810" spans="2:3" hidden="1">
      <c r="B4810" s="49" t="s">
        <v>2846</v>
      </c>
      <c r="C4810" s="49" t="s">
        <v>213</v>
      </c>
    </row>
    <row r="4811" spans="2:3">
      <c r="B4811" s="49" t="s">
        <v>2847</v>
      </c>
      <c r="C4811" s="49" t="s">
        <v>224</v>
      </c>
    </row>
    <row r="4812" spans="2:3" hidden="1">
      <c r="B4812" s="49" t="s">
        <v>2848</v>
      </c>
      <c r="C4812" s="49" t="s">
        <v>213</v>
      </c>
    </row>
    <row r="4813" spans="2:3" hidden="1">
      <c r="B4813" s="49" t="s">
        <v>2849</v>
      </c>
      <c r="C4813" s="49" t="s">
        <v>213</v>
      </c>
    </row>
    <row r="4814" spans="2:3" hidden="1">
      <c r="B4814" s="49" t="s">
        <v>2850</v>
      </c>
      <c r="C4814" s="49" t="s">
        <v>213</v>
      </c>
    </row>
    <row r="4815" spans="2:3">
      <c r="B4815" s="49" t="s">
        <v>2851</v>
      </c>
      <c r="C4815" s="49" t="s">
        <v>224</v>
      </c>
    </row>
    <row r="4816" spans="2:3" hidden="1">
      <c r="B4816" s="49" t="s">
        <v>2852</v>
      </c>
      <c r="C4816" s="49" t="s">
        <v>213</v>
      </c>
    </row>
    <row r="4817" spans="2:3" hidden="1">
      <c r="B4817" s="49" t="s">
        <v>2853</v>
      </c>
      <c r="C4817" s="49" t="s">
        <v>213</v>
      </c>
    </row>
    <row r="4818" spans="2:3" hidden="1">
      <c r="B4818" s="49" t="s">
        <v>2854</v>
      </c>
      <c r="C4818" s="49" t="s">
        <v>213</v>
      </c>
    </row>
    <row r="4819" spans="2:3" hidden="1">
      <c r="B4819" s="49" t="s">
        <v>2855</v>
      </c>
      <c r="C4819" s="49" t="s">
        <v>213</v>
      </c>
    </row>
    <row r="4820" spans="2:3" hidden="1">
      <c r="B4820" s="49" t="s">
        <v>2856</v>
      </c>
      <c r="C4820" s="49" t="s">
        <v>213</v>
      </c>
    </row>
    <row r="4821" spans="2:3" hidden="1">
      <c r="B4821" s="49" t="s">
        <v>2857</v>
      </c>
      <c r="C4821" s="49" t="s">
        <v>31</v>
      </c>
    </row>
    <row r="4822" spans="2:3" hidden="1">
      <c r="B4822" s="49" t="s">
        <v>2858</v>
      </c>
      <c r="C4822" s="49" t="s">
        <v>213</v>
      </c>
    </row>
    <row r="4823" spans="2:3" hidden="1">
      <c r="B4823" s="49" t="s">
        <v>2859</v>
      </c>
      <c r="C4823" s="49" t="s">
        <v>213</v>
      </c>
    </row>
    <row r="4824" spans="2:3" hidden="1">
      <c r="B4824" s="49" t="s">
        <v>2860</v>
      </c>
      <c r="C4824" s="49" t="s">
        <v>213</v>
      </c>
    </row>
    <row r="4825" spans="2:3" hidden="1">
      <c r="B4825" s="49" t="s">
        <v>2861</v>
      </c>
      <c r="C4825" s="49" t="s">
        <v>31</v>
      </c>
    </row>
    <row r="4826" spans="2:3" hidden="1">
      <c r="B4826" s="49" t="s">
        <v>2862</v>
      </c>
      <c r="C4826" s="49" t="s">
        <v>31</v>
      </c>
    </row>
    <row r="4827" spans="2:3" hidden="1">
      <c r="B4827" s="49" t="s">
        <v>2863</v>
      </c>
      <c r="C4827" s="49" t="s">
        <v>31</v>
      </c>
    </row>
    <row r="4828" spans="2:3" hidden="1">
      <c r="B4828" s="49" t="s">
        <v>2864</v>
      </c>
      <c r="C4828" s="49" t="s">
        <v>213</v>
      </c>
    </row>
    <row r="4829" spans="2:3" hidden="1">
      <c r="B4829" s="49" t="s">
        <v>2865</v>
      </c>
      <c r="C4829" s="49" t="s">
        <v>213</v>
      </c>
    </row>
    <row r="4830" spans="2:3" hidden="1">
      <c r="B4830" s="49" t="s">
        <v>2866</v>
      </c>
      <c r="C4830" s="49" t="s">
        <v>213</v>
      </c>
    </row>
    <row r="4831" spans="2:3" hidden="1">
      <c r="B4831" s="49" t="s">
        <v>2867</v>
      </c>
      <c r="C4831" s="49" t="s">
        <v>213</v>
      </c>
    </row>
    <row r="4832" spans="2:3" hidden="1">
      <c r="B4832" s="49" t="s">
        <v>2868</v>
      </c>
      <c r="C4832" s="49" t="s">
        <v>213</v>
      </c>
    </row>
    <row r="4833" spans="2:3" hidden="1">
      <c r="B4833" s="49" t="s">
        <v>2869</v>
      </c>
      <c r="C4833" s="49" t="s">
        <v>213</v>
      </c>
    </row>
    <row r="4834" spans="2:3" hidden="1">
      <c r="B4834" s="49" t="s">
        <v>2870</v>
      </c>
      <c r="C4834" s="49" t="s">
        <v>213</v>
      </c>
    </row>
    <row r="4835" spans="2:3" hidden="1">
      <c r="B4835" s="49" t="s">
        <v>2871</v>
      </c>
      <c r="C4835" s="49" t="s">
        <v>213</v>
      </c>
    </row>
    <row r="4836" spans="2:3" hidden="1">
      <c r="B4836" s="49" t="s">
        <v>2872</v>
      </c>
      <c r="C4836" s="49" t="s">
        <v>213</v>
      </c>
    </row>
    <row r="4837" spans="2:3" hidden="1">
      <c r="B4837" s="49" t="s">
        <v>2873</v>
      </c>
      <c r="C4837" s="49" t="s">
        <v>213</v>
      </c>
    </row>
    <row r="4838" spans="2:3" hidden="1">
      <c r="B4838" s="49" t="s">
        <v>2874</v>
      </c>
      <c r="C4838" s="49" t="s">
        <v>213</v>
      </c>
    </row>
    <row r="4839" spans="2:3" hidden="1">
      <c r="B4839" s="49" t="s">
        <v>2875</v>
      </c>
      <c r="C4839" s="49" t="s">
        <v>213</v>
      </c>
    </row>
    <row r="4840" spans="2:3" hidden="1">
      <c r="B4840" s="49" t="s">
        <v>2876</v>
      </c>
      <c r="C4840" s="49" t="s">
        <v>213</v>
      </c>
    </row>
    <row r="4841" spans="2:3" hidden="1">
      <c r="B4841" s="49" t="s">
        <v>2877</v>
      </c>
      <c r="C4841" s="49" t="s">
        <v>213</v>
      </c>
    </row>
    <row r="4842" spans="2:3" hidden="1">
      <c r="B4842" s="49" t="s">
        <v>2878</v>
      </c>
      <c r="C4842" s="49" t="s">
        <v>213</v>
      </c>
    </row>
    <row r="4843" spans="2:3" hidden="1">
      <c r="B4843" s="49" t="s">
        <v>2879</v>
      </c>
      <c r="C4843" s="49" t="s">
        <v>31</v>
      </c>
    </row>
    <row r="4844" spans="2:3" hidden="1">
      <c r="B4844" s="49" t="s">
        <v>2880</v>
      </c>
      <c r="C4844" s="49" t="s">
        <v>213</v>
      </c>
    </row>
    <row r="4845" spans="2:3" hidden="1">
      <c r="B4845" s="49" t="s">
        <v>2881</v>
      </c>
      <c r="C4845" s="49" t="s">
        <v>213</v>
      </c>
    </row>
    <row r="4846" spans="2:3" hidden="1">
      <c r="B4846" s="49" t="s">
        <v>2882</v>
      </c>
      <c r="C4846" s="49" t="s">
        <v>206</v>
      </c>
    </row>
    <row r="4847" spans="2:3" hidden="1">
      <c r="B4847" s="49" t="s">
        <v>2883</v>
      </c>
      <c r="C4847" s="49" t="s">
        <v>206</v>
      </c>
    </row>
    <row r="4848" spans="2:3" hidden="1">
      <c r="B4848" s="49" t="s">
        <v>2884</v>
      </c>
      <c r="C4848" s="49" t="s">
        <v>206</v>
      </c>
    </row>
    <row r="4849" spans="2:3" hidden="1">
      <c r="B4849" s="49" t="s">
        <v>2885</v>
      </c>
      <c r="C4849" s="49" t="s">
        <v>206</v>
      </c>
    </row>
    <row r="4850" spans="2:3" hidden="1">
      <c r="B4850" s="49" t="s">
        <v>2886</v>
      </c>
      <c r="C4850" s="49" t="s">
        <v>206</v>
      </c>
    </row>
    <row r="4851" spans="2:3" hidden="1">
      <c r="B4851" s="49" t="s">
        <v>2887</v>
      </c>
      <c r="C4851" s="49" t="s">
        <v>206</v>
      </c>
    </row>
    <row r="4852" spans="2:3" hidden="1">
      <c r="B4852" s="49" t="s">
        <v>2888</v>
      </c>
      <c r="C4852" s="49" t="s">
        <v>206</v>
      </c>
    </row>
    <row r="4853" spans="2:3" hidden="1">
      <c r="B4853" s="49" t="s">
        <v>2889</v>
      </c>
      <c r="C4853" s="49" t="s">
        <v>206</v>
      </c>
    </row>
    <row r="4854" spans="2:3" hidden="1">
      <c r="B4854" s="49" t="s">
        <v>2890</v>
      </c>
      <c r="C4854" s="49" t="s">
        <v>206</v>
      </c>
    </row>
    <row r="4855" spans="2:3" hidden="1">
      <c r="B4855" s="49" t="s">
        <v>2891</v>
      </c>
      <c r="C4855" s="49" t="s">
        <v>206</v>
      </c>
    </row>
    <row r="4856" spans="2:3" hidden="1">
      <c r="B4856" s="49" t="s">
        <v>2892</v>
      </c>
      <c r="C4856" s="49" t="s">
        <v>206</v>
      </c>
    </row>
    <row r="4857" spans="2:3" hidden="1">
      <c r="B4857" s="49" t="s">
        <v>2893</v>
      </c>
      <c r="C4857" s="49" t="s">
        <v>206</v>
      </c>
    </row>
    <row r="4858" spans="2:3" hidden="1">
      <c r="B4858" s="49" t="s">
        <v>2894</v>
      </c>
      <c r="C4858" s="49" t="s">
        <v>206</v>
      </c>
    </row>
    <row r="4859" spans="2:3" hidden="1">
      <c r="B4859" s="49" t="s">
        <v>2895</v>
      </c>
      <c r="C4859" s="49" t="s">
        <v>206</v>
      </c>
    </row>
    <row r="4860" spans="2:3" hidden="1">
      <c r="B4860" s="49" t="s">
        <v>2896</v>
      </c>
      <c r="C4860" s="49" t="s">
        <v>206</v>
      </c>
    </row>
    <row r="4861" spans="2:3" hidden="1">
      <c r="B4861" s="49" t="s">
        <v>2897</v>
      </c>
      <c r="C4861" s="49" t="s">
        <v>206</v>
      </c>
    </row>
    <row r="4862" spans="2:3" hidden="1">
      <c r="B4862" s="49" t="s">
        <v>2898</v>
      </c>
      <c r="C4862" s="49" t="s">
        <v>206</v>
      </c>
    </row>
    <row r="4863" spans="2:3" hidden="1">
      <c r="B4863" s="49" t="s">
        <v>2899</v>
      </c>
      <c r="C4863" s="49" t="s">
        <v>206</v>
      </c>
    </row>
    <row r="4864" spans="2:3" hidden="1">
      <c r="B4864" s="49" t="s">
        <v>2900</v>
      </c>
      <c r="C4864" s="49" t="s">
        <v>206</v>
      </c>
    </row>
    <row r="4865" spans="2:3" hidden="1">
      <c r="B4865" s="49" t="s">
        <v>2901</v>
      </c>
      <c r="C4865" s="49" t="s">
        <v>206</v>
      </c>
    </row>
    <row r="4866" spans="2:3" hidden="1">
      <c r="B4866" s="49" t="s">
        <v>2902</v>
      </c>
      <c r="C4866" s="49" t="s">
        <v>206</v>
      </c>
    </row>
    <row r="4867" spans="2:3" hidden="1">
      <c r="B4867" s="49" t="s">
        <v>2903</v>
      </c>
      <c r="C4867" s="49" t="s">
        <v>206</v>
      </c>
    </row>
    <row r="4868" spans="2:3" hidden="1">
      <c r="B4868" s="49" t="s">
        <v>2904</v>
      </c>
      <c r="C4868" s="49" t="s">
        <v>206</v>
      </c>
    </row>
    <row r="4869" spans="2:3" hidden="1">
      <c r="B4869" s="49" t="s">
        <v>2905</v>
      </c>
      <c r="C4869" s="49" t="s">
        <v>206</v>
      </c>
    </row>
    <row r="4870" spans="2:3" hidden="1">
      <c r="B4870" s="49" t="s">
        <v>2906</v>
      </c>
      <c r="C4870" s="49" t="s">
        <v>213</v>
      </c>
    </row>
    <row r="4871" spans="2:3">
      <c r="B4871" s="49" t="s">
        <v>2907</v>
      </c>
      <c r="C4871" s="49" t="s">
        <v>224</v>
      </c>
    </row>
    <row r="4872" spans="2:3" hidden="1">
      <c r="B4872" s="49" t="s">
        <v>2908</v>
      </c>
      <c r="C4872" s="49" t="s">
        <v>213</v>
      </c>
    </row>
    <row r="4873" spans="2:3">
      <c r="B4873" s="49" t="s">
        <v>2909</v>
      </c>
      <c r="C4873" s="49" t="s">
        <v>224</v>
      </c>
    </row>
    <row r="4874" spans="2:3" hidden="1">
      <c r="B4874" s="49" t="s">
        <v>2910</v>
      </c>
      <c r="C4874" s="49" t="s">
        <v>213</v>
      </c>
    </row>
    <row r="4875" spans="2:3" hidden="1">
      <c r="B4875" s="49" t="s">
        <v>2911</v>
      </c>
      <c r="C4875" s="49" t="s">
        <v>213</v>
      </c>
    </row>
    <row r="4876" spans="2:3">
      <c r="B4876" s="49" t="s">
        <v>2912</v>
      </c>
      <c r="C4876" s="49" t="s">
        <v>224</v>
      </c>
    </row>
    <row r="4877" spans="2:3" hidden="1">
      <c r="B4877" s="49" t="s">
        <v>2913</v>
      </c>
      <c r="C4877" s="49" t="s">
        <v>213</v>
      </c>
    </row>
    <row r="4878" spans="2:3" hidden="1">
      <c r="B4878" s="49" t="s">
        <v>2914</v>
      </c>
      <c r="C4878" s="49" t="s">
        <v>213</v>
      </c>
    </row>
    <row r="4879" spans="2:3" hidden="1">
      <c r="B4879" s="49" t="s">
        <v>2915</v>
      </c>
      <c r="C4879" s="49" t="s">
        <v>213</v>
      </c>
    </row>
    <row r="4880" spans="2:3" hidden="1">
      <c r="B4880" s="49" t="s">
        <v>2916</v>
      </c>
      <c r="C4880" s="49" t="s">
        <v>31</v>
      </c>
    </row>
    <row r="4881" spans="2:3" hidden="1">
      <c r="B4881" s="49" t="s">
        <v>2917</v>
      </c>
      <c r="C4881" s="49" t="s">
        <v>213</v>
      </c>
    </row>
    <row r="4882" spans="2:3" hidden="1">
      <c r="B4882" s="49" t="s">
        <v>2918</v>
      </c>
      <c r="C4882" s="49" t="s">
        <v>213</v>
      </c>
    </row>
    <row r="4883" spans="2:3" hidden="1">
      <c r="B4883" s="49" t="s">
        <v>2919</v>
      </c>
      <c r="C4883" s="49" t="s">
        <v>213</v>
      </c>
    </row>
    <row r="4884" spans="2:3" hidden="1">
      <c r="B4884" s="49" t="s">
        <v>2920</v>
      </c>
      <c r="C4884" s="49" t="s">
        <v>31</v>
      </c>
    </row>
    <row r="4885" spans="2:3" hidden="1">
      <c r="B4885" s="49" t="s">
        <v>2921</v>
      </c>
      <c r="C4885" s="49" t="s">
        <v>31</v>
      </c>
    </row>
    <row r="4886" spans="2:3" hidden="1">
      <c r="B4886" s="49" t="s">
        <v>2922</v>
      </c>
      <c r="C4886" s="49" t="s">
        <v>31</v>
      </c>
    </row>
    <row r="4887" spans="2:3" hidden="1">
      <c r="B4887" s="49" t="s">
        <v>2923</v>
      </c>
      <c r="C4887" s="49" t="s">
        <v>213</v>
      </c>
    </row>
    <row r="4888" spans="2:3">
      <c r="B4888" s="49" t="s">
        <v>2924</v>
      </c>
      <c r="C4888" s="49" t="s">
        <v>224</v>
      </c>
    </row>
    <row r="4889" spans="2:3" hidden="1">
      <c r="B4889" s="49" t="s">
        <v>2925</v>
      </c>
      <c r="C4889" s="49" t="s">
        <v>213</v>
      </c>
    </row>
    <row r="4890" spans="2:3">
      <c r="B4890" s="49" t="s">
        <v>2926</v>
      </c>
      <c r="C4890" s="49" t="s">
        <v>224</v>
      </c>
    </row>
    <row r="4891" spans="2:3" hidden="1">
      <c r="B4891" s="49" t="s">
        <v>2927</v>
      </c>
      <c r="C4891" s="49" t="s">
        <v>213</v>
      </c>
    </row>
    <row r="4892" spans="2:3" hidden="1">
      <c r="B4892" s="49" t="s">
        <v>2928</v>
      </c>
      <c r="C4892" s="49" t="s">
        <v>213</v>
      </c>
    </row>
    <row r="4893" spans="2:3">
      <c r="B4893" s="49" t="s">
        <v>2929</v>
      </c>
      <c r="C4893" s="49" t="s">
        <v>224</v>
      </c>
    </row>
    <row r="4894" spans="2:3" hidden="1">
      <c r="B4894" s="49" t="s">
        <v>2930</v>
      </c>
      <c r="C4894" s="49" t="s">
        <v>213</v>
      </c>
    </row>
    <row r="4895" spans="2:3" hidden="1">
      <c r="B4895" s="49" t="s">
        <v>2931</v>
      </c>
      <c r="C4895" s="49" t="s">
        <v>213</v>
      </c>
    </row>
    <row r="4896" spans="2:3" hidden="1">
      <c r="B4896" s="49" t="s">
        <v>2932</v>
      </c>
      <c r="C4896" s="49" t="s">
        <v>213</v>
      </c>
    </row>
    <row r="4897" spans="2:3" hidden="1">
      <c r="B4897" s="49" t="s">
        <v>2933</v>
      </c>
      <c r="C4897" s="49" t="s">
        <v>213</v>
      </c>
    </row>
    <row r="4898" spans="2:3" hidden="1">
      <c r="B4898" s="49" t="s">
        <v>2934</v>
      </c>
      <c r="C4898" s="49" t="s">
        <v>213</v>
      </c>
    </row>
    <row r="4899" spans="2:3" hidden="1">
      <c r="B4899" s="49" t="s">
        <v>2935</v>
      </c>
      <c r="C4899" s="49" t="s">
        <v>213</v>
      </c>
    </row>
    <row r="4900" spans="2:3" hidden="1">
      <c r="B4900" s="49" t="s">
        <v>2936</v>
      </c>
      <c r="C4900" s="49" t="s">
        <v>213</v>
      </c>
    </row>
    <row r="4901" spans="2:3" hidden="1">
      <c r="B4901" s="49" t="s">
        <v>2937</v>
      </c>
      <c r="C4901" s="49" t="s">
        <v>31</v>
      </c>
    </row>
    <row r="4902" spans="2:3" hidden="1">
      <c r="B4902" s="49" t="s">
        <v>2938</v>
      </c>
      <c r="C4902" s="49" t="s">
        <v>31</v>
      </c>
    </row>
    <row r="4903" spans="2:3" hidden="1">
      <c r="B4903" s="49" t="s">
        <v>2939</v>
      </c>
      <c r="C4903" s="49" t="s">
        <v>31</v>
      </c>
    </row>
    <row r="4904" spans="2:3" hidden="1">
      <c r="B4904" s="49" t="s">
        <v>2940</v>
      </c>
      <c r="C4904" s="49" t="s">
        <v>213</v>
      </c>
    </row>
    <row r="4905" spans="2:3" hidden="1">
      <c r="B4905" s="49" t="s">
        <v>2941</v>
      </c>
      <c r="C4905" s="49" t="s">
        <v>213</v>
      </c>
    </row>
    <row r="4906" spans="2:3">
      <c r="B4906" s="49" t="s">
        <v>2942</v>
      </c>
      <c r="C4906" s="49" t="s">
        <v>224</v>
      </c>
    </row>
    <row r="4907" spans="2:3" hidden="1">
      <c r="B4907" s="49" t="s">
        <v>2943</v>
      </c>
      <c r="C4907" s="49" t="s">
        <v>213</v>
      </c>
    </row>
    <row r="4908" spans="2:3" hidden="1">
      <c r="B4908" s="49" t="s">
        <v>2944</v>
      </c>
      <c r="C4908" s="49" t="s">
        <v>213</v>
      </c>
    </row>
    <row r="4909" spans="2:3">
      <c r="B4909" s="49" t="s">
        <v>2945</v>
      </c>
      <c r="C4909" s="49" t="s">
        <v>224</v>
      </c>
    </row>
    <row r="4910" spans="2:3" hidden="1">
      <c r="B4910" s="49" t="s">
        <v>2946</v>
      </c>
      <c r="C4910" s="49" t="s">
        <v>213</v>
      </c>
    </row>
    <row r="4911" spans="2:3" hidden="1">
      <c r="B4911" s="49" t="s">
        <v>2947</v>
      </c>
      <c r="C4911" s="49" t="s">
        <v>213</v>
      </c>
    </row>
    <row r="4912" spans="2:3" hidden="1">
      <c r="B4912" s="49" t="s">
        <v>2948</v>
      </c>
      <c r="C4912" s="49" t="s">
        <v>213</v>
      </c>
    </row>
    <row r="4913" spans="2:3">
      <c r="B4913" s="49" t="s">
        <v>2949</v>
      </c>
      <c r="C4913" s="49" t="s">
        <v>224</v>
      </c>
    </row>
    <row r="4914" spans="2:3" hidden="1">
      <c r="B4914" s="49" t="s">
        <v>2950</v>
      </c>
      <c r="C4914" s="49" t="s">
        <v>213</v>
      </c>
    </row>
    <row r="4915" spans="2:3" hidden="1">
      <c r="B4915" s="49" t="s">
        <v>2951</v>
      </c>
      <c r="C4915" s="49" t="s">
        <v>213</v>
      </c>
    </row>
    <row r="4916" spans="2:3" hidden="1">
      <c r="B4916" s="49" t="s">
        <v>2952</v>
      </c>
      <c r="C4916" s="49" t="s">
        <v>213</v>
      </c>
    </row>
    <row r="4917" spans="2:3" hidden="1">
      <c r="B4917" s="49" t="s">
        <v>2953</v>
      </c>
      <c r="C4917" s="49" t="s">
        <v>213</v>
      </c>
    </row>
    <row r="4918" spans="2:3" hidden="1">
      <c r="B4918" s="49" t="s">
        <v>2954</v>
      </c>
      <c r="C4918" s="49" t="s">
        <v>213</v>
      </c>
    </row>
    <row r="4919" spans="2:3" hidden="1">
      <c r="B4919" s="49" t="s">
        <v>2955</v>
      </c>
      <c r="C4919" s="49" t="s">
        <v>213</v>
      </c>
    </row>
    <row r="4920" spans="2:3" hidden="1">
      <c r="B4920" s="49" t="s">
        <v>2956</v>
      </c>
      <c r="C4920" s="49" t="s">
        <v>213</v>
      </c>
    </row>
    <row r="4921" spans="2:3" hidden="1">
      <c r="B4921" s="49" t="s">
        <v>2957</v>
      </c>
      <c r="C4921" s="49" t="s">
        <v>213</v>
      </c>
    </row>
    <row r="4922" spans="2:3" hidden="1">
      <c r="B4922" s="49" t="s">
        <v>2958</v>
      </c>
      <c r="C4922" s="49" t="s">
        <v>213</v>
      </c>
    </row>
    <row r="4923" spans="2:3" hidden="1">
      <c r="B4923" s="49" t="s">
        <v>2959</v>
      </c>
      <c r="C4923" s="49" t="s">
        <v>31</v>
      </c>
    </row>
    <row r="4924" spans="2:3" hidden="1">
      <c r="B4924" s="49" t="s">
        <v>2960</v>
      </c>
      <c r="C4924" s="49" t="s">
        <v>31</v>
      </c>
    </row>
    <row r="4925" spans="2:3" hidden="1">
      <c r="B4925" s="49" t="s">
        <v>2961</v>
      </c>
      <c r="C4925" s="49" t="s">
        <v>31</v>
      </c>
    </row>
    <row r="4926" spans="2:3" hidden="1">
      <c r="B4926" s="49" t="s">
        <v>2962</v>
      </c>
      <c r="C4926" s="49" t="s">
        <v>213</v>
      </c>
    </row>
    <row r="4927" spans="2:3" hidden="1">
      <c r="B4927" s="49" t="s">
        <v>2963</v>
      </c>
      <c r="C4927" s="49" t="s">
        <v>213</v>
      </c>
    </row>
    <row r="4928" spans="2:3" hidden="1">
      <c r="B4928" s="49" t="s">
        <v>2964</v>
      </c>
      <c r="C4928" s="49" t="s">
        <v>213</v>
      </c>
    </row>
    <row r="4929" spans="2:3" hidden="1">
      <c r="B4929" s="49" t="s">
        <v>2965</v>
      </c>
      <c r="C4929" s="49" t="s">
        <v>213</v>
      </c>
    </row>
    <row r="4930" spans="2:3" hidden="1">
      <c r="B4930" s="49" t="s">
        <v>2966</v>
      </c>
      <c r="C4930" s="49" t="s">
        <v>213</v>
      </c>
    </row>
    <row r="4931" spans="2:3" hidden="1">
      <c r="B4931" s="49" t="s">
        <v>2967</v>
      </c>
      <c r="C4931" s="49" t="s">
        <v>213</v>
      </c>
    </row>
    <row r="4932" spans="2:3" hidden="1">
      <c r="B4932" s="49" t="s">
        <v>2968</v>
      </c>
      <c r="C4932" s="49" t="s">
        <v>213</v>
      </c>
    </row>
    <row r="4933" spans="2:3" hidden="1">
      <c r="B4933" s="49" t="s">
        <v>2969</v>
      </c>
      <c r="C4933" s="49" t="s">
        <v>213</v>
      </c>
    </row>
    <row r="4934" spans="2:3" hidden="1">
      <c r="B4934" s="49" t="s">
        <v>2970</v>
      </c>
      <c r="C4934" s="49" t="s">
        <v>213</v>
      </c>
    </row>
    <row r="4935" spans="2:3" hidden="1">
      <c r="B4935" s="49" t="s">
        <v>2971</v>
      </c>
      <c r="C4935" s="49" t="s">
        <v>213</v>
      </c>
    </row>
    <row r="4936" spans="2:3" hidden="1">
      <c r="B4936" s="49" t="s">
        <v>2972</v>
      </c>
      <c r="C4936" s="49" t="s">
        <v>213</v>
      </c>
    </row>
    <row r="4937" spans="2:3" hidden="1">
      <c r="B4937" s="49" t="s">
        <v>2973</v>
      </c>
      <c r="C4937" s="49" t="s">
        <v>213</v>
      </c>
    </row>
    <row r="4938" spans="2:3" hidden="1">
      <c r="B4938" s="49" t="s">
        <v>2974</v>
      </c>
      <c r="C4938" s="49" t="s">
        <v>213</v>
      </c>
    </row>
    <row r="4939" spans="2:3" hidden="1">
      <c r="B4939" s="49" t="s">
        <v>2975</v>
      </c>
      <c r="C4939" s="49" t="s">
        <v>213</v>
      </c>
    </row>
    <row r="4940" spans="2:3" hidden="1">
      <c r="B4940" s="49" t="s">
        <v>2976</v>
      </c>
      <c r="C4940" s="49" t="s">
        <v>213</v>
      </c>
    </row>
    <row r="4941" spans="2:3" hidden="1">
      <c r="B4941" s="49" t="s">
        <v>2977</v>
      </c>
      <c r="C4941" s="49" t="s">
        <v>213</v>
      </c>
    </row>
    <row r="4942" spans="2:3" hidden="1">
      <c r="B4942" s="49" t="s">
        <v>2978</v>
      </c>
      <c r="C4942" s="49" t="s">
        <v>213</v>
      </c>
    </row>
    <row r="4943" spans="2:3" hidden="1">
      <c r="B4943" s="49" t="s">
        <v>2979</v>
      </c>
      <c r="C4943" s="49" t="s">
        <v>213</v>
      </c>
    </row>
    <row r="4944" spans="2:3" hidden="1">
      <c r="B4944" s="49" t="s">
        <v>2980</v>
      </c>
      <c r="C4944" s="49" t="s">
        <v>206</v>
      </c>
    </row>
    <row r="4945" spans="2:3" hidden="1">
      <c r="B4945" s="49" t="s">
        <v>2981</v>
      </c>
      <c r="C4945" s="49" t="s">
        <v>206</v>
      </c>
    </row>
    <row r="4946" spans="2:3" hidden="1">
      <c r="B4946" s="49" t="s">
        <v>2982</v>
      </c>
      <c r="C4946" s="49" t="s">
        <v>206</v>
      </c>
    </row>
    <row r="4947" spans="2:3" hidden="1">
      <c r="B4947" s="49" t="s">
        <v>2983</v>
      </c>
      <c r="C4947" s="49" t="s">
        <v>206</v>
      </c>
    </row>
    <row r="4948" spans="2:3" hidden="1">
      <c r="B4948" s="49" t="s">
        <v>2984</v>
      </c>
      <c r="C4948" s="49" t="s">
        <v>206</v>
      </c>
    </row>
    <row r="4949" spans="2:3" hidden="1">
      <c r="B4949" s="49" t="s">
        <v>2985</v>
      </c>
      <c r="C4949" s="49" t="s">
        <v>206</v>
      </c>
    </row>
    <row r="4950" spans="2:3" hidden="1">
      <c r="B4950" s="49" t="s">
        <v>2986</v>
      </c>
      <c r="C4950" s="49" t="s">
        <v>206</v>
      </c>
    </row>
    <row r="4951" spans="2:3" hidden="1">
      <c r="B4951" s="49" t="s">
        <v>2987</v>
      </c>
      <c r="C4951" s="49" t="s">
        <v>206</v>
      </c>
    </row>
    <row r="4952" spans="2:3" hidden="1">
      <c r="B4952" s="49" t="s">
        <v>2988</v>
      </c>
      <c r="C4952" s="49" t="s">
        <v>206</v>
      </c>
    </row>
    <row r="4953" spans="2:3" hidden="1">
      <c r="B4953" s="49" t="s">
        <v>2989</v>
      </c>
      <c r="C4953" s="49" t="s">
        <v>206</v>
      </c>
    </row>
    <row r="4954" spans="2:3" hidden="1">
      <c r="B4954" s="49" t="s">
        <v>2990</v>
      </c>
      <c r="C4954" s="49" t="s">
        <v>206</v>
      </c>
    </row>
    <row r="4955" spans="2:3" hidden="1">
      <c r="B4955" s="49" t="s">
        <v>2991</v>
      </c>
      <c r="C4955" s="49" t="s">
        <v>206</v>
      </c>
    </row>
    <row r="4956" spans="2:3" hidden="1">
      <c r="B4956" s="49" t="s">
        <v>2992</v>
      </c>
      <c r="C4956" s="49" t="s">
        <v>206</v>
      </c>
    </row>
    <row r="4957" spans="2:3" hidden="1">
      <c r="B4957" s="49" t="s">
        <v>2993</v>
      </c>
      <c r="C4957" s="49" t="s">
        <v>206</v>
      </c>
    </row>
    <row r="4958" spans="2:3" hidden="1">
      <c r="B4958" s="49" t="s">
        <v>2994</v>
      </c>
      <c r="C4958" s="49" t="s">
        <v>206</v>
      </c>
    </row>
    <row r="4959" spans="2:3" hidden="1">
      <c r="B4959" s="49" t="s">
        <v>2995</v>
      </c>
      <c r="C4959" s="49" t="s">
        <v>206</v>
      </c>
    </row>
    <row r="4960" spans="2:3" hidden="1">
      <c r="B4960" s="49" t="s">
        <v>2996</v>
      </c>
      <c r="C4960" s="49" t="s">
        <v>206</v>
      </c>
    </row>
    <row r="4961" spans="2:3" hidden="1">
      <c r="B4961" s="49" t="s">
        <v>2997</v>
      </c>
      <c r="C4961" s="49" t="s">
        <v>206</v>
      </c>
    </row>
    <row r="4962" spans="2:3" hidden="1">
      <c r="B4962" s="49" t="s">
        <v>2998</v>
      </c>
      <c r="C4962" s="49" t="s">
        <v>206</v>
      </c>
    </row>
    <row r="4963" spans="2:3" hidden="1">
      <c r="B4963" s="49" t="s">
        <v>2999</v>
      </c>
      <c r="C4963" s="49" t="s">
        <v>206</v>
      </c>
    </row>
    <row r="4964" spans="2:3" hidden="1">
      <c r="B4964" s="49" t="s">
        <v>3000</v>
      </c>
      <c r="C4964" s="49" t="s">
        <v>206</v>
      </c>
    </row>
    <row r="4965" spans="2:3" hidden="1">
      <c r="B4965" s="49" t="s">
        <v>3001</v>
      </c>
      <c r="C4965" s="49" t="s">
        <v>206</v>
      </c>
    </row>
    <row r="4966" spans="2:3" hidden="1">
      <c r="B4966" s="49" t="s">
        <v>3002</v>
      </c>
      <c r="C4966" s="49" t="s">
        <v>206</v>
      </c>
    </row>
    <row r="4967" spans="2:3" hidden="1">
      <c r="B4967" s="49" t="s">
        <v>3003</v>
      </c>
      <c r="C4967" s="49" t="s">
        <v>206</v>
      </c>
    </row>
    <row r="4968" spans="2:3" hidden="1">
      <c r="B4968" s="49" t="s">
        <v>3004</v>
      </c>
      <c r="C4968" s="49" t="s">
        <v>213</v>
      </c>
    </row>
    <row r="4969" spans="2:3" hidden="1">
      <c r="B4969" s="49" t="s">
        <v>3005</v>
      </c>
      <c r="C4969" s="49" t="s">
        <v>213</v>
      </c>
    </row>
    <row r="4970" spans="2:3">
      <c r="B4970" s="49" t="s">
        <v>3006</v>
      </c>
      <c r="C4970" s="49" t="s">
        <v>224</v>
      </c>
    </row>
    <row r="4971" spans="2:3" hidden="1">
      <c r="B4971" s="49" t="s">
        <v>3007</v>
      </c>
      <c r="C4971" s="49" t="s">
        <v>213</v>
      </c>
    </row>
    <row r="4972" spans="2:3" hidden="1">
      <c r="B4972" s="49" t="s">
        <v>3008</v>
      </c>
      <c r="C4972" s="49" t="s">
        <v>213</v>
      </c>
    </row>
    <row r="4973" spans="2:3">
      <c r="B4973" s="49" t="s">
        <v>3009</v>
      </c>
      <c r="C4973" s="49" t="s">
        <v>224</v>
      </c>
    </row>
    <row r="4974" spans="2:3" hidden="1">
      <c r="B4974" s="49" t="s">
        <v>3010</v>
      </c>
      <c r="C4974" s="49" t="s">
        <v>213</v>
      </c>
    </row>
    <row r="4975" spans="2:3" hidden="1">
      <c r="B4975" s="49" t="s">
        <v>3011</v>
      </c>
      <c r="C4975" s="49" t="s">
        <v>213</v>
      </c>
    </row>
    <row r="4976" spans="2:3" hidden="1">
      <c r="B4976" s="49" t="s">
        <v>3012</v>
      </c>
      <c r="C4976" s="49" t="s">
        <v>213</v>
      </c>
    </row>
    <row r="4977" spans="2:3">
      <c r="B4977" s="49" t="s">
        <v>3013</v>
      </c>
      <c r="C4977" s="49" t="s">
        <v>224</v>
      </c>
    </row>
    <row r="4978" spans="2:3" hidden="1">
      <c r="B4978" s="49" t="s">
        <v>3014</v>
      </c>
      <c r="C4978" s="49" t="s">
        <v>213</v>
      </c>
    </row>
    <row r="4979" spans="2:3" hidden="1">
      <c r="B4979" s="49" t="s">
        <v>3015</v>
      </c>
      <c r="C4979" s="49" t="s">
        <v>213</v>
      </c>
    </row>
    <row r="4980" spans="2:3" hidden="1">
      <c r="B4980" s="49" t="s">
        <v>3016</v>
      </c>
      <c r="C4980" s="49" t="s">
        <v>213</v>
      </c>
    </row>
    <row r="4981" spans="2:3" hidden="1">
      <c r="B4981" s="49" t="s">
        <v>3017</v>
      </c>
      <c r="C4981" s="49" t="s">
        <v>213</v>
      </c>
    </row>
    <row r="4982" spans="2:3" hidden="1">
      <c r="B4982" s="49" t="s">
        <v>3018</v>
      </c>
      <c r="C4982" s="49" t="s">
        <v>213</v>
      </c>
    </row>
    <row r="4983" spans="2:3" hidden="1">
      <c r="B4983" s="49" t="s">
        <v>3019</v>
      </c>
      <c r="C4983" s="49" t="s">
        <v>31</v>
      </c>
    </row>
    <row r="4984" spans="2:3" hidden="1">
      <c r="B4984" s="49" t="s">
        <v>3020</v>
      </c>
      <c r="C4984" s="49" t="s">
        <v>213</v>
      </c>
    </row>
    <row r="4985" spans="2:3" hidden="1">
      <c r="B4985" s="49" t="s">
        <v>3021</v>
      </c>
      <c r="C4985" s="49" t="s">
        <v>213</v>
      </c>
    </row>
    <row r="4986" spans="2:3" hidden="1">
      <c r="B4986" s="49" t="s">
        <v>3022</v>
      </c>
      <c r="C4986" s="49" t="s">
        <v>213</v>
      </c>
    </row>
    <row r="4987" spans="2:3" hidden="1">
      <c r="B4987" s="49" t="s">
        <v>3023</v>
      </c>
      <c r="C4987" s="49" t="s">
        <v>31</v>
      </c>
    </row>
    <row r="4988" spans="2:3" hidden="1">
      <c r="B4988" s="49" t="s">
        <v>3024</v>
      </c>
      <c r="C4988" s="49" t="s">
        <v>31</v>
      </c>
    </row>
    <row r="4989" spans="2:3" hidden="1">
      <c r="B4989" s="49" t="s">
        <v>3025</v>
      </c>
      <c r="C4989" s="49" t="s">
        <v>31</v>
      </c>
    </row>
    <row r="4990" spans="2:3" hidden="1">
      <c r="B4990" s="49" t="s">
        <v>3026</v>
      </c>
      <c r="C4990" s="49" t="s">
        <v>213</v>
      </c>
    </row>
    <row r="4991" spans="2:3" hidden="1">
      <c r="B4991" s="49" t="s">
        <v>3027</v>
      </c>
      <c r="C4991" s="49" t="s">
        <v>213</v>
      </c>
    </row>
    <row r="4992" spans="2:3">
      <c r="B4992" s="49" t="s">
        <v>3028</v>
      </c>
      <c r="C4992" s="49" t="s">
        <v>224</v>
      </c>
    </row>
    <row r="4993" spans="2:3" hidden="1">
      <c r="B4993" s="49" t="s">
        <v>3029</v>
      </c>
      <c r="C4993" s="49" t="s">
        <v>213</v>
      </c>
    </row>
    <row r="4994" spans="2:3" hidden="1">
      <c r="B4994" s="49" t="s">
        <v>3030</v>
      </c>
      <c r="C4994" s="49" t="s">
        <v>213</v>
      </c>
    </row>
    <row r="4995" spans="2:3">
      <c r="B4995" s="49" t="s">
        <v>3031</v>
      </c>
      <c r="C4995" s="49" t="s">
        <v>224</v>
      </c>
    </row>
    <row r="4996" spans="2:3" hidden="1">
      <c r="B4996" s="49" t="s">
        <v>3032</v>
      </c>
      <c r="C4996" s="49" t="s">
        <v>213</v>
      </c>
    </row>
    <row r="4997" spans="2:3" hidden="1">
      <c r="B4997" s="49" t="s">
        <v>3033</v>
      </c>
      <c r="C4997" s="49" t="s">
        <v>213</v>
      </c>
    </row>
    <row r="4998" spans="2:3" hidden="1">
      <c r="B4998" s="49" t="s">
        <v>3034</v>
      </c>
      <c r="C4998" s="49" t="s">
        <v>213</v>
      </c>
    </row>
    <row r="4999" spans="2:3">
      <c r="B4999" s="49" t="s">
        <v>3035</v>
      </c>
      <c r="C4999" s="49" t="s">
        <v>224</v>
      </c>
    </row>
    <row r="5000" spans="2:3" hidden="1">
      <c r="B5000" s="49" t="s">
        <v>3036</v>
      </c>
      <c r="C5000" s="49" t="s">
        <v>213</v>
      </c>
    </row>
    <row r="5001" spans="2:3" hidden="1">
      <c r="B5001" s="49" t="s">
        <v>3037</v>
      </c>
      <c r="C5001" s="49" t="s">
        <v>213</v>
      </c>
    </row>
    <row r="5002" spans="2:3" hidden="1">
      <c r="B5002" s="49" t="s">
        <v>3038</v>
      </c>
      <c r="C5002" s="49" t="s">
        <v>213</v>
      </c>
    </row>
    <row r="5003" spans="2:3" hidden="1">
      <c r="B5003" s="49" t="s">
        <v>3039</v>
      </c>
      <c r="C5003" s="49" t="s">
        <v>213</v>
      </c>
    </row>
    <row r="5004" spans="2:3" hidden="1">
      <c r="B5004" s="49" t="s">
        <v>3040</v>
      </c>
      <c r="C5004" s="49" t="s">
        <v>213</v>
      </c>
    </row>
    <row r="5005" spans="2:3" hidden="1">
      <c r="B5005" s="49" t="s">
        <v>3041</v>
      </c>
      <c r="C5005" s="49" t="s">
        <v>213</v>
      </c>
    </row>
    <row r="5006" spans="2:3" hidden="1">
      <c r="B5006" s="49" t="s">
        <v>3042</v>
      </c>
      <c r="C5006" s="49" t="s">
        <v>213</v>
      </c>
    </row>
    <row r="5007" spans="2:3" hidden="1">
      <c r="B5007" s="49" t="s">
        <v>3043</v>
      </c>
      <c r="C5007" s="49" t="s">
        <v>213</v>
      </c>
    </row>
    <row r="5008" spans="2:3" hidden="1">
      <c r="B5008" s="49" t="s">
        <v>3044</v>
      </c>
      <c r="C5008" s="49" t="s">
        <v>213</v>
      </c>
    </row>
    <row r="5009" spans="2:3" hidden="1">
      <c r="B5009" s="49" t="s">
        <v>3045</v>
      </c>
      <c r="C5009" s="49" t="s">
        <v>31</v>
      </c>
    </row>
    <row r="5010" spans="2:3" hidden="1">
      <c r="B5010" s="49" t="s">
        <v>3046</v>
      </c>
      <c r="C5010" s="49" t="s">
        <v>31</v>
      </c>
    </row>
    <row r="5011" spans="2:3" hidden="1">
      <c r="B5011" s="49" t="s">
        <v>3047</v>
      </c>
      <c r="C5011" s="49" t="s">
        <v>31</v>
      </c>
    </row>
    <row r="5012" spans="2:3" hidden="1">
      <c r="B5012" s="49" t="s">
        <v>3048</v>
      </c>
      <c r="C5012" s="49" t="s">
        <v>213</v>
      </c>
    </row>
    <row r="5013" spans="2:3" hidden="1">
      <c r="B5013" s="49" t="s">
        <v>3049</v>
      </c>
      <c r="C5013" s="49" t="s">
        <v>213</v>
      </c>
    </row>
    <row r="5014" spans="2:3" hidden="1">
      <c r="B5014" s="49" t="s">
        <v>3050</v>
      </c>
      <c r="C5014" s="49" t="s">
        <v>213</v>
      </c>
    </row>
    <row r="5015" spans="2:3">
      <c r="B5015" s="49" t="s">
        <v>3051</v>
      </c>
      <c r="C5015" s="49" t="s">
        <v>224</v>
      </c>
    </row>
    <row r="5016" spans="2:3" hidden="1">
      <c r="B5016" s="49" t="s">
        <v>3052</v>
      </c>
      <c r="C5016" s="49" t="s">
        <v>213</v>
      </c>
    </row>
    <row r="5017" spans="2:3" hidden="1">
      <c r="B5017" s="49" t="s">
        <v>3053</v>
      </c>
      <c r="C5017" s="49" t="s">
        <v>213</v>
      </c>
    </row>
    <row r="5018" spans="2:3" hidden="1">
      <c r="B5018" s="49" t="s">
        <v>3054</v>
      </c>
      <c r="C5018" s="49" t="s">
        <v>213</v>
      </c>
    </row>
    <row r="5019" spans="2:3">
      <c r="B5019" s="49" t="s">
        <v>3055</v>
      </c>
      <c r="C5019" s="49" t="s">
        <v>224</v>
      </c>
    </row>
    <row r="5020" spans="2:3" hidden="1">
      <c r="B5020" s="49" t="s">
        <v>3056</v>
      </c>
      <c r="C5020" s="49" t="s">
        <v>213</v>
      </c>
    </row>
    <row r="5021" spans="2:3" hidden="1">
      <c r="B5021" s="49" t="s">
        <v>3057</v>
      </c>
      <c r="C5021" s="49" t="s">
        <v>213</v>
      </c>
    </row>
    <row r="5022" spans="2:3" hidden="1">
      <c r="B5022" s="49" t="s">
        <v>3058</v>
      </c>
      <c r="C5022" s="49" t="s">
        <v>213</v>
      </c>
    </row>
    <row r="5023" spans="2:3" hidden="1">
      <c r="B5023" s="49" t="s">
        <v>3059</v>
      </c>
      <c r="C5023" s="49" t="s">
        <v>213</v>
      </c>
    </row>
    <row r="5024" spans="2:3" hidden="1">
      <c r="B5024" s="49" t="s">
        <v>3060</v>
      </c>
      <c r="C5024" s="49" t="s">
        <v>213</v>
      </c>
    </row>
    <row r="5025" spans="2:3">
      <c r="B5025" s="49" t="s">
        <v>3061</v>
      </c>
      <c r="C5025" s="49" t="s">
        <v>224</v>
      </c>
    </row>
    <row r="5026" spans="2:3" hidden="1">
      <c r="B5026" s="49" t="s">
        <v>3062</v>
      </c>
      <c r="C5026" s="49" t="s">
        <v>213</v>
      </c>
    </row>
    <row r="5027" spans="2:3" hidden="1">
      <c r="B5027" s="49" t="s">
        <v>3063</v>
      </c>
      <c r="C5027" s="49" t="s">
        <v>213</v>
      </c>
    </row>
    <row r="5028" spans="2:3" hidden="1">
      <c r="B5028" s="49" t="s">
        <v>3064</v>
      </c>
      <c r="C5028" s="49" t="s">
        <v>213</v>
      </c>
    </row>
    <row r="5029" spans="2:3" hidden="1">
      <c r="B5029" s="49" t="s">
        <v>3065</v>
      </c>
      <c r="C5029" s="49" t="s">
        <v>213</v>
      </c>
    </row>
    <row r="5030" spans="2:3" hidden="1">
      <c r="B5030" s="49" t="s">
        <v>3066</v>
      </c>
      <c r="C5030" s="49" t="s">
        <v>213</v>
      </c>
    </row>
    <row r="5031" spans="2:3" hidden="1">
      <c r="B5031" s="49" t="s">
        <v>3067</v>
      </c>
      <c r="C5031" s="49" t="s">
        <v>213</v>
      </c>
    </row>
    <row r="5032" spans="2:3" hidden="1">
      <c r="B5032" s="49" t="s">
        <v>3068</v>
      </c>
      <c r="C5032" s="49" t="s">
        <v>213</v>
      </c>
    </row>
    <row r="5033" spans="2:3" hidden="1">
      <c r="B5033" s="49" t="s">
        <v>3069</v>
      </c>
      <c r="C5033" s="49" t="s">
        <v>213</v>
      </c>
    </row>
    <row r="5034" spans="2:3" hidden="1">
      <c r="B5034" s="49" t="s">
        <v>3070</v>
      </c>
      <c r="C5034" s="49" t="s">
        <v>213</v>
      </c>
    </row>
    <row r="5035" spans="2:3" hidden="1">
      <c r="B5035" s="49" t="s">
        <v>3071</v>
      </c>
      <c r="C5035" s="49" t="s">
        <v>31</v>
      </c>
    </row>
    <row r="5036" spans="2:3" hidden="1">
      <c r="B5036" s="49" t="s">
        <v>3072</v>
      </c>
      <c r="C5036" s="49" t="s">
        <v>31</v>
      </c>
    </row>
    <row r="5037" spans="2:3" hidden="1">
      <c r="B5037" s="49" t="s">
        <v>3073</v>
      </c>
      <c r="C5037" s="49" t="s">
        <v>31</v>
      </c>
    </row>
    <row r="5038" spans="2:3" hidden="1">
      <c r="B5038" s="49" t="s">
        <v>3074</v>
      </c>
      <c r="C5038" s="49" t="s">
        <v>213</v>
      </c>
    </row>
    <row r="5039" spans="2:3" hidden="1">
      <c r="B5039" s="49" t="s">
        <v>3075</v>
      </c>
      <c r="C5039" s="49" t="s">
        <v>213</v>
      </c>
    </row>
    <row r="5040" spans="2:3" hidden="1">
      <c r="B5040" s="49" t="s">
        <v>3076</v>
      </c>
      <c r="C5040" s="49" t="s">
        <v>213</v>
      </c>
    </row>
    <row r="5041" spans="2:3" hidden="1">
      <c r="B5041" s="49" t="s">
        <v>3077</v>
      </c>
      <c r="C5041" s="49" t="s">
        <v>213</v>
      </c>
    </row>
    <row r="5042" spans="2:3" hidden="1">
      <c r="B5042" s="49" t="s">
        <v>3078</v>
      </c>
      <c r="C5042" s="49" t="s">
        <v>213</v>
      </c>
    </row>
    <row r="5043" spans="2:3" hidden="1">
      <c r="B5043" s="49" t="s">
        <v>3079</v>
      </c>
      <c r="C5043" s="49" t="s">
        <v>213</v>
      </c>
    </row>
    <row r="5044" spans="2:3" hidden="1">
      <c r="B5044" s="49" t="s">
        <v>3080</v>
      </c>
      <c r="C5044" s="49" t="s">
        <v>213</v>
      </c>
    </row>
    <row r="5045" spans="2:3" hidden="1">
      <c r="B5045" s="49" t="s">
        <v>3081</v>
      </c>
      <c r="C5045" s="49" t="s">
        <v>213</v>
      </c>
    </row>
    <row r="5046" spans="2:3" hidden="1">
      <c r="B5046" s="49" t="s">
        <v>3082</v>
      </c>
      <c r="C5046" s="49" t="s">
        <v>213</v>
      </c>
    </row>
    <row r="5047" spans="2:3" hidden="1">
      <c r="B5047" s="49" t="s">
        <v>3083</v>
      </c>
      <c r="C5047" s="49" t="s">
        <v>213</v>
      </c>
    </row>
    <row r="5048" spans="2:3" hidden="1">
      <c r="B5048" s="49" t="s">
        <v>3084</v>
      </c>
      <c r="C5048" s="49" t="s">
        <v>213</v>
      </c>
    </row>
    <row r="5049" spans="2:3" hidden="1">
      <c r="B5049" s="49" t="s">
        <v>3085</v>
      </c>
      <c r="C5049" s="49" t="s">
        <v>213</v>
      </c>
    </row>
    <row r="5050" spans="2:3" hidden="1">
      <c r="B5050" s="49" t="s">
        <v>3086</v>
      </c>
      <c r="C5050" s="49" t="s">
        <v>213</v>
      </c>
    </row>
    <row r="5051" spans="2:3" hidden="1">
      <c r="B5051" s="49" t="s">
        <v>3087</v>
      </c>
      <c r="C5051" s="49" t="s">
        <v>213</v>
      </c>
    </row>
    <row r="5052" spans="2:3" hidden="1">
      <c r="B5052" s="49" t="s">
        <v>3088</v>
      </c>
      <c r="C5052" s="49" t="s">
        <v>213</v>
      </c>
    </row>
    <row r="5053" spans="2:3" hidden="1">
      <c r="B5053" s="49" t="s">
        <v>3089</v>
      </c>
      <c r="C5053" s="49" t="s">
        <v>213</v>
      </c>
    </row>
    <row r="5054" spans="2:3" hidden="1">
      <c r="B5054" s="49" t="s">
        <v>3090</v>
      </c>
      <c r="C5054" s="49" t="s">
        <v>213</v>
      </c>
    </row>
    <row r="5055" spans="2:3" hidden="1">
      <c r="B5055" s="49" t="s">
        <v>3091</v>
      </c>
      <c r="C5055" s="49" t="s">
        <v>213</v>
      </c>
    </row>
    <row r="5056" spans="2:3" hidden="1">
      <c r="B5056" s="49" t="s">
        <v>3092</v>
      </c>
      <c r="C5056" s="49" t="s">
        <v>213</v>
      </c>
    </row>
    <row r="5057" spans="2:3" hidden="1">
      <c r="B5057" s="49" t="s">
        <v>3093</v>
      </c>
      <c r="C5057" s="49" t="s">
        <v>213</v>
      </c>
    </row>
    <row r="5058" spans="2:3" hidden="1">
      <c r="B5058" s="49" t="s">
        <v>3094</v>
      </c>
      <c r="C5058" s="49" t="s">
        <v>213</v>
      </c>
    </row>
    <row r="5059" spans="2:3" hidden="1">
      <c r="B5059" s="49" t="s">
        <v>3095</v>
      </c>
      <c r="C5059" s="49" t="s">
        <v>213</v>
      </c>
    </row>
    <row r="5060" spans="2:3" hidden="1">
      <c r="B5060" s="49" t="s">
        <v>3096</v>
      </c>
      <c r="C5060" s="49" t="s">
        <v>206</v>
      </c>
    </row>
    <row r="5061" spans="2:3" hidden="1">
      <c r="B5061" s="49" t="s">
        <v>3097</v>
      </c>
      <c r="C5061" s="49" t="s">
        <v>206</v>
      </c>
    </row>
    <row r="5062" spans="2:3" hidden="1">
      <c r="B5062" s="49" t="s">
        <v>3098</v>
      </c>
      <c r="C5062" s="49" t="s">
        <v>206</v>
      </c>
    </row>
    <row r="5063" spans="2:3" hidden="1">
      <c r="B5063" s="49" t="s">
        <v>3099</v>
      </c>
      <c r="C5063" s="49" t="s">
        <v>206</v>
      </c>
    </row>
    <row r="5064" spans="2:3" hidden="1">
      <c r="B5064" s="49" t="s">
        <v>3100</v>
      </c>
      <c r="C5064" s="49" t="s">
        <v>206</v>
      </c>
    </row>
    <row r="5065" spans="2:3" hidden="1">
      <c r="B5065" s="49" t="s">
        <v>3101</v>
      </c>
      <c r="C5065" s="49" t="s">
        <v>206</v>
      </c>
    </row>
    <row r="5066" spans="2:3" hidden="1">
      <c r="B5066" s="49" t="s">
        <v>3102</v>
      </c>
      <c r="C5066" s="49" t="s">
        <v>206</v>
      </c>
    </row>
    <row r="5067" spans="2:3" hidden="1">
      <c r="B5067" s="49" t="s">
        <v>3103</v>
      </c>
      <c r="C5067" s="49" t="s">
        <v>206</v>
      </c>
    </row>
    <row r="5068" spans="2:3" hidden="1">
      <c r="B5068" s="49" t="s">
        <v>3104</v>
      </c>
      <c r="C5068" s="49" t="s">
        <v>206</v>
      </c>
    </row>
    <row r="5069" spans="2:3" hidden="1">
      <c r="B5069" s="49" t="s">
        <v>3105</v>
      </c>
      <c r="C5069" s="49" t="s">
        <v>206</v>
      </c>
    </row>
    <row r="5070" spans="2:3" hidden="1">
      <c r="B5070" s="49" t="s">
        <v>3106</v>
      </c>
      <c r="C5070" s="49" t="s">
        <v>206</v>
      </c>
    </row>
    <row r="5071" spans="2:3" hidden="1">
      <c r="B5071" s="49" t="s">
        <v>3107</v>
      </c>
      <c r="C5071" s="49" t="s">
        <v>206</v>
      </c>
    </row>
    <row r="5072" spans="2:3" hidden="1">
      <c r="B5072" s="49" t="s">
        <v>3108</v>
      </c>
      <c r="C5072" s="49" t="s">
        <v>206</v>
      </c>
    </row>
    <row r="5073" spans="2:3" hidden="1">
      <c r="B5073" s="49" t="s">
        <v>3109</v>
      </c>
      <c r="C5073" s="49" t="s">
        <v>206</v>
      </c>
    </row>
    <row r="5074" spans="2:3" hidden="1">
      <c r="B5074" s="49" t="s">
        <v>3110</v>
      </c>
      <c r="C5074" s="49" t="s">
        <v>206</v>
      </c>
    </row>
    <row r="5075" spans="2:3" hidden="1">
      <c r="B5075" s="49" t="s">
        <v>3111</v>
      </c>
      <c r="C5075" s="49" t="s">
        <v>206</v>
      </c>
    </row>
    <row r="5076" spans="2:3" hidden="1">
      <c r="B5076" s="49" t="s">
        <v>3112</v>
      </c>
      <c r="C5076" s="49" t="s">
        <v>206</v>
      </c>
    </row>
    <row r="5077" spans="2:3" hidden="1">
      <c r="B5077" s="49" t="s">
        <v>3113</v>
      </c>
      <c r="C5077" s="49" t="s">
        <v>206</v>
      </c>
    </row>
    <row r="5078" spans="2:3" hidden="1">
      <c r="B5078" s="49" t="s">
        <v>3114</v>
      </c>
      <c r="C5078" s="49" t="s">
        <v>206</v>
      </c>
    </row>
    <row r="5079" spans="2:3" hidden="1">
      <c r="B5079" s="49" t="s">
        <v>3115</v>
      </c>
      <c r="C5079" s="49" t="s">
        <v>206</v>
      </c>
    </row>
    <row r="5080" spans="2:3" hidden="1">
      <c r="B5080" s="49" t="s">
        <v>3116</v>
      </c>
      <c r="C5080" s="49" t="s">
        <v>206</v>
      </c>
    </row>
    <row r="5081" spans="2:3" hidden="1">
      <c r="B5081" s="49" t="s">
        <v>3117</v>
      </c>
      <c r="C5081" s="49" t="s">
        <v>206</v>
      </c>
    </row>
    <row r="5082" spans="2:3" hidden="1">
      <c r="B5082" s="49" t="s">
        <v>3118</v>
      </c>
      <c r="C5082" s="49" t="s">
        <v>206</v>
      </c>
    </row>
    <row r="5083" spans="2:3" hidden="1">
      <c r="B5083" s="49" t="s">
        <v>3119</v>
      </c>
      <c r="C5083" s="49" t="s">
        <v>206</v>
      </c>
    </row>
    <row r="5084" spans="2:3" hidden="1">
      <c r="B5084" s="49" t="s">
        <v>3120</v>
      </c>
      <c r="C5084" s="49" t="s">
        <v>213</v>
      </c>
    </row>
    <row r="5085" spans="2:3" hidden="1">
      <c r="B5085" s="49" t="s">
        <v>3121</v>
      </c>
      <c r="C5085" s="49" t="s">
        <v>213</v>
      </c>
    </row>
    <row r="5086" spans="2:3" hidden="1">
      <c r="B5086" s="49" t="s">
        <v>3122</v>
      </c>
      <c r="C5086" s="49" t="s">
        <v>213</v>
      </c>
    </row>
    <row r="5087" spans="2:3" hidden="1">
      <c r="B5087" s="49" t="s">
        <v>3123</v>
      </c>
      <c r="C5087" s="49" t="s">
        <v>213</v>
      </c>
    </row>
    <row r="5088" spans="2:3" hidden="1">
      <c r="B5088" s="49" t="s">
        <v>3124</v>
      </c>
      <c r="C5088" s="49" t="s">
        <v>213</v>
      </c>
    </row>
    <row r="5089" spans="2:3" hidden="1">
      <c r="B5089" s="49" t="s">
        <v>3125</v>
      </c>
      <c r="C5089" s="49" t="s">
        <v>213</v>
      </c>
    </row>
    <row r="5090" spans="2:3" hidden="1">
      <c r="B5090" s="49" t="s">
        <v>3126</v>
      </c>
      <c r="C5090" s="49" t="s">
        <v>213</v>
      </c>
    </row>
    <row r="5091" spans="2:3" hidden="1">
      <c r="B5091" s="49" t="s">
        <v>3127</v>
      </c>
      <c r="C5091" s="49" t="s">
        <v>213</v>
      </c>
    </row>
    <row r="5092" spans="2:3" hidden="1">
      <c r="B5092" s="49" t="s">
        <v>3128</v>
      </c>
      <c r="C5092" s="49" t="s">
        <v>213</v>
      </c>
    </row>
    <row r="5093" spans="2:3" hidden="1">
      <c r="B5093" s="49" t="s">
        <v>3129</v>
      </c>
      <c r="C5093" s="49" t="s">
        <v>213</v>
      </c>
    </row>
    <row r="5094" spans="2:3" hidden="1">
      <c r="B5094" s="49" t="s">
        <v>3130</v>
      </c>
      <c r="C5094" s="49" t="s">
        <v>213</v>
      </c>
    </row>
    <row r="5095" spans="2:3" hidden="1">
      <c r="B5095" s="49" t="s">
        <v>3131</v>
      </c>
      <c r="C5095" s="49" t="s">
        <v>213</v>
      </c>
    </row>
    <row r="5096" spans="2:3" hidden="1">
      <c r="B5096" s="49" t="s">
        <v>3132</v>
      </c>
      <c r="C5096" s="49" t="s">
        <v>213</v>
      </c>
    </row>
    <row r="5097" spans="2:3" hidden="1">
      <c r="B5097" s="49" t="s">
        <v>3133</v>
      </c>
      <c r="C5097" s="49" t="s">
        <v>213</v>
      </c>
    </row>
    <row r="5098" spans="2:3" hidden="1">
      <c r="B5098" s="49" t="s">
        <v>3134</v>
      </c>
      <c r="C5098" s="49" t="s">
        <v>213</v>
      </c>
    </row>
    <row r="5099" spans="2:3" hidden="1">
      <c r="B5099" s="49" t="s">
        <v>3135</v>
      </c>
      <c r="C5099" s="49" t="s">
        <v>31</v>
      </c>
    </row>
    <row r="5100" spans="2:3" hidden="1">
      <c r="B5100" s="49" t="s">
        <v>3136</v>
      </c>
      <c r="C5100" s="49" t="s">
        <v>213</v>
      </c>
    </row>
    <row r="5101" spans="2:3" hidden="1">
      <c r="B5101" s="49" t="s">
        <v>3137</v>
      </c>
      <c r="C5101" s="49" t="s">
        <v>213</v>
      </c>
    </row>
    <row r="5102" spans="2:3" hidden="1">
      <c r="B5102" s="49" t="s">
        <v>3138</v>
      </c>
      <c r="C5102" s="49" t="s">
        <v>213</v>
      </c>
    </row>
    <row r="5103" spans="2:3" hidden="1">
      <c r="B5103" s="49" t="s">
        <v>3139</v>
      </c>
      <c r="C5103" s="49" t="s">
        <v>213</v>
      </c>
    </row>
    <row r="5104" spans="2:3" hidden="1">
      <c r="B5104" s="49" t="s">
        <v>3140</v>
      </c>
      <c r="C5104" s="49" t="s">
        <v>213</v>
      </c>
    </row>
    <row r="5105" spans="2:3" hidden="1">
      <c r="B5105" s="49" t="s">
        <v>3141</v>
      </c>
      <c r="C5105" s="49" t="s">
        <v>213</v>
      </c>
    </row>
    <row r="5106" spans="2:3" hidden="1">
      <c r="B5106" s="49" t="s">
        <v>3142</v>
      </c>
      <c r="C5106" s="49" t="s">
        <v>213</v>
      </c>
    </row>
    <row r="5107" spans="2:3" hidden="1">
      <c r="B5107" s="49" t="s">
        <v>3143</v>
      </c>
      <c r="C5107" s="49" t="s">
        <v>213</v>
      </c>
    </row>
    <row r="5108" spans="2:3" hidden="1">
      <c r="B5108" s="49" t="s">
        <v>3144</v>
      </c>
      <c r="C5108" s="49" t="s">
        <v>213</v>
      </c>
    </row>
    <row r="5109" spans="2:3" hidden="1">
      <c r="B5109" s="49" t="s">
        <v>3145</v>
      </c>
      <c r="C5109" s="49" t="s">
        <v>213</v>
      </c>
    </row>
    <row r="5110" spans="2:3" hidden="1">
      <c r="B5110" s="49" t="s">
        <v>3146</v>
      </c>
      <c r="C5110" s="49" t="s">
        <v>213</v>
      </c>
    </row>
    <row r="5111" spans="2:3" hidden="1">
      <c r="B5111" s="49" t="s">
        <v>3147</v>
      </c>
      <c r="C5111" s="49" t="s">
        <v>213</v>
      </c>
    </row>
    <row r="5112" spans="2:3" hidden="1">
      <c r="B5112" s="49" t="s">
        <v>3148</v>
      </c>
      <c r="C5112" s="49" t="s">
        <v>213</v>
      </c>
    </row>
    <row r="5113" spans="2:3" hidden="1">
      <c r="B5113" s="49" t="s">
        <v>3149</v>
      </c>
      <c r="C5113" s="49" t="s">
        <v>213</v>
      </c>
    </row>
    <row r="5114" spans="2:3" hidden="1">
      <c r="B5114" s="49" t="s">
        <v>3150</v>
      </c>
      <c r="C5114" s="49" t="s">
        <v>213</v>
      </c>
    </row>
    <row r="5115" spans="2:3" hidden="1">
      <c r="B5115" s="49" t="s">
        <v>3151</v>
      </c>
      <c r="C5115" s="49" t="s">
        <v>213</v>
      </c>
    </row>
    <row r="5116" spans="2:3" hidden="1">
      <c r="B5116" s="49" t="s">
        <v>3152</v>
      </c>
      <c r="C5116" s="49" t="s">
        <v>213</v>
      </c>
    </row>
    <row r="5117" spans="2:3" hidden="1">
      <c r="B5117" s="49" t="s">
        <v>3153</v>
      </c>
      <c r="C5117" s="49" t="s">
        <v>213</v>
      </c>
    </row>
    <row r="5118" spans="2:3" hidden="1">
      <c r="B5118" s="49" t="s">
        <v>3154</v>
      </c>
      <c r="C5118" s="49" t="s">
        <v>213</v>
      </c>
    </row>
    <row r="5119" spans="2:3" hidden="1">
      <c r="B5119" s="49" t="s">
        <v>3155</v>
      </c>
      <c r="C5119" s="49" t="s">
        <v>213</v>
      </c>
    </row>
    <row r="5120" spans="2:3" hidden="1">
      <c r="B5120" s="49" t="s">
        <v>3156</v>
      </c>
      <c r="C5120" s="49" t="s">
        <v>213</v>
      </c>
    </row>
    <row r="5121" spans="2:3" hidden="1">
      <c r="B5121" s="49" t="s">
        <v>3157</v>
      </c>
      <c r="C5121" s="49" t="s">
        <v>213</v>
      </c>
    </row>
    <row r="5122" spans="2:3" hidden="1">
      <c r="B5122" s="49" t="s">
        <v>3158</v>
      </c>
      <c r="C5122" s="49" t="s">
        <v>213</v>
      </c>
    </row>
    <row r="5123" spans="2:3" hidden="1">
      <c r="B5123" s="49" t="s">
        <v>3159</v>
      </c>
      <c r="C5123" s="49" t="s">
        <v>213</v>
      </c>
    </row>
    <row r="5124" spans="2:3" hidden="1">
      <c r="B5124" s="49" t="s">
        <v>3160</v>
      </c>
      <c r="C5124" s="49" t="s">
        <v>213</v>
      </c>
    </row>
    <row r="5125" spans="2:3" hidden="1">
      <c r="B5125" s="49" t="s">
        <v>3161</v>
      </c>
      <c r="C5125" s="49" t="s">
        <v>213</v>
      </c>
    </row>
    <row r="5126" spans="2:3" hidden="1">
      <c r="B5126" s="49" t="s">
        <v>3162</v>
      </c>
      <c r="C5126" s="49" t="s">
        <v>213</v>
      </c>
    </row>
    <row r="5127" spans="2:3" hidden="1">
      <c r="B5127" s="49" t="s">
        <v>3163</v>
      </c>
      <c r="C5127" s="49" t="s">
        <v>213</v>
      </c>
    </row>
    <row r="5128" spans="2:3" hidden="1">
      <c r="B5128" s="49" t="s">
        <v>3164</v>
      </c>
      <c r="C5128" s="49" t="s">
        <v>213</v>
      </c>
    </row>
    <row r="5129" spans="2:3" hidden="1">
      <c r="B5129" s="49" t="s">
        <v>3165</v>
      </c>
      <c r="C5129" s="49" t="s">
        <v>213</v>
      </c>
    </row>
    <row r="5130" spans="2:3" hidden="1">
      <c r="B5130" s="49" t="s">
        <v>3166</v>
      </c>
      <c r="C5130" s="49" t="s">
        <v>213</v>
      </c>
    </row>
    <row r="5131" spans="2:3" hidden="1">
      <c r="B5131" s="49" t="s">
        <v>3167</v>
      </c>
      <c r="C5131" s="49" t="s">
        <v>213</v>
      </c>
    </row>
    <row r="5132" spans="2:3" hidden="1">
      <c r="B5132" s="49" t="s">
        <v>3168</v>
      </c>
      <c r="C5132" s="49" t="s">
        <v>213</v>
      </c>
    </row>
    <row r="5133" spans="2:3" hidden="1">
      <c r="B5133" s="49" t="s">
        <v>3169</v>
      </c>
      <c r="C5133" s="49" t="s">
        <v>213</v>
      </c>
    </row>
    <row r="5134" spans="2:3" hidden="1">
      <c r="B5134" s="49" t="s">
        <v>3170</v>
      </c>
      <c r="C5134" s="49" t="s">
        <v>213</v>
      </c>
    </row>
    <row r="5135" spans="2:3" hidden="1">
      <c r="B5135" s="49" t="s">
        <v>3171</v>
      </c>
      <c r="C5135" s="49" t="s">
        <v>213</v>
      </c>
    </row>
    <row r="5136" spans="2:3" hidden="1">
      <c r="B5136" s="49" t="s">
        <v>3172</v>
      </c>
      <c r="C5136" s="49" t="s">
        <v>213</v>
      </c>
    </row>
    <row r="5137" spans="2:3" hidden="1">
      <c r="B5137" s="49" t="s">
        <v>3173</v>
      </c>
      <c r="C5137" s="49" t="s">
        <v>213</v>
      </c>
    </row>
    <row r="5138" spans="2:3" hidden="1">
      <c r="B5138" s="49" t="s">
        <v>3174</v>
      </c>
      <c r="C5138" s="49" t="s">
        <v>213</v>
      </c>
    </row>
    <row r="5139" spans="2:3" hidden="1">
      <c r="B5139" s="49" t="s">
        <v>3175</v>
      </c>
      <c r="C5139" s="49" t="s">
        <v>213</v>
      </c>
    </row>
    <row r="5140" spans="2:3" hidden="1">
      <c r="B5140" s="49" t="s">
        <v>3176</v>
      </c>
      <c r="C5140" s="49" t="s">
        <v>213</v>
      </c>
    </row>
    <row r="5141" spans="2:3" hidden="1">
      <c r="B5141" s="49" t="s">
        <v>3177</v>
      </c>
      <c r="C5141" s="49" t="s">
        <v>213</v>
      </c>
    </row>
    <row r="5142" spans="2:3" hidden="1">
      <c r="B5142" s="49" t="s">
        <v>3178</v>
      </c>
      <c r="C5142" s="49" t="s">
        <v>213</v>
      </c>
    </row>
    <row r="5143" spans="2:3" hidden="1">
      <c r="B5143" s="49" t="s">
        <v>3179</v>
      </c>
      <c r="C5143" s="49" t="s">
        <v>213</v>
      </c>
    </row>
    <row r="5144" spans="2:3" hidden="1">
      <c r="B5144" s="49" t="s">
        <v>3180</v>
      </c>
      <c r="C5144" s="49" t="s">
        <v>213</v>
      </c>
    </row>
    <row r="5145" spans="2:3" hidden="1">
      <c r="B5145" s="49" t="s">
        <v>3181</v>
      </c>
      <c r="C5145" s="49" t="s">
        <v>213</v>
      </c>
    </row>
    <row r="5146" spans="2:3" hidden="1">
      <c r="B5146" s="49" t="s">
        <v>3182</v>
      </c>
      <c r="C5146" s="49" t="s">
        <v>213</v>
      </c>
    </row>
    <row r="5147" spans="2:3" hidden="1">
      <c r="B5147" s="49" t="s">
        <v>3183</v>
      </c>
      <c r="C5147" s="49" t="s">
        <v>213</v>
      </c>
    </row>
    <row r="5148" spans="2:3" hidden="1">
      <c r="B5148" s="49" t="s">
        <v>3184</v>
      </c>
      <c r="C5148" s="49" t="s">
        <v>213</v>
      </c>
    </row>
    <row r="5149" spans="2:3" hidden="1">
      <c r="B5149" s="49" t="s">
        <v>3185</v>
      </c>
      <c r="C5149" s="49" t="s">
        <v>213</v>
      </c>
    </row>
    <row r="5150" spans="2:3" hidden="1">
      <c r="B5150" s="49" t="s">
        <v>3186</v>
      </c>
      <c r="C5150" s="49" t="s">
        <v>213</v>
      </c>
    </row>
    <row r="5151" spans="2:3" hidden="1">
      <c r="B5151" s="49" t="s">
        <v>3187</v>
      </c>
      <c r="C5151" s="49" t="s">
        <v>213</v>
      </c>
    </row>
    <row r="5152" spans="2:3" hidden="1">
      <c r="B5152" s="49" t="s">
        <v>3188</v>
      </c>
      <c r="C5152" s="49" t="s">
        <v>213</v>
      </c>
    </row>
    <row r="5153" spans="2:3" hidden="1">
      <c r="B5153" s="49" t="s">
        <v>3189</v>
      </c>
      <c r="C5153" s="49" t="s">
        <v>213</v>
      </c>
    </row>
    <row r="5154" spans="2:3" hidden="1">
      <c r="B5154" s="49" t="s">
        <v>3190</v>
      </c>
      <c r="C5154" s="49" t="s">
        <v>213</v>
      </c>
    </row>
    <row r="5155" spans="2:3" hidden="1">
      <c r="B5155" s="49" t="s">
        <v>3191</v>
      </c>
      <c r="C5155" s="49" t="s">
        <v>213</v>
      </c>
    </row>
    <row r="5156" spans="2:3" hidden="1">
      <c r="B5156" s="49" t="s">
        <v>3192</v>
      </c>
      <c r="C5156" s="49" t="s">
        <v>213</v>
      </c>
    </row>
    <row r="5157" spans="2:3" hidden="1">
      <c r="B5157" s="49" t="s">
        <v>3193</v>
      </c>
      <c r="C5157" s="49" t="s">
        <v>206</v>
      </c>
    </row>
    <row r="5158" spans="2:3" hidden="1">
      <c r="B5158" s="49" t="s">
        <v>3194</v>
      </c>
      <c r="C5158" s="49" t="s">
        <v>206</v>
      </c>
    </row>
    <row r="5159" spans="2:3" hidden="1">
      <c r="B5159" s="49" t="s">
        <v>3195</v>
      </c>
      <c r="C5159" s="49" t="s">
        <v>206</v>
      </c>
    </row>
    <row r="5160" spans="2:3" hidden="1">
      <c r="B5160" s="49" t="s">
        <v>3196</v>
      </c>
      <c r="C5160" s="49" t="s">
        <v>206</v>
      </c>
    </row>
    <row r="5161" spans="2:3" hidden="1">
      <c r="B5161" s="49" t="s">
        <v>3197</v>
      </c>
      <c r="C5161" s="49" t="s">
        <v>206</v>
      </c>
    </row>
    <row r="5162" spans="2:3" hidden="1">
      <c r="B5162" s="49" t="s">
        <v>3198</v>
      </c>
      <c r="C5162" s="49" t="s">
        <v>206</v>
      </c>
    </row>
    <row r="5163" spans="2:3" hidden="1">
      <c r="B5163" s="49" t="s">
        <v>3199</v>
      </c>
      <c r="C5163" s="49" t="s">
        <v>206</v>
      </c>
    </row>
    <row r="5164" spans="2:3" hidden="1">
      <c r="B5164" s="49" t="s">
        <v>3200</v>
      </c>
      <c r="C5164" s="49" t="s">
        <v>206</v>
      </c>
    </row>
    <row r="5165" spans="2:3" hidden="1">
      <c r="B5165" s="49" t="s">
        <v>3201</v>
      </c>
      <c r="C5165" s="49" t="s">
        <v>206</v>
      </c>
    </row>
    <row r="5166" spans="2:3" hidden="1">
      <c r="B5166" s="49" t="s">
        <v>3202</v>
      </c>
      <c r="C5166" s="49" t="s">
        <v>209</v>
      </c>
    </row>
    <row r="5167" spans="2:3" hidden="1">
      <c r="B5167" s="49" t="s">
        <v>3203</v>
      </c>
      <c r="C5167" s="49" t="s">
        <v>209</v>
      </c>
    </row>
    <row r="5168" spans="2:3" hidden="1">
      <c r="B5168" s="49" t="s">
        <v>3204</v>
      </c>
      <c r="C5168" s="49" t="s">
        <v>209</v>
      </c>
    </row>
    <row r="5169" spans="2:3" hidden="1">
      <c r="B5169" s="49" t="s">
        <v>3205</v>
      </c>
      <c r="C5169" s="49" t="s">
        <v>209</v>
      </c>
    </row>
    <row r="5170" spans="2:3" hidden="1">
      <c r="B5170" s="49" t="s">
        <v>3206</v>
      </c>
      <c r="C5170" s="49" t="s">
        <v>209</v>
      </c>
    </row>
    <row r="5171" spans="2:3" hidden="1">
      <c r="B5171" s="49" t="s">
        <v>3207</v>
      </c>
      <c r="C5171" s="49" t="s">
        <v>209</v>
      </c>
    </row>
    <row r="5172" spans="2:3" hidden="1">
      <c r="B5172" s="49" t="s">
        <v>3208</v>
      </c>
      <c r="C5172" s="49" t="s">
        <v>209</v>
      </c>
    </row>
    <row r="5173" spans="2:3" hidden="1">
      <c r="B5173" s="49" t="s">
        <v>3209</v>
      </c>
      <c r="C5173" s="49" t="s">
        <v>209</v>
      </c>
    </row>
    <row r="5174" spans="2:3" hidden="1">
      <c r="B5174" s="49" t="s">
        <v>3210</v>
      </c>
      <c r="C5174" s="49" t="s">
        <v>209</v>
      </c>
    </row>
    <row r="5175" spans="2:3" hidden="1">
      <c r="B5175" s="49" t="s">
        <v>3211</v>
      </c>
      <c r="C5175" s="49" t="s">
        <v>209</v>
      </c>
    </row>
    <row r="5176" spans="2:3" hidden="1">
      <c r="B5176" s="49" t="s">
        <v>3212</v>
      </c>
      <c r="C5176" s="49" t="s">
        <v>209</v>
      </c>
    </row>
    <row r="5177" spans="2:3" hidden="1">
      <c r="B5177" s="49" t="s">
        <v>3213</v>
      </c>
      <c r="C5177" s="49" t="s">
        <v>209</v>
      </c>
    </row>
    <row r="5178" spans="2:3" hidden="1">
      <c r="B5178" s="49" t="s">
        <v>3214</v>
      </c>
      <c r="C5178" s="49" t="s">
        <v>209</v>
      </c>
    </row>
    <row r="5179" spans="2:3" hidden="1">
      <c r="B5179" s="49" t="s">
        <v>3215</v>
      </c>
      <c r="C5179" s="49" t="s">
        <v>209</v>
      </c>
    </row>
    <row r="5180" spans="2:3" hidden="1">
      <c r="B5180" s="49" t="s">
        <v>3216</v>
      </c>
      <c r="C5180" s="49" t="s">
        <v>209</v>
      </c>
    </row>
    <row r="5181" spans="2:3" hidden="1">
      <c r="B5181" s="49" t="s">
        <v>3217</v>
      </c>
      <c r="C5181" s="49" t="s">
        <v>209</v>
      </c>
    </row>
    <row r="5182" spans="2:3" hidden="1">
      <c r="B5182" s="49" t="s">
        <v>3218</v>
      </c>
      <c r="C5182" s="49" t="s">
        <v>209</v>
      </c>
    </row>
    <row r="5183" spans="2:3" hidden="1">
      <c r="B5183" s="49" t="s">
        <v>3219</v>
      </c>
      <c r="C5183" s="49" t="s">
        <v>209</v>
      </c>
    </row>
    <row r="5184" spans="2:3" hidden="1">
      <c r="B5184" s="49" t="s">
        <v>3220</v>
      </c>
      <c r="C5184" s="49" t="s">
        <v>209</v>
      </c>
    </row>
    <row r="5185" spans="2:3" hidden="1">
      <c r="B5185" s="49" t="s">
        <v>3221</v>
      </c>
      <c r="C5185" s="49" t="s">
        <v>209</v>
      </c>
    </row>
    <row r="5186" spans="2:3" hidden="1">
      <c r="B5186" s="49" t="s">
        <v>3222</v>
      </c>
      <c r="C5186" s="49" t="s">
        <v>209</v>
      </c>
    </row>
    <row r="5187" spans="2:3" hidden="1">
      <c r="B5187" s="49" t="s">
        <v>3223</v>
      </c>
      <c r="C5187" s="49" t="s">
        <v>209</v>
      </c>
    </row>
    <row r="5188" spans="2:3" hidden="1">
      <c r="B5188" s="49" t="s">
        <v>3224</v>
      </c>
      <c r="C5188" s="49" t="s">
        <v>209</v>
      </c>
    </row>
    <row r="5189" spans="2:3" hidden="1">
      <c r="B5189" s="49" t="s">
        <v>3225</v>
      </c>
      <c r="C5189" s="49" t="s">
        <v>209</v>
      </c>
    </row>
    <row r="5190" spans="2:3" hidden="1">
      <c r="B5190" s="49" t="s">
        <v>3226</v>
      </c>
      <c r="C5190" s="49" t="s">
        <v>209</v>
      </c>
    </row>
    <row r="5191" spans="2:3" hidden="1">
      <c r="B5191" s="49" t="s">
        <v>3227</v>
      </c>
      <c r="C5191" s="49" t="s">
        <v>209</v>
      </c>
    </row>
    <row r="5192" spans="2:3" hidden="1">
      <c r="B5192" s="49" t="s">
        <v>3228</v>
      </c>
      <c r="C5192" s="49" t="s">
        <v>209</v>
      </c>
    </row>
    <row r="5193" spans="2:3" hidden="1">
      <c r="B5193" s="49" t="s">
        <v>3229</v>
      </c>
      <c r="C5193" s="49" t="s">
        <v>209</v>
      </c>
    </row>
    <row r="5194" spans="2:3" hidden="1">
      <c r="B5194" s="49" t="s">
        <v>3230</v>
      </c>
      <c r="C5194" s="49" t="s">
        <v>209</v>
      </c>
    </row>
    <row r="5195" spans="2:3" hidden="1">
      <c r="B5195" s="49" t="s">
        <v>3231</v>
      </c>
      <c r="C5195" s="49" t="s">
        <v>209</v>
      </c>
    </row>
    <row r="5196" spans="2:3" hidden="1">
      <c r="B5196" s="49" t="s">
        <v>3232</v>
      </c>
      <c r="C5196" s="49" t="s">
        <v>209</v>
      </c>
    </row>
    <row r="5197" spans="2:3" hidden="1">
      <c r="B5197" s="49" t="s">
        <v>3233</v>
      </c>
      <c r="C5197" s="49" t="s">
        <v>209</v>
      </c>
    </row>
    <row r="5198" spans="2:3" hidden="1">
      <c r="B5198" s="49" t="s">
        <v>3234</v>
      </c>
      <c r="C5198" s="49" t="s">
        <v>209</v>
      </c>
    </row>
    <row r="5199" spans="2:3" hidden="1">
      <c r="B5199" s="49" t="s">
        <v>3235</v>
      </c>
      <c r="C5199" s="49" t="s">
        <v>209</v>
      </c>
    </row>
    <row r="5200" spans="2:3" hidden="1">
      <c r="B5200" s="49" t="s">
        <v>3236</v>
      </c>
      <c r="C5200" s="49" t="s">
        <v>209</v>
      </c>
    </row>
    <row r="5201" spans="2:3" hidden="1">
      <c r="B5201" s="49" t="s">
        <v>3237</v>
      </c>
      <c r="C5201" s="49" t="s">
        <v>209</v>
      </c>
    </row>
    <row r="5202" spans="2:3" hidden="1">
      <c r="B5202" s="49" t="s">
        <v>3238</v>
      </c>
      <c r="C5202" s="49" t="s">
        <v>209</v>
      </c>
    </row>
    <row r="5203" spans="2:3" hidden="1">
      <c r="B5203" s="49" t="s">
        <v>3239</v>
      </c>
      <c r="C5203" s="49" t="s">
        <v>209</v>
      </c>
    </row>
    <row r="5204" spans="2:3" hidden="1">
      <c r="B5204" s="49" t="s">
        <v>3240</v>
      </c>
      <c r="C5204" s="49" t="s">
        <v>209</v>
      </c>
    </row>
    <row r="5205" spans="2:3" hidden="1">
      <c r="B5205" s="49" t="s">
        <v>3241</v>
      </c>
      <c r="C5205" s="49" t="s">
        <v>209</v>
      </c>
    </row>
    <row r="5206" spans="2:3" hidden="1">
      <c r="B5206" s="49" t="s">
        <v>3242</v>
      </c>
      <c r="C5206" s="49" t="s">
        <v>209</v>
      </c>
    </row>
    <row r="5207" spans="2:3" hidden="1">
      <c r="B5207" s="49" t="s">
        <v>3243</v>
      </c>
      <c r="C5207" s="49" t="s">
        <v>209</v>
      </c>
    </row>
    <row r="5208" spans="2:3" hidden="1">
      <c r="B5208" s="49" t="s">
        <v>3244</v>
      </c>
      <c r="C5208" s="49" t="s">
        <v>209</v>
      </c>
    </row>
    <row r="5209" spans="2:3" hidden="1">
      <c r="B5209" s="49" t="s">
        <v>3245</v>
      </c>
      <c r="C5209" s="49" t="s">
        <v>209</v>
      </c>
    </row>
    <row r="5210" spans="2:3" hidden="1">
      <c r="B5210" s="49" t="s">
        <v>3246</v>
      </c>
      <c r="C5210" s="49" t="s">
        <v>209</v>
      </c>
    </row>
    <row r="5211" spans="2:3" hidden="1">
      <c r="B5211" s="49" t="s">
        <v>3247</v>
      </c>
      <c r="C5211" s="49" t="s">
        <v>209</v>
      </c>
    </row>
    <row r="5212" spans="2:3" hidden="1">
      <c r="B5212" s="49" t="s">
        <v>3248</v>
      </c>
      <c r="C5212" s="49" t="s">
        <v>209</v>
      </c>
    </row>
    <row r="5213" spans="2:3" hidden="1">
      <c r="B5213" s="49" t="s">
        <v>3249</v>
      </c>
      <c r="C5213" s="49" t="s">
        <v>209</v>
      </c>
    </row>
    <row r="5214" spans="2:3" hidden="1">
      <c r="B5214" s="49" t="s">
        <v>3250</v>
      </c>
      <c r="C5214" s="49" t="s">
        <v>209</v>
      </c>
    </row>
    <row r="5215" spans="2:3" hidden="1">
      <c r="B5215" s="49" t="s">
        <v>3251</v>
      </c>
      <c r="C5215" s="49" t="s">
        <v>209</v>
      </c>
    </row>
    <row r="5216" spans="2:3" hidden="1">
      <c r="B5216" s="49" t="s">
        <v>3252</v>
      </c>
      <c r="C5216" s="49" t="s">
        <v>209</v>
      </c>
    </row>
    <row r="5217" spans="2:3" hidden="1">
      <c r="B5217" s="49" t="s">
        <v>3253</v>
      </c>
      <c r="C5217" s="49" t="s">
        <v>209</v>
      </c>
    </row>
    <row r="5218" spans="2:3" hidden="1">
      <c r="B5218" s="49" t="s">
        <v>3254</v>
      </c>
      <c r="C5218" s="49" t="s">
        <v>209</v>
      </c>
    </row>
    <row r="5219" spans="2:3" hidden="1">
      <c r="B5219" s="49" t="s">
        <v>3255</v>
      </c>
      <c r="C5219" s="49" t="s">
        <v>209</v>
      </c>
    </row>
    <row r="5220" spans="2:3" hidden="1">
      <c r="B5220" s="49" t="s">
        <v>3256</v>
      </c>
      <c r="C5220" s="49" t="s">
        <v>209</v>
      </c>
    </row>
    <row r="5221" spans="2:3" hidden="1">
      <c r="B5221" s="49" t="s">
        <v>3257</v>
      </c>
      <c r="C5221" s="49" t="s">
        <v>209</v>
      </c>
    </row>
    <row r="5222" spans="2:3" hidden="1">
      <c r="B5222" s="49" t="s">
        <v>3258</v>
      </c>
      <c r="C5222" s="49" t="s">
        <v>209</v>
      </c>
    </row>
    <row r="5223" spans="2:3" hidden="1">
      <c r="B5223" s="49" t="s">
        <v>3259</v>
      </c>
      <c r="C5223" s="49" t="s">
        <v>209</v>
      </c>
    </row>
    <row r="5224" spans="2:3" hidden="1">
      <c r="B5224" s="49" t="s">
        <v>3260</v>
      </c>
      <c r="C5224" s="49" t="s">
        <v>209</v>
      </c>
    </row>
    <row r="5225" spans="2:3" hidden="1">
      <c r="B5225" s="49" t="s">
        <v>3261</v>
      </c>
      <c r="C5225" s="49" t="s">
        <v>209</v>
      </c>
    </row>
    <row r="5226" spans="2:3" hidden="1">
      <c r="B5226" s="49" t="s">
        <v>3262</v>
      </c>
      <c r="C5226" s="49" t="s">
        <v>209</v>
      </c>
    </row>
    <row r="5227" spans="2:3" hidden="1">
      <c r="B5227" s="49" t="s">
        <v>3263</v>
      </c>
      <c r="C5227" s="49" t="s">
        <v>209</v>
      </c>
    </row>
    <row r="5228" spans="2:3" hidden="1">
      <c r="B5228" s="49" t="s">
        <v>3264</v>
      </c>
      <c r="C5228" s="49" t="s">
        <v>209</v>
      </c>
    </row>
    <row r="5229" spans="2:3" hidden="1">
      <c r="B5229" s="49" t="s">
        <v>3265</v>
      </c>
      <c r="C5229" s="49" t="s">
        <v>209</v>
      </c>
    </row>
    <row r="5230" spans="2:3" hidden="1">
      <c r="B5230" s="49" t="s">
        <v>3266</v>
      </c>
      <c r="C5230" s="49" t="s">
        <v>209</v>
      </c>
    </row>
    <row r="5231" spans="2:3" hidden="1">
      <c r="B5231" s="49" t="s">
        <v>3267</v>
      </c>
      <c r="C5231" s="49" t="s">
        <v>209</v>
      </c>
    </row>
    <row r="5232" spans="2:3" hidden="1">
      <c r="B5232" s="49" t="s">
        <v>3268</v>
      </c>
      <c r="C5232" s="49" t="s">
        <v>209</v>
      </c>
    </row>
    <row r="5233" spans="2:3" hidden="1">
      <c r="B5233" s="49" t="s">
        <v>3269</v>
      </c>
      <c r="C5233" s="49" t="s">
        <v>209</v>
      </c>
    </row>
    <row r="5234" spans="2:3" hidden="1">
      <c r="B5234" s="49" t="s">
        <v>3270</v>
      </c>
      <c r="C5234" s="49" t="s">
        <v>209</v>
      </c>
    </row>
    <row r="5235" spans="2:3" hidden="1">
      <c r="B5235" s="49" t="s">
        <v>3271</v>
      </c>
      <c r="C5235" s="49" t="s">
        <v>209</v>
      </c>
    </row>
    <row r="5236" spans="2:3" hidden="1">
      <c r="B5236" s="49" t="s">
        <v>3272</v>
      </c>
      <c r="C5236" s="49" t="s">
        <v>209</v>
      </c>
    </row>
    <row r="5237" spans="2:3" hidden="1">
      <c r="B5237" s="49" t="s">
        <v>3273</v>
      </c>
      <c r="C5237" s="49" t="s">
        <v>209</v>
      </c>
    </row>
    <row r="5238" spans="2:3" hidden="1">
      <c r="B5238" s="49" t="s">
        <v>3274</v>
      </c>
      <c r="C5238" s="49" t="s">
        <v>209</v>
      </c>
    </row>
    <row r="5239" spans="2:3" hidden="1">
      <c r="B5239" s="49" t="s">
        <v>3275</v>
      </c>
      <c r="C5239" s="49" t="s">
        <v>209</v>
      </c>
    </row>
    <row r="5240" spans="2:3" hidden="1">
      <c r="B5240" s="49" t="s">
        <v>3276</v>
      </c>
      <c r="C5240" s="49" t="s">
        <v>209</v>
      </c>
    </row>
    <row r="5241" spans="2:3" hidden="1">
      <c r="B5241" s="49" t="s">
        <v>3277</v>
      </c>
      <c r="C5241" s="49" t="s">
        <v>209</v>
      </c>
    </row>
    <row r="5242" spans="2:3" hidden="1">
      <c r="B5242" s="49" t="s">
        <v>3278</v>
      </c>
      <c r="C5242" s="49" t="s">
        <v>209</v>
      </c>
    </row>
    <row r="5243" spans="2:3" hidden="1">
      <c r="B5243" s="49" t="s">
        <v>3279</v>
      </c>
      <c r="C5243" s="49" t="s">
        <v>209</v>
      </c>
    </row>
    <row r="5244" spans="2:3" hidden="1">
      <c r="B5244" s="49" t="s">
        <v>3280</v>
      </c>
      <c r="C5244" s="49" t="s">
        <v>209</v>
      </c>
    </row>
    <row r="5245" spans="2:3" hidden="1">
      <c r="B5245" s="49" t="s">
        <v>3281</v>
      </c>
      <c r="C5245" s="49" t="s">
        <v>209</v>
      </c>
    </row>
    <row r="5246" spans="2:3" hidden="1">
      <c r="B5246" s="49" t="s">
        <v>3282</v>
      </c>
      <c r="C5246" s="49" t="s">
        <v>209</v>
      </c>
    </row>
    <row r="5247" spans="2:3" hidden="1">
      <c r="B5247" s="49" t="s">
        <v>3283</v>
      </c>
      <c r="C5247" s="49" t="s">
        <v>211</v>
      </c>
    </row>
    <row r="5248" spans="2:3" hidden="1">
      <c r="B5248" s="49" t="s">
        <v>3284</v>
      </c>
      <c r="C5248" s="49" t="s">
        <v>213</v>
      </c>
    </row>
    <row r="5249" spans="2:3" hidden="1">
      <c r="B5249" s="49" t="s">
        <v>3285</v>
      </c>
      <c r="C5249" s="49" t="s">
        <v>210</v>
      </c>
    </row>
    <row r="5250" spans="2:3" hidden="1">
      <c r="B5250" s="49" t="s">
        <v>3286</v>
      </c>
      <c r="C5250" s="49" t="s">
        <v>213</v>
      </c>
    </row>
    <row r="5251" spans="2:3" hidden="1">
      <c r="B5251" s="49" t="s">
        <v>3287</v>
      </c>
      <c r="C5251" s="49" t="s">
        <v>210</v>
      </c>
    </row>
    <row r="5252" spans="2:3" hidden="1">
      <c r="B5252" s="49" t="s">
        <v>3288</v>
      </c>
      <c r="C5252" s="49" t="s">
        <v>210</v>
      </c>
    </row>
    <row r="5253" spans="2:3" hidden="1">
      <c r="B5253" s="49" t="s">
        <v>3289</v>
      </c>
      <c r="C5253" s="49" t="s">
        <v>213</v>
      </c>
    </row>
    <row r="5254" spans="2:3" hidden="1">
      <c r="B5254" s="49" t="s">
        <v>3290</v>
      </c>
      <c r="C5254" s="49" t="s">
        <v>211</v>
      </c>
    </row>
    <row r="5255" spans="2:3" hidden="1">
      <c r="B5255" s="49" t="s">
        <v>3291</v>
      </c>
      <c r="C5255" s="49" t="s">
        <v>213</v>
      </c>
    </row>
    <row r="5256" spans="2:3" hidden="1">
      <c r="B5256" s="49" t="s">
        <v>3292</v>
      </c>
      <c r="C5256" s="49" t="s">
        <v>213</v>
      </c>
    </row>
    <row r="5257" spans="2:3" hidden="1">
      <c r="B5257" s="49" t="s">
        <v>3293</v>
      </c>
      <c r="C5257" s="49" t="s">
        <v>213</v>
      </c>
    </row>
    <row r="5258" spans="2:3" hidden="1">
      <c r="B5258" s="49" t="s">
        <v>3294</v>
      </c>
      <c r="C5258" s="49" t="s">
        <v>210</v>
      </c>
    </row>
    <row r="5259" spans="2:3" hidden="1">
      <c r="B5259" s="49" t="s">
        <v>3295</v>
      </c>
      <c r="C5259" s="49" t="s">
        <v>210</v>
      </c>
    </row>
    <row r="5260" spans="2:3" hidden="1">
      <c r="B5260" s="49" t="s">
        <v>3296</v>
      </c>
      <c r="C5260" s="49" t="s">
        <v>210</v>
      </c>
    </row>
    <row r="5261" spans="2:3" hidden="1">
      <c r="B5261" s="49" t="s">
        <v>3297</v>
      </c>
      <c r="C5261" s="49" t="s">
        <v>210</v>
      </c>
    </row>
    <row r="5262" spans="2:3" hidden="1">
      <c r="B5262" s="49" t="s">
        <v>3298</v>
      </c>
      <c r="C5262" s="49" t="s">
        <v>213</v>
      </c>
    </row>
    <row r="5263" spans="2:3" hidden="1">
      <c r="B5263" s="49" t="s">
        <v>3299</v>
      </c>
      <c r="C5263" s="49" t="s">
        <v>213</v>
      </c>
    </row>
    <row r="5264" spans="2:3" hidden="1">
      <c r="B5264" s="49" t="s">
        <v>3300</v>
      </c>
      <c r="C5264" s="49" t="s">
        <v>213</v>
      </c>
    </row>
    <row r="5265" spans="2:3" hidden="1">
      <c r="B5265" s="49" t="s">
        <v>3301</v>
      </c>
      <c r="C5265" s="49" t="s">
        <v>213</v>
      </c>
    </row>
    <row r="5266" spans="2:3" hidden="1">
      <c r="B5266" s="49" t="s">
        <v>3302</v>
      </c>
      <c r="C5266" s="49" t="s">
        <v>213</v>
      </c>
    </row>
    <row r="5267" spans="2:3" hidden="1">
      <c r="B5267" s="49" t="s">
        <v>3303</v>
      </c>
      <c r="C5267" s="49" t="s">
        <v>213</v>
      </c>
    </row>
    <row r="5268" spans="2:3" hidden="1">
      <c r="B5268" s="49" t="s">
        <v>3304</v>
      </c>
      <c r="C5268" s="49" t="s">
        <v>213</v>
      </c>
    </row>
    <row r="5269" spans="2:3" hidden="1">
      <c r="B5269" s="49" t="s">
        <v>3305</v>
      </c>
      <c r="C5269" s="49" t="s">
        <v>213</v>
      </c>
    </row>
    <row r="5270" spans="2:3" hidden="1">
      <c r="B5270" s="49" t="s">
        <v>3306</v>
      </c>
      <c r="C5270" s="49" t="s">
        <v>213</v>
      </c>
    </row>
    <row r="5271" spans="2:3" hidden="1">
      <c r="B5271" s="49" t="s">
        <v>3307</v>
      </c>
      <c r="C5271" s="49" t="s">
        <v>213</v>
      </c>
    </row>
    <row r="5272" spans="2:3" hidden="1">
      <c r="B5272" s="49" t="s">
        <v>3308</v>
      </c>
      <c r="C5272" s="49" t="s">
        <v>210</v>
      </c>
    </row>
    <row r="5273" spans="2:3" hidden="1">
      <c r="B5273" s="49" t="s">
        <v>3309</v>
      </c>
      <c r="C5273" s="49" t="s">
        <v>210</v>
      </c>
    </row>
    <row r="5274" spans="2:3" hidden="1">
      <c r="B5274" s="49" t="s">
        <v>3310</v>
      </c>
      <c r="C5274" s="49" t="s">
        <v>210</v>
      </c>
    </row>
    <row r="5275" spans="2:3" hidden="1">
      <c r="B5275" s="49" t="s">
        <v>3311</v>
      </c>
      <c r="C5275" s="49" t="s">
        <v>210</v>
      </c>
    </row>
    <row r="5276" spans="2:3" hidden="1">
      <c r="B5276" s="49" t="s">
        <v>3312</v>
      </c>
      <c r="C5276" s="49" t="s">
        <v>210</v>
      </c>
    </row>
    <row r="5277" spans="2:3" hidden="1">
      <c r="B5277" s="49" t="s">
        <v>3313</v>
      </c>
      <c r="C5277" s="49" t="s">
        <v>213</v>
      </c>
    </row>
    <row r="5278" spans="2:3" hidden="1">
      <c r="B5278" s="49" t="s">
        <v>3314</v>
      </c>
      <c r="C5278" s="49" t="s">
        <v>213</v>
      </c>
    </row>
    <row r="5279" spans="2:3" hidden="1">
      <c r="B5279" s="49" t="s">
        <v>3315</v>
      </c>
      <c r="C5279" s="49" t="s">
        <v>213</v>
      </c>
    </row>
    <row r="5280" spans="2:3" hidden="1">
      <c r="B5280" s="49" t="s">
        <v>3316</v>
      </c>
      <c r="C5280" s="49" t="s">
        <v>213</v>
      </c>
    </row>
    <row r="5281" spans="2:3" hidden="1">
      <c r="B5281" s="49" t="s">
        <v>3317</v>
      </c>
      <c r="C5281" s="49" t="s">
        <v>210</v>
      </c>
    </row>
    <row r="5282" spans="2:3" hidden="1">
      <c r="B5282" s="49" t="s">
        <v>3318</v>
      </c>
      <c r="C5282" s="49" t="s">
        <v>213</v>
      </c>
    </row>
    <row r="5283" spans="2:3" hidden="1">
      <c r="B5283" s="49" t="s">
        <v>3319</v>
      </c>
      <c r="C5283" s="49" t="s">
        <v>213</v>
      </c>
    </row>
    <row r="5284" spans="2:3" hidden="1">
      <c r="B5284" s="49" t="s">
        <v>3320</v>
      </c>
      <c r="C5284" s="49" t="s">
        <v>213</v>
      </c>
    </row>
    <row r="5285" spans="2:3" hidden="1">
      <c r="B5285" s="49" t="s">
        <v>3321</v>
      </c>
      <c r="C5285" s="49" t="s">
        <v>213</v>
      </c>
    </row>
    <row r="5286" spans="2:3" hidden="1">
      <c r="B5286" s="49" t="s">
        <v>3322</v>
      </c>
      <c r="C5286" s="49" t="s">
        <v>213</v>
      </c>
    </row>
    <row r="5287" spans="2:3" hidden="1">
      <c r="B5287" s="49" t="s">
        <v>3323</v>
      </c>
      <c r="C5287" s="49" t="s">
        <v>213</v>
      </c>
    </row>
    <row r="5288" spans="2:3" hidden="1">
      <c r="B5288" s="49" t="s">
        <v>3324</v>
      </c>
      <c r="C5288" s="49" t="s">
        <v>213</v>
      </c>
    </row>
    <row r="5289" spans="2:3" hidden="1">
      <c r="B5289" s="49" t="s">
        <v>3325</v>
      </c>
      <c r="C5289" s="49" t="s">
        <v>213</v>
      </c>
    </row>
    <row r="5290" spans="2:3" hidden="1">
      <c r="B5290" s="49" t="s">
        <v>3326</v>
      </c>
      <c r="C5290" s="49" t="s">
        <v>210</v>
      </c>
    </row>
    <row r="5291" spans="2:3" hidden="1">
      <c r="B5291" s="49" t="s">
        <v>3327</v>
      </c>
      <c r="C5291" s="49" t="s">
        <v>210</v>
      </c>
    </row>
    <row r="5292" spans="2:3" hidden="1">
      <c r="B5292" s="49" t="s">
        <v>3328</v>
      </c>
      <c r="C5292" s="49" t="s">
        <v>210</v>
      </c>
    </row>
    <row r="5293" spans="2:3" hidden="1">
      <c r="B5293" s="49" t="s">
        <v>3329</v>
      </c>
      <c r="C5293" s="49" t="s">
        <v>211</v>
      </c>
    </row>
    <row r="5294" spans="2:3" hidden="1">
      <c r="B5294" s="49" t="s">
        <v>3330</v>
      </c>
      <c r="C5294" s="49" t="s">
        <v>210</v>
      </c>
    </row>
    <row r="5295" spans="2:3" hidden="1">
      <c r="B5295" s="49" t="s">
        <v>3331</v>
      </c>
      <c r="C5295" s="49" t="s">
        <v>210</v>
      </c>
    </row>
    <row r="5296" spans="2:3" hidden="1">
      <c r="B5296" s="49" t="s">
        <v>3332</v>
      </c>
      <c r="C5296" s="49" t="s">
        <v>210</v>
      </c>
    </row>
    <row r="5297" spans="2:3" hidden="1">
      <c r="B5297" s="49" t="s">
        <v>3333</v>
      </c>
      <c r="C5297" s="49" t="s">
        <v>210</v>
      </c>
    </row>
    <row r="5298" spans="2:3" hidden="1">
      <c r="B5298" s="49" t="s">
        <v>3334</v>
      </c>
      <c r="C5298" s="49" t="s">
        <v>213</v>
      </c>
    </row>
    <row r="5299" spans="2:3" hidden="1">
      <c r="B5299" s="49" t="s">
        <v>3335</v>
      </c>
      <c r="C5299" s="49" t="s">
        <v>213</v>
      </c>
    </row>
    <row r="5300" spans="2:3" hidden="1">
      <c r="B5300" s="49" t="s">
        <v>3336</v>
      </c>
      <c r="C5300" s="49" t="s">
        <v>213</v>
      </c>
    </row>
    <row r="5301" spans="2:3" hidden="1">
      <c r="B5301" s="49" t="s">
        <v>3337</v>
      </c>
      <c r="C5301" s="49" t="s">
        <v>210</v>
      </c>
    </row>
    <row r="5302" spans="2:3" hidden="1">
      <c r="B5302" s="49" t="s">
        <v>3338</v>
      </c>
      <c r="C5302" s="49" t="s">
        <v>213</v>
      </c>
    </row>
    <row r="5303" spans="2:3" hidden="1">
      <c r="B5303" s="49" t="s">
        <v>3339</v>
      </c>
      <c r="C5303" s="49" t="s">
        <v>213</v>
      </c>
    </row>
    <row r="5304" spans="2:3" hidden="1">
      <c r="B5304" s="49" t="s">
        <v>3340</v>
      </c>
      <c r="C5304" s="49" t="s">
        <v>213</v>
      </c>
    </row>
    <row r="5305" spans="2:3" hidden="1">
      <c r="B5305" s="49" t="s">
        <v>3341</v>
      </c>
      <c r="C5305" s="49" t="s">
        <v>213</v>
      </c>
    </row>
    <row r="5306" spans="2:3" hidden="1">
      <c r="B5306" s="49" t="s">
        <v>3342</v>
      </c>
      <c r="C5306" s="49" t="s">
        <v>213</v>
      </c>
    </row>
    <row r="5307" spans="2:3" hidden="1">
      <c r="B5307" s="49" t="s">
        <v>3343</v>
      </c>
      <c r="C5307" s="49" t="s">
        <v>213</v>
      </c>
    </row>
    <row r="5308" spans="2:3" hidden="1">
      <c r="B5308" s="49" t="s">
        <v>3344</v>
      </c>
      <c r="C5308" s="49" t="s">
        <v>206</v>
      </c>
    </row>
    <row r="5309" spans="2:3" hidden="1">
      <c r="B5309" s="49" t="s">
        <v>3345</v>
      </c>
      <c r="C5309" s="49" t="s">
        <v>206</v>
      </c>
    </row>
    <row r="5310" spans="2:3" hidden="1">
      <c r="B5310" s="49" t="s">
        <v>3346</v>
      </c>
      <c r="C5310" s="49" t="s">
        <v>206</v>
      </c>
    </row>
    <row r="5311" spans="2:3" hidden="1">
      <c r="B5311" s="49" t="s">
        <v>3347</v>
      </c>
      <c r="C5311" s="49" t="s">
        <v>206</v>
      </c>
    </row>
    <row r="5312" spans="2:3" hidden="1">
      <c r="B5312" s="49" t="s">
        <v>3348</v>
      </c>
      <c r="C5312" s="49" t="s">
        <v>206</v>
      </c>
    </row>
    <row r="5313" spans="2:3" hidden="1">
      <c r="B5313" s="49" t="s">
        <v>3349</v>
      </c>
      <c r="C5313" s="49" t="s">
        <v>206</v>
      </c>
    </row>
    <row r="5314" spans="2:3" hidden="1">
      <c r="B5314" s="49" t="s">
        <v>3350</v>
      </c>
      <c r="C5314" s="49" t="s">
        <v>206</v>
      </c>
    </row>
    <row r="5315" spans="2:3" hidden="1">
      <c r="B5315" s="49" t="s">
        <v>3351</v>
      </c>
      <c r="C5315" s="49" t="s">
        <v>206</v>
      </c>
    </row>
    <row r="5316" spans="2:3" hidden="1">
      <c r="B5316" s="49" t="s">
        <v>3352</v>
      </c>
      <c r="C5316" s="49" t="s">
        <v>206</v>
      </c>
    </row>
    <row r="5317" spans="2:3" hidden="1">
      <c r="B5317" s="49" t="s">
        <v>3353</v>
      </c>
      <c r="C5317" s="49" t="s">
        <v>210</v>
      </c>
    </row>
    <row r="5318" spans="2:3" hidden="1">
      <c r="B5318" s="49" t="s">
        <v>3354</v>
      </c>
      <c r="C5318" s="49" t="s">
        <v>213</v>
      </c>
    </row>
    <row r="5319" spans="2:3" hidden="1">
      <c r="B5319" s="49" t="s">
        <v>3355</v>
      </c>
      <c r="C5319" s="49" t="s">
        <v>213</v>
      </c>
    </row>
    <row r="5320" spans="2:3" hidden="1">
      <c r="B5320" s="49" t="s">
        <v>3356</v>
      </c>
      <c r="C5320" s="49" t="s">
        <v>213</v>
      </c>
    </row>
    <row r="5321" spans="2:3" hidden="1">
      <c r="B5321" s="49" t="s">
        <v>3357</v>
      </c>
      <c r="C5321" s="49" t="s">
        <v>213</v>
      </c>
    </row>
    <row r="5322" spans="2:3" hidden="1">
      <c r="B5322" s="49" t="s">
        <v>3358</v>
      </c>
      <c r="C5322" s="49" t="s">
        <v>213</v>
      </c>
    </row>
    <row r="5323" spans="2:3" hidden="1">
      <c r="B5323" s="49" t="s">
        <v>3359</v>
      </c>
      <c r="C5323" s="49" t="s">
        <v>213</v>
      </c>
    </row>
    <row r="5324" spans="2:3" hidden="1">
      <c r="B5324" s="49" t="s">
        <v>3360</v>
      </c>
      <c r="C5324" s="49" t="s">
        <v>213</v>
      </c>
    </row>
    <row r="5325" spans="2:3" hidden="1">
      <c r="B5325" s="49" t="s">
        <v>3361</v>
      </c>
      <c r="C5325" s="49" t="s">
        <v>213</v>
      </c>
    </row>
    <row r="5326" spans="2:3" hidden="1">
      <c r="B5326" s="49" t="s">
        <v>3362</v>
      </c>
      <c r="C5326" s="49" t="s">
        <v>213</v>
      </c>
    </row>
    <row r="5327" spans="2:3" hidden="1">
      <c r="B5327" s="49" t="s">
        <v>3363</v>
      </c>
      <c r="C5327" s="49" t="s">
        <v>213</v>
      </c>
    </row>
    <row r="5328" spans="2:3" hidden="1">
      <c r="B5328" s="49" t="s">
        <v>3364</v>
      </c>
      <c r="C5328" s="49" t="s">
        <v>210</v>
      </c>
    </row>
    <row r="5329" spans="2:3" hidden="1">
      <c r="B5329" s="49" t="s">
        <v>3365</v>
      </c>
      <c r="C5329" s="49" t="s">
        <v>210</v>
      </c>
    </row>
    <row r="5330" spans="2:3" hidden="1">
      <c r="B5330" s="49" t="s">
        <v>3366</v>
      </c>
      <c r="C5330" s="49" t="s">
        <v>210</v>
      </c>
    </row>
    <row r="5331" spans="2:3" hidden="1">
      <c r="B5331" s="49" t="s">
        <v>3367</v>
      </c>
      <c r="C5331" s="49" t="s">
        <v>213</v>
      </c>
    </row>
    <row r="5332" spans="2:3" hidden="1">
      <c r="B5332" s="49" t="s">
        <v>3368</v>
      </c>
      <c r="C5332" s="49" t="s">
        <v>213</v>
      </c>
    </row>
    <row r="5333" spans="2:3" hidden="1">
      <c r="B5333" s="49" t="s">
        <v>3369</v>
      </c>
      <c r="C5333" s="49" t="s">
        <v>213</v>
      </c>
    </row>
    <row r="5334" spans="2:3" hidden="1">
      <c r="B5334" s="49" t="s">
        <v>3370</v>
      </c>
      <c r="C5334" s="49" t="s">
        <v>213</v>
      </c>
    </row>
    <row r="5335" spans="2:3" hidden="1">
      <c r="B5335" s="49" t="s">
        <v>3371</v>
      </c>
      <c r="C5335" s="49" t="s">
        <v>213</v>
      </c>
    </row>
    <row r="5336" spans="2:3" hidden="1">
      <c r="B5336" s="49" t="s">
        <v>3372</v>
      </c>
      <c r="C5336" s="49" t="s">
        <v>213</v>
      </c>
    </row>
    <row r="5337" spans="2:3" hidden="1">
      <c r="B5337" s="49" t="s">
        <v>3373</v>
      </c>
      <c r="C5337" s="49" t="s">
        <v>213</v>
      </c>
    </row>
    <row r="5338" spans="2:3" hidden="1">
      <c r="B5338" s="49" t="s">
        <v>3374</v>
      </c>
      <c r="C5338" s="49" t="s">
        <v>213</v>
      </c>
    </row>
    <row r="5339" spans="2:3" hidden="1">
      <c r="B5339" s="49" t="s">
        <v>3375</v>
      </c>
      <c r="C5339" s="49" t="s">
        <v>213</v>
      </c>
    </row>
    <row r="5340" spans="2:3" hidden="1">
      <c r="B5340" s="49" t="s">
        <v>3376</v>
      </c>
      <c r="C5340" s="49" t="s">
        <v>213</v>
      </c>
    </row>
    <row r="5341" spans="2:3" hidden="1">
      <c r="B5341" s="49" t="s">
        <v>3377</v>
      </c>
      <c r="C5341" s="49" t="s">
        <v>213</v>
      </c>
    </row>
    <row r="5342" spans="2:3" hidden="1">
      <c r="B5342" s="49" t="s">
        <v>3378</v>
      </c>
      <c r="C5342" s="49" t="s">
        <v>210</v>
      </c>
    </row>
    <row r="5343" spans="2:3" hidden="1">
      <c r="B5343" s="49" t="s">
        <v>3379</v>
      </c>
      <c r="C5343" s="49" t="s">
        <v>210</v>
      </c>
    </row>
    <row r="5344" spans="2:3" hidden="1">
      <c r="B5344" s="49" t="s">
        <v>3380</v>
      </c>
      <c r="C5344" s="49" t="s">
        <v>210</v>
      </c>
    </row>
    <row r="5345" spans="2:3" hidden="1">
      <c r="B5345" s="49" t="s">
        <v>3381</v>
      </c>
      <c r="C5345" s="49" t="s">
        <v>213</v>
      </c>
    </row>
    <row r="5346" spans="2:3" hidden="1">
      <c r="B5346" s="49" t="s">
        <v>3382</v>
      </c>
      <c r="C5346" s="49" t="s">
        <v>213</v>
      </c>
    </row>
    <row r="5347" spans="2:3" hidden="1">
      <c r="B5347" s="49" t="s">
        <v>3383</v>
      </c>
      <c r="C5347" s="49" t="s">
        <v>213</v>
      </c>
    </row>
    <row r="5348" spans="2:3" hidden="1">
      <c r="B5348" s="49" t="s">
        <v>3384</v>
      </c>
      <c r="C5348" s="49" t="s">
        <v>213</v>
      </c>
    </row>
    <row r="5349" spans="2:3" hidden="1">
      <c r="B5349" s="49" t="s">
        <v>3385</v>
      </c>
      <c r="C5349" s="49" t="s">
        <v>213</v>
      </c>
    </row>
    <row r="5350" spans="2:3" hidden="1">
      <c r="B5350" s="49" t="s">
        <v>3386</v>
      </c>
      <c r="C5350" s="49" t="s">
        <v>213</v>
      </c>
    </row>
    <row r="5351" spans="2:3" hidden="1">
      <c r="B5351" s="49" t="s">
        <v>3387</v>
      </c>
      <c r="C5351" s="49" t="s">
        <v>213</v>
      </c>
    </row>
    <row r="5352" spans="2:3" hidden="1">
      <c r="B5352" s="49" t="s">
        <v>3388</v>
      </c>
      <c r="C5352" s="49" t="s">
        <v>213</v>
      </c>
    </row>
    <row r="5353" spans="2:3" hidden="1">
      <c r="B5353" s="49" t="s">
        <v>3389</v>
      </c>
      <c r="C5353" s="49" t="s">
        <v>213</v>
      </c>
    </row>
    <row r="5354" spans="2:3" hidden="1">
      <c r="B5354" s="49" t="s">
        <v>3390</v>
      </c>
      <c r="C5354" s="49" t="s">
        <v>213</v>
      </c>
    </row>
    <row r="5355" spans="2:3" hidden="1">
      <c r="B5355" s="49" t="s">
        <v>3391</v>
      </c>
      <c r="C5355" s="49" t="s">
        <v>213</v>
      </c>
    </row>
    <row r="5356" spans="2:3" hidden="1">
      <c r="B5356" s="49" t="s">
        <v>3392</v>
      </c>
      <c r="C5356" s="49" t="s">
        <v>213</v>
      </c>
    </row>
    <row r="5357" spans="2:3" hidden="1">
      <c r="B5357" s="49" t="s">
        <v>3393</v>
      </c>
      <c r="C5357" s="49" t="s">
        <v>213</v>
      </c>
    </row>
    <row r="5358" spans="2:3" hidden="1">
      <c r="B5358" s="49" t="s">
        <v>3394</v>
      </c>
      <c r="C5358" s="49" t="s">
        <v>213</v>
      </c>
    </row>
    <row r="5359" spans="2:3" hidden="1">
      <c r="B5359" s="49" t="s">
        <v>3395</v>
      </c>
      <c r="C5359" s="49" t="s">
        <v>213</v>
      </c>
    </row>
    <row r="5360" spans="2:3" hidden="1">
      <c r="B5360" s="49" t="s">
        <v>3396</v>
      </c>
      <c r="C5360" s="49" t="s">
        <v>210</v>
      </c>
    </row>
    <row r="5361" spans="2:3" hidden="1">
      <c r="B5361" s="49" t="s">
        <v>3397</v>
      </c>
      <c r="C5361" s="49" t="s">
        <v>210</v>
      </c>
    </row>
    <row r="5362" spans="2:3" hidden="1">
      <c r="B5362" s="49" t="s">
        <v>3398</v>
      </c>
      <c r="C5362" s="49" t="s">
        <v>210</v>
      </c>
    </row>
    <row r="5363" spans="2:3" hidden="1">
      <c r="B5363" s="49" t="s">
        <v>3399</v>
      </c>
      <c r="C5363" s="49" t="s">
        <v>210</v>
      </c>
    </row>
    <row r="5364" spans="2:3" hidden="1">
      <c r="B5364" s="49" t="s">
        <v>3400</v>
      </c>
      <c r="C5364" s="49" t="s">
        <v>213</v>
      </c>
    </row>
    <row r="5365" spans="2:3" hidden="1">
      <c r="B5365" s="49" t="s">
        <v>3401</v>
      </c>
      <c r="C5365" s="49" t="s">
        <v>213</v>
      </c>
    </row>
    <row r="5366" spans="2:3" hidden="1">
      <c r="B5366" s="49" t="s">
        <v>3402</v>
      </c>
      <c r="C5366" s="49" t="s">
        <v>213</v>
      </c>
    </row>
    <row r="5367" spans="2:3" hidden="1">
      <c r="B5367" s="49" t="s">
        <v>3403</v>
      </c>
      <c r="C5367" s="49" t="s">
        <v>213</v>
      </c>
    </row>
    <row r="5368" spans="2:3" hidden="1">
      <c r="B5368" s="49" t="s">
        <v>3404</v>
      </c>
      <c r="C5368" s="49" t="s">
        <v>213</v>
      </c>
    </row>
    <row r="5369" spans="2:3" hidden="1">
      <c r="B5369" s="49" t="s">
        <v>3405</v>
      </c>
      <c r="C5369" s="49" t="s">
        <v>213</v>
      </c>
    </row>
    <row r="5370" spans="2:3" hidden="1">
      <c r="B5370" s="49" t="s">
        <v>3406</v>
      </c>
      <c r="C5370" s="49" t="s">
        <v>213</v>
      </c>
    </row>
    <row r="5371" spans="2:3" hidden="1">
      <c r="B5371" s="49" t="s">
        <v>3407</v>
      </c>
      <c r="C5371" s="49" t="s">
        <v>213</v>
      </c>
    </row>
    <row r="5372" spans="2:3" hidden="1">
      <c r="B5372" s="49" t="s">
        <v>3408</v>
      </c>
      <c r="C5372" s="49" t="s">
        <v>213</v>
      </c>
    </row>
    <row r="5373" spans="2:3" hidden="1">
      <c r="B5373" s="49" t="s">
        <v>3409</v>
      </c>
      <c r="C5373" s="49" t="s">
        <v>213</v>
      </c>
    </row>
    <row r="5374" spans="2:3" hidden="1">
      <c r="B5374" s="49" t="s">
        <v>3410</v>
      </c>
      <c r="C5374" s="49" t="s">
        <v>213</v>
      </c>
    </row>
    <row r="5375" spans="2:3" hidden="1">
      <c r="B5375" s="49" t="s">
        <v>3411</v>
      </c>
      <c r="C5375" s="49" t="s">
        <v>213</v>
      </c>
    </row>
    <row r="5376" spans="2:3" hidden="1">
      <c r="B5376" s="49" t="s">
        <v>3412</v>
      </c>
      <c r="C5376" s="49" t="s">
        <v>213</v>
      </c>
    </row>
    <row r="5377" spans="2:3" hidden="1">
      <c r="B5377" s="49" t="s">
        <v>3413</v>
      </c>
      <c r="C5377" s="49" t="s">
        <v>213</v>
      </c>
    </row>
    <row r="5378" spans="2:3" hidden="1">
      <c r="B5378" s="49" t="s">
        <v>3414</v>
      </c>
      <c r="C5378" s="49" t="s">
        <v>206</v>
      </c>
    </row>
    <row r="5379" spans="2:3" hidden="1">
      <c r="B5379" s="49" t="s">
        <v>3415</v>
      </c>
      <c r="C5379" s="49" t="s">
        <v>206</v>
      </c>
    </row>
    <row r="5380" spans="2:3" hidden="1">
      <c r="B5380" s="49" t="s">
        <v>3416</v>
      </c>
      <c r="C5380" s="49" t="s">
        <v>206</v>
      </c>
    </row>
    <row r="5381" spans="2:3" hidden="1">
      <c r="B5381" s="49" t="s">
        <v>3417</v>
      </c>
      <c r="C5381" s="49" t="s">
        <v>206</v>
      </c>
    </row>
    <row r="5382" spans="2:3" hidden="1">
      <c r="B5382" s="49" t="s">
        <v>3418</v>
      </c>
      <c r="C5382" s="49" t="s">
        <v>206</v>
      </c>
    </row>
    <row r="5383" spans="2:3" hidden="1">
      <c r="B5383" s="49" t="s">
        <v>3419</v>
      </c>
      <c r="C5383" s="49" t="s">
        <v>206</v>
      </c>
    </row>
    <row r="5384" spans="2:3" hidden="1">
      <c r="B5384" s="49" t="s">
        <v>3420</v>
      </c>
      <c r="C5384" s="49" t="s">
        <v>206</v>
      </c>
    </row>
    <row r="5385" spans="2:3" hidden="1">
      <c r="B5385" s="49" t="s">
        <v>3421</v>
      </c>
      <c r="C5385" s="49" t="s">
        <v>206</v>
      </c>
    </row>
    <row r="5386" spans="2:3" hidden="1">
      <c r="B5386" s="49" t="s">
        <v>3422</v>
      </c>
      <c r="C5386" s="49" t="s">
        <v>206</v>
      </c>
    </row>
    <row r="5387" spans="2:3" hidden="1">
      <c r="B5387" s="49" t="s">
        <v>3423</v>
      </c>
      <c r="C5387" s="49" t="s">
        <v>210</v>
      </c>
    </row>
    <row r="5388" spans="2:3" hidden="1">
      <c r="B5388" s="49" t="s">
        <v>3424</v>
      </c>
      <c r="C5388" s="49" t="s">
        <v>210</v>
      </c>
    </row>
    <row r="5389" spans="2:3" hidden="1">
      <c r="B5389" s="49" t="s">
        <v>3425</v>
      </c>
      <c r="C5389" s="49" t="s">
        <v>213</v>
      </c>
    </row>
    <row r="5390" spans="2:3" hidden="1">
      <c r="B5390" s="49" t="s">
        <v>3426</v>
      </c>
      <c r="C5390" s="49" t="s">
        <v>213</v>
      </c>
    </row>
    <row r="5391" spans="2:3" hidden="1">
      <c r="B5391" s="49" t="s">
        <v>3427</v>
      </c>
      <c r="C5391" s="49" t="s">
        <v>213</v>
      </c>
    </row>
    <row r="5392" spans="2:3" hidden="1">
      <c r="B5392" s="49" t="s">
        <v>3428</v>
      </c>
      <c r="C5392" s="49" t="s">
        <v>213</v>
      </c>
    </row>
    <row r="5393" spans="2:3" hidden="1">
      <c r="B5393" s="49" t="s">
        <v>3429</v>
      </c>
      <c r="C5393" s="49" t="s">
        <v>210</v>
      </c>
    </row>
    <row r="5394" spans="2:3" hidden="1">
      <c r="B5394" s="49" t="s">
        <v>3430</v>
      </c>
      <c r="C5394" s="49" t="s">
        <v>213</v>
      </c>
    </row>
    <row r="5395" spans="2:3" hidden="1">
      <c r="B5395" s="49" t="s">
        <v>3431</v>
      </c>
      <c r="C5395" s="49" t="s">
        <v>213</v>
      </c>
    </row>
    <row r="5396" spans="2:3" hidden="1">
      <c r="B5396" s="49" t="s">
        <v>3432</v>
      </c>
      <c r="C5396" s="49" t="s">
        <v>213</v>
      </c>
    </row>
    <row r="5397" spans="2:3" hidden="1">
      <c r="B5397" s="49" t="s">
        <v>3433</v>
      </c>
      <c r="C5397" s="49" t="s">
        <v>213</v>
      </c>
    </row>
    <row r="5398" spans="2:3" hidden="1">
      <c r="B5398" s="49" t="s">
        <v>3434</v>
      </c>
      <c r="C5398" s="49" t="s">
        <v>213</v>
      </c>
    </row>
    <row r="5399" spans="2:3" hidden="1">
      <c r="B5399" s="49" t="s">
        <v>3435</v>
      </c>
      <c r="C5399" s="49" t="s">
        <v>213</v>
      </c>
    </row>
    <row r="5400" spans="2:3" hidden="1">
      <c r="B5400" s="49" t="s">
        <v>3436</v>
      </c>
      <c r="C5400" s="49" t="s">
        <v>213</v>
      </c>
    </row>
    <row r="5401" spans="2:3" hidden="1">
      <c r="B5401" s="49" t="s">
        <v>3437</v>
      </c>
      <c r="C5401" s="49" t="s">
        <v>213</v>
      </c>
    </row>
    <row r="5402" spans="2:3" hidden="1">
      <c r="B5402" s="49" t="s">
        <v>3438</v>
      </c>
      <c r="C5402" s="49" t="s">
        <v>210</v>
      </c>
    </row>
    <row r="5403" spans="2:3" hidden="1">
      <c r="B5403" s="49" t="s">
        <v>3439</v>
      </c>
      <c r="C5403" s="49" t="s">
        <v>210</v>
      </c>
    </row>
    <row r="5404" spans="2:3" hidden="1">
      <c r="B5404" s="49" t="s">
        <v>3440</v>
      </c>
      <c r="C5404" s="49" t="s">
        <v>210</v>
      </c>
    </row>
    <row r="5405" spans="2:3" hidden="1">
      <c r="B5405" s="49" t="s">
        <v>3441</v>
      </c>
      <c r="C5405" s="49" t="s">
        <v>213</v>
      </c>
    </row>
    <row r="5406" spans="2:3" hidden="1">
      <c r="B5406" s="49" t="s">
        <v>3442</v>
      </c>
      <c r="C5406" s="49" t="s">
        <v>213</v>
      </c>
    </row>
    <row r="5407" spans="2:3" hidden="1">
      <c r="B5407" s="49" t="s">
        <v>3443</v>
      </c>
      <c r="C5407" s="49" t="s">
        <v>213</v>
      </c>
    </row>
    <row r="5408" spans="2:3" hidden="1">
      <c r="B5408" s="49" t="s">
        <v>3444</v>
      </c>
      <c r="C5408" s="49" t="s">
        <v>213</v>
      </c>
    </row>
    <row r="5409" spans="2:3" hidden="1">
      <c r="B5409" s="49" t="s">
        <v>3445</v>
      </c>
      <c r="C5409" s="49" t="s">
        <v>213</v>
      </c>
    </row>
    <row r="5410" spans="2:3" hidden="1">
      <c r="B5410" s="49" t="s">
        <v>3446</v>
      </c>
      <c r="C5410" s="49" t="s">
        <v>213</v>
      </c>
    </row>
    <row r="5411" spans="2:3" hidden="1">
      <c r="B5411" s="49" t="s">
        <v>3447</v>
      </c>
      <c r="C5411" s="49" t="s">
        <v>213</v>
      </c>
    </row>
    <row r="5412" spans="2:3" hidden="1">
      <c r="B5412" s="49" t="s">
        <v>3448</v>
      </c>
      <c r="C5412" s="49" t="s">
        <v>213</v>
      </c>
    </row>
    <row r="5413" spans="2:3" hidden="1">
      <c r="B5413" s="49" t="s">
        <v>3449</v>
      </c>
      <c r="C5413" s="49" t="s">
        <v>213</v>
      </c>
    </row>
    <row r="5414" spans="2:3" hidden="1">
      <c r="B5414" s="49" t="s">
        <v>3450</v>
      </c>
      <c r="C5414" s="49" t="s">
        <v>213</v>
      </c>
    </row>
    <row r="5415" spans="2:3" hidden="1">
      <c r="B5415" s="49" t="s">
        <v>3451</v>
      </c>
      <c r="C5415" s="49" t="s">
        <v>213</v>
      </c>
    </row>
    <row r="5416" spans="2:3" hidden="1">
      <c r="B5416" s="49" t="s">
        <v>3452</v>
      </c>
      <c r="C5416" s="49" t="s">
        <v>213</v>
      </c>
    </row>
    <row r="5417" spans="2:3" hidden="1">
      <c r="B5417" s="49" t="s">
        <v>3453</v>
      </c>
      <c r="C5417" s="49" t="s">
        <v>213</v>
      </c>
    </row>
    <row r="5418" spans="2:3" hidden="1">
      <c r="B5418" s="49" t="s">
        <v>3454</v>
      </c>
      <c r="C5418" s="49" t="s">
        <v>213</v>
      </c>
    </row>
    <row r="5419" spans="2:3" hidden="1">
      <c r="B5419" s="49" t="s">
        <v>3455</v>
      </c>
      <c r="C5419" s="49" t="s">
        <v>213</v>
      </c>
    </row>
    <row r="5420" spans="2:3" hidden="1">
      <c r="B5420" s="49" t="s">
        <v>3456</v>
      </c>
      <c r="C5420" s="49" t="s">
        <v>210</v>
      </c>
    </row>
    <row r="5421" spans="2:3" hidden="1">
      <c r="B5421" s="49" t="s">
        <v>3457</v>
      </c>
      <c r="C5421" s="49" t="s">
        <v>210</v>
      </c>
    </row>
    <row r="5422" spans="2:3" hidden="1">
      <c r="B5422" s="49" t="s">
        <v>3458</v>
      </c>
      <c r="C5422" s="49" t="s">
        <v>210</v>
      </c>
    </row>
    <row r="5423" spans="2:3" hidden="1">
      <c r="B5423" s="49" t="s">
        <v>3459</v>
      </c>
      <c r="C5423" s="49" t="s">
        <v>210</v>
      </c>
    </row>
    <row r="5424" spans="2:3" hidden="1">
      <c r="B5424" s="49" t="s">
        <v>3460</v>
      </c>
      <c r="C5424" s="49" t="s">
        <v>213</v>
      </c>
    </row>
    <row r="5425" spans="2:3" hidden="1">
      <c r="B5425" s="49" t="s">
        <v>3461</v>
      </c>
      <c r="C5425" s="49" t="s">
        <v>213</v>
      </c>
    </row>
    <row r="5426" spans="2:3" hidden="1">
      <c r="B5426" s="49" t="s">
        <v>3462</v>
      </c>
      <c r="C5426" s="49" t="s">
        <v>213</v>
      </c>
    </row>
    <row r="5427" spans="2:3" hidden="1">
      <c r="B5427" s="49" t="s">
        <v>3463</v>
      </c>
      <c r="C5427" s="49" t="s">
        <v>213</v>
      </c>
    </row>
    <row r="5428" spans="2:3" hidden="1">
      <c r="B5428" s="49" t="s">
        <v>3464</v>
      </c>
      <c r="C5428" s="49" t="s">
        <v>213</v>
      </c>
    </row>
    <row r="5429" spans="2:3" hidden="1">
      <c r="B5429" s="49" t="s">
        <v>3465</v>
      </c>
      <c r="C5429" s="49" t="s">
        <v>213</v>
      </c>
    </row>
    <row r="5430" spans="2:3" hidden="1">
      <c r="B5430" s="49" t="s">
        <v>3466</v>
      </c>
      <c r="C5430" s="49" t="s">
        <v>213</v>
      </c>
    </row>
    <row r="5431" spans="2:3" hidden="1">
      <c r="B5431" s="49" t="s">
        <v>3467</v>
      </c>
      <c r="C5431" s="49" t="s">
        <v>213</v>
      </c>
    </row>
    <row r="5432" spans="2:3" hidden="1">
      <c r="B5432" s="49" t="s">
        <v>3468</v>
      </c>
      <c r="C5432" s="49" t="s">
        <v>213</v>
      </c>
    </row>
    <row r="5433" spans="2:3" hidden="1">
      <c r="B5433" s="49" t="s">
        <v>3469</v>
      </c>
      <c r="C5433" s="49" t="s">
        <v>213</v>
      </c>
    </row>
    <row r="5434" spans="2:3" hidden="1">
      <c r="B5434" s="49" t="s">
        <v>3470</v>
      </c>
      <c r="C5434" s="49" t="s">
        <v>213</v>
      </c>
    </row>
    <row r="5435" spans="2:3" hidden="1">
      <c r="B5435" s="49" t="s">
        <v>3471</v>
      </c>
      <c r="C5435" s="49" t="s">
        <v>213</v>
      </c>
    </row>
    <row r="5436" spans="2:3" hidden="1">
      <c r="B5436" s="49" t="s">
        <v>3472</v>
      </c>
      <c r="C5436" s="49" t="s">
        <v>213</v>
      </c>
    </row>
    <row r="5437" spans="2:3" hidden="1">
      <c r="B5437" s="49" t="s">
        <v>3473</v>
      </c>
      <c r="C5437" s="49" t="s">
        <v>213</v>
      </c>
    </row>
    <row r="5438" spans="2:3" hidden="1">
      <c r="B5438" s="49" t="s">
        <v>3474</v>
      </c>
      <c r="C5438" s="49" t="s">
        <v>213</v>
      </c>
    </row>
    <row r="5439" spans="2:3" hidden="1">
      <c r="B5439" s="49" t="s">
        <v>3475</v>
      </c>
      <c r="C5439" s="49" t="s">
        <v>213</v>
      </c>
    </row>
    <row r="5440" spans="2:3" hidden="1">
      <c r="B5440" s="49" t="s">
        <v>3476</v>
      </c>
      <c r="C5440" s="49" t="s">
        <v>213</v>
      </c>
    </row>
    <row r="5441" spans="2:3" hidden="1">
      <c r="B5441" s="49" t="s">
        <v>3477</v>
      </c>
      <c r="C5441" s="49" t="s">
        <v>213</v>
      </c>
    </row>
    <row r="5442" spans="2:3" hidden="1">
      <c r="B5442" s="49" t="s">
        <v>3478</v>
      </c>
      <c r="C5442" s="49" t="s">
        <v>210</v>
      </c>
    </row>
    <row r="5443" spans="2:3" hidden="1">
      <c r="B5443" s="49" t="s">
        <v>3479</v>
      </c>
      <c r="C5443" s="49" t="s">
        <v>210</v>
      </c>
    </row>
    <row r="5444" spans="2:3" hidden="1">
      <c r="B5444" s="49" t="s">
        <v>3480</v>
      </c>
      <c r="C5444" s="49" t="s">
        <v>210</v>
      </c>
    </row>
    <row r="5445" spans="2:3" hidden="1">
      <c r="B5445" s="49" t="s">
        <v>3481</v>
      </c>
      <c r="C5445" s="49" t="s">
        <v>210</v>
      </c>
    </row>
    <row r="5446" spans="2:3" hidden="1">
      <c r="B5446" s="49" t="s">
        <v>3482</v>
      </c>
      <c r="C5446" s="49" t="s">
        <v>213</v>
      </c>
    </row>
    <row r="5447" spans="2:3" hidden="1">
      <c r="B5447" s="49" t="s">
        <v>3483</v>
      </c>
      <c r="C5447" s="49" t="s">
        <v>213</v>
      </c>
    </row>
    <row r="5448" spans="2:3" hidden="1">
      <c r="B5448" s="49" t="s">
        <v>3484</v>
      </c>
      <c r="C5448" s="49" t="s">
        <v>213</v>
      </c>
    </row>
    <row r="5449" spans="2:3" hidden="1">
      <c r="B5449" s="49" t="s">
        <v>3485</v>
      </c>
      <c r="C5449" s="49" t="s">
        <v>213</v>
      </c>
    </row>
    <row r="5450" spans="2:3" hidden="1">
      <c r="B5450" s="49" t="s">
        <v>3486</v>
      </c>
      <c r="C5450" s="49" t="s">
        <v>213</v>
      </c>
    </row>
    <row r="5451" spans="2:3" hidden="1">
      <c r="B5451" s="49" t="s">
        <v>3487</v>
      </c>
      <c r="C5451" s="49" t="s">
        <v>213</v>
      </c>
    </row>
    <row r="5452" spans="2:3" hidden="1">
      <c r="B5452" s="49" t="s">
        <v>3488</v>
      </c>
      <c r="C5452" s="49" t="s">
        <v>213</v>
      </c>
    </row>
    <row r="5453" spans="2:3" hidden="1">
      <c r="B5453" s="49" t="s">
        <v>3489</v>
      </c>
      <c r="C5453" s="49" t="s">
        <v>213</v>
      </c>
    </row>
    <row r="5454" spans="2:3" hidden="1">
      <c r="B5454" s="49" t="s">
        <v>3490</v>
      </c>
      <c r="C5454" s="49" t="s">
        <v>213</v>
      </c>
    </row>
    <row r="5455" spans="2:3" hidden="1">
      <c r="B5455" s="49" t="s">
        <v>3491</v>
      </c>
      <c r="C5455" s="49" t="s">
        <v>213</v>
      </c>
    </row>
    <row r="5456" spans="2:3" hidden="1">
      <c r="B5456" s="49" t="s">
        <v>3492</v>
      </c>
      <c r="C5456" s="49" t="s">
        <v>213</v>
      </c>
    </row>
    <row r="5457" spans="2:3" hidden="1">
      <c r="B5457" s="49" t="s">
        <v>3493</v>
      </c>
      <c r="C5457" s="49" t="s">
        <v>213</v>
      </c>
    </row>
    <row r="5458" spans="2:3" hidden="1">
      <c r="B5458" s="49" t="s">
        <v>3494</v>
      </c>
      <c r="C5458" s="49" t="s">
        <v>213</v>
      </c>
    </row>
    <row r="5459" spans="2:3" hidden="1">
      <c r="B5459" s="49" t="s">
        <v>3495</v>
      </c>
      <c r="C5459" s="49" t="s">
        <v>213</v>
      </c>
    </row>
    <row r="5460" spans="2:3" hidden="1">
      <c r="B5460" s="49" t="s">
        <v>3496</v>
      </c>
      <c r="C5460" s="49" t="s">
        <v>206</v>
      </c>
    </row>
    <row r="5461" spans="2:3" hidden="1">
      <c r="B5461" s="49" t="s">
        <v>3497</v>
      </c>
      <c r="C5461" s="49" t="s">
        <v>206</v>
      </c>
    </row>
    <row r="5462" spans="2:3" hidden="1">
      <c r="B5462" s="49" t="s">
        <v>3498</v>
      </c>
      <c r="C5462" s="49" t="s">
        <v>206</v>
      </c>
    </row>
    <row r="5463" spans="2:3" hidden="1">
      <c r="B5463" s="49" t="s">
        <v>3499</v>
      </c>
      <c r="C5463" s="49" t="s">
        <v>206</v>
      </c>
    </row>
    <row r="5464" spans="2:3" hidden="1">
      <c r="B5464" s="49" t="s">
        <v>3500</v>
      </c>
      <c r="C5464" s="49" t="s">
        <v>206</v>
      </c>
    </row>
    <row r="5465" spans="2:3" hidden="1">
      <c r="B5465" s="49" t="s">
        <v>3501</v>
      </c>
      <c r="C5465" s="49" t="s">
        <v>206</v>
      </c>
    </row>
    <row r="5466" spans="2:3" hidden="1">
      <c r="B5466" s="49" t="s">
        <v>3502</v>
      </c>
      <c r="C5466" s="49" t="s">
        <v>206</v>
      </c>
    </row>
    <row r="5467" spans="2:3" hidden="1">
      <c r="B5467" s="49" t="s">
        <v>3503</v>
      </c>
      <c r="C5467" s="49" t="s">
        <v>206</v>
      </c>
    </row>
    <row r="5468" spans="2:3" hidden="1">
      <c r="B5468" s="49" t="s">
        <v>3504</v>
      </c>
      <c r="C5468" s="49" t="s">
        <v>206</v>
      </c>
    </row>
    <row r="5469" spans="2:3" hidden="1">
      <c r="B5469" s="49" t="s">
        <v>3505</v>
      </c>
      <c r="C5469" s="49" t="s">
        <v>211</v>
      </c>
    </row>
    <row r="5470" spans="2:3" hidden="1">
      <c r="B5470" s="49" t="s">
        <v>3506</v>
      </c>
      <c r="C5470" s="49" t="s">
        <v>210</v>
      </c>
    </row>
    <row r="5471" spans="2:3" hidden="1">
      <c r="B5471" s="49" t="s">
        <v>3507</v>
      </c>
      <c r="C5471" s="49" t="s">
        <v>210</v>
      </c>
    </row>
    <row r="5472" spans="2:3" hidden="1">
      <c r="B5472" s="49" t="s">
        <v>3508</v>
      </c>
      <c r="C5472" s="49" t="s">
        <v>210</v>
      </c>
    </row>
    <row r="5473" spans="2:3" hidden="1">
      <c r="B5473" s="49" t="s">
        <v>3509</v>
      </c>
      <c r="C5473" s="49" t="s">
        <v>210</v>
      </c>
    </row>
    <row r="5474" spans="2:3" hidden="1">
      <c r="B5474" s="49" t="s">
        <v>3510</v>
      </c>
      <c r="C5474" s="49" t="s">
        <v>213</v>
      </c>
    </row>
    <row r="5475" spans="2:3" hidden="1">
      <c r="B5475" s="49" t="s">
        <v>3511</v>
      </c>
      <c r="C5475" s="49" t="s">
        <v>213</v>
      </c>
    </row>
    <row r="5476" spans="2:3" hidden="1">
      <c r="B5476" s="49" t="s">
        <v>3512</v>
      </c>
      <c r="C5476" s="49" t="s">
        <v>213</v>
      </c>
    </row>
    <row r="5477" spans="2:3" hidden="1">
      <c r="B5477" s="49" t="s">
        <v>3513</v>
      </c>
      <c r="C5477" s="49" t="s">
        <v>210</v>
      </c>
    </row>
    <row r="5478" spans="2:3" hidden="1">
      <c r="B5478" s="49" t="s">
        <v>3514</v>
      </c>
      <c r="C5478" s="49" t="s">
        <v>213</v>
      </c>
    </row>
    <row r="5479" spans="2:3" hidden="1">
      <c r="B5479" s="49" t="s">
        <v>3515</v>
      </c>
      <c r="C5479" s="49" t="s">
        <v>213</v>
      </c>
    </row>
    <row r="5480" spans="2:3" hidden="1">
      <c r="B5480" s="49" t="s">
        <v>3516</v>
      </c>
      <c r="C5480" s="49" t="s">
        <v>213</v>
      </c>
    </row>
    <row r="5481" spans="2:3" hidden="1">
      <c r="B5481" s="49" t="s">
        <v>3517</v>
      </c>
      <c r="C5481" s="49" t="s">
        <v>213</v>
      </c>
    </row>
    <row r="5482" spans="2:3" hidden="1">
      <c r="B5482" s="49" t="s">
        <v>3518</v>
      </c>
      <c r="C5482" s="49" t="s">
        <v>213</v>
      </c>
    </row>
    <row r="5483" spans="2:3" hidden="1">
      <c r="B5483" s="49" t="s">
        <v>3519</v>
      </c>
      <c r="C5483" s="49" t="s">
        <v>213</v>
      </c>
    </row>
    <row r="5484" spans="2:3" hidden="1">
      <c r="B5484" s="49" t="s">
        <v>3520</v>
      </c>
      <c r="C5484" s="49" t="s">
        <v>210</v>
      </c>
    </row>
    <row r="5485" spans="2:3" hidden="1">
      <c r="B5485" s="49" t="s">
        <v>3521</v>
      </c>
      <c r="C5485" s="49" t="s">
        <v>213</v>
      </c>
    </row>
    <row r="5486" spans="2:3" hidden="1">
      <c r="B5486" s="49" t="s">
        <v>3522</v>
      </c>
      <c r="C5486" s="49" t="s">
        <v>213</v>
      </c>
    </row>
    <row r="5487" spans="2:3" hidden="1">
      <c r="B5487" s="49" t="s">
        <v>3523</v>
      </c>
      <c r="C5487" s="49" t="s">
        <v>213</v>
      </c>
    </row>
    <row r="5488" spans="2:3" hidden="1">
      <c r="B5488" s="49" t="s">
        <v>3524</v>
      </c>
      <c r="C5488" s="49" t="s">
        <v>213</v>
      </c>
    </row>
    <row r="5489" spans="2:3" hidden="1">
      <c r="B5489" s="49" t="s">
        <v>3525</v>
      </c>
      <c r="C5489" s="49" t="s">
        <v>213</v>
      </c>
    </row>
    <row r="5490" spans="2:3" hidden="1">
      <c r="B5490" s="49" t="s">
        <v>3526</v>
      </c>
      <c r="C5490" s="49" t="s">
        <v>213</v>
      </c>
    </row>
    <row r="5491" spans="2:3" hidden="1">
      <c r="B5491" s="49" t="s">
        <v>3527</v>
      </c>
      <c r="C5491" s="49" t="s">
        <v>213</v>
      </c>
    </row>
    <row r="5492" spans="2:3" hidden="1">
      <c r="B5492" s="49" t="s">
        <v>3528</v>
      </c>
      <c r="C5492" s="49" t="s">
        <v>213</v>
      </c>
    </row>
    <row r="5493" spans="2:3" hidden="1">
      <c r="B5493" s="49" t="s">
        <v>3529</v>
      </c>
      <c r="C5493" s="49" t="s">
        <v>213</v>
      </c>
    </row>
    <row r="5494" spans="2:3" hidden="1">
      <c r="B5494" s="49" t="s">
        <v>3530</v>
      </c>
      <c r="C5494" s="49" t="s">
        <v>213</v>
      </c>
    </row>
    <row r="5495" spans="2:3" hidden="1">
      <c r="B5495" s="49" t="s">
        <v>3531</v>
      </c>
      <c r="C5495" s="49" t="s">
        <v>213</v>
      </c>
    </row>
    <row r="5496" spans="2:3" hidden="1">
      <c r="B5496" s="49" t="s">
        <v>3532</v>
      </c>
      <c r="C5496" s="49" t="s">
        <v>213</v>
      </c>
    </row>
    <row r="5497" spans="2:3" hidden="1">
      <c r="B5497" s="49" t="s">
        <v>3533</v>
      </c>
      <c r="C5497" s="49" t="s">
        <v>213</v>
      </c>
    </row>
    <row r="5498" spans="2:3" hidden="1">
      <c r="B5498" s="49" t="s">
        <v>3534</v>
      </c>
      <c r="C5498" s="49" t="s">
        <v>213</v>
      </c>
    </row>
    <row r="5499" spans="2:3" hidden="1">
      <c r="B5499" s="49" t="s">
        <v>3535</v>
      </c>
      <c r="C5499" s="49" t="s">
        <v>210</v>
      </c>
    </row>
    <row r="5500" spans="2:3" hidden="1">
      <c r="B5500" s="49" t="s">
        <v>3536</v>
      </c>
      <c r="C5500" s="49" t="s">
        <v>213</v>
      </c>
    </row>
    <row r="5501" spans="2:3" hidden="1">
      <c r="B5501" s="49" t="s">
        <v>3537</v>
      </c>
      <c r="C5501" s="49" t="s">
        <v>213</v>
      </c>
    </row>
    <row r="5502" spans="2:3" hidden="1">
      <c r="B5502" s="49" t="s">
        <v>3538</v>
      </c>
      <c r="C5502" s="49" t="s">
        <v>213</v>
      </c>
    </row>
    <row r="5503" spans="2:3" hidden="1">
      <c r="B5503" s="49" t="s">
        <v>3539</v>
      </c>
      <c r="C5503" s="49" t="s">
        <v>213</v>
      </c>
    </row>
    <row r="5504" spans="2:3" hidden="1">
      <c r="B5504" s="49" t="s">
        <v>3540</v>
      </c>
      <c r="C5504" s="49" t="s">
        <v>213</v>
      </c>
    </row>
    <row r="5505" spans="2:3" hidden="1">
      <c r="B5505" s="49" t="s">
        <v>3541</v>
      </c>
      <c r="C5505" s="49" t="s">
        <v>213</v>
      </c>
    </row>
    <row r="5506" spans="2:3" hidden="1">
      <c r="B5506" s="49" t="s">
        <v>3542</v>
      </c>
      <c r="C5506" s="49" t="s">
        <v>213</v>
      </c>
    </row>
    <row r="5507" spans="2:3" hidden="1">
      <c r="B5507" s="49" t="s">
        <v>3543</v>
      </c>
      <c r="C5507" s="49" t="s">
        <v>213</v>
      </c>
    </row>
    <row r="5508" spans="2:3" hidden="1">
      <c r="B5508" s="49" t="s">
        <v>3544</v>
      </c>
      <c r="C5508" s="49" t="s">
        <v>213</v>
      </c>
    </row>
    <row r="5509" spans="2:3" hidden="1">
      <c r="B5509" s="49" t="s">
        <v>3545</v>
      </c>
      <c r="C5509" s="49" t="s">
        <v>213</v>
      </c>
    </row>
    <row r="5510" spans="2:3" hidden="1">
      <c r="B5510" s="49" t="s">
        <v>3546</v>
      </c>
      <c r="C5510" s="49" t="s">
        <v>213</v>
      </c>
    </row>
    <row r="5511" spans="2:3" hidden="1">
      <c r="B5511" s="49" t="s">
        <v>3547</v>
      </c>
      <c r="C5511" s="49" t="s">
        <v>213</v>
      </c>
    </row>
    <row r="5512" spans="2:3" hidden="1">
      <c r="B5512" s="49" t="s">
        <v>3548</v>
      </c>
      <c r="C5512" s="49" t="s">
        <v>213</v>
      </c>
    </row>
    <row r="5513" spans="2:3" hidden="1">
      <c r="B5513" s="49" t="s">
        <v>3549</v>
      </c>
      <c r="C5513" s="49" t="s">
        <v>213</v>
      </c>
    </row>
    <row r="5514" spans="2:3" hidden="1">
      <c r="B5514" s="49" t="s">
        <v>3550</v>
      </c>
      <c r="C5514" s="49" t="s">
        <v>210</v>
      </c>
    </row>
    <row r="5515" spans="2:3" hidden="1">
      <c r="B5515" s="49" t="s">
        <v>3551</v>
      </c>
      <c r="C5515" s="49" t="s">
        <v>213</v>
      </c>
    </row>
    <row r="5516" spans="2:3" hidden="1">
      <c r="B5516" s="49" t="s">
        <v>3552</v>
      </c>
      <c r="C5516" s="49" t="s">
        <v>213</v>
      </c>
    </row>
    <row r="5517" spans="2:3" hidden="1">
      <c r="B5517" s="49" t="s">
        <v>3553</v>
      </c>
      <c r="C5517" s="49" t="s">
        <v>213</v>
      </c>
    </row>
    <row r="5518" spans="2:3" hidden="1">
      <c r="B5518" s="49" t="s">
        <v>3554</v>
      </c>
      <c r="C5518" s="49" t="s">
        <v>213</v>
      </c>
    </row>
    <row r="5519" spans="2:3" hidden="1">
      <c r="B5519" s="49" t="s">
        <v>3555</v>
      </c>
      <c r="C5519" s="49" t="s">
        <v>213</v>
      </c>
    </row>
    <row r="5520" spans="2:3" hidden="1">
      <c r="B5520" s="49" t="s">
        <v>3556</v>
      </c>
      <c r="C5520" s="49" t="s">
        <v>213</v>
      </c>
    </row>
    <row r="5521" spans="2:3" hidden="1">
      <c r="B5521" s="49" t="s">
        <v>3557</v>
      </c>
      <c r="C5521" s="49" t="s">
        <v>213</v>
      </c>
    </row>
    <row r="5522" spans="2:3" hidden="1">
      <c r="B5522" s="49" t="s">
        <v>3558</v>
      </c>
      <c r="C5522" s="49" t="s">
        <v>213</v>
      </c>
    </row>
    <row r="5523" spans="2:3" hidden="1">
      <c r="B5523" s="49" t="s">
        <v>3559</v>
      </c>
      <c r="C5523" s="49" t="s">
        <v>211</v>
      </c>
    </row>
    <row r="5524" spans="2:3" hidden="1">
      <c r="B5524" s="49" t="s">
        <v>3560</v>
      </c>
      <c r="C5524" s="49" t="s">
        <v>211</v>
      </c>
    </row>
    <row r="5525" spans="2:3" hidden="1">
      <c r="B5525" s="49" t="s">
        <v>3561</v>
      </c>
      <c r="C5525" s="49" t="s">
        <v>211</v>
      </c>
    </row>
    <row r="5526" spans="2:3" hidden="1">
      <c r="B5526" s="49" t="s">
        <v>3562</v>
      </c>
      <c r="C5526" s="49" t="s">
        <v>211</v>
      </c>
    </row>
    <row r="5527" spans="2:3" hidden="1">
      <c r="B5527" s="49" t="s">
        <v>3563</v>
      </c>
      <c r="C5527" s="49" t="s">
        <v>211</v>
      </c>
    </row>
    <row r="5528" spans="2:3" hidden="1">
      <c r="B5528" s="49" t="s">
        <v>3564</v>
      </c>
      <c r="C5528" s="49" t="s">
        <v>211</v>
      </c>
    </row>
    <row r="5529" spans="2:3" hidden="1">
      <c r="B5529" s="49" t="s">
        <v>3565</v>
      </c>
      <c r="C5529" s="49" t="s">
        <v>211</v>
      </c>
    </row>
    <row r="5530" spans="2:3" hidden="1">
      <c r="B5530" s="49" t="s">
        <v>3566</v>
      </c>
      <c r="C5530" s="49" t="s">
        <v>211</v>
      </c>
    </row>
    <row r="5531" spans="2:3" hidden="1">
      <c r="B5531" s="49" t="s">
        <v>3567</v>
      </c>
      <c r="C5531" s="49" t="s">
        <v>211</v>
      </c>
    </row>
    <row r="5532" spans="2:3" hidden="1">
      <c r="B5532" s="49" t="s">
        <v>3568</v>
      </c>
      <c r="C5532" s="49" t="s">
        <v>211</v>
      </c>
    </row>
    <row r="5533" spans="2:3" hidden="1">
      <c r="B5533" s="49" t="s">
        <v>3569</v>
      </c>
      <c r="C5533" s="49" t="s">
        <v>211</v>
      </c>
    </row>
    <row r="5534" spans="2:3" hidden="1">
      <c r="B5534" s="49" t="s">
        <v>3570</v>
      </c>
      <c r="C5534" s="49" t="s">
        <v>211</v>
      </c>
    </row>
    <row r="5535" spans="2:3" hidden="1">
      <c r="B5535" s="49" t="s">
        <v>3571</v>
      </c>
      <c r="C5535" s="49" t="s">
        <v>211</v>
      </c>
    </row>
    <row r="5536" spans="2:3" hidden="1">
      <c r="B5536" s="49" t="s">
        <v>3572</v>
      </c>
      <c r="C5536" s="49" t="s">
        <v>211</v>
      </c>
    </row>
    <row r="5537" spans="2:3" hidden="1">
      <c r="B5537" s="49" t="s">
        <v>3573</v>
      </c>
      <c r="C5537" s="49" t="s">
        <v>211</v>
      </c>
    </row>
    <row r="5538" spans="2:3" hidden="1">
      <c r="B5538" s="49" t="s">
        <v>3574</v>
      </c>
      <c r="C5538" s="49" t="s">
        <v>211</v>
      </c>
    </row>
    <row r="5539" spans="2:3" hidden="1">
      <c r="B5539" s="49" t="s">
        <v>3575</v>
      </c>
      <c r="C5539" s="49" t="s">
        <v>211</v>
      </c>
    </row>
    <row r="5540" spans="2:3" hidden="1">
      <c r="B5540" s="49" t="s">
        <v>3576</v>
      </c>
      <c r="C5540" s="49" t="s">
        <v>211</v>
      </c>
    </row>
    <row r="5541" spans="2:3" hidden="1">
      <c r="B5541" s="49" t="s">
        <v>3577</v>
      </c>
      <c r="C5541" s="49" t="s">
        <v>211</v>
      </c>
    </row>
    <row r="5542" spans="2:3" hidden="1">
      <c r="B5542" s="49" t="s">
        <v>3578</v>
      </c>
      <c r="C5542" s="49" t="s">
        <v>211</v>
      </c>
    </row>
    <row r="5543" spans="2:3" hidden="1">
      <c r="B5543" s="49" t="s">
        <v>3579</v>
      </c>
      <c r="C5543" s="49" t="s">
        <v>211</v>
      </c>
    </row>
    <row r="5544" spans="2:3" hidden="1">
      <c r="B5544" s="49" t="s">
        <v>3580</v>
      </c>
      <c r="C5544" s="49" t="s">
        <v>211</v>
      </c>
    </row>
    <row r="5545" spans="2:3" hidden="1">
      <c r="B5545" s="49" t="s">
        <v>3581</v>
      </c>
      <c r="C5545" s="49" t="s">
        <v>211</v>
      </c>
    </row>
    <row r="5546" spans="2:3" hidden="1">
      <c r="B5546" s="49" t="s">
        <v>3582</v>
      </c>
      <c r="C5546" s="49" t="s">
        <v>211</v>
      </c>
    </row>
    <row r="5547" spans="2:3" hidden="1">
      <c r="B5547" s="49" t="s">
        <v>3583</v>
      </c>
      <c r="C5547" s="49" t="s">
        <v>211</v>
      </c>
    </row>
    <row r="5548" spans="2:3" hidden="1">
      <c r="B5548" s="49" t="s">
        <v>3584</v>
      </c>
      <c r="C5548" s="49" t="s">
        <v>211</v>
      </c>
    </row>
    <row r="5549" spans="2:3" hidden="1">
      <c r="B5549" s="49" t="s">
        <v>3585</v>
      </c>
      <c r="C5549" s="49" t="s">
        <v>211</v>
      </c>
    </row>
    <row r="5550" spans="2:3" hidden="1">
      <c r="B5550" s="49" t="s">
        <v>3586</v>
      </c>
      <c r="C5550" s="49" t="s">
        <v>210</v>
      </c>
    </row>
    <row r="5551" spans="2:3" hidden="1">
      <c r="B5551" s="49" t="s">
        <v>3587</v>
      </c>
      <c r="C5551" s="49" t="s">
        <v>210</v>
      </c>
    </row>
    <row r="5552" spans="2:3" hidden="1">
      <c r="B5552" s="49" t="s">
        <v>3588</v>
      </c>
      <c r="C5552" s="49" t="s">
        <v>210</v>
      </c>
    </row>
    <row r="5553" spans="2:3" hidden="1">
      <c r="B5553" s="49" t="s">
        <v>3589</v>
      </c>
      <c r="C5553" s="49" t="s">
        <v>210</v>
      </c>
    </row>
    <row r="5554" spans="2:3" hidden="1">
      <c r="B5554" s="49" t="s">
        <v>3590</v>
      </c>
      <c r="C5554" s="49" t="s">
        <v>210</v>
      </c>
    </row>
    <row r="5555" spans="2:3" hidden="1">
      <c r="B5555" s="49" t="s">
        <v>3591</v>
      </c>
      <c r="C5555" s="49" t="s">
        <v>210</v>
      </c>
    </row>
    <row r="5556" spans="2:3" hidden="1">
      <c r="B5556" s="49" t="s">
        <v>3592</v>
      </c>
      <c r="C5556" s="49" t="s">
        <v>210</v>
      </c>
    </row>
    <row r="5557" spans="2:3" hidden="1">
      <c r="B5557" s="49" t="s">
        <v>3593</v>
      </c>
      <c r="C5557" s="49" t="s">
        <v>210</v>
      </c>
    </row>
    <row r="5558" spans="2:3" hidden="1">
      <c r="B5558" s="49" t="s">
        <v>3594</v>
      </c>
      <c r="C5558" s="49" t="s">
        <v>210</v>
      </c>
    </row>
    <row r="5559" spans="2:3" hidden="1">
      <c r="B5559" s="49" t="s">
        <v>3595</v>
      </c>
      <c r="C5559" s="49" t="s">
        <v>210</v>
      </c>
    </row>
    <row r="5560" spans="2:3" hidden="1">
      <c r="B5560" s="49" t="s">
        <v>3596</v>
      </c>
      <c r="C5560" s="49" t="s">
        <v>210</v>
      </c>
    </row>
    <row r="5561" spans="2:3" hidden="1">
      <c r="B5561" s="49" t="s">
        <v>3597</v>
      </c>
      <c r="C5561" s="49" t="s">
        <v>210</v>
      </c>
    </row>
    <row r="5562" spans="2:3" hidden="1">
      <c r="B5562" s="49" t="s">
        <v>3598</v>
      </c>
      <c r="C5562" s="49" t="s">
        <v>210</v>
      </c>
    </row>
    <row r="5563" spans="2:3" hidden="1">
      <c r="B5563" s="49" t="s">
        <v>3599</v>
      </c>
      <c r="C5563" s="49" t="s">
        <v>210</v>
      </c>
    </row>
    <row r="5564" spans="2:3" hidden="1">
      <c r="B5564" s="49" t="s">
        <v>3600</v>
      </c>
      <c r="C5564" s="49" t="s">
        <v>210</v>
      </c>
    </row>
    <row r="5565" spans="2:3" hidden="1">
      <c r="B5565" s="49" t="s">
        <v>3601</v>
      </c>
      <c r="C5565" s="49" t="s">
        <v>210</v>
      </c>
    </row>
    <row r="5566" spans="2:3" hidden="1">
      <c r="B5566" s="49" t="s">
        <v>3602</v>
      </c>
      <c r="C5566" s="49" t="s">
        <v>210</v>
      </c>
    </row>
    <row r="5567" spans="2:3" hidden="1">
      <c r="B5567" s="49" t="s">
        <v>3603</v>
      </c>
      <c r="C5567" s="49" t="s">
        <v>210</v>
      </c>
    </row>
    <row r="5568" spans="2:3" hidden="1">
      <c r="B5568" s="49" t="s">
        <v>3604</v>
      </c>
      <c r="C5568" s="49" t="s">
        <v>210</v>
      </c>
    </row>
    <row r="5569" spans="2:3" hidden="1">
      <c r="B5569" s="49" t="s">
        <v>3605</v>
      </c>
      <c r="C5569" s="49" t="s">
        <v>210</v>
      </c>
    </row>
    <row r="5570" spans="2:3" hidden="1">
      <c r="B5570" s="49" t="s">
        <v>3606</v>
      </c>
      <c r="C5570" s="49" t="s">
        <v>210</v>
      </c>
    </row>
    <row r="5571" spans="2:3" hidden="1">
      <c r="B5571" s="49" t="s">
        <v>3607</v>
      </c>
      <c r="C5571" s="49" t="s">
        <v>210</v>
      </c>
    </row>
    <row r="5572" spans="2:3" hidden="1">
      <c r="B5572" s="49" t="s">
        <v>3608</v>
      </c>
      <c r="C5572" s="49" t="s">
        <v>210</v>
      </c>
    </row>
    <row r="5573" spans="2:3" hidden="1">
      <c r="B5573" s="49" t="s">
        <v>3609</v>
      </c>
      <c r="C5573" s="49" t="s">
        <v>210</v>
      </c>
    </row>
    <row r="5574" spans="2:3" hidden="1">
      <c r="B5574" s="49" t="s">
        <v>3610</v>
      </c>
      <c r="C5574" s="49" t="s">
        <v>210</v>
      </c>
    </row>
    <row r="5575" spans="2:3" hidden="1">
      <c r="B5575" s="49" t="s">
        <v>3611</v>
      </c>
      <c r="C5575" s="49" t="s">
        <v>210</v>
      </c>
    </row>
    <row r="5576" spans="2:3" hidden="1">
      <c r="B5576" s="49" t="s">
        <v>3612</v>
      </c>
      <c r="C5576" s="49" t="s">
        <v>210</v>
      </c>
    </row>
    <row r="5577" spans="2:3" hidden="1">
      <c r="B5577" s="49" t="s">
        <v>3613</v>
      </c>
      <c r="C5577" s="49" t="s">
        <v>210</v>
      </c>
    </row>
    <row r="5578" spans="2:3" hidden="1">
      <c r="B5578" s="49" t="s">
        <v>3614</v>
      </c>
      <c r="C5578" s="49" t="s">
        <v>210</v>
      </c>
    </row>
    <row r="5579" spans="2:3" hidden="1">
      <c r="B5579" s="49" t="s">
        <v>3615</v>
      </c>
      <c r="C5579" s="49" t="s">
        <v>210</v>
      </c>
    </row>
    <row r="5580" spans="2:3" hidden="1">
      <c r="B5580" s="49" t="s">
        <v>3616</v>
      </c>
      <c r="C5580" s="49" t="s">
        <v>210</v>
      </c>
    </row>
    <row r="5581" spans="2:3" hidden="1">
      <c r="B5581" s="49" t="s">
        <v>3617</v>
      </c>
      <c r="C5581" s="49" t="s">
        <v>210</v>
      </c>
    </row>
    <row r="5582" spans="2:3" hidden="1">
      <c r="B5582" s="49" t="s">
        <v>3618</v>
      </c>
      <c r="C5582" s="49" t="s">
        <v>210</v>
      </c>
    </row>
    <row r="5583" spans="2:3" hidden="1">
      <c r="B5583" s="49" t="s">
        <v>3619</v>
      </c>
      <c r="C5583" s="49" t="s">
        <v>210</v>
      </c>
    </row>
    <row r="5584" spans="2:3" hidden="1">
      <c r="B5584" s="49" t="s">
        <v>3620</v>
      </c>
      <c r="C5584" s="49" t="s">
        <v>210</v>
      </c>
    </row>
    <row r="5585" spans="2:3" hidden="1">
      <c r="B5585" s="49" t="s">
        <v>3621</v>
      </c>
      <c r="C5585" s="49" t="s">
        <v>210</v>
      </c>
    </row>
    <row r="5586" spans="2:3" hidden="1">
      <c r="B5586" s="49" t="s">
        <v>3622</v>
      </c>
      <c r="C5586" s="49" t="s">
        <v>210</v>
      </c>
    </row>
    <row r="5587" spans="2:3" hidden="1">
      <c r="B5587" s="49" t="s">
        <v>3623</v>
      </c>
      <c r="C5587" s="49" t="s">
        <v>210</v>
      </c>
    </row>
    <row r="5588" spans="2:3" hidden="1">
      <c r="B5588" s="49" t="s">
        <v>3624</v>
      </c>
      <c r="C5588" s="49" t="s">
        <v>210</v>
      </c>
    </row>
    <row r="5589" spans="2:3" hidden="1">
      <c r="B5589" s="49" t="s">
        <v>3625</v>
      </c>
      <c r="C5589" s="49" t="s">
        <v>210</v>
      </c>
    </row>
    <row r="5590" spans="2:3" hidden="1">
      <c r="B5590" s="49" t="s">
        <v>3626</v>
      </c>
      <c r="C5590" s="49" t="s">
        <v>210</v>
      </c>
    </row>
    <row r="5591" spans="2:3" hidden="1">
      <c r="B5591" s="49" t="s">
        <v>3627</v>
      </c>
      <c r="C5591" s="49" t="s">
        <v>210</v>
      </c>
    </row>
    <row r="5592" spans="2:3" hidden="1">
      <c r="B5592" s="49" t="s">
        <v>3628</v>
      </c>
      <c r="C5592" s="49" t="s">
        <v>210</v>
      </c>
    </row>
    <row r="5593" spans="2:3" hidden="1">
      <c r="B5593" s="49" t="s">
        <v>3629</v>
      </c>
      <c r="C5593" s="49" t="s">
        <v>210</v>
      </c>
    </row>
    <row r="5594" spans="2:3" hidden="1">
      <c r="B5594" s="49" t="s">
        <v>3630</v>
      </c>
      <c r="C5594" s="49" t="s">
        <v>210</v>
      </c>
    </row>
    <row r="5595" spans="2:3" hidden="1">
      <c r="B5595" s="49" t="s">
        <v>3631</v>
      </c>
      <c r="C5595" s="49" t="s">
        <v>210</v>
      </c>
    </row>
    <row r="5596" spans="2:3" hidden="1">
      <c r="B5596" s="49" t="s">
        <v>3632</v>
      </c>
      <c r="C5596" s="49" t="s">
        <v>210</v>
      </c>
    </row>
    <row r="5597" spans="2:3" hidden="1">
      <c r="B5597" s="49" t="s">
        <v>3633</v>
      </c>
      <c r="C5597" s="49" t="s">
        <v>210</v>
      </c>
    </row>
    <row r="5598" spans="2:3" hidden="1">
      <c r="B5598" s="49" t="s">
        <v>3634</v>
      </c>
      <c r="C5598" s="49" t="s">
        <v>210</v>
      </c>
    </row>
    <row r="5599" spans="2:3" hidden="1">
      <c r="B5599" s="49" t="s">
        <v>3635</v>
      </c>
      <c r="C5599" s="49" t="s">
        <v>210</v>
      </c>
    </row>
    <row r="5600" spans="2:3" hidden="1">
      <c r="B5600" s="49" t="s">
        <v>3636</v>
      </c>
      <c r="C5600" s="49" t="s">
        <v>210</v>
      </c>
    </row>
    <row r="5601" spans="2:3" hidden="1">
      <c r="B5601" s="49" t="s">
        <v>3637</v>
      </c>
      <c r="C5601" s="49" t="s">
        <v>210</v>
      </c>
    </row>
    <row r="5602" spans="2:3" hidden="1">
      <c r="B5602" s="49" t="s">
        <v>3638</v>
      </c>
      <c r="C5602" s="49" t="s">
        <v>210</v>
      </c>
    </row>
    <row r="5603" spans="2:3" hidden="1">
      <c r="B5603" s="49" t="s">
        <v>3639</v>
      </c>
      <c r="C5603" s="49" t="s">
        <v>210</v>
      </c>
    </row>
    <row r="5604" spans="2:3" hidden="1">
      <c r="B5604" s="49" t="s">
        <v>3640</v>
      </c>
      <c r="C5604" s="49" t="s">
        <v>210</v>
      </c>
    </row>
    <row r="5605" spans="2:3" hidden="1">
      <c r="B5605" s="49" t="s">
        <v>3641</v>
      </c>
      <c r="C5605" s="49" t="s">
        <v>210</v>
      </c>
    </row>
    <row r="5606" spans="2:3" hidden="1">
      <c r="B5606" s="49" t="s">
        <v>3642</v>
      </c>
      <c r="C5606" s="49" t="s">
        <v>210</v>
      </c>
    </row>
    <row r="5607" spans="2:3" hidden="1">
      <c r="B5607" s="49" t="s">
        <v>3643</v>
      </c>
      <c r="C5607" s="49" t="s">
        <v>210</v>
      </c>
    </row>
    <row r="5608" spans="2:3" hidden="1">
      <c r="B5608" s="49" t="s">
        <v>3644</v>
      </c>
      <c r="C5608" s="49" t="s">
        <v>210</v>
      </c>
    </row>
    <row r="5609" spans="2:3" hidden="1">
      <c r="B5609" s="49" t="s">
        <v>3645</v>
      </c>
      <c r="C5609" s="49" t="s">
        <v>210</v>
      </c>
    </row>
    <row r="5610" spans="2:3" hidden="1">
      <c r="B5610" s="49" t="s">
        <v>3646</v>
      </c>
      <c r="C5610" s="49" t="s">
        <v>210</v>
      </c>
    </row>
    <row r="5611" spans="2:3" hidden="1">
      <c r="B5611" s="49" t="s">
        <v>3647</v>
      </c>
      <c r="C5611" s="49" t="s">
        <v>210</v>
      </c>
    </row>
    <row r="5612" spans="2:3" hidden="1">
      <c r="B5612" s="49" t="s">
        <v>3648</v>
      </c>
      <c r="C5612" s="49" t="s">
        <v>210</v>
      </c>
    </row>
    <row r="5613" spans="2:3" hidden="1">
      <c r="B5613" s="49" t="s">
        <v>3649</v>
      </c>
      <c r="C5613" s="49" t="s">
        <v>210</v>
      </c>
    </row>
    <row r="5614" spans="2:3" hidden="1">
      <c r="B5614" s="49" t="s">
        <v>3650</v>
      </c>
      <c r="C5614" s="49" t="s">
        <v>210</v>
      </c>
    </row>
    <row r="5615" spans="2:3" hidden="1">
      <c r="B5615" s="49" t="s">
        <v>3651</v>
      </c>
      <c r="C5615" s="49" t="s">
        <v>210</v>
      </c>
    </row>
    <row r="5616" spans="2:3" hidden="1">
      <c r="B5616" s="49" t="s">
        <v>3652</v>
      </c>
      <c r="C5616" s="49" t="s">
        <v>210</v>
      </c>
    </row>
    <row r="5617" spans="2:3" hidden="1">
      <c r="B5617" s="49" t="s">
        <v>3653</v>
      </c>
      <c r="C5617" s="49" t="s">
        <v>210</v>
      </c>
    </row>
    <row r="5618" spans="2:3" hidden="1">
      <c r="B5618" s="49" t="s">
        <v>3654</v>
      </c>
      <c r="C5618" s="49" t="s">
        <v>210</v>
      </c>
    </row>
    <row r="5619" spans="2:3" hidden="1">
      <c r="B5619" s="49" t="s">
        <v>3655</v>
      </c>
      <c r="C5619" s="49" t="s">
        <v>210</v>
      </c>
    </row>
    <row r="5620" spans="2:3" hidden="1">
      <c r="B5620" s="49" t="s">
        <v>3656</v>
      </c>
      <c r="C5620" s="49" t="s">
        <v>210</v>
      </c>
    </row>
    <row r="5621" spans="2:3" hidden="1">
      <c r="B5621" s="49" t="s">
        <v>3657</v>
      </c>
      <c r="C5621" s="49" t="s">
        <v>210</v>
      </c>
    </row>
    <row r="5622" spans="2:3" hidden="1">
      <c r="B5622" s="49" t="s">
        <v>3658</v>
      </c>
      <c r="C5622" s="49" t="s">
        <v>210</v>
      </c>
    </row>
    <row r="5623" spans="2:3" hidden="1">
      <c r="B5623" s="49" t="s">
        <v>3659</v>
      </c>
      <c r="C5623" s="49" t="s">
        <v>210</v>
      </c>
    </row>
    <row r="5624" spans="2:3" hidden="1">
      <c r="B5624" s="49" t="s">
        <v>3660</v>
      </c>
      <c r="C5624" s="49" t="s">
        <v>210</v>
      </c>
    </row>
    <row r="5625" spans="2:3" hidden="1">
      <c r="B5625" s="49" t="s">
        <v>3661</v>
      </c>
      <c r="C5625" s="49" t="s">
        <v>210</v>
      </c>
    </row>
    <row r="5626" spans="2:3" hidden="1">
      <c r="B5626" s="49" t="s">
        <v>3662</v>
      </c>
      <c r="C5626" s="49" t="s">
        <v>210</v>
      </c>
    </row>
    <row r="5627" spans="2:3" hidden="1">
      <c r="B5627" s="49" t="s">
        <v>3663</v>
      </c>
      <c r="C5627" s="49" t="s">
        <v>210</v>
      </c>
    </row>
    <row r="5628" spans="2:3" hidden="1">
      <c r="B5628" s="49" t="s">
        <v>3664</v>
      </c>
      <c r="C5628" s="49" t="s">
        <v>210</v>
      </c>
    </row>
    <row r="5629" spans="2:3" hidden="1">
      <c r="B5629" s="49" t="s">
        <v>3665</v>
      </c>
      <c r="C5629" s="49" t="s">
        <v>210</v>
      </c>
    </row>
    <row r="5630" spans="2:3" hidden="1">
      <c r="B5630" s="49" t="s">
        <v>3666</v>
      </c>
      <c r="C5630" s="49" t="s">
        <v>210</v>
      </c>
    </row>
    <row r="5631" spans="2:3" hidden="1">
      <c r="B5631" s="49" t="s">
        <v>3667</v>
      </c>
      <c r="C5631" s="49" t="s">
        <v>210</v>
      </c>
    </row>
    <row r="5632" spans="2:3" hidden="1">
      <c r="B5632" s="49" t="s">
        <v>3668</v>
      </c>
      <c r="C5632" s="49" t="s">
        <v>210</v>
      </c>
    </row>
    <row r="5633" spans="2:3" hidden="1">
      <c r="B5633" s="49" t="s">
        <v>3669</v>
      </c>
      <c r="C5633" s="49" t="s">
        <v>210</v>
      </c>
    </row>
    <row r="5634" spans="2:3" hidden="1">
      <c r="B5634" s="49" t="s">
        <v>3670</v>
      </c>
      <c r="C5634" s="49" t="s">
        <v>210</v>
      </c>
    </row>
    <row r="5635" spans="2:3" hidden="1">
      <c r="B5635" s="49" t="s">
        <v>3671</v>
      </c>
      <c r="C5635" s="49" t="s">
        <v>210</v>
      </c>
    </row>
    <row r="5636" spans="2:3" hidden="1">
      <c r="B5636" s="49" t="s">
        <v>3672</v>
      </c>
      <c r="C5636" s="49" t="s">
        <v>210</v>
      </c>
    </row>
    <row r="5637" spans="2:3" hidden="1">
      <c r="B5637" s="49" t="s">
        <v>3673</v>
      </c>
      <c r="C5637" s="49" t="s">
        <v>210</v>
      </c>
    </row>
    <row r="5638" spans="2:3" hidden="1">
      <c r="B5638" s="49" t="s">
        <v>3674</v>
      </c>
      <c r="C5638" s="49" t="s">
        <v>210</v>
      </c>
    </row>
    <row r="5639" spans="2:3" hidden="1">
      <c r="B5639" s="49" t="s">
        <v>3675</v>
      </c>
      <c r="C5639" s="49" t="s">
        <v>210</v>
      </c>
    </row>
    <row r="5640" spans="2:3" hidden="1">
      <c r="B5640" s="49" t="s">
        <v>3676</v>
      </c>
      <c r="C5640" s="49" t="s">
        <v>210</v>
      </c>
    </row>
    <row r="5641" spans="2:3" hidden="1">
      <c r="B5641" s="49" t="s">
        <v>3677</v>
      </c>
      <c r="C5641" s="49" t="s">
        <v>210</v>
      </c>
    </row>
    <row r="5642" spans="2:3" hidden="1">
      <c r="B5642" s="49" t="s">
        <v>3678</v>
      </c>
      <c r="C5642" s="49" t="s">
        <v>210</v>
      </c>
    </row>
    <row r="5643" spans="2:3" hidden="1">
      <c r="B5643" s="49" t="s">
        <v>3679</v>
      </c>
      <c r="C5643" s="49" t="s">
        <v>211</v>
      </c>
    </row>
    <row r="5644" spans="2:3" hidden="1">
      <c r="B5644" s="49" t="s">
        <v>3680</v>
      </c>
      <c r="C5644" s="49" t="s">
        <v>211</v>
      </c>
    </row>
    <row r="5645" spans="2:3" hidden="1">
      <c r="B5645" s="49" t="s">
        <v>3681</v>
      </c>
      <c r="C5645" s="49" t="s">
        <v>211</v>
      </c>
    </row>
    <row r="5646" spans="2:3" hidden="1">
      <c r="B5646" s="49" t="s">
        <v>3682</v>
      </c>
      <c r="C5646" s="49" t="s">
        <v>211</v>
      </c>
    </row>
    <row r="5647" spans="2:3" hidden="1">
      <c r="B5647" s="49" t="s">
        <v>3683</v>
      </c>
      <c r="C5647" s="49" t="s">
        <v>211</v>
      </c>
    </row>
    <row r="5648" spans="2:3" hidden="1">
      <c r="B5648" s="49" t="s">
        <v>3684</v>
      </c>
      <c r="C5648" s="49" t="s">
        <v>210</v>
      </c>
    </row>
    <row r="5649" spans="2:3" hidden="1">
      <c r="B5649" s="49" t="s">
        <v>3685</v>
      </c>
      <c r="C5649" s="49" t="s">
        <v>210</v>
      </c>
    </row>
    <row r="5650" spans="2:3" hidden="1">
      <c r="B5650" s="49" t="s">
        <v>3686</v>
      </c>
      <c r="C5650" s="49" t="s">
        <v>210</v>
      </c>
    </row>
    <row r="5651" spans="2:3" hidden="1">
      <c r="B5651" s="49" t="s">
        <v>3687</v>
      </c>
      <c r="C5651" s="49" t="s">
        <v>211</v>
      </c>
    </row>
    <row r="5652" spans="2:3" hidden="1">
      <c r="B5652" s="49" t="s">
        <v>3688</v>
      </c>
      <c r="C5652" s="49" t="s">
        <v>210</v>
      </c>
    </row>
    <row r="5653" spans="2:3" hidden="1">
      <c r="B5653" s="49" t="s">
        <v>3689</v>
      </c>
      <c r="C5653" s="49" t="s">
        <v>210</v>
      </c>
    </row>
    <row r="5654" spans="2:3" hidden="1">
      <c r="B5654" s="49" t="s">
        <v>3690</v>
      </c>
      <c r="C5654" s="49" t="s">
        <v>210</v>
      </c>
    </row>
    <row r="5655" spans="2:3" hidden="1">
      <c r="B5655" s="49" t="s">
        <v>3691</v>
      </c>
      <c r="C5655" s="49" t="s">
        <v>210</v>
      </c>
    </row>
    <row r="5656" spans="2:3" hidden="1">
      <c r="B5656" s="49" t="s">
        <v>3692</v>
      </c>
      <c r="C5656" s="49" t="s">
        <v>210</v>
      </c>
    </row>
    <row r="5657" spans="2:3" hidden="1">
      <c r="B5657" s="49" t="s">
        <v>3693</v>
      </c>
      <c r="C5657" s="49" t="s">
        <v>210</v>
      </c>
    </row>
    <row r="5658" spans="2:3" hidden="1">
      <c r="B5658" s="49" t="s">
        <v>3694</v>
      </c>
      <c r="C5658" s="49" t="s">
        <v>211</v>
      </c>
    </row>
    <row r="5659" spans="2:3" hidden="1">
      <c r="B5659" s="49" t="s">
        <v>3695</v>
      </c>
      <c r="C5659" s="49" t="s">
        <v>210</v>
      </c>
    </row>
    <row r="5660" spans="2:3" hidden="1">
      <c r="B5660" s="49" t="s">
        <v>3696</v>
      </c>
      <c r="C5660" s="49" t="s">
        <v>210</v>
      </c>
    </row>
    <row r="5661" spans="2:3" hidden="1">
      <c r="B5661" s="49" t="s">
        <v>3697</v>
      </c>
      <c r="C5661" s="49" t="s">
        <v>210</v>
      </c>
    </row>
    <row r="5662" spans="2:3" hidden="1">
      <c r="B5662" s="49" t="s">
        <v>3698</v>
      </c>
      <c r="C5662" s="49" t="s">
        <v>210</v>
      </c>
    </row>
    <row r="5663" spans="2:3" hidden="1">
      <c r="B5663" s="49" t="s">
        <v>3699</v>
      </c>
      <c r="C5663" s="49" t="s">
        <v>210</v>
      </c>
    </row>
    <row r="5664" spans="2:3" hidden="1">
      <c r="B5664" s="49" t="s">
        <v>3700</v>
      </c>
      <c r="C5664" s="49" t="s">
        <v>210</v>
      </c>
    </row>
    <row r="5665" spans="2:3" hidden="1">
      <c r="B5665" s="49" t="s">
        <v>3701</v>
      </c>
      <c r="C5665" s="49" t="s">
        <v>210</v>
      </c>
    </row>
    <row r="5666" spans="2:3" hidden="1">
      <c r="B5666" s="49" t="s">
        <v>3702</v>
      </c>
      <c r="C5666" s="49" t="s">
        <v>210</v>
      </c>
    </row>
    <row r="5667" spans="2:3" hidden="1">
      <c r="B5667" s="49" t="s">
        <v>3703</v>
      </c>
      <c r="C5667" s="49" t="s">
        <v>210</v>
      </c>
    </row>
    <row r="5668" spans="2:3" hidden="1">
      <c r="B5668" s="49" t="s">
        <v>3704</v>
      </c>
      <c r="C5668" s="49" t="s">
        <v>210</v>
      </c>
    </row>
    <row r="5669" spans="2:3" hidden="1">
      <c r="B5669" s="49" t="s">
        <v>3705</v>
      </c>
      <c r="C5669" s="49" t="s">
        <v>210</v>
      </c>
    </row>
    <row r="5670" spans="2:3" hidden="1">
      <c r="B5670" s="49" t="s">
        <v>3706</v>
      </c>
      <c r="C5670" s="49" t="s">
        <v>210</v>
      </c>
    </row>
    <row r="5671" spans="2:3" hidden="1">
      <c r="B5671" s="49" t="s">
        <v>3707</v>
      </c>
      <c r="C5671" s="49" t="s">
        <v>210</v>
      </c>
    </row>
    <row r="5672" spans="2:3" hidden="1">
      <c r="B5672" s="49" t="s">
        <v>3708</v>
      </c>
      <c r="C5672" s="49" t="s">
        <v>210</v>
      </c>
    </row>
    <row r="5673" spans="2:3" hidden="1">
      <c r="B5673" s="49" t="s">
        <v>3709</v>
      </c>
      <c r="C5673" s="49" t="s">
        <v>211</v>
      </c>
    </row>
    <row r="5674" spans="2:3" hidden="1">
      <c r="B5674" s="49" t="s">
        <v>3710</v>
      </c>
      <c r="C5674" s="49" t="s">
        <v>210</v>
      </c>
    </row>
    <row r="5675" spans="2:3" hidden="1">
      <c r="B5675" s="49" t="s">
        <v>3711</v>
      </c>
      <c r="C5675" s="49" t="s">
        <v>210</v>
      </c>
    </row>
    <row r="5676" spans="2:3" hidden="1">
      <c r="B5676" s="49" t="s">
        <v>3712</v>
      </c>
      <c r="C5676" s="49" t="s">
        <v>210</v>
      </c>
    </row>
    <row r="5677" spans="2:3" hidden="1">
      <c r="B5677" s="49" t="s">
        <v>3713</v>
      </c>
      <c r="C5677" s="49" t="s">
        <v>210</v>
      </c>
    </row>
    <row r="5678" spans="2:3" hidden="1">
      <c r="B5678" s="49" t="s">
        <v>3714</v>
      </c>
      <c r="C5678" s="49" t="s">
        <v>210</v>
      </c>
    </row>
    <row r="5679" spans="2:3" hidden="1">
      <c r="B5679" s="49" t="s">
        <v>3715</v>
      </c>
      <c r="C5679" s="49" t="s">
        <v>210</v>
      </c>
    </row>
    <row r="5680" spans="2:3" hidden="1">
      <c r="B5680" s="49" t="s">
        <v>3716</v>
      </c>
      <c r="C5680" s="49" t="s">
        <v>210</v>
      </c>
    </row>
    <row r="5681" spans="2:3" hidden="1">
      <c r="B5681" s="49" t="s">
        <v>3717</v>
      </c>
      <c r="C5681" s="49" t="s">
        <v>210</v>
      </c>
    </row>
    <row r="5682" spans="2:3" hidden="1">
      <c r="B5682" s="49" t="s">
        <v>3718</v>
      </c>
      <c r="C5682" s="49" t="s">
        <v>210</v>
      </c>
    </row>
    <row r="5683" spans="2:3" hidden="1">
      <c r="B5683" s="49" t="s">
        <v>3719</v>
      </c>
      <c r="C5683" s="49" t="s">
        <v>210</v>
      </c>
    </row>
    <row r="5684" spans="2:3" hidden="1">
      <c r="B5684" s="49" t="s">
        <v>3720</v>
      </c>
      <c r="C5684" s="49" t="s">
        <v>210</v>
      </c>
    </row>
    <row r="5685" spans="2:3" hidden="1">
      <c r="B5685" s="49" t="s">
        <v>3721</v>
      </c>
      <c r="C5685" s="49" t="s">
        <v>210</v>
      </c>
    </row>
    <row r="5686" spans="2:3" hidden="1">
      <c r="B5686" s="49" t="s">
        <v>3722</v>
      </c>
      <c r="C5686" s="49" t="s">
        <v>210</v>
      </c>
    </row>
    <row r="5687" spans="2:3" hidden="1">
      <c r="B5687" s="49" t="s">
        <v>3723</v>
      </c>
      <c r="C5687" s="49" t="s">
        <v>210</v>
      </c>
    </row>
    <row r="5688" spans="2:3" hidden="1">
      <c r="B5688" s="49" t="s">
        <v>3724</v>
      </c>
      <c r="C5688" s="49" t="s">
        <v>211</v>
      </c>
    </row>
    <row r="5689" spans="2:3" hidden="1">
      <c r="B5689" s="49" t="s">
        <v>3725</v>
      </c>
      <c r="C5689" s="49" t="s">
        <v>210</v>
      </c>
    </row>
    <row r="5690" spans="2:3" hidden="1">
      <c r="B5690" s="49" t="s">
        <v>3726</v>
      </c>
      <c r="C5690" s="49" t="s">
        <v>210</v>
      </c>
    </row>
    <row r="5691" spans="2:3" hidden="1">
      <c r="B5691" s="49" t="s">
        <v>3727</v>
      </c>
      <c r="C5691" s="49" t="s">
        <v>210</v>
      </c>
    </row>
    <row r="5692" spans="2:3" hidden="1">
      <c r="B5692" s="49" t="s">
        <v>3728</v>
      </c>
      <c r="C5692" s="49" t="s">
        <v>210</v>
      </c>
    </row>
    <row r="5693" spans="2:3" hidden="1">
      <c r="B5693" s="49" t="s">
        <v>3729</v>
      </c>
      <c r="C5693" s="49" t="s">
        <v>210</v>
      </c>
    </row>
    <row r="5694" spans="2:3" hidden="1">
      <c r="B5694" s="49" t="s">
        <v>3730</v>
      </c>
      <c r="C5694" s="49" t="s">
        <v>210</v>
      </c>
    </row>
    <row r="5695" spans="2:3" hidden="1">
      <c r="B5695" s="49" t="s">
        <v>3731</v>
      </c>
      <c r="C5695" s="49" t="s">
        <v>210</v>
      </c>
    </row>
    <row r="5696" spans="2:3" hidden="1">
      <c r="B5696" s="49" t="s">
        <v>3732</v>
      </c>
      <c r="C5696" s="49" t="s">
        <v>210</v>
      </c>
    </row>
    <row r="5697" spans="2:3" hidden="1">
      <c r="B5697" s="49" t="s">
        <v>3733</v>
      </c>
      <c r="C5697" s="49" t="s">
        <v>211</v>
      </c>
    </row>
    <row r="5698" spans="2:3" hidden="1">
      <c r="B5698" s="49" t="s">
        <v>3734</v>
      </c>
      <c r="C5698" s="49" t="s">
        <v>211</v>
      </c>
    </row>
    <row r="5699" spans="2:3" hidden="1">
      <c r="B5699" s="49" t="s">
        <v>3735</v>
      </c>
      <c r="C5699" s="49" t="s">
        <v>211</v>
      </c>
    </row>
    <row r="5700" spans="2:3" hidden="1">
      <c r="B5700" s="49" t="s">
        <v>3736</v>
      </c>
      <c r="C5700" s="49" t="s">
        <v>211</v>
      </c>
    </row>
    <row r="5701" spans="2:3" hidden="1">
      <c r="B5701" s="49" t="s">
        <v>3737</v>
      </c>
      <c r="C5701" s="49" t="s">
        <v>211</v>
      </c>
    </row>
    <row r="5702" spans="2:3" hidden="1">
      <c r="B5702" s="49" t="s">
        <v>3738</v>
      </c>
      <c r="C5702" s="49" t="s">
        <v>211</v>
      </c>
    </row>
    <row r="5703" spans="2:3" hidden="1">
      <c r="B5703" s="49" t="s">
        <v>3739</v>
      </c>
      <c r="C5703" s="49" t="s">
        <v>211</v>
      </c>
    </row>
    <row r="5704" spans="2:3" hidden="1">
      <c r="B5704" s="49" t="s">
        <v>3740</v>
      </c>
      <c r="C5704" s="49" t="s">
        <v>211</v>
      </c>
    </row>
    <row r="5705" spans="2:3" hidden="1">
      <c r="B5705" s="49" t="s">
        <v>3741</v>
      </c>
      <c r="C5705" s="49" t="s">
        <v>211</v>
      </c>
    </row>
    <row r="5706" spans="2:3" hidden="1">
      <c r="B5706" s="49" t="s">
        <v>3742</v>
      </c>
      <c r="C5706" s="49" t="s">
        <v>211</v>
      </c>
    </row>
    <row r="5707" spans="2:3" hidden="1">
      <c r="B5707" s="49" t="s">
        <v>3743</v>
      </c>
      <c r="C5707" s="49" t="s">
        <v>211</v>
      </c>
    </row>
    <row r="5708" spans="2:3" hidden="1">
      <c r="B5708" s="49" t="s">
        <v>3744</v>
      </c>
      <c r="C5708" s="49" t="s">
        <v>211</v>
      </c>
    </row>
    <row r="5709" spans="2:3" hidden="1">
      <c r="B5709" s="49" t="s">
        <v>3745</v>
      </c>
      <c r="C5709" s="49" t="s">
        <v>211</v>
      </c>
    </row>
    <row r="5710" spans="2:3" hidden="1">
      <c r="B5710" s="49" t="s">
        <v>3746</v>
      </c>
      <c r="C5710" s="49" t="s">
        <v>211</v>
      </c>
    </row>
    <row r="5711" spans="2:3" hidden="1">
      <c r="B5711" s="49" t="s">
        <v>3747</v>
      </c>
      <c r="C5711" s="49" t="s">
        <v>211</v>
      </c>
    </row>
    <row r="5712" spans="2:3" hidden="1">
      <c r="B5712" s="49" t="s">
        <v>3748</v>
      </c>
      <c r="C5712" s="49" t="s">
        <v>211</v>
      </c>
    </row>
    <row r="5713" spans="2:3" hidden="1">
      <c r="B5713" s="49" t="s">
        <v>3749</v>
      </c>
      <c r="C5713" s="49" t="s">
        <v>211</v>
      </c>
    </row>
    <row r="5714" spans="2:3" hidden="1">
      <c r="B5714" s="49" t="s">
        <v>3750</v>
      </c>
      <c r="C5714" s="49" t="s">
        <v>211</v>
      </c>
    </row>
    <row r="5715" spans="2:3" hidden="1">
      <c r="B5715" s="49" t="s">
        <v>3751</v>
      </c>
      <c r="C5715" s="49" t="s">
        <v>211</v>
      </c>
    </row>
    <row r="5716" spans="2:3" hidden="1">
      <c r="B5716" s="49" t="s">
        <v>3752</v>
      </c>
      <c r="C5716" s="49" t="s">
        <v>211</v>
      </c>
    </row>
    <row r="5717" spans="2:3" hidden="1">
      <c r="B5717" s="49" t="s">
        <v>3753</v>
      </c>
      <c r="C5717" s="49" t="s">
        <v>211</v>
      </c>
    </row>
    <row r="5718" spans="2:3" hidden="1">
      <c r="B5718" s="49" t="s">
        <v>3754</v>
      </c>
      <c r="C5718" s="49" t="s">
        <v>211</v>
      </c>
    </row>
    <row r="5719" spans="2:3" hidden="1">
      <c r="B5719" s="49" t="s">
        <v>3755</v>
      </c>
      <c r="C5719" s="49" t="s">
        <v>211</v>
      </c>
    </row>
    <row r="5720" spans="2:3" hidden="1">
      <c r="B5720" s="49" t="s">
        <v>3756</v>
      </c>
      <c r="C5720" s="49" t="s">
        <v>211</v>
      </c>
    </row>
    <row r="5721" spans="2:3" hidden="1">
      <c r="B5721" s="49" t="s">
        <v>3757</v>
      </c>
      <c r="C5721" s="49" t="s">
        <v>211</v>
      </c>
    </row>
    <row r="5722" spans="2:3" hidden="1">
      <c r="B5722" s="49" t="s">
        <v>3758</v>
      </c>
      <c r="C5722" s="49" t="s">
        <v>211</v>
      </c>
    </row>
    <row r="5723" spans="2:3" hidden="1">
      <c r="B5723" s="49" t="s">
        <v>3759</v>
      </c>
      <c r="C5723" s="49" t="s">
        <v>211</v>
      </c>
    </row>
    <row r="5724" spans="2:3" hidden="1">
      <c r="B5724" s="49" t="s">
        <v>3760</v>
      </c>
      <c r="C5724" s="49" t="s">
        <v>210</v>
      </c>
    </row>
    <row r="5725" spans="2:3" hidden="1">
      <c r="B5725" s="49" t="s">
        <v>3761</v>
      </c>
      <c r="C5725" s="49" t="s">
        <v>210</v>
      </c>
    </row>
    <row r="5726" spans="2:3" hidden="1">
      <c r="B5726" s="49" t="s">
        <v>3762</v>
      </c>
      <c r="C5726" s="49" t="s">
        <v>210</v>
      </c>
    </row>
    <row r="5727" spans="2:3" hidden="1">
      <c r="B5727" s="49" t="s">
        <v>3763</v>
      </c>
      <c r="C5727" s="49" t="s">
        <v>210</v>
      </c>
    </row>
    <row r="5728" spans="2:3" hidden="1">
      <c r="B5728" s="49" t="s">
        <v>3764</v>
      </c>
      <c r="C5728" s="49" t="s">
        <v>210</v>
      </c>
    </row>
    <row r="5729" spans="2:3" hidden="1">
      <c r="B5729" s="49" t="s">
        <v>3765</v>
      </c>
      <c r="C5729" s="49" t="s">
        <v>210</v>
      </c>
    </row>
    <row r="5730" spans="2:3" hidden="1">
      <c r="B5730" s="49" t="s">
        <v>3766</v>
      </c>
      <c r="C5730" s="49" t="s">
        <v>210</v>
      </c>
    </row>
    <row r="5731" spans="2:3" hidden="1">
      <c r="B5731" s="49" t="s">
        <v>3767</v>
      </c>
      <c r="C5731" s="49" t="s">
        <v>210</v>
      </c>
    </row>
    <row r="5732" spans="2:3" hidden="1">
      <c r="B5732" s="49" t="s">
        <v>3768</v>
      </c>
      <c r="C5732" s="49" t="s">
        <v>210</v>
      </c>
    </row>
    <row r="5733" spans="2:3" hidden="1">
      <c r="B5733" s="49" t="s">
        <v>3769</v>
      </c>
      <c r="C5733" s="49" t="s">
        <v>210</v>
      </c>
    </row>
    <row r="5734" spans="2:3" hidden="1">
      <c r="B5734" s="49" t="s">
        <v>3770</v>
      </c>
      <c r="C5734" s="49" t="s">
        <v>210</v>
      </c>
    </row>
    <row r="5735" spans="2:3" hidden="1">
      <c r="B5735" s="49" t="s">
        <v>3771</v>
      </c>
      <c r="C5735" s="49" t="s">
        <v>210</v>
      </c>
    </row>
    <row r="5736" spans="2:3" hidden="1">
      <c r="B5736" s="49" t="s">
        <v>3772</v>
      </c>
      <c r="C5736" s="49" t="s">
        <v>210</v>
      </c>
    </row>
    <row r="5737" spans="2:3" hidden="1">
      <c r="B5737" s="49" t="s">
        <v>3773</v>
      </c>
      <c r="C5737" s="49" t="s">
        <v>210</v>
      </c>
    </row>
    <row r="5738" spans="2:3" hidden="1">
      <c r="B5738" s="49" t="s">
        <v>3774</v>
      </c>
      <c r="C5738" s="49" t="s">
        <v>210</v>
      </c>
    </row>
    <row r="5739" spans="2:3" hidden="1">
      <c r="B5739" s="49" t="s">
        <v>3775</v>
      </c>
      <c r="C5739" s="49" t="s">
        <v>210</v>
      </c>
    </row>
    <row r="5740" spans="2:3" hidden="1">
      <c r="B5740" s="49" t="s">
        <v>3776</v>
      </c>
      <c r="C5740" s="49" t="s">
        <v>210</v>
      </c>
    </row>
    <row r="5741" spans="2:3" hidden="1">
      <c r="B5741" s="49" t="s">
        <v>3777</v>
      </c>
      <c r="C5741" s="49" t="s">
        <v>210</v>
      </c>
    </row>
    <row r="5742" spans="2:3" hidden="1">
      <c r="B5742" s="49" t="s">
        <v>3778</v>
      </c>
      <c r="C5742" s="49" t="s">
        <v>210</v>
      </c>
    </row>
    <row r="5743" spans="2:3" hidden="1">
      <c r="B5743" s="49" t="s">
        <v>3779</v>
      </c>
      <c r="C5743" s="49" t="s">
        <v>210</v>
      </c>
    </row>
    <row r="5744" spans="2:3" hidden="1">
      <c r="B5744" s="49" t="s">
        <v>3780</v>
      </c>
      <c r="C5744" s="49" t="s">
        <v>210</v>
      </c>
    </row>
    <row r="5745" spans="2:3" hidden="1">
      <c r="B5745" s="49" t="s">
        <v>3781</v>
      </c>
      <c r="C5745" s="49" t="s">
        <v>210</v>
      </c>
    </row>
    <row r="5746" spans="2:3" hidden="1">
      <c r="B5746" s="49" t="s">
        <v>3782</v>
      </c>
      <c r="C5746" s="49" t="s">
        <v>210</v>
      </c>
    </row>
    <row r="5747" spans="2:3" hidden="1">
      <c r="B5747" s="49" t="s">
        <v>3783</v>
      </c>
      <c r="C5747" s="49" t="s">
        <v>210</v>
      </c>
    </row>
    <row r="5748" spans="2:3" hidden="1">
      <c r="B5748" s="49" t="s">
        <v>3784</v>
      </c>
      <c r="C5748" s="49" t="s">
        <v>210</v>
      </c>
    </row>
    <row r="5749" spans="2:3" hidden="1">
      <c r="B5749" s="49" t="s">
        <v>3785</v>
      </c>
      <c r="C5749" s="49" t="s">
        <v>210</v>
      </c>
    </row>
    <row r="5750" spans="2:3" hidden="1">
      <c r="B5750" s="49" t="s">
        <v>3786</v>
      </c>
      <c r="C5750" s="49" t="s">
        <v>210</v>
      </c>
    </row>
    <row r="5751" spans="2:3" hidden="1">
      <c r="B5751" s="49" t="s">
        <v>3787</v>
      </c>
      <c r="C5751" s="49" t="s">
        <v>211</v>
      </c>
    </row>
    <row r="5752" spans="2:3" hidden="1">
      <c r="B5752" s="49" t="s">
        <v>3788</v>
      </c>
      <c r="C5752" s="49" t="s">
        <v>210</v>
      </c>
    </row>
    <row r="5753" spans="2:3" hidden="1">
      <c r="B5753" s="49" t="s">
        <v>3789</v>
      </c>
      <c r="C5753" s="49" t="s">
        <v>210</v>
      </c>
    </row>
    <row r="5754" spans="2:3" hidden="1">
      <c r="B5754" s="49" t="s">
        <v>3790</v>
      </c>
      <c r="C5754" s="49" t="s">
        <v>210</v>
      </c>
    </row>
    <row r="5755" spans="2:3" hidden="1">
      <c r="B5755" s="49" t="s">
        <v>3791</v>
      </c>
      <c r="C5755" s="49" t="s">
        <v>210</v>
      </c>
    </row>
    <row r="5756" spans="2:3" hidden="1">
      <c r="B5756" s="49" t="s">
        <v>3792</v>
      </c>
      <c r="C5756" s="49" t="s">
        <v>210</v>
      </c>
    </row>
    <row r="5757" spans="2:3" hidden="1">
      <c r="B5757" s="49" t="s">
        <v>3793</v>
      </c>
      <c r="C5757" s="49" t="s">
        <v>210</v>
      </c>
    </row>
    <row r="5758" spans="2:3" hidden="1">
      <c r="B5758" s="49" t="s">
        <v>3794</v>
      </c>
      <c r="C5758" s="49" t="s">
        <v>210</v>
      </c>
    </row>
    <row r="5759" spans="2:3" hidden="1">
      <c r="B5759" s="49" t="s">
        <v>3795</v>
      </c>
      <c r="C5759" s="49" t="s">
        <v>210</v>
      </c>
    </row>
    <row r="5760" spans="2:3" hidden="1">
      <c r="B5760" s="49" t="s">
        <v>3796</v>
      </c>
      <c r="C5760" s="49" t="s">
        <v>210</v>
      </c>
    </row>
    <row r="5761" spans="2:3" hidden="1">
      <c r="B5761" s="49" t="s">
        <v>3797</v>
      </c>
      <c r="C5761" s="49" t="s">
        <v>210</v>
      </c>
    </row>
    <row r="5762" spans="2:3" hidden="1">
      <c r="B5762" s="49" t="s">
        <v>3798</v>
      </c>
      <c r="C5762" s="49" t="s">
        <v>210</v>
      </c>
    </row>
    <row r="5763" spans="2:3" hidden="1">
      <c r="B5763" s="49" t="s">
        <v>3799</v>
      </c>
      <c r="C5763" s="49" t="s">
        <v>210</v>
      </c>
    </row>
    <row r="5764" spans="2:3" hidden="1">
      <c r="B5764" s="49" t="s">
        <v>3800</v>
      </c>
      <c r="C5764" s="49" t="s">
        <v>210</v>
      </c>
    </row>
    <row r="5765" spans="2:3" hidden="1">
      <c r="B5765" s="49" t="s">
        <v>3801</v>
      </c>
      <c r="C5765" s="49" t="s">
        <v>210</v>
      </c>
    </row>
    <row r="5766" spans="2:3" hidden="1">
      <c r="B5766" s="49" t="s">
        <v>3802</v>
      </c>
      <c r="C5766" s="49" t="s">
        <v>210</v>
      </c>
    </row>
    <row r="5767" spans="2:3" hidden="1">
      <c r="B5767" s="49" t="s">
        <v>3803</v>
      </c>
      <c r="C5767" s="49" t="s">
        <v>210</v>
      </c>
    </row>
    <row r="5768" spans="2:3" hidden="1">
      <c r="B5768" s="49" t="s">
        <v>3804</v>
      </c>
      <c r="C5768" s="49" t="s">
        <v>210</v>
      </c>
    </row>
    <row r="5769" spans="2:3" hidden="1">
      <c r="B5769" s="49" t="s">
        <v>3805</v>
      </c>
      <c r="C5769" s="49" t="s">
        <v>210</v>
      </c>
    </row>
    <row r="5770" spans="2:3" hidden="1">
      <c r="B5770" s="49" t="s">
        <v>3806</v>
      </c>
      <c r="C5770" s="49" t="s">
        <v>210</v>
      </c>
    </row>
    <row r="5771" spans="2:3" hidden="1">
      <c r="B5771" s="49" t="s">
        <v>3807</v>
      </c>
      <c r="C5771" s="49" t="s">
        <v>210</v>
      </c>
    </row>
    <row r="5772" spans="2:3" hidden="1">
      <c r="B5772" s="49" t="s">
        <v>3808</v>
      </c>
      <c r="C5772" s="49" t="s">
        <v>210</v>
      </c>
    </row>
    <row r="5773" spans="2:3" hidden="1">
      <c r="B5773" s="49" t="s">
        <v>3809</v>
      </c>
      <c r="C5773" s="49" t="s">
        <v>210</v>
      </c>
    </row>
    <row r="5774" spans="2:3" hidden="1">
      <c r="B5774" s="49" t="s">
        <v>3810</v>
      </c>
      <c r="C5774" s="49" t="s">
        <v>210</v>
      </c>
    </row>
    <row r="5775" spans="2:3" hidden="1">
      <c r="B5775" s="49" t="s">
        <v>3811</v>
      </c>
      <c r="C5775" s="49" t="s">
        <v>210</v>
      </c>
    </row>
    <row r="5776" spans="2:3" hidden="1">
      <c r="B5776" s="49" t="s">
        <v>3812</v>
      </c>
      <c r="C5776" s="49" t="s">
        <v>210</v>
      </c>
    </row>
    <row r="5777" spans="2:3" hidden="1">
      <c r="B5777" s="49" t="s">
        <v>3813</v>
      </c>
      <c r="C5777" s="49" t="s">
        <v>210</v>
      </c>
    </row>
    <row r="5778" spans="2:3" hidden="1">
      <c r="B5778" s="49" t="s">
        <v>3814</v>
      </c>
      <c r="C5778" s="49" t="s">
        <v>211</v>
      </c>
    </row>
    <row r="5779" spans="2:3" hidden="1">
      <c r="B5779" s="49" t="s">
        <v>3815</v>
      </c>
      <c r="C5779" s="49" t="s">
        <v>210</v>
      </c>
    </row>
    <row r="5780" spans="2:3" hidden="1">
      <c r="B5780" s="49" t="s">
        <v>3816</v>
      </c>
      <c r="C5780" s="49" t="s">
        <v>210</v>
      </c>
    </row>
    <row r="5781" spans="2:3" hidden="1">
      <c r="B5781" s="49" t="s">
        <v>3817</v>
      </c>
      <c r="C5781" s="49" t="s">
        <v>210</v>
      </c>
    </row>
    <row r="5782" spans="2:3" hidden="1">
      <c r="B5782" s="49" t="s">
        <v>3818</v>
      </c>
      <c r="C5782" s="49" t="s">
        <v>210</v>
      </c>
    </row>
    <row r="5783" spans="2:3" hidden="1">
      <c r="B5783" s="49" t="s">
        <v>3819</v>
      </c>
      <c r="C5783" s="49" t="s">
        <v>210</v>
      </c>
    </row>
    <row r="5784" spans="2:3" hidden="1">
      <c r="B5784" s="49" t="s">
        <v>3820</v>
      </c>
      <c r="C5784" s="49" t="s">
        <v>210</v>
      </c>
    </row>
    <row r="5785" spans="2:3" hidden="1">
      <c r="B5785" s="49" t="s">
        <v>3821</v>
      </c>
      <c r="C5785" s="49" t="s">
        <v>210</v>
      </c>
    </row>
    <row r="5786" spans="2:3" hidden="1">
      <c r="B5786" s="49" t="s">
        <v>3822</v>
      </c>
      <c r="C5786" s="49" t="s">
        <v>210</v>
      </c>
    </row>
    <row r="5787" spans="2:3" hidden="1">
      <c r="B5787" s="49" t="s">
        <v>3823</v>
      </c>
      <c r="C5787" s="49" t="s">
        <v>210</v>
      </c>
    </row>
    <row r="5788" spans="2:3" hidden="1">
      <c r="B5788" s="49" t="s">
        <v>3824</v>
      </c>
      <c r="C5788" s="49" t="s">
        <v>210</v>
      </c>
    </row>
    <row r="5789" spans="2:3" hidden="1">
      <c r="B5789" s="49" t="s">
        <v>3825</v>
      </c>
      <c r="C5789" s="49" t="s">
        <v>210</v>
      </c>
    </row>
    <row r="5790" spans="2:3" hidden="1">
      <c r="B5790" s="49" t="s">
        <v>3826</v>
      </c>
      <c r="C5790" s="49" t="s">
        <v>210</v>
      </c>
    </row>
    <row r="5791" spans="2:3" hidden="1">
      <c r="B5791" s="49" t="s">
        <v>3827</v>
      </c>
      <c r="C5791" s="49" t="s">
        <v>210</v>
      </c>
    </row>
    <row r="5792" spans="2:3" hidden="1">
      <c r="B5792" s="49" t="s">
        <v>3828</v>
      </c>
      <c r="C5792" s="49" t="s">
        <v>210</v>
      </c>
    </row>
    <row r="5793" spans="2:3" hidden="1">
      <c r="B5793" s="49" t="s">
        <v>3829</v>
      </c>
      <c r="C5793" s="49" t="s">
        <v>210</v>
      </c>
    </row>
    <row r="5794" spans="2:3" hidden="1">
      <c r="B5794" s="49" t="s">
        <v>3830</v>
      </c>
      <c r="C5794" s="49" t="s">
        <v>210</v>
      </c>
    </row>
    <row r="5795" spans="2:3" hidden="1">
      <c r="B5795" s="49" t="s">
        <v>3831</v>
      </c>
      <c r="C5795" s="49" t="s">
        <v>210</v>
      </c>
    </row>
    <row r="5796" spans="2:3" hidden="1">
      <c r="B5796" s="49" t="s">
        <v>3832</v>
      </c>
      <c r="C5796" s="49" t="s">
        <v>210</v>
      </c>
    </row>
    <row r="5797" spans="2:3" hidden="1">
      <c r="B5797" s="49" t="s">
        <v>3833</v>
      </c>
      <c r="C5797" s="49" t="s">
        <v>210</v>
      </c>
    </row>
    <row r="5798" spans="2:3" hidden="1">
      <c r="B5798" s="49" t="s">
        <v>3834</v>
      </c>
      <c r="C5798" s="49" t="s">
        <v>210</v>
      </c>
    </row>
    <row r="5799" spans="2:3" hidden="1">
      <c r="B5799" s="49" t="s">
        <v>3835</v>
      </c>
      <c r="C5799" s="49" t="s">
        <v>210</v>
      </c>
    </row>
    <row r="5800" spans="2:3" hidden="1">
      <c r="B5800" s="49" t="s">
        <v>3836</v>
      </c>
      <c r="C5800" s="49" t="s">
        <v>210</v>
      </c>
    </row>
    <row r="5801" spans="2:3" hidden="1">
      <c r="B5801" s="49" t="s">
        <v>3837</v>
      </c>
      <c r="C5801" s="49" t="s">
        <v>210</v>
      </c>
    </row>
    <row r="5802" spans="2:3" hidden="1">
      <c r="B5802" s="49" t="s">
        <v>3838</v>
      </c>
      <c r="C5802" s="49" t="s">
        <v>210</v>
      </c>
    </row>
    <row r="5803" spans="2:3" hidden="1">
      <c r="B5803" s="49" t="s">
        <v>3839</v>
      </c>
      <c r="C5803" s="49" t="s">
        <v>210</v>
      </c>
    </row>
    <row r="5804" spans="2:3" hidden="1">
      <c r="B5804" s="49" t="s">
        <v>3840</v>
      </c>
      <c r="C5804" s="49" t="s">
        <v>210</v>
      </c>
    </row>
    <row r="5805" spans="2:3">
      <c r="B5805" s="49" t="s">
        <v>3841</v>
      </c>
      <c r="C5805" s="49" t="s">
        <v>224</v>
      </c>
    </row>
    <row r="5806" spans="2:3">
      <c r="B5806" s="49" t="s">
        <v>3842</v>
      </c>
      <c r="C5806" s="49" t="s">
        <v>224</v>
      </c>
    </row>
    <row r="5807" spans="2:3" hidden="1">
      <c r="B5807" s="49" t="s">
        <v>3843</v>
      </c>
      <c r="C5807" s="49" t="s">
        <v>213</v>
      </c>
    </row>
    <row r="5808" spans="2:3">
      <c r="B5808" s="49" t="s">
        <v>3844</v>
      </c>
      <c r="C5808" s="49" t="s">
        <v>224</v>
      </c>
    </row>
    <row r="5809" spans="2:3" hidden="1">
      <c r="B5809" s="49" t="s">
        <v>3845</v>
      </c>
      <c r="C5809" s="49" t="s">
        <v>213</v>
      </c>
    </row>
    <row r="5810" spans="2:3" hidden="1">
      <c r="B5810" s="49" t="s">
        <v>3846</v>
      </c>
      <c r="C5810" s="49" t="s">
        <v>213</v>
      </c>
    </row>
    <row r="5811" spans="2:3">
      <c r="B5811" s="49" t="s">
        <v>3847</v>
      </c>
      <c r="C5811" s="49" t="s">
        <v>224</v>
      </c>
    </row>
    <row r="5812" spans="2:3" hidden="1">
      <c r="B5812" s="49" t="s">
        <v>3848</v>
      </c>
      <c r="C5812" s="49" t="s">
        <v>31</v>
      </c>
    </row>
    <row r="5813" spans="2:3" hidden="1">
      <c r="B5813" s="49" t="s">
        <v>3849</v>
      </c>
      <c r="C5813" s="49" t="s">
        <v>31</v>
      </c>
    </row>
    <row r="5814" spans="2:3" hidden="1">
      <c r="B5814" s="49" t="s">
        <v>3850</v>
      </c>
      <c r="C5814" s="49" t="s">
        <v>213</v>
      </c>
    </row>
    <row r="5815" spans="2:3" hidden="1">
      <c r="B5815" s="49" t="s">
        <v>3851</v>
      </c>
      <c r="C5815" s="49" t="s">
        <v>31</v>
      </c>
    </row>
    <row r="5816" spans="2:3" hidden="1">
      <c r="B5816" s="49" t="s">
        <v>3852</v>
      </c>
      <c r="C5816" s="49" t="s">
        <v>31</v>
      </c>
    </row>
    <row r="5817" spans="2:3" hidden="1">
      <c r="B5817" s="49" t="s">
        <v>3853</v>
      </c>
      <c r="C5817" s="49" t="s">
        <v>31</v>
      </c>
    </row>
    <row r="5818" spans="2:3" hidden="1">
      <c r="B5818" s="49" t="s">
        <v>3854</v>
      </c>
      <c r="C5818" s="49" t="s">
        <v>31</v>
      </c>
    </row>
    <row r="5819" spans="2:3" hidden="1">
      <c r="B5819" s="49" t="s">
        <v>3855</v>
      </c>
      <c r="C5819" s="49" t="s">
        <v>31</v>
      </c>
    </row>
    <row r="5820" spans="2:3" hidden="1">
      <c r="B5820" s="49" t="s">
        <v>3856</v>
      </c>
      <c r="C5820" s="49" t="s">
        <v>31</v>
      </c>
    </row>
    <row r="5821" spans="2:3" hidden="1">
      <c r="B5821" s="49" t="s">
        <v>3857</v>
      </c>
      <c r="C5821" s="49" t="s">
        <v>31</v>
      </c>
    </row>
    <row r="5822" spans="2:3" hidden="1">
      <c r="B5822" s="49" t="s">
        <v>3858</v>
      </c>
      <c r="C5822" s="49" t="s">
        <v>213</v>
      </c>
    </row>
    <row r="5823" spans="2:3">
      <c r="B5823" s="49" t="s">
        <v>3859</v>
      </c>
      <c r="C5823" s="49" t="s">
        <v>224</v>
      </c>
    </row>
    <row r="5824" spans="2:3" hidden="1">
      <c r="B5824" s="49" t="s">
        <v>3860</v>
      </c>
      <c r="C5824" s="49" t="s">
        <v>213</v>
      </c>
    </row>
    <row r="5825" spans="2:3">
      <c r="B5825" s="49" t="s">
        <v>3861</v>
      </c>
      <c r="C5825" s="49" t="s">
        <v>224</v>
      </c>
    </row>
    <row r="5826" spans="2:3" hidden="1">
      <c r="B5826" s="49" t="s">
        <v>3862</v>
      </c>
      <c r="C5826" s="49" t="s">
        <v>213</v>
      </c>
    </row>
    <row r="5827" spans="2:3" hidden="1">
      <c r="B5827" s="49" t="s">
        <v>3863</v>
      </c>
      <c r="C5827" s="49" t="s">
        <v>213</v>
      </c>
    </row>
    <row r="5828" spans="2:3">
      <c r="B5828" s="49" t="s">
        <v>3864</v>
      </c>
      <c r="C5828" s="49" t="s">
        <v>224</v>
      </c>
    </row>
    <row r="5829" spans="2:3" hidden="1">
      <c r="B5829" s="49" t="s">
        <v>3865</v>
      </c>
      <c r="C5829" s="49" t="s">
        <v>213</v>
      </c>
    </row>
    <row r="5830" spans="2:3" hidden="1">
      <c r="B5830" s="49" t="s">
        <v>3866</v>
      </c>
      <c r="C5830" s="49" t="s">
        <v>213</v>
      </c>
    </row>
    <row r="5831" spans="2:3" hidden="1">
      <c r="B5831" s="49" t="s">
        <v>3867</v>
      </c>
      <c r="C5831" s="49" t="s">
        <v>213</v>
      </c>
    </row>
    <row r="5832" spans="2:3" hidden="1">
      <c r="B5832" s="49" t="s">
        <v>3868</v>
      </c>
      <c r="C5832" s="49" t="s">
        <v>31</v>
      </c>
    </row>
    <row r="5833" spans="2:3" hidden="1">
      <c r="B5833" s="49" t="s">
        <v>3869</v>
      </c>
      <c r="C5833" s="49" t="s">
        <v>31</v>
      </c>
    </row>
    <row r="5834" spans="2:3" hidden="1">
      <c r="B5834" s="49" t="s">
        <v>3870</v>
      </c>
      <c r="C5834" s="49" t="s">
        <v>31</v>
      </c>
    </row>
    <row r="5835" spans="2:3" hidden="1">
      <c r="B5835" s="49" t="s">
        <v>3871</v>
      </c>
      <c r="C5835" s="49" t="s">
        <v>31</v>
      </c>
    </row>
    <row r="5836" spans="2:3" hidden="1">
      <c r="B5836" s="49" t="s">
        <v>3872</v>
      </c>
      <c r="C5836" s="49" t="s">
        <v>31</v>
      </c>
    </row>
    <row r="5837" spans="2:3" hidden="1">
      <c r="B5837" s="49" t="s">
        <v>3873</v>
      </c>
      <c r="C5837" s="49" t="s">
        <v>31</v>
      </c>
    </row>
    <row r="5838" spans="2:3" hidden="1">
      <c r="B5838" s="49" t="s">
        <v>3874</v>
      </c>
      <c r="C5838" s="49" t="s">
        <v>31</v>
      </c>
    </row>
    <row r="5839" spans="2:3" hidden="1">
      <c r="B5839" s="49" t="s">
        <v>3875</v>
      </c>
      <c r="C5839" s="49" t="s">
        <v>213</v>
      </c>
    </row>
    <row r="5840" spans="2:3" hidden="1">
      <c r="B5840" s="49" t="s">
        <v>3876</v>
      </c>
      <c r="C5840" s="49" t="s">
        <v>213</v>
      </c>
    </row>
    <row r="5841" spans="2:3">
      <c r="B5841" s="49" t="s">
        <v>3877</v>
      </c>
      <c r="C5841" s="49" t="s">
        <v>224</v>
      </c>
    </row>
    <row r="5842" spans="2:3" hidden="1">
      <c r="B5842" s="49" t="s">
        <v>3878</v>
      </c>
      <c r="C5842" s="49" t="s">
        <v>213</v>
      </c>
    </row>
    <row r="5843" spans="2:3" hidden="1">
      <c r="B5843" s="49" t="s">
        <v>3879</v>
      </c>
      <c r="C5843" s="49" t="s">
        <v>213</v>
      </c>
    </row>
    <row r="5844" spans="2:3">
      <c r="B5844" s="49" t="s">
        <v>3880</v>
      </c>
      <c r="C5844" s="49" t="s">
        <v>224</v>
      </c>
    </row>
    <row r="5845" spans="2:3" hidden="1">
      <c r="B5845" s="49" t="s">
        <v>3881</v>
      </c>
      <c r="C5845" s="49" t="s">
        <v>213</v>
      </c>
    </row>
    <row r="5846" spans="2:3" hidden="1">
      <c r="B5846" s="49" t="s">
        <v>3882</v>
      </c>
      <c r="C5846" s="49" t="s">
        <v>213</v>
      </c>
    </row>
    <row r="5847" spans="2:3" hidden="1">
      <c r="B5847" s="49" t="s">
        <v>3883</v>
      </c>
      <c r="C5847" s="49" t="s">
        <v>213</v>
      </c>
    </row>
    <row r="5848" spans="2:3">
      <c r="B5848" s="49" t="s">
        <v>3884</v>
      </c>
      <c r="C5848" s="49" t="s">
        <v>224</v>
      </c>
    </row>
    <row r="5849" spans="2:3" hidden="1">
      <c r="B5849" s="49" t="s">
        <v>3885</v>
      </c>
      <c r="C5849" s="49" t="s">
        <v>31</v>
      </c>
    </row>
    <row r="5850" spans="2:3" hidden="1">
      <c r="B5850" s="49" t="s">
        <v>3886</v>
      </c>
      <c r="C5850" s="49" t="s">
        <v>213</v>
      </c>
    </row>
    <row r="5851" spans="2:3" hidden="1">
      <c r="B5851" s="49" t="s">
        <v>3887</v>
      </c>
      <c r="C5851" s="49" t="s">
        <v>213</v>
      </c>
    </row>
    <row r="5852" spans="2:3" hidden="1">
      <c r="B5852" s="49" t="s">
        <v>3888</v>
      </c>
      <c r="C5852" s="49" t="s">
        <v>213</v>
      </c>
    </row>
    <row r="5853" spans="2:3" hidden="1">
      <c r="B5853" s="49" t="s">
        <v>3889</v>
      </c>
      <c r="C5853" s="49" t="s">
        <v>213</v>
      </c>
    </row>
    <row r="5854" spans="2:3" hidden="1">
      <c r="B5854" s="49" t="s">
        <v>3890</v>
      </c>
      <c r="C5854" s="49" t="s">
        <v>31</v>
      </c>
    </row>
    <row r="5855" spans="2:3" hidden="1">
      <c r="B5855" s="49" t="s">
        <v>3891</v>
      </c>
      <c r="C5855" s="49" t="s">
        <v>31</v>
      </c>
    </row>
    <row r="5856" spans="2:3" hidden="1">
      <c r="B5856" s="49" t="s">
        <v>3892</v>
      </c>
      <c r="C5856" s="49" t="s">
        <v>31</v>
      </c>
    </row>
    <row r="5857" spans="2:3" hidden="1">
      <c r="B5857" s="49" t="s">
        <v>3893</v>
      </c>
      <c r="C5857" s="49" t="s">
        <v>31</v>
      </c>
    </row>
    <row r="5858" spans="2:3" hidden="1">
      <c r="B5858" s="49" t="s">
        <v>3894</v>
      </c>
      <c r="C5858" s="49" t="s">
        <v>31</v>
      </c>
    </row>
    <row r="5859" spans="2:3" hidden="1">
      <c r="B5859" s="49" t="s">
        <v>3895</v>
      </c>
      <c r="C5859" s="49" t="s">
        <v>31</v>
      </c>
    </row>
    <row r="5860" spans="2:3" hidden="1">
      <c r="B5860" s="49" t="s">
        <v>3896</v>
      </c>
      <c r="C5860" s="49" t="s">
        <v>31</v>
      </c>
    </row>
    <row r="5861" spans="2:3" hidden="1">
      <c r="B5861" s="49" t="s">
        <v>3897</v>
      </c>
      <c r="C5861" s="49" t="s">
        <v>206</v>
      </c>
    </row>
    <row r="5862" spans="2:3" hidden="1">
      <c r="B5862" s="49" t="s">
        <v>3898</v>
      </c>
      <c r="C5862" s="49" t="s">
        <v>206</v>
      </c>
    </row>
    <row r="5863" spans="2:3" hidden="1">
      <c r="B5863" s="49" t="s">
        <v>3899</v>
      </c>
      <c r="C5863" s="49" t="s">
        <v>213</v>
      </c>
    </row>
    <row r="5864" spans="2:3" hidden="1">
      <c r="B5864" s="49" t="s">
        <v>3900</v>
      </c>
      <c r="C5864" s="49" t="s">
        <v>213</v>
      </c>
    </row>
    <row r="5865" spans="2:3" hidden="1">
      <c r="B5865" s="49" t="s">
        <v>3901</v>
      </c>
      <c r="C5865" s="49" t="s">
        <v>213</v>
      </c>
    </row>
    <row r="5866" spans="2:3" hidden="1">
      <c r="B5866" s="49" t="s">
        <v>3902</v>
      </c>
      <c r="C5866" s="49" t="s">
        <v>213</v>
      </c>
    </row>
    <row r="5867" spans="2:3" hidden="1">
      <c r="B5867" s="49" t="s">
        <v>3903</v>
      </c>
      <c r="C5867" s="49" t="s">
        <v>206</v>
      </c>
    </row>
    <row r="5868" spans="2:3" hidden="1">
      <c r="B5868" s="49" t="s">
        <v>3904</v>
      </c>
      <c r="C5868" s="49" t="s">
        <v>213</v>
      </c>
    </row>
    <row r="5869" spans="2:3" hidden="1">
      <c r="B5869" s="49" t="s">
        <v>3905</v>
      </c>
      <c r="C5869" s="49" t="s">
        <v>213</v>
      </c>
    </row>
    <row r="5870" spans="2:3" hidden="1">
      <c r="B5870" s="49" t="s">
        <v>3906</v>
      </c>
      <c r="C5870" s="49" t="s">
        <v>213</v>
      </c>
    </row>
    <row r="5871" spans="2:3" hidden="1">
      <c r="B5871" s="49" t="s">
        <v>3907</v>
      </c>
      <c r="C5871" s="49" t="s">
        <v>213</v>
      </c>
    </row>
    <row r="5872" spans="2:3" hidden="1">
      <c r="B5872" s="49" t="s">
        <v>3908</v>
      </c>
      <c r="C5872" s="49" t="s">
        <v>31</v>
      </c>
    </row>
    <row r="5873" spans="2:3" hidden="1">
      <c r="B5873" s="49" t="s">
        <v>3909</v>
      </c>
      <c r="C5873" s="49" t="s">
        <v>213</v>
      </c>
    </row>
    <row r="5874" spans="2:3" hidden="1">
      <c r="B5874" s="49" t="s">
        <v>3910</v>
      </c>
      <c r="C5874" s="49" t="s">
        <v>213</v>
      </c>
    </row>
    <row r="5875" spans="2:3" hidden="1">
      <c r="B5875" s="49" t="s">
        <v>3911</v>
      </c>
      <c r="C5875" s="49" t="s">
        <v>213</v>
      </c>
    </row>
    <row r="5876" spans="2:3" hidden="1">
      <c r="B5876" s="49" t="s">
        <v>3912</v>
      </c>
      <c r="C5876" s="49" t="s">
        <v>31</v>
      </c>
    </row>
    <row r="5877" spans="2:3" hidden="1">
      <c r="B5877" s="49" t="s">
        <v>3913</v>
      </c>
      <c r="C5877" s="49" t="s">
        <v>31</v>
      </c>
    </row>
    <row r="5878" spans="2:3" hidden="1">
      <c r="B5878" s="49" t="s">
        <v>3914</v>
      </c>
      <c r="C5878" s="49" t="s">
        <v>31</v>
      </c>
    </row>
    <row r="5879" spans="2:3" hidden="1">
      <c r="B5879" s="49" t="s">
        <v>3915</v>
      </c>
      <c r="C5879" s="49" t="s">
        <v>206</v>
      </c>
    </row>
    <row r="5880" spans="2:3" hidden="1">
      <c r="B5880" s="49" t="s">
        <v>3916</v>
      </c>
      <c r="C5880" s="49" t="s">
        <v>206</v>
      </c>
    </row>
    <row r="5881" spans="2:3" hidden="1">
      <c r="B5881" s="49" t="s">
        <v>3917</v>
      </c>
      <c r="C5881" s="49" t="s">
        <v>206</v>
      </c>
    </row>
    <row r="5882" spans="2:3" hidden="1">
      <c r="B5882" s="49" t="s">
        <v>3918</v>
      </c>
      <c r="C5882" s="49" t="s">
        <v>206</v>
      </c>
    </row>
    <row r="5883" spans="2:3" hidden="1">
      <c r="B5883" s="49" t="s">
        <v>3919</v>
      </c>
      <c r="C5883" s="49" t="s">
        <v>206</v>
      </c>
    </row>
    <row r="5884" spans="2:3" hidden="1">
      <c r="B5884" s="49" t="s">
        <v>3920</v>
      </c>
      <c r="C5884" s="49" t="s">
        <v>206</v>
      </c>
    </row>
    <row r="5885" spans="2:3" hidden="1">
      <c r="B5885" s="49" t="s">
        <v>3921</v>
      </c>
      <c r="C5885" s="49" t="s">
        <v>206</v>
      </c>
    </row>
    <row r="5886" spans="2:3" hidden="1">
      <c r="B5886" s="49" t="s">
        <v>3922</v>
      </c>
      <c r="C5886" s="49" t="s">
        <v>206</v>
      </c>
    </row>
    <row r="5887" spans="2:3" hidden="1">
      <c r="B5887" s="49" t="s">
        <v>3923</v>
      </c>
      <c r="C5887" s="49" t="s">
        <v>206</v>
      </c>
    </row>
    <row r="5888" spans="2:3" hidden="1">
      <c r="B5888" s="49" t="s">
        <v>3924</v>
      </c>
      <c r="C5888" s="49" t="s">
        <v>206</v>
      </c>
    </row>
    <row r="5889" spans="2:3" hidden="1">
      <c r="B5889" s="49" t="s">
        <v>3925</v>
      </c>
      <c r="C5889" s="49" t="s">
        <v>206</v>
      </c>
    </row>
    <row r="5890" spans="2:3" hidden="1">
      <c r="B5890" s="49" t="s">
        <v>3926</v>
      </c>
      <c r="C5890" s="49" t="s">
        <v>206</v>
      </c>
    </row>
    <row r="5891" spans="2:3" hidden="1">
      <c r="B5891" s="49" t="s">
        <v>3927</v>
      </c>
      <c r="C5891" s="49" t="s">
        <v>206</v>
      </c>
    </row>
    <row r="5892" spans="2:3" hidden="1">
      <c r="B5892" s="49" t="s">
        <v>3928</v>
      </c>
      <c r="C5892" s="49" t="s">
        <v>206</v>
      </c>
    </row>
    <row r="5893" spans="2:3" hidden="1">
      <c r="B5893" s="49" t="s">
        <v>3929</v>
      </c>
      <c r="C5893" s="49" t="s">
        <v>206</v>
      </c>
    </row>
    <row r="5894" spans="2:3" hidden="1">
      <c r="B5894" s="49" t="s">
        <v>3930</v>
      </c>
      <c r="C5894" s="49" t="s">
        <v>206</v>
      </c>
    </row>
    <row r="5895" spans="2:3" hidden="1">
      <c r="B5895" s="49" t="s">
        <v>3931</v>
      </c>
      <c r="C5895" s="49" t="s">
        <v>206</v>
      </c>
    </row>
    <row r="5896" spans="2:3" hidden="1">
      <c r="B5896" s="49" t="s">
        <v>3932</v>
      </c>
      <c r="C5896" s="49" t="s">
        <v>206</v>
      </c>
    </row>
    <row r="5897" spans="2:3" hidden="1">
      <c r="B5897" s="49" t="s">
        <v>3933</v>
      </c>
      <c r="C5897" s="49" t="s">
        <v>206</v>
      </c>
    </row>
    <row r="5898" spans="2:3" hidden="1">
      <c r="B5898" s="49" t="s">
        <v>3934</v>
      </c>
      <c r="C5898" s="49" t="s">
        <v>206</v>
      </c>
    </row>
    <row r="5899" spans="2:3" hidden="1">
      <c r="B5899" s="49" t="s">
        <v>3935</v>
      </c>
      <c r="C5899" s="49" t="s">
        <v>206</v>
      </c>
    </row>
    <row r="5900" spans="2:3" hidden="1">
      <c r="B5900" s="49" t="s">
        <v>3936</v>
      </c>
      <c r="C5900" s="49" t="s">
        <v>206</v>
      </c>
    </row>
    <row r="5901" spans="2:3" hidden="1">
      <c r="B5901" s="49" t="s">
        <v>3937</v>
      </c>
      <c r="C5901" s="49" t="s">
        <v>206</v>
      </c>
    </row>
    <row r="5902" spans="2:3" hidden="1">
      <c r="B5902" s="49" t="s">
        <v>3938</v>
      </c>
      <c r="C5902" s="49" t="s">
        <v>206</v>
      </c>
    </row>
    <row r="5903" spans="2:3" hidden="1">
      <c r="B5903" s="49" t="s">
        <v>3939</v>
      </c>
      <c r="C5903" s="49" t="s">
        <v>213</v>
      </c>
    </row>
    <row r="5904" spans="2:3">
      <c r="B5904" s="49" t="s">
        <v>3940</v>
      </c>
      <c r="C5904" s="49" t="s">
        <v>224</v>
      </c>
    </row>
    <row r="5905" spans="2:3" hidden="1">
      <c r="B5905" s="49" t="s">
        <v>3941</v>
      </c>
      <c r="C5905" s="49" t="s">
        <v>213</v>
      </c>
    </row>
    <row r="5906" spans="2:3">
      <c r="B5906" s="49" t="s">
        <v>3942</v>
      </c>
      <c r="C5906" s="49" t="s">
        <v>224</v>
      </c>
    </row>
    <row r="5907" spans="2:3" hidden="1">
      <c r="B5907" s="49" t="s">
        <v>3943</v>
      </c>
      <c r="C5907" s="49" t="s">
        <v>213</v>
      </c>
    </row>
    <row r="5908" spans="2:3" hidden="1">
      <c r="B5908" s="49" t="s">
        <v>3944</v>
      </c>
      <c r="C5908" s="49" t="s">
        <v>213</v>
      </c>
    </row>
    <row r="5909" spans="2:3">
      <c r="B5909" s="49" t="s">
        <v>3945</v>
      </c>
      <c r="C5909" s="49" t="s">
        <v>224</v>
      </c>
    </row>
    <row r="5910" spans="2:3" hidden="1">
      <c r="B5910" s="49" t="s">
        <v>3946</v>
      </c>
      <c r="C5910" s="49" t="s">
        <v>213</v>
      </c>
    </row>
    <row r="5911" spans="2:3" hidden="1">
      <c r="B5911" s="49" t="s">
        <v>3947</v>
      </c>
      <c r="C5911" s="49" t="s">
        <v>213</v>
      </c>
    </row>
    <row r="5912" spans="2:3" hidden="1">
      <c r="B5912" s="49" t="s">
        <v>3948</v>
      </c>
      <c r="C5912" s="49" t="s">
        <v>213</v>
      </c>
    </row>
    <row r="5913" spans="2:3" hidden="1">
      <c r="B5913" s="49" t="s">
        <v>3949</v>
      </c>
      <c r="C5913" s="49" t="s">
        <v>31</v>
      </c>
    </row>
    <row r="5914" spans="2:3" hidden="1">
      <c r="B5914" s="49" t="s">
        <v>3950</v>
      </c>
      <c r="C5914" s="49" t="s">
        <v>31</v>
      </c>
    </row>
    <row r="5915" spans="2:3" hidden="1">
      <c r="B5915" s="49" t="s">
        <v>3951</v>
      </c>
      <c r="C5915" s="49" t="s">
        <v>31</v>
      </c>
    </row>
    <row r="5916" spans="2:3" hidden="1">
      <c r="B5916" s="49" t="s">
        <v>3952</v>
      </c>
      <c r="C5916" s="49" t="s">
        <v>31</v>
      </c>
    </row>
    <row r="5917" spans="2:3" hidden="1">
      <c r="B5917" s="49" t="s">
        <v>3953</v>
      </c>
      <c r="C5917" s="49" t="s">
        <v>31</v>
      </c>
    </row>
    <row r="5918" spans="2:3" hidden="1">
      <c r="B5918" s="49" t="s">
        <v>3954</v>
      </c>
      <c r="C5918" s="49" t="s">
        <v>31</v>
      </c>
    </row>
    <row r="5919" spans="2:3" hidden="1">
      <c r="B5919" s="49" t="s">
        <v>3955</v>
      </c>
      <c r="C5919" s="49" t="s">
        <v>31</v>
      </c>
    </row>
    <row r="5920" spans="2:3" hidden="1">
      <c r="B5920" s="49" t="s">
        <v>3956</v>
      </c>
      <c r="C5920" s="49" t="s">
        <v>213</v>
      </c>
    </row>
    <row r="5921" spans="2:3">
      <c r="B5921" s="49" t="s">
        <v>3957</v>
      </c>
      <c r="C5921" s="49" t="s">
        <v>224</v>
      </c>
    </row>
    <row r="5922" spans="2:3" hidden="1">
      <c r="B5922" s="49" t="s">
        <v>3958</v>
      </c>
      <c r="C5922" s="49" t="s">
        <v>213</v>
      </c>
    </row>
    <row r="5923" spans="2:3">
      <c r="B5923" s="49" t="s">
        <v>3959</v>
      </c>
      <c r="C5923" s="49" t="s">
        <v>224</v>
      </c>
    </row>
    <row r="5924" spans="2:3" hidden="1">
      <c r="B5924" s="49" t="s">
        <v>3960</v>
      </c>
      <c r="C5924" s="49" t="s">
        <v>213</v>
      </c>
    </row>
    <row r="5925" spans="2:3" hidden="1">
      <c r="B5925" s="49" t="s">
        <v>3961</v>
      </c>
      <c r="C5925" s="49" t="s">
        <v>213</v>
      </c>
    </row>
    <row r="5926" spans="2:3">
      <c r="B5926" s="49" t="s">
        <v>3962</v>
      </c>
      <c r="C5926" s="49" t="s">
        <v>224</v>
      </c>
    </row>
    <row r="5927" spans="2:3" hidden="1">
      <c r="B5927" s="49" t="s">
        <v>3963</v>
      </c>
      <c r="C5927" s="49" t="s">
        <v>213</v>
      </c>
    </row>
    <row r="5928" spans="2:3" hidden="1">
      <c r="B5928" s="49" t="s">
        <v>3964</v>
      </c>
      <c r="C5928" s="49" t="s">
        <v>213</v>
      </c>
    </row>
    <row r="5929" spans="2:3" hidden="1">
      <c r="B5929" s="49" t="s">
        <v>3965</v>
      </c>
      <c r="C5929" s="49" t="s">
        <v>213</v>
      </c>
    </row>
    <row r="5930" spans="2:3" hidden="1">
      <c r="B5930" s="49" t="s">
        <v>3966</v>
      </c>
      <c r="C5930" s="49" t="s">
        <v>31</v>
      </c>
    </row>
    <row r="5931" spans="2:3" hidden="1">
      <c r="B5931" s="49" t="s">
        <v>3967</v>
      </c>
      <c r="C5931" s="49" t="s">
        <v>213</v>
      </c>
    </row>
    <row r="5932" spans="2:3" hidden="1">
      <c r="B5932" s="49" t="s">
        <v>3968</v>
      </c>
      <c r="C5932" s="49" t="s">
        <v>213</v>
      </c>
    </row>
    <row r="5933" spans="2:3" hidden="1">
      <c r="B5933" s="49" t="s">
        <v>3969</v>
      </c>
      <c r="C5933" s="49" t="s">
        <v>213</v>
      </c>
    </row>
    <row r="5934" spans="2:3" hidden="1">
      <c r="B5934" s="49" t="s">
        <v>3970</v>
      </c>
      <c r="C5934" s="49" t="s">
        <v>31</v>
      </c>
    </row>
    <row r="5935" spans="2:3" hidden="1">
      <c r="B5935" s="49" t="s">
        <v>3971</v>
      </c>
      <c r="C5935" s="49" t="s">
        <v>31</v>
      </c>
    </row>
    <row r="5936" spans="2:3" hidden="1">
      <c r="B5936" s="49" t="s">
        <v>3972</v>
      </c>
      <c r="C5936" s="49" t="s">
        <v>31</v>
      </c>
    </row>
    <row r="5937" spans="2:3" hidden="1">
      <c r="B5937" s="49" t="s">
        <v>3973</v>
      </c>
      <c r="C5937" s="49" t="s">
        <v>213</v>
      </c>
    </row>
    <row r="5938" spans="2:3" hidden="1">
      <c r="B5938" s="49" t="s">
        <v>3974</v>
      </c>
      <c r="C5938" s="49" t="s">
        <v>213</v>
      </c>
    </row>
    <row r="5939" spans="2:3">
      <c r="B5939" s="49" t="s">
        <v>3975</v>
      </c>
      <c r="C5939" s="49" t="s">
        <v>224</v>
      </c>
    </row>
    <row r="5940" spans="2:3" hidden="1">
      <c r="B5940" s="49" t="s">
        <v>3976</v>
      </c>
      <c r="C5940" s="49" t="s">
        <v>213</v>
      </c>
    </row>
    <row r="5941" spans="2:3" hidden="1">
      <c r="B5941" s="49" t="s">
        <v>3977</v>
      </c>
      <c r="C5941" s="49" t="s">
        <v>213</v>
      </c>
    </row>
    <row r="5942" spans="2:3">
      <c r="B5942" s="49" t="s">
        <v>3978</v>
      </c>
      <c r="C5942" s="49" t="s">
        <v>224</v>
      </c>
    </row>
    <row r="5943" spans="2:3" hidden="1">
      <c r="B5943" s="49" t="s">
        <v>3979</v>
      </c>
      <c r="C5943" s="49" t="s">
        <v>213</v>
      </c>
    </row>
    <row r="5944" spans="2:3" hidden="1">
      <c r="B5944" s="49" t="s">
        <v>3980</v>
      </c>
      <c r="C5944" s="49" t="s">
        <v>213</v>
      </c>
    </row>
    <row r="5945" spans="2:3" hidden="1">
      <c r="B5945" s="49" t="s">
        <v>3981</v>
      </c>
      <c r="C5945" s="49" t="s">
        <v>213</v>
      </c>
    </row>
    <row r="5946" spans="2:3">
      <c r="B5946" s="49" t="s">
        <v>3982</v>
      </c>
      <c r="C5946" s="49" t="s">
        <v>224</v>
      </c>
    </row>
    <row r="5947" spans="2:3" hidden="1">
      <c r="B5947" s="49" t="s">
        <v>3983</v>
      </c>
      <c r="C5947" s="49" t="s">
        <v>213</v>
      </c>
    </row>
    <row r="5948" spans="2:3" hidden="1">
      <c r="B5948" s="49" t="s">
        <v>3984</v>
      </c>
      <c r="C5948" s="49" t="s">
        <v>213</v>
      </c>
    </row>
    <row r="5949" spans="2:3" hidden="1">
      <c r="B5949" s="49" t="s">
        <v>3985</v>
      </c>
      <c r="C5949" s="49" t="s">
        <v>213</v>
      </c>
    </row>
    <row r="5950" spans="2:3" hidden="1">
      <c r="B5950" s="49" t="s">
        <v>3986</v>
      </c>
      <c r="C5950" s="49" t="s">
        <v>213</v>
      </c>
    </row>
    <row r="5951" spans="2:3" hidden="1">
      <c r="B5951" s="49" t="s">
        <v>3987</v>
      </c>
      <c r="C5951" s="49" t="s">
        <v>213</v>
      </c>
    </row>
    <row r="5952" spans="2:3" hidden="1">
      <c r="B5952" s="49" t="s">
        <v>3988</v>
      </c>
      <c r="C5952" s="49" t="s">
        <v>31</v>
      </c>
    </row>
    <row r="5953" spans="2:3" hidden="1">
      <c r="B5953" s="49" t="s">
        <v>3989</v>
      </c>
      <c r="C5953" s="49" t="s">
        <v>213</v>
      </c>
    </row>
    <row r="5954" spans="2:3" hidden="1">
      <c r="B5954" s="49" t="s">
        <v>3990</v>
      </c>
      <c r="C5954" s="49" t="s">
        <v>213</v>
      </c>
    </row>
    <row r="5955" spans="2:3" hidden="1">
      <c r="B5955" s="49" t="s">
        <v>3991</v>
      </c>
      <c r="C5955" s="49" t="s">
        <v>213</v>
      </c>
    </row>
    <row r="5956" spans="2:3" hidden="1">
      <c r="B5956" s="49" t="s">
        <v>3992</v>
      </c>
      <c r="C5956" s="49" t="s">
        <v>31</v>
      </c>
    </row>
    <row r="5957" spans="2:3" hidden="1">
      <c r="B5957" s="49" t="s">
        <v>3993</v>
      </c>
      <c r="C5957" s="49" t="s">
        <v>31</v>
      </c>
    </row>
    <row r="5958" spans="2:3" hidden="1">
      <c r="B5958" s="49" t="s">
        <v>3994</v>
      </c>
      <c r="C5958" s="49" t="s">
        <v>31</v>
      </c>
    </row>
    <row r="5959" spans="2:3" hidden="1">
      <c r="B5959" s="49" t="s">
        <v>3995</v>
      </c>
      <c r="C5959" s="49" t="s">
        <v>213</v>
      </c>
    </row>
    <row r="5960" spans="2:3" hidden="1">
      <c r="B5960" s="49" t="s">
        <v>3996</v>
      </c>
      <c r="C5960" s="49" t="s">
        <v>213</v>
      </c>
    </row>
    <row r="5961" spans="2:3" hidden="1">
      <c r="B5961" s="49" t="s">
        <v>3997</v>
      </c>
      <c r="C5961" s="49" t="s">
        <v>213</v>
      </c>
    </row>
    <row r="5962" spans="2:3" hidden="1">
      <c r="B5962" s="49" t="s">
        <v>3998</v>
      </c>
      <c r="C5962" s="49" t="s">
        <v>213</v>
      </c>
    </row>
    <row r="5963" spans="2:3" hidden="1">
      <c r="B5963" s="49" t="s">
        <v>3999</v>
      </c>
      <c r="C5963" s="49" t="s">
        <v>213</v>
      </c>
    </row>
    <row r="5964" spans="2:3" hidden="1">
      <c r="B5964" s="49" t="s">
        <v>4000</v>
      </c>
      <c r="C5964" s="49" t="s">
        <v>213</v>
      </c>
    </row>
    <row r="5965" spans="2:3" hidden="1">
      <c r="B5965" s="49" t="s">
        <v>4001</v>
      </c>
      <c r="C5965" s="49" t="s">
        <v>213</v>
      </c>
    </row>
    <row r="5966" spans="2:3" hidden="1">
      <c r="B5966" s="49" t="s">
        <v>4002</v>
      </c>
      <c r="C5966" s="49" t="s">
        <v>213</v>
      </c>
    </row>
    <row r="5967" spans="2:3" hidden="1">
      <c r="B5967" s="49" t="s">
        <v>4003</v>
      </c>
      <c r="C5967" s="49" t="s">
        <v>213</v>
      </c>
    </row>
    <row r="5968" spans="2:3" hidden="1">
      <c r="B5968" s="49" t="s">
        <v>4004</v>
      </c>
      <c r="C5968" s="49" t="s">
        <v>213</v>
      </c>
    </row>
    <row r="5969" spans="2:3" hidden="1">
      <c r="B5969" s="49" t="s">
        <v>4005</v>
      </c>
      <c r="C5969" s="49" t="s">
        <v>213</v>
      </c>
    </row>
    <row r="5970" spans="2:3" hidden="1">
      <c r="B5970" s="49" t="s">
        <v>4006</v>
      </c>
      <c r="C5970" s="49" t="s">
        <v>213</v>
      </c>
    </row>
    <row r="5971" spans="2:3" hidden="1">
      <c r="B5971" s="49" t="s">
        <v>4007</v>
      </c>
      <c r="C5971" s="49" t="s">
        <v>213</v>
      </c>
    </row>
    <row r="5972" spans="2:3" hidden="1">
      <c r="B5972" s="49" t="s">
        <v>4008</v>
      </c>
      <c r="C5972" s="49" t="s">
        <v>213</v>
      </c>
    </row>
    <row r="5973" spans="2:3" hidden="1">
      <c r="B5973" s="49" t="s">
        <v>4009</v>
      </c>
      <c r="C5973" s="49" t="s">
        <v>213</v>
      </c>
    </row>
    <row r="5974" spans="2:3" hidden="1">
      <c r="B5974" s="49" t="s">
        <v>4010</v>
      </c>
      <c r="C5974" s="49" t="s">
        <v>31</v>
      </c>
    </row>
    <row r="5975" spans="2:3" hidden="1">
      <c r="B5975" s="49" t="s">
        <v>4011</v>
      </c>
      <c r="C5975" s="49" t="s">
        <v>213</v>
      </c>
    </row>
    <row r="5976" spans="2:3" hidden="1">
      <c r="B5976" s="49" t="s">
        <v>4012</v>
      </c>
      <c r="C5976" s="49" t="s">
        <v>213</v>
      </c>
    </row>
    <row r="5977" spans="2:3" hidden="1">
      <c r="B5977" s="49" t="s">
        <v>4013</v>
      </c>
      <c r="C5977" s="49" t="s">
        <v>206</v>
      </c>
    </row>
    <row r="5978" spans="2:3" hidden="1">
      <c r="B5978" s="49" t="s">
        <v>4014</v>
      </c>
      <c r="C5978" s="49" t="s">
        <v>206</v>
      </c>
    </row>
    <row r="5979" spans="2:3" hidden="1">
      <c r="B5979" s="49" t="s">
        <v>4015</v>
      </c>
      <c r="C5979" s="49" t="s">
        <v>206</v>
      </c>
    </row>
    <row r="5980" spans="2:3" hidden="1">
      <c r="B5980" s="49" t="s">
        <v>4016</v>
      </c>
      <c r="C5980" s="49" t="s">
        <v>206</v>
      </c>
    </row>
    <row r="5981" spans="2:3" hidden="1">
      <c r="B5981" s="49" t="s">
        <v>4017</v>
      </c>
      <c r="C5981" s="49" t="s">
        <v>206</v>
      </c>
    </row>
    <row r="5982" spans="2:3" hidden="1">
      <c r="B5982" s="49" t="s">
        <v>4018</v>
      </c>
      <c r="C5982" s="49" t="s">
        <v>206</v>
      </c>
    </row>
    <row r="5983" spans="2:3" hidden="1">
      <c r="B5983" s="49" t="s">
        <v>4019</v>
      </c>
      <c r="C5983" s="49" t="s">
        <v>206</v>
      </c>
    </row>
    <row r="5984" spans="2:3" hidden="1">
      <c r="B5984" s="49" t="s">
        <v>4020</v>
      </c>
      <c r="C5984" s="49" t="s">
        <v>206</v>
      </c>
    </row>
    <row r="5985" spans="2:3" hidden="1">
      <c r="B5985" s="49" t="s">
        <v>4021</v>
      </c>
      <c r="C5985" s="49" t="s">
        <v>206</v>
      </c>
    </row>
    <row r="5986" spans="2:3" hidden="1">
      <c r="B5986" s="49" t="s">
        <v>4022</v>
      </c>
      <c r="C5986" s="49" t="s">
        <v>206</v>
      </c>
    </row>
    <row r="5987" spans="2:3" hidden="1">
      <c r="B5987" s="49" t="s">
        <v>4023</v>
      </c>
      <c r="C5987" s="49" t="s">
        <v>206</v>
      </c>
    </row>
    <row r="5988" spans="2:3" hidden="1">
      <c r="B5988" s="49" t="s">
        <v>4024</v>
      </c>
      <c r="C5988" s="49" t="s">
        <v>206</v>
      </c>
    </row>
    <row r="5989" spans="2:3" hidden="1">
      <c r="B5989" s="49" t="s">
        <v>4025</v>
      </c>
      <c r="C5989" s="49" t="s">
        <v>206</v>
      </c>
    </row>
    <row r="5990" spans="2:3" hidden="1">
      <c r="B5990" s="49" t="s">
        <v>4026</v>
      </c>
      <c r="C5990" s="49" t="s">
        <v>206</v>
      </c>
    </row>
    <row r="5991" spans="2:3" hidden="1">
      <c r="B5991" s="49" t="s">
        <v>4027</v>
      </c>
      <c r="C5991" s="49" t="s">
        <v>206</v>
      </c>
    </row>
    <row r="5992" spans="2:3" hidden="1">
      <c r="B5992" s="49" t="s">
        <v>4028</v>
      </c>
      <c r="C5992" s="49" t="s">
        <v>206</v>
      </c>
    </row>
    <row r="5993" spans="2:3" hidden="1">
      <c r="B5993" s="49" t="s">
        <v>4029</v>
      </c>
      <c r="C5993" s="49" t="s">
        <v>206</v>
      </c>
    </row>
    <row r="5994" spans="2:3" hidden="1">
      <c r="B5994" s="49" t="s">
        <v>4030</v>
      </c>
      <c r="C5994" s="49" t="s">
        <v>206</v>
      </c>
    </row>
    <row r="5995" spans="2:3" hidden="1">
      <c r="B5995" s="49" t="s">
        <v>4031</v>
      </c>
      <c r="C5995" s="49" t="s">
        <v>206</v>
      </c>
    </row>
    <row r="5996" spans="2:3" hidden="1">
      <c r="B5996" s="49" t="s">
        <v>4032</v>
      </c>
      <c r="C5996" s="49" t="s">
        <v>206</v>
      </c>
    </row>
    <row r="5997" spans="2:3" hidden="1">
      <c r="B5997" s="49" t="s">
        <v>4033</v>
      </c>
      <c r="C5997" s="49" t="s">
        <v>206</v>
      </c>
    </row>
    <row r="5998" spans="2:3" hidden="1">
      <c r="B5998" s="49" t="s">
        <v>4034</v>
      </c>
      <c r="C5998" s="49" t="s">
        <v>206</v>
      </c>
    </row>
    <row r="5999" spans="2:3" hidden="1">
      <c r="B5999" s="49" t="s">
        <v>4035</v>
      </c>
      <c r="C5999" s="49" t="s">
        <v>206</v>
      </c>
    </row>
    <row r="6000" spans="2:3" hidden="1">
      <c r="B6000" s="49" t="s">
        <v>4036</v>
      </c>
      <c r="C6000" s="49" t="s">
        <v>206</v>
      </c>
    </row>
    <row r="6001" spans="2:3" hidden="1">
      <c r="B6001" s="49" t="s">
        <v>4037</v>
      </c>
      <c r="C6001" s="49" t="s">
        <v>213</v>
      </c>
    </row>
    <row r="6002" spans="2:3" hidden="1">
      <c r="B6002" s="49" t="s">
        <v>4038</v>
      </c>
      <c r="C6002" s="49" t="s">
        <v>213</v>
      </c>
    </row>
    <row r="6003" spans="2:3">
      <c r="B6003" s="49" t="s">
        <v>4039</v>
      </c>
      <c r="C6003" s="49" t="s">
        <v>224</v>
      </c>
    </row>
    <row r="6004" spans="2:3" hidden="1">
      <c r="B6004" s="49" t="s">
        <v>4040</v>
      </c>
      <c r="C6004" s="49" t="s">
        <v>213</v>
      </c>
    </row>
    <row r="6005" spans="2:3" hidden="1">
      <c r="B6005" s="49" t="s">
        <v>4041</v>
      </c>
      <c r="C6005" s="49" t="s">
        <v>213</v>
      </c>
    </row>
    <row r="6006" spans="2:3">
      <c r="B6006" s="49" t="s">
        <v>4042</v>
      </c>
      <c r="C6006" s="49" t="s">
        <v>224</v>
      </c>
    </row>
    <row r="6007" spans="2:3" hidden="1">
      <c r="B6007" s="49" t="s">
        <v>4043</v>
      </c>
      <c r="C6007" s="49" t="s">
        <v>213</v>
      </c>
    </row>
    <row r="6008" spans="2:3" hidden="1">
      <c r="B6008" s="49" t="s">
        <v>4044</v>
      </c>
      <c r="C6008" s="49" t="s">
        <v>213</v>
      </c>
    </row>
    <row r="6009" spans="2:3" hidden="1">
      <c r="B6009" s="49" t="s">
        <v>4045</v>
      </c>
      <c r="C6009" s="49" t="s">
        <v>213</v>
      </c>
    </row>
    <row r="6010" spans="2:3">
      <c r="B6010" s="49" t="s">
        <v>4046</v>
      </c>
      <c r="C6010" s="49" t="s">
        <v>224</v>
      </c>
    </row>
    <row r="6011" spans="2:3" hidden="1">
      <c r="B6011" s="49" t="s">
        <v>4047</v>
      </c>
      <c r="C6011" s="49" t="s">
        <v>31</v>
      </c>
    </row>
    <row r="6012" spans="2:3" hidden="1">
      <c r="B6012" s="49" t="s">
        <v>4048</v>
      </c>
      <c r="C6012" s="49" t="s">
        <v>213</v>
      </c>
    </row>
    <row r="6013" spans="2:3" hidden="1">
      <c r="B6013" s="49" t="s">
        <v>4049</v>
      </c>
      <c r="C6013" s="49" t="s">
        <v>213</v>
      </c>
    </row>
    <row r="6014" spans="2:3" hidden="1">
      <c r="B6014" s="49" t="s">
        <v>4050</v>
      </c>
      <c r="C6014" s="49" t="s">
        <v>213</v>
      </c>
    </row>
    <row r="6015" spans="2:3" hidden="1">
      <c r="B6015" s="49" t="s">
        <v>4051</v>
      </c>
      <c r="C6015" s="49" t="s">
        <v>213</v>
      </c>
    </row>
    <row r="6016" spans="2:3" hidden="1">
      <c r="B6016" s="49" t="s">
        <v>4052</v>
      </c>
      <c r="C6016" s="49" t="s">
        <v>31</v>
      </c>
    </row>
    <row r="6017" spans="2:3" hidden="1">
      <c r="B6017" s="49" t="s">
        <v>4053</v>
      </c>
      <c r="C6017" s="49" t="s">
        <v>31</v>
      </c>
    </row>
    <row r="6018" spans="2:3" hidden="1">
      <c r="B6018" s="49" t="s">
        <v>4054</v>
      </c>
      <c r="C6018" s="49" t="s">
        <v>31</v>
      </c>
    </row>
    <row r="6019" spans="2:3" hidden="1">
      <c r="B6019" s="49" t="s">
        <v>4055</v>
      </c>
      <c r="C6019" s="49" t="s">
        <v>31</v>
      </c>
    </row>
    <row r="6020" spans="2:3" hidden="1">
      <c r="B6020" s="49" t="s">
        <v>4056</v>
      </c>
      <c r="C6020" s="49" t="s">
        <v>31</v>
      </c>
    </row>
    <row r="6021" spans="2:3" hidden="1">
      <c r="B6021" s="49" t="s">
        <v>4057</v>
      </c>
      <c r="C6021" s="49" t="s">
        <v>31</v>
      </c>
    </row>
    <row r="6022" spans="2:3" hidden="1">
      <c r="B6022" s="49" t="s">
        <v>4058</v>
      </c>
      <c r="C6022" s="49" t="s">
        <v>31</v>
      </c>
    </row>
    <row r="6023" spans="2:3" hidden="1">
      <c r="B6023" s="49" t="s">
        <v>4059</v>
      </c>
      <c r="C6023" s="49" t="s">
        <v>213</v>
      </c>
    </row>
    <row r="6024" spans="2:3" hidden="1">
      <c r="B6024" s="49" t="s">
        <v>4060</v>
      </c>
      <c r="C6024" s="49" t="s">
        <v>213</v>
      </c>
    </row>
    <row r="6025" spans="2:3">
      <c r="B6025" s="49" t="s">
        <v>4061</v>
      </c>
      <c r="C6025" s="49" t="s">
        <v>224</v>
      </c>
    </row>
    <row r="6026" spans="2:3" hidden="1">
      <c r="B6026" s="49" t="s">
        <v>4062</v>
      </c>
      <c r="C6026" s="49" t="s">
        <v>213</v>
      </c>
    </row>
    <row r="6027" spans="2:3" hidden="1">
      <c r="B6027" s="49" t="s">
        <v>4063</v>
      </c>
      <c r="C6027" s="49" t="s">
        <v>213</v>
      </c>
    </row>
    <row r="6028" spans="2:3">
      <c r="B6028" s="49" t="s">
        <v>4064</v>
      </c>
      <c r="C6028" s="49" t="s">
        <v>224</v>
      </c>
    </row>
    <row r="6029" spans="2:3" hidden="1">
      <c r="B6029" s="49" t="s">
        <v>4065</v>
      </c>
      <c r="C6029" s="49" t="s">
        <v>213</v>
      </c>
    </row>
    <row r="6030" spans="2:3" hidden="1">
      <c r="B6030" s="49" t="s">
        <v>4066</v>
      </c>
      <c r="C6030" s="49" t="s">
        <v>213</v>
      </c>
    </row>
    <row r="6031" spans="2:3" hidden="1">
      <c r="B6031" s="49" t="s">
        <v>4067</v>
      </c>
      <c r="C6031" s="49" t="s">
        <v>213</v>
      </c>
    </row>
    <row r="6032" spans="2:3">
      <c r="B6032" s="49" t="s">
        <v>4068</v>
      </c>
      <c r="C6032" s="49" t="s">
        <v>224</v>
      </c>
    </row>
    <row r="6033" spans="2:3" hidden="1">
      <c r="B6033" s="49" t="s">
        <v>4069</v>
      </c>
      <c r="C6033" s="49" t="s">
        <v>213</v>
      </c>
    </row>
    <row r="6034" spans="2:3" hidden="1">
      <c r="B6034" s="49" t="s">
        <v>4070</v>
      </c>
      <c r="C6034" s="49" t="s">
        <v>213</v>
      </c>
    </row>
    <row r="6035" spans="2:3" hidden="1">
      <c r="B6035" s="49" t="s">
        <v>4071</v>
      </c>
      <c r="C6035" s="49" t="s">
        <v>213</v>
      </c>
    </row>
    <row r="6036" spans="2:3" hidden="1">
      <c r="B6036" s="49" t="s">
        <v>4072</v>
      </c>
      <c r="C6036" s="49" t="s">
        <v>213</v>
      </c>
    </row>
    <row r="6037" spans="2:3" hidden="1">
      <c r="B6037" s="49" t="s">
        <v>4073</v>
      </c>
      <c r="C6037" s="49" t="s">
        <v>213</v>
      </c>
    </row>
    <row r="6038" spans="2:3" hidden="1">
      <c r="B6038" s="49" t="s">
        <v>4074</v>
      </c>
      <c r="C6038" s="49" t="s">
        <v>31</v>
      </c>
    </row>
    <row r="6039" spans="2:3" hidden="1">
      <c r="B6039" s="49" t="s">
        <v>4075</v>
      </c>
      <c r="C6039" s="49" t="s">
        <v>213</v>
      </c>
    </row>
    <row r="6040" spans="2:3" hidden="1">
      <c r="B6040" s="49" t="s">
        <v>4076</v>
      </c>
      <c r="C6040" s="49" t="s">
        <v>213</v>
      </c>
    </row>
    <row r="6041" spans="2:3" hidden="1">
      <c r="B6041" s="49" t="s">
        <v>4077</v>
      </c>
      <c r="C6041" s="49" t="s">
        <v>213</v>
      </c>
    </row>
    <row r="6042" spans="2:3" hidden="1">
      <c r="B6042" s="49" t="s">
        <v>4078</v>
      </c>
      <c r="C6042" s="49" t="s">
        <v>31</v>
      </c>
    </row>
    <row r="6043" spans="2:3" hidden="1">
      <c r="B6043" s="49" t="s">
        <v>4079</v>
      </c>
      <c r="C6043" s="49" t="s">
        <v>31</v>
      </c>
    </row>
    <row r="6044" spans="2:3" hidden="1">
      <c r="B6044" s="49" t="s">
        <v>4080</v>
      </c>
      <c r="C6044" s="49" t="s">
        <v>31</v>
      </c>
    </row>
    <row r="6045" spans="2:3" hidden="1">
      <c r="B6045" s="49" t="s">
        <v>4081</v>
      </c>
      <c r="C6045" s="49" t="s">
        <v>213</v>
      </c>
    </row>
    <row r="6046" spans="2:3" hidden="1">
      <c r="B6046" s="49" t="s">
        <v>4082</v>
      </c>
      <c r="C6046" s="49" t="s">
        <v>213</v>
      </c>
    </row>
    <row r="6047" spans="2:3" hidden="1">
      <c r="B6047" s="49" t="s">
        <v>4083</v>
      </c>
      <c r="C6047" s="49" t="s">
        <v>213</v>
      </c>
    </row>
    <row r="6048" spans="2:3">
      <c r="B6048" s="49" t="s">
        <v>4084</v>
      </c>
      <c r="C6048" s="49" t="s">
        <v>224</v>
      </c>
    </row>
    <row r="6049" spans="2:3" hidden="1">
      <c r="B6049" s="49" t="s">
        <v>4085</v>
      </c>
      <c r="C6049" s="49" t="s">
        <v>213</v>
      </c>
    </row>
    <row r="6050" spans="2:3" hidden="1">
      <c r="B6050" s="49" t="s">
        <v>4086</v>
      </c>
      <c r="C6050" s="49" t="s">
        <v>213</v>
      </c>
    </row>
    <row r="6051" spans="2:3" hidden="1">
      <c r="B6051" s="49" t="s">
        <v>4087</v>
      </c>
      <c r="C6051" s="49" t="s">
        <v>213</v>
      </c>
    </row>
    <row r="6052" spans="2:3">
      <c r="B6052" s="49" t="s">
        <v>4088</v>
      </c>
      <c r="C6052" s="49" t="s">
        <v>224</v>
      </c>
    </row>
    <row r="6053" spans="2:3" hidden="1">
      <c r="B6053" s="49" t="s">
        <v>4089</v>
      </c>
      <c r="C6053" s="49" t="s">
        <v>213</v>
      </c>
    </row>
    <row r="6054" spans="2:3" hidden="1">
      <c r="B6054" s="49" t="s">
        <v>4090</v>
      </c>
      <c r="C6054" s="49" t="s">
        <v>213</v>
      </c>
    </row>
    <row r="6055" spans="2:3" hidden="1">
      <c r="B6055" s="49" t="s">
        <v>4091</v>
      </c>
      <c r="C6055" s="49" t="s">
        <v>213</v>
      </c>
    </row>
    <row r="6056" spans="2:3" hidden="1">
      <c r="B6056" s="49" t="s">
        <v>4092</v>
      </c>
      <c r="C6056" s="49" t="s">
        <v>213</v>
      </c>
    </row>
    <row r="6057" spans="2:3" hidden="1">
      <c r="B6057" s="49" t="s">
        <v>4093</v>
      </c>
      <c r="C6057" s="49" t="s">
        <v>213</v>
      </c>
    </row>
    <row r="6058" spans="2:3">
      <c r="B6058" s="49" t="s">
        <v>4094</v>
      </c>
      <c r="C6058" s="49" t="s">
        <v>224</v>
      </c>
    </row>
    <row r="6059" spans="2:3" hidden="1">
      <c r="B6059" s="49" t="s">
        <v>4095</v>
      </c>
      <c r="C6059" s="49" t="s">
        <v>213</v>
      </c>
    </row>
    <row r="6060" spans="2:3" hidden="1">
      <c r="B6060" s="49" t="s">
        <v>4096</v>
      </c>
      <c r="C6060" s="49" t="s">
        <v>213</v>
      </c>
    </row>
    <row r="6061" spans="2:3" hidden="1">
      <c r="B6061" s="49" t="s">
        <v>4097</v>
      </c>
      <c r="C6061" s="49" t="s">
        <v>213</v>
      </c>
    </row>
    <row r="6062" spans="2:3" hidden="1">
      <c r="B6062" s="49" t="s">
        <v>4098</v>
      </c>
      <c r="C6062" s="49" t="s">
        <v>213</v>
      </c>
    </row>
    <row r="6063" spans="2:3" hidden="1">
      <c r="B6063" s="49" t="s">
        <v>4099</v>
      </c>
      <c r="C6063" s="49" t="s">
        <v>213</v>
      </c>
    </row>
    <row r="6064" spans="2:3" hidden="1">
      <c r="B6064" s="49" t="s">
        <v>4100</v>
      </c>
      <c r="C6064" s="49" t="s">
        <v>31</v>
      </c>
    </row>
    <row r="6065" spans="2:3" hidden="1">
      <c r="B6065" s="49" t="s">
        <v>4101</v>
      </c>
      <c r="C6065" s="49" t="s">
        <v>213</v>
      </c>
    </row>
    <row r="6066" spans="2:3" hidden="1">
      <c r="B6066" s="49" t="s">
        <v>4102</v>
      </c>
      <c r="C6066" s="49" t="s">
        <v>213</v>
      </c>
    </row>
    <row r="6067" spans="2:3" hidden="1">
      <c r="B6067" s="49" t="s">
        <v>4103</v>
      </c>
      <c r="C6067" s="49" t="s">
        <v>213</v>
      </c>
    </row>
    <row r="6068" spans="2:3" hidden="1">
      <c r="B6068" s="49" t="s">
        <v>4104</v>
      </c>
      <c r="C6068" s="49" t="s">
        <v>31</v>
      </c>
    </row>
    <row r="6069" spans="2:3" hidden="1">
      <c r="B6069" s="49" t="s">
        <v>4105</v>
      </c>
      <c r="C6069" s="49" t="s">
        <v>31</v>
      </c>
    </row>
    <row r="6070" spans="2:3" hidden="1">
      <c r="B6070" s="49" t="s">
        <v>4106</v>
      </c>
      <c r="C6070" s="49" t="s">
        <v>31</v>
      </c>
    </row>
    <row r="6071" spans="2:3" hidden="1">
      <c r="B6071" s="49" t="s">
        <v>4107</v>
      </c>
      <c r="C6071" s="49" t="s">
        <v>206</v>
      </c>
    </row>
    <row r="6072" spans="2:3" hidden="1">
      <c r="B6072" s="49" t="s">
        <v>4108</v>
      </c>
      <c r="C6072" s="49" t="s">
        <v>213</v>
      </c>
    </row>
    <row r="6073" spans="2:3" hidden="1">
      <c r="B6073" s="49" t="s">
        <v>4109</v>
      </c>
      <c r="C6073" s="49" t="s">
        <v>213</v>
      </c>
    </row>
    <row r="6074" spans="2:3" hidden="1">
      <c r="B6074" s="49" t="s">
        <v>4110</v>
      </c>
      <c r="C6074" s="49" t="s">
        <v>213</v>
      </c>
    </row>
    <row r="6075" spans="2:3" hidden="1">
      <c r="B6075" s="49" t="s">
        <v>4111</v>
      </c>
      <c r="C6075" s="49" t="s">
        <v>213</v>
      </c>
    </row>
    <row r="6076" spans="2:3" hidden="1">
      <c r="B6076" s="49" t="s">
        <v>4112</v>
      </c>
      <c r="C6076" s="49" t="s">
        <v>213</v>
      </c>
    </row>
    <row r="6077" spans="2:3" hidden="1">
      <c r="B6077" s="49" t="s">
        <v>4113</v>
      </c>
      <c r="C6077" s="49" t="s">
        <v>213</v>
      </c>
    </row>
    <row r="6078" spans="2:3" hidden="1">
      <c r="B6078" s="49" t="s">
        <v>4114</v>
      </c>
      <c r="C6078" s="49" t="s">
        <v>213</v>
      </c>
    </row>
    <row r="6079" spans="2:3" hidden="1">
      <c r="B6079" s="49" t="s">
        <v>4115</v>
      </c>
      <c r="C6079" s="49" t="s">
        <v>213</v>
      </c>
    </row>
    <row r="6080" spans="2:3" hidden="1">
      <c r="B6080" s="49" t="s">
        <v>4116</v>
      </c>
      <c r="C6080" s="49" t="s">
        <v>213</v>
      </c>
    </row>
    <row r="6081" spans="2:3" hidden="1">
      <c r="B6081" s="49" t="s">
        <v>4117</v>
      </c>
      <c r="C6081" s="49" t="s">
        <v>213</v>
      </c>
    </row>
    <row r="6082" spans="2:3" hidden="1">
      <c r="B6082" s="49" t="s">
        <v>4118</v>
      </c>
      <c r="C6082" s="49" t="s">
        <v>213</v>
      </c>
    </row>
    <row r="6083" spans="2:3" hidden="1">
      <c r="B6083" s="49" t="s">
        <v>4119</v>
      </c>
      <c r="C6083" s="49" t="s">
        <v>213</v>
      </c>
    </row>
    <row r="6084" spans="2:3" hidden="1">
      <c r="B6084" s="49" t="s">
        <v>4120</v>
      </c>
      <c r="C6084" s="49" t="s">
        <v>213</v>
      </c>
    </row>
    <row r="6085" spans="2:3" hidden="1">
      <c r="B6085" s="49" t="s">
        <v>4121</v>
      </c>
      <c r="C6085" s="49" t="s">
        <v>213</v>
      </c>
    </row>
    <row r="6086" spans="2:3" hidden="1">
      <c r="B6086" s="49" t="s">
        <v>4122</v>
      </c>
      <c r="C6086" s="49" t="s">
        <v>213</v>
      </c>
    </row>
    <row r="6087" spans="2:3" hidden="1">
      <c r="B6087" s="49" t="s">
        <v>4123</v>
      </c>
      <c r="C6087" s="49" t="s">
        <v>213</v>
      </c>
    </row>
    <row r="6088" spans="2:3" hidden="1">
      <c r="B6088" s="49" t="s">
        <v>4124</v>
      </c>
      <c r="C6088" s="49" t="s">
        <v>213</v>
      </c>
    </row>
    <row r="6089" spans="2:3" hidden="1">
      <c r="B6089" s="49" t="s">
        <v>4125</v>
      </c>
      <c r="C6089" s="49" t="s">
        <v>213</v>
      </c>
    </row>
    <row r="6090" spans="2:3" hidden="1">
      <c r="B6090" s="49" t="s">
        <v>4126</v>
      </c>
      <c r="C6090" s="49" t="s">
        <v>31</v>
      </c>
    </row>
    <row r="6091" spans="2:3" hidden="1">
      <c r="B6091" s="49" t="s">
        <v>4127</v>
      </c>
      <c r="C6091" s="49" t="s">
        <v>213</v>
      </c>
    </row>
    <row r="6092" spans="2:3" hidden="1">
      <c r="B6092" s="49" t="s">
        <v>4128</v>
      </c>
      <c r="C6092" s="49" t="s">
        <v>213</v>
      </c>
    </row>
    <row r="6093" spans="2:3" hidden="1">
      <c r="B6093" s="49" t="s">
        <v>4129</v>
      </c>
      <c r="C6093" s="49" t="s">
        <v>206</v>
      </c>
    </row>
    <row r="6094" spans="2:3" hidden="1">
      <c r="B6094" s="49" t="s">
        <v>4130</v>
      </c>
      <c r="C6094" s="49" t="s">
        <v>206</v>
      </c>
    </row>
    <row r="6095" spans="2:3" hidden="1">
      <c r="B6095" s="49" t="s">
        <v>4131</v>
      </c>
      <c r="C6095" s="49" t="s">
        <v>206</v>
      </c>
    </row>
    <row r="6096" spans="2:3" hidden="1">
      <c r="B6096" s="49" t="s">
        <v>4132</v>
      </c>
      <c r="C6096" s="49" t="s">
        <v>206</v>
      </c>
    </row>
    <row r="6097" spans="2:3" hidden="1">
      <c r="B6097" s="49" t="s">
        <v>4133</v>
      </c>
      <c r="C6097" s="49" t="s">
        <v>206</v>
      </c>
    </row>
    <row r="6098" spans="2:3" hidden="1">
      <c r="B6098" s="49" t="s">
        <v>4134</v>
      </c>
      <c r="C6098" s="49" t="s">
        <v>206</v>
      </c>
    </row>
    <row r="6099" spans="2:3" hidden="1">
      <c r="B6099" s="49" t="s">
        <v>4135</v>
      </c>
      <c r="C6099" s="49" t="s">
        <v>206</v>
      </c>
    </row>
    <row r="6100" spans="2:3" hidden="1">
      <c r="B6100" s="49" t="s">
        <v>4136</v>
      </c>
      <c r="C6100" s="49" t="s">
        <v>206</v>
      </c>
    </row>
    <row r="6101" spans="2:3" hidden="1">
      <c r="B6101" s="49" t="s">
        <v>4137</v>
      </c>
      <c r="C6101" s="49" t="s">
        <v>206</v>
      </c>
    </row>
    <row r="6102" spans="2:3" hidden="1">
      <c r="B6102" s="49" t="s">
        <v>4138</v>
      </c>
      <c r="C6102" s="49" t="s">
        <v>206</v>
      </c>
    </row>
    <row r="6103" spans="2:3" hidden="1">
      <c r="B6103" s="49" t="s">
        <v>4139</v>
      </c>
      <c r="C6103" s="49" t="s">
        <v>206</v>
      </c>
    </row>
    <row r="6104" spans="2:3" hidden="1">
      <c r="B6104" s="49" t="s">
        <v>4140</v>
      </c>
      <c r="C6104" s="49" t="s">
        <v>206</v>
      </c>
    </row>
    <row r="6105" spans="2:3" hidden="1">
      <c r="B6105" s="49" t="s">
        <v>4141</v>
      </c>
      <c r="C6105" s="49" t="s">
        <v>206</v>
      </c>
    </row>
    <row r="6106" spans="2:3" hidden="1">
      <c r="B6106" s="49" t="s">
        <v>4142</v>
      </c>
      <c r="C6106" s="49" t="s">
        <v>206</v>
      </c>
    </row>
    <row r="6107" spans="2:3" hidden="1">
      <c r="B6107" s="49" t="s">
        <v>4143</v>
      </c>
      <c r="C6107" s="49" t="s">
        <v>206</v>
      </c>
    </row>
    <row r="6108" spans="2:3" hidden="1">
      <c r="B6108" s="49" t="s">
        <v>4144</v>
      </c>
      <c r="C6108" s="49" t="s">
        <v>206</v>
      </c>
    </row>
    <row r="6109" spans="2:3" hidden="1">
      <c r="B6109" s="49" t="s">
        <v>4145</v>
      </c>
      <c r="C6109" s="49" t="s">
        <v>206</v>
      </c>
    </row>
    <row r="6110" spans="2:3" hidden="1">
      <c r="B6110" s="49" t="s">
        <v>4146</v>
      </c>
      <c r="C6110" s="49" t="s">
        <v>206</v>
      </c>
    </row>
    <row r="6111" spans="2:3" hidden="1">
      <c r="B6111" s="49" t="s">
        <v>4147</v>
      </c>
      <c r="C6111" s="49" t="s">
        <v>206</v>
      </c>
    </row>
    <row r="6112" spans="2:3" hidden="1">
      <c r="B6112" s="49" t="s">
        <v>4148</v>
      </c>
      <c r="C6112" s="49" t="s">
        <v>206</v>
      </c>
    </row>
    <row r="6113" spans="2:3" hidden="1">
      <c r="B6113" s="49" t="s">
        <v>4149</v>
      </c>
      <c r="C6113" s="49" t="s">
        <v>206</v>
      </c>
    </row>
    <row r="6114" spans="2:3" hidden="1">
      <c r="B6114" s="49" t="s">
        <v>4150</v>
      </c>
      <c r="C6114" s="49" t="s">
        <v>206</v>
      </c>
    </row>
    <row r="6115" spans="2:3" hidden="1">
      <c r="B6115" s="49" t="s">
        <v>4151</v>
      </c>
      <c r="C6115" s="49" t="s">
        <v>206</v>
      </c>
    </row>
    <row r="6116" spans="2:3" hidden="1">
      <c r="B6116" s="49" t="s">
        <v>4152</v>
      </c>
      <c r="C6116" s="49" t="s">
        <v>206</v>
      </c>
    </row>
    <row r="6117" spans="2:3" hidden="1">
      <c r="B6117" s="49" t="s">
        <v>4153</v>
      </c>
      <c r="C6117" s="49" t="s">
        <v>209</v>
      </c>
    </row>
    <row r="6118" spans="2:3" hidden="1">
      <c r="B6118" s="49" t="s">
        <v>4154</v>
      </c>
      <c r="C6118" s="49" t="s">
        <v>209</v>
      </c>
    </row>
    <row r="6119" spans="2:3" hidden="1">
      <c r="B6119" s="49" t="s">
        <v>4155</v>
      </c>
      <c r="C6119" s="49" t="s">
        <v>213</v>
      </c>
    </row>
    <row r="6120" spans="2:3" hidden="1">
      <c r="B6120" s="49" t="s">
        <v>4156</v>
      </c>
      <c r="C6120" s="49" t="s">
        <v>213</v>
      </c>
    </row>
    <row r="6121" spans="2:3" hidden="1">
      <c r="B6121" s="49" t="s">
        <v>4157</v>
      </c>
      <c r="C6121" s="49" t="s">
        <v>213</v>
      </c>
    </row>
    <row r="6122" spans="2:3" hidden="1">
      <c r="B6122" s="49" t="s">
        <v>4158</v>
      </c>
      <c r="C6122" s="49" t="s">
        <v>213</v>
      </c>
    </row>
    <row r="6123" spans="2:3" hidden="1">
      <c r="B6123" s="49" t="s">
        <v>4159</v>
      </c>
      <c r="C6123" s="49" t="s">
        <v>209</v>
      </c>
    </row>
    <row r="6124" spans="2:3" hidden="1">
      <c r="B6124" s="49" t="s">
        <v>4160</v>
      </c>
      <c r="C6124" s="49" t="s">
        <v>213</v>
      </c>
    </row>
    <row r="6125" spans="2:3" hidden="1">
      <c r="B6125" s="49" t="s">
        <v>4161</v>
      </c>
      <c r="C6125" s="49" t="s">
        <v>213</v>
      </c>
    </row>
    <row r="6126" spans="2:3" hidden="1">
      <c r="B6126" s="49" t="s">
        <v>4162</v>
      </c>
      <c r="C6126" s="49" t="s">
        <v>213</v>
      </c>
    </row>
    <row r="6127" spans="2:3" hidden="1">
      <c r="B6127" s="49" t="s">
        <v>4163</v>
      </c>
      <c r="C6127" s="49" t="s">
        <v>213</v>
      </c>
    </row>
    <row r="6128" spans="2:3" hidden="1">
      <c r="B6128" s="49" t="s">
        <v>4164</v>
      </c>
      <c r="C6128" s="49" t="s">
        <v>31</v>
      </c>
    </row>
    <row r="6129" spans="2:3" hidden="1">
      <c r="B6129" s="49" t="s">
        <v>4165</v>
      </c>
      <c r="C6129" s="49" t="s">
        <v>213</v>
      </c>
    </row>
    <row r="6130" spans="2:3" hidden="1">
      <c r="B6130" s="49" t="s">
        <v>4166</v>
      </c>
      <c r="C6130" s="49" t="s">
        <v>213</v>
      </c>
    </row>
    <row r="6131" spans="2:3" hidden="1">
      <c r="B6131" s="49" t="s">
        <v>4167</v>
      </c>
      <c r="C6131" s="49" t="s">
        <v>213</v>
      </c>
    </row>
    <row r="6132" spans="2:3" hidden="1">
      <c r="B6132" s="49" t="s">
        <v>4168</v>
      </c>
      <c r="C6132" s="49" t="s">
        <v>31</v>
      </c>
    </row>
    <row r="6133" spans="2:3" hidden="1">
      <c r="B6133" s="49" t="s">
        <v>4169</v>
      </c>
      <c r="C6133" s="49" t="s">
        <v>31</v>
      </c>
    </row>
    <row r="6134" spans="2:3" hidden="1">
      <c r="B6134" s="49" t="s">
        <v>4170</v>
      </c>
      <c r="C6134" s="49" t="s">
        <v>31</v>
      </c>
    </row>
    <row r="6135" spans="2:3" hidden="1">
      <c r="B6135" s="49" t="s">
        <v>4171</v>
      </c>
      <c r="C6135" s="49" t="s">
        <v>213</v>
      </c>
    </row>
    <row r="6136" spans="2:3" hidden="1">
      <c r="B6136" s="49" t="s">
        <v>4172</v>
      </c>
      <c r="C6136" s="49" t="s">
        <v>213</v>
      </c>
    </row>
    <row r="6137" spans="2:3" hidden="1">
      <c r="B6137" s="49" t="s">
        <v>4173</v>
      </c>
      <c r="C6137" s="49" t="s">
        <v>213</v>
      </c>
    </row>
    <row r="6138" spans="2:3" hidden="1">
      <c r="B6138" s="49" t="s">
        <v>4174</v>
      </c>
      <c r="C6138" s="49" t="s">
        <v>213</v>
      </c>
    </row>
    <row r="6139" spans="2:3" hidden="1">
      <c r="B6139" s="49" t="s">
        <v>4175</v>
      </c>
      <c r="C6139" s="49" t="s">
        <v>213</v>
      </c>
    </row>
    <row r="6140" spans="2:3" hidden="1">
      <c r="B6140" s="49" t="s">
        <v>4176</v>
      </c>
      <c r="C6140" s="49" t="s">
        <v>213</v>
      </c>
    </row>
    <row r="6141" spans="2:3" hidden="1">
      <c r="B6141" s="49" t="s">
        <v>4177</v>
      </c>
      <c r="C6141" s="49" t="s">
        <v>213</v>
      </c>
    </row>
    <row r="6142" spans="2:3" hidden="1">
      <c r="B6142" s="49" t="s">
        <v>4178</v>
      </c>
      <c r="C6142" s="49" t="s">
        <v>213</v>
      </c>
    </row>
    <row r="6143" spans="2:3" hidden="1">
      <c r="B6143" s="49" t="s">
        <v>4179</v>
      </c>
      <c r="C6143" s="49" t="s">
        <v>213</v>
      </c>
    </row>
    <row r="6144" spans="2:3" hidden="1">
      <c r="B6144" s="49" t="s">
        <v>4180</v>
      </c>
      <c r="C6144" s="49" t="s">
        <v>213</v>
      </c>
    </row>
    <row r="6145" spans="2:3" hidden="1">
      <c r="B6145" s="49" t="s">
        <v>4181</v>
      </c>
      <c r="C6145" s="49" t="s">
        <v>213</v>
      </c>
    </row>
    <row r="6146" spans="2:3" hidden="1">
      <c r="B6146" s="49" t="s">
        <v>4182</v>
      </c>
      <c r="C6146" s="49" t="s">
        <v>213</v>
      </c>
    </row>
    <row r="6147" spans="2:3" hidden="1">
      <c r="B6147" s="49" t="s">
        <v>4183</v>
      </c>
      <c r="C6147" s="49" t="s">
        <v>213</v>
      </c>
    </row>
    <row r="6148" spans="2:3" hidden="1">
      <c r="B6148" s="49" t="s">
        <v>4184</v>
      </c>
      <c r="C6148" s="49" t="s">
        <v>213</v>
      </c>
    </row>
    <row r="6149" spans="2:3" hidden="1">
      <c r="B6149" s="49" t="s">
        <v>4185</v>
      </c>
      <c r="C6149" s="49" t="s">
        <v>213</v>
      </c>
    </row>
    <row r="6150" spans="2:3" hidden="1">
      <c r="B6150" s="49" t="s">
        <v>4186</v>
      </c>
      <c r="C6150" s="49" t="s">
        <v>31</v>
      </c>
    </row>
    <row r="6151" spans="2:3" hidden="1">
      <c r="B6151" s="49" t="s">
        <v>4187</v>
      </c>
      <c r="C6151" s="49" t="s">
        <v>213</v>
      </c>
    </row>
    <row r="6152" spans="2:3" hidden="1">
      <c r="B6152" s="49" t="s">
        <v>4188</v>
      </c>
      <c r="C6152" s="49" t="s">
        <v>213</v>
      </c>
    </row>
    <row r="6153" spans="2:3" hidden="1">
      <c r="B6153" s="49" t="s">
        <v>4189</v>
      </c>
      <c r="C6153" s="49" t="s">
        <v>209</v>
      </c>
    </row>
    <row r="6154" spans="2:3" hidden="1">
      <c r="B6154" s="49" t="s">
        <v>4190</v>
      </c>
      <c r="C6154" s="49" t="s">
        <v>213</v>
      </c>
    </row>
    <row r="6155" spans="2:3" hidden="1">
      <c r="B6155" s="49" t="s">
        <v>4191</v>
      </c>
      <c r="C6155" s="49" t="s">
        <v>213</v>
      </c>
    </row>
    <row r="6156" spans="2:3" hidden="1">
      <c r="B6156" s="49" t="s">
        <v>4192</v>
      </c>
      <c r="C6156" s="49" t="s">
        <v>213</v>
      </c>
    </row>
    <row r="6157" spans="2:3" hidden="1">
      <c r="B6157" s="49" t="s">
        <v>4193</v>
      </c>
      <c r="C6157" s="49" t="s">
        <v>213</v>
      </c>
    </row>
    <row r="6158" spans="2:3" hidden="1">
      <c r="B6158" s="49" t="s">
        <v>4194</v>
      </c>
      <c r="C6158" s="49" t="s">
        <v>213</v>
      </c>
    </row>
    <row r="6159" spans="2:3" hidden="1">
      <c r="B6159" s="49" t="s">
        <v>4195</v>
      </c>
      <c r="C6159" s="49" t="s">
        <v>213</v>
      </c>
    </row>
    <row r="6160" spans="2:3" hidden="1">
      <c r="B6160" s="49" t="s">
        <v>4196</v>
      </c>
      <c r="C6160" s="49" t="s">
        <v>213</v>
      </c>
    </row>
    <row r="6161" spans="2:3" hidden="1">
      <c r="B6161" s="49" t="s">
        <v>4197</v>
      </c>
      <c r="C6161" s="49" t="s">
        <v>213</v>
      </c>
    </row>
    <row r="6162" spans="2:3" hidden="1">
      <c r="B6162" s="49" t="s">
        <v>4198</v>
      </c>
      <c r="C6162" s="49" t="s">
        <v>213</v>
      </c>
    </row>
    <row r="6163" spans="2:3" hidden="1">
      <c r="B6163" s="49" t="s">
        <v>4199</v>
      </c>
      <c r="C6163" s="49" t="s">
        <v>213</v>
      </c>
    </row>
    <row r="6164" spans="2:3" hidden="1">
      <c r="B6164" s="49" t="s">
        <v>4200</v>
      </c>
      <c r="C6164" s="49" t="s">
        <v>213</v>
      </c>
    </row>
    <row r="6165" spans="2:3" hidden="1">
      <c r="B6165" s="49" t="s">
        <v>4201</v>
      </c>
      <c r="C6165" s="49" t="s">
        <v>213</v>
      </c>
    </row>
    <row r="6166" spans="2:3" hidden="1">
      <c r="B6166" s="49" t="s">
        <v>4202</v>
      </c>
      <c r="C6166" s="49" t="s">
        <v>213</v>
      </c>
    </row>
    <row r="6167" spans="2:3" hidden="1">
      <c r="B6167" s="49" t="s">
        <v>4203</v>
      </c>
      <c r="C6167" s="49" t="s">
        <v>213</v>
      </c>
    </row>
    <row r="6168" spans="2:3" hidden="1">
      <c r="B6168" s="49" t="s">
        <v>4204</v>
      </c>
      <c r="C6168" s="49" t="s">
        <v>213</v>
      </c>
    </row>
    <row r="6169" spans="2:3" hidden="1">
      <c r="B6169" s="49" t="s">
        <v>4205</v>
      </c>
      <c r="C6169" s="49" t="s">
        <v>213</v>
      </c>
    </row>
    <row r="6170" spans="2:3" hidden="1">
      <c r="B6170" s="49" t="s">
        <v>4206</v>
      </c>
      <c r="C6170" s="49" t="s">
        <v>213</v>
      </c>
    </row>
    <row r="6171" spans="2:3" hidden="1">
      <c r="B6171" s="49" t="s">
        <v>4207</v>
      </c>
      <c r="C6171" s="49" t="s">
        <v>213</v>
      </c>
    </row>
    <row r="6172" spans="2:3" hidden="1">
      <c r="B6172" s="49" t="s">
        <v>4208</v>
      </c>
      <c r="C6172" s="49" t="s">
        <v>31</v>
      </c>
    </row>
    <row r="6173" spans="2:3" hidden="1">
      <c r="B6173" s="49" t="s">
        <v>4209</v>
      </c>
      <c r="C6173" s="49" t="s">
        <v>213</v>
      </c>
    </row>
    <row r="6174" spans="2:3" hidden="1">
      <c r="B6174" s="49" t="s">
        <v>4210</v>
      </c>
      <c r="C6174" s="49" t="s">
        <v>213</v>
      </c>
    </row>
    <row r="6175" spans="2:3" hidden="1">
      <c r="B6175" s="49" t="s">
        <v>4211</v>
      </c>
      <c r="C6175" s="49" t="s">
        <v>209</v>
      </c>
    </row>
    <row r="6176" spans="2:3" hidden="1">
      <c r="B6176" s="49" t="s">
        <v>4212</v>
      </c>
      <c r="C6176" s="49" t="s">
        <v>213</v>
      </c>
    </row>
    <row r="6177" spans="2:3" hidden="1">
      <c r="B6177" s="49" t="s">
        <v>4213</v>
      </c>
      <c r="C6177" s="49" t="s">
        <v>213</v>
      </c>
    </row>
    <row r="6178" spans="2:3" hidden="1">
      <c r="B6178" s="49" t="s">
        <v>4214</v>
      </c>
      <c r="C6178" s="49" t="s">
        <v>213</v>
      </c>
    </row>
    <row r="6179" spans="2:3" hidden="1">
      <c r="B6179" s="49" t="s">
        <v>4215</v>
      </c>
      <c r="C6179" s="49" t="s">
        <v>213</v>
      </c>
    </row>
    <row r="6180" spans="2:3" hidden="1">
      <c r="B6180" s="49" t="s">
        <v>4216</v>
      </c>
      <c r="C6180" s="49" t="s">
        <v>213</v>
      </c>
    </row>
    <row r="6181" spans="2:3" hidden="1">
      <c r="B6181" s="49" t="s">
        <v>4217</v>
      </c>
      <c r="C6181" s="49" t="s">
        <v>213</v>
      </c>
    </row>
    <row r="6182" spans="2:3" hidden="1">
      <c r="B6182" s="49" t="s">
        <v>4218</v>
      </c>
      <c r="C6182" s="49" t="s">
        <v>213</v>
      </c>
    </row>
    <row r="6183" spans="2:3" hidden="1">
      <c r="B6183" s="49" t="s">
        <v>4219</v>
      </c>
      <c r="C6183" s="49" t="s">
        <v>213</v>
      </c>
    </row>
    <row r="6184" spans="2:3" hidden="1">
      <c r="B6184" s="49" t="s">
        <v>4220</v>
      </c>
      <c r="C6184" s="49" t="s">
        <v>213</v>
      </c>
    </row>
    <row r="6185" spans="2:3" hidden="1">
      <c r="B6185" s="49" t="s">
        <v>4221</v>
      </c>
      <c r="C6185" s="49" t="s">
        <v>213</v>
      </c>
    </row>
    <row r="6186" spans="2:3" hidden="1">
      <c r="B6186" s="49" t="s">
        <v>4222</v>
      </c>
      <c r="C6186" s="49" t="s">
        <v>213</v>
      </c>
    </row>
    <row r="6187" spans="2:3" hidden="1">
      <c r="B6187" s="49" t="s">
        <v>4223</v>
      </c>
      <c r="C6187" s="49" t="s">
        <v>213</v>
      </c>
    </row>
    <row r="6188" spans="2:3" hidden="1">
      <c r="B6188" s="49" t="s">
        <v>4224</v>
      </c>
      <c r="C6188" s="49" t="s">
        <v>213</v>
      </c>
    </row>
    <row r="6189" spans="2:3" hidden="1">
      <c r="B6189" s="49" t="s">
        <v>4225</v>
      </c>
      <c r="C6189" s="49" t="s">
        <v>213</v>
      </c>
    </row>
    <row r="6190" spans="2:3" hidden="1">
      <c r="B6190" s="49" t="s">
        <v>4226</v>
      </c>
      <c r="C6190" s="49" t="s">
        <v>206</v>
      </c>
    </row>
    <row r="6191" spans="2:3" hidden="1">
      <c r="B6191" s="49" t="s">
        <v>4227</v>
      </c>
      <c r="C6191" s="49" t="s">
        <v>206</v>
      </c>
    </row>
    <row r="6192" spans="2:3" hidden="1">
      <c r="B6192" s="49" t="s">
        <v>4228</v>
      </c>
      <c r="C6192" s="49" t="s">
        <v>206</v>
      </c>
    </row>
    <row r="6193" spans="2:3" hidden="1">
      <c r="B6193" s="49" t="s">
        <v>4229</v>
      </c>
      <c r="C6193" s="49" t="s">
        <v>206</v>
      </c>
    </row>
    <row r="6194" spans="2:3" hidden="1">
      <c r="B6194" s="49" t="s">
        <v>4230</v>
      </c>
      <c r="C6194" s="49" t="s">
        <v>206</v>
      </c>
    </row>
    <row r="6195" spans="2:3" hidden="1">
      <c r="B6195" s="49" t="s">
        <v>4231</v>
      </c>
      <c r="C6195" s="49" t="s">
        <v>206</v>
      </c>
    </row>
    <row r="6196" spans="2:3" hidden="1">
      <c r="B6196" s="49" t="s">
        <v>4232</v>
      </c>
      <c r="C6196" s="49" t="s">
        <v>206</v>
      </c>
    </row>
    <row r="6197" spans="2:3" hidden="1">
      <c r="B6197" s="49" t="s">
        <v>4233</v>
      </c>
      <c r="C6197" s="49" t="s">
        <v>206</v>
      </c>
    </row>
    <row r="6198" spans="2:3" hidden="1">
      <c r="B6198" s="49" t="s">
        <v>4234</v>
      </c>
      <c r="C6198" s="49" t="s">
        <v>206</v>
      </c>
    </row>
    <row r="6199" spans="2:3" hidden="1">
      <c r="B6199" s="49" t="s">
        <v>4235</v>
      </c>
      <c r="C6199" s="49" t="s">
        <v>209</v>
      </c>
    </row>
    <row r="6200" spans="2:3" hidden="1">
      <c r="B6200" s="49" t="s">
        <v>4236</v>
      </c>
      <c r="C6200" s="49" t="s">
        <v>209</v>
      </c>
    </row>
    <row r="6201" spans="2:3" hidden="1">
      <c r="B6201" s="49" t="s">
        <v>4237</v>
      </c>
      <c r="C6201" s="49" t="s">
        <v>209</v>
      </c>
    </row>
    <row r="6202" spans="2:3" hidden="1">
      <c r="B6202" s="49" t="s">
        <v>4238</v>
      </c>
      <c r="C6202" s="49" t="s">
        <v>209</v>
      </c>
    </row>
    <row r="6203" spans="2:3" hidden="1">
      <c r="B6203" s="49" t="s">
        <v>4239</v>
      </c>
      <c r="C6203" s="49" t="s">
        <v>209</v>
      </c>
    </row>
    <row r="6204" spans="2:3" hidden="1">
      <c r="B6204" s="49" t="s">
        <v>4240</v>
      </c>
      <c r="C6204" s="49" t="s">
        <v>209</v>
      </c>
    </row>
    <row r="6205" spans="2:3" hidden="1">
      <c r="B6205" s="49" t="s">
        <v>4241</v>
      </c>
      <c r="C6205" s="49" t="s">
        <v>209</v>
      </c>
    </row>
    <row r="6206" spans="2:3" hidden="1">
      <c r="B6206" s="49" t="s">
        <v>4242</v>
      </c>
      <c r="C6206" s="49" t="s">
        <v>209</v>
      </c>
    </row>
    <row r="6207" spans="2:3" hidden="1">
      <c r="B6207" s="49" t="s">
        <v>4243</v>
      </c>
      <c r="C6207" s="49" t="s">
        <v>209</v>
      </c>
    </row>
    <row r="6208" spans="2:3" hidden="1">
      <c r="B6208" s="49" t="s">
        <v>4244</v>
      </c>
      <c r="C6208" s="49" t="s">
        <v>209</v>
      </c>
    </row>
    <row r="6209" spans="2:3" hidden="1">
      <c r="B6209" s="49" t="s">
        <v>4245</v>
      </c>
      <c r="C6209" s="49" t="s">
        <v>209</v>
      </c>
    </row>
    <row r="6210" spans="2:3" hidden="1">
      <c r="B6210" s="49" t="s">
        <v>4246</v>
      </c>
      <c r="C6210" s="49" t="s">
        <v>209</v>
      </c>
    </row>
    <row r="6211" spans="2:3" hidden="1">
      <c r="B6211" s="49" t="s">
        <v>4247</v>
      </c>
      <c r="C6211" s="49" t="s">
        <v>209</v>
      </c>
    </row>
    <row r="6212" spans="2:3" hidden="1">
      <c r="B6212" s="49" t="s">
        <v>4248</v>
      </c>
      <c r="C6212" s="49" t="s">
        <v>209</v>
      </c>
    </row>
    <row r="6213" spans="2:3" hidden="1">
      <c r="B6213" s="49" t="s">
        <v>4249</v>
      </c>
      <c r="C6213" s="49" t="s">
        <v>209</v>
      </c>
    </row>
    <row r="6214" spans="2:3" hidden="1">
      <c r="B6214" s="49" t="s">
        <v>4250</v>
      </c>
      <c r="C6214" s="49" t="s">
        <v>209</v>
      </c>
    </row>
    <row r="6215" spans="2:3" hidden="1">
      <c r="B6215" s="49" t="s">
        <v>4251</v>
      </c>
      <c r="C6215" s="49" t="s">
        <v>209</v>
      </c>
    </row>
    <row r="6216" spans="2:3" hidden="1">
      <c r="B6216" s="49" t="s">
        <v>4252</v>
      </c>
      <c r="C6216" s="49" t="s">
        <v>209</v>
      </c>
    </row>
    <row r="6217" spans="2:3" hidden="1">
      <c r="B6217" s="49" t="s">
        <v>4253</v>
      </c>
      <c r="C6217" s="49" t="s">
        <v>209</v>
      </c>
    </row>
    <row r="6218" spans="2:3" hidden="1">
      <c r="B6218" s="49" t="s">
        <v>4254</v>
      </c>
      <c r="C6218" s="49" t="s">
        <v>209</v>
      </c>
    </row>
    <row r="6219" spans="2:3" hidden="1">
      <c r="B6219" s="49" t="s">
        <v>4255</v>
      </c>
      <c r="C6219" s="49" t="s">
        <v>209</v>
      </c>
    </row>
    <row r="6220" spans="2:3" hidden="1">
      <c r="B6220" s="49" t="s">
        <v>4256</v>
      </c>
      <c r="C6220" s="49" t="s">
        <v>209</v>
      </c>
    </row>
    <row r="6221" spans="2:3" hidden="1">
      <c r="B6221" s="49" t="s">
        <v>4257</v>
      </c>
      <c r="C6221" s="49" t="s">
        <v>209</v>
      </c>
    </row>
    <row r="6222" spans="2:3" hidden="1">
      <c r="B6222" s="49" t="s">
        <v>4258</v>
      </c>
      <c r="C6222" s="49" t="s">
        <v>209</v>
      </c>
    </row>
    <row r="6223" spans="2:3" hidden="1">
      <c r="B6223" s="49" t="s">
        <v>4259</v>
      </c>
      <c r="C6223" s="49" t="s">
        <v>209</v>
      </c>
    </row>
    <row r="6224" spans="2:3" hidden="1">
      <c r="B6224" s="49" t="s">
        <v>4260</v>
      </c>
      <c r="C6224" s="49" t="s">
        <v>209</v>
      </c>
    </row>
    <row r="6225" spans="2:3" hidden="1">
      <c r="B6225" s="49" t="s">
        <v>4261</v>
      </c>
      <c r="C6225" s="49" t="s">
        <v>209</v>
      </c>
    </row>
    <row r="6226" spans="2:3" hidden="1">
      <c r="B6226" s="49" t="s">
        <v>4262</v>
      </c>
      <c r="C6226" s="49" t="s">
        <v>209</v>
      </c>
    </row>
    <row r="6227" spans="2:3" hidden="1">
      <c r="B6227" s="49" t="s">
        <v>4263</v>
      </c>
      <c r="C6227" s="49" t="s">
        <v>209</v>
      </c>
    </row>
    <row r="6228" spans="2:3" hidden="1">
      <c r="B6228" s="49" t="s">
        <v>4264</v>
      </c>
      <c r="C6228" s="49" t="s">
        <v>209</v>
      </c>
    </row>
    <row r="6229" spans="2:3" hidden="1">
      <c r="B6229" s="49" t="s">
        <v>4265</v>
      </c>
      <c r="C6229" s="49" t="s">
        <v>209</v>
      </c>
    </row>
    <row r="6230" spans="2:3" hidden="1">
      <c r="B6230" s="49" t="s">
        <v>4266</v>
      </c>
      <c r="C6230" s="49" t="s">
        <v>209</v>
      </c>
    </row>
    <row r="6231" spans="2:3" hidden="1">
      <c r="B6231" s="49" t="s">
        <v>4267</v>
      </c>
      <c r="C6231" s="49" t="s">
        <v>209</v>
      </c>
    </row>
    <row r="6232" spans="2:3" hidden="1">
      <c r="B6232" s="49" t="s">
        <v>4268</v>
      </c>
      <c r="C6232" s="49" t="s">
        <v>209</v>
      </c>
    </row>
    <row r="6233" spans="2:3" hidden="1">
      <c r="B6233" s="49" t="s">
        <v>4269</v>
      </c>
      <c r="C6233" s="49" t="s">
        <v>209</v>
      </c>
    </row>
    <row r="6234" spans="2:3" hidden="1">
      <c r="B6234" s="49" t="s">
        <v>4270</v>
      </c>
      <c r="C6234" s="49" t="s">
        <v>209</v>
      </c>
    </row>
    <row r="6235" spans="2:3" hidden="1">
      <c r="B6235" s="49" t="s">
        <v>4271</v>
      </c>
      <c r="C6235" s="49" t="s">
        <v>209</v>
      </c>
    </row>
    <row r="6236" spans="2:3" hidden="1">
      <c r="B6236" s="49" t="s">
        <v>4272</v>
      </c>
      <c r="C6236" s="49" t="s">
        <v>209</v>
      </c>
    </row>
    <row r="6237" spans="2:3" hidden="1">
      <c r="B6237" s="49" t="s">
        <v>4273</v>
      </c>
      <c r="C6237" s="49" t="s">
        <v>209</v>
      </c>
    </row>
    <row r="6238" spans="2:3" hidden="1">
      <c r="B6238" s="49" t="s">
        <v>4274</v>
      </c>
      <c r="C6238" s="49" t="s">
        <v>209</v>
      </c>
    </row>
    <row r="6239" spans="2:3" hidden="1">
      <c r="B6239" s="49" t="s">
        <v>4275</v>
      </c>
      <c r="C6239" s="49" t="s">
        <v>209</v>
      </c>
    </row>
    <row r="6240" spans="2:3" hidden="1">
      <c r="B6240" s="49" t="s">
        <v>4276</v>
      </c>
      <c r="C6240" s="49" t="s">
        <v>209</v>
      </c>
    </row>
    <row r="6241" spans="2:3" hidden="1">
      <c r="B6241" s="49" t="s">
        <v>4277</v>
      </c>
      <c r="C6241" s="49" t="s">
        <v>209</v>
      </c>
    </row>
    <row r="6242" spans="2:3" hidden="1">
      <c r="B6242" s="49" t="s">
        <v>4278</v>
      </c>
      <c r="C6242" s="49" t="s">
        <v>209</v>
      </c>
    </row>
    <row r="6243" spans="2:3" hidden="1">
      <c r="B6243" s="49" t="s">
        <v>4279</v>
      </c>
      <c r="C6243" s="49" t="s">
        <v>209</v>
      </c>
    </row>
    <row r="6244" spans="2:3" hidden="1">
      <c r="B6244" s="49" t="s">
        <v>4280</v>
      </c>
      <c r="C6244" s="49" t="s">
        <v>209</v>
      </c>
    </row>
    <row r="6245" spans="2:3" hidden="1">
      <c r="B6245" s="49" t="s">
        <v>4281</v>
      </c>
      <c r="C6245" s="49" t="s">
        <v>209</v>
      </c>
    </row>
    <row r="6246" spans="2:3" hidden="1">
      <c r="B6246" s="49" t="s">
        <v>4282</v>
      </c>
      <c r="C6246" s="49" t="s">
        <v>209</v>
      </c>
    </row>
    <row r="6247" spans="2:3" hidden="1">
      <c r="B6247" s="49" t="s">
        <v>4283</v>
      </c>
      <c r="C6247" s="49" t="s">
        <v>209</v>
      </c>
    </row>
    <row r="6248" spans="2:3" hidden="1">
      <c r="B6248" s="49" t="s">
        <v>4284</v>
      </c>
      <c r="C6248" s="49" t="s">
        <v>209</v>
      </c>
    </row>
    <row r="6249" spans="2:3" hidden="1">
      <c r="B6249" s="49" t="s">
        <v>4285</v>
      </c>
      <c r="C6249" s="49" t="s">
        <v>209</v>
      </c>
    </row>
    <row r="6250" spans="2:3" hidden="1">
      <c r="B6250" s="49" t="s">
        <v>4286</v>
      </c>
      <c r="C6250" s="49" t="s">
        <v>209</v>
      </c>
    </row>
    <row r="6251" spans="2:3" hidden="1">
      <c r="B6251" s="49" t="s">
        <v>4287</v>
      </c>
      <c r="C6251" s="49" t="s">
        <v>209</v>
      </c>
    </row>
    <row r="6252" spans="2:3" hidden="1">
      <c r="B6252" s="49" t="s">
        <v>4288</v>
      </c>
      <c r="C6252" s="49" t="s">
        <v>209</v>
      </c>
    </row>
    <row r="6253" spans="2:3" hidden="1">
      <c r="B6253" s="49" t="s">
        <v>4289</v>
      </c>
      <c r="C6253" s="49" t="s">
        <v>209</v>
      </c>
    </row>
    <row r="6254" spans="2:3" hidden="1">
      <c r="B6254" s="49" t="s">
        <v>4290</v>
      </c>
      <c r="C6254" s="49" t="s">
        <v>209</v>
      </c>
    </row>
    <row r="6255" spans="2:3" hidden="1">
      <c r="B6255" s="49" t="s">
        <v>4291</v>
      </c>
      <c r="C6255" s="49" t="s">
        <v>209</v>
      </c>
    </row>
    <row r="6256" spans="2:3" hidden="1">
      <c r="B6256" s="49" t="s">
        <v>4292</v>
      </c>
      <c r="C6256" s="49" t="s">
        <v>209</v>
      </c>
    </row>
    <row r="6257" spans="2:3" hidden="1">
      <c r="B6257" s="49" t="s">
        <v>4293</v>
      </c>
      <c r="C6257" s="49" t="s">
        <v>209</v>
      </c>
    </row>
    <row r="6258" spans="2:3" hidden="1">
      <c r="B6258" s="49" t="s">
        <v>4294</v>
      </c>
      <c r="C6258" s="49" t="s">
        <v>209</v>
      </c>
    </row>
    <row r="6259" spans="2:3" hidden="1">
      <c r="B6259" s="49" t="s">
        <v>4295</v>
      </c>
      <c r="C6259" s="49" t="s">
        <v>209</v>
      </c>
    </row>
    <row r="6260" spans="2:3" hidden="1">
      <c r="B6260" s="49" t="s">
        <v>4296</v>
      </c>
      <c r="C6260" s="49" t="s">
        <v>209</v>
      </c>
    </row>
    <row r="6261" spans="2:3" hidden="1">
      <c r="B6261" s="49" t="s">
        <v>4297</v>
      </c>
      <c r="C6261" s="49" t="s">
        <v>209</v>
      </c>
    </row>
    <row r="6262" spans="2:3" hidden="1">
      <c r="B6262" s="49" t="s">
        <v>4298</v>
      </c>
      <c r="C6262" s="49" t="s">
        <v>209</v>
      </c>
    </row>
    <row r="6263" spans="2:3" hidden="1">
      <c r="B6263" s="49" t="s">
        <v>4299</v>
      </c>
      <c r="C6263" s="49" t="s">
        <v>209</v>
      </c>
    </row>
    <row r="6264" spans="2:3" hidden="1">
      <c r="B6264" s="49" t="s">
        <v>4300</v>
      </c>
      <c r="C6264" s="49" t="s">
        <v>209</v>
      </c>
    </row>
    <row r="6265" spans="2:3" hidden="1">
      <c r="B6265" s="49" t="s">
        <v>4301</v>
      </c>
      <c r="C6265" s="49" t="s">
        <v>209</v>
      </c>
    </row>
    <row r="6266" spans="2:3" hidden="1">
      <c r="B6266" s="49" t="s">
        <v>4302</v>
      </c>
      <c r="C6266" s="49" t="s">
        <v>209</v>
      </c>
    </row>
    <row r="6267" spans="2:3" hidden="1">
      <c r="B6267" s="49" t="s">
        <v>4303</v>
      </c>
      <c r="C6267" s="49" t="s">
        <v>209</v>
      </c>
    </row>
    <row r="6268" spans="2:3" hidden="1">
      <c r="B6268" s="49" t="s">
        <v>4304</v>
      </c>
      <c r="C6268" s="49" t="s">
        <v>209</v>
      </c>
    </row>
    <row r="6269" spans="2:3" hidden="1">
      <c r="B6269" s="49" t="s">
        <v>4305</v>
      </c>
      <c r="C6269" s="49" t="s">
        <v>209</v>
      </c>
    </row>
    <row r="6270" spans="2:3" hidden="1">
      <c r="B6270" s="49" t="s">
        <v>4306</v>
      </c>
      <c r="C6270" s="49" t="s">
        <v>209</v>
      </c>
    </row>
    <row r="6271" spans="2:3" hidden="1">
      <c r="B6271" s="49" t="s">
        <v>4307</v>
      </c>
      <c r="C6271" s="49" t="s">
        <v>209</v>
      </c>
    </row>
    <row r="6272" spans="2:3" hidden="1">
      <c r="B6272" s="49" t="s">
        <v>4308</v>
      </c>
      <c r="C6272" s="49" t="s">
        <v>209</v>
      </c>
    </row>
    <row r="6273" spans="2:3" hidden="1">
      <c r="B6273" s="49" t="s">
        <v>4309</v>
      </c>
      <c r="C6273" s="49" t="s">
        <v>209</v>
      </c>
    </row>
    <row r="6274" spans="2:3" hidden="1">
      <c r="B6274" s="49" t="s">
        <v>4310</v>
      </c>
      <c r="C6274" s="49" t="s">
        <v>209</v>
      </c>
    </row>
    <row r="6275" spans="2:3" hidden="1">
      <c r="B6275" s="49" t="s">
        <v>4311</v>
      </c>
      <c r="C6275" s="49" t="s">
        <v>209</v>
      </c>
    </row>
    <row r="6276" spans="2:3" hidden="1">
      <c r="B6276" s="49" t="s">
        <v>4312</v>
      </c>
      <c r="C6276" s="49" t="s">
        <v>209</v>
      </c>
    </row>
    <row r="6277" spans="2:3" hidden="1">
      <c r="B6277" s="49" t="s">
        <v>4313</v>
      </c>
      <c r="C6277" s="49" t="s">
        <v>209</v>
      </c>
    </row>
    <row r="6278" spans="2:3" hidden="1">
      <c r="B6278" s="49" t="s">
        <v>4314</v>
      </c>
      <c r="C6278" s="49" t="s">
        <v>209</v>
      </c>
    </row>
    <row r="6279" spans="2:3" hidden="1">
      <c r="B6279" s="49" t="s">
        <v>4315</v>
      </c>
      <c r="C6279" s="49" t="s">
        <v>209</v>
      </c>
    </row>
    <row r="6280" spans="2:3" hidden="1">
      <c r="B6280" s="49" t="s">
        <v>4316</v>
      </c>
      <c r="C6280" s="49" t="s">
        <v>213</v>
      </c>
    </row>
    <row r="6281" spans="2:3">
      <c r="B6281" s="49" t="s">
        <v>4317</v>
      </c>
      <c r="C6281" s="49" t="s">
        <v>224</v>
      </c>
    </row>
    <row r="6282" spans="2:3" hidden="1">
      <c r="B6282" s="49" t="s">
        <v>4318</v>
      </c>
      <c r="C6282" s="49" t="s">
        <v>213</v>
      </c>
    </row>
    <row r="6283" spans="2:3">
      <c r="B6283" s="49" t="s">
        <v>4319</v>
      </c>
      <c r="C6283" s="49" t="s">
        <v>224</v>
      </c>
    </row>
    <row r="6284" spans="2:3" hidden="1">
      <c r="B6284" s="49" t="s">
        <v>4320</v>
      </c>
      <c r="C6284" s="49" t="s">
        <v>213</v>
      </c>
    </row>
    <row r="6285" spans="2:3" hidden="1">
      <c r="B6285" s="49" t="s">
        <v>4321</v>
      </c>
      <c r="C6285" s="49" t="s">
        <v>213</v>
      </c>
    </row>
    <row r="6286" spans="2:3">
      <c r="B6286" s="49" t="s">
        <v>4322</v>
      </c>
      <c r="C6286" s="49" t="s">
        <v>224</v>
      </c>
    </row>
    <row r="6287" spans="2:3" hidden="1">
      <c r="B6287" s="49" t="s">
        <v>4323</v>
      </c>
      <c r="C6287" s="49" t="s">
        <v>213</v>
      </c>
    </row>
    <row r="6288" spans="2:3" hidden="1">
      <c r="B6288" s="49" t="s">
        <v>4324</v>
      </c>
      <c r="C6288" s="49" t="s">
        <v>213</v>
      </c>
    </row>
    <row r="6289" spans="2:3" hidden="1">
      <c r="B6289" s="49" t="s">
        <v>4325</v>
      </c>
      <c r="C6289" s="49" t="s">
        <v>213</v>
      </c>
    </row>
    <row r="6290" spans="2:3" hidden="1">
      <c r="B6290" s="49" t="s">
        <v>4326</v>
      </c>
      <c r="C6290" s="49" t="s">
        <v>31</v>
      </c>
    </row>
    <row r="6291" spans="2:3" hidden="1">
      <c r="B6291" s="49" t="s">
        <v>4327</v>
      </c>
      <c r="C6291" s="49" t="s">
        <v>31</v>
      </c>
    </row>
    <row r="6292" spans="2:3" hidden="1">
      <c r="B6292" s="49" t="s">
        <v>4328</v>
      </c>
      <c r="C6292" s="49" t="s">
        <v>31</v>
      </c>
    </row>
    <row r="6293" spans="2:3" hidden="1">
      <c r="B6293" s="49" t="s">
        <v>4329</v>
      </c>
      <c r="C6293" s="49" t="s">
        <v>31</v>
      </c>
    </row>
    <row r="6294" spans="2:3" hidden="1">
      <c r="B6294" s="49" t="s">
        <v>4330</v>
      </c>
      <c r="C6294" s="49" t="s">
        <v>31</v>
      </c>
    </row>
    <row r="6295" spans="2:3" hidden="1">
      <c r="B6295" s="49" t="s">
        <v>4331</v>
      </c>
      <c r="C6295" s="49" t="s">
        <v>31</v>
      </c>
    </row>
    <row r="6296" spans="2:3" hidden="1">
      <c r="B6296" s="49" t="s">
        <v>4332</v>
      </c>
      <c r="C6296" s="49" t="s">
        <v>31</v>
      </c>
    </row>
    <row r="6297" spans="2:3" hidden="1">
      <c r="B6297" s="49" t="s">
        <v>4333</v>
      </c>
      <c r="C6297" s="49" t="s">
        <v>213</v>
      </c>
    </row>
    <row r="6298" spans="2:3">
      <c r="B6298" s="49" t="s">
        <v>4334</v>
      </c>
      <c r="C6298" s="49" t="s">
        <v>224</v>
      </c>
    </row>
    <row r="6299" spans="2:3" hidden="1">
      <c r="B6299" s="49" t="s">
        <v>4335</v>
      </c>
      <c r="C6299" s="49" t="s">
        <v>213</v>
      </c>
    </row>
    <row r="6300" spans="2:3">
      <c r="B6300" s="49" t="s">
        <v>4336</v>
      </c>
      <c r="C6300" s="49" t="s">
        <v>224</v>
      </c>
    </row>
    <row r="6301" spans="2:3" hidden="1">
      <c r="B6301" s="49" t="s">
        <v>4337</v>
      </c>
      <c r="C6301" s="49" t="s">
        <v>213</v>
      </c>
    </row>
    <row r="6302" spans="2:3" hidden="1">
      <c r="B6302" s="49" t="s">
        <v>4338</v>
      </c>
      <c r="C6302" s="49" t="s">
        <v>213</v>
      </c>
    </row>
    <row r="6303" spans="2:3">
      <c r="B6303" s="49" t="s">
        <v>4339</v>
      </c>
      <c r="C6303" s="49" t="s">
        <v>224</v>
      </c>
    </row>
    <row r="6304" spans="2:3" hidden="1">
      <c r="B6304" s="49" t="s">
        <v>4340</v>
      </c>
      <c r="C6304" s="49" t="s">
        <v>213</v>
      </c>
    </row>
    <row r="6305" spans="2:3" hidden="1">
      <c r="B6305" s="49" t="s">
        <v>4341</v>
      </c>
      <c r="C6305" s="49" t="s">
        <v>213</v>
      </c>
    </row>
    <row r="6306" spans="2:3" hidden="1">
      <c r="B6306" s="49" t="s">
        <v>4342</v>
      </c>
      <c r="C6306" s="49" t="s">
        <v>213</v>
      </c>
    </row>
    <row r="6307" spans="2:3" hidden="1">
      <c r="B6307" s="49" t="s">
        <v>4343</v>
      </c>
      <c r="C6307" s="49" t="s">
        <v>31</v>
      </c>
    </row>
    <row r="6308" spans="2:3" hidden="1">
      <c r="B6308" s="49" t="s">
        <v>4344</v>
      </c>
      <c r="C6308" s="49" t="s">
        <v>213</v>
      </c>
    </row>
    <row r="6309" spans="2:3" hidden="1">
      <c r="B6309" s="49" t="s">
        <v>4345</v>
      </c>
      <c r="C6309" s="49" t="s">
        <v>213</v>
      </c>
    </row>
    <row r="6310" spans="2:3" hidden="1">
      <c r="B6310" s="49" t="s">
        <v>4346</v>
      </c>
      <c r="C6310" s="49" t="s">
        <v>213</v>
      </c>
    </row>
    <row r="6311" spans="2:3" hidden="1">
      <c r="B6311" s="49" t="s">
        <v>4347</v>
      </c>
      <c r="C6311" s="49" t="s">
        <v>31</v>
      </c>
    </row>
    <row r="6312" spans="2:3" hidden="1">
      <c r="B6312" s="49" t="s">
        <v>4348</v>
      </c>
      <c r="C6312" s="49" t="s">
        <v>31</v>
      </c>
    </row>
    <row r="6313" spans="2:3" hidden="1">
      <c r="B6313" s="49" t="s">
        <v>4349</v>
      </c>
      <c r="C6313" s="49" t="s">
        <v>31</v>
      </c>
    </row>
    <row r="6314" spans="2:3" hidden="1">
      <c r="B6314" s="49" t="s">
        <v>4350</v>
      </c>
      <c r="C6314" s="49" t="s">
        <v>213</v>
      </c>
    </row>
    <row r="6315" spans="2:3" hidden="1">
      <c r="B6315" s="49" t="s">
        <v>4351</v>
      </c>
      <c r="C6315" s="49" t="s">
        <v>213</v>
      </c>
    </row>
    <row r="6316" spans="2:3">
      <c r="B6316" s="49" t="s">
        <v>4352</v>
      </c>
      <c r="C6316" s="49" t="s">
        <v>224</v>
      </c>
    </row>
    <row r="6317" spans="2:3" hidden="1">
      <c r="B6317" s="49" t="s">
        <v>4353</v>
      </c>
      <c r="C6317" s="49" t="s">
        <v>213</v>
      </c>
    </row>
    <row r="6318" spans="2:3" hidden="1">
      <c r="B6318" s="49" t="s">
        <v>4354</v>
      </c>
      <c r="C6318" s="49" t="s">
        <v>213</v>
      </c>
    </row>
    <row r="6319" spans="2:3">
      <c r="B6319" s="49" t="s">
        <v>4355</v>
      </c>
      <c r="C6319" s="49" t="s">
        <v>224</v>
      </c>
    </row>
    <row r="6320" spans="2:3" hidden="1">
      <c r="B6320" s="49" t="s">
        <v>4356</v>
      </c>
      <c r="C6320" s="49" t="s">
        <v>213</v>
      </c>
    </row>
    <row r="6321" spans="2:3" hidden="1">
      <c r="B6321" s="49" t="s">
        <v>4357</v>
      </c>
      <c r="C6321" s="49" t="s">
        <v>213</v>
      </c>
    </row>
    <row r="6322" spans="2:3" hidden="1">
      <c r="B6322" s="49" t="s">
        <v>4358</v>
      </c>
      <c r="C6322" s="49" t="s">
        <v>213</v>
      </c>
    </row>
    <row r="6323" spans="2:3">
      <c r="B6323" s="49" t="s">
        <v>4359</v>
      </c>
      <c r="C6323" s="49" t="s">
        <v>224</v>
      </c>
    </row>
    <row r="6324" spans="2:3" hidden="1">
      <c r="B6324" s="49" t="s">
        <v>4360</v>
      </c>
      <c r="C6324" s="49" t="s">
        <v>213</v>
      </c>
    </row>
    <row r="6325" spans="2:3" hidden="1">
      <c r="B6325" s="49" t="s">
        <v>4361</v>
      </c>
      <c r="C6325" s="49" t="s">
        <v>213</v>
      </c>
    </row>
    <row r="6326" spans="2:3" hidden="1">
      <c r="B6326" s="49" t="s">
        <v>4362</v>
      </c>
      <c r="C6326" s="49" t="s">
        <v>213</v>
      </c>
    </row>
    <row r="6327" spans="2:3" hidden="1">
      <c r="B6327" s="49" t="s">
        <v>4363</v>
      </c>
      <c r="C6327" s="49" t="s">
        <v>213</v>
      </c>
    </row>
    <row r="6328" spans="2:3" hidden="1">
      <c r="B6328" s="49" t="s">
        <v>4364</v>
      </c>
      <c r="C6328" s="49" t="s">
        <v>213</v>
      </c>
    </row>
    <row r="6329" spans="2:3" hidden="1">
      <c r="B6329" s="49" t="s">
        <v>4365</v>
      </c>
      <c r="C6329" s="49" t="s">
        <v>31</v>
      </c>
    </row>
    <row r="6330" spans="2:3" hidden="1">
      <c r="B6330" s="49" t="s">
        <v>4366</v>
      </c>
      <c r="C6330" s="49" t="s">
        <v>213</v>
      </c>
    </row>
    <row r="6331" spans="2:3" hidden="1">
      <c r="B6331" s="49" t="s">
        <v>4367</v>
      </c>
      <c r="C6331" s="49" t="s">
        <v>213</v>
      </c>
    </row>
    <row r="6332" spans="2:3" hidden="1">
      <c r="B6332" s="49" t="s">
        <v>4368</v>
      </c>
      <c r="C6332" s="49" t="s">
        <v>213</v>
      </c>
    </row>
    <row r="6333" spans="2:3" hidden="1">
      <c r="B6333" s="49" t="s">
        <v>4369</v>
      </c>
      <c r="C6333" s="49" t="s">
        <v>31</v>
      </c>
    </row>
    <row r="6334" spans="2:3" hidden="1">
      <c r="B6334" s="49" t="s">
        <v>4370</v>
      </c>
      <c r="C6334" s="49" t="s">
        <v>31</v>
      </c>
    </row>
    <row r="6335" spans="2:3" hidden="1">
      <c r="B6335" s="49" t="s">
        <v>4371</v>
      </c>
      <c r="C6335" s="49" t="s">
        <v>31</v>
      </c>
    </row>
    <row r="6336" spans="2:3" hidden="1">
      <c r="B6336" s="49" t="s">
        <v>4372</v>
      </c>
      <c r="C6336" s="49" t="s">
        <v>213</v>
      </c>
    </row>
    <row r="6337" spans="2:3" hidden="1">
      <c r="B6337" s="49" t="s">
        <v>4373</v>
      </c>
      <c r="C6337" s="49" t="s">
        <v>213</v>
      </c>
    </row>
    <row r="6338" spans="2:3" hidden="1">
      <c r="B6338" s="49" t="s">
        <v>4374</v>
      </c>
      <c r="C6338" s="49" t="s">
        <v>213</v>
      </c>
    </row>
    <row r="6339" spans="2:3" hidden="1">
      <c r="B6339" s="49" t="s">
        <v>4375</v>
      </c>
      <c r="C6339" s="49" t="s">
        <v>213</v>
      </c>
    </row>
    <row r="6340" spans="2:3" hidden="1">
      <c r="B6340" s="49" t="s">
        <v>4376</v>
      </c>
      <c r="C6340" s="49" t="s">
        <v>213</v>
      </c>
    </row>
    <row r="6341" spans="2:3" hidden="1">
      <c r="B6341" s="49" t="s">
        <v>4377</v>
      </c>
      <c r="C6341" s="49" t="s">
        <v>213</v>
      </c>
    </row>
    <row r="6342" spans="2:3" hidden="1">
      <c r="B6342" s="49" t="s">
        <v>4378</v>
      </c>
      <c r="C6342" s="49" t="s">
        <v>213</v>
      </c>
    </row>
    <row r="6343" spans="2:3" hidden="1">
      <c r="B6343" s="49" t="s">
        <v>4379</v>
      </c>
      <c r="C6343" s="49" t="s">
        <v>213</v>
      </c>
    </row>
    <row r="6344" spans="2:3" hidden="1">
      <c r="B6344" s="49" t="s">
        <v>4380</v>
      </c>
      <c r="C6344" s="49" t="s">
        <v>213</v>
      </c>
    </row>
    <row r="6345" spans="2:3" hidden="1">
      <c r="B6345" s="49" t="s">
        <v>4381</v>
      </c>
      <c r="C6345" s="49" t="s">
        <v>213</v>
      </c>
    </row>
    <row r="6346" spans="2:3" hidden="1">
      <c r="B6346" s="49" t="s">
        <v>4382</v>
      </c>
      <c r="C6346" s="49" t="s">
        <v>213</v>
      </c>
    </row>
    <row r="6347" spans="2:3" hidden="1">
      <c r="B6347" s="49" t="s">
        <v>4383</v>
      </c>
      <c r="C6347" s="49" t="s">
        <v>213</v>
      </c>
    </row>
    <row r="6348" spans="2:3" hidden="1">
      <c r="B6348" s="49" t="s">
        <v>4384</v>
      </c>
      <c r="C6348" s="49" t="s">
        <v>213</v>
      </c>
    </row>
    <row r="6349" spans="2:3" hidden="1">
      <c r="B6349" s="49" t="s">
        <v>4385</v>
      </c>
      <c r="C6349" s="49" t="s">
        <v>213</v>
      </c>
    </row>
    <row r="6350" spans="2:3" hidden="1">
      <c r="B6350" s="49" t="s">
        <v>4386</v>
      </c>
      <c r="C6350" s="49" t="s">
        <v>213</v>
      </c>
    </row>
    <row r="6351" spans="2:3" hidden="1">
      <c r="B6351" s="49" t="s">
        <v>4387</v>
      </c>
      <c r="C6351" s="49" t="s">
        <v>31</v>
      </c>
    </row>
    <row r="6352" spans="2:3" hidden="1">
      <c r="B6352" s="49" t="s">
        <v>4388</v>
      </c>
      <c r="C6352" s="49" t="s">
        <v>213</v>
      </c>
    </row>
    <row r="6353" spans="2:3" hidden="1">
      <c r="B6353" s="49" t="s">
        <v>4389</v>
      </c>
      <c r="C6353" s="49" t="s">
        <v>213</v>
      </c>
    </row>
    <row r="6354" spans="2:3" hidden="1">
      <c r="B6354" s="49" t="s">
        <v>4390</v>
      </c>
      <c r="C6354" s="49" t="s">
        <v>206</v>
      </c>
    </row>
    <row r="6355" spans="2:3" hidden="1">
      <c r="B6355" s="49" t="s">
        <v>4391</v>
      </c>
      <c r="C6355" s="49" t="s">
        <v>206</v>
      </c>
    </row>
    <row r="6356" spans="2:3" hidden="1">
      <c r="B6356" s="49" t="s">
        <v>4392</v>
      </c>
      <c r="C6356" s="49" t="s">
        <v>206</v>
      </c>
    </row>
    <row r="6357" spans="2:3" hidden="1">
      <c r="B6357" s="49" t="s">
        <v>4393</v>
      </c>
      <c r="C6357" s="49" t="s">
        <v>206</v>
      </c>
    </row>
    <row r="6358" spans="2:3" hidden="1">
      <c r="B6358" s="49" t="s">
        <v>4394</v>
      </c>
      <c r="C6358" s="49" t="s">
        <v>206</v>
      </c>
    </row>
    <row r="6359" spans="2:3" hidden="1">
      <c r="B6359" s="49" t="s">
        <v>4395</v>
      </c>
      <c r="C6359" s="49" t="s">
        <v>206</v>
      </c>
    </row>
    <row r="6360" spans="2:3" hidden="1">
      <c r="B6360" s="49" t="s">
        <v>4396</v>
      </c>
      <c r="C6360" s="49" t="s">
        <v>206</v>
      </c>
    </row>
    <row r="6361" spans="2:3" hidden="1">
      <c r="B6361" s="49" t="s">
        <v>4397</v>
      </c>
      <c r="C6361" s="49" t="s">
        <v>206</v>
      </c>
    </row>
    <row r="6362" spans="2:3" hidden="1">
      <c r="B6362" s="49" t="s">
        <v>4398</v>
      </c>
      <c r="C6362" s="49" t="s">
        <v>206</v>
      </c>
    </row>
    <row r="6363" spans="2:3" hidden="1">
      <c r="B6363" s="49" t="s">
        <v>4399</v>
      </c>
      <c r="C6363" s="49" t="s">
        <v>206</v>
      </c>
    </row>
    <row r="6364" spans="2:3" hidden="1">
      <c r="B6364" s="49" t="s">
        <v>4400</v>
      </c>
      <c r="C6364" s="49" t="s">
        <v>206</v>
      </c>
    </row>
    <row r="6365" spans="2:3" hidden="1">
      <c r="B6365" s="49" t="s">
        <v>4401</v>
      </c>
      <c r="C6365" s="49" t="s">
        <v>206</v>
      </c>
    </row>
    <row r="6366" spans="2:3" hidden="1">
      <c r="B6366" s="49" t="s">
        <v>4402</v>
      </c>
      <c r="C6366" s="49" t="s">
        <v>206</v>
      </c>
    </row>
    <row r="6367" spans="2:3" hidden="1">
      <c r="B6367" s="49" t="s">
        <v>4403</v>
      </c>
      <c r="C6367" s="49" t="s">
        <v>206</v>
      </c>
    </row>
    <row r="6368" spans="2:3" hidden="1">
      <c r="B6368" s="49" t="s">
        <v>4404</v>
      </c>
      <c r="C6368" s="49" t="s">
        <v>206</v>
      </c>
    </row>
    <row r="6369" spans="2:3" hidden="1">
      <c r="B6369" s="49" t="s">
        <v>4405</v>
      </c>
      <c r="C6369" s="49" t="s">
        <v>206</v>
      </c>
    </row>
    <row r="6370" spans="2:3" hidden="1">
      <c r="B6370" s="49" t="s">
        <v>4406</v>
      </c>
      <c r="C6370" s="49" t="s">
        <v>206</v>
      </c>
    </row>
    <row r="6371" spans="2:3" hidden="1">
      <c r="B6371" s="49" t="s">
        <v>4407</v>
      </c>
      <c r="C6371" s="49" t="s">
        <v>206</v>
      </c>
    </row>
    <row r="6372" spans="2:3" hidden="1">
      <c r="B6372" s="49" t="s">
        <v>4408</v>
      </c>
      <c r="C6372" s="49" t="s">
        <v>206</v>
      </c>
    </row>
    <row r="6373" spans="2:3" hidden="1">
      <c r="B6373" s="49" t="s">
        <v>4409</v>
      </c>
      <c r="C6373" s="49" t="s">
        <v>206</v>
      </c>
    </row>
    <row r="6374" spans="2:3" hidden="1">
      <c r="B6374" s="49" t="s">
        <v>4410</v>
      </c>
      <c r="C6374" s="49" t="s">
        <v>206</v>
      </c>
    </row>
    <row r="6375" spans="2:3" hidden="1">
      <c r="B6375" s="49" t="s">
        <v>4411</v>
      </c>
      <c r="C6375" s="49" t="s">
        <v>206</v>
      </c>
    </row>
    <row r="6376" spans="2:3" hidden="1">
      <c r="B6376" s="49" t="s">
        <v>4412</v>
      </c>
      <c r="C6376" s="49" t="s">
        <v>206</v>
      </c>
    </row>
    <row r="6377" spans="2:3" hidden="1">
      <c r="B6377" s="49" t="s">
        <v>4413</v>
      </c>
      <c r="C6377" s="49" t="s">
        <v>206</v>
      </c>
    </row>
    <row r="6378" spans="2:3" hidden="1">
      <c r="B6378" s="49" t="s">
        <v>4414</v>
      </c>
      <c r="C6378" s="49" t="s">
        <v>213</v>
      </c>
    </row>
    <row r="6379" spans="2:3">
      <c r="B6379" s="49" t="s">
        <v>4415</v>
      </c>
      <c r="C6379" s="49" t="s">
        <v>224</v>
      </c>
    </row>
    <row r="6380" spans="2:3" hidden="1">
      <c r="B6380" s="49" t="s">
        <v>4416</v>
      </c>
      <c r="C6380" s="49" t="s">
        <v>213</v>
      </c>
    </row>
    <row r="6381" spans="2:3">
      <c r="B6381" s="49" t="s">
        <v>4417</v>
      </c>
      <c r="C6381" s="49" t="s">
        <v>224</v>
      </c>
    </row>
    <row r="6382" spans="2:3" hidden="1">
      <c r="B6382" s="49" t="s">
        <v>4418</v>
      </c>
      <c r="C6382" s="49" t="s">
        <v>213</v>
      </c>
    </row>
    <row r="6383" spans="2:3" hidden="1">
      <c r="B6383" s="49" t="s">
        <v>4419</v>
      </c>
      <c r="C6383" s="49" t="s">
        <v>213</v>
      </c>
    </row>
    <row r="6384" spans="2:3">
      <c r="B6384" s="49" t="s">
        <v>4420</v>
      </c>
      <c r="C6384" s="49" t="s">
        <v>224</v>
      </c>
    </row>
    <row r="6385" spans="2:3" hidden="1">
      <c r="B6385" s="49" t="s">
        <v>4421</v>
      </c>
      <c r="C6385" s="49" t="s">
        <v>213</v>
      </c>
    </row>
    <row r="6386" spans="2:3" hidden="1">
      <c r="B6386" s="49" t="s">
        <v>4422</v>
      </c>
      <c r="C6386" s="49" t="s">
        <v>213</v>
      </c>
    </row>
    <row r="6387" spans="2:3" hidden="1">
      <c r="B6387" s="49" t="s">
        <v>4423</v>
      </c>
      <c r="C6387" s="49" t="s">
        <v>213</v>
      </c>
    </row>
    <row r="6388" spans="2:3" hidden="1">
      <c r="B6388" s="49" t="s">
        <v>4424</v>
      </c>
      <c r="C6388" s="49" t="s">
        <v>31</v>
      </c>
    </row>
    <row r="6389" spans="2:3" hidden="1">
      <c r="B6389" s="49" t="s">
        <v>4425</v>
      </c>
      <c r="C6389" s="49" t="s">
        <v>213</v>
      </c>
    </row>
    <row r="6390" spans="2:3" hidden="1">
      <c r="B6390" s="49" t="s">
        <v>4426</v>
      </c>
      <c r="C6390" s="49" t="s">
        <v>213</v>
      </c>
    </row>
    <row r="6391" spans="2:3" hidden="1">
      <c r="B6391" s="49" t="s">
        <v>4427</v>
      </c>
      <c r="C6391" s="49" t="s">
        <v>213</v>
      </c>
    </row>
    <row r="6392" spans="2:3" hidden="1">
      <c r="B6392" s="49" t="s">
        <v>4428</v>
      </c>
      <c r="C6392" s="49" t="s">
        <v>31</v>
      </c>
    </row>
    <row r="6393" spans="2:3" hidden="1">
      <c r="B6393" s="49" t="s">
        <v>4429</v>
      </c>
      <c r="C6393" s="49" t="s">
        <v>31</v>
      </c>
    </row>
    <row r="6394" spans="2:3" hidden="1">
      <c r="B6394" s="49" t="s">
        <v>4430</v>
      </c>
      <c r="C6394" s="49" t="s">
        <v>31</v>
      </c>
    </row>
    <row r="6395" spans="2:3" hidden="1">
      <c r="B6395" s="49" t="s">
        <v>4431</v>
      </c>
      <c r="C6395" s="49" t="s">
        <v>213</v>
      </c>
    </row>
    <row r="6396" spans="2:3">
      <c r="B6396" s="49" t="s">
        <v>4432</v>
      </c>
      <c r="C6396" s="49" t="s">
        <v>224</v>
      </c>
    </row>
    <row r="6397" spans="2:3" hidden="1">
      <c r="B6397" s="49" t="s">
        <v>4433</v>
      </c>
      <c r="C6397" s="49" t="s">
        <v>213</v>
      </c>
    </row>
    <row r="6398" spans="2:3">
      <c r="B6398" s="49" t="s">
        <v>4434</v>
      </c>
      <c r="C6398" s="49" t="s">
        <v>224</v>
      </c>
    </row>
    <row r="6399" spans="2:3" hidden="1">
      <c r="B6399" s="49" t="s">
        <v>4435</v>
      </c>
      <c r="C6399" s="49" t="s">
        <v>213</v>
      </c>
    </row>
    <row r="6400" spans="2:3" hidden="1">
      <c r="B6400" s="49" t="s">
        <v>4436</v>
      </c>
      <c r="C6400" s="49" t="s">
        <v>213</v>
      </c>
    </row>
    <row r="6401" spans="2:3">
      <c r="B6401" s="49" t="s">
        <v>4437</v>
      </c>
      <c r="C6401" s="49" t="s">
        <v>224</v>
      </c>
    </row>
    <row r="6402" spans="2:3" hidden="1">
      <c r="B6402" s="49" t="s">
        <v>4438</v>
      </c>
      <c r="C6402" s="49" t="s">
        <v>213</v>
      </c>
    </row>
    <row r="6403" spans="2:3" hidden="1">
      <c r="B6403" s="49" t="s">
        <v>4439</v>
      </c>
      <c r="C6403" s="49" t="s">
        <v>213</v>
      </c>
    </row>
    <row r="6404" spans="2:3" hidden="1">
      <c r="B6404" s="49" t="s">
        <v>4440</v>
      </c>
      <c r="C6404" s="49" t="s">
        <v>213</v>
      </c>
    </row>
    <row r="6405" spans="2:3" hidden="1">
      <c r="B6405" s="49" t="s">
        <v>4441</v>
      </c>
      <c r="C6405" s="49" t="s">
        <v>213</v>
      </c>
    </row>
    <row r="6406" spans="2:3" hidden="1">
      <c r="B6406" s="49" t="s">
        <v>4442</v>
      </c>
      <c r="C6406" s="49" t="s">
        <v>213</v>
      </c>
    </row>
    <row r="6407" spans="2:3" hidden="1">
      <c r="B6407" s="49" t="s">
        <v>4443</v>
      </c>
      <c r="C6407" s="49" t="s">
        <v>213</v>
      </c>
    </row>
    <row r="6408" spans="2:3" hidden="1">
      <c r="B6408" s="49" t="s">
        <v>4444</v>
      </c>
      <c r="C6408" s="49" t="s">
        <v>213</v>
      </c>
    </row>
    <row r="6409" spans="2:3" hidden="1">
      <c r="B6409" s="49" t="s">
        <v>4445</v>
      </c>
      <c r="C6409" s="49" t="s">
        <v>31</v>
      </c>
    </row>
    <row r="6410" spans="2:3" hidden="1">
      <c r="B6410" s="49" t="s">
        <v>4446</v>
      </c>
      <c r="C6410" s="49" t="s">
        <v>31</v>
      </c>
    </row>
    <row r="6411" spans="2:3" hidden="1">
      <c r="B6411" s="49" t="s">
        <v>4447</v>
      </c>
      <c r="C6411" s="49" t="s">
        <v>31</v>
      </c>
    </row>
    <row r="6412" spans="2:3" hidden="1">
      <c r="B6412" s="49" t="s">
        <v>4448</v>
      </c>
      <c r="C6412" s="49" t="s">
        <v>213</v>
      </c>
    </row>
    <row r="6413" spans="2:3" hidden="1">
      <c r="B6413" s="49" t="s">
        <v>4449</v>
      </c>
      <c r="C6413" s="49" t="s">
        <v>213</v>
      </c>
    </row>
    <row r="6414" spans="2:3">
      <c r="B6414" s="49" t="s">
        <v>4450</v>
      </c>
      <c r="C6414" s="49" t="s">
        <v>224</v>
      </c>
    </row>
    <row r="6415" spans="2:3" hidden="1">
      <c r="B6415" s="49" t="s">
        <v>4451</v>
      </c>
      <c r="C6415" s="49" t="s">
        <v>213</v>
      </c>
    </row>
    <row r="6416" spans="2:3" hidden="1">
      <c r="B6416" s="49" t="s">
        <v>4452</v>
      </c>
      <c r="C6416" s="49" t="s">
        <v>213</v>
      </c>
    </row>
    <row r="6417" spans="2:3">
      <c r="B6417" s="49" t="s">
        <v>4453</v>
      </c>
      <c r="C6417" s="49" t="s">
        <v>224</v>
      </c>
    </row>
    <row r="6418" spans="2:3" hidden="1">
      <c r="B6418" s="49" t="s">
        <v>4454</v>
      </c>
      <c r="C6418" s="49" t="s">
        <v>213</v>
      </c>
    </row>
    <row r="6419" spans="2:3" hidden="1">
      <c r="B6419" s="49" t="s">
        <v>4455</v>
      </c>
      <c r="C6419" s="49" t="s">
        <v>213</v>
      </c>
    </row>
    <row r="6420" spans="2:3" hidden="1">
      <c r="B6420" s="49" t="s">
        <v>4456</v>
      </c>
      <c r="C6420" s="49" t="s">
        <v>213</v>
      </c>
    </row>
    <row r="6421" spans="2:3">
      <c r="B6421" s="49" t="s">
        <v>4457</v>
      </c>
      <c r="C6421" s="49" t="s">
        <v>224</v>
      </c>
    </row>
    <row r="6422" spans="2:3" hidden="1">
      <c r="B6422" s="49" t="s">
        <v>4458</v>
      </c>
      <c r="C6422" s="49" t="s">
        <v>213</v>
      </c>
    </row>
    <row r="6423" spans="2:3" hidden="1">
      <c r="B6423" s="49" t="s">
        <v>4459</v>
      </c>
      <c r="C6423" s="49" t="s">
        <v>213</v>
      </c>
    </row>
    <row r="6424" spans="2:3" hidden="1">
      <c r="B6424" s="49" t="s">
        <v>4460</v>
      </c>
      <c r="C6424" s="49" t="s">
        <v>213</v>
      </c>
    </row>
    <row r="6425" spans="2:3" hidden="1">
      <c r="B6425" s="49" t="s">
        <v>4461</v>
      </c>
      <c r="C6425" s="49" t="s">
        <v>213</v>
      </c>
    </row>
    <row r="6426" spans="2:3" hidden="1">
      <c r="B6426" s="49" t="s">
        <v>4462</v>
      </c>
      <c r="C6426" s="49" t="s">
        <v>213</v>
      </c>
    </row>
    <row r="6427" spans="2:3" hidden="1">
      <c r="B6427" s="49" t="s">
        <v>4463</v>
      </c>
      <c r="C6427" s="49" t="s">
        <v>213</v>
      </c>
    </row>
    <row r="6428" spans="2:3" hidden="1">
      <c r="B6428" s="49" t="s">
        <v>4464</v>
      </c>
      <c r="C6428" s="49" t="s">
        <v>213</v>
      </c>
    </row>
    <row r="6429" spans="2:3" hidden="1">
      <c r="B6429" s="49" t="s">
        <v>4465</v>
      </c>
      <c r="C6429" s="49" t="s">
        <v>213</v>
      </c>
    </row>
    <row r="6430" spans="2:3" hidden="1">
      <c r="B6430" s="49" t="s">
        <v>4466</v>
      </c>
      <c r="C6430" s="49" t="s">
        <v>213</v>
      </c>
    </row>
    <row r="6431" spans="2:3" hidden="1">
      <c r="B6431" s="49" t="s">
        <v>4467</v>
      </c>
      <c r="C6431" s="49" t="s">
        <v>31</v>
      </c>
    </row>
    <row r="6432" spans="2:3" hidden="1">
      <c r="B6432" s="49" t="s">
        <v>4468</v>
      </c>
      <c r="C6432" s="49" t="s">
        <v>31</v>
      </c>
    </row>
    <row r="6433" spans="2:3" hidden="1">
      <c r="B6433" s="49" t="s">
        <v>4469</v>
      </c>
      <c r="C6433" s="49" t="s">
        <v>31</v>
      </c>
    </row>
    <row r="6434" spans="2:3" hidden="1">
      <c r="B6434" s="49" t="s">
        <v>4470</v>
      </c>
      <c r="C6434" s="49" t="s">
        <v>213</v>
      </c>
    </row>
    <row r="6435" spans="2:3" hidden="1">
      <c r="B6435" s="49" t="s">
        <v>4471</v>
      </c>
      <c r="C6435" s="49" t="s">
        <v>213</v>
      </c>
    </row>
    <row r="6436" spans="2:3" hidden="1">
      <c r="B6436" s="49" t="s">
        <v>4472</v>
      </c>
      <c r="C6436" s="49" t="s">
        <v>213</v>
      </c>
    </row>
    <row r="6437" spans="2:3" hidden="1">
      <c r="B6437" s="49" t="s">
        <v>4473</v>
      </c>
      <c r="C6437" s="49" t="s">
        <v>213</v>
      </c>
    </row>
    <row r="6438" spans="2:3" hidden="1">
      <c r="B6438" s="49" t="s">
        <v>4474</v>
      </c>
      <c r="C6438" s="49" t="s">
        <v>213</v>
      </c>
    </row>
    <row r="6439" spans="2:3" hidden="1">
      <c r="B6439" s="49" t="s">
        <v>4475</v>
      </c>
      <c r="C6439" s="49" t="s">
        <v>213</v>
      </c>
    </row>
    <row r="6440" spans="2:3" hidden="1">
      <c r="B6440" s="49" t="s">
        <v>4476</v>
      </c>
      <c r="C6440" s="49" t="s">
        <v>213</v>
      </c>
    </row>
    <row r="6441" spans="2:3" hidden="1">
      <c r="B6441" s="49" t="s">
        <v>4477</v>
      </c>
      <c r="C6441" s="49" t="s">
        <v>213</v>
      </c>
    </row>
    <row r="6442" spans="2:3" hidden="1">
      <c r="B6442" s="49" t="s">
        <v>4478</v>
      </c>
      <c r="C6442" s="49" t="s">
        <v>213</v>
      </c>
    </row>
    <row r="6443" spans="2:3" hidden="1">
      <c r="B6443" s="49" t="s">
        <v>4479</v>
      </c>
      <c r="C6443" s="49" t="s">
        <v>213</v>
      </c>
    </row>
    <row r="6444" spans="2:3" hidden="1">
      <c r="B6444" s="49" t="s">
        <v>4480</v>
      </c>
      <c r="C6444" s="49" t="s">
        <v>213</v>
      </c>
    </row>
    <row r="6445" spans="2:3" hidden="1">
      <c r="B6445" s="49" t="s">
        <v>4481</v>
      </c>
      <c r="C6445" s="49" t="s">
        <v>213</v>
      </c>
    </row>
    <row r="6446" spans="2:3" hidden="1">
      <c r="B6446" s="49" t="s">
        <v>4482</v>
      </c>
      <c r="C6446" s="49" t="s">
        <v>213</v>
      </c>
    </row>
    <row r="6447" spans="2:3" hidden="1">
      <c r="B6447" s="49" t="s">
        <v>4483</v>
      </c>
      <c r="C6447" s="49" t="s">
        <v>213</v>
      </c>
    </row>
    <row r="6448" spans="2:3" hidden="1">
      <c r="B6448" s="49" t="s">
        <v>4484</v>
      </c>
      <c r="C6448" s="49" t="s">
        <v>213</v>
      </c>
    </row>
    <row r="6449" spans="2:3" hidden="1">
      <c r="B6449" s="49" t="s">
        <v>4485</v>
      </c>
      <c r="C6449" s="49" t="s">
        <v>213</v>
      </c>
    </row>
    <row r="6450" spans="2:3" hidden="1">
      <c r="B6450" s="49" t="s">
        <v>4486</v>
      </c>
      <c r="C6450" s="49" t="s">
        <v>213</v>
      </c>
    </row>
    <row r="6451" spans="2:3" hidden="1">
      <c r="B6451" s="49" t="s">
        <v>4487</v>
      </c>
      <c r="C6451" s="49" t="s">
        <v>213</v>
      </c>
    </row>
    <row r="6452" spans="2:3" hidden="1">
      <c r="B6452" s="49" t="s">
        <v>4488</v>
      </c>
      <c r="C6452" s="49" t="s">
        <v>206</v>
      </c>
    </row>
    <row r="6453" spans="2:3" hidden="1">
      <c r="B6453" s="49" t="s">
        <v>4489</v>
      </c>
      <c r="C6453" s="49" t="s">
        <v>206</v>
      </c>
    </row>
    <row r="6454" spans="2:3" hidden="1">
      <c r="B6454" s="49" t="s">
        <v>4490</v>
      </c>
      <c r="C6454" s="49" t="s">
        <v>206</v>
      </c>
    </row>
    <row r="6455" spans="2:3" hidden="1">
      <c r="B6455" s="49" t="s">
        <v>4491</v>
      </c>
      <c r="C6455" s="49" t="s">
        <v>206</v>
      </c>
    </row>
    <row r="6456" spans="2:3" hidden="1">
      <c r="B6456" s="49" t="s">
        <v>4492</v>
      </c>
      <c r="C6456" s="49" t="s">
        <v>206</v>
      </c>
    </row>
    <row r="6457" spans="2:3" hidden="1">
      <c r="B6457" s="49" t="s">
        <v>4493</v>
      </c>
      <c r="C6457" s="49" t="s">
        <v>206</v>
      </c>
    </row>
    <row r="6458" spans="2:3" hidden="1">
      <c r="B6458" s="49" t="s">
        <v>4494</v>
      </c>
      <c r="C6458" s="49" t="s">
        <v>206</v>
      </c>
    </row>
    <row r="6459" spans="2:3" hidden="1">
      <c r="B6459" s="49" t="s">
        <v>4495</v>
      </c>
      <c r="C6459" s="49" t="s">
        <v>206</v>
      </c>
    </row>
    <row r="6460" spans="2:3" hidden="1">
      <c r="B6460" s="49" t="s">
        <v>4496</v>
      </c>
      <c r="C6460" s="49" t="s">
        <v>206</v>
      </c>
    </row>
    <row r="6461" spans="2:3" hidden="1">
      <c r="B6461" s="49" t="s">
        <v>4497</v>
      </c>
      <c r="C6461" s="49" t="s">
        <v>206</v>
      </c>
    </row>
    <row r="6462" spans="2:3" hidden="1">
      <c r="B6462" s="49" t="s">
        <v>4498</v>
      </c>
      <c r="C6462" s="49" t="s">
        <v>206</v>
      </c>
    </row>
    <row r="6463" spans="2:3" hidden="1">
      <c r="B6463" s="49" t="s">
        <v>4499</v>
      </c>
      <c r="C6463" s="49" t="s">
        <v>206</v>
      </c>
    </row>
    <row r="6464" spans="2:3" hidden="1">
      <c r="B6464" s="49" t="s">
        <v>4500</v>
      </c>
      <c r="C6464" s="49" t="s">
        <v>206</v>
      </c>
    </row>
    <row r="6465" spans="2:3" hidden="1">
      <c r="B6465" s="49" t="s">
        <v>4501</v>
      </c>
      <c r="C6465" s="49" t="s">
        <v>206</v>
      </c>
    </row>
    <row r="6466" spans="2:3" hidden="1">
      <c r="B6466" s="49" t="s">
        <v>4502</v>
      </c>
      <c r="C6466" s="49" t="s">
        <v>206</v>
      </c>
    </row>
    <row r="6467" spans="2:3" hidden="1">
      <c r="B6467" s="49" t="s">
        <v>4503</v>
      </c>
      <c r="C6467" s="49" t="s">
        <v>206</v>
      </c>
    </row>
    <row r="6468" spans="2:3" hidden="1">
      <c r="B6468" s="49" t="s">
        <v>4504</v>
      </c>
      <c r="C6468" s="49" t="s">
        <v>206</v>
      </c>
    </row>
    <row r="6469" spans="2:3" hidden="1">
      <c r="B6469" s="49" t="s">
        <v>4505</v>
      </c>
      <c r="C6469" s="49" t="s">
        <v>206</v>
      </c>
    </row>
    <row r="6470" spans="2:3" hidden="1">
      <c r="B6470" s="49" t="s">
        <v>4506</v>
      </c>
      <c r="C6470" s="49" t="s">
        <v>206</v>
      </c>
    </row>
    <row r="6471" spans="2:3" hidden="1">
      <c r="B6471" s="49" t="s">
        <v>4507</v>
      </c>
      <c r="C6471" s="49" t="s">
        <v>206</v>
      </c>
    </row>
    <row r="6472" spans="2:3" hidden="1">
      <c r="B6472" s="49" t="s">
        <v>4508</v>
      </c>
      <c r="C6472" s="49" t="s">
        <v>206</v>
      </c>
    </row>
    <row r="6473" spans="2:3" hidden="1">
      <c r="B6473" s="49" t="s">
        <v>4509</v>
      </c>
      <c r="C6473" s="49" t="s">
        <v>206</v>
      </c>
    </row>
    <row r="6474" spans="2:3" hidden="1">
      <c r="B6474" s="49" t="s">
        <v>4510</v>
      </c>
      <c r="C6474" s="49" t="s">
        <v>206</v>
      </c>
    </row>
    <row r="6475" spans="2:3" hidden="1">
      <c r="B6475" s="49" t="s">
        <v>4511</v>
      </c>
      <c r="C6475" s="49" t="s">
        <v>206</v>
      </c>
    </row>
    <row r="6476" spans="2:3" hidden="1">
      <c r="B6476" s="49" t="s">
        <v>4512</v>
      </c>
      <c r="C6476" s="49" t="s">
        <v>213</v>
      </c>
    </row>
    <row r="6477" spans="2:3" hidden="1">
      <c r="B6477" s="49" t="s">
        <v>4513</v>
      </c>
      <c r="C6477" s="49" t="s">
        <v>213</v>
      </c>
    </row>
    <row r="6478" spans="2:3">
      <c r="B6478" s="49" t="s">
        <v>4514</v>
      </c>
      <c r="C6478" s="49" t="s">
        <v>224</v>
      </c>
    </row>
    <row r="6479" spans="2:3" hidden="1">
      <c r="B6479" s="49" t="s">
        <v>4515</v>
      </c>
      <c r="C6479" s="49" t="s">
        <v>213</v>
      </c>
    </row>
    <row r="6480" spans="2:3" hidden="1">
      <c r="B6480" s="49" t="s">
        <v>4516</v>
      </c>
      <c r="C6480" s="49" t="s">
        <v>213</v>
      </c>
    </row>
    <row r="6481" spans="2:3">
      <c r="B6481" s="49" t="s">
        <v>4517</v>
      </c>
      <c r="C6481" s="49" t="s">
        <v>224</v>
      </c>
    </row>
    <row r="6482" spans="2:3" hidden="1">
      <c r="B6482" s="49" t="s">
        <v>4518</v>
      </c>
      <c r="C6482" s="49" t="s">
        <v>213</v>
      </c>
    </row>
    <row r="6483" spans="2:3" hidden="1">
      <c r="B6483" s="49" t="s">
        <v>4519</v>
      </c>
      <c r="C6483" s="49" t="s">
        <v>213</v>
      </c>
    </row>
    <row r="6484" spans="2:3" hidden="1">
      <c r="B6484" s="49" t="s">
        <v>4520</v>
      </c>
      <c r="C6484" s="49" t="s">
        <v>213</v>
      </c>
    </row>
    <row r="6485" spans="2:3">
      <c r="B6485" s="49" t="s">
        <v>4521</v>
      </c>
      <c r="C6485" s="49" t="s">
        <v>224</v>
      </c>
    </row>
    <row r="6486" spans="2:3" hidden="1">
      <c r="B6486" s="49" t="s">
        <v>4522</v>
      </c>
      <c r="C6486" s="49" t="s">
        <v>213</v>
      </c>
    </row>
    <row r="6487" spans="2:3" hidden="1">
      <c r="B6487" s="49" t="s">
        <v>4523</v>
      </c>
      <c r="C6487" s="49" t="s">
        <v>213</v>
      </c>
    </row>
    <row r="6488" spans="2:3" hidden="1">
      <c r="B6488" s="49" t="s">
        <v>4524</v>
      </c>
      <c r="C6488" s="49" t="s">
        <v>213</v>
      </c>
    </row>
    <row r="6489" spans="2:3" hidden="1">
      <c r="B6489" s="49" t="s">
        <v>4525</v>
      </c>
      <c r="C6489" s="49" t="s">
        <v>213</v>
      </c>
    </row>
    <row r="6490" spans="2:3" hidden="1">
      <c r="B6490" s="49" t="s">
        <v>4526</v>
      </c>
      <c r="C6490" s="49" t="s">
        <v>213</v>
      </c>
    </row>
    <row r="6491" spans="2:3" hidden="1">
      <c r="B6491" s="49" t="s">
        <v>4527</v>
      </c>
      <c r="C6491" s="49" t="s">
        <v>31</v>
      </c>
    </row>
    <row r="6492" spans="2:3" hidden="1">
      <c r="B6492" s="49" t="s">
        <v>4528</v>
      </c>
      <c r="C6492" s="49" t="s">
        <v>213</v>
      </c>
    </row>
    <row r="6493" spans="2:3" hidden="1">
      <c r="B6493" s="49" t="s">
        <v>4529</v>
      </c>
      <c r="C6493" s="49" t="s">
        <v>213</v>
      </c>
    </row>
    <row r="6494" spans="2:3" hidden="1">
      <c r="B6494" s="49" t="s">
        <v>4530</v>
      </c>
      <c r="C6494" s="49" t="s">
        <v>213</v>
      </c>
    </row>
    <row r="6495" spans="2:3" hidden="1">
      <c r="B6495" s="49" t="s">
        <v>4531</v>
      </c>
      <c r="C6495" s="49" t="s">
        <v>31</v>
      </c>
    </row>
    <row r="6496" spans="2:3" hidden="1">
      <c r="B6496" s="49" t="s">
        <v>4532</v>
      </c>
      <c r="C6496" s="49" t="s">
        <v>31</v>
      </c>
    </row>
    <row r="6497" spans="2:3" hidden="1">
      <c r="B6497" s="49" t="s">
        <v>4533</v>
      </c>
      <c r="C6497" s="49" t="s">
        <v>31</v>
      </c>
    </row>
    <row r="6498" spans="2:3" hidden="1">
      <c r="B6498" s="49" t="s">
        <v>4534</v>
      </c>
      <c r="C6498" s="49" t="s">
        <v>213</v>
      </c>
    </row>
    <row r="6499" spans="2:3" hidden="1">
      <c r="B6499" s="49" t="s">
        <v>4535</v>
      </c>
      <c r="C6499" s="49" t="s">
        <v>213</v>
      </c>
    </row>
    <row r="6500" spans="2:3">
      <c r="B6500" s="49" t="s">
        <v>4536</v>
      </c>
      <c r="C6500" s="49" t="s">
        <v>224</v>
      </c>
    </row>
    <row r="6501" spans="2:3" hidden="1">
      <c r="B6501" s="49" t="s">
        <v>4537</v>
      </c>
      <c r="C6501" s="49" t="s">
        <v>213</v>
      </c>
    </row>
    <row r="6502" spans="2:3" hidden="1">
      <c r="B6502" s="49" t="s">
        <v>4538</v>
      </c>
      <c r="C6502" s="49" t="s">
        <v>213</v>
      </c>
    </row>
    <row r="6503" spans="2:3">
      <c r="B6503" s="49" t="s">
        <v>4539</v>
      </c>
      <c r="C6503" s="49" t="s">
        <v>224</v>
      </c>
    </row>
    <row r="6504" spans="2:3" hidden="1">
      <c r="B6504" s="49" t="s">
        <v>4540</v>
      </c>
      <c r="C6504" s="49" t="s">
        <v>213</v>
      </c>
    </row>
    <row r="6505" spans="2:3" hidden="1">
      <c r="B6505" s="49" t="s">
        <v>4541</v>
      </c>
      <c r="C6505" s="49" t="s">
        <v>213</v>
      </c>
    </row>
    <row r="6506" spans="2:3" hidden="1">
      <c r="B6506" s="49" t="s">
        <v>4542</v>
      </c>
      <c r="C6506" s="49" t="s">
        <v>213</v>
      </c>
    </row>
    <row r="6507" spans="2:3">
      <c r="B6507" s="49" t="s">
        <v>4543</v>
      </c>
      <c r="C6507" s="49" t="s">
        <v>224</v>
      </c>
    </row>
    <row r="6508" spans="2:3" hidden="1">
      <c r="B6508" s="49" t="s">
        <v>4544</v>
      </c>
      <c r="C6508" s="49" t="s">
        <v>213</v>
      </c>
    </row>
    <row r="6509" spans="2:3" hidden="1">
      <c r="B6509" s="49" t="s">
        <v>4545</v>
      </c>
      <c r="C6509" s="49" t="s">
        <v>213</v>
      </c>
    </row>
    <row r="6510" spans="2:3" hidden="1">
      <c r="B6510" s="49" t="s">
        <v>4546</v>
      </c>
      <c r="C6510" s="49" t="s">
        <v>213</v>
      </c>
    </row>
    <row r="6511" spans="2:3" hidden="1">
      <c r="B6511" s="49" t="s">
        <v>4547</v>
      </c>
      <c r="C6511" s="49" t="s">
        <v>213</v>
      </c>
    </row>
    <row r="6512" spans="2:3" hidden="1">
      <c r="B6512" s="49" t="s">
        <v>4548</v>
      </c>
      <c r="C6512" s="49" t="s">
        <v>213</v>
      </c>
    </row>
    <row r="6513" spans="2:3" hidden="1">
      <c r="B6513" s="49" t="s">
        <v>4549</v>
      </c>
      <c r="C6513" s="49" t="s">
        <v>213</v>
      </c>
    </row>
    <row r="6514" spans="2:3" hidden="1">
      <c r="B6514" s="49" t="s">
        <v>4550</v>
      </c>
      <c r="C6514" s="49" t="s">
        <v>213</v>
      </c>
    </row>
    <row r="6515" spans="2:3" hidden="1">
      <c r="B6515" s="49" t="s">
        <v>4551</v>
      </c>
      <c r="C6515" s="49" t="s">
        <v>213</v>
      </c>
    </row>
    <row r="6516" spans="2:3" hidden="1">
      <c r="B6516" s="49" t="s">
        <v>4552</v>
      </c>
      <c r="C6516" s="49" t="s">
        <v>213</v>
      </c>
    </row>
    <row r="6517" spans="2:3" hidden="1">
      <c r="B6517" s="49" t="s">
        <v>4553</v>
      </c>
      <c r="C6517" s="49" t="s">
        <v>31</v>
      </c>
    </row>
    <row r="6518" spans="2:3" hidden="1">
      <c r="B6518" s="49" t="s">
        <v>4554</v>
      </c>
      <c r="C6518" s="49" t="s">
        <v>31</v>
      </c>
    </row>
    <row r="6519" spans="2:3" hidden="1">
      <c r="B6519" s="49" t="s">
        <v>4555</v>
      </c>
      <c r="C6519" s="49" t="s">
        <v>31</v>
      </c>
    </row>
    <row r="6520" spans="2:3" hidden="1">
      <c r="B6520" s="49" t="s">
        <v>4556</v>
      </c>
      <c r="C6520" s="49" t="s">
        <v>213</v>
      </c>
    </row>
    <row r="6521" spans="2:3" hidden="1">
      <c r="B6521" s="49" t="s">
        <v>4557</v>
      </c>
      <c r="C6521" s="49" t="s">
        <v>213</v>
      </c>
    </row>
    <row r="6522" spans="2:3" hidden="1">
      <c r="B6522" s="49" t="s">
        <v>4558</v>
      </c>
      <c r="C6522" s="49" t="s">
        <v>213</v>
      </c>
    </row>
    <row r="6523" spans="2:3">
      <c r="B6523" s="49" t="s">
        <v>4559</v>
      </c>
      <c r="C6523" s="49" t="s">
        <v>224</v>
      </c>
    </row>
    <row r="6524" spans="2:3" hidden="1">
      <c r="B6524" s="49" t="s">
        <v>4560</v>
      </c>
      <c r="C6524" s="49" t="s">
        <v>213</v>
      </c>
    </row>
    <row r="6525" spans="2:3" hidden="1">
      <c r="B6525" s="49" t="s">
        <v>4561</v>
      </c>
      <c r="C6525" s="49" t="s">
        <v>213</v>
      </c>
    </row>
    <row r="6526" spans="2:3" hidden="1">
      <c r="B6526" s="49" t="s">
        <v>4562</v>
      </c>
      <c r="C6526" s="49" t="s">
        <v>213</v>
      </c>
    </row>
    <row r="6527" spans="2:3">
      <c r="B6527" s="49" t="s">
        <v>4563</v>
      </c>
      <c r="C6527" s="49" t="s">
        <v>224</v>
      </c>
    </row>
    <row r="6528" spans="2:3" hidden="1">
      <c r="B6528" s="49" t="s">
        <v>4564</v>
      </c>
      <c r="C6528" s="49" t="s">
        <v>213</v>
      </c>
    </row>
    <row r="6529" spans="2:3" hidden="1">
      <c r="B6529" s="49" t="s">
        <v>4565</v>
      </c>
      <c r="C6529" s="49" t="s">
        <v>213</v>
      </c>
    </row>
    <row r="6530" spans="2:3" hidden="1">
      <c r="B6530" s="49" t="s">
        <v>4566</v>
      </c>
      <c r="C6530" s="49" t="s">
        <v>213</v>
      </c>
    </row>
    <row r="6531" spans="2:3" hidden="1">
      <c r="B6531" s="49" t="s">
        <v>4567</v>
      </c>
      <c r="C6531" s="49" t="s">
        <v>213</v>
      </c>
    </row>
    <row r="6532" spans="2:3" hidden="1">
      <c r="B6532" s="49" t="s">
        <v>4568</v>
      </c>
      <c r="C6532" s="49" t="s">
        <v>213</v>
      </c>
    </row>
    <row r="6533" spans="2:3">
      <c r="B6533" s="49" t="s">
        <v>4569</v>
      </c>
      <c r="C6533" s="49" t="s">
        <v>224</v>
      </c>
    </row>
    <row r="6534" spans="2:3" hidden="1">
      <c r="B6534" s="49" t="s">
        <v>4570</v>
      </c>
      <c r="C6534" s="49" t="s">
        <v>213</v>
      </c>
    </row>
    <row r="6535" spans="2:3" hidden="1">
      <c r="B6535" s="49" t="s">
        <v>4571</v>
      </c>
      <c r="C6535" s="49" t="s">
        <v>213</v>
      </c>
    </row>
    <row r="6536" spans="2:3" hidden="1">
      <c r="B6536" s="49" t="s">
        <v>4572</v>
      </c>
      <c r="C6536" s="49" t="s">
        <v>213</v>
      </c>
    </row>
    <row r="6537" spans="2:3" hidden="1">
      <c r="B6537" s="49" t="s">
        <v>4573</v>
      </c>
      <c r="C6537" s="49" t="s">
        <v>213</v>
      </c>
    </row>
    <row r="6538" spans="2:3" hidden="1">
      <c r="B6538" s="49" t="s">
        <v>4574</v>
      </c>
      <c r="C6538" s="49" t="s">
        <v>213</v>
      </c>
    </row>
    <row r="6539" spans="2:3" hidden="1">
      <c r="B6539" s="49" t="s">
        <v>4575</v>
      </c>
      <c r="C6539" s="49" t="s">
        <v>213</v>
      </c>
    </row>
    <row r="6540" spans="2:3" hidden="1">
      <c r="B6540" s="49" t="s">
        <v>4576</v>
      </c>
      <c r="C6540" s="49" t="s">
        <v>213</v>
      </c>
    </row>
    <row r="6541" spans="2:3" hidden="1">
      <c r="B6541" s="49" t="s">
        <v>4577</v>
      </c>
      <c r="C6541" s="49" t="s">
        <v>213</v>
      </c>
    </row>
    <row r="6542" spans="2:3" hidden="1">
      <c r="B6542" s="49" t="s">
        <v>4578</v>
      </c>
      <c r="C6542" s="49" t="s">
        <v>213</v>
      </c>
    </row>
    <row r="6543" spans="2:3" hidden="1">
      <c r="B6543" s="49" t="s">
        <v>4579</v>
      </c>
      <c r="C6543" s="49" t="s">
        <v>31</v>
      </c>
    </row>
    <row r="6544" spans="2:3" hidden="1">
      <c r="B6544" s="49" t="s">
        <v>4580</v>
      </c>
      <c r="C6544" s="49" t="s">
        <v>31</v>
      </c>
    </row>
    <row r="6545" spans="2:3" hidden="1">
      <c r="B6545" s="49" t="s">
        <v>4581</v>
      </c>
      <c r="C6545" s="49" t="s">
        <v>31</v>
      </c>
    </row>
    <row r="6546" spans="2:3" hidden="1">
      <c r="B6546" s="49" t="s">
        <v>4582</v>
      </c>
      <c r="C6546" s="49" t="s">
        <v>213</v>
      </c>
    </row>
    <row r="6547" spans="2:3" hidden="1">
      <c r="B6547" s="49" t="s">
        <v>4583</v>
      </c>
      <c r="C6547" s="49" t="s">
        <v>213</v>
      </c>
    </row>
    <row r="6548" spans="2:3" hidden="1">
      <c r="B6548" s="49" t="s">
        <v>4584</v>
      </c>
      <c r="C6548" s="49" t="s">
        <v>213</v>
      </c>
    </row>
    <row r="6549" spans="2:3" hidden="1">
      <c r="B6549" s="49" t="s">
        <v>4585</v>
      </c>
      <c r="C6549" s="49" t="s">
        <v>213</v>
      </c>
    </row>
    <row r="6550" spans="2:3" hidden="1">
      <c r="B6550" s="49" t="s">
        <v>4586</v>
      </c>
      <c r="C6550" s="49" t="s">
        <v>213</v>
      </c>
    </row>
    <row r="6551" spans="2:3" hidden="1">
      <c r="B6551" s="49" t="s">
        <v>4587</v>
      </c>
      <c r="C6551" s="49" t="s">
        <v>213</v>
      </c>
    </row>
    <row r="6552" spans="2:3" hidden="1">
      <c r="B6552" s="49" t="s">
        <v>4588</v>
      </c>
      <c r="C6552" s="49" t="s">
        <v>213</v>
      </c>
    </row>
    <row r="6553" spans="2:3" hidden="1">
      <c r="B6553" s="49" t="s">
        <v>4589</v>
      </c>
      <c r="C6553" s="49" t="s">
        <v>213</v>
      </c>
    </row>
    <row r="6554" spans="2:3" hidden="1">
      <c r="B6554" s="49" t="s">
        <v>4590</v>
      </c>
      <c r="C6554" s="49" t="s">
        <v>213</v>
      </c>
    </row>
    <row r="6555" spans="2:3" hidden="1">
      <c r="B6555" s="49" t="s">
        <v>4591</v>
      </c>
      <c r="C6555" s="49" t="s">
        <v>213</v>
      </c>
    </row>
    <row r="6556" spans="2:3" hidden="1">
      <c r="B6556" s="49" t="s">
        <v>4592</v>
      </c>
      <c r="C6556" s="49" t="s">
        <v>213</v>
      </c>
    </row>
    <row r="6557" spans="2:3" hidden="1">
      <c r="B6557" s="49" t="s">
        <v>4593</v>
      </c>
      <c r="C6557" s="49" t="s">
        <v>213</v>
      </c>
    </row>
    <row r="6558" spans="2:3" hidden="1">
      <c r="B6558" s="49" t="s">
        <v>4594</v>
      </c>
      <c r="C6558" s="49" t="s">
        <v>213</v>
      </c>
    </row>
    <row r="6559" spans="2:3" hidden="1">
      <c r="B6559" s="49" t="s">
        <v>4595</v>
      </c>
      <c r="C6559" s="49" t="s">
        <v>213</v>
      </c>
    </row>
    <row r="6560" spans="2:3" hidden="1">
      <c r="B6560" s="49" t="s">
        <v>4596</v>
      </c>
      <c r="C6560" s="49" t="s">
        <v>213</v>
      </c>
    </row>
    <row r="6561" spans="2:3" hidden="1">
      <c r="B6561" s="49" t="s">
        <v>4597</v>
      </c>
      <c r="C6561" s="49" t="s">
        <v>213</v>
      </c>
    </row>
    <row r="6562" spans="2:3" hidden="1">
      <c r="B6562" s="49" t="s">
        <v>4598</v>
      </c>
      <c r="C6562" s="49" t="s">
        <v>213</v>
      </c>
    </row>
    <row r="6563" spans="2:3" hidden="1">
      <c r="B6563" s="49" t="s">
        <v>4599</v>
      </c>
      <c r="C6563" s="49" t="s">
        <v>213</v>
      </c>
    </row>
    <row r="6564" spans="2:3" hidden="1">
      <c r="B6564" s="49" t="s">
        <v>4600</v>
      </c>
      <c r="C6564" s="49" t="s">
        <v>213</v>
      </c>
    </row>
    <row r="6565" spans="2:3" hidden="1">
      <c r="B6565" s="49" t="s">
        <v>4601</v>
      </c>
      <c r="C6565" s="49" t="s">
        <v>213</v>
      </c>
    </row>
    <row r="6566" spans="2:3" hidden="1">
      <c r="B6566" s="49" t="s">
        <v>4602</v>
      </c>
      <c r="C6566" s="49" t="s">
        <v>213</v>
      </c>
    </row>
    <row r="6567" spans="2:3" hidden="1">
      <c r="B6567" s="49" t="s">
        <v>4603</v>
      </c>
      <c r="C6567" s="49" t="s">
        <v>213</v>
      </c>
    </row>
    <row r="6568" spans="2:3" hidden="1">
      <c r="B6568" s="49" t="s">
        <v>4604</v>
      </c>
      <c r="C6568" s="49" t="s">
        <v>206</v>
      </c>
    </row>
    <row r="6569" spans="2:3" hidden="1">
      <c r="B6569" s="49" t="s">
        <v>4605</v>
      </c>
      <c r="C6569" s="49" t="s">
        <v>206</v>
      </c>
    </row>
    <row r="6570" spans="2:3" hidden="1">
      <c r="B6570" s="49" t="s">
        <v>4606</v>
      </c>
      <c r="C6570" s="49" t="s">
        <v>206</v>
      </c>
    </row>
    <row r="6571" spans="2:3" hidden="1">
      <c r="B6571" s="49" t="s">
        <v>4607</v>
      </c>
      <c r="C6571" s="49" t="s">
        <v>206</v>
      </c>
    </row>
    <row r="6572" spans="2:3" hidden="1">
      <c r="B6572" s="49" t="s">
        <v>4608</v>
      </c>
      <c r="C6572" s="49" t="s">
        <v>206</v>
      </c>
    </row>
    <row r="6573" spans="2:3" hidden="1">
      <c r="B6573" s="49" t="s">
        <v>4609</v>
      </c>
      <c r="C6573" s="49" t="s">
        <v>206</v>
      </c>
    </row>
    <row r="6574" spans="2:3" hidden="1">
      <c r="B6574" s="49" t="s">
        <v>4610</v>
      </c>
      <c r="C6574" s="49" t="s">
        <v>206</v>
      </c>
    </row>
    <row r="6575" spans="2:3" hidden="1">
      <c r="B6575" s="49" t="s">
        <v>4611</v>
      </c>
      <c r="C6575" s="49" t="s">
        <v>206</v>
      </c>
    </row>
    <row r="6576" spans="2:3" hidden="1">
      <c r="B6576" s="49" t="s">
        <v>4612</v>
      </c>
      <c r="C6576" s="49" t="s">
        <v>206</v>
      </c>
    </row>
    <row r="6577" spans="2:3" hidden="1">
      <c r="B6577" s="49" t="s">
        <v>4613</v>
      </c>
      <c r="C6577" s="49" t="s">
        <v>206</v>
      </c>
    </row>
    <row r="6578" spans="2:3" hidden="1">
      <c r="B6578" s="49" t="s">
        <v>4614</v>
      </c>
      <c r="C6578" s="49" t="s">
        <v>206</v>
      </c>
    </row>
    <row r="6579" spans="2:3" hidden="1">
      <c r="B6579" s="49" t="s">
        <v>4615</v>
      </c>
      <c r="C6579" s="49" t="s">
        <v>206</v>
      </c>
    </row>
    <row r="6580" spans="2:3" hidden="1">
      <c r="B6580" s="49" t="s">
        <v>4616</v>
      </c>
      <c r="C6580" s="49" t="s">
        <v>206</v>
      </c>
    </row>
    <row r="6581" spans="2:3" hidden="1">
      <c r="B6581" s="49" t="s">
        <v>4617</v>
      </c>
      <c r="C6581" s="49" t="s">
        <v>206</v>
      </c>
    </row>
    <row r="6582" spans="2:3" hidden="1">
      <c r="B6582" s="49" t="s">
        <v>4618</v>
      </c>
      <c r="C6582" s="49" t="s">
        <v>206</v>
      </c>
    </row>
    <row r="6583" spans="2:3" hidden="1">
      <c r="B6583" s="49" t="s">
        <v>4619</v>
      </c>
      <c r="C6583" s="49" t="s">
        <v>206</v>
      </c>
    </row>
    <row r="6584" spans="2:3" hidden="1">
      <c r="B6584" s="49" t="s">
        <v>4620</v>
      </c>
      <c r="C6584" s="49" t="s">
        <v>206</v>
      </c>
    </row>
    <row r="6585" spans="2:3" hidden="1">
      <c r="B6585" s="49" t="s">
        <v>4621</v>
      </c>
      <c r="C6585" s="49" t="s">
        <v>206</v>
      </c>
    </row>
    <row r="6586" spans="2:3" hidden="1">
      <c r="B6586" s="49" t="s">
        <v>4622</v>
      </c>
      <c r="C6586" s="49" t="s">
        <v>206</v>
      </c>
    </row>
    <row r="6587" spans="2:3" hidden="1">
      <c r="B6587" s="49" t="s">
        <v>4623</v>
      </c>
      <c r="C6587" s="49" t="s">
        <v>206</v>
      </c>
    </row>
    <row r="6588" spans="2:3" hidden="1">
      <c r="B6588" s="49" t="s">
        <v>4624</v>
      </c>
      <c r="C6588" s="49" t="s">
        <v>206</v>
      </c>
    </row>
    <row r="6589" spans="2:3" hidden="1">
      <c r="B6589" s="49" t="s">
        <v>4625</v>
      </c>
      <c r="C6589" s="49" t="s">
        <v>206</v>
      </c>
    </row>
    <row r="6590" spans="2:3" hidden="1">
      <c r="B6590" s="49" t="s">
        <v>4626</v>
      </c>
      <c r="C6590" s="49" t="s">
        <v>206</v>
      </c>
    </row>
    <row r="6591" spans="2:3" hidden="1">
      <c r="B6591" s="49" t="s">
        <v>4627</v>
      </c>
      <c r="C6591" s="49" t="s">
        <v>206</v>
      </c>
    </row>
    <row r="6592" spans="2:3" hidden="1">
      <c r="B6592" s="49" t="s">
        <v>4628</v>
      </c>
      <c r="C6592" s="49" t="s">
        <v>213</v>
      </c>
    </row>
    <row r="6593" spans="2:3" hidden="1">
      <c r="B6593" s="49" t="s">
        <v>4629</v>
      </c>
      <c r="C6593" s="49" t="s">
        <v>213</v>
      </c>
    </row>
    <row r="6594" spans="2:3" hidden="1">
      <c r="B6594" s="49" t="s">
        <v>4630</v>
      </c>
      <c r="C6594" s="49" t="s">
        <v>213</v>
      </c>
    </row>
    <row r="6595" spans="2:3" hidden="1">
      <c r="B6595" s="49" t="s">
        <v>4631</v>
      </c>
      <c r="C6595" s="49" t="s">
        <v>213</v>
      </c>
    </row>
    <row r="6596" spans="2:3" hidden="1">
      <c r="B6596" s="49" t="s">
        <v>4632</v>
      </c>
      <c r="C6596" s="49" t="s">
        <v>213</v>
      </c>
    </row>
    <row r="6597" spans="2:3" hidden="1">
      <c r="B6597" s="49" t="s">
        <v>4633</v>
      </c>
      <c r="C6597" s="49" t="s">
        <v>213</v>
      </c>
    </row>
    <row r="6598" spans="2:3" hidden="1">
      <c r="B6598" s="49" t="s">
        <v>4634</v>
      </c>
      <c r="C6598" s="49" t="s">
        <v>213</v>
      </c>
    </row>
    <row r="6599" spans="2:3" hidden="1">
      <c r="B6599" s="49" t="s">
        <v>4635</v>
      </c>
      <c r="C6599" s="49" t="s">
        <v>213</v>
      </c>
    </row>
    <row r="6600" spans="2:3" hidden="1">
      <c r="B6600" s="49" t="s">
        <v>4636</v>
      </c>
      <c r="C6600" s="49" t="s">
        <v>213</v>
      </c>
    </row>
    <row r="6601" spans="2:3" hidden="1">
      <c r="B6601" s="49" t="s">
        <v>4637</v>
      </c>
      <c r="C6601" s="49" t="s">
        <v>213</v>
      </c>
    </row>
    <row r="6602" spans="2:3" hidden="1">
      <c r="B6602" s="49" t="s">
        <v>4638</v>
      </c>
      <c r="C6602" s="49" t="s">
        <v>213</v>
      </c>
    </row>
    <row r="6603" spans="2:3" hidden="1">
      <c r="B6603" s="49" t="s">
        <v>4639</v>
      </c>
      <c r="C6603" s="49" t="s">
        <v>213</v>
      </c>
    </row>
    <row r="6604" spans="2:3" hidden="1">
      <c r="B6604" s="49" t="s">
        <v>4640</v>
      </c>
      <c r="C6604" s="49" t="s">
        <v>213</v>
      </c>
    </row>
    <row r="6605" spans="2:3" hidden="1">
      <c r="B6605" s="49" t="s">
        <v>4641</v>
      </c>
      <c r="C6605" s="49" t="s">
        <v>213</v>
      </c>
    </row>
    <row r="6606" spans="2:3" hidden="1">
      <c r="B6606" s="49" t="s">
        <v>4642</v>
      </c>
      <c r="C6606" s="49" t="s">
        <v>213</v>
      </c>
    </row>
    <row r="6607" spans="2:3" hidden="1">
      <c r="B6607" s="49" t="s">
        <v>4643</v>
      </c>
      <c r="C6607" s="49" t="s">
        <v>31</v>
      </c>
    </row>
    <row r="6608" spans="2:3" hidden="1">
      <c r="B6608" s="49" t="s">
        <v>4644</v>
      </c>
      <c r="C6608" s="49" t="s">
        <v>213</v>
      </c>
    </row>
    <row r="6609" spans="2:3" hidden="1">
      <c r="B6609" s="49" t="s">
        <v>4645</v>
      </c>
      <c r="C6609" s="49" t="s">
        <v>213</v>
      </c>
    </row>
    <row r="6610" spans="2:3" hidden="1">
      <c r="B6610" s="49" t="s">
        <v>4646</v>
      </c>
      <c r="C6610" s="49" t="s">
        <v>213</v>
      </c>
    </row>
    <row r="6611" spans="2:3" hidden="1">
      <c r="B6611" s="49" t="s">
        <v>4647</v>
      </c>
      <c r="C6611" s="49" t="s">
        <v>213</v>
      </c>
    </row>
    <row r="6612" spans="2:3" hidden="1">
      <c r="B6612" s="49" t="s">
        <v>4648</v>
      </c>
      <c r="C6612" s="49" t="s">
        <v>213</v>
      </c>
    </row>
    <row r="6613" spans="2:3" hidden="1">
      <c r="B6613" s="49" t="s">
        <v>4649</v>
      </c>
      <c r="C6613" s="49" t="s">
        <v>213</v>
      </c>
    </row>
    <row r="6614" spans="2:3" hidden="1">
      <c r="B6614" s="49" t="s">
        <v>4650</v>
      </c>
      <c r="C6614" s="49" t="s">
        <v>213</v>
      </c>
    </row>
    <row r="6615" spans="2:3" hidden="1">
      <c r="B6615" s="49" t="s">
        <v>4651</v>
      </c>
      <c r="C6615" s="49" t="s">
        <v>213</v>
      </c>
    </row>
    <row r="6616" spans="2:3" hidden="1">
      <c r="B6616" s="49" t="s">
        <v>4652</v>
      </c>
      <c r="C6616" s="49" t="s">
        <v>213</v>
      </c>
    </row>
    <row r="6617" spans="2:3" hidden="1">
      <c r="B6617" s="49" t="s">
        <v>4653</v>
      </c>
      <c r="C6617" s="49" t="s">
        <v>213</v>
      </c>
    </row>
    <row r="6618" spans="2:3" hidden="1">
      <c r="B6618" s="49" t="s">
        <v>4654</v>
      </c>
      <c r="C6618" s="49" t="s">
        <v>213</v>
      </c>
    </row>
    <row r="6619" spans="2:3" hidden="1">
      <c r="B6619" s="49" t="s">
        <v>4655</v>
      </c>
      <c r="C6619" s="49" t="s">
        <v>213</v>
      </c>
    </row>
    <row r="6620" spans="2:3" hidden="1">
      <c r="B6620" s="49" t="s">
        <v>4656</v>
      </c>
      <c r="C6620" s="49" t="s">
        <v>213</v>
      </c>
    </row>
    <row r="6621" spans="2:3" hidden="1">
      <c r="B6621" s="49" t="s">
        <v>4657</v>
      </c>
      <c r="C6621" s="49" t="s">
        <v>213</v>
      </c>
    </row>
    <row r="6622" spans="2:3" hidden="1">
      <c r="B6622" s="49" t="s">
        <v>4658</v>
      </c>
      <c r="C6622" s="49" t="s">
        <v>213</v>
      </c>
    </row>
    <row r="6623" spans="2:3" hidden="1">
      <c r="B6623" s="49" t="s">
        <v>4659</v>
      </c>
      <c r="C6623" s="49" t="s">
        <v>213</v>
      </c>
    </row>
    <row r="6624" spans="2:3" hidden="1">
      <c r="B6624" s="49" t="s">
        <v>4660</v>
      </c>
      <c r="C6624" s="49" t="s">
        <v>213</v>
      </c>
    </row>
    <row r="6625" spans="2:3" hidden="1">
      <c r="B6625" s="49" t="s">
        <v>4661</v>
      </c>
      <c r="C6625" s="49" t="s">
        <v>213</v>
      </c>
    </row>
    <row r="6626" spans="2:3" hidden="1">
      <c r="B6626" s="49" t="s">
        <v>4662</v>
      </c>
      <c r="C6626" s="49" t="s">
        <v>213</v>
      </c>
    </row>
    <row r="6627" spans="2:3" hidden="1">
      <c r="B6627" s="49" t="s">
        <v>4663</v>
      </c>
      <c r="C6627" s="49" t="s">
        <v>213</v>
      </c>
    </row>
    <row r="6628" spans="2:3" hidden="1">
      <c r="B6628" s="49" t="s">
        <v>4664</v>
      </c>
      <c r="C6628" s="49" t="s">
        <v>213</v>
      </c>
    </row>
    <row r="6629" spans="2:3" hidden="1">
      <c r="B6629" s="49" t="s">
        <v>4665</v>
      </c>
      <c r="C6629" s="49" t="s">
        <v>213</v>
      </c>
    </row>
    <row r="6630" spans="2:3" hidden="1">
      <c r="B6630" s="49" t="s">
        <v>4666</v>
      </c>
      <c r="C6630" s="49" t="s">
        <v>213</v>
      </c>
    </row>
    <row r="6631" spans="2:3" hidden="1">
      <c r="B6631" s="49" t="s">
        <v>4667</v>
      </c>
      <c r="C6631" s="49" t="s">
        <v>213</v>
      </c>
    </row>
    <row r="6632" spans="2:3" hidden="1">
      <c r="B6632" s="49" t="s">
        <v>4668</v>
      </c>
      <c r="C6632" s="49" t="s">
        <v>213</v>
      </c>
    </row>
    <row r="6633" spans="2:3" hidden="1">
      <c r="B6633" s="49" t="s">
        <v>4669</v>
      </c>
      <c r="C6633" s="49" t="s">
        <v>213</v>
      </c>
    </row>
    <row r="6634" spans="2:3" hidden="1">
      <c r="B6634" s="49" t="s">
        <v>4670</v>
      </c>
      <c r="C6634" s="49" t="s">
        <v>213</v>
      </c>
    </row>
    <row r="6635" spans="2:3" hidden="1">
      <c r="B6635" s="49" t="s">
        <v>4671</v>
      </c>
      <c r="C6635" s="49" t="s">
        <v>213</v>
      </c>
    </row>
    <row r="6636" spans="2:3" hidden="1">
      <c r="B6636" s="49" t="s">
        <v>4672</v>
      </c>
      <c r="C6636" s="49" t="s">
        <v>213</v>
      </c>
    </row>
    <row r="6637" spans="2:3" hidden="1">
      <c r="B6637" s="49" t="s">
        <v>4673</v>
      </c>
      <c r="C6637" s="49" t="s">
        <v>213</v>
      </c>
    </row>
    <row r="6638" spans="2:3" hidden="1">
      <c r="B6638" s="49" t="s">
        <v>4674</v>
      </c>
      <c r="C6638" s="49" t="s">
        <v>213</v>
      </c>
    </row>
    <row r="6639" spans="2:3" hidden="1">
      <c r="B6639" s="49" t="s">
        <v>4675</v>
      </c>
      <c r="C6639" s="49" t="s">
        <v>213</v>
      </c>
    </row>
    <row r="6640" spans="2:3" hidden="1">
      <c r="B6640" s="49" t="s">
        <v>4676</v>
      </c>
      <c r="C6640" s="49" t="s">
        <v>213</v>
      </c>
    </row>
    <row r="6641" spans="2:3" hidden="1">
      <c r="B6641" s="49" t="s">
        <v>4677</v>
      </c>
      <c r="C6641" s="49" t="s">
        <v>213</v>
      </c>
    </row>
    <row r="6642" spans="2:3" hidden="1">
      <c r="B6642" s="49" t="s">
        <v>4678</v>
      </c>
      <c r="C6642" s="49" t="s">
        <v>213</v>
      </c>
    </row>
    <row r="6643" spans="2:3" hidden="1">
      <c r="B6643" s="49" t="s">
        <v>4679</v>
      </c>
      <c r="C6643" s="49" t="s">
        <v>213</v>
      </c>
    </row>
    <row r="6644" spans="2:3" hidden="1">
      <c r="B6644" s="49" t="s">
        <v>4680</v>
      </c>
      <c r="C6644" s="49" t="s">
        <v>213</v>
      </c>
    </row>
    <row r="6645" spans="2:3" hidden="1">
      <c r="B6645" s="49" t="s">
        <v>4681</v>
      </c>
      <c r="C6645" s="49" t="s">
        <v>213</v>
      </c>
    </row>
    <row r="6646" spans="2:3" hidden="1">
      <c r="B6646" s="49" t="s">
        <v>4682</v>
      </c>
      <c r="C6646" s="49" t="s">
        <v>213</v>
      </c>
    </row>
    <row r="6647" spans="2:3" hidden="1">
      <c r="B6647" s="49" t="s">
        <v>4683</v>
      </c>
      <c r="C6647" s="49" t="s">
        <v>213</v>
      </c>
    </row>
    <row r="6648" spans="2:3" hidden="1">
      <c r="B6648" s="49" t="s">
        <v>4684</v>
      </c>
      <c r="C6648" s="49" t="s">
        <v>213</v>
      </c>
    </row>
    <row r="6649" spans="2:3" hidden="1">
      <c r="B6649" s="49" t="s">
        <v>4685</v>
      </c>
      <c r="C6649" s="49" t="s">
        <v>213</v>
      </c>
    </row>
    <row r="6650" spans="2:3" hidden="1">
      <c r="B6650" s="49" t="s">
        <v>4686</v>
      </c>
      <c r="C6650" s="49" t="s">
        <v>213</v>
      </c>
    </row>
    <row r="6651" spans="2:3" hidden="1">
      <c r="B6651" s="49" t="s">
        <v>4687</v>
      </c>
      <c r="C6651" s="49" t="s">
        <v>213</v>
      </c>
    </row>
    <row r="6652" spans="2:3" hidden="1">
      <c r="B6652" s="49" t="s">
        <v>4688</v>
      </c>
      <c r="C6652" s="49" t="s">
        <v>213</v>
      </c>
    </row>
    <row r="6653" spans="2:3" hidden="1">
      <c r="B6653" s="49" t="s">
        <v>4689</v>
      </c>
      <c r="C6653" s="49" t="s">
        <v>213</v>
      </c>
    </row>
    <row r="6654" spans="2:3" hidden="1">
      <c r="B6654" s="49" t="s">
        <v>4690</v>
      </c>
      <c r="C6654" s="49" t="s">
        <v>213</v>
      </c>
    </row>
    <row r="6655" spans="2:3" hidden="1">
      <c r="B6655" s="49" t="s">
        <v>4691</v>
      </c>
      <c r="C6655" s="49" t="s">
        <v>213</v>
      </c>
    </row>
    <row r="6656" spans="2:3" hidden="1">
      <c r="B6656" s="49" t="s">
        <v>4692</v>
      </c>
      <c r="C6656" s="49" t="s">
        <v>213</v>
      </c>
    </row>
    <row r="6657" spans="2:3" hidden="1">
      <c r="B6657" s="49" t="s">
        <v>4693</v>
      </c>
      <c r="C6657" s="49" t="s">
        <v>213</v>
      </c>
    </row>
    <row r="6658" spans="2:3" hidden="1">
      <c r="B6658" s="49" t="s">
        <v>4694</v>
      </c>
      <c r="C6658" s="49" t="s">
        <v>213</v>
      </c>
    </row>
    <row r="6659" spans="2:3" hidden="1">
      <c r="B6659" s="49" t="s">
        <v>4695</v>
      </c>
      <c r="C6659" s="49" t="s">
        <v>213</v>
      </c>
    </row>
    <row r="6660" spans="2:3" hidden="1">
      <c r="B6660" s="49" t="s">
        <v>4696</v>
      </c>
      <c r="C6660" s="49" t="s">
        <v>213</v>
      </c>
    </row>
    <row r="6661" spans="2:3" hidden="1">
      <c r="B6661" s="49" t="s">
        <v>4697</v>
      </c>
      <c r="C6661" s="49" t="s">
        <v>213</v>
      </c>
    </row>
    <row r="6662" spans="2:3" hidden="1">
      <c r="B6662" s="49" t="s">
        <v>4698</v>
      </c>
      <c r="C6662" s="49" t="s">
        <v>213</v>
      </c>
    </row>
    <row r="6663" spans="2:3" hidden="1">
      <c r="B6663" s="49" t="s">
        <v>4699</v>
      </c>
      <c r="C6663" s="49" t="s">
        <v>213</v>
      </c>
    </row>
    <row r="6664" spans="2:3" hidden="1">
      <c r="B6664" s="49" t="s">
        <v>4700</v>
      </c>
      <c r="C6664" s="49" t="s">
        <v>213</v>
      </c>
    </row>
    <row r="6665" spans="2:3" hidden="1">
      <c r="B6665" s="49" t="s">
        <v>4701</v>
      </c>
      <c r="C6665" s="49" t="s">
        <v>206</v>
      </c>
    </row>
    <row r="6666" spans="2:3" hidden="1">
      <c r="B6666" s="49" t="s">
        <v>4702</v>
      </c>
      <c r="C6666" s="49" t="s">
        <v>206</v>
      </c>
    </row>
    <row r="6667" spans="2:3" hidden="1">
      <c r="B6667" s="49" t="s">
        <v>4703</v>
      </c>
      <c r="C6667" s="49" t="s">
        <v>206</v>
      </c>
    </row>
    <row r="6668" spans="2:3" hidden="1">
      <c r="B6668" s="49" t="s">
        <v>4704</v>
      </c>
      <c r="C6668" s="49" t="s">
        <v>206</v>
      </c>
    </row>
    <row r="6669" spans="2:3" hidden="1">
      <c r="B6669" s="49" t="s">
        <v>4705</v>
      </c>
      <c r="C6669" s="49" t="s">
        <v>206</v>
      </c>
    </row>
    <row r="6670" spans="2:3" hidden="1">
      <c r="B6670" s="49" t="s">
        <v>4706</v>
      </c>
      <c r="C6670" s="49" t="s">
        <v>206</v>
      </c>
    </row>
    <row r="6671" spans="2:3" hidden="1">
      <c r="B6671" s="49" t="s">
        <v>4707</v>
      </c>
      <c r="C6671" s="49" t="s">
        <v>206</v>
      </c>
    </row>
    <row r="6672" spans="2:3" hidden="1">
      <c r="B6672" s="49" t="s">
        <v>4708</v>
      </c>
      <c r="C6672" s="49" t="s">
        <v>206</v>
      </c>
    </row>
    <row r="6673" spans="2:3" hidden="1">
      <c r="B6673" s="49" t="s">
        <v>4709</v>
      </c>
      <c r="C6673" s="49" t="s">
        <v>206</v>
      </c>
    </row>
    <row r="6674" spans="2:3" hidden="1">
      <c r="B6674" s="49" t="s">
        <v>4710</v>
      </c>
      <c r="C6674" s="49" t="s">
        <v>209</v>
      </c>
    </row>
    <row r="6675" spans="2:3" hidden="1">
      <c r="B6675" s="49" t="s">
        <v>4711</v>
      </c>
      <c r="C6675" s="49" t="s">
        <v>209</v>
      </c>
    </row>
    <row r="6676" spans="2:3" hidden="1">
      <c r="B6676" s="49" t="s">
        <v>4712</v>
      </c>
      <c r="C6676" s="49" t="s">
        <v>209</v>
      </c>
    </row>
    <row r="6677" spans="2:3" hidden="1">
      <c r="B6677" s="49" t="s">
        <v>4713</v>
      </c>
      <c r="C6677" s="49" t="s">
        <v>209</v>
      </c>
    </row>
    <row r="6678" spans="2:3" hidden="1">
      <c r="B6678" s="49" t="s">
        <v>4714</v>
      </c>
      <c r="C6678" s="49" t="s">
        <v>209</v>
      </c>
    </row>
    <row r="6679" spans="2:3" hidden="1">
      <c r="B6679" s="49" t="s">
        <v>4715</v>
      </c>
      <c r="C6679" s="49" t="s">
        <v>209</v>
      </c>
    </row>
    <row r="6680" spans="2:3" hidden="1">
      <c r="B6680" s="49" t="s">
        <v>4716</v>
      </c>
      <c r="C6680" s="49" t="s">
        <v>209</v>
      </c>
    </row>
    <row r="6681" spans="2:3" hidden="1">
      <c r="B6681" s="49" t="s">
        <v>4717</v>
      </c>
      <c r="C6681" s="49" t="s">
        <v>209</v>
      </c>
    </row>
    <row r="6682" spans="2:3" hidden="1">
      <c r="B6682" s="49" t="s">
        <v>4718</v>
      </c>
      <c r="C6682" s="49" t="s">
        <v>209</v>
      </c>
    </row>
    <row r="6683" spans="2:3" hidden="1">
      <c r="B6683" s="49" t="s">
        <v>4719</v>
      </c>
      <c r="C6683" s="49" t="s">
        <v>209</v>
      </c>
    </row>
    <row r="6684" spans="2:3" hidden="1">
      <c r="B6684" s="49" t="s">
        <v>4720</v>
      </c>
      <c r="C6684" s="49" t="s">
        <v>209</v>
      </c>
    </row>
    <row r="6685" spans="2:3" hidden="1">
      <c r="B6685" s="49" t="s">
        <v>4721</v>
      </c>
      <c r="C6685" s="49" t="s">
        <v>209</v>
      </c>
    </row>
    <row r="6686" spans="2:3" hidden="1">
      <c r="B6686" s="49" t="s">
        <v>4722</v>
      </c>
      <c r="C6686" s="49" t="s">
        <v>209</v>
      </c>
    </row>
    <row r="6687" spans="2:3" hidden="1">
      <c r="B6687" s="49" t="s">
        <v>4723</v>
      </c>
      <c r="C6687" s="49" t="s">
        <v>209</v>
      </c>
    </row>
    <row r="6688" spans="2:3" hidden="1">
      <c r="B6688" s="49" t="s">
        <v>4724</v>
      </c>
      <c r="C6688" s="49" t="s">
        <v>209</v>
      </c>
    </row>
    <row r="6689" spans="2:3" hidden="1">
      <c r="B6689" s="49" t="s">
        <v>4725</v>
      </c>
      <c r="C6689" s="49" t="s">
        <v>209</v>
      </c>
    </row>
    <row r="6690" spans="2:3" hidden="1">
      <c r="B6690" s="49" t="s">
        <v>4726</v>
      </c>
      <c r="C6690" s="49" t="s">
        <v>209</v>
      </c>
    </row>
    <row r="6691" spans="2:3" hidden="1">
      <c r="B6691" s="49" t="s">
        <v>4727</v>
      </c>
      <c r="C6691" s="49" t="s">
        <v>209</v>
      </c>
    </row>
    <row r="6692" spans="2:3" hidden="1">
      <c r="B6692" s="49" t="s">
        <v>4728</v>
      </c>
      <c r="C6692" s="49" t="s">
        <v>209</v>
      </c>
    </row>
    <row r="6693" spans="2:3" hidden="1">
      <c r="B6693" s="49" t="s">
        <v>4729</v>
      </c>
      <c r="C6693" s="49" t="s">
        <v>209</v>
      </c>
    </row>
    <row r="6694" spans="2:3" hidden="1">
      <c r="B6694" s="49" t="s">
        <v>4730</v>
      </c>
      <c r="C6694" s="49" t="s">
        <v>209</v>
      </c>
    </row>
    <row r="6695" spans="2:3" hidden="1">
      <c r="B6695" s="49" t="s">
        <v>4731</v>
      </c>
      <c r="C6695" s="49" t="s">
        <v>209</v>
      </c>
    </row>
    <row r="6696" spans="2:3" hidden="1">
      <c r="B6696" s="49" t="s">
        <v>4732</v>
      </c>
      <c r="C6696" s="49" t="s">
        <v>209</v>
      </c>
    </row>
    <row r="6697" spans="2:3" hidden="1">
      <c r="B6697" s="49" t="s">
        <v>4733</v>
      </c>
      <c r="C6697" s="49" t="s">
        <v>209</v>
      </c>
    </row>
    <row r="6698" spans="2:3" hidden="1">
      <c r="B6698" s="49" t="s">
        <v>4734</v>
      </c>
      <c r="C6698" s="49" t="s">
        <v>209</v>
      </c>
    </row>
    <row r="6699" spans="2:3" hidden="1">
      <c r="B6699" s="49" t="s">
        <v>4735</v>
      </c>
      <c r="C6699" s="49" t="s">
        <v>209</v>
      </c>
    </row>
    <row r="6700" spans="2:3" hidden="1">
      <c r="B6700" s="49" t="s">
        <v>4736</v>
      </c>
      <c r="C6700" s="49" t="s">
        <v>209</v>
      </c>
    </row>
    <row r="6701" spans="2:3" hidden="1">
      <c r="B6701" s="49" t="s">
        <v>4737</v>
      </c>
      <c r="C6701" s="49" t="s">
        <v>209</v>
      </c>
    </row>
    <row r="6702" spans="2:3" hidden="1">
      <c r="B6702" s="49" t="s">
        <v>4738</v>
      </c>
      <c r="C6702" s="49" t="s">
        <v>209</v>
      </c>
    </row>
    <row r="6703" spans="2:3" hidden="1">
      <c r="B6703" s="49" t="s">
        <v>4739</v>
      </c>
      <c r="C6703" s="49" t="s">
        <v>209</v>
      </c>
    </row>
    <row r="6704" spans="2:3" hidden="1">
      <c r="B6704" s="49" t="s">
        <v>4740</v>
      </c>
      <c r="C6704" s="49" t="s">
        <v>209</v>
      </c>
    </row>
    <row r="6705" spans="2:3" hidden="1">
      <c r="B6705" s="49" t="s">
        <v>4741</v>
      </c>
      <c r="C6705" s="49" t="s">
        <v>209</v>
      </c>
    </row>
    <row r="6706" spans="2:3" hidden="1">
      <c r="B6706" s="49" t="s">
        <v>4742</v>
      </c>
      <c r="C6706" s="49" t="s">
        <v>209</v>
      </c>
    </row>
    <row r="6707" spans="2:3" hidden="1">
      <c r="B6707" s="49" t="s">
        <v>4743</v>
      </c>
      <c r="C6707" s="49" t="s">
        <v>209</v>
      </c>
    </row>
    <row r="6708" spans="2:3" hidden="1">
      <c r="B6708" s="49" t="s">
        <v>4744</v>
      </c>
      <c r="C6708" s="49" t="s">
        <v>209</v>
      </c>
    </row>
    <row r="6709" spans="2:3" hidden="1">
      <c r="B6709" s="49" t="s">
        <v>4745</v>
      </c>
      <c r="C6709" s="49" t="s">
        <v>209</v>
      </c>
    </row>
    <row r="6710" spans="2:3" hidden="1">
      <c r="B6710" s="49" t="s">
        <v>4746</v>
      </c>
      <c r="C6710" s="49" t="s">
        <v>209</v>
      </c>
    </row>
    <row r="6711" spans="2:3" hidden="1">
      <c r="B6711" s="49" t="s">
        <v>4747</v>
      </c>
      <c r="C6711" s="49" t="s">
        <v>209</v>
      </c>
    </row>
    <row r="6712" spans="2:3" hidden="1">
      <c r="B6712" s="49" t="s">
        <v>4748</v>
      </c>
      <c r="C6712" s="49" t="s">
        <v>209</v>
      </c>
    </row>
    <row r="6713" spans="2:3" hidden="1">
      <c r="B6713" s="49" t="s">
        <v>4749</v>
      </c>
      <c r="C6713" s="49" t="s">
        <v>209</v>
      </c>
    </row>
    <row r="6714" spans="2:3" hidden="1">
      <c r="B6714" s="49" t="s">
        <v>4750</v>
      </c>
      <c r="C6714" s="49" t="s">
        <v>209</v>
      </c>
    </row>
    <row r="6715" spans="2:3" hidden="1">
      <c r="B6715" s="49" t="s">
        <v>4751</v>
      </c>
      <c r="C6715" s="49" t="s">
        <v>209</v>
      </c>
    </row>
    <row r="6716" spans="2:3" hidden="1">
      <c r="B6716" s="49" t="s">
        <v>4752</v>
      </c>
      <c r="C6716" s="49" t="s">
        <v>209</v>
      </c>
    </row>
    <row r="6717" spans="2:3" hidden="1">
      <c r="B6717" s="49" t="s">
        <v>4753</v>
      </c>
      <c r="C6717" s="49" t="s">
        <v>209</v>
      </c>
    </row>
    <row r="6718" spans="2:3" hidden="1">
      <c r="B6718" s="49" t="s">
        <v>4754</v>
      </c>
      <c r="C6718" s="49" t="s">
        <v>209</v>
      </c>
    </row>
    <row r="6719" spans="2:3" hidden="1">
      <c r="B6719" s="49" t="s">
        <v>4755</v>
      </c>
      <c r="C6719" s="49" t="s">
        <v>209</v>
      </c>
    </row>
    <row r="6720" spans="2:3" hidden="1">
      <c r="B6720" s="49" t="s">
        <v>4756</v>
      </c>
      <c r="C6720" s="49" t="s">
        <v>209</v>
      </c>
    </row>
    <row r="6721" spans="2:3" hidden="1">
      <c r="B6721" s="49" t="s">
        <v>4757</v>
      </c>
      <c r="C6721" s="49" t="s">
        <v>209</v>
      </c>
    </row>
    <row r="6722" spans="2:3" hidden="1">
      <c r="B6722" s="49" t="s">
        <v>4758</v>
      </c>
      <c r="C6722" s="49" t="s">
        <v>209</v>
      </c>
    </row>
    <row r="6723" spans="2:3" hidden="1">
      <c r="B6723" s="49" t="s">
        <v>4759</v>
      </c>
      <c r="C6723" s="49" t="s">
        <v>209</v>
      </c>
    </row>
    <row r="6724" spans="2:3" hidden="1">
      <c r="B6724" s="49" t="s">
        <v>4760</v>
      </c>
      <c r="C6724" s="49" t="s">
        <v>209</v>
      </c>
    </row>
    <row r="6725" spans="2:3" hidden="1">
      <c r="B6725" s="49" t="s">
        <v>4761</v>
      </c>
      <c r="C6725" s="49" t="s">
        <v>209</v>
      </c>
    </row>
    <row r="6726" spans="2:3" hidden="1">
      <c r="B6726" s="49" t="s">
        <v>4762</v>
      </c>
      <c r="C6726" s="49" t="s">
        <v>209</v>
      </c>
    </row>
    <row r="6727" spans="2:3" hidden="1">
      <c r="B6727" s="49" t="s">
        <v>4763</v>
      </c>
      <c r="C6727" s="49" t="s">
        <v>209</v>
      </c>
    </row>
    <row r="6728" spans="2:3" hidden="1">
      <c r="B6728" s="49" t="s">
        <v>4764</v>
      </c>
      <c r="C6728" s="49" t="s">
        <v>209</v>
      </c>
    </row>
    <row r="6729" spans="2:3" hidden="1">
      <c r="B6729" s="49" t="s">
        <v>4765</v>
      </c>
      <c r="C6729" s="49" t="s">
        <v>209</v>
      </c>
    </row>
    <row r="6730" spans="2:3" hidden="1">
      <c r="B6730" s="49" t="s">
        <v>4766</v>
      </c>
      <c r="C6730" s="49" t="s">
        <v>209</v>
      </c>
    </row>
    <row r="6731" spans="2:3" hidden="1">
      <c r="B6731" s="49" t="s">
        <v>4767</v>
      </c>
      <c r="C6731" s="49" t="s">
        <v>209</v>
      </c>
    </row>
    <row r="6732" spans="2:3" hidden="1">
      <c r="B6732" s="49" t="s">
        <v>4768</v>
      </c>
      <c r="C6732" s="49" t="s">
        <v>209</v>
      </c>
    </row>
    <row r="6733" spans="2:3" hidden="1">
      <c r="B6733" s="49" t="s">
        <v>4769</v>
      </c>
      <c r="C6733" s="49" t="s">
        <v>209</v>
      </c>
    </row>
    <row r="6734" spans="2:3" hidden="1">
      <c r="B6734" s="49" t="s">
        <v>4770</v>
      </c>
      <c r="C6734" s="49" t="s">
        <v>209</v>
      </c>
    </row>
    <row r="6735" spans="2:3" hidden="1">
      <c r="B6735" s="49" t="s">
        <v>4771</v>
      </c>
      <c r="C6735" s="49" t="s">
        <v>209</v>
      </c>
    </row>
    <row r="6736" spans="2:3" hidden="1">
      <c r="B6736" s="49" t="s">
        <v>4772</v>
      </c>
      <c r="C6736" s="49" t="s">
        <v>209</v>
      </c>
    </row>
    <row r="6737" spans="2:3" hidden="1">
      <c r="B6737" s="49" t="s">
        <v>4773</v>
      </c>
      <c r="C6737" s="49" t="s">
        <v>209</v>
      </c>
    </row>
    <row r="6738" spans="2:3" hidden="1">
      <c r="B6738" s="49" t="s">
        <v>4774</v>
      </c>
      <c r="C6738" s="49" t="s">
        <v>209</v>
      </c>
    </row>
    <row r="6739" spans="2:3" hidden="1">
      <c r="B6739" s="49" t="s">
        <v>4775</v>
      </c>
      <c r="C6739" s="49" t="s">
        <v>209</v>
      </c>
    </row>
    <row r="6740" spans="2:3" hidden="1">
      <c r="B6740" s="49" t="s">
        <v>4776</v>
      </c>
      <c r="C6740" s="49" t="s">
        <v>209</v>
      </c>
    </row>
    <row r="6741" spans="2:3" hidden="1">
      <c r="B6741" s="49" t="s">
        <v>4777</v>
      </c>
      <c r="C6741" s="49" t="s">
        <v>209</v>
      </c>
    </row>
    <row r="6742" spans="2:3" hidden="1">
      <c r="B6742" s="49" t="s">
        <v>4778</v>
      </c>
      <c r="C6742" s="49" t="s">
        <v>209</v>
      </c>
    </row>
    <row r="6743" spans="2:3" hidden="1">
      <c r="B6743" s="49" t="s">
        <v>4779</v>
      </c>
      <c r="C6743" s="49" t="s">
        <v>209</v>
      </c>
    </row>
    <row r="6744" spans="2:3" hidden="1">
      <c r="B6744" s="49" t="s">
        <v>4780</v>
      </c>
      <c r="C6744" s="49" t="s">
        <v>209</v>
      </c>
    </row>
    <row r="6745" spans="2:3" hidden="1">
      <c r="B6745" s="49" t="s">
        <v>4781</v>
      </c>
      <c r="C6745" s="49" t="s">
        <v>209</v>
      </c>
    </row>
    <row r="6746" spans="2:3" hidden="1">
      <c r="B6746" s="49" t="s">
        <v>4782</v>
      </c>
      <c r="C6746" s="49" t="s">
        <v>209</v>
      </c>
    </row>
    <row r="6747" spans="2:3" hidden="1">
      <c r="B6747" s="49" t="s">
        <v>4783</v>
      </c>
      <c r="C6747" s="49" t="s">
        <v>209</v>
      </c>
    </row>
    <row r="6748" spans="2:3" hidden="1">
      <c r="B6748" s="49" t="s">
        <v>4784</v>
      </c>
      <c r="C6748" s="49" t="s">
        <v>209</v>
      </c>
    </row>
    <row r="6749" spans="2:3" hidden="1">
      <c r="B6749" s="49" t="s">
        <v>4785</v>
      </c>
      <c r="C6749" s="49" t="s">
        <v>209</v>
      </c>
    </row>
    <row r="6750" spans="2:3" hidden="1">
      <c r="B6750" s="49" t="s">
        <v>4786</v>
      </c>
      <c r="C6750" s="49" t="s">
        <v>209</v>
      </c>
    </row>
    <row r="6751" spans="2:3" hidden="1">
      <c r="B6751" s="49" t="s">
        <v>4787</v>
      </c>
      <c r="C6751" s="49" t="s">
        <v>209</v>
      </c>
    </row>
    <row r="6752" spans="2:3" hidden="1">
      <c r="B6752" s="49" t="s">
        <v>4788</v>
      </c>
      <c r="C6752" s="49" t="s">
        <v>209</v>
      </c>
    </row>
    <row r="6753" spans="2:3" hidden="1">
      <c r="B6753" s="49" t="s">
        <v>4789</v>
      </c>
      <c r="C6753" s="49" t="s">
        <v>209</v>
      </c>
    </row>
    <row r="6754" spans="2:3" hidden="1">
      <c r="B6754" s="49" t="s">
        <v>4790</v>
      </c>
      <c r="C6754" s="49" t="s">
        <v>209</v>
      </c>
    </row>
    <row r="6755" spans="2:3" hidden="1">
      <c r="B6755" s="49" t="s">
        <v>4791</v>
      </c>
      <c r="C6755" s="49" t="s">
        <v>213</v>
      </c>
    </row>
    <row r="6756" spans="2:3" hidden="1">
      <c r="B6756" s="49" t="s">
        <v>4792</v>
      </c>
      <c r="C6756" s="49" t="s">
        <v>213</v>
      </c>
    </row>
    <row r="6757" spans="2:3">
      <c r="B6757" s="49" t="s">
        <v>4793</v>
      </c>
      <c r="C6757" s="49" t="s">
        <v>224</v>
      </c>
    </row>
    <row r="6758" spans="2:3" hidden="1">
      <c r="B6758" s="49" t="s">
        <v>4794</v>
      </c>
      <c r="C6758" s="49" t="s">
        <v>213</v>
      </c>
    </row>
    <row r="6759" spans="2:3" hidden="1">
      <c r="B6759" s="49" t="s">
        <v>4795</v>
      </c>
      <c r="C6759" s="49" t="s">
        <v>213</v>
      </c>
    </row>
    <row r="6760" spans="2:3">
      <c r="B6760" s="49" t="s">
        <v>4796</v>
      </c>
      <c r="C6760" s="49" t="s">
        <v>224</v>
      </c>
    </row>
    <row r="6761" spans="2:3" hidden="1">
      <c r="B6761" s="49" t="s">
        <v>4797</v>
      </c>
      <c r="C6761" s="49" t="s">
        <v>213</v>
      </c>
    </row>
    <row r="6762" spans="2:3" hidden="1">
      <c r="B6762" s="49" t="s">
        <v>4798</v>
      </c>
      <c r="C6762" s="49" t="s">
        <v>213</v>
      </c>
    </row>
    <row r="6763" spans="2:3" hidden="1">
      <c r="B6763" s="49" t="s">
        <v>4799</v>
      </c>
      <c r="C6763" s="49" t="s">
        <v>213</v>
      </c>
    </row>
    <row r="6764" spans="2:3">
      <c r="B6764" s="49" t="s">
        <v>4800</v>
      </c>
      <c r="C6764" s="49" t="s">
        <v>224</v>
      </c>
    </row>
    <row r="6765" spans="2:3" hidden="1">
      <c r="B6765" s="49" t="s">
        <v>4801</v>
      </c>
      <c r="C6765" s="49" t="s">
        <v>31</v>
      </c>
    </row>
    <row r="6766" spans="2:3" hidden="1">
      <c r="B6766" s="49" t="s">
        <v>4802</v>
      </c>
      <c r="C6766" s="49" t="s">
        <v>213</v>
      </c>
    </row>
    <row r="6767" spans="2:3" hidden="1">
      <c r="B6767" s="49" t="s">
        <v>4803</v>
      </c>
      <c r="C6767" s="49" t="s">
        <v>213</v>
      </c>
    </row>
    <row r="6768" spans="2:3" hidden="1">
      <c r="B6768" s="49" t="s">
        <v>4804</v>
      </c>
      <c r="C6768" s="49" t="s">
        <v>213</v>
      </c>
    </row>
    <row r="6769" spans="2:3" hidden="1">
      <c r="B6769" s="49" t="s">
        <v>4805</v>
      </c>
      <c r="C6769" s="49" t="s">
        <v>213</v>
      </c>
    </row>
    <row r="6770" spans="2:3" hidden="1">
      <c r="B6770" s="49" t="s">
        <v>4806</v>
      </c>
      <c r="C6770" s="49" t="s">
        <v>31</v>
      </c>
    </row>
    <row r="6771" spans="2:3" hidden="1">
      <c r="B6771" s="49" t="s">
        <v>4807</v>
      </c>
      <c r="C6771" s="49" t="s">
        <v>31</v>
      </c>
    </row>
    <row r="6772" spans="2:3" hidden="1">
      <c r="B6772" s="49" t="s">
        <v>4808</v>
      </c>
      <c r="C6772" s="49" t="s">
        <v>31</v>
      </c>
    </row>
    <row r="6773" spans="2:3" hidden="1">
      <c r="B6773" s="49" t="s">
        <v>4809</v>
      </c>
      <c r="C6773" s="49" t="s">
        <v>31</v>
      </c>
    </row>
    <row r="6774" spans="2:3" hidden="1">
      <c r="B6774" s="49" t="s">
        <v>4810</v>
      </c>
      <c r="C6774" s="49" t="s">
        <v>31</v>
      </c>
    </row>
    <row r="6775" spans="2:3" hidden="1">
      <c r="B6775" s="49" t="s">
        <v>4811</v>
      </c>
      <c r="C6775" s="49" t="s">
        <v>31</v>
      </c>
    </row>
    <row r="6776" spans="2:3" hidden="1">
      <c r="B6776" s="49" t="s">
        <v>4812</v>
      </c>
      <c r="C6776" s="49" t="s">
        <v>31</v>
      </c>
    </row>
    <row r="6777" spans="2:3" hidden="1">
      <c r="B6777" s="49" t="s">
        <v>4813</v>
      </c>
      <c r="C6777" s="49" t="s">
        <v>213</v>
      </c>
    </row>
    <row r="6778" spans="2:3" hidden="1">
      <c r="B6778" s="49" t="s">
        <v>4814</v>
      </c>
      <c r="C6778" s="49" t="s">
        <v>213</v>
      </c>
    </row>
    <row r="6779" spans="2:3">
      <c r="B6779" s="49" t="s">
        <v>4815</v>
      </c>
      <c r="C6779" s="49" t="s">
        <v>224</v>
      </c>
    </row>
    <row r="6780" spans="2:3" hidden="1">
      <c r="B6780" s="49" t="s">
        <v>4816</v>
      </c>
      <c r="C6780" s="49" t="s">
        <v>213</v>
      </c>
    </row>
    <row r="6781" spans="2:3" hidden="1">
      <c r="B6781" s="49" t="s">
        <v>4817</v>
      </c>
      <c r="C6781" s="49" t="s">
        <v>213</v>
      </c>
    </row>
    <row r="6782" spans="2:3">
      <c r="B6782" s="49" t="s">
        <v>4818</v>
      </c>
      <c r="C6782" s="49" t="s">
        <v>224</v>
      </c>
    </row>
    <row r="6783" spans="2:3" hidden="1">
      <c r="B6783" s="49" t="s">
        <v>4819</v>
      </c>
      <c r="C6783" s="49" t="s">
        <v>213</v>
      </c>
    </row>
    <row r="6784" spans="2:3" hidden="1">
      <c r="B6784" s="49" t="s">
        <v>4820</v>
      </c>
      <c r="C6784" s="49" t="s">
        <v>213</v>
      </c>
    </row>
    <row r="6785" spans="2:3" hidden="1">
      <c r="B6785" s="49" t="s">
        <v>4821</v>
      </c>
      <c r="C6785" s="49" t="s">
        <v>213</v>
      </c>
    </row>
    <row r="6786" spans="2:3">
      <c r="B6786" s="49" t="s">
        <v>4822</v>
      </c>
      <c r="C6786" s="49" t="s">
        <v>224</v>
      </c>
    </row>
    <row r="6787" spans="2:3" hidden="1">
      <c r="B6787" s="49" t="s">
        <v>4823</v>
      </c>
      <c r="C6787" s="49" t="s">
        <v>213</v>
      </c>
    </row>
    <row r="6788" spans="2:3" hidden="1">
      <c r="B6788" s="49" t="s">
        <v>4824</v>
      </c>
      <c r="C6788" s="49" t="s">
        <v>213</v>
      </c>
    </row>
    <row r="6789" spans="2:3" hidden="1">
      <c r="B6789" s="49" t="s">
        <v>4825</v>
      </c>
      <c r="C6789" s="49" t="s">
        <v>213</v>
      </c>
    </row>
    <row r="6790" spans="2:3" hidden="1">
      <c r="B6790" s="49" t="s">
        <v>4826</v>
      </c>
      <c r="C6790" s="49" t="s">
        <v>213</v>
      </c>
    </row>
    <row r="6791" spans="2:3" hidden="1">
      <c r="B6791" s="49" t="s">
        <v>4827</v>
      </c>
      <c r="C6791" s="49" t="s">
        <v>213</v>
      </c>
    </row>
    <row r="6792" spans="2:3" hidden="1">
      <c r="B6792" s="49" t="s">
        <v>4828</v>
      </c>
      <c r="C6792" s="49" t="s">
        <v>31</v>
      </c>
    </row>
    <row r="6793" spans="2:3" hidden="1">
      <c r="B6793" s="49" t="s">
        <v>4829</v>
      </c>
      <c r="C6793" s="49" t="s">
        <v>213</v>
      </c>
    </row>
    <row r="6794" spans="2:3" hidden="1">
      <c r="B6794" s="49" t="s">
        <v>4830</v>
      </c>
      <c r="C6794" s="49" t="s">
        <v>213</v>
      </c>
    </row>
    <row r="6795" spans="2:3" hidden="1">
      <c r="B6795" s="49" t="s">
        <v>4831</v>
      </c>
      <c r="C6795" s="49" t="s">
        <v>213</v>
      </c>
    </row>
    <row r="6796" spans="2:3" hidden="1">
      <c r="B6796" s="49" t="s">
        <v>4832</v>
      </c>
      <c r="C6796" s="49" t="s">
        <v>31</v>
      </c>
    </row>
    <row r="6797" spans="2:3" hidden="1">
      <c r="B6797" s="49" t="s">
        <v>4833</v>
      </c>
      <c r="C6797" s="49" t="s">
        <v>31</v>
      </c>
    </row>
    <row r="6798" spans="2:3" hidden="1">
      <c r="B6798" s="49" t="s">
        <v>4834</v>
      </c>
      <c r="C6798" s="49" t="s">
        <v>31</v>
      </c>
    </row>
    <row r="6799" spans="2:3" hidden="1">
      <c r="B6799" s="49" t="s">
        <v>4835</v>
      </c>
      <c r="C6799" s="49" t="s">
        <v>213</v>
      </c>
    </row>
    <row r="6800" spans="2:3" hidden="1">
      <c r="B6800" s="49" t="s">
        <v>4836</v>
      </c>
      <c r="C6800" s="49" t="s">
        <v>213</v>
      </c>
    </row>
    <row r="6801" spans="2:3" hidden="1">
      <c r="B6801" s="49" t="s">
        <v>4837</v>
      </c>
      <c r="C6801" s="49" t="s">
        <v>213</v>
      </c>
    </row>
    <row r="6802" spans="2:3">
      <c r="B6802" s="49" t="s">
        <v>4838</v>
      </c>
      <c r="C6802" s="49" t="s">
        <v>224</v>
      </c>
    </row>
    <row r="6803" spans="2:3" hidden="1">
      <c r="B6803" s="49" t="s">
        <v>4839</v>
      </c>
      <c r="C6803" s="49" t="s">
        <v>213</v>
      </c>
    </row>
    <row r="6804" spans="2:3" hidden="1">
      <c r="B6804" s="49" t="s">
        <v>4840</v>
      </c>
      <c r="C6804" s="49" t="s">
        <v>213</v>
      </c>
    </row>
    <row r="6805" spans="2:3" hidden="1">
      <c r="B6805" s="49" t="s">
        <v>4841</v>
      </c>
      <c r="C6805" s="49" t="s">
        <v>213</v>
      </c>
    </row>
    <row r="6806" spans="2:3">
      <c r="B6806" s="49" t="s">
        <v>4842</v>
      </c>
      <c r="C6806" s="49" t="s">
        <v>224</v>
      </c>
    </row>
    <row r="6807" spans="2:3" hidden="1">
      <c r="B6807" s="49" t="s">
        <v>4843</v>
      </c>
      <c r="C6807" s="49" t="s">
        <v>213</v>
      </c>
    </row>
    <row r="6808" spans="2:3" hidden="1">
      <c r="B6808" s="49" t="s">
        <v>4844</v>
      </c>
      <c r="C6808" s="49" t="s">
        <v>213</v>
      </c>
    </row>
    <row r="6809" spans="2:3" hidden="1">
      <c r="B6809" s="49" t="s">
        <v>4845</v>
      </c>
      <c r="C6809" s="49" t="s">
        <v>213</v>
      </c>
    </row>
    <row r="6810" spans="2:3" hidden="1">
      <c r="B6810" s="49" t="s">
        <v>4846</v>
      </c>
      <c r="C6810" s="49" t="s">
        <v>213</v>
      </c>
    </row>
    <row r="6811" spans="2:3" hidden="1">
      <c r="B6811" s="49" t="s">
        <v>4847</v>
      </c>
      <c r="C6811" s="49" t="s">
        <v>213</v>
      </c>
    </row>
    <row r="6812" spans="2:3">
      <c r="B6812" s="49" t="s">
        <v>4848</v>
      </c>
      <c r="C6812" s="49" t="s">
        <v>224</v>
      </c>
    </row>
    <row r="6813" spans="2:3" hidden="1">
      <c r="B6813" s="49" t="s">
        <v>4849</v>
      </c>
      <c r="C6813" s="49" t="s">
        <v>213</v>
      </c>
    </row>
    <row r="6814" spans="2:3" hidden="1">
      <c r="B6814" s="49" t="s">
        <v>4850</v>
      </c>
      <c r="C6814" s="49" t="s">
        <v>213</v>
      </c>
    </row>
    <row r="6815" spans="2:3" hidden="1">
      <c r="B6815" s="49" t="s">
        <v>4851</v>
      </c>
      <c r="C6815" s="49" t="s">
        <v>213</v>
      </c>
    </row>
    <row r="6816" spans="2:3" hidden="1">
      <c r="B6816" s="49" t="s">
        <v>4852</v>
      </c>
      <c r="C6816" s="49" t="s">
        <v>213</v>
      </c>
    </row>
    <row r="6817" spans="2:3" hidden="1">
      <c r="B6817" s="49" t="s">
        <v>4853</v>
      </c>
      <c r="C6817" s="49" t="s">
        <v>213</v>
      </c>
    </row>
    <row r="6818" spans="2:3" hidden="1">
      <c r="B6818" s="49" t="s">
        <v>4854</v>
      </c>
      <c r="C6818" s="49" t="s">
        <v>31</v>
      </c>
    </row>
    <row r="6819" spans="2:3" hidden="1">
      <c r="B6819" s="49" t="s">
        <v>4855</v>
      </c>
      <c r="C6819" s="49" t="s">
        <v>213</v>
      </c>
    </row>
    <row r="6820" spans="2:3" hidden="1">
      <c r="B6820" s="49" t="s">
        <v>4856</v>
      </c>
      <c r="C6820" s="49" t="s">
        <v>213</v>
      </c>
    </row>
    <row r="6821" spans="2:3" hidden="1">
      <c r="B6821" s="49" t="s">
        <v>4857</v>
      </c>
      <c r="C6821" s="49" t="s">
        <v>213</v>
      </c>
    </row>
    <row r="6822" spans="2:3" hidden="1">
      <c r="B6822" s="49" t="s">
        <v>4858</v>
      </c>
      <c r="C6822" s="49" t="s">
        <v>31</v>
      </c>
    </row>
    <row r="6823" spans="2:3" hidden="1">
      <c r="B6823" s="49" t="s">
        <v>4859</v>
      </c>
      <c r="C6823" s="49" t="s">
        <v>31</v>
      </c>
    </row>
    <row r="6824" spans="2:3" hidden="1">
      <c r="B6824" s="49" t="s">
        <v>4860</v>
      </c>
      <c r="C6824" s="49" t="s">
        <v>31</v>
      </c>
    </row>
    <row r="6825" spans="2:3" hidden="1">
      <c r="B6825" s="49" t="s">
        <v>4861</v>
      </c>
      <c r="C6825" s="49" t="s">
        <v>206</v>
      </c>
    </row>
    <row r="6826" spans="2:3" hidden="1">
      <c r="B6826" s="49" t="s">
        <v>4862</v>
      </c>
      <c r="C6826" s="49" t="s">
        <v>213</v>
      </c>
    </row>
    <row r="6827" spans="2:3" hidden="1">
      <c r="B6827" s="49" t="s">
        <v>4863</v>
      </c>
      <c r="C6827" s="49" t="s">
        <v>213</v>
      </c>
    </row>
    <row r="6828" spans="2:3" hidden="1">
      <c r="B6828" s="49" t="s">
        <v>4864</v>
      </c>
      <c r="C6828" s="49" t="s">
        <v>213</v>
      </c>
    </row>
    <row r="6829" spans="2:3" hidden="1">
      <c r="B6829" s="49" t="s">
        <v>4865</v>
      </c>
      <c r="C6829" s="49" t="s">
        <v>213</v>
      </c>
    </row>
    <row r="6830" spans="2:3" hidden="1">
      <c r="B6830" s="49" t="s">
        <v>4866</v>
      </c>
      <c r="C6830" s="49" t="s">
        <v>213</v>
      </c>
    </row>
    <row r="6831" spans="2:3" hidden="1">
      <c r="B6831" s="49" t="s">
        <v>4867</v>
      </c>
      <c r="C6831" s="49" t="s">
        <v>213</v>
      </c>
    </row>
    <row r="6832" spans="2:3" hidden="1">
      <c r="B6832" s="49" t="s">
        <v>4868</v>
      </c>
      <c r="C6832" s="49" t="s">
        <v>213</v>
      </c>
    </row>
    <row r="6833" spans="2:3" hidden="1">
      <c r="B6833" s="49" t="s">
        <v>4869</v>
      </c>
      <c r="C6833" s="49" t="s">
        <v>213</v>
      </c>
    </row>
    <row r="6834" spans="2:3" hidden="1">
      <c r="B6834" s="49" t="s">
        <v>4870</v>
      </c>
      <c r="C6834" s="49" t="s">
        <v>213</v>
      </c>
    </row>
    <row r="6835" spans="2:3" hidden="1">
      <c r="B6835" s="49" t="s">
        <v>4871</v>
      </c>
      <c r="C6835" s="49" t="s">
        <v>213</v>
      </c>
    </row>
    <row r="6836" spans="2:3" hidden="1">
      <c r="B6836" s="49" t="s">
        <v>4872</v>
      </c>
      <c r="C6836" s="49" t="s">
        <v>213</v>
      </c>
    </row>
    <row r="6837" spans="2:3" hidden="1">
      <c r="B6837" s="49" t="s">
        <v>4873</v>
      </c>
      <c r="C6837" s="49" t="s">
        <v>213</v>
      </c>
    </row>
    <row r="6838" spans="2:3" hidden="1">
      <c r="B6838" s="49" t="s">
        <v>4874</v>
      </c>
      <c r="C6838" s="49" t="s">
        <v>213</v>
      </c>
    </row>
    <row r="6839" spans="2:3" hidden="1">
      <c r="B6839" s="49" t="s">
        <v>4875</v>
      </c>
      <c r="C6839" s="49" t="s">
        <v>213</v>
      </c>
    </row>
    <row r="6840" spans="2:3" hidden="1">
      <c r="B6840" s="49" t="s">
        <v>4876</v>
      </c>
      <c r="C6840" s="49" t="s">
        <v>213</v>
      </c>
    </row>
    <row r="6841" spans="2:3" hidden="1">
      <c r="B6841" s="49" t="s">
        <v>4877</v>
      </c>
      <c r="C6841" s="49" t="s">
        <v>213</v>
      </c>
    </row>
    <row r="6842" spans="2:3" hidden="1">
      <c r="B6842" s="49" t="s">
        <v>4878</v>
      </c>
      <c r="C6842" s="49" t="s">
        <v>213</v>
      </c>
    </row>
    <row r="6843" spans="2:3" hidden="1">
      <c r="B6843" s="49" t="s">
        <v>4879</v>
      </c>
      <c r="C6843" s="49" t="s">
        <v>213</v>
      </c>
    </row>
    <row r="6844" spans="2:3" hidden="1">
      <c r="B6844" s="49" t="s">
        <v>4880</v>
      </c>
      <c r="C6844" s="49" t="s">
        <v>31</v>
      </c>
    </row>
    <row r="6845" spans="2:3" hidden="1">
      <c r="B6845" s="49" t="s">
        <v>4881</v>
      </c>
      <c r="C6845" s="49" t="s">
        <v>213</v>
      </c>
    </row>
    <row r="6846" spans="2:3" hidden="1">
      <c r="B6846" s="49" t="s">
        <v>4882</v>
      </c>
      <c r="C6846" s="49" t="s">
        <v>213</v>
      </c>
    </row>
    <row r="6847" spans="2:3" hidden="1">
      <c r="B6847" s="49" t="s">
        <v>4883</v>
      </c>
      <c r="C6847" s="49" t="s">
        <v>206</v>
      </c>
    </row>
    <row r="6848" spans="2:3" hidden="1">
      <c r="B6848" s="49" t="s">
        <v>4884</v>
      </c>
      <c r="C6848" s="49" t="s">
        <v>206</v>
      </c>
    </row>
    <row r="6849" spans="2:3" hidden="1">
      <c r="B6849" s="49" t="s">
        <v>4885</v>
      </c>
      <c r="C6849" s="49" t="s">
        <v>206</v>
      </c>
    </row>
    <row r="6850" spans="2:3" hidden="1">
      <c r="B6850" s="49" t="s">
        <v>4886</v>
      </c>
      <c r="C6850" s="49" t="s">
        <v>206</v>
      </c>
    </row>
    <row r="6851" spans="2:3" hidden="1">
      <c r="B6851" s="49" t="s">
        <v>4887</v>
      </c>
      <c r="C6851" s="49" t="s">
        <v>206</v>
      </c>
    </row>
    <row r="6852" spans="2:3" hidden="1">
      <c r="B6852" s="49" t="s">
        <v>4888</v>
      </c>
      <c r="C6852" s="49" t="s">
        <v>206</v>
      </c>
    </row>
    <row r="6853" spans="2:3" hidden="1">
      <c r="B6853" s="49" t="s">
        <v>4889</v>
      </c>
      <c r="C6853" s="49" t="s">
        <v>206</v>
      </c>
    </row>
    <row r="6854" spans="2:3" hidden="1">
      <c r="B6854" s="49" t="s">
        <v>4890</v>
      </c>
      <c r="C6854" s="49" t="s">
        <v>206</v>
      </c>
    </row>
    <row r="6855" spans="2:3" hidden="1">
      <c r="B6855" s="49" t="s">
        <v>4891</v>
      </c>
      <c r="C6855" s="49" t="s">
        <v>206</v>
      </c>
    </row>
    <row r="6856" spans="2:3" hidden="1">
      <c r="B6856" s="49" t="s">
        <v>4892</v>
      </c>
      <c r="C6856" s="49" t="s">
        <v>206</v>
      </c>
    </row>
    <row r="6857" spans="2:3" hidden="1">
      <c r="B6857" s="49" t="s">
        <v>4893</v>
      </c>
      <c r="C6857" s="49" t="s">
        <v>206</v>
      </c>
    </row>
    <row r="6858" spans="2:3" hidden="1">
      <c r="B6858" s="49" t="s">
        <v>4894</v>
      </c>
      <c r="C6858" s="49" t="s">
        <v>206</v>
      </c>
    </row>
    <row r="6859" spans="2:3" hidden="1">
      <c r="B6859" s="49" t="s">
        <v>4895</v>
      </c>
      <c r="C6859" s="49" t="s">
        <v>206</v>
      </c>
    </row>
    <row r="6860" spans="2:3" hidden="1">
      <c r="B6860" s="49" t="s">
        <v>4896</v>
      </c>
      <c r="C6860" s="49" t="s">
        <v>206</v>
      </c>
    </row>
    <row r="6861" spans="2:3" hidden="1">
      <c r="B6861" s="49" t="s">
        <v>4897</v>
      </c>
      <c r="C6861" s="49" t="s">
        <v>206</v>
      </c>
    </row>
    <row r="6862" spans="2:3" hidden="1">
      <c r="B6862" s="49" t="s">
        <v>4898</v>
      </c>
      <c r="C6862" s="49" t="s">
        <v>206</v>
      </c>
    </row>
    <row r="6863" spans="2:3" hidden="1">
      <c r="B6863" s="49" t="s">
        <v>4899</v>
      </c>
      <c r="C6863" s="49" t="s">
        <v>206</v>
      </c>
    </row>
    <row r="6864" spans="2:3" hidden="1">
      <c r="B6864" s="49" t="s">
        <v>4900</v>
      </c>
      <c r="C6864" s="49" t="s">
        <v>206</v>
      </c>
    </row>
    <row r="6865" spans="2:3" hidden="1">
      <c r="B6865" s="49" t="s">
        <v>4901</v>
      </c>
      <c r="C6865" s="49" t="s">
        <v>206</v>
      </c>
    </row>
    <row r="6866" spans="2:3" hidden="1">
      <c r="B6866" s="49" t="s">
        <v>4902</v>
      </c>
      <c r="C6866" s="49" t="s">
        <v>206</v>
      </c>
    </row>
    <row r="6867" spans="2:3" hidden="1">
      <c r="B6867" s="49" t="s">
        <v>4903</v>
      </c>
      <c r="C6867" s="49" t="s">
        <v>206</v>
      </c>
    </row>
    <row r="6868" spans="2:3" hidden="1">
      <c r="B6868" s="49" t="s">
        <v>4904</v>
      </c>
      <c r="C6868" s="49" t="s">
        <v>206</v>
      </c>
    </row>
    <row r="6869" spans="2:3" hidden="1">
      <c r="B6869" s="49" t="s">
        <v>4905</v>
      </c>
      <c r="C6869" s="49" t="s">
        <v>206</v>
      </c>
    </row>
    <row r="6870" spans="2:3" hidden="1">
      <c r="B6870" s="49" t="s">
        <v>4906</v>
      </c>
      <c r="C6870" s="49" t="s">
        <v>206</v>
      </c>
    </row>
    <row r="6871" spans="2:3" hidden="1">
      <c r="B6871" s="49" t="s">
        <v>4907</v>
      </c>
      <c r="C6871" s="49" t="s">
        <v>213</v>
      </c>
    </row>
    <row r="6872" spans="2:3" hidden="1">
      <c r="B6872" s="49" t="s">
        <v>4908</v>
      </c>
      <c r="C6872" s="49" t="s">
        <v>213</v>
      </c>
    </row>
    <row r="6873" spans="2:3">
      <c r="B6873" s="49" t="s">
        <v>4909</v>
      </c>
      <c r="C6873" s="49" t="s">
        <v>224</v>
      </c>
    </row>
    <row r="6874" spans="2:3" hidden="1">
      <c r="B6874" s="49" t="s">
        <v>4910</v>
      </c>
      <c r="C6874" s="49" t="s">
        <v>213</v>
      </c>
    </row>
    <row r="6875" spans="2:3" hidden="1">
      <c r="B6875" s="49" t="s">
        <v>4911</v>
      </c>
      <c r="C6875" s="49" t="s">
        <v>213</v>
      </c>
    </row>
    <row r="6876" spans="2:3">
      <c r="B6876" s="49" t="s">
        <v>4912</v>
      </c>
      <c r="C6876" s="49" t="s">
        <v>224</v>
      </c>
    </row>
    <row r="6877" spans="2:3" hidden="1">
      <c r="B6877" s="49" t="s">
        <v>4913</v>
      </c>
      <c r="C6877" s="49" t="s">
        <v>213</v>
      </c>
    </row>
    <row r="6878" spans="2:3" hidden="1">
      <c r="B6878" s="49" t="s">
        <v>4914</v>
      </c>
      <c r="C6878" s="49" t="s">
        <v>213</v>
      </c>
    </row>
    <row r="6879" spans="2:3" hidden="1">
      <c r="B6879" s="49" t="s">
        <v>4915</v>
      </c>
      <c r="C6879" s="49" t="s">
        <v>213</v>
      </c>
    </row>
    <row r="6880" spans="2:3">
      <c r="B6880" s="49" t="s">
        <v>4916</v>
      </c>
      <c r="C6880" s="49" t="s">
        <v>224</v>
      </c>
    </row>
    <row r="6881" spans="2:3" hidden="1">
      <c r="B6881" s="49" t="s">
        <v>4917</v>
      </c>
      <c r="C6881" s="49" t="s">
        <v>213</v>
      </c>
    </row>
    <row r="6882" spans="2:3" hidden="1">
      <c r="B6882" s="49" t="s">
        <v>4918</v>
      </c>
      <c r="C6882" s="49" t="s">
        <v>213</v>
      </c>
    </row>
    <row r="6883" spans="2:3" hidden="1">
      <c r="B6883" s="49" t="s">
        <v>4919</v>
      </c>
      <c r="C6883" s="49" t="s">
        <v>213</v>
      </c>
    </row>
    <row r="6884" spans="2:3" hidden="1">
      <c r="B6884" s="49" t="s">
        <v>4920</v>
      </c>
      <c r="C6884" s="49" t="s">
        <v>213</v>
      </c>
    </row>
    <row r="6885" spans="2:3" hidden="1">
      <c r="B6885" s="49" t="s">
        <v>4921</v>
      </c>
      <c r="C6885" s="49" t="s">
        <v>213</v>
      </c>
    </row>
    <row r="6886" spans="2:3" hidden="1">
      <c r="B6886" s="49" t="s">
        <v>4922</v>
      </c>
      <c r="C6886" s="49" t="s">
        <v>31</v>
      </c>
    </row>
    <row r="6887" spans="2:3" hidden="1">
      <c r="B6887" s="49" t="s">
        <v>4923</v>
      </c>
      <c r="C6887" s="49" t="s">
        <v>213</v>
      </c>
    </row>
    <row r="6888" spans="2:3" hidden="1">
      <c r="B6888" s="49" t="s">
        <v>4924</v>
      </c>
      <c r="C6888" s="49" t="s">
        <v>213</v>
      </c>
    </row>
    <row r="6889" spans="2:3" hidden="1">
      <c r="B6889" s="49" t="s">
        <v>4925</v>
      </c>
      <c r="C6889" s="49" t="s">
        <v>213</v>
      </c>
    </row>
    <row r="6890" spans="2:3" hidden="1">
      <c r="B6890" s="49" t="s">
        <v>4926</v>
      </c>
      <c r="C6890" s="49" t="s">
        <v>31</v>
      </c>
    </row>
    <row r="6891" spans="2:3" hidden="1">
      <c r="B6891" s="49" t="s">
        <v>4927</v>
      </c>
      <c r="C6891" s="49" t="s">
        <v>31</v>
      </c>
    </row>
    <row r="6892" spans="2:3" hidden="1">
      <c r="B6892" s="49" t="s">
        <v>4928</v>
      </c>
      <c r="C6892" s="49" t="s">
        <v>31</v>
      </c>
    </row>
    <row r="6893" spans="2:3" hidden="1">
      <c r="B6893" s="49" t="s">
        <v>4929</v>
      </c>
      <c r="C6893" s="49" t="s">
        <v>213</v>
      </c>
    </row>
    <row r="6894" spans="2:3" hidden="1">
      <c r="B6894" s="49" t="s">
        <v>4930</v>
      </c>
      <c r="C6894" s="49" t="s">
        <v>213</v>
      </c>
    </row>
    <row r="6895" spans="2:3">
      <c r="B6895" s="49" t="s">
        <v>4931</v>
      </c>
      <c r="C6895" s="49" t="s">
        <v>224</v>
      </c>
    </row>
    <row r="6896" spans="2:3" hidden="1">
      <c r="B6896" s="49" t="s">
        <v>4932</v>
      </c>
      <c r="C6896" s="49" t="s">
        <v>213</v>
      </c>
    </row>
    <row r="6897" spans="2:3" hidden="1">
      <c r="B6897" s="49" t="s">
        <v>4933</v>
      </c>
      <c r="C6897" s="49" t="s">
        <v>213</v>
      </c>
    </row>
    <row r="6898" spans="2:3">
      <c r="B6898" s="49" t="s">
        <v>4934</v>
      </c>
      <c r="C6898" s="49" t="s">
        <v>224</v>
      </c>
    </row>
    <row r="6899" spans="2:3" hidden="1">
      <c r="B6899" s="49" t="s">
        <v>4935</v>
      </c>
      <c r="C6899" s="49" t="s">
        <v>213</v>
      </c>
    </row>
    <row r="6900" spans="2:3" hidden="1">
      <c r="B6900" s="49" t="s">
        <v>4936</v>
      </c>
      <c r="C6900" s="49" t="s">
        <v>213</v>
      </c>
    </row>
    <row r="6901" spans="2:3" hidden="1">
      <c r="B6901" s="49" t="s">
        <v>4937</v>
      </c>
      <c r="C6901" s="49" t="s">
        <v>213</v>
      </c>
    </row>
    <row r="6902" spans="2:3">
      <c r="B6902" s="49" t="s">
        <v>4938</v>
      </c>
      <c r="C6902" s="49" t="s">
        <v>224</v>
      </c>
    </row>
    <row r="6903" spans="2:3" hidden="1">
      <c r="B6903" s="49" t="s">
        <v>4939</v>
      </c>
      <c r="C6903" s="49" t="s">
        <v>213</v>
      </c>
    </row>
    <row r="6904" spans="2:3" hidden="1">
      <c r="B6904" s="49" t="s">
        <v>4940</v>
      </c>
      <c r="C6904" s="49" t="s">
        <v>213</v>
      </c>
    </row>
    <row r="6905" spans="2:3" hidden="1">
      <c r="B6905" s="49" t="s">
        <v>4941</v>
      </c>
      <c r="C6905" s="49" t="s">
        <v>213</v>
      </c>
    </row>
    <row r="6906" spans="2:3" hidden="1">
      <c r="B6906" s="49" t="s">
        <v>4942</v>
      </c>
      <c r="C6906" s="49" t="s">
        <v>213</v>
      </c>
    </row>
    <row r="6907" spans="2:3" hidden="1">
      <c r="B6907" s="49" t="s">
        <v>4943</v>
      </c>
      <c r="C6907" s="49" t="s">
        <v>213</v>
      </c>
    </row>
    <row r="6908" spans="2:3" hidden="1">
      <c r="B6908" s="49" t="s">
        <v>4944</v>
      </c>
      <c r="C6908" s="49" t="s">
        <v>213</v>
      </c>
    </row>
    <row r="6909" spans="2:3" hidden="1">
      <c r="B6909" s="49" t="s">
        <v>4945</v>
      </c>
      <c r="C6909" s="49" t="s">
        <v>213</v>
      </c>
    </row>
    <row r="6910" spans="2:3" hidden="1">
      <c r="B6910" s="49" t="s">
        <v>4946</v>
      </c>
      <c r="C6910" s="49" t="s">
        <v>213</v>
      </c>
    </row>
    <row r="6911" spans="2:3" hidden="1">
      <c r="B6911" s="49" t="s">
        <v>4947</v>
      </c>
      <c r="C6911" s="49" t="s">
        <v>213</v>
      </c>
    </row>
    <row r="6912" spans="2:3" hidden="1">
      <c r="B6912" s="49" t="s">
        <v>4948</v>
      </c>
      <c r="C6912" s="49" t="s">
        <v>31</v>
      </c>
    </row>
    <row r="6913" spans="2:3" hidden="1">
      <c r="B6913" s="49" t="s">
        <v>4949</v>
      </c>
      <c r="C6913" s="49" t="s">
        <v>31</v>
      </c>
    </row>
    <row r="6914" spans="2:3" hidden="1">
      <c r="B6914" s="49" t="s">
        <v>4950</v>
      </c>
      <c r="C6914" s="49" t="s">
        <v>31</v>
      </c>
    </row>
    <row r="6915" spans="2:3" hidden="1">
      <c r="B6915" s="49" t="s">
        <v>4951</v>
      </c>
      <c r="C6915" s="49" t="s">
        <v>213</v>
      </c>
    </row>
    <row r="6916" spans="2:3" hidden="1">
      <c r="B6916" s="49" t="s">
        <v>4952</v>
      </c>
      <c r="C6916" s="49" t="s">
        <v>213</v>
      </c>
    </row>
    <row r="6917" spans="2:3" hidden="1">
      <c r="B6917" s="49" t="s">
        <v>4953</v>
      </c>
      <c r="C6917" s="49" t="s">
        <v>213</v>
      </c>
    </row>
    <row r="6918" spans="2:3">
      <c r="B6918" s="49" t="s">
        <v>4954</v>
      </c>
      <c r="C6918" s="49" t="s">
        <v>224</v>
      </c>
    </row>
    <row r="6919" spans="2:3" hidden="1">
      <c r="B6919" s="49" t="s">
        <v>4955</v>
      </c>
      <c r="C6919" s="49" t="s">
        <v>213</v>
      </c>
    </row>
    <row r="6920" spans="2:3" hidden="1">
      <c r="B6920" s="49" t="s">
        <v>4956</v>
      </c>
      <c r="C6920" s="49" t="s">
        <v>213</v>
      </c>
    </row>
    <row r="6921" spans="2:3" hidden="1">
      <c r="B6921" s="49" t="s">
        <v>4957</v>
      </c>
      <c r="C6921" s="49" t="s">
        <v>213</v>
      </c>
    </row>
    <row r="6922" spans="2:3">
      <c r="B6922" s="49" t="s">
        <v>4958</v>
      </c>
      <c r="C6922" s="49" t="s">
        <v>224</v>
      </c>
    </row>
    <row r="6923" spans="2:3" hidden="1">
      <c r="B6923" s="49" t="s">
        <v>4959</v>
      </c>
      <c r="C6923" s="49" t="s">
        <v>213</v>
      </c>
    </row>
    <row r="6924" spans="2:3" hidden="1">
      <c r="B6924" s="49" t="s">
        <v>4960</v>
      </c>
      <c r="C6924" s="49" t="s">
        <v>213</v>
      </c>
    </row>
    <row r="6925" spans="2:3" hidden="1">
      <c r="B6925" s="49" t="s">
        <v>4961</v>
      </c>
      <c r="C6925" s="49" t="s">
        <v>213</v>
      </c>
    </row>
    <row r="6926" spans="2:3" hidden="1">
      <c r="B6926" s="49" t="s">
        <v>4962</v>
      </c>
      <c r="C6926" s="49" t="s">
        <v>213</v>
      </c>
    </row>
    <row r="6927" spans="2:3" hidden="1">
      <c r="B6927" s="49" t="s">
        <v>4963</v>
      </c>
      <c r="C6927" s="49" t="s">
        <v>213</v>
      </c>
    </row>
    <row r="6928" spans="2:3">
      <c r="B6928" s="49" t="s">
        <v>4964</v>
      </c>
      <c r="C6928" s="49" t="s">
        <v>224</v>
      </c>
    </row>
    <row r="6929" spans="2:3" hidden="1">
      <c r="B6929" s="49" t="s">
        <v>4965</v>
      </c>
      <c r="C6929" s="49" t="s">
        <v>213</v>
      </c>
    </row>
    <row r="6930" spans="2:3" hidden="1">
      <c r="B6930" s="49" t="s">
        <v>4966</v>
      </c>
      <c r="C6930" s="49" t="s">
        <v>213</v>
      </c>
    </row>
    <row r="6931" spans="2:3" hidden="1">
      <c r="B6931" s="49" t="s">
        <v>4967</v>
      </c>
      <c r="C6931" s="49" t="s">
        <v>213</v>
      </c>
    </row>
    <row r="6932" spans="2:3" hidden="1">
      <c r="B6932" s="49" t="s">
        <v>4968</v>
      </c>
      <c r="C6932" s="49" t="s">
        <v>213</v>
      </c>
    </row>
    <row r="6933" spans="2:3" hidden="1">
      <c r="B6933" s="49" t="s">
        <v>4969</v>
      </c>
      <c r="C6933" s="49" t="s">
        <v>213</v>
      </c>
    </row>
    <row r="6934" spans="2:3" hidden="1">
      <c r="B6934" s="49" t="s">
        <v>4970</v>
      </c>
      <c r="C6934" s="49" t="s">
        <v>213</v>
      </c>
    </row>
    <row r="6935" spans="2:3" hidden="1">
      <c r="B6935" s="49" t="s">
        <v>4971</v>
      </c>
      <c r="C6935" s="49" t="s">
        <v>213</v>
      </c>
    </row>
    <row r="6936" spans="2:3" hidden="1">
      <c r="B6936" s="49" t="s">
        <v>4972</v>
      </c>
      <c r="C6936" s="49" t="s">
        <v>213</v>
      </c>
    </row>
    <row r="6937" spans="2:3" hidden="1">
      <c r="B6937" s="49" t="s">
        <v>4973</v>
      </c>
      <c r="C6937" s="49" t="s">
        <v>213</v>
      </c>
    </row>
    <row r="6938" spans="2:3" hidden="1">
      <c r="B6938" s="49" t="s">
        <v>4974</v>
      </c>
      <c r="C6938" s="49" t="s">
        <v>31</v>
      </c>
    </row>
    <row r="6939" spans="2:3" hidden="1">
      <c r="B6939" s="49" t="s">
        <v>4975</v>
      </c>
      <c r="C6939" s="49" t="s">
        <v>31</v>
      </c>
    </row>
    <row r="6940" spans="2:3" hidden="1">
      <c r="B6940" s="49" t="s">
        <v>4976</v>
      </c>
      <c r="C6940" s="49" t="s">
        <v>31</v>
      </c>
    </row>
    <row r="6941" spans="2:3" hidden="1">
      <c r="B6941" s="49" t="s">
        <v>4977</v>
      </c>
      <c r="C6941" s="49" t="s">
        <v>213</v>
      </c>
    </row>
    <row r="6942" spans="2:3" hidden="1">
      <c r="B6942" s="49" t="s">
        <v>4978</v>
      </c>
      <c r="C6942" s="49" t="s">
        <v>213</v>
      </c>
    </row>
    <row r="6943" spans="2:3" hidden="1">
      <c r="B6943" s="49" t="s">
        <v>4979</v>
      </c>
      <c r="C6943" s="49" t="s">
        <v>213</v>
      </c>
    </row>
    <row r="6944" spans="2:3" hidden="1">
      <c r="B6944" s="49" t="s">
        <v>4980</v>
      </c>
      <c r="C6944" s="49" t="s">
        <v>213</v>
      </c>
    </row>
    <row r="6945" spans="2:3" hidden="1">
      <c r="B6945" s="49" t="s">
        <v>4981</v>
      </c>
      <c r="C6945" s="49" t="s">
        <v>213</v>
      </c>
    </row>
    <row r="6946" spans="2:3" hidden="1">
      <c r="B6946" s="49" t="s">
        <v>4982</v>
      </c>
      <c r="C6946" s="49" t="s">
        <v>213</v>
      </c>
    </row>
    <row r="6947" spans="2:3" hidden="1">
      <c r="B6947" s="49" t="s">
        <v>4983</v>
      </c>
      <c r="C6947" s="49" t="s">
        <v>213</v>
      </c>
    </row>
    <row r="6948" spans="2:3" hidden="1">
      <c r="B6948" s="49" t="s">
        <v>4984</v>
      </c>
      <c r="C6948" s="49" t="s">
        <v>213</v>
      </c>
    </row>
    <row r="6949" spans="2:3" hidden="1">
      <c r="B6949" s="49" t="s">
        <v>4985</v>
      </c>
      <c r="C6949" s="49" t="s">
        <v>213</v>
      </c>
    </row>
    <row r="6950" spans="2:3" hidden="1">
      <c r="B6950" s="49" t="s">
        <v>4986</v>
      </c>
      <c r="C6950" s="49" t="s">
        <v>213</v>
      </c>
    </row>
    <row r="6951" spans="2:3" hidden="1">
      <c r="B6951" s="49" t="s">
        <v>4987</v>
      </c>
      <c r="C6951" s="49" t="s">
        <v>213</v>
      </c>
    </row>
    <row r="6952" spans="2:3" hidden="1">
      <c r="B6952" s="49" t="s">
        <v>4988</v>
      </c>
      <c r="C6952" s="49" t="s">
        <v>213</v>
      </c>
    </row>
    <row r="6953" spans="2:3" hidden="1">
      <c r="B6953" s="49" t="s">
        <v>4989</v>
      </c>
      <c r="C6953" s="49" t="s">
        <v>213</v>
      </c>
    </row>
    <row r="6954" spans="2:3" hidden="1">
      <c r="B6954" s="49" t="s">
        <v>4990</v>
      </c>
      <c r="C6954" s="49" t="s">
        <v>213</v>
      </c>
    </row>
    <row r="6955" spans="2:3" hidden="1">
      <c r="B6955" s="49" t="s">
        <v>4991</v>
      </c>
      <c r="C6955" s="49" t="s">
        <v>213</v>
      </c>
    </row>
    <row r="6956" spans="2:3" hidden="1">
      <c r="B6956" s="49" t="s">
        <v>4992</v>
      </c>
      <c r="C6956" s="49" t="s">
        <v>213</v>
      </c>
    </row>
    <row r="6957" spans="2:3" hidden="1">
      <c r="B6957" s="49" t="s">
        <v>4993</v>
      </c>
      <c r="C6957" s="49" t="s">
        <v>213</v>
      </c>
    </row>
    <row r="6958" spans="2:3" hidden="1">
      <c r="B6958" s="49" t="s">
        <v>4994</v>
      </c>
      <c r="C6958" s="49" t="s">
        <v>213</v>
      </c>
    </row>
    <row r="6959" spans="2:3" hidden="1">
      <c r="B6959" s="49" t="s">
        <v>4995</v>
      </c>
      <c r="C6959" s="49" t="s">
        <v>213</v>
      </c>
    </row>
    <row r="6960" spans="2:3" hidden="1">
      <c r="B6960" s="49" t="s">
        <v>4996</v>
      </c>
      <c r="C6960" s="49" t="s">
        <v>213</v>
      </c>
    </row>
    <row r="6961" spans="2:3" hidden="1">
      <c r="B6961" s="49" t="s">
        <v>4997</v>
      </c>
      <c r="C6961" s="49" t="s">
        <v>213</v>
      </c>
    </row>
    <row r="6962" spans="2:3" hidden="1">
      <c r="B6962" s="49" t="s">
        <v>4998</v>
      </c>
      <c r="C6962" s="49" t="s">
        <v>213</v>
      </c>
    </row>
    <row r="6963" spans="2:3" hidden="1">
      <c r="B6963" s="49" t="s">
        <v>4999</v>
      </c>
      <c r="C6963" s="49" t="s">
        <v>206</v>
      </c>
    </row>
    <row r="6964" spans="2:3" hidden="1">
      <c r="B6964" s="49" t="s">
        <v>5000</v>
      </c>
      <c r="C6964" s="49" t="s">
        <v>206</v>
      </c>
    </row>
    <row r="6965" spans="2:3" hidden="1">
      <c r="B6965" s="49" t="s">
        <v>5001</v>
      </c>
      <c r="C6965" s="49" t="s">
        <v>206</v>
      </c>
    </row>
    <row r="6966" spans="2:3" hidden="1">
      <c r="B6966" s="49" t="s">
        <v>5002</v>
      </c>
      <c r="C6966" s="49" t="s">
        <v>206</v>
      </c>
    </row>
    <row r="6967" spans="2:3" hidden="1">
      <c r="B6967" s="49" t="s">
        <v>5003</v>
      </c>
      <c r="C6967" s="49" t="s">
        <v>206</v>
      </c>
    </row>
    <row r="6968" spans="2:3" hidden="1">
      <c r="B6968" s="49" t="s">
        <v>5004</v>
      </c>
      <c r="C6968" s="49" t="s">
        <v>206</v>
      </c>
    </row>
    <row r="6969" spans="2:3" hidden="1">
      <c r="B6969" s="49" t="s">
        <v>5005</v>
      </c>
      <c r="C6969" s="49" t="s">
        <v>206</v>
      </c>
    </row>
    <row r="6970" spans="2:3" hidden="1">
      <c r="B6970" s="49" t="s">
        <v>5006</v>
      </c>
      <c r="C6970" s="49" t="s">
        <v>206</v>
      </c>
    </row>
    <row r="6971" spans="2:3" hidden="1">
      <c r="B6971" s="49" t="s">
        <v>5007</v>
      </c>
      <c r="C6971" s="49" t="s">
        <v>206</v>
      </c>
    </row>
    <row r="6972" spans="2:3" hidden="1">
      <c r="B6972" s="49" t="s">
        <v>5008</v>
      </c>
      <c r="C6972" s="49" t="s">
        <v>206</v>
      </c>
    </row>
    <row r="6973" spans="2:3" hidden="1">
      <c r="B6973" s="49" t="s">
        <v>5009</v>
      </c>
      <c r="C6973" s="49" t="s">
        <v>206</v>
      </c>
    </row>
    <row r="6974" spans="2:3" hidden="1">
      <c r="B6974" s="49" t="s">
        <v>5010</v>
      </c>
      <c r="C6974" s="49" t="s">
        <v>206</v>
      </c>
    </row>
    <row r="6975" spans="2:3" hidden="1">
      <c r="B6975" s="49" t="s">
        <v>5011</v>
      </c>
      <c r="C6975" s="49" t="s">
        <v>206</v>
      </c>
    </row>
    <row r="6976" spans="2:3" hidden="1">
      <c r="B6976" s="49" t="s">
        <v>5012</v>
      </c>
      <c r="C6976" s="49" t="s">
        <v>206</v>
      </c>
    </row>
    <row r="6977" spans="2:3" hidden="1">
      <c r="B6977" s="49" t="s">
        <v>5013</v>
      </c>
      <c r="C6977" s="49" t="s">
        <v>206</v>
      </c>
    </row>
    <row r="6978" spans="2:3" hidden="1">
      <c r="B6978" s="49" t="s">
        <v>5014</v>
      </c>
      <c r="C6978" s="49" t="s">
        <v>206</v>
      </c>
    </row>
    <row r="6979" spans="2:3" hidden="1">
      <c r="B6979" s="49" t="s">
        <v>5015</v>
      </c>
      <c r="C6979" s="49" t="s">
        <v>206</v>
      </c>
    </row>
    <row r="6980" spans="2:3" hidden="1">
      <c r="B6980" s="49" t="s">
        <v>5016</v>
      </c>
      <c r="C6980" s="49" t="s">
        <v>206</v>
      </c>
    </row>
    <row r="6981" spans="2:3" hidden="1">
      <c r="B6981" s="49" t="s">
        <v>5017</v>
      </c>
      <c r="C6981" s="49" t="s">
        <v>206</v>
      </c>
    </row>
    <row r="6982" spans="2:3" hidden="1">
      <c r="B6982" s="49" t="s">
        <v>5018</v>
      </c>
      <c r="C6982" s="49" t="s">
        <v>206</v>
      </c>
    </row>
    <row r="6983" spans="2:3" hidden="1">
      <c r="B6983" s="49" t="s">
        <v>5019</v>
      </c>
      <c r="C6983" s="49" t="s">
        <v>206</v>
      </c>
    </row>
    <row r="6984" spans="2:3" hidden="1">
      <c r="B6984" s="49" t="s">
        <v>5020</v>
      </c>
      <c r="C6984" s="49" t="s">
        <v>206</v>
      </c>
    </row>
    <row r="6985" spans="2:3" hidden="1">
      <c r="B6985" s="49" t="s">
        <v>5021</v>
      </c>
      <c r="C6985" s="49" t="s">
        <v>206</v>
      </c>
    </row>
    <row r="6986" spans="2:3" hidden="1">
      <c r="B6986" s="49" t="s">
        <v>5022</v>
      </c>
      <c r="C6986" s="49" t="s">
        <v>206</v>
      </c>
    </row>
    <row r="6987" spans="2:3" hidden="1">
      <c r="B6987" s="49" t="s">
        <v>5023</v>
      </c>
      <c r="C6987" s="49" t="s">
        <v>213</v>
      </c>
    </row>
    <row r="6988" spans="2:3" hidden="1">
      <c r="B6988" s="49" t="s">
        <v>5024</v>
      </c>
      <c r="C6988" s="49" t="s">
        <v>213</v>
      </c>
    </row>
    <row r="6989" spans="2:3" hidden="1">
      <c r="B6989" s="49" t="s">
        <v>5025</v>
      </c>
      <c r="C6989" s="49" t="s">
        <v>213</v>
      </c>
    </row>
    <row r="6990" spans="2:3">
      <c r="B6990" s="49" t="s">
        <v>5026</v>
      </c>
      <c r="C6990" s="49" t="s">
        <v>224</v>
      </c>
    </row>
    <row r="6991" spans="2:3" hidden="1">
      <c r="B6991" s="49" t="s">
        <v>5027</v>
      </c>
      <c r="C6991" s="49" t="s">
        <v>213</v>
      </c>
    </row>
    <row r="6992" spans="2:3" hidden="1">
      <c r="B6992" s="49" t="s">
        <v>5028</v>
      </c>
      <c r="C6992" s="49" t="s">
        <v>213</v>
      </c>
    </row>
    <row r="6993" spans="2:3" hidden="1">
      <c r="B6993" s="49" t="s">
        <v>5029</v>
      </c>
      <c r="C6993" s="49" t="s">
        <v>213</v>
      </c>
    </row>
    <row r="6994" spans="2:3">
      <c r="B6994" s="49" t="s">
        <v>5030</v>
      </c>
      <c r="C6994" s="49" t="s">
        <v>224</v>
      </c>
    </row>
    <row r="6995" spans="2:3" hidden="1">
      <c r="B6995" s="49" t="s">
        <v>5031</v>
      </c>
      <c r="C6995" s="49" t="s">
        <v>213</v>
      </c>
    </row>
    <row r="6996" spans="2:3" hidden="1">
      <c r="B6996" s="49" t="s">
        <v>5032</v>
      </c>
      <c r="C6996" s="49" t="s">
        <v>213</v>
      </c>
    </row>
    <row r="6997" spans="2:3" hidden="1">
      <c r="B6997" s="49" t="s">
        <v>5033</v>
      </c>
      <c r="C6997" s="49" t="s">
        <v>213</v>
      </c>
    </row>
    <row r="6998" spans="2:3" hidden="1">
      <c r="B6998" s="49" t="s">
        <v>5034</v>
      </c>
      <c r="C6998" s="49" t="s">
        <v>213</v>
      </c>
    </row>
    <row r="6999" spans="2:3" hidden="1">
      <c r="B6999" s="49" t="s">
        <v>5035</v>
      </c>
      <c r="C6999" s="49" t="s">
        <v>213</v>
      </c>
    </row>
    <row r="7000" spans="2:3">
      <c r="B7000" s="49" t="s">
        <v>5036</v>
      </c>
      <c r="C7000" s="49" t="s">
        <v>224</v>
      </c>
    </row>
    <row r="7001" spans="2:3" hidden="1">
      <c r="B7001" s="49" t="s">
        <v>5037</v>
      </c>
      <c r="C7001" s="49" t="s">
        <v>213</v>
      </c>
    </row>
    <row r="7002" spans="2:3" hidden="1">
      <c r="B7002" s="49" t="s">
        <v>5038</v>
      </c>
      <c r="C7002" s="49" t="s">
        <v>213</v>
      </c>
    </row>
    <row r="7003" spans="2:3" hidden="1">
      <c r="B7003" s="49" t="s">
        <v>5039</v>
      </c>
      <c r="C7003" s="49" t="s">
        <v>213</v>
      </c>
    </row>
    <row r="7004" spans="2:3" hidden="1">
      <c r="B7004" s="49" t="s">
        <v>5040</v>
      </c>
      <c r="C7004" s="49" t="s">
        <v>213</v>
      </c>
    </row>
    <row r="7005" spans="2:3" hidden="1">
      <c r="B7005" s="49" t="s">
        <v>5041</v>
      </c>
      <c r="C7005" s="49" t="s">
        <v>213</v>
      </c>
    </row>
    <row r="7006" spans="2:3" hidden="1">
      <c r="B7006" s="49" t="s">
        <v>5042</v>
      </c>
      <c r="C7006" s="49" t="s">
        <v>31</v>
      </c>
    </row>
    <row r="7007" spans="2:3" hidden="1">
      <c r="B7007" s="49" t="s">
        <v>5043</v>
      </c>
      <c r="C7007" s="49" t="s">
        <v>213</v>
      </c>
    </row>
    <row r="7008" spans="2:3" hidden="1">
      <c r="B7008" s="49" t="s">
        <v>5044</v>
      </c>
      <c r="C7008" s="49" t="s">
        <v>213</v>
      </c>
    </row>
    <row r="7009" spans="2:3" hidden="1">
      <c r="B7009" s="49" t="s">
        <v>5045</v>
      </c>
      <c r="C7009" s="49" t="s">
        <v>213</v>
      </c>
    </row>
    <row r="7010" spans="2:3" hidden="1">
      <c r="B7010" s="49" t="s">
        <v>5046</v>
      </c>
      <c r="C7010" s="49" t="s">
        <v>31</v>
      </c>
    </row>
    <row r="7011" spans="2:3" hidden="1">
      <c r="B7011" s="49" t="s">
        <v>5047</v>
      </c>
      <c r="C7011" s="49" t="s">
        <v>31</v>
      </c>
    </row>
    <row r="7012" spans="2:3" hidden="1">
      <c r="B7012" s="49" t="s">
        <v>5048</v>
      </c>
      <c r="C7012" s="49" t="s">
        <v>31</v>
      </c>
    </row>
    <row r="7013" spans="2:3" hidden="1">
      <c r="B7013" s="49" t="s">
        <v>5049</v>
      </c>
      <c r="C7013" s="49" t="s">
        <v>213</v>
      </c>
    </row>
    <row r="7014" spans="2:3" hidden="1">
      <c r="B7014" s="49" t="s">
        <v>5050</v>
      </c>
      <c r="C7014" s="49" t="s">
        <v>213</v>
      </c>
    </row>
    <row r="7015" spans="2:3" hidden="1">
      <c r="B7015" s="49" t="s">
        <v>5051</v>
      </c>
      <c r="C7015" s="49" t="s">
        <v>213</v>
      </c>
    </row>
    <row r="7016" spans="2:3">
      <c r="B7016" s="49" t="s">
        <v>5052</v>
      </c>
      <c r="C7016" s="49" t="s">
        <v>224</v>
      </c>
    </row>
    <row r="7017" spans="2:3" hidden="1">
      <c r="B7017" s="49" t="s">
        <v>5053</v>
      </c>
      <c r="C7017" s="49" t="s">
        <v>213</v>
      </c>
    </row>
    <row r="7018" spans="2:3" hidden="1">
      <c r="B7018" s="49" t="s">
        <v>5054</v>
      </c>
      <c r="C7018" s="49" t="s">
        <v>213</v>
      </c>
    </row>
    <row r="7019" spans="2:3" hidden="1">
      <c r="B7019" s="49" t="s">
        <v>5055</v>
      </c>
      <c r="C7019" s="49" t="s">
        <v>213</v>
      </c>
    </row>
    <row r="7020" spans="2:3">
      <c r="B7020" s="49" t="s">
        <v>5056</v>
      </c>
      <c r="C7020" s="49" t="s">
        <v>224</v>
      </c>
    </row>
    <row r="7021" spans="2:3" hidden="1">
      <c r="B7021" s="49" t="s">
        <v>5057</v>
      </c>
      <c r="C7021" s="49" t="s">
        <v>213</v>
      </c>
    </row>
    <row r="7022" spans="2:3" hidden="1">
      <c r="B7022" s="49" t="s">
        <v>5058</v>
      </c>
      <c r="C7022" s="49" t="s">
        <v>213</v>
      </c>
    </row>
    <row r="7023" spans="2:3" hidden="1">
      <c r="B7023" s="49" t="s">
        <v>5059</v>
      </c>
      <c r="C7023" s="49" t="s">
        <v>213</v>
      </c>
    </row>
    <row r="7024" spans="2:3" hidden="1">
      <c r="B7024" s="49" t="s">
        <v>5060</v>
      </c>
      <c r="C7024" s="49" t="s">
        <v>213</v>
      </c>
    </row>
    <row r="7025" spans="2:3" hidden="1">
      <c r="B7025" s="49" t="s">
        <v>5061</v>
      </c>
      <c r="C7025" s="49" t="s">
        <v>213</v>
      </c>
    </row>
    <row r="7026" spans="2:3">
      <c r="B7026" s="49" t="s">
        <v>5062</v>
      </c>
      <c r="C7026" s="49" t="s">
        <v>224</v>
      </c>
    </row>
    <row r="7027" spans="2:3" hidden="1">
      <c r="B7027" s="49" t="s">
        <v>5063</v>
      </c>
      <c r="C7027" s="49" t="s">
        <v>213</v>
      </c>
    </row>
    <row r="7028" spans="2:3" hidden="1">
      <c r="B7028" s="49" t="s">
        <v>5064</v>
      </c>
      <c r="C7028" s="49" t="s">
        <v>213</v>
      </c>
    </row>
    <row r="7029" spans="2:3" hidden="1">
      <c r="B7029" s="49" t="s">
        <v>5065</v>
      </c>
      <c r="C7029" s="49" t="s">
        <v>213</v>
      </c>
    </row>
    <row r="7030" spans="2:3" hidden="1">
      <c r="B7030" s="49" t="s">
        <v>5066</v>
      </c>
      <c r="C7030" s="49" t="s">
        <v>213</v>
      </c>
    </row>
    <row r="7031" spans="2:3" hidden="1">
      <c r="B7031" s="49" t="s">
        <v>5067</v>
      </c>
      <c r="C7031" s="49" t="s">
        <v>213</v>
      </c>
    </row>
    <row r="7032" spans="2:3" hidden="1">
      <c r="B7032" s="49" t="s">
        <v>5068</v>
      </c>
      <c r="C7032" s="49" t="s">
        <v>213</v>
      </c>
    </row>
    <row r="7033" spans="2:3" hidden="1">
      <c r="B7033" s="49" t="s">
        <v>5069</v>
      </c>
      <c r="C7033" s="49" t="s">
        <v>213</v>
      </c>
    </row>
    <row r="7034" spans="2:3" hidden="1">
      <c r="B7034" s="49" t="s">
        <v>5070</v>
      </c>
      <c r="C7034" s="49" t="s">
        <v>213</v>
      </c>
    </row>
    <row r="7035" spans="2:3" hidden="1">
      <c r="B7035" s="49" t="s">
        <v>5071</v>
      </c>
      <c r="C7035" s="49" t="s">
        <v>213</v>
      </c>
    </row>
    <row r="7036" spans="2:3" hidden="1">
      <c r="B7036" s="49" t="s">
        <v>5072</v>
      </c>
      <c r="C7036" s="49" t="s">
        <v>31</v>
      </c>
    </row>
    <row r="7037" spans="2:3" hidden="1">
      <c r="B7037" s="49" t="s">
        <v>5073</v>
      </c>
      <c r="C7037" s="49" t="s">
        <v>31</v>
      </c>
    </row>
    <row r="7038" spans="2:3" hidden="1">
      <c r="B7038" s="49" t="s">
        <v>5074</v>
      </c>
      <c r="C7038" s="49" t="s">
        <v>31</v>
      </c>
    </row>
    <row r="7039" spans="2:3" hidden="1">
      <c r="B7039" s="49" t="s">
        <v>5075</v>
      </c>
      <c r="C7039" s="49" t="s">
        <v>213</v>
      </c>
    </row>
    <row r="7040" spans="2:3" hidden="1">
      <c r="B7040" s="49" t="s">
        <v>5076</v>
      </c>
      <c r="C7040" s="49" t="s">
        <v>213</v>
      </c>
    </row>
    <row r="7041" spans="2:3" hidden="1">
      <c r="B7041" s="49" t="s">
        <v>5077</v>
      </c>
      <c r="C7041" s="49" t="s">
        <v>213</v>
      </c>
    </row>
    <row r="7042" spans="2:3" hidden="1">
      <c r="B7042" s="49" t="s">
        <v>5078</v>
      </c>
      <c r="C7042" s="49" t="s">
        <v>213</v>
      </c>
    </row>
    <row r="7043" spans="2:3" hidden="1">
      <c r="B7043" s="49" t="s">
        <v>5079</v>
      </c>
      <c r="C7043" s="49" t="s">
        <v>213</v>
      </c>
    </row>
    <row r="7044" spans="2:3">
      <c r="B7044" s="49" t="s">
        <v>5080</v>
      </c>
      <c r="C7044" s="49" t="s">
        <v>224</v>
      </c>
    </row>
    <row r="7045" spans="2:3" hidden="1">
      <c r="B7045" s="49" t="s">
        <v>5081</v>
      </c>
      <c r="C7045" s="49" t="s">
        <v>213</v>
      </c>
    </row>
    <row r="7046" spans="2:3" hidden="1">
      <c r="B7046" s="49" t="s">
        <v>5082</v>
      </c>
      <c r="C7046" s="49" t="s">
        <v>213</v>
      </c>
    </row>
    <row r="7047" spans="2:3" hidden="1">
      <c r="B7047" s="49" t="s">
        <v>5083</v>
      </c>
      <c r="C7047" s="49" t="s">
        <v>213</v>
      </c>
    </row>
    <row r="7048" spans="2:3" hidden="1">
      <c r="B7048" s="49" t="s">
        <v>5084</v>
      </c>
      <c r="C7048" s="49" t="s">
        <v>213</v>
      </c>
    </row>
    <row r="7049" spans="2:3" hidden="1">
      <c r="B7049" s="49" t="s">
        <v>5085</v>
      </c>
      <c r="C7049" s="49" t="s">
        <v>213</v>
      </c>
    </row>
    <row r="7050" spans="2:3">
      <c r="B7050" s="49" t="s">
        <v>5086</v>
      </c>
      <c r="C7050" s="49" t="s">
        <v>224</v>
      </c>
    </row>
    <row r="7051" spans="2:3" hidden="1">
      <c r="B7051" s="49" t="s">
        <v>5087</v>
      </c>
      <c r="C7051" s="49" t="s">
        <v>213</v>
      </c>
    </row>
    <row r="7052" spans="2:3" hidden="1">
      <c r="B7052" s="49" t="s">
        <v>5088</v>
      </c>
      <c r="C7052" s="49" t="s">
        <v>213</v>
      </c>
    </row>
    <row r="7053" spans="2:3" hidden="1">
      <c r="B7053" s="49" t="s">
        <v>5089</v>
      </c>
      <c r="C7053" s="49" t="s">
        <v>213</v>
      </c>
    </row>
    <row r="7054" spans="2:3" hidden="1">
      <c r="B7054" s="49" t="s">
        <v>5090</v>
      </c>
      <c r="C7054" s="49" t="s">
        <v>213</v>
      </c>
    </row>
    <row r="7055" spans="2:3" hidden="1">
      <c r="B7055" s="49" t="s">
        <v>5091</v>
      </c>
      <c r="C7055" s="49" t="s">
        <v>213</v>
      </c>
    </row>
    <row r="7056" spans="2:3" hidden="1">
      <c r="B7056" s="49" t="s">
        <v>5092</v>
      </c>
      <c r="C7056" s="49" t="s">
        <v>213</v>
      </c>
    </row>
    <row r="7057" spans="2:3" hidden="1">
      <c r="B7057" s="49" t="s">
        <v>5093</v>
      </c>
      <c r="C7057" s="49" t="s">
        <v>213</v>
      </c>
    </row>
    <row r="7058" spans="2:3" hidden="1">
      <c r="B7058" s="49" t="s">
        <v>5094</v>
      </c>
      <c r="C7058" s="49" t="s">
        <v>213</v>
      </c>
    </row>
    <row r="7059" spans="2:3" hidden="1">
      <c r="B7059" s="49" t="s">
        <v>5095</v>
      </c>
      <c r="C7059" s="49" t="s">
        <v>213</v>
      </c>
    </row>
    <row r="7060" spans="2:3" hidden="1">
      <c r="B7060" s="49" t="s">
        <v>5096</v>
      </c>
      <c r="C7060" s="49" t="s">
        <v>213</v>
      </c>
    </row>
    <row r="7061" spans="2:3" hidden="1">
      <c r="B7061" s="49" t="s">
        <v>5097</v>
      </c>
      <c r="C7061" s="49" t="s">
        <v>213</v>
      </c>
    </row>
    <row r="7062" spans="2:3" hidden="1">
      <c r="B7062" s="49" t="s">
        <v>5098</v>
      </c>
      <c r="C7062" s="49" t="s">
        <v>213</v>
      </c>
    </row>
    <row r="7063" spans="2:3" hidden="1">
      <c r="B7063" s="49" t="s">
        <v>5099</v>
      </c>
      <c r="C7063" s="49" t="s">
        <v>213</v>
      </c>
    </row>
    <row r="7064" spans="2:3" hidden="1">
      <c r="B7064" s="49" t="s">
        <v>5100</v>
      </c>
      <c r="C7064" s="49" t="s">
        <v>213</v>
      </c>
    </row>
    <row r="7065" spans="2:3" hidden="1">
      <c r="B7065" s="49" t="s">
        <v>5101</v>
      </c>
      <c r="C7065" s="49" t="s">
        <v>31</v>
      </c>
    </row>
    <row r="7066" spans="2:3" hidden="1">
      <c r="B7066" s="49" t="s">
        <v>5102</v>
      </c>
      <c r="C7066" s="49" t="s">
        <v>31</v>
      </c>
    </row>
    <row r="7067" spans="2:3" hidden="1">
      <c r="B7067" s="49" t="s">
        <v>5103</v>
      </c>
      <c r="C7067" s="49" t="s">
        <v>213</v>
      </c>
    </row>
    <row r="7068" spans="2:3" hidden="1">
      <c r="B7068" s="49" t="s">
        <v>5104</v>
      </c>
      <c r="C7068" s="49" t="s">
        <v>213</v>
      </c>
    </row>
    <row r="7069" spans="2:3" hidden="1">
      <c r="B7069" s="49" t="s">
        <v>5105</v>
      </c>
      <c r="C7069" s="49" t="s">
        <v>213</v>
      </c>
    </row>
    <row r="7070" spans="2:3" hidden="1">
      <c r="B7070" s="49" t="s">
        <v>5106</v>
      </c>
      <c r="C7070" s="49" t="s">
        <v>213</v>
      </c>
    </row>
    <row r="7071" spans="2:3" hidden="1">
      <c r="B7071" s="49" t="s">
        <v>5107</v>
      </c>
      <c r="C7071" s="49" t="s">
        <v>213</v>
      </c>
    </row>
    <row r="7072" spans="2:3" hidden="1">
      <c r="B7072" s="49" t="s">
        <v>5108</v>
      </c>
      <c r="C7072" s="49" t="s">
        <v>213</v>
      </c>
    </row>
    <row r="7073" spans="2:3" hidden="1">
      <c r="B7073" s="49" t="s">
        <v>5109</v>
      </c>
      <c r="C7073" s="49" t="s">
        <v>213</v>
      </c>
    </row>
    <row r="7074" spans="2:3" hidden="1">
      <c r="B7074" s="49" t="s">
        <v>5110</v>
      </c>
      <c r="C7074" s="49" t="s">
        <v>213</v>
      </c>
    </row>
    <row r="7075" spans="2:3" hidden="1">
      <c r="B7075" s="49" t="s">
        <v>5111</v>
      </c>
      <c r="C7075" s="49" t="s">
        <v>213</v>
      </c>
    </row>
    <row r="7076" spans="2:3" hidden="1">
      <c r="B7076" s="49" t="s">
        <v>5112</v>
      </c>
      <c r="C7076" s="49" t="s">
        <v>213</v>
      </c>
    </row>
    <row r="7077" spans="2:3" hidden="1">
      <c r="B7077" s="49" t="s">
        <v>5113</v>
      </c>
      <c r="C7077" s="49" t="s">
        <v>213</v>
      </c>
    </row>
    <row r="7078" spans="2:3" hidden="1">
      <c r="B7078" s="49" t="s">
        <v>5114</v>
      </c>
      <c r="C7078" s="49" t="s">
        <v>213</v>
      </c>
    </row>
    <row r="7079" spans="2:3" hidden="1">
      <c r="B7079" s="49" t="s">
        <v>5115</v>
      </c>
      <c r="C7079" s="49" t="s">
        <v>213</v>
      </c>
    </row>
    <row r="7080" spans="2:3" hidden="1">
      <c r="B7080" s="49" t="s">
        <v>5116</v>
      </c>
      <c r="C7080" s="49" t="s">
        <v>213</v>
      </c>
    </row>
    <row r="7081" spans="2:3" hidden="1">
      <c r="B7081" s="49" t="s">
        <v>5117</v>
      </c>
      <c r="C7081" s="49" t="s">
        <v>213</v>
      </c>
    </row>
    <row r="7082" spans="2:3" hidden="1">
      <c r="B7082" s="49" t="s">
        <v>5118</v>
      </c>
      <c r="C7082" s="49" t="s">
        <v>213</v>
      </c>
    </row>
    <row r="7083" spans="2:3" hidden="1">
      <c r="B7083" s="49" t="s">
        <v>5119</v>
      </c>
      <c r="C7083" s="49" t="s">
        <v>213</v>
      </c>
    </row>
    <row r="7084" spans="2:3" hidden="1">
      <c r="B7084" s="49" t="s">
        <v>5120</v>
      </c>
      <c r="C7084" s="49" t="s">
        <v>213</v>
      </c>
    </row>
    <row r="7085" spans="2:3" hidden="1">
      <c r="B7085" s="49" t="s">
        <v>5121</v>
      </c>
      <c r="C7085" s="49" t="s">
        <v>213</v>
      </c>
    </row>
    <row r="7086" spans="2:3" hidden="1">
      <c r="B7086" s="49" t="s">
        <v>5122</v>
      </c>
      <c r="C7086" s="49" t="s">
        <v>213</v>
      </c>
    </row>
    <row r="7087" spans="2:3" hidden="1">
      <c r="B7087" s="49" t="s">
        <v>5123</v>
      </c>
      <c r="C7087" s="49" t="s">
        <v>213</v>
      </c>
    </row>
    <row r="7088" spans="2:3" hidden="1">
      <c r="B7088" s="49" t="s">
        <v>5124</v>
      </c>
      <c r="C7088" s="49" t="s">
        <v>213</v>
      </c>
    </row>
    <row r="7089" spans="2:3" hidden="1">
      <c r="B7089" s="49" t="s">
        <v>5125</v>
      </c>
      <c r="C7089" s="49" t="s">
        <v>206</v>
      </c>
    </row>
    <row r="7090" spans="2:3" hidden="1">
      <c r="B7090" s="49" t="s">
        <v>5126</v>
      </c>
      <c r="C7090" s="49" t="s">
        <v>206</v>
      </c>
    </row>
    <row r="7091" spans="2:3" hidden="1">
      <c r="B7091" s="49" t="s">
        <v>5127</v>
      </c>
      <c r="C7091" s="49" t="s">
        <v>206</v>
      </c>
    </row>
    <row r="7092" spans="2:3" hidden="1">
      <c r="B7092" s="49" t="s">
        <v>5128</v>
      </c>
      <c r="C7092" s="49" t="s">
        <v>206</v>
      </c>
    </row>
    <row r="7093" spans="2:3" hidden="1">
      <c r="B7093" s="49" t="s">
        <v>5129</v>
      </c>
      <c r="C7093" s="49" t="s">
        <v>206</v>
      </c>
    </row>
    <row r="7094" spans="2:3" hidden="1">
      <c r="B7094" s="49" t="s">
        <v>5130</v>
      </c>
      <c r="C7094" s="49" t="s">
        <v>206</v>
      </c>
    </row>
    <row r="7095" spans="2:3" hidden="1">
      <c r="B7095" s="49" t="s">
        <v>5131</v>
      </c>
      <c r="C7095" s="49" t="s">
        <v>206</v>
      </c>
    </row>
    <row r="7096" spans="2:3" hidden="1">
      <c r="B7096" s="49" t="s">
        <v>5132</v>
      </c>
      <c r="C7096" s="49" t="s">
        <v>206</v>
      </c>
    </row>
    <row r="7097" spans="2:3" hidden="1">
      <c r="B7097" s="49" t="s">
        <v>5133</v>
      </c>
      <c r="C7097" s="49" t="s">
        <v>206</v>
      </c>
    </row>
    <row r="7098" spans="2:3" hidden="1">
      <c r="B7098" s="49" t="s">
        <v>5134</v>
      </c>
      <c r="C7098" s="49" t="s">
        <v>206</v>
      </c>
    </row>
    <row r="7099" spans="2:3" hidden="1">
      <c r="B7099" s="49" t="s">
        <v>5135</v>
      </c>
      <c r="C7099" s="49" t="s">
        <v>206</v>
      </c>
    </row>
    <row r="7100" spans="2:3" hidden="1">
      <c r="B7100" s="49" t="s">
        <v>5136</v>
      </c>
      <c r="C7100" s="49" t="s">
        <v>206</v>
      </c>
    </row>
    <row r="7101" spans="2:3" hidden="1">
      <c r="B7101" s="49" t="s">
        <v>5137</v>
      </c>
      <c r="C7101" s="49" t="s">
        <v>206</v>
      </c>
    </row>
    <row r="7102" spans="2:3" hidden="1">
      <c r="B7102" s="49" t="s">
        <v>5138</v>
      </c>
      <c r="C7102" s="49" t="s">
        <v>206</v>
      </c>
    </row>
    <row r="7103" spans="2:3" hidden="1">
      <c r="B7103" s="49" t="s">
        <v>5139</v>
      </c>
      <c r="C7103" s="49" t="s">
        <v>206</v>
      </c>
    </row>
    <row r="7104" spans="2:3" hidden="1">
      <c r="B7104" s="49" t="s">
        <v>5140</v>
      </c>
      <c r="C7104" s="49" t="s">
        <v>206</v>
      </c>
    </row>
    <row r="7105" spans="2:3" hidden="1">
      <c r="B7105" s="49" t="s">
        <v>5141</v>
      </c>
      <c r="C7105" s="49" t="s">
        <v>206</v>
      </c>
    </row>
    <row r="7106" spans="2:3" hidden="1">
      <c r="B7106" s="49" t="s">
        <v>5142</v>
      </c>
      <c r="C7106" s="49" t="s">
        <v>206</v>
      </c>
    </row>
    <row r="7107" spans="2:3" hidden="1">
      <c r="B7107" s="49" t="s">
        <v>5143</v>
      </c>
      <c r="C7107" s="49" t="s">
        <v>206</v>
      </c>
    </row>
    <row r="7108" spans="2:3" hidden="1">
      <c r="B7108" s="49" t="s">
        <v>5144</v>
      </c>
      <c r="C7108" s="49" t="s">
        <v>206</v>
      </c>
    </row>
    <row r="7109" spans="2:3" hidden="1">
      <c r="B7109" s="49" t="s">
        <v>5145</v>
      </c>
      <c r="C7109" s="49" t="s">
        <v>206</v>
      </c>
    </row>
    <row r="7110" spans="2:3" hidden="1">
      <c r="B7110" s="49" t="s">
        <v>5146</v>
      </c>
      <c r="C7110" s="49" t="s">
        <v>206</v>
      </c>
    </row>
    <row r="7111" spans="2:3" hidden="1">
      <c r="B7111" s="49" t="s">
        <v>5147</v>
      </c>
      <c r="C7111" s="49" t="s">
        <v>206</v>
      </c>
    </row>
    <row r="7112" spans="2:3" hidden="1">
      <c r="B7112" s="49" t="s">
        <v>5148</v>
      </c>
      <c r="C7112" s="49" t="s">
        <v>209</v>
      </c>
    </row>
    <row r="7113" spans="2:3" hidden="1">
      <c r="B7113" s="49" t="s">
        <v>5149</v>
      </c>
      <c r="C7113" s="49" t="s">
        <v>213</v>
      </c>
    </row>
    <row r="7114" spans="2:3" hidden="1">
      <c r="B7114" s="49" t="s">
        <v>5150</v>
      </c>
      <c r="C7114" s="49" t="s">
        <v>213</v>
      </c>
    </row>
    <row r="7115" spans="2:3" hidden="1">
      <c r="B7115" s="49" t="s">
        <v>5151</v>
      </c>
      <c r="C7115" s="49" t="s">
        <v>213</v>
      </c>
    </row>
    <row r="7116" spans="2:3" hidden="1">
      <c r="B7116" s="49" t="s">
        <v>5152</v>
      </c>
      <c r="C7116" s="49" t="s">
        <v>213</v>
      </c>
    </row>
    <row r="7117" spans="2:3" hidden="1">
      <c r="B7117" s="49" t="s">
        <v>5153</v>
      </c>
      <c r="C7117" s="49" t="s">
        <v>213</v>
      </c>
    </row>
    <row r="7118" spans="2:3" hidden="1">
      <c r="B7118" s="49" t="s">
        <v>5154</v>
      </c>
      <c r="C7118" s="49" t="s">
        <v>213</v>
      </c>
    </row>
    <row r="7119" spans="2:3" hidden="1">
      <c r="B7119" s="49" t="s">
        <v>5155</v>
      </c>
      <c r="C7119" s="49" t="s">
        <v>213</v>
      </c>
    </row>
    <row r="7120" spans="2:3" hidden="1">
      <c r="B7120" s="49" t="s">
        <v>5156</v>
      </c>
      <c r="C7120" s="49" t="s">
        <v>213</v>
      </c>
    </row>
    <row r="7121" spans="2:3" hidden="1">
      <c r="B7121" s="49" t="s">
        <v>5157</v>
      </c>
      <c r="C7121" s="49" t="s">
        <v>213</v>
      </c>
    </row>
    <row r="7122" spans="2:3" hidden="1">
      <c r="B7122" s="49" t="s">
        <v>5158</v>
      </c>
      <c r="C7122" s="49" t="s">
        <v>213</v>
      </c>
    </row>
    <row r="7123" spans="2:3" hidden="1">
      <c r="B7123" s="49" t="s">
        <v>5159</v>
      </c>
      <c r="C7123" s="49" t="s">
        <v>213</v>
      </c>
    </row>
    <row r="7124" spans="2:3" hidden="1">
      <c r="B7124" s="49" t="s">
        <v>5160</v>
      </c>
      <c r="C7124" s="49" t="s">
        <v>213</v>
      </c>
    </row>
    <row r="7125" spans="2:3" hidden="1">
      <c r="B7125" s="49" t="s">
        <v>5161</v>
      </c>
      <c r="C7125" s="49" t="s">
        <v>213</v>
      </c>
    </row>
    <row r="7126" spans="2:3" hidden="1">
      <c r="B7126" s="49" t="s">
        <v>5162</v>
      </c>
      <c r="C7126" s="49" t="s">
        <v>213</v>
      </c>
    </row>
    <row r="7127" spans="2:3" hidden="1">
      <c r="B7127" s="49" t="s">
        <v>5163</v>
      </c>
      <c r="C7127" s="49" t="s">
        <v>213</v>
      </c>
    </row>
    <row r="7128" spans="2:3" hidden="1">
      <c r="B7128" s="49" t="s">
        <v>5164</v>
      </c>
      <c r="C7128" s="49" t="s">
        <v>213</v>
      </c>
    </row>
    <row r="7129" spans="2:3" hidden="1">
      <c r="B7129" s="49" t="s">
        <v>5165</v>
      </c>
      <c r="C7129" s="49" t="s">
        <v>213</v>
      </c>
    </row>
    <row r="7130" spans="2:3" hidden="1">
      <c r="B7130" s="49" t="s">
        <v>5166</v>
      </c>
      <c r="C7130" s="49" t="s">
        <v>213</v>
      </c>
    </row>
    <row r="7131" spans="2:3" hidden="1">
      <c r="B7131" s="49" t="s">
        <v>5167</v>
      </c>
      <c r="C7131" s="49" t="s">
        <v>31</v>
      </c>
    </row>
    <row r="7132" spans="2:3" hidden="1">
      <c r="B7132" s="49" t="s">
        <v>5168</v>
      </c>
      <c r="C7132" s="49" t="s">
        <v>213</v>
      </c>
    </row>
    <row r="7133" spans="2:3" hidden="1">
      <c r="B7133" s="49" t="s">
        <v>5169</v>
      </c>
      <c r="C7133" s="49" t="s">
        <v>213</v>
      </c>
    </row>
    <row r="7134" spans="2:3" hidden="1">
      <c r="B7134" s="49" t="s">
        <v>5170</v>
      </c>
      <c r="C7134" s="49" t="s">
        <v>213</v>
      </c>
    </row>
    <row r="7135" spans="2:3" hidden="1">
      <c r="B7135" s="49" t="s">
        <v>5171</v>
      </c>
      <c r="C7135" s="49" t="s">
        <v>213</v>
      </c>
    </row>
    <row r="7136" spans="2:3" hidden="1">
      <c r="B7136" s="49" t="s">
        <v>5172</v>
      </c>
      <c r="C7136" s="49" t="s">
        <v>213</v>
      </c>
    </row>
    <row r="7137" spans="2:3" hidden="1">
      <c r="B7137" s="49" t="s">
        <v>5173</v>
      </c>
      <c r="C7137" s="49" t="s">
        <v>213</v>
      </c>
    </row>
    <row r="7138" spans="2:3" hidden="1">
      <c r="B7138" s="49" t="s">
        <v>5174</v>
      </c>
      <c r="C7138" s="49" t="s">
        <v>213</v>
      </c>
    </row>
    <row r="7139" spans="2:3" hidden="1">
      <c r="B7139" s="49" t="s">
        <v>5175</v>
      </c>
      <c r="C7139" s="49" t="s">
        <v>213</v>
      </c>
    </row>
    <row r="7140" spans="2:3" hidden="1">
      <c r="B7140" s="49" t="s">
        <v>5176</v>
      </c>
      <c r="C7140" s="49" t="s">
        <v>213</v>
      </c>
    </row>
    <row r="7141" spans="2:3" hidden="1">
      <c r="B7141" s="49" t="s">
        <v>5177</v>
      </c>
      <c r="C7141" s="49" t="s">
        <v>213</v>
      </c>
    </row>
    <row r="7142" spans="2:3" hidden="1">
      <c r="B7142" s="49" t="s">
        <v>5178</v>
      </c>
      <c r="C7142" s="49" t="s">
        <v>213</v>
      </c>
    </row>
    <row r="7143" spans="2:3" hidden="1">
      <c r="B7143" s="49" t="s">
        <v>5179</v>
      </c>
      <c r="C7143" s="49" t="s">
        <v>213</v>
      </c>
    </row>
    <row r="7144" spans="2:3" hidden="1">
      <c r="B7144" s="49" t="s">
        <v>5180</v>
      </c>
      <c r="C7144" s="49" t="s">
        <v>213</v>
      </c>
    </row>
    <row r="7145" spans="2:3" hidden="1">
      <c r="B7145" s="49" t="s">
        <v>5181</v>
      </c>
      <c r="C7145" s="49" t="s">
        <v>213</v>
      </c>
    </row>
    <row r="7146" spans="2:3" hidden="1">
      <c r="B7146" s="49" t="s">
        <v>5182</v>
      </c>
      <c r="C7146" s="49" t="s">
        <v>213</v>
      </c>
    </row>
    <row r="7147" spans="2:3" hidden="1">
      <c r="B7147" s="49" t="s">
        <v>5183</v>
      </c>
      <c r="C7147" s="49" t="s">
        <v>213</v>
      </c>
    </row>
    <row r="7148" spans="2:3" hidden="1">
      <c r="B7148" s="49" t="s">
        <v>5184</v>
      </c>
      <c r="C7148" s="49" t="s">
        <v>213</v>
      </c>
    </row>
    <row r="7149" spans="2:3" hidden="1">
      <c r="B7149" s="49" t="s">
        <v>5185</v>
      </c>
      <c r="C7149" s="49" t="s">
        <v>213</v>
      </c>
    </row>
    <row r="7150" spans="2:3" hidden="1">
      <c r="B7150" s="49" t="s">
        <v>5186</v>
      </c>
      <c r="C7150" s="49" t="s">
        <v>213</v>
      </c>
    </row>
    <row r="7151" spans="2:3" hidden="1">
      <c r="B7151" s="49" t="s">
        <v>5187</v>
      </c>
      <c r="C7151" s="49" t="s">
        <v>213</v>
      </c>
    </row>
    <row r="7152" spans="2:3" hidden="1">
      <c r="B7152" s="49" t="s">
        <v>5188</v>
      </c>
      <c r="C7152" s="49" t="s">
        <v>213</v>
      </c>
    </row>
    <row r="7153" spans="2:3" hidden="1">
      <c r="B7153" s="49" t="s">
        <v>5189</v>
      </c>
      <c r="C7153" s="49" t="s">
        <v>213</v>
      </c>
    </row>
    <row r="7154" spans="2:3" hidden="1">
      <c r="B7154" s="49" t="s">
        <v>5190</v>
      </c>
      <c r="C7154" s="49" t="s">
        <v>213</v>
      </c>
    </row>
    <row r="7155" spans="2:3" hidden="1">
      <c r="B7155" s="49" t="s">
        <v>5191</v>
      </c>
      <c r="C7155" s="49" t="s">
        <v>213</v>
      </c>
    </row>
    <row r="7156" spans="2:3" hidden="1">
      <c r="B7156" s="49" t="s">
        <v>5192</v>
      </c>
      <c r="C7156" s="49" t="s">
        <v>213</v>
      </c>
    </row>
    <row r="7157" spans="2:3" hidden="1">
      <c r="B7157" s="49" t="s">
        <v>5193</v>
      </c>
      <c r="C7157" s="49" t="s">
        <v>213</v>
      </c>
    </row>
    <row r="7158" spans="2:3" hidden="1">
      <c r="B7158" s="49" t="s">
        <v>5194</v>
      </c>
      <c r="C7158" s="49" t="s">
        <v>213</v>
      </c>
    </row>
    <row r="7159" spans="2:3" hidden="1">
      <c r="B7159" s="49" t="s">
        <v>5195</v>
      </c>
      <c r="C7159" s="49" t="s">
        <v>213</v>
      </c>
    </row>
    <row r="7160" spans="2:3" hidden="1">
      <c r="B7160" s="49" t="s">
        <v>5196</v>
      </c>
      <c r="C7160" s="49" t="s">
        <v>213</v>
      </c>
    </row>
    <row r="7161" spans="2:3" hidden="1">
      <c r="B7161" s="49" t="s">
        <v>5197</v>
      </c>
      <c r="C7161" s="49" t="s">
        <v>213</v>
      </c>
    </row>
    <row r="7162" spans="2:3" hidden="1">
      <c r="B7162" s="49" t="s">
        <v>5198</v>
      </c>
      <c r="C7162" s="49" t="s">
        <v>213</v>
      </c>
    </row>
    <row r="7163" spans="2:3" hidden="1">
      <c r="B7163" s="49" t="s">
        <v>5199</v>
      </c>
      <c r="C7163" s="49" t="s">
        <v>213</v>
      </c>
    </row>
    <row r="7164" spans="2:3" hidden="1">
      <c r="B7164" s="49" t="s">
        <v>5200</v>
      </c>
      <c r="C7164" s="49" t="s">
        <v>213</v>
      </c>
    </row>
    <row r="7165" spans="2:3" hidden="1">
      <c r="B7165" s="49" t="s">
        <v>5201</v>
      </c>
      <c r="C7165" s="49" t="s">
        <v>213</v>
      </c>
    </row>
    <row r="7166" spans="2:3" hidden="1">
      <c r="B7166" s="49" t="s">
        <v>5202</v>
      </c>
      <c r="C7166" s="49" t="s">
        <v>213</v>
      </c>
    </row>
    <row r="7167" spans="2:3" hidden="1">
      <c r="B7167" s="49" t="s">
        <v>5203</v>
      </c>
      <c r="C7167" s="49" t="s">
        <v>213</v>
      </c>
    </row>
    <row r="7168" spans="2:3" hidden="1">
      <c r="B7168" s="49" t="s">
        <v>5204</v>
      </c>
      <c r="C7168" s="49" t="s">
        <v>213</v>
      </c>
    </row>
    <row r="7169" spans="2:3" hidden="1">
      <c r="B7169" s="49" t="s">
        <v>5205</v>
      </c>
      <c r="C7169" s="49" t="s">
        <v>213</v>
      </c>
    </row>
    <row r="7170" spans="2:3" hidden="1">
      <c r="B7170" s="49" t="s">
        <v>5206</v>
      </c>
      <c r="C7170" s="49" t="s">
        <v>213</v>
      </c>
    </row>
    <row r="7171" spans="2:3" hidden="1">
      <c r="B7171" s="49" t="s">
        <v>5207</v>
      </c>
      <c r="C7171" s="49" t="s">
        <v>213</v>
      </c>
    </row>
    <row r="7172" spans="2:3" hidden="1">
      <c r="B7172" s="49" t="s">
        <v>5208</v>
      </c>
      <c r="C7172" s="49" t="s">
        <v>213</v>
      </c>
    </row>
    <row r="7173" spans="2:3" hidden="1">
      <c r="B7173" s="49" t="s">
        <v>5209</v>
      </c>
      <c r="C7173" s="49" t="s">
        <v>213</v>
      </c>
    </row>
    <row r="7174" spans="2:3" hidden="1">
      <c r="B7174" s="49" t="s">
        <v>5210</v>
      </c>
      <c r="C7174" s="49" t="s">
        <v>213</v>
      </c>
    </row>
    <row r="7175" spans="2:3" hidden="1">
      <c r="B7175" s="49" t="s">
        <v>5211</v>
      </c>
      <c r="C7175" s="49" t="s">
        <v>213</v>
      </c>
    </row>
    <row r="7176" spans="2:3" hidden="1">
      <c r="B7176" s="49" t="s">
        <v>5212</v>
      </c>
      <c r="C7176" s="49" t="s">
        <v>213</v>
      </c>
    </row>
    <row r="7177" spans="2:3" hidden="1">
      <c r="B7177" s="49" t="s">
        <v>5213</v>
      </c>
      <c r="C7177" s="49" t="s">
        <v>213</v>
      </c>
    </row>
    <row r="7178" spans="2:3" hidden="1">
      <c r="B7178" s="49" t="s">
        <v>5214</v>
      </c>
      <c r="C7178" s="49" t="s">
        <v>213</v>
      </c>
    </row>
    <row r="7179" spans="2:3" hidden="1">
      <c r="B7179" s="49" t="s">
        <v>5215</v>
      </c>
      <c r="C7179" s="49" t="s">
        <v>213</v>
      </c>
    </row>
    <row r="7180" spans="2:3" hidden="1">
      <c r="B7180" s="49" t="s">
        <v>5216</v>
      </c>
      <c r="C7180" s="49" t="s">
        <v>213</v>
      </c>
    </row>
    <row r="7181" spans="2:3" hidden="1">
      <c r="B7181" s="49" t="s">
        <v>5217</v>
      </c>
      <c r="C7181" s="49" t="s">
        <v>213</v>
      </c>
    </row>
    <row r="7182" spans="2:3" hidden="1">
      <c r="B7182" s="49" t="s">
        <v>5218</v>
      </c>
      <c r="C7182" s="49" t="s">
        <v>213</v>
      </c>
    </row>
    <row r="7183" spans="2:3" hidden="1">
      <c r="B7183" s="49" t="s">
        <v>5219</v>
      </c>
      <c r="C7183" s="49" t="s">
        <v>213</v>
      </c>
    </row>
    <row r="7184" spans="2:3" hidden="1">
      <c r="B7184" s="49" t="s">
        <v>5220</v>
      </c>
      <c r="C7184" s="49" t="s">
        <v>213</v>
      </c>
    </row>
    <row r="7185" spans="2:3" hidden="1">
      <c r="B7185" s="49" t="s">
        <v>5221</v>
      </c>
      <c r="C7185" s="49" t="s">
        <v>213</v>
      </c>
    </row>
    <row r="7186" spans="2:3" hidden="1">
      <c r="B7186" s="49" t="s">
        <v>5222</v>
      </c>
      <c r="C7186" s="49" t="s">
        <v>213</v>
      </c>
    </row>
    <row r="7187" spans="2:3" hidden="1">
      <c r="B7187" s="49" t="s">
        <v>5223</v>
      </c>
      <c r="C7187" s="49" t="s">
        <v>213</v>
      </c>
    </row>
    <row r="7188" spans="2:3" hidden="1">
      <c r="B7188" s="49" t="s">
        <v>5224</v>
      </c>
      <c r="C7188" s="49" t="s">
        <v>213</v>
      </c>
    </row>
    <row r="7189" spans="2:3" hidden="1">
      <c r="B7189" s="49" t="s">
        <v>5225</v>
      </c>
      <c r="C7189" s="49" t="s">
        <v>213</v>
      </c>
    </row>
    <row r="7190" spans="2:3" hidden="1">
      <c r="B7190" s="49" t="s">
        <v>5226</v>
      </c>
      <c r="C7190" s="49" t="s">
        <v>213</v>
      </c>
    </row>
    <row r="7191" spans="2:3" hidden="1">
      <c r="B7191" s="49" t="s">
        <v>5227</v>
      </c>
      <c r="C7191" s="49" t="s">
        <v>213</v>
      </c>
    </row>
    <row r="7192" spans="2:3" hidden="1">
      <c r="B7192" s="49" t="s">
        <v>5228</v>
      </c>
      <c r="C7192" s="49" t="s">
        <v>213</v>
      </c>
    </row>
    <row r="7193" spans="2:3" hidden="1">
      <c r="B7193" s="49" t="s">
        <v>5229</v>
      </c>
      <c r="C7193" s="49" t="s">
        <v>206</v>
      </c>
    </row>
    <row r="7194" spans="2:3" hidden="1">
      <c r="B7194" s="49" t="s">
        <v>5230</v>
      </c>
      <c r="C7194" s="49" t="s">
        <v>206</v>
      </c>
    </row>
    <row r="7195" spans="2:3" hidden="1">
      <c r="B7195" s="49" t="s">
        <v>5231</v>
      </c>
      <c r="C7195" s="49" t="s">
        <v>206</v>
      </c>
    </row>
    <row r="7196" spans="2:3" hidden="1">
      <c r="B7196" s="49" t="s">
        <v>5232</v>
      </c>
      <c r="C7196" s="49" t="s">
        <v>206</v>
      </c>
    </row>
    <row r="7197" spans="2:3" hidden="1">
      <c r="B7197" s="49" t="s">
        <v>5233</v>
      </c>
      <c r="C7197" s="49" t="s">
        <v>206</v>
      </c>
    </row>
    <row r="7198" spans="2:3" hidden="1">
      <c r="B7198" s="49" t="s">
        <v>5234</v>
      </c>
      <c r="C7198" s="49" t="s">
        <v>206</v>
      </c>
    </row>
    <row r="7199" spans="2:3" hidden="1">
      <c r="B7199" s="49" t="s">
        <v>5235</v>
      </c>
      <c r="C7199" s="49" t="s">
        <v>206</v>
      </c>
    </row>
    <row r="7200" spans="2:3" hidden="1">
      <c r="B7200" s="49" t="s">
        <v>5236</v>
      </c>
      <c r="C7200" s="49" t="s">
        <v>206</v>
      </c>
    </row>
    <row r="7201" spans="2:3" hidden="1">
      <c r="B7201" s="49" t="s">
        <v>5237</v>
      </c>
      <c r="C7201" s="49" t="s">
        <v>206</v>
      </c>
    </row>
    <row r="7202" spans="2:3" hidden="1">
      <c r="B7202" s="49" t="s">
        <v>5238</v>
      </c>
      <c r="C7202" s="49" t="s">
        <v>209</v>
      </c>
    </row>
    <row r="7203" spans="2:3" hidden="1">
      <c r="B7203" s="49" t="s">
        <v>5239</v>
      </c>
      <c r="C7203" s="49" t="s">
        <v>209</v>
      </c>
    </row>
    <row r="7204" spans="2:3" hidden="1">
      <c r="B7204" s="49" t="s">
        <v>5240</v>
      </c>
      <c r="C7204" s="49" t="s">
        <v>209</v>
      </c>
    </row>
    <row r="7205" spans="2:3" hidden="1">
      <c r="B7205" s="49" t="s">
        <v>5241</v>
      </c>
      <c r="C7205" s="49" t="s">
        <v>209</v>
      </c>
    </row>
    <row r="7206" spans="2:3" hidden="1">
      <c r="B7206" s="49" t="s">
        <v>5242</v>
      </c>
      <c r="C7206" s="49" t="s">
        <v>209</v>
      </c>
    </row>
    <row r="7207" spans="2:3" hidden="1">
      <c r="B7207" s="49" t="s">
        <v>5243</v>
      </c>
      <c r="C7207" s="49" t="s">
        <v>209</v>
      </c>
    </row>
    <row r="7208" spans="2:3" hidden="1">
      <c r="B7208" s="49" t="s">
        <v>5244</v>
      </c>
      <c r="C7208" s="49" t="s">
        <v>209</v>
      </c>
    </row>
    <row r="7209" spans="2:3" hidden="1">
      <c r="B7209" s="49" t="s">
        <v>5245</v>
      </c>
      <c r="C7209" s="49" t="s">
        <v>209</v>
      </c>
    </row>
    <row r="7210" spans="2:3" hidden="1">
      <c r="B7210" s="49" t="s">
        <v>5246</v>
      </c>
      <c r="C7210" s="49" t="s">
        <v>209</v>
      </c>
    </row>
    <row r="7211" spans="2:3" hidden="1">
      <c r="B7211" s="49" t="s">
        <v>5247</v>
      </c>
      <c r="C7211" s="49" t="s">
        <v>209</v>
      </c>
    </row>
    <row r="7212" spans="2:3" hidden="1">
      <c r="B7212" s="49" t="s">
        <v>5248</v>
      </c>
      <c r="C7212" s="49" t="s">
        <v>209</v>
      </c>
    </row>
    <row r="7213" spans="2:3" hidden="1">
      <c r="B7213" s="49" t="s">
        <v>5249</v>
      </c>
      <c r="C7213" s="49" t="s">
        <v>209</v>
      </c>
    </row>
    <row r="7214" spans="2:3" hidden="1">
      <c r="B7214" s="49" t="s">
        <v>5250</v>
      </c>
      <c r="C7214" s="49" t="s">
        <v>209</v>
      </c>
    </row>
    <row r="7215" spans="2:3" hidden="1">
      <c r="B7215" s="49" t="s">
        <v>5251</v>
      </c>
      <c r="C7215" s="49" t="s">
        <v>209</v>
      </c>
    </row>
    <row r="7216" spans="2:3" hidden="1">
      <c r="B7216" s="49" t="s">
        <v>5252</v>
      </c>
      <c r="C7216" s="49" t="s">
        <v>209</v>
      </c>
    </row>
    <row r="7217" spans="2:3" hidden="1">
      <c r="B7217" s="49" t="s">
        <v>5253</v>
      </c>
      <c r="C7217" s="49" t="s">
        <v>209</v>
      </c>
    </row>
    <row r="7218" spans="2:3" hidden="1">
      <c r="B7218" s="49" t="s">
        <v>5254</v>
      </c>
      <c r="C7218" s="49" t="s">
        <v>209</v>
      </c>
    </row>
    <row r="7219" spans="2:3" hidden="1">
      <c r="B7219" s="49" t="s">
        <v>5255</v>
      </c>
      <c r="C7219" s="49" t="s">
        <v>209</v>
      </c>
    </row>
    <row r="7220" spans="2:3" hidden="1">
      <c r="B7220" s="49" t="s">
        <v>5256</v>
      </c>
      <c r="C7220" s="49" t="s">
        <v>209</v>
      </c>
    </row>
    <row r="7221" spans="2:3" hidden="1">
      <c r="B7221" s="49" t="s">
        <v>5257</v>
      </c>
      <c r="C7221" s="49" t="s">
        <v>209</v>
      </c>
    </row>
    <row r="7222" spans="2:3" hidden="1">
      <c r="B7222" s="49" t="s">
        <v>5258</v>
      </c>
      <c r="C7222" s="49" t="s">
        <v>209</v>
      </c>
    </row>
    <row r="7223" spans="2:3" hidden="1">
      <c r="B7223" s="49" t="s">
        <v>5259</v>
      </c>
      <c r="C7223" s="49" t="s">
        <v>209</v>
      </c>
    </row>
    <row r="7224" spans="2:3" hidden="1">
      <c r="B7224" s="49" t="s">
        <v>5260</v>
      </c>
      <c r="C7224" s="49" t="s">
        <v>209</v>
      </c>
    </row>
    <row r="7225" spans="2:3" hidden="1">
      <c r="B7225" s="49" t="s">
        <v>5261</v>
      </c>
      <c r="C7225" s="49" t="s">
        <v>209</v>
      </c>
    </row>
    <row r="7226" spans="2:3" hidden="1">
      <c r="B7226" s="49" t="s">
        <v>5262</v>
      </c>
      <c r="C7226" s="49" t="s">
        <v>209</v>
      </c>
    </row>
    <row r="7227" spans="2:3" hidden="1">
      <c r="B7227" s="49" t="s">
        <v>5263</v>
      </c>
      <c r="C7227" s="49" t="s">
        <v>209</v>
      </c>
    </row>
    <row r="7228" spans="2:3" hidden="1">
      <c r="B7228" s="49" t="s">
        <v>5264</v>
      </c>
      <c r="C7228" s="49" t="s">
        <v>209</v>
      </c>
    </row>
    <row r="7229" spans="2:3" hidden="1">
      <c r="B7229" s="49" t="s">
        <v>5265</v>
      </c>
      <c r="C7229" s="49" t="s">
        <v>209</v>
      </c>
    </row>
    <row r="7230" spans="2:3" hidden="1">
      <c r="B7230" s="49" t="s">
        <v>5266</v>
      </c>
      <c r="C7230" s="49" t="s">
        <v>209</v>
      </c>
    </row>
    <row r="7231" spans="2:3" hidden="1">
      <c r="B7231" s="49" t="s">
        <v>5267</v>
      </c>
      <c r="C7231" s="49" t="s">
        <v>209</v>
      </c>
    </row>
    <row r="7232" spans="2:3" hidden="1">
      <c r="B7232" s="49" t="s">
        <v>5268</v>
      </c>
      <c r="C7232" s="49" t="s">
        <v>209</v>
      </c>
    </row>
    <row r="7233" spans="2:3" hidden="1">
      <c r="B7233" s="49" t="s">
        <v>5269</v>
      </c>
      <c r="C7233" s="49" t="s">
        <v>209</v>
      </c>
    </row>
    <row r="7234" spans="2:3" hidden="1">
      <c r="B7234" s="49" t="s">
        <v>5270</v>
      </c>
      <c r="C7234" s="49" t="s">
        <v>209</v>
      </c>
    </row>
    <row r="7235" spans="2:3" hidden="1">
      <c r="B7235" s="49" t="s">
        <v>5271</v>
      </c>
      <c r="C7235" s="49" t="s">
        <v>209</v>
      </c>
    </row>
    <row r="7236" spans="2:3" hidden="1">
      <c r="B7236" s="49" t="s">
        <v>5272</v>
      </c>
      <c r="C7236" s="49" t="s">
        <v>209</v>
      </c>
    </row>
    <row r="7237" spans="2:3" hidden="1">
      <c r="B7237" s="49" t="s">
        <v>5273</v>
      </c>
      <c r="C7237" s="49" t="s">
        <v>209</v>
      </c>
    </row>
    <row r="7238" spans="2:3" hidden="1">
      <c r="B7238" s="49" t="s">
        <v>5274</v>
      </c>
      <c r="C7238" s="49" t="s">
        <v>209</v>
      </c>
    </row>
    <row r="7239" spans="2:3" hidden="1">
      <c r="B7239" s="49" t="s">
        <v>5275</v>
      </c>
      <c r="C7239" s="49" t="s">
        <v>209</v>
      </c>
    </row>
    <row r="7240" spans="2:3" hidden="1">
      <c r="B7240" s="49" t="s">
        <v>5276</v>
      </c>
      <c r="C7240" s="49" t="s">
        <v>209</v>
      </c>
    </row>
    <row r="7241" spans="2:3" hidden="1">
      <c r="B7241" s="49" t="s">
        <v>5277</v>
      </c>
      <c r="C7241" s="49" t="s">
        <v>209</v>
      </c>
    </row>
    <row r="7242" spans="2:3" hidden="1">
      <c r="B7242" s="49" t="s">
        <v>5278</v>
      </c>
      <c r="C7242" s="49" t="s">
        <v>209</v>
      </c>
    </row>
    <row r="7243" spans="2:3" hidden="1">
      <c r="B7243" s="49" t="s">
        <v>5279</v>
      </c>
      <c r="C7243" s="49" t="s">
        <v>209</v>
      </c>
    </row>
    <row r="7244" spans="2:3" hidden="1">
      <c r="B7244" s="49" t="s">
        <v>5280</v>
      </c>
      <c r="C7244" s="49" t="s">
        <v>209</v>
      </c>
    </row>
    <row r="7245" spans="2:3" hidden="1">
      <c r="B7245" s="49" t="s">
        <v>5281</v>
      </c>
      <c r="C7245" s="49" t="s">
        <v>209</v>
      </c>
    </row>
    <row r="7246" spans="2:3" hidden="1">
      <c r="B7246" s="49" t="s">
        <v>5282</v>
      </c>
      <c r="C7246" s="49" t="s">
        <v>209</v>
      </c>
    </row>
    <row r="7247" spans="2:3" hidden="1">
      <c r="B7247" s="49" t="s">
        <v>5283</v>
      </c>
      <c r="C7247" s="49" t="s">
        <v>209</v>
      </c>
    </row>
    <row r="7248" spans="2:3" hidden="1">
      <c r="B7248" s="49" t="s">
        <v>5284</v>
      </c>
      <c r="C7248" s="49" t="s">
        <v>209</v>
      </c>
    </row>
    <row r="7249" spans="2:3" hidden="1">
      <c r="B7249" s="49" t="s">
        <v>5285</v>
      </c>
      <c r="C7249" s="49" t="s">
        <v>209</v>
      </c>
    </row>
    <row r="7250" spans="2:3" hidden="1">
      <c r="B7250" s="49" t="s">
        <v>5286</v>
      </c>
      <c r="C7250" s="49" t="s">
        <v>209</v>
      </c>
    </row>
    <row r="7251" spans="2:3" hidden="1">
      <c r="B7251" s="49" t="s">
        <v>5287</v>
      </c>
      <c r="C7251" s="49" t="s">
        <v>209</v>
      </c>
    </row>
    <row r="7252" spans="2:3" hidden="1">
      <c r="B7252" s="49" t="s">
        <v>5288</v>
      </c>
      <c r="C7252" s="49" t="s">
        <v>209</v>
      </c>
    </row>
    <row r="7253" spans="2:3" hidden="1">
      <c r="B7253" s="49" t="s">
        <v>5289</v>
      </c>
      <c r="C7253" s="49" t="s">
        <v>209</v>
      </c>
    </row>
    <row r="7254" spans="2:3" hidden="1">
      <c r="B7254" s="49" t="s">
        <v>5290</v>
      </c>
      <c r="C7254" s="49" t="s">
        <v>209</v>
      </c>
    </row>
    <row r="7255" spans="2:3" hidden="1">
      <c r="B7255" s="49" t="s">
        <v>5291</v>
      </c>
      <c r="C7255" s="49" t="s">
        <v>209</v>
      </c>
    </row>
    <row r="7256" spans="2:3" hidden="1">
      <c r="B7256" s="49" t="s">
        <v>5292</v>
      </c>
      <c r="C7256" s="49" t="s">
        <v>209</v>
      </c>
    </row>
    <row r="7257" spans="2:3" hidden="1">
      <c r="B7257" s="49" t="s">
        <v>5293</v>
      </c>
      <c r="C7257" s="49" t="s">
        <v>209</v>
      </c>
    </row>
    <row r="7258" spans="2:3" hidden="1">
      <c r="B7258" s="49" t="s">
        <v>5294</v>
      </c>
      <c r="C7258" s="49" t="s">
        <v>209</v>
      </c>
    </row>
    <row r="7259" spans="2:3" hidden="1">
      <c r="B7259" s="49" t="s">
        <v>5295</v>
      </c>
      <c r="C7259" s="49" t="s">
        <v>209</v>
      </c>
    </row>
    <row r="7260" spans="2:3" hidden="1">
      <c r="B7260" s="49" t="s">
        <v>5296</v>
      </c>
      <c r="C7260" s="49" t="s">
        <v>209</v>
      </c>
    </row>
    <row r="7261" spans="2:3" hidden="1">
      <c r="B7261" s="49" t="s">
        <v>5297</v>
      </c>
      <c r="C7261" s="49" t="s">
        <v>209</v>
      </c>
    </row>
    <row r="7262" spans="2:3" hidden="1">
      <c r="B7262" s="49" t="s">
        <v>5298</v>
      </c>
      <c r="C7262" s="49" t="s">
        <v>209</v>
      </c>
    </row>
    <row r="7263" spans="2:3" hidden="1">
      <c r="B7263" s="49" t="s">
        <v>5299</v>
      </c>
      <c r="C7263" s="49" t="s">
        <v>209</v>
      </c>
    </row>
    <row r="7264" spans="2:3" hidden="1">
      <c r="B7264" s="49" t="s">
        <v>5300</v>
      </c>
      <c r="C7264" s="49" t="s">
        <v>209</v>
      </c>
    </row>
    <row r="7265" spans="2:3" hidden="1">
      <c r="B7265" s="49" t="s">
        <v>5301</v>
      </c>
      <c r="C7265" s="49" t="s">
        <v>209</v>
      </c>
    </row>
    <row r="7266" spans="2:3" hidden="1">
      <c r="B7266" s="49" t="s">
        <v>5302</v>
      </c>
      <c r="C7266" s="49" t="s">
        <v>209</v>
      </c>
    </row>
    <row r="7267" spans="2:3" hidden="1">
      <c r="B7267" s="49" t="s">
        <v>5303</v>
      </c>
      <c r="C7267" s="49" t="s">
        <v>209</v>
      </c>
    </row>
    <row r="7268" spans="2:3" hidden="1">
      <c r="B7268" s="49" t="s">
        <v>5304</v>
      </c>
      <c r="C7268" s="49" t="s">
        <v>209</v>
      </c>
    </row>
    <row r="7269" spans="2:3" hidden="1">
      <c r="B7269" s="49" t="s">
        <v>5305</v>
      </c>
      <c r="C7269" s="49" t="s">
        <v>209</v>
      </c>
    </row>
    <row r="7270" spans="2:3" hidden="1">
      <c r="B7270" s="49" t="s">
        <v>5306</v>
      </c>
      <c r="C7270" s="49" t="s">
        <v>209</v>
      </c>
    </row>
    <row r="7271" spans="2:3" hidden="1">
      <c r="B7271" s="49" t="s">
        <v>5307</v>
      </c>
      <c r="C7271" s="49" t="s">
        <v>209</v>
      </c>
    </row>
    <row r="7272" spans="2:3" hidden="1">
      <c r="B7272" s="49" t="s">
        <v>5308</v>
      </c>
      <c r="C7272" s="49" t="s">
        <v>209</v>
      </c>
    </row>
    <row r="7273" spans="2:3" hidden="1">
      <c r="B7273" s="49" t="s">
        <v>5309</v>
      </c>
      <c r="C7273" s="49" t="s">
        <v>209</v>
      </c>
    </row>
    <row r="7274" spans="2:3" hidden="1">
      <c r="B7274" s="49" t="s">
        <v>5310</v>
      </c>
      <c r="C7274" s="49" t="s">
        <v>209</v>
      </c>
    </row>
    <row r="7275" spans="2:3" hidden="1">
      <c r="B7275" s="49" t="s">
        <v>5311</v>
      </c>
      <c r="C7275" s="49" t="s">
        <v>209</v>
      </c>
    </row>
    <row r="7276" spans="2:3" hidden="1">
      <c r="B7276" s="49" t="s">
        <v>5312</v>
      </c>
      <c r="C7276" s="49" t="s">
        <v>209</v>
      </c>
    </row>
    <row r="7277" spans="2:3" hidden="1">
      <c r="B7277" s="49" t="s">
        <v>5313</v>
      </c>
      <c r="C7277" s="49" t="s">
        <v>209</v>
      </c>
    </row>
    <row r="7278" spans="2:3" hidden="1">
      <c r="B7278" s="49" t="s">
        <v>5314</v>
      </c>
      <c r="C7278" s="49" t="s">
        <v>209</v>
      </c>
    </row>
    <row r="7279" spans="2:3" hidden="1">
      <c r="B7279" s="49" t="s">
        <v>5315</v>
      </c>
      <c r="C7279" s="49" t="s">
        <v>209</v>
      </c>
    </row>
    <row r="7280" spans="2:3" hidden="1">
      <c r="B7280" s="49" t="s">
        <v>5316</v>
      </c>
      <c r="C7280" s="49" t="s">
        <v>209</v>
      </c>
    </row>
    <row r="7281" spans="2:3" hidden="1">
      <c r="B7281" s="49" t="s">
        <v>5317</v>
      </c>
      <c r="C7281" s="49" t="s">
        <v>209</v>
      </c>
    </row>
    <row r="7282" spans="2:3" hidden="1">
      <c r="B7282" s="49" t="s">
        <v>5318</v>
      </c>
      <c r="C7282" s="49" t="s">
        <v>211</v>
      </c>
    </row>
    <row r="7283" spans="2:3" hidden="1">
      <c r="B7283" s="49" t="s">
        <v>5319</v>
      </c>
      <c r="C7283" s="49" t="s">
        <v>211</v>
      </c>
    </row>
    <row r="7284" spans="2:3" hidden="1">
      <c r="B7284" s="49" t="s">
        <v>5320</v>
      </c>
      <c r="C7284" s="49" t="s">
        <v>213</v>
      </c>
    </row>
    <row r="7285" spans="2:3" hidden="1">
      <c r="B7285" s="49" t="s">
        <v>5321</v>
      </c>
      <c r="C7285" s="49" t="s">
        <v>210</v>
      </c>
    </row>
    <row r="7286" spans="2:3" hidden="1">
      <c r="B7286" s="49" t="s">
        <v>5322</v>
      </c>
      <c r="C7286" s="49" t="s">
        <v>210</v>
      </c>
    </row>
    <row r="7287" spans="2:3" hidden="1">
      <c r="B7287" s="49" t="s">
        <v>5323</v>
      </c>
      <c r="C7287" s="49" t="s">
        <v>213</v>
      </c>
    </row>
    <row r="7288" spans="2:3" hidden="1">
      <c r="B7288" s="49" t="s">
        <v>5324</v>
      </c>
      <c r="C7288" s="49" t="s">
        <v>211</v>
      </c>
    </row>
    <row r="7289" spans="2:3" hidden="1">
      <c r="B7289" s="49" t="s">
        <v>5325</v>
      </c>
      <c r="C7289" s="49" t="s">
        <v>210</v>
      </c>
    </row>
    <row r="7290" spans="2:3" hidden="1">
      <c r="B7290" s="49" t="s">
        <v>5326</v>
      </c>
      <c r="C7290" s="49" t="s">
        <v>210</v>
      </c>
    </row>
    <row r="7291" spans="2:3" hidden="1">
      <c r="B7291" s="49" t="s">
        <v>5327</v>
      </c>
      <c r="C7291" s="49" t="s">
        <v>210</v>
      </c>
    </row>
    <row r="7292" spans="2:3" hidden="1">
      <c r="B7292" s="49" t="s">
        <v>5328</v>
      </c>
      <c r="C7292" s="49" t="s">
        <v>213</v>
      </c>
    </row>
    <row r="7293" spans="2:3" hidden="1">
      <c r="B7293" s="49" t="s">
        <v>5329</v>
      </c>
      <c r="C7293" s="49" t="s">
        <v>211</v>
      </c>
    </row>
    <row r="7294" spans="2:3" hidden="1">
      <c r="B7294" s="49" t="s">
        <v>5330</v>
      </c>
      <c r="C7294" s="49" t="s">
        <v>213</v>
      </c>
    </row>
    <row r="7295" spans="2:3" hidden="1">
      <c r="B7295" s="49" t="s">
        <v>5331</v>
      </c>
      <c r="C7295" s="49" t="s">
        <v>213</v>
      </c>
    </row>
    <row r="7296" spans="2:3" hidden="1">
      <c r="B7296" s="49" t="s">
        <v>5332</v>
      </c>
      <c r="C7296" s="49" t="s">
        <v>213</v>
      </c>
    </row>
    <row r="7297" spans="2:3" hidden="1">
      <c r="B7297" s="49" t="s">
        <v>5333</v>
      </c>
      <c r="C7297" s="49" t="s">
        <v>210</v>
      </c>
    </row>
    <row r="7298" spans="2:3" hidden="1">
      <c r="B7298" s="49" t="s">
        <v>5334</v>
      </c>
      <c r="C7298" s="49" t="s">
        <v>210</v>
      </c>
    </row>
    <row r="7299" spans="2:3" hidden="1">
      <c r="B7299" s="49" t="s">
        <v>5335</v>
      </c>
      <c r="C7299" s="49" t="s">
        <v>210</v>
      </c>
    </row>
    <row r="7300" spans="2:3" hidden="1">
      <c r="B7300" s="49" t="s">
        <v>5336</v>
      </c>
      <c r="C7300" s="49" t="s">
        <v>210</v>
      </c>
    </row>
    <row r="7301" spans="2:3" hidden="1">
      <c r="B7301" s="49" t="s">
        <v>5337</v>
      </c>
      <c r="C7301" s="49" t="s">
        <v>210</v>
      </c>
    </row>
    <row r="7302" spans="2:3" hidden="1">
      <c r="B7302" s="49" t="s">
        <v>5338</v>
      </c>
      <c r="C7302" s="49" t="s">
        <v>213</v>
      </c>
    </row>
    <row r="7303" spans="2:3" hidden="1">
      <c r="B7303" s="49" t="s">
        <v>5339</v>
      </c>
      <c r="C7303" s="49" t="s">
        <v>213</v>
      </c>
    </row>
    <row r="7304" spans="2:3" hidden="1">
      <c r="B7304" s="49" t="s">
        <v>5340</v>
      </c>
      <c r="C7304" s="49" t="s">
        <v>213</v>
      </c>
    </row>
    <row r="7305" spans="2:3" hidden="1">
      <c r="B7305" s="49" t="s">
        <v>5341</v>
      </c>
      <c r="C7305" s="49" t="s">
        <v>213</v>
      </c>
    </row>
    <row r="7306" spans="2:3" hidden="1">
      <c r="B7306" s="49" t="s">
        <v>5342</v>
      </c>
      <c r="C7306" s="49" t="s">
        <v>210</v>
      </c>
    </row>
    <row r="7307" spans="2:3" hidden="1">
      <c r="B7307" s="49" t="s">
        <v>5343</v>
      </c>
      <c r="C7307" s="49" t="s">
        <v>213</v>
      </c>
    </row>
    <row r="7308" spans="2:3" hidden="1">
      <c r="B7308" s="49" t="s">
        <v>5344</v>
      </c>
      <c r="C7308" s="49" t="s">
        <v>213</v>
      </c>
    </row>
    <row r="7309" spans="2:3" hidden="1">
      <c r="B7309" s="49" t="s">
        <v>5345</v>
      </c>
      <c r="C7309" s="49" t="s">
        <v>213</v>
      </c>
    </row>
    <row r="7310" spans="2:3" hidden="1">
      <c r="B7310" s="49" t="s">
        <v>5346</v>
      </c>
      <c r="C7310" s="49" t="s">
        <v>213</v>
      </c>
    </row>
    <row r="7311" spans="2:3" hidden="1">
      <c r="B7311" s="49" t="s">
        <v>5347</v>
      </c>
      <c r="C7311" s="49" t="s">
        <v>213</v>
      </c>
    </row>
    <row r="7312" spans="2:3" hidden="1">
      <c r="B7312" s="49" t="s">
        <v>5348</v>
      </c>
      <c r="C7312" s="49" t="s">
        <v>213</v>
      </c>
    </row>
    <row r="7313" spans="2:3" hidden="1">
      <c r="B7313" s="49" t="s">
        <v>5349</v>
      </c>
      <c r="C7313" s="49" t="s">
        <v>213</v>
      </c>
    </row>
    <row r="7314" spans="2:3" hidden="1">
      <c r="B7314" s="49" t="s">
        <v>5350</v>
      </c>
      <c r="C7314" s="49" t="s">
        <v>213</v>
      </c>
    </row>
    <row r="7315" spans="2:3" hidden="1">
      <c r="B7315" s="49" t="s">
        <v>5351</v>
      </c>
      <c r="C7315" s="49" t="s">
        <v>210</v>
      </c>
    </row>
    <row r="7316" spans="2:3" hidden="1">
      <c r="B7316" s="49" t="s">
        <v>5352</v>
      </c>
      <c r="C7316" s="49" t="s">
        <v>210</v>
      </c>
    </row>
    <row r="7317" spans="2:3" hidden="1">
      <c r="B7317" s="49" t="s">
        <v>5353</v>
      </c>
      <c r="C7317" s="49" t="s">
        <v>210</v>
      </c>
    </row>
    <row r="7318" spans="2:3" hidden="1">
      <c r="B7318" s="49" t="s">
        <v>5354</v>
      </c>
      <c r="C7318" s="49" t="s">
        <v>211</v>
      </c>
    </row>
    <row r="7319" spans="2:3" hidden="1">
      <c r="B7319" s="49" t="s">
        <v>5355</v>
      </c>
      <c r="C7319" s="49" t="s">
        <v>210</v>
      </c>
    </row>
    <row r="7320" spans="2:3" hidden="1">
      <c r="B7320" s="49" t="s">
        <v>5356</v>
      </c>
      <c r="C7320" s="49" t="s">
        <v>210</v>
      </c>
    </row>
    <row r="7321" spans="2:3" hidden="1">
      <c r="B7321" s="49" t="s">
        <v>5357</v>
      </c>
      <c r="C7321" s="49" t="s">
        <v>210</v>
      </c>
    </row>
    <row r="7322" spans="2:3" hidden="1">
      <c r="B7322" s="49" t="s">
        <v>5358</v>
      </c>
      <c r="C7322" s="49" t="s">
        <v>213</v>
      </c>
    </row>
    <row r="7323" spans="2:3" hidden="1">
      <c r="B7323" s="49" t="s">
        <v>5359</v>
      </c>
      <c r="C7323" s="49" t="s">
        <v>210</v>
      </c>
    </row>
    <row r="7324" spans="2:3" hidden="1">
      <c r="B7324" s="49" t="s">
        <v>5360</v>
      </c>
      <c r="C7324" s="49" t="s">
        <v>213</v>
      </c>
    </row>
    <row r="7325" spans="2:3" hidden="1">
      <c r="B7325" s="49" t="s">
        <v>5361</v>
      </c>
      <c r="C7325" s="49" t="s">
        <v>213</v>
      </c>
    </row>
    <row r="7326" spans="2:3" hidden="1">
      <c r="B7326" s="49" t="s">
        <v>5362</v>
      </c>
      <c r="C7326" s="49" t="s">
        <v>213</v>
      </c>
    </row>
    <row r="7327" spans="2:3" hidden="1">
      <c r="B7327" s="49" t="s">
        <v>5363</v>
      </c>
      <c r="C7327" s="49" t="s">
        <v>213</v>
      </c>
    </row>
    <row r="7328" spans="2:3" hidden="1">
      <c r="B7328" s="49" t="s">
        <v>5364</v>
      </c>
      <c r="C7328" s="49" t="s">
        <v>210</v>
      </c>
    </row>
    <row r="7329" spans="2:3" hidden="1">
      <c r="B7329" s="49" t="s">
        <v>5365</v>
      </c>
      <c r="C7329" s="49" t="s">
        <v>213</v>
      </c>
    </row>
    <row r="7330" spans="2:3" hidden="1">
      <c r="B7330" s="49" t="s">
        <v>5366</v>
      </c>
      <c r="C7330" s="49" t="s">
        <v>213</v>
      </c>
    </row>
    <row r="7331" spans="2:3" hidden="1">
      <c r="B7331" s="49" t="s">
        <v>5367</v>
      </c>
      <c r="C7331" s="49" t="s">
        <v>213</v>
      </c>
    </row>
    <row r="7332" spans="2:3" hidden="1">
      <c r="B7332" s="49" t="s">
        <v>5368</v>
      </c>
      <c r="C7332" s="49" t="s">
        <v>213</v>
      </c>
    </row>
    <row r="7333" spans="2:3" hidden="1">
      <c r="B7333" s="49" t="s">
        <v>5369</v>
      </c>
      <c r="C7333" s="49" t="s">
        <v>213</v>
      </c>
    </row>
    <row r="7334" spans="2:3" hidden="1">
      <c r="B7334" s="49" t="s">
        <v>5370</v>
      </c>
      <c r="C7334" s="49" t="s">
        <v>213</v>
      </c>
    </row>
    <row r="7335" spans="2:3" hidden="1">
      <c r="B7335" s="49" t="s">
        <v>5371</v>
      </c>
      <c r="C7335" s="49" t="s">
        <v>213</v>
      </c>
    </row>
    <row r="7336" spans="2:3" hidden="1">
      <c r="B7336" s="49" t="s">
        <v>5372</v>
      </c>
      <c r="C7336" s="49" t="s">
        <v>213</v>
      </c>
    </row>
    <row r="7337" spans="2:3" hidden="1">
      <c r="B7337" s="49" t="s">
        <v>5373</v>
      </c>
      <c r="C7337" s="49" t="s">
        <v>210</v>
      </c>
    </row>
    <row r="7338" spans="2:3" hidden="1">
      <c r="B7338" s="49" t="s">
        <v>5374</v>
      </c>
      <c r="C7338" s="49" t="s">
        <v>210</v>
      </c>
    </row>
    <row r="7339" spans="2:3" hidden="1">
      <c r="B7339" s="49" t="s">
        <v>5375</v>
      </c>
      <c r="C7339" s="49" t="s">
        <v>210</v>
      </c>
    </row>
    <row r="7340" spans="2:3" hidden="1">
      <c r="B7340" s="49" t="s">
        <v>5376</v>
      </c>
      <c r="C7340" s="49" t="s">
        <v>211</v>
      </c>
    </row>
    <row r="7341" spans="2:3" hidden="1">
      <c r="B7341" s="49" t="s">
        <v>5377</v>
      </c>
      <c r="C7341" s="49" t="s">
        <v>210</v>
      </c>
    </row>
    <row r="7342" spans="2:3" hidden="1">
      <c r="B7342" s="49" t="s">
        <v>5378</v>
      </c>
      <c r="C7342" s="49" t="s">
        <v>210</v>
      </c>
    </row>
    <row r="7343" spans="2:3" hidden="1">
      <c r="B7343" s="49" t="s">
        <v>5379</v>
      </c>
      <c r="C7343" s="49" t="s">
        <v>210</v>
      </c>
    </row>
    <row r="7344" spans="2:3" hidden="1">
      <c r="B7344" s="49" t="s">
        <v>5380</v>
      </c>
      <c r="C7344" s="49" t="s">
        <v>210</v>
      </c>
    </row>
    <row r="7345" spans="2:3" hidden="1">
      <c r="B7345" s="49" t="s">
        <v>5381</v>
      </c>
      <c r="C7345" s="49" t="s">
        <v>213</v>
      </c>
    </row>
    <row r="7346" spans="2:3" hidden="1">
      <c r="B7346" s="49" t="s">
        <v>5382</v>
      </c>
      <c r="C7346" s="49" t="s">
        <v>213</v>
      </c>
    </row>
    <row r="7347" spans="2:3" hidden="1">
      <c r="B7347" s="49" t="s">
        <v>5383</v>
      </c>
      <c r="C7347" s="49" t="s">
        <v>213</v>
      </c>
    </row>
    <row r="7348" spans="2:3" hidden="1">
      <c r="B7348" s="49" t="s">
        <v>5384</v>
      </c>
      <c r="C7348" s="49" t="s">
        <v>210</v>
      </c>
    </row>
    <row r="7349" spans="2:3" hidden="1">
      <c r="B7349" s="49" t="s">
        <v>5385</v>
      </c>
      <c r="C7349" s="49" t="s">
        <v>213</v>
      </c>
    </row>
    <row r="7350" spans="2:3" hidden="1">
      <c r="B7350" s="49" t="s">
        <v>5386</v>
      </c>
      <c r="C7350" s="49" t="s">
        <v>213</v>
      </c>
    </row>
    <row r="7351" spans="2:3" hidden="1">
      <c r="B7351" s="49" t="s">
        <v>5387</v>
      </c>
      <c r="C7351" s="49" t="s">
        <v>213</v>
      </c>
    </row>
    <row r="7352" spans="2:3" hidden="1">
      <c r="B7352" s="49" t="s">
        <v>5388</v>
      </c>
      <c r="C7352" s="49" t="s">
        <v>213</v>
      </c>
    </row>
    <row r="7353" spans="2:3" hidden="1">
      <c r="B7353" s="49" t="s">
        <v>5389</v>
      </c>
      <c r="C7353" s="49" t="s">
        <v>213</v>
      </c>
    </row>
    <row r="7354" spans="2:3" hidden="1">
      <c r="B7354" s="49" t="s">
        <v>5390</v>
      </c>
      <c r="C7354" s="49" t="s">
        <v>213</v>
      </c>
    </row>
    <row r="7355" spans="2:3" hidden="1">
      <c r="B7355" s="49" t="s">
        <v>5391</v>
      </c>
      <c r="C7355" s="49" t="s">
        <v>206</v>
      </c>
    </row>
    <row r="7356" spans="2:3" hidden="1">
      <c r="B7356" s="49" t="s">
        <v>5392</v>
      </c>
      <c r="C7356" s="49" t="s">
        <v>206</v>
      </c>
    </row>
    <row r="7357" spans="2:3" hidden="1">
      <c r="B7357" s="49" t="s">
        <v>5393</v>
      </c>
      <c r="C7357" s="49" t="s">
        <v>206</v>
      </c>
    </row>
    <row r="7358" spans="2:3" hidden="1">
      <c r="B7358" s="49" t="s">
        <v>5394</v>
      </c>
      <c r="C7358" s="49" t="s">
        <v>206</v>
      </c>
    </row>
    <row r="7359" spans="2:3" hidden="1">
      <c r="B7359" s="49" t="s">
        <v>5395</v>
      </c>
      <c r="C7359" s="49" t="s">
        <v>206</v>
      </c>
    </row>
    <row r="7360" spans="2:3" hidden="1">
      <c r="B7360" s="49" t="s">
        <v>5396</v>
      </c>
      <c r="C7360" s="49" t="s">
        <v>206</v>
      </c>
    </row>
    <row r="7361" spans="2:3" hidden="1">
      <c r="B7361" s="49" t="s">
        <v>5397</v>
      </c>
      <c r="C7361" s="49" t="s">
        <v>206</v>
      </c>
    </row>
    <row r="7362" spans="2:3" hidden="1">
      <c r="B7362" s="49" t="s">
        <v>5398</v>
      </c>
      <c r="C7362" s="49" t="s">
        <v>206</v>
      </c>
    </row>
    <row r="7363" spans="2:3" hidden="1">
      <c r="B7363" s="49" t="s">
        <v>5399</v>
      </c>
      <c r="C7363" s="49" t="s">
        <v>206</v>
      </c>
    </row>
    <row r="7364" spans="2:3" hidden="1">
      <c r="B7364" s="49" t="s">
        <v>5400</v>
      </c>
      <c r="C7364" s="49" t="s">
        <v>210</v>
      </c>
    </row>
    <row r="7365" spans="2:3" hidden="1">
      <c r="B7365" s="49" t="s">
        <v>5401</v>
      </c>
      <c r="C7365" s="49" t="s">
        <v>210</v>
      </c>
    </row>
    <row r="7366" spans="2:3" hidden="1">
      <c r="B7366" s="49" t="s">
        <v>5402</v>
      </c>
      <c r="C7366" s="49" t="s">
        <v>213</v>
      </c>
    </row>
    <row r="7367" spans="2:3" hidden="1">
      <c r="B7367" s="49" t="s">
        <v>5403</v>
      </c>
      <c r="C7367" s="49" t="s">
        <v>213</v>
      </c>
    </row>
    <row r="7368" spans="2:3" hidden="1">
      <c r="B7368" s="49" t="s">
        <v>5404</v>
      </c>
      <c r="C7368" s="49" t="s">
        <v>213</v>
      </c>
    </row>
    <row r="7369" spans="2:3" hidden="1">
      <c r="B7369" s="49" t="s">
        <v>5405</v>
      </c>
      <c r="C7369" s="49" t="s">
        <v>213</v>
      </c>
    </row>
    <row r="7370" spans="2:3" hidden="1">
      <c r="B7370" s="49" t="s">
        <v>5406</v>
      </c>
      <c r="C7370" s="49" t="s">
        <v>210</v>
      </c>
    </row>
    <row r="7371" spans="2:3" hidden="1">
      <c r="B7371" s="49" t="s">
        <v>5407</v>
      </c>
      <c r="C7371" s="49" t="s">
        <v>213</v>
      </c>
    </row>
    <row r="7372" spans="2:3" hidden="1">
      <c r="B7372" s="49" t="s">
        <v>5408</v>
      </c>
      <c r="C7372" s="49" t="s">
        <v>213</v>
      </c>
    </row>
    <row r="7373" spans="2:3" hidden="1">
      <c r="B7373" s="49" t="s">
        <v>5409</v>
      </c>
      <c r="C7373" s="49" t="s">
        <v>213</v>
      </c>
    </row>
    <row r="7374" spans="2:3" hidden="1">
      <c r="B7374" s="49" t="s">
        <v>5410</v>
      </c>
      <c r="C7374" s="49" t="s">
        <v>213</v>
      </c>
    </row>
    <row r="7375" spans="2:3" hidden="1">
      <c r="B7375" s="49" t="s">
        <v>5411</v>
      </c>
      <c r="C7375" s="49" t="s">
        <v>213</v>
      </c>
    </row>
    <row r="7376" spans="2:3" hidden="1">
      <c r="B7376" s="49" t="s">
        <v>5412</v>
      </c>
      <c r="C7376" s="49" t="s">
        <v>213</v>
      </c>
    </row>
    <row r="7377" spans="2:3" hidden="1">
      <c r="B7377" s="49" t="s">
        <v>5413</v>
      </c>
      <c r="C7377" s="49" t="s">
        <v>213</v>
      </c>
    </row>
    <row r="7378" spans="2:3" hidden="1">
      <c r="B7378" s="49" t="s">
        <v>5414</v>
      </c>
      <c r="C7378" s="49" t="s">
        <v>213</v>
      </c>
    </row>
    <row r="7379" spans="2:3" hidden="1">
      <c r="B7379" s="49" t="s">
        <v>5415</v>
      </c>
      <c r="C7379" s="49" t="s">
        <v>210</v>
      </c>
    </row>
    <row r="7380" spans="2:3" hidden="1">
      <c r="B7380" s="49" t="s">
        <v>5416</v>
      </c>
      <c r="C7380" s="49" t="s">
        <v>210</v>
      </c>
    </row>
    <row r="7381" spans="2:3" hidden="1">
      <c r="B7381" s="49" t="s">
        <v>5417</v>
      </c>
      <c r="C7381" s="49" t="s">
        <v>210</v>
      </c>
    </row>
    <row r="7382" spans="2:3" hidden="1">
      <c r="B7382" s="49" t="s">
        <v>5418</v>
      </c>
      <c r="C7382" s="49" t="s">
        <v>213</v>
      </c>
    </row>
    <row r="7383" spans="2:3" hidden="1">
      <c r="B7383" s="49" t="s">
        <v>5419</v>
      </c>
      <c r="C7383" s="49" t="s">
        <v>213</v>
      </c>
    </row>
    <row r="7384" spans="2:3" hidden="1">
      <c r="B7384" s="49" t="s">
        <v>5420</v>
      </c>
      <c r="C7384" s="49" t="s">
        <v>213</v>
      </c>
    </row>
    <row r="7385" spans="2:3" hidden="1">
      <c r="B7385" s="49" t="s">
        <v>5421</v>
      </c>
      <c r="C7385" s="49" t="s">
        <v>213</v>
      </c>
    </row>
    <row r="7386" spans="2:3" hidden="1">
      <c r="B7386" s="49" t="s">
        <v>5422</v>
      </c>
      <c r="C7386" s="49" t="s">
        <v>213</v>
      </c>
    </row>
    <row r="7387" spans="2:3" hidden="1">
      <c r="B7387" s="49" t="s">
        <v>5423</v>
      </c>
      <c r="C7387" s="49" t="s">
        <v>213</v>
      </c>
    </row>
    <row r="7388" spans="2:3" hidden="1">
      <c r="B7388" s="49" t="s">
        <v>5424</v>
      </c>
      <c r="C7388" s="49" t="s">
        <v>213</v>
      </c>
    </row>
    <row r="7389" spans="2:3" hidden="1">
      <c r="B7389" s="49" t="s">
        <v>5425</v>
      </c>
      <c r="C7389" s="49" t="s">
        <v>213</v>
      </c>
    </row>
    <row r="7390" spans="2:3" hidden="1">
      <c r="B7390" s="49" t="s">
        <v>5426</v>
      </c>
      <c r="C7390" s="49" t="s">
        <v>213</v>
      </c>
    </row>
    <row r="7391" spans="2:3" hidden="1">
      <c r="B7391" s="49" t="s">
        <v>5427</v>
      </c>
      <c r="C7391" s="49" t="s">
        <v>213</v>
      </c>
    </row>
    <row r="7392" spans="2:3" hidden="1">
      <c r="B7392" s="49" t="s">
        <v>5428</v>
      </c>
      <c r="C7392" s="49" t="s">
        <v>213</v>
      </c>
    </row>
    <row r="7393" spans="2:3" hidden="1">
      <c r="B7393" s="49" t="s">
        <v>5429</v>
      </c>
      <c r="C7393" s="49" t="s">
        <v>213</v>
      </c>
    </row>
    <row r="7394" spans="2:3" hidden="1">
      <c r="B7394" s="49" t="s">
        <v>5430</v>
      </c>
      <c r="C7394" s="49" t="s">
        <v>213</v>
      </c>
    </row>
    <row r="7395" spans="2:3" hidden="1">
      <c r="B7395" s="49" t="s">
        <v>5431</v>
      </c>
      <c r="C7395" s="49" t="s">
        <v>213</v>
      </c>
    </row>
    <row r="7396" spans="2:3" hidden="1">
      <c r="B7396" s="49" t="s">
        <v>5432</v>
      </c>
      <c r="C7396" s="49" t="s">
        <v>213</v>
      </c>
    </row>
    <row r="7397" spans="2:3" hidden="1">
      <c r="B7397" s="49" t="s">
        <v>5433</v>
      </c>
      <c r="C7397" s="49" t="s">
        <v>210</v>
      </c>
    </row>
    <row r="7398" spans="2:3" hidden="1">
      <c r="B7398" s="49" t="s">
        <v>5434</v>
      </c>
      <c r="C7398" s="49" t="s">
        <v>210</v>
      </c>
    </row>
    <row r="7399" spans="2:3" hidden="1">
      <c r="B7399" s="49" t="s">
        <v>5435</v>
      </c>
      <c r="C7399" s="49" t="s">
        <v>210</v>
      </c>
    </row>
    <row r="7400" spans="2:3" hidden="1">
      <c r="B7400" s="49" t="s">
        <v>5436</v>
      </c>
      <c r="C7400" s="49" t="s">
        <v>210</v>
      </c>
    </row>
    <row r="7401" spans="2:3" hidden="1">
      <c r="B7401" s="49" t="s">
        <v>5437</v>
      </c>
      <c r="C7401" s="49" t="s">
        <v>213</v>
      </c>
    </row>
    <row r="7402" spans="2:3" hidden="1">
      <c r="B7402" s="49" t="s">
        <v>5438</v>
      </c>
      <c r="C7402" s="49" t="s">
        <v>213</v>
      </c>
    </row>
    <row r="7403" spans="2:3" hidden="1">
      <c r="B7403" s="49" t="s">
        <v>5439</v>
      </c>
      <c r="C7403" s="49" t="s">
        <v>213</v>
      </c>
    </row>
    <row r="7404" spans="2:3" hidden="1">
      <c r="B7404" s="49" t="s">
        <v>5440</v>
      </c>
      <c r="C7404" s="49" t="s">
        <v>213</v>
      </c>
    </row>
    <row r="7405" spans="2:3" hidden="1">
      <c r="B7405" s="49" t="s">
        <v>5441</v>
      </c>
      <c r="C7405" s="49" t="s">
        <v>213</v>
      </c>
    </row>
    <row r="7406" spans="2:3" hidden="1">
      <c r="B7406" s="49" t="s">
        <v>5442</v>
      </c>
      <c r="C7406" s="49" t="s">
        <v>213</v>
      </c>
    </row>
    <row r="7407" spans="2:3" hidden="1">
      <c r="B7407" s="49" t="s">
        <v>5443</v>
      </c>
      <c r="C7407" s="49" t="s">
        <v>213</v>
      </c>
    </row>
    <row r="7408" spans="2:3" hidden="1">
      <c r="B7408" s="49" t="s">
        <v>5444</v>
      </c>
      <c r="C7408" s="49" t="s">
        <v>213</v>
      </c>
    </row>
    <row r="7409" spans="2:3" hidden="1">
      <c r="B7409" s="49" t="s">
        <v>5445</v>
      </c>
      <c r="C7409" s="49" t="s">
        <v>213</v>
      </c>
    </row>
    <row r="7410" spans="2:3" hidden="1">
      <c r="B7410" s="49" t="s">
        <v>5446</v>
      </c>
      <c r="C7410" s="49" t="s">
        <v>213</v>
      </c>
    </row>
    <row r="7411" spans="2:3" hidden="1">
      <c r="B7411" s="49" t="s">
        <v>5447</v>
      </c>
      <c r="C7411" s="49" t="s">
        <v>213</v>
      </c>
    </row>
    <row r="7412" spans="2:3" hidden="1">
      <c r="B7412" s="49" t="s">
        <v>5448</v>
      </c>
      <c r="C7412" s="49" t="s">
        <v>213</v>
      </c>
    </row>
    <row r="7413" spans="2:3" hidden="1">
      <c r="B7413" s="49" t="s">
        <v>5449</v>
      </c>
      <c r="C7413" s="49" t="s">
        <v>213</v>
      </c>
    </row>
    <row r="7414" spans="2:3" hidden="1">
      <c r="B7414" s="49" t="s">
        <v>5450</v>
      </c>
      <c r="C7414" s="49" t="s">
        <v>213</v>
      </c>
    </row>
    <row r="7415" spans="2:3" hidden="1">
      <c r="B7415" s="49" t="s">
        <v>5451</v>
      </c>
      <c r="C7415" s="49" t="s">
        <v>213</v>
      </c>
    </row>
    <row r="7416" spans="2:3" hidden="1">
      <c r="B7416" s="49" t="s">
        <v>5452</v>
      </c>
      <c r="C7416" s="49" t="s">
        <v>213</v>
      </c>
    </row>
    <row r="7417" spans="2:3" hidden="1">
      <c r="B7417" s="49" t="s">
        <v>5453</v>
      </c>
      <c r="C7417" s="49" t="s">
        <v>213</v>
      </c>
    </row>
    <row r="7418" spans="2:3" hidden="1">
      <c r="B7418" s="49" t="s">
        <v>5454</v>
      </c>
      <c r="C7418" s="49" t="s">
        <v>213</v>
      </c>
    </row>
    <row r="7419" spans="2:3" hidden="1">
      <c r="B7419" s="49" t="s">
        <v>5455</v>
      </c>
      <c r="C7419" s="49" t="s">
        <v>210</v>
      </c>
    </row>
    <row r="7420" spans="2:3" hidden="1">
      <c r="B7420" s="49" t="s">
        <v>5456</v>
      </c>
      <c r="C7420" s="49" t="s">
        <v>210</v>
      </c>
    </row>
    <row r="7421" spans="2:3" hidden="1">
      <c r="B7421" s="49" t="s">
        <v>5457</v>
      </c>
      <c r="C7421" s="49" t="s">
        <v>210</v>
      </c>
    </row>
    <row r="7422" spans="2:3" hidden="1">
      <c r="B7422" s="49" t="s">
        <v>5458</v>
      </c>
      <c r="C7422" s="49" t="s">
        <v>210</v>
      </c>
    </row>
    <row r="7423" spans="2:3" hidden="1">
      <c r="B7423" s="49" t="s">
        <v>5459</v>
      </c>
      <c r="C7423" s="49" t="s">
        <v>213</v>
      </c>
    </row>
    <row r="7424" spans="2:3" hidden="1">
      <c r="B7424" s="49" t="s">
        <v>5460</v>
      </c>
      <c r="C7424" s="49" t="s">
        <v>213</v>
      </c>
    </row>
    <row r="7425" spans="2:3" hidden="1">
      <c r="B7425" s="49" t="s">
        <v>5461</v>
      </c>
      <c r="C7425" s="49" t="s">
        <v>213</v>
      </c>
    </row>
    <row r="7426" spans="2:3" hidden="1">
      <c r="B7426" s="49" t="s">
        <v>5462</v>
      </c>
      <c r="C7426" s="49" t="s">
        <v>213</v>
      </c>
    </row>
    <row r="7427" spans="2:3" hidden="1">
      <c r="B7427" s="49" t="s">
        <v>5463</v>
      </c>
      <c r="C7427" s="49" t="s">
        <v>213</v>
      </c>
    </row>
    <row r="7428" spans="2:3" hidden="1">
      <c r="B7428" s="49" t="s">
        <v>5464</v>
      </c>
      <c r="C7428" s="49" t="s">
        <v>213</v>
      </c>
    </row>
    <row r="7429" spans="2:3" hidden="1">
      <c r="B7429" s="49" t="s">
        <v>5465</v>
      </c>
      <c r="C7429" s="49" t="s">
        <v>213</v>
      </c>
    </row>
    <row r="7430" spans="2:3" hidden="1">
      <c r="B7430" s="49" t="s">
        <v>5466</v>
      </c>
      <c r="C7430" s="49" t="s">
        <v>213</v>
      </c>
    </row>
    <row r="7431" spans="2:3" hidden="1">
      <c r="B7431" s="49" t="s">
        <v>5467</v>
      </c>
      <c r="C7431" s="49" t="s">
        <v>213</v>
      </c>
    </row>
    <row r="7432" spans="2:3" hidden="1">
      <c r="B7432" s="49" t="s">
        <v>5468</v>
      </c>
      <c r="C7432" s="49" t="s">
        <v>213</v>
      </c>
    </row>
    <row r="7433" spans="2:3" hidden="1">
      <c r="B7433" s="49" t="s">
        <v>5469</v>
      </c>
      <c r="C7433" s="49" t="s">
        <v>213</v>
      </c>
    </row>
    <row r="7434" spans="2:3" hidden="1">
      <c r="B7434" s="49" t="s">
        <v>5470</v>
      </c>
      <c r="C7434" s="49" t="s">
        <v>213</v>
      </c>
    </row>
    <row r="7435" spans="2:3" hidden="1">
      <c r="B7435" s="49" t="s">
        <v>5471</v>
      </c>
      <c r="C7435" s="49" t="s">
        <v>213</v>
      </c>
    </row>
    <row r="7436" spans="2:3" hidden="1">
      <c r="B7436" s="49" t="s">
        <v>5472</v>
      </c>
      <c r="C7436" s="49" t="s">
        <v>213</v>
      </c>
    </row>
    <row r="7437" spans="2:3" hidden="1">
      <c r="B7437" s="49" t="s">
        <v>5473</v>
      </c>
      <c r="C7437" s="49" t="s">
        <v>206</v>
      </c>
    </row>
    <row r="7438" spans="2:3" hidden="1">
      <c r="B7438" s="49" t="s">
        <v>5474</v>
      </c>
      <c r="C7438" s="49" t="s">
        <v>206</v>
      </c>
    </row>
    <row r="7439" spans="2:3" hidden="1">
      <c r="B7439" s="49" t="s">
        <v>5475</v>
      </c>
      <c r="C7439" s="49" t="s">
        <v>206</v>
      </c>
    </row>
    <row r="7440" spans="2:3" hidden="1">
      <c r="B7440" s="49" t="s">
        <v>5476</v>
      </c>
      <c r="C7440" s="49" t="s">
        <v>206</v>
      </c>
    </row>
    <row r="7441" spans="2:3" hidden="1">
      <c r="B7441" s="49" t="s">
        <v>5477</v>
      </c>
      <c r="C7441" s="49" t="s">
        <v>206</v>
      </c>
    </row>
    <row r="7442" spans="2:3" hidden="1">
      <c r="B7442" s="49" t="s">
        <v>5478</v>
      </c>
      <c r="C7442" s="49" t="s">
        <v>206</v>
      </c>
    </row>
    <row r="7443" spans="2:3" hidden="1">
      <c r="B7443" s="49" t="s">
        <v>5479</v>
      </c>
      <c r="C7443" s="49" t="s">
        <v>206</v>
      </c>
    </row>
    <row r="7444" spans="2:3" hidden="1">
      <c r="B7444" s="49" t="s">
        <v>5480</v>
      </c>
      <c r="C7444" s="49" t="s">
        <v>206</v>
      </c>
    </row>
    <row r="7445" spans="2:3" hidden="1">
      <c r="B7445" s="49" t="s">
        <v>5481</v>
      </c>
      <c r="C7445" s="49" t="s">
        <v>206</v>
      </c>
    </row>
    <row r="7446" spans="2:3" hidden="1">
      <c r="B7446" s="49" t="s">
        <v>5482</v>
      </c>
      <c r="C7446" s="49" t="s">
        <v>211</v>
      </c>
    </row>
    <row r="7447" spans="2:3" hidden="1">
      <c r="B7447" s="49" t="s">
        <v>5483</v>
      </c>
      <c r="C7447" s="49" t="s">
        <v>210</v>
      </c>
    </row>
    <row r="7448" spans="2:3" hidden="1">
      <c r="B7448" s="49" t="s">
        <v>5484</v>
      </c>
      <c r="C7448" s="49" t="s">
        <v>210</v>
      </c>
    </row>
    <row r="7449" spans="2:3" hidden="1">
      <c r="B7449" s="49" t="s">
        <v>5485</v>
      </c>
      <c r="C7449" s="49" t="s">
        <v>210</v>
      </c>
    </row>
    <row r="7450" spans="2:3" hidden="1">
      <c r="B7450" s="49" t="s">
        <v>5486</v>
      </c>
      <c r="C7450" s="49" t="s">
        <v>213</v>
      </c>
    </row>
    <row r="7451" spans="2:3" hidden="1">
      <c r="B7451" s="49" t="s">
        <v>5487</v>
      </c>
      <c r="C7451" s="49" t="s">
        <v>210</v>
      </c>
    </row>
    <row r="7452" spans="2:3" hidden="1">
      <c r="B7452" s="49" t="s">
        <v>5488</v>
      </c>
      <c r="C7452" s="49" t="s">
        <v>213</v>
      </c>
    </row>
    <row r="7453" spans="2:3" hidden="1">
      <c r="B7453" s="49" t="s">
        <v>5489</v>
      </c>
      <c r="C7453" s="49" t="s">
        <v>213</v>
      </c>
    </row>
    <row r="7454" spans="2:3" hidden="1">
      <c r="B7454" s="49" t="s">
        <v>5490</v>
      </c>
      <c r="C7454" s="49" t="s">
        <v>213</v>
      </c>
    </row>
    <row r="7455" spans="2:3" hidden="1">
      <c r="B7455" s="49" t="s">
        <v>5491</v>
      </c>
      <c r="C7455" s="49" t="s">
        <v>213</v>
      </c>
    </row>
    <row r="7456" spans="2:3" hidden="1">
      <c r="B7456" s="49" t="s">
        <v>5492</v>
      </c>
      <c r="C7456" s="49" t="s">
        <v>210</v>
      </c>
    </row>
    <row r="7457" spans="2:3" hidden="1">
      <c r="B7457" s="49" t="s">
        <v>5493</v>
      </c>
      <c r="C7457" s="49" t="s">
        <v>213</v>
      </c>
    </row>
    <row r="7458" spans="2:3" hidden="1">
      <c r="B7458" s="49" t="s">
        <v>5494</v>
      </c>
      <c r="C7458" s="49" t="s">
        <v>213</v>
      </c>
    </row>
    <row r="7459" spans="2:3" hidden="1">
      <c r="B7459" s="49" t="s">
        <v>5495</v>
      </c>
      <c r="C7459" s="49" t="s">
        <v>213</v>
      </c>
    </row>
    <row r="7460" spans="2:3" hidden="1">
      <c r="B7460" s="49" t="s">
        <v>5496</v>
      </c>
      <c r="C7460" s="49" t="s">
        <v>213</v>
      </c>
    </row>
    <row r="7461" spans="2:3" hidden="1">
      <c r="B7461" s="49" t="s">
        <v>5497</v>
      </c>
      <c r="C7461" s="49" t="s">
        <v>213</v>
      </c>
    </row>
    <row r="7462" spans="2:3" hidden="1">
      <c r="B7462" s="49" t="s">
        <v>5498</v>
      </c>
      <c r="C7462" s="49" t="s">
        <v>213</v>
      </c>
    </row>
    <row r="7463" spans="2:3" hidden="1">
      <c r="B7463" s="49" t="s">
        <v>5499</v>
      </c>
      <c r="C7463" s="49" t="s">
        <v>213</v>
      </c>
    </row>
    <row r="7464" spans="2:3" hidden="1">
      <c r="B7464" s="49" t="s">
        <v>5500</v>
      </c>
      <c r="C7464" s="49" t="s">
        <v>213</v>
      </c>
    </row>
    <row r="7465" spans="2:3" hidden="1">
      <c r="B7465" s="49" t="s">
        <v>5501</v>
      </c>
      <c r="C7465" s="49" t="s">
        <v>210</v>
      </c>
    </row>
    <row r="7466" spans="2:3" hidden="1">
      <c r="B7466" s="49" t="s">
        <v>5502</v>
      </c>
      <c r="C7466" s="49" t="s">
        <v>210</v>
      </c>
    </row>
    <row r="7467" spans="2:3" hidden="1">
      <c r="B7467" s="49" t="s">
        <v>5503</v>
      </c>
      <c r="C7467" s="49" t="s">
        <v>210</v>
      </c>
    </row>
    <row r="7468" spans="2:3" hidden="1">
      <c r="B7468" s="49" t="s">
        <v>5504</v>
      </c>
      <c r="C7468" s="49" t="s">
        <v>210</v>
      </c>
    </row>
    <row r="7469" spans="2:3" hidden="1">
      <c r="B7469" s="49" t="s">
        <v>5505</v>
      </c>
      <c r="C7469" s="49" t="s">
        <v>213</v>
      </c>
    </row>
    <row r="7470" spans="2:3" hidden="1">
      <c r="B7470" s="49" t="s">
        <v>5506</v>
      </c>
      <c r="C7470" s="49" t="s">
        <v>213</v>
      </c>
    </row>
    <row r="7471" spans="2:3" hidden="1">
      <c r="B7471" s="49" t="s">
        <v>5507</v>
      </c>
      <c r="C7471" s="49" t="s">
        <v>213</v>
      </c>
    </row>
    <row r="7472" spans="2:3" hidden="1">
      <c r="B7472" s="49" t="s">
        <v>5508</v>
      </c>
      <c r="C7472" s="49" t="s">
        <v>213</v>
      </c>
    </row>
    <row r="7473" spans="2:3" hidden="1">
      <c r="B7473" s="49" t="s">
        <v>5509</v>
      </c>
      <c r="C7473" s="49" t="s">
        <v>213</v>
      </c>
    </row>
    <row r="7474" spans="2:3" hidden="1">
      <c r="B7474" s="49" t="s">
        <v>5510</v>
      </c>
      <c r="C7474" s="49" t="s">
        <v>213</v>
      </c>
    </row>
    <row r="7475" spans="2:3" hidden="1">
      <c r="B7475" s="49" t="s">
        <v>5511</v>
      </c>
      <c r="C7475" s="49" t="s">
        <v>213</v>
      </c>
    </row>
    <row r="7476" spans="2:3" hidden="1">
      <c r="B7476" s="49" t="s">
        <v>5512</v>
      </c>
      <c r="C7476" s="49" t="s">
        <v>213</v>
      </c>
    </row>
    <row r="7477" spans="2:3" hidden="1">
      <c r="B7477" s="49" t="s">
        <v>5513</v>
      </c>
      <c r="C7477" s="49" t="s">
        <v>213</v>
      </c>
    </row>
    <row r="7478" spans="2:3" hidden="1">
      <c r="B7478" s="49" t="s">
        <v>5514</v>
      </c>
      <c r="C7478" s="49" t="s">
        <v>213</v>
      </c>
    </row>
    <row r="7479" spans="2:3" hidden="1">
      <c r="B7479" s="49" t="s">
        <v>5515</v>
      </c>
      <c r="C7479" s="49" t="s">
        <v>213</v>
      </c>
    </row>
    <row r="7480" spans="2:3" hidden="1">
      <c r="B7480" s="49" t="s">
        <v>5516</v>
      </c>
      <c r="C7480" s="49" t="s">
        <v>213</v>
      </c>
    </row>
    <row r="7481" spans="2:3" hidden="1">
      <c r="B7481" s="49" t="s">
        <v>5517</v>
      </c>
      <c r="C7481" s="49" t="s">
        <v>213</v>
      </c>
    </row>
    <row r="7482" spans="2:3" hidden="1">
      <c r="B7482" s="49" t="s">
        <v>5518</v>
      </c>
      <c r="C7482" s="49" t="s">
        <v>213</v>
      </c>
    </row>
    <row r="7483" spans="2:3" hidden="1">
      <c r="B7483" s="49" t="s">
        <v>5519</v>
      </c>
      <c r="C7483" s="49" t="s">
        <v>213</v>
      </c>
    </row>
    <row r="7484" spans="2:3" hidden="1">
      <c r="B7484" s="49" t="s">
        <v>5520</v>
      </c>
      <c r="C7484" s="49" t="s">
        <v>213</v>
      </c>
    </row>
    <row r="7485" spans="2:3" hidden="1">
      <c r="B7485" s="49" t="s">
        <v>5521</v>
      </c>
      <c r="C7485" s="49" t="s">
        <v>213</v>
      </c>
    </row>
    <row r="7486" spans="2:3" hidden="1">
      <c r="B7486" s="49" t="s">
        <v>5522</v>
      </c>
      <c r="C7486" s="49" t="s">
        <v>213</v>
      </c>
    </row>
    <row r="7487" spans="2:3" hidden="1">
      <c r="B7487" s="49" t="s">
        <v>5523</v>
      </c>
      <c r="C7487" s="49" t="s">
        <v>210</v>
      </c>
    </row>
    <row r="7488" spans="2:3" hidden="1">
      <c r="B7488" s="49" t="s">
        <v>5524</v>
      </c>
      <c r="C7488" s="49" t="s">
        <v>210</v>
      </c>
    </row>
    <row r="7489" spans="2:3" hidden="1">
      <c r="B7489" s="49" t="s">
        <v>5525</v>
      </c>
      <c r="C7489" s="49" t="s">
        <v>210</v>
      </c>
    </row>
    <row r="7490" spans="2:3" hidden="1">
      <c r="B7490" s="49" t="s">
        <v>5526</v>
      </c>
      <c r="C7490" s="49" t="s">
        <v>210</v>
      </c>
    </row>
    <row r="7491" spans="2:3" hidden="1">
      <c r="B7491" s="49" t="s">
        <v>5527</v>
      </c>
      <c r="C7491" s="49" t="s">
        <v>213</v>
      </c>
    </row>
    <row r="7492" spans="2:3" hidden="1">
      <c r="B7492" s="49" t="s">
        <v>5528</v>
      </c>
      <c r="C7492" s="49" t="s">
        <v>213</v>
      </c>
    </row>
    <row r="7493" spans="2:3" hidden="1">
      <c r="B7493" s="49" t="s">
        <v>5529</v>
      </c>
      <c r="C7493" s="49" t="s">
        <v>213</v>
      </c>
    </row>
    <row r="7494" spans="2:3" hidden="1">
      <c r="B7494" s="49" t="s">
        <v>5530</v>
      </c>
      <c r="C7494" s="49" t="s">
        <v>213</v>
      </c>
    </row>
    <row r="7495" spans="2:3" hidden="1">
      <c r="B7495" s="49" t="s">
        <v>5531</v>
      </c>
      <c r="C7495" s="49" t="s">
        <v>213</v>
      </c>
    </row>
    <row r="7496" spans="2:3" hidden="1">
      <c r="B7496" s="49" t="s">
        <v>5532</v>
      </c>
      <c r="C7496" s="49" t="s">
        <v>213</v>
      </c>
    </row>
    <row r="7497" spans="2:3" hidden="1">
      <c r="B7497" s="49" t="s">
        <v>5533</v>
      </c>
      <c r="C7497" s="49" t="s">
        <v>213</v>
      </c>
    </row>
    <row r="7498" spans="2:3" hidden="1">
      <c r="B7498" s="49" t="s">
        <v>5534</v>
      </c>
      <c r="C7498" s="49" t="s">
        <v>213</v>
      </c>
    </row>
    <row r="7499" spans="2:3" hidden="1">
      <c r="B7499" s="49" t="s">
        <v>5535</v>
      </c>
      <c r="C7499" s="49" t="s">
        <v>213</v>
      </c>
    </row>
    <row r="7500" spans="2:3" hidden="1">
      <c r="B7500" s="49" t="s">
        <v>5536</v>
      </c>
      <c r="C7500" s="49" t="s">
        <v>213</v>
      </c>
    </row>
    <row r="7501" spans="2:3" hidden="1">
      <c r="B7501" s="49" t="s">
        <v>5537</v>
      </c>
      <c r="C7501" s="49" t="s">
        <v>213</v>
      </c>
    </row>
    <row r="7502" spans="2:3" hidden="1">
      <c r="B7502" s="49" t="s">
        <v>5538</v>
      </c>
      <c r="C7502" s="49" t="s">
        <v>213</v>
      </c>
    </row>
    <row r="7503" spans="2:3" hidden="1">
      <c r="B7503" s="49" t="s">
        <v>5539</v>
      </c>
      <c r="C7503" s="49" t="s">
        <v>213</v>
      </c>
    </row>
    <row r="7504" spans="2:3" hidden="1">
      <c r="B7504" s="49" t="s">
        <v>5540</v>
      </c>
      <c r="C7504" s="49" t="s">
        <v>213</v>
      </c>
    </row>
    <row r="7505" spans="2:3" hidden="1">
      <c r="B7505" s="49" t="s">
        <v>5541</v>
      </c>
      <c r="C7505" s="49" t="s">
        <v>213</v>
      </c>
    </row>
    <row r="7506" spans="2:3" hidden="1">
      <c r="B7506" s="49" t="s">
        <v>5542</v>
      </c>
      <c r="C7506" s="49" t="s">
        <v>213</v>
      </c>
    </row>
    <row r="7507" spans="2:3" hidden="1">
      <c r="B7507" s="49" t="s">
        <v>5543</v>
      </c>
      <c r="C7507" s="49" t="s">
        <v>213</v>
      </c>
    </row>
    <row r="7508" spans="2:3" hidden="1">
      <c r="B7508" s="49" t="s">
        <v>5544</v>
      </c>
      <c r="C7508" s="49" t="s">
        <v>213</v>
      </c>
    </row>
    <row r="7509" spans="2:3" hidden="1">
      <c r="B7509" s="49" t="s">
        <v>5545</v>
      </c>
      <c r="C7509" s="49" t="s">
        <v>210</v>
      </c>
    </row>
    <row r="7510" spans="2:3" hidden="1">
      <c r="B7510" s="49" t="s">
        <v>5546</v>
      </c>
      <c r="C7510" s="49" t="s">
        <v>210</v>
      </c>
    </row>
    <row r="7511" spans="2:3" hidden="1">
      <c r="B7511" s="49" t="s">
        <v>5547</v>
      </c>
      <c r="C7511" s="49" t="s">
        <v>210</v>
      </c>
    </row>
    <row r="7512" spans="2:3" hidden="1">
      <c r="B7512" s="49" t="s">
        <v>5548</v>
      </c>
      <c r="C7512" s="49" t="s">
        <v>210</v>
      </c>
    </row>
    <row r="7513" spans="2:3" hidden="1">
      <c r="B7513" s="49" t="s">
        <v>5549</v>
      </c>
      <c r="C7513" s="49" t="s">
        <v>213</v>
      </c>
    </row>
    <row r="7514" spans="2:3" hidden="1">
      <c r="B7514" s="49" t="s">
        <v>5550</v>
      </c>
      <c r="C7514" s="49" t="s">
        <v>213</v>
      </c>
    </row>
    <row r="7515" spans="2:3" hidden="1">
      <c r="B7515" s="49" t="s">
        <v>5551</v>
      </c>
      <c r="C7515" s="49" t="s">
        <v>213</v>
      </c>
    </row>
    <row r="7516" spans="2:3" hidden="1">
      <c r="B7516" s="49" t="s">
        <v>5552</v>
      </c>
      <c r="C7516" s="49" t="s">
        <v>213</v>
      </c>
    </row>
    <row r="7517" spans="2:3" hidden="1">
      <c r="B7517" s="49" t="s">
        <v>5553</v>
      </c>
      <c r="C7517" s="49" t="s">
        <v>213</v>
      </c>
    </row>
    <row r="7518" spans="2:3" hidden="1">
      <c r="B7518" s="49" t="s">
        <v>5554</v>
      </c>
      <c r="C7518" s="49" t="s">
        <v>213</v>
      </c>
    </row>
    <row r="7519" spans="2:3" hidden="1">
      <c r="B7519" s="49" t="s">
        <v>5555</v>
      </c>
      <c r="C7519" s="49" t="s">
        <v>213</v>
      </c>
    </row>
    <row r="7520" spans="2:3" hidden="1">
      <c r="B7520" s="49" t="s">
        <v>5556</v>
      </c>
      <c r="C7520" s="49" t="s">
        <v>213</v>
      </c>
    </row>
    <row r="7521" spans="2:3" hidden="1">
      <c r="B7521" s="49" t="s">
        <v>5557</v>
      </c>
      <c r="C7521" s="49" t="s">
        <v>213</v>
      </c>
    </row>
    <row r="7522" spans="2:3" hidden="1">
      <c r="B7522" s="49" t="s">
        <v>5558</v>
      </c>
      <c r="C7522" s="49" t="s">
        <v>213</v>
      </c>
    </row>
    <row r="7523" spans="2:3" hidden="1">
      <c r="B7523" s="49" t="s">
        <v>5559</v>
      </c>
      <c r="C7523" s="49" t="s">
        <v>213</v>
      </c>
    </row>
    <row r="7524" spans="2:3" hidden="1">
      <c r="B7524" s="49" t="s">
        <v>5560</v>
      </c>
      <c r="C7524" s="49" t="s">
        <v>213</v>
      </c>
    </row>
    <row r="7525" spans="2:3" hidden="1">
      <c r="B7525" s="49" t="s">
        <v>5561</v>
      </c>
      <c r="C7525" s="49" t="s">
        <v>213</v>
      </c>
    </row>
    <row r="7526" spans="2:3" hidden="1">
      <c r="B7526" s="49" t="s">
        <v>5562</v>
      </c>
      <c r="C7526" s="49" t="s">
        <v>213</v>
      </c>
    </row>
    <row r="7527" spans="2:3" hidden="1">
      <c r="B7527" s="49" t="s">
        <v>5563</v>
      </c>
      <c r="C7527" s="49" t="s">
        <v>206</v>
      </c>
    </row>
    <row r="7528" spans="2:3" hidden="1">
      <c r="B7528" s="49" t="s">
        <v>5564</v>
      </c>
      <c r="C7528" s="49" t="s">
        <v>206</v>
      </c>
    </row>
    <row r="7529" spans="2:3" hidden="1">
      <c r="B7529" s="49" t="s">
        <v>5565</v>
      </c>
      <c r="C7529" s="49" t="s">
        <v>206</v>
      </c>
    </row>
    <row r="7530" spans="2:3" hidden="1">
      <c r="B7530" s="49" t="s">
        <v>5566</v>
      </c>
      <c r="C7530" s="49" t="s">
        <v>206</v>
      </c>
    </row>
    <row r="7531" spans="2:3" hidden="1">
      <c r="B7531" s="49" t="s">
        <v>5567</v>
      </c>
      <c r="C7531" s="49" t="s">
        <v>206</v>
      </c>
    </row>
    <row r="7532" spans="2:3" hidden="1">
      <c r="B7532" s="49" t="s">
        <v>5568</v>
      </c>
      <c r="C7532" s="49" t="s">
        <v>206</v>
      </c>
    </row>
    <row r="7533" spans="2:3" hidden="1">
      <c r="B7533" s="49" t="s">
        <v>5569</v>
      </c>
      <c r="C7533" s="49" t="s">
        <v>206</v>
      </c>
    </row>
    <row r="7534" spans="2:3" hidden="1">
      <c r="B7534" s="49" t="s">
        <v>5570</v>
      </c>
      <c r="C7534" s="49" t="s">
        <v>206</v>
      </c>
    </row>
    <row r="7535" spans="2:3" hidden="1">
      <c r="B7535" s="49" t="s">
        <v>5571</v>
      </c>
      <c r="C7535" s="49" t="s">
        <v>206</v>
      </c>
    </row>
    <row r="7536" spans="2:3" hidden="1">
      <c r="B7536" s="49" t="s">
        <v>5572</v>
      </c>
      <c r="C7536" s="49" t="s">
        <v>211</v>
      </c>
    </row>
    <row r="7537" spans="2:3" hidden="1">
      <c r="B7537" s="49" t="s">
        <v>5573</v>
      </c>
      <c r="C7537" s="49" t="s">
        <v>210</v>
      </c>
    </row>
    <row r="7538" spans="2:3" hidden="1">
      <c r="B7538" s="49" t="s">
        <v>5574</v>
      </c>
      <c r="C7538" s="49" t="s">
        <v>210</v>
      </c>
    </row>
    <row r="7539" spans="2:3" hidden="1">
      <c r="B7539" s="49" t="s">
        <v>5575</v>
      </c>
      <c r="C7539" s="49" t="s">
        <v>210</v>
      </c>
    </row>
    <row r="7540" spans="2:3" hidden="1">
      <c r="B7540" s="49" t="s">
        <v>5576</v>
      </c>
      <c r="C7540" s="49" t="s">
        <v>210</v>
      </c>
    </row>
    <row r="7541" spans="2:3" hidden="1">
      <c r="B7541" s="49" t="s">
        <v>5577</v>
      </c>
      <c r="C7541" s="49" t="s">
        <v>213</v>
      </c>
    </row>
    <row r="7542" spans="2:3" hidden="1">
      <c r="B7542" s="49" t="s">
        <v>5578</v>
      </c>
      <c r="C7542" s="49" t="s">
        <v>213</v>
      </c>
    </row>
    <row r="7543" spans="2:3" hidden="1">
      <c r="B7543" s="49" t="s">
        <v>5579</v>
      </c>
      <c r="C7543" s="49" t="s">
        <v>213</v>
      </c>
    </row>
    <row r="7544" spans="2:3" hidden="1">
      <c r="B7544" s="49" t="s">
        <v>5580</v>
      </c>
      <c r="C7544" s="49" t="s">
        <v>210</v>
      </c>
    </row>
    <row r="7545" spans="2:3" hidden="1">
      <c r="B7545" s="49" t="s">
        <v>5581</v>
      </c>
      <c r="C7545" s="49" t="s">
        <v>213</v>
      </c>
    </row>
    <row r="7546" spans="2:3" hidden="1">
      <c r="B7546" s="49" t="s">
        <v>5582</v>
      </c>
      <c r="C7546" s="49" t="s">
        <v>213</v>
      </c>
    </row>
    <row r="7547" spans="2:3" hidden="1">
      <c r="B7547" s="49" t="s">
        <v>5583</v>
      </c>
      <c r="C7547" s="49" t="s">
        <v>213</v>
      </c>
    </row>
    <row r="7548" spans="2:3" hidden="1">
      <c r="B7548" s="49" t="s">
        <v>5584</v>
      </c>
      <c r="C7548" s="49" t="s">
        <v>213</v>
      </c>
    </row>
    <row r="7549" spans="2:3" hidden="1">
      <c r="B7549" s="49" t="s">
        <v>5585</v>
      </c>
      <c r="C7549" s="49" t="s">
        <v>213</v>
      </c>
    </row>
    <row r="7550" spans="2:3" hidden="1">
      <c r="B7550" s="49" t="s">
        <v>5586</v>
      </c>
      <c r="C7550" s="49" t="s">
        <v>213</v>
      </c>
    </row>
    <row r="7551" spans="2:3" hidden="1">
      <c r="B7551" s="49" t="s">
        <v>5587</v>
      </c>
      <c r="C7551" s="49" t="s">
        <v>210</v>
      </c>
    </row>
    <row r="7552" spans="2:3" hidden="1">
      <c r="B7552" s="49" t="s">
        <v>5588</v>
      </c>
      <c r="C7552" s="49" t="s">
        <v>213</v>
      </c>
    </row>
    <row r="7553" spans="2:3" hidden="1">
      <c r="B7553" s="49" t="s">
        <v>5589</v>
      </c>
      <c r="C7553" s="49" t="s">
        <v>213</v>
      </c>
    </row>
    <row r="7554" spans="2:3" hidden="1">
      <c r="B7554" s="49" t="s">
        <v>5590</v>
      </c>
      <c r="C7554" s="49" t="s">
        <v>213</v>
      </c>
    </row>
    <row r="7555" spans="2:3" hidden="1">
      <c r="B7555" s="49" t="s">
        <v>5591</v>
      </c>
      <c r="C7555" s="49" t="s">
        <v>213</v>
      </c>
    </row>
    <row r="7556" spans="2:3" hidden="1">
      <c r="B7556" s="49" t="s">
        <v>5592</v>
      </c>
      <c r="C7556" s="49" t="s">
        <v>213</v>
      </c>
    </row>
    <row r="7557" spans="2:3" hidden="1">
      <c r="B7557" s="49" t="s">
        <v>5593</v>
      </c>
      <c r="C7557" s="49" t="s">
        <v>213</v>
      </c>
    </row>
    <row r="7558" spans="2:3" hidden="1">
      <c r="B7558" s="49" t="s">
        <v>5594</v>
      </c>
      <c r="C7558" s="49" t="s">
        <v>213</v>
      </c>
    </row>
    <row r="7559" spans="2:3" hidden="1">
      <c r="B7559" s="49" t="s">
        <v>5595</v>
      </c>
      <c r="C7559" s="49" t="s">
        <v>213</v>
      </c>
    </row>
    <row r="7560" spans="2:3" hidden="1">
      <c r="B7560" s="49" t="s">
        <v>5596</v>
      </c>
      <c r="C7560" s="49" t="s">
        <v>213</v>
      </c>
    </row>
    <row r="7561" spans="2:3" hidden="1">
      <c r="B7561" s="49" t="s">
        <v>5597</v>
      </c>
      <c r="C7561" s="49" t="s">
        <v>213</v>
      </c>
    </row>
    <row r="7562" spans="2:3" hidden="1">
      <c r="B7562" s="49" t="s">
        <v>5598</v>
      </c>
      <c r="C7562" s="49" t="s">
        <v>213</v>
      </c>
    </row>
    <row r="7563" spans="2:3" hidden="1">
      <c r="B7563" s="49" t="s">
        <v>5599</v>
      </c>
      <c r="C7563" s="49" t="s">
        <v>213</v>
      </c>
    </row>
    <row r="7564" spans="2:3" hidden="1">
      <c r="B7564" s="49" t="s">
        <v>5600</v>
      </c>
      <c r="C7564" s="49" t="s">
        <v>213</v>
      </c>
    </row>
    <row r="7565" spans="2:3" hidden="1">
      <c r="B7565" s="49" t="s">
        <v>5601</v>
      </c>
      <c r="C7565" s="49" t="s">
        <v>213</v>
      </c>
    </row>
    <row r="7566" spans="2:3" hidden="1">
      <c r="B7566" s="49" t="s">
        <v>5602</v>
      </c>
      <c r="C7566" s="49" t="s">
        <v>210</v>
      </c>
    </row>
    <row r="7567" spans="2:3" hidden="1">
      <c r="B7567" s="49" t="s">
        <v>5603</v>
      </c>
      <c r="C7567" s="49" t="s">
        <v>213</v>
      </c>
    </row>
    <row r="7568" spans="2:3" hidden="1">
      <c r="B7568" s="49" t="s">
        <v>5604</v>
      </c>
      <c r="C7568" s="49" t="s">
        <v>213</v>
      </c>
    </row>
    <row r="7569" spans="2:3" hidden="1">
      <c r="B7569" s="49" t="s">
        <v>5605</v>
      </c>
      <c r="C7569" s="49" t="s">
        <v>213</v>
      </c>
    </row>
    <row r="7570" spans="2:3" hidden="1">
      <c r="B7570" s="49" t="s">
        <v>5606</v>
      </c>
      <c r="C7570" s="49" t="s">
        <v>213</v>
      </c>
    </row>
    <row r="7571" spans="2:3" hidden="1">
      <c r="B7571" s="49" t="s">
        <v>5607</v>
      </c>
      <c r="C7571" s="49" t="s">
        <v>213</v>
      </c>
    </row>
    <row r="7572" spans="2:3" hidden="1">
      <c r="B7572" s="49" t="s">
        <v>5608</v>
      </c>
      <c r="C7572" s="49" t="s">
        <v>213</v>
      </c>
    </row>
    <row r="7573" spans="2:3" hidden="1">
      <c r="B7573" s="49" t="s">
        <v>5609</v>
      </c>
      <c r="C7573" s="49" t="s">
        <v>213</v>
      </c>
    </row>
    <row r="7574" spans="2:3" hidden="1">
      <c r="B7574" s="49" t="s">
        <v>5610</v>
      </c>
      <c r="C7574" s="49" t="s">
        <v>213</v>
      </c>
    </row>
    <row r="7575" spans="2:3" hidden="1">
      <c r="B7575" s="49" t="s">
        <v>5611</v>
      </c>
      <c r="C7575" s="49" t="s">
        <v>213</v>
      </c>
    </row>
    <row r="7576" spans="2:3" hidden="1">
      <c r="B7576" s="49" t="s">
        <v>5612</v>
      </c>
      <c r="C7576" s="49" t="s">
        <v>213</v>
      </c>
    </row>
    <row r="7577" spans="2:3" hidden="1">
      <c r="B7577" s="49" t="s">
        <v>5613</v>
      </c>
      <c r="C7577" s="49" t="s">
        <v>213</v>
      </c>
    </row>
    <row r="7578" spans="2:3" hidden="1">
      <c r="B7578" s="49" t="s">
        <v>5614</v>
      </c>
      <c r="C7578" s="49" t="s">
        <v>213</v>
      </c>
    </row>
    <row r="7579" spans="2:3" hidden="1">
      <c r="B7579" s="49" t="s">
        <v>5615</v>
      </c>
      <c r="C7579" s="49" t="s">
        <v>213</v>
      </c>
    </row>
    <row r="7580" spans="2:3" hidden="1">
      <c r="B7580" s="49" t="s">
        <v>5616</v>
      </c>
      <c r="C7580" s="49" t="s">
        <v>213</v>
      </c>
    </row>
    <row r="7581" spans="2:3" hidden="1">
      <c r="B7581" s="49" t="s">
        <v>5617</v>
      </c>
      <c r="C7581" s="49" t="s">
        <v>210</v>
      </c>
    </row>
    <row r="7582" spans="2:3" hidden="1">
      <c r="B7582" s="49" t="s">
        <v>5618</v>
      </c>
      <c r="C7582" s="49" t="s">
        <v>213</v>
      </c>
    </row>
    <row r="7583" spans="2:3" hidden="1">
      <c r="B7583" s="49" t="s">
        <v>5619</v>
      </c>
      <c r="C7583" s="49" t="s">
        <v>213</v>
      </c>
    </row>
    <row r="7584" spans="2:3" hidden="1">
      <c r="B7584" s="49" t="s">
        <v>5620</v>
      </c>
      <c r="C7584" s="49" t="s">
        <v>213</v>
      </c>
    </row>
    <row r="7585" spans="2:3" hidden="1">
      <c r="B7585" s="49" t="s">
        <v>5621</v>
      </c>
      <c r="C7585" s="49" t="s">
        <v>213</v>
      </c>
    </row>
    <row r="7586" spans="2:3" hidden="1">
      <c r="B7586" s="49" t="s">
        <v>5622</v>
      </c>
      <c r="C7586" s="49" t="s">
        <v>213</v>
      </c>
    </row>
    <row r="7587" spans="2:3" hidden="1">
      <c r="B7587" s="49" t="s">
        <v>5623</v>
      </c>
      <c r="C7587" s="49" t="s">
        <v>213</v>
      </c>
    </row>
    <row r="7588" spans="2:3" hidden="1">
      <c r="B7588" s="49" t="s">
        <v>5624</v>
      </c>
      <c r="C7588" s="49" t="s">
        <v>213</v>
      </c>
    </row>
    <row r="7589" spans="2:3" hidden="1">
      <c r="B7589" s="49" t="s">
        <v>5625</v>
      </c>
      <c r="C7589" s="49" t="s">
        <v>213</v>
      </c>
    </row>
    <row r="7590" spans="2:3" hidden="1">
      <c r="B7590" s="49" t="s">
        <v>5626</v>
      </c>
      <c r="C7590" s="49" t="s">
        <v>211</v>
      </c>
    </row>
    <row r="7591" spans="2:3" hidden="1">
      <c r="B7591" s="49" t="s">
        <v>5627</v>
      </c>
      <c r="C7591" s="49" t="s">
        <v>211</v>
      </c>
    </row>
    <row r="7592" spans="2:3" hidden="1">
      <c r="B7592" s="49" t="s">
        <v>5628</v>
      </c>
      <c r="C7592" s="49" t="s">
        <v>211</v>
      </c>
    </row>
    <row r="7593" spans="2:3" hidden="1">
      <c r="B7593" s="49" t="s">
        <v>5629</v>
      </c>
      <c r="C7593" s="49" t="s">
        <v>211</v>
      </c>
    </row>
    <row r="7594" spans="2:3" hidden="1">
      <c r="B7594" s="49" t="s">
        <v>5630</v>
      </c>
      <c r="C7594" s="49" t="s">
        <v>211</v>
      </c>
    </row>
    <row r="7595" spans="2:3" hidden="1">
      <c r="B7595" s="49" t="s">
        <v>5631</v>
      </c>
      <c r="C7595" s="49" t="s">
        <v>211</v>
      </c>
    </row>
    <row r="7596" spans="2:3" hidden="1">
      <c r="B7596" s="49" t="s">
        <v>5632</v>
      </c>
      <c r="C7596" s="49" t="s">
        <v>211</v>
      </c>
    </row>
    <row r="7597" spans="2:3" hidden="1">
      <c r="B7597" s="49" t="s">
        <v>5633</v>
      </c>
      <c r="C7597" s="49" t="s">
        <v>211</v>
      </c>
    </row>
    <row r="7598" spans="2:3" hidden="1">
      <c r="B7598" s="49" t="s">
        <v>5634</v>
      </c>
      <c r="C7598" s="49" t="s">
        <v>211</v>
      </c>
    </row>
    <row r="7599" spans="2:3" hidden="1">
      <c r="B7599" s="49" t="s">
        <v>5635</v>
      </c>
      <c r="C7599" s="49" t="s">
        <v>211</v>
      </c>
    </row>
    <row r="7600" spans="2:3" hidden="1">
      <c r="B7600" s="49" t="s">
        <v>5636</v>
      </c>
      <c r="C7600" s="49" t="s">
        <v>211</v>
      </c>
    </row>
    <row r="7601" spans="2:3" hidden="1">
      <c r="B7601" s="49" t="s">
        <v>5637</v>
      </c>
      <c r="C7601" s="49" t="s">
        <v>211</v>
      </c>
    </row>
    <row r="7602" spans="2:3" hidden="1">
      <c r="B7602" s="49" t="s">
        <v>5638</v>
      </c>
      <c r="C7602" s="49" t="s">
        <v>211</v>
      </c>
    </row>
    <row r="7603" spans="2:3" hidden="1">
      <c r="B7603" s="49" t="s">
        <v>5639</v>
      </c>
      <c r="C7603" s="49" t="s">
        <v>211</v>
      </c>
    </row>
    <row r="7604" spans="2:3" hidden="1">
      <c r="B7604" s="49" t="s">
        <v>5640</v>
      </c>
      <c r="C7604" s="49" t="s">
        <v>211</v>
      </c>
    </row>
    <row r="7605" spans="2:3" hidden="1">
      <c r="B7605" s="49" t="s">
        <v>5641</v>
      </c>
      <c r="C7605" s="49" t="s">
        <v>211</v>
      </c>
    </row>
    <row r="7606" spans="2:3" hidden="1">
      <c r="B7606" s="49" t="s">
        <v>5642</v>
      </c>
      <c r="C7606" s="49" t="s">
        <v>211</v>
      </c>
    </row>
    <row r="7607" spans="2:3" hidden="1">
      <c r="B7607" s="49" t="s">
        <v>5643</v>
      </c>
      <c r="C7607" s="49" t="s">
        <v>211</v>
      </c>
    </row>
    <row r="7608" spans="2:3" hidden="1">
      <c r="B7608" s="49" t="s">
        <v>5644</v>
      </c>
      <c r="C7608" s="49" t="s">
        <v>211</v>
      </c>
    </row>
    <row r="7609" spans="2:3" hidden="1">
      <c r="B7609" s="49" t="s">
        <v>5645</v>
      </c>
      <c r="C7609" s="49" t="s">
        <v>211</v>
      </c>
    </row>
    <row r="7610" spans="2:3" hidden="1">
      <c r="B7610" s="49" t="s">
        <v>5646</v>
      </c>
      <c r="C7610" s="49" t="s">
        <v>211</v>
      </c>
    </row>
    <row r="7611" spans="2:3" hidden="1">
      <c r="B7611" s="49" t="s">
        <v>5647</v>
      </c>
      <c r="C7611" s="49" t="s">
        <v>211</v>
      </c>
    </row>
    <row r="7612" spans="2:3" hidden="1">
      <c r="B7612" s="49" t="s">
        <v>5648</v>
      </c>
      <c r="C7612" s="49" t="s">
        <v>211</v>
      </c>
    </row>
    <row r="7613" spans="2:3" hidden="1">
      <c r="B7613" s="49" t="s">
        <v>5649</v>
      </c>
      <c r="C7613" s="49" t="s">
        <v>211</v>
      </c>
    </row>
    <row r="7614" spans="2:3" hidden="1">
      <c r="B7614" s="49" t="s">
        <v>5650</v>
      </c>
      <c r="C7614" s="49" t="s">
        <v>211</v>
      </c>
    </row>
    <row r="7615" spans="2:3" hidden="1">
      <c r="B7615" s="49" t="s">
        <v>5651</v>
      </c>
      <c r="C7615" s="49" t="s">
        <v>211</v>
      </c>
    </row>
    <row r="7616" spans="2:3" hidden="1">
      <c r="B7616" s="49" t="s">
        <v>5652</v>
      </c>
      <c r="C7616" s="49" t="s">
        <v>211</v>
      </c>
    </row>
    <row r="7617" spans="2:3" hidden="1">
      <c r="B7617" s="49" t="s">
        <v>5653</v>
      </c>
      <c r="C7617" s="49" t="s">
        <v>211</v>
      </c>
    </row>
    <row r="7618" spans="2:3" hidden="1">
      <c r="B7618" s="49" t="s">
        <v>5654</v>
      </c>
      <c r="C7618" s="49" t="s">
        <v>210</v>
      </c>
    </row>
    <row r="7619" spans="2:3" hidden="1">
      <c r="B7619" s="49" t="s">
        <v>5655</v>
      </c>
      <c r="C7619" s="49" t="s">
        <v>210</v>
      </c>
    </row>
    <row r="7620" spans="2:3" hidden="1">
      <c r="B7620" s="49" t="s">
        <v>5656</v>
      </c>
      <c r="C7620" s="49" t="s">
        <v>210</v>
      </c>
    </row>
    <row r="7621" spans="2:3" hidden="1">
      <c r="B7621" s="49" t="s">
        <v>5657</v>
      </c>
      <c r="C7621" s="49" t="s">
        <v>211</v>
      </c>
    </row>
    <row r="7622" spans="2:3" hidden="1">
      <c r="B7622" s="49" t="s">
        <v>5658</v>
      </c>
      <c r="C7622" s="49" t="s">
        <v>210</v>
      </c>
    </row>
    <row r="7623" spans="2:3" hidden="1">
      <c r="B7623" s="49" t="s">
        <v>5659</v>
      </c>
      <c r="C7623" s="49" t="s">
        <v>210</v>
      </c>
    </row>
    <row r="7624" spans="2:3" hidden="1">
      <c r="B7624" s="49" t="s">
        <v>5660</v>
      </c>
      <c r="C7624" s="49" t="s">
        <v>210</v>
      </c>
    </row>
    <row r="7625" spans="2:3" hidden="1">
      <c r="B7625" s="49" t="s">
        <v>5661</v>
      </c>
      <c r="C7625" s="49" t="s">
        <v>210</v>
      </c>
    </row>
    <row r="7626" spans="2:3" hidden="1">
      <c r="B7626" s="49" t="s">
        <v>5662</v>
      </c>
      <c r="C7626" s="49" t="s">
        <v>210</v>
      </c>
    </row>
    <row r="7627" spans="2:3" hidden="1">
      <c r="B7627" s="49" t="s">
        <v>5663</v>
      </c>
      <c r="C7627" s="49" t="s">
        <v>210</v>
      </c>
    </row>
    <row r="7628" spans="2:3" hidden="1">
      <c r="B7628" s="49" t="s">
        <v>5664</v>
      </c>
      <c r="C7628" s="49" t="s">
        <v>210</v>
      </c>
    </row>
    <row r="7629" spans="2:3" hidden="1">
      <c r="B7629" s="49" t="s">
        <v>5665</v>
      </c>
      <c r="C7629" s="49" t="s">
        <v>210</v>
      </c>
    </row>
    <row r="7630" spans="2:3" hidden="1">
      <c r="B7630" s="49" t="s">
        <v>5666</v>
      </c>
      <c r="C7630" s="49" t="s">
        <v>210</v>
      </c>
    </row>
    <row r="7631" spans="2:3" hidden="1">
      <c r="B7631" s="49" t="s">
        <v>5667</v>
      </c>
      <c r="C7631" s="49" t="s">
        <v>210</v>
      </c>
    </row>
    <row r="7632" spans="2:3" hidden="1">
      <c r="B7632" s="49" t="s">
        <v>5668</v>
      </c>
      <c r="C7632" s="49" t="s">
        <v>210</v>
      </c>
    </row>
    <row r="7633" spans="2:3" hidden="1">
      <c r="B7633" s="49" t="s">
        <v>5669</v>
      </c>
      <c r="C7633" s="49" t="s">
        <v>210</v>
      </c>
    </row>
    <row r="7634" spans="2:3" hidden="1">
      <c r="B7634" s="49" t="s">
        <v>5670</v>
      </c>
      <c r="C7634" s="49" t="s">
        <v>210</v>
      </c>
    </row>
    <row r="7635" spans="2:3" hidden="1">
      <c r="B7635" s="49" t="s">
        <v>5671</v>
      </c>
      <c r="C7635" s="49" t="s">
        <v>210</v>
      </c>
    </row>
    <row r="7636" spans="2:3" hidden="1">
      <c r="B7636" s="49" t="s">
        <v>5672</v>
      </c>
      <c r="C7636" s="49" t="s">
        <v>210</v>
      </c>
    </row>
    <row r="7637" spans="2:3" hidden="1">
      <c r="B7637" s="49" t="s">
        <v>5673</v>
      </c>
      <c r="C7637" s="49" t="s">
        <v>210</v>
      </c>
    </row>
    <row r="7638" spans="2:3" hidden="1">
      <c r="B7638" s="49" t="s">
        <v>5674</v>
      </c>
      <c r="C7638" s="49" t="s">
        <v>210</v>
      </c>
    </row>
    <row r="7639" spans="2:3" hidden="1">
      <c r="B7639" s="49" t="s">
        <v>5675</v>
      </c>
      <c r="C7639" s="49" t="s">
        <v>210</v>
      </c>
    </row>
    <row r="7640" spans="2:3" hidden="1">
      <c r="B7640" s="49" t="s">
        <v>5676</v>
      </c>
      <c r="C7640" s="49" t="s">
        <v>210</v>
      </c>
    </row>
    <row r="7641" spans="2:3" hidden="1">
      <c r="B7641" s="49" t="s">
        <v>5677</v>
      </c>
      <c r="C7641" s="49" t="s">
        <v>210</v>
      </c>
    </row>
    <row r="7642" spans="2:3" hidden="1">
      <c r="B7642" s="49" t="s">
        <v>5678</v>
      </c>
      <c r="C7642" s="49" t="s">
        <v>210</v>
      </c>
    </row>
    <row r="7643" spans="2:3" hidden="1">
      <c r="B7643" s="49" t="s">
        <v>5679</v>
      </c>
      <c r="C7643" s="49" t="s">
        <v>210</v>
      </c>
    </row>
    <row r="7644" spans="2:3" hidden="1">
      <c r="B7644" s="49" t="s">
        <v>5680</v>
      </c>
      <c r="C7644" s="49" t="s">
        <v>210</v>
      </c>
    </row>
    <row r="7645" spans="2:3" hidden="1">
      <c r="B7645" s="49" t="s">
        <v>5681</v>
      </c>
      <c r="C7645" s="49" t="s">
        <v>210</v>
      </c>
    </row>
    <row r="7646" spans="2:3" hidden="1">
      <c r="B7646" s="49" t="s">
        <v>5682</v>
      </c>
      <c r="C7646" s="49" t="s">
        <v>210</v>
      </c>
    </row>
    <row r="7647" spans="2:3" hidden="1">
      <c r="B7647" s="49" t="s">
        <v>5683</v>
      </c>
      <c r="C7647" s="49" t="s">
        <v>210</v>
      </c>
    </row>
    <row r="7648" spans="2:3" hidden="1">
      <c r="B7648" s="49" t="s">
        <v>5684</v>
      </c>
      <c r="C7648" s="49" t="s">
        <v>210</v>
      </c>
    </row>
    <row r="7649" spans="2:3" hidden="1">
      <c r="B7649" s="49" t="s">
        <v>5685</v>
      </c>
      <c r="C7649" s="49" t="s">
        <v>210</v>
      </c>
    </row>
    <row r="7650" spans="2:3" hidden="1">
      <c r="B7650" s="49" t="s">
        <v>5686</v>
      </c>
      <c r="C7650" s="49" t="s">
        <v>210</v>
      </c>
    </row>
    <row r="7651" spans="2:3" hidden="1">
      <c r="B7651" s="49" t="s">
        <v>5687</v>
      </c>
      <c r="C7651" s="49" t="s">
        <v>210</v>
      </c>
    </row>
    <row r="7652" spans="2:3" hidden="1">
      <c r="B7652" s="49" t="s">
        <v>5688</v>
      </c>
      <c r="C7652" s="49" t="s">
        <v>210</v>
      </c>
    </row>
    <row r="7653" spans="2:3" hidden="1">
      <c r="B7653" s="49" t="s">
        <v>5689</v>
      </c>
      <c r="C7653" s="49" t="s">
        <v>210</v>
      </c>
    </row>
    <row r="7654" spans="2:3" hidden="1">
      <c r="B7654" s="49" t="s">
        <v>5690</v>
      </c>
      <c r="C7654" s="49" t="s">
        <v>210</v>
      </c>
    </row>
    <row r="7655" spans="2:3" hidden="1">
      <c r="B7655" s="49" t="s">
        <v>5691</v>
      </c>
      <c r="C7655" s="49" t="s">
        <v>210</v>
      </c>
    </row>
    <row r="7656" spans="2:3" hidden="1">
      <c r="B7656" s="49" t="s">
        <v>5692</v>
      </c>
      <c r="C7656" s="49" t="s">
        <v>210</v>
      </c>
    </row>
    <row r="7657" spans="2:3" hidden="1">
      <c r="B7657" s="49" t="s">
        <v>5693</v>
      </c>
      <c r="C7657" s="49" t="s">
        <v>210</v>
      </c>
    </row>
    <row r="7658" spans="2:3" hidden="1">
      <c r="B7658" s="49" t="s">
        <v>5694</v>
      </c>
      <c r="C7658" s="49" t="s">
        <v>210</v>
      </c>
    </row>
    <row r="7659" spans="2:3" hidden="1">
      <c r="B7659" s="49" t="s">
        <v>5695</v>
      </c>
      <c r="C7659" s="49" t="s">
        <v>210</v>
      </c>
    </row>
    <row r="7660" spans="2:3" hidden="1">
      <c r="B7660" s="49" t="s">
        <v>5696</v>
      </c>
      <c r="C7660" s="49" t="s">
        <v>210</v>
      </c>
    </row>
    <row r="7661" spans="2:3" hidden="1">
      <c r="B7661" s="49" t="s">
        <v>5697</v>
      </c>
      <c r="C7661" s="49" t="s">
        <v>210</v>
      </c>
    </row>
    <row r="7662" spans="2:3" hidden="1">
      <c r="B7662" s="49" t="s">
        <v>5698</v>
      </c>
      <c r="C7662" s="49" t="s">
        <v>210</v>
      </c>
    </row>
    <row r="7663" spans="2:3" hidden="1">
      <c r="B7663" s="49" t="s">
        <v>5699</v>
      </c>
      <c r="C7663" s="49" t="s">
        <v>210</v>
      </c>
    </row>
    <row r="7664" spans="2:3" hidden="1">
      <c r="B7664" s="49" t="s">
        <v>5700</v>
      </c>
      <c r="C7664" s="49" t="s">
        <v>210</v>
      </c>
    </row>
    <row r="7665" spans="2:3" hidden="1">
      <c r="B7665" s="49" t="s">
        <v>5701</v>
      </c>
      <c r="C7665" s="49" t="s">
        <v>210</v>
      </c>
    </row>
    <row r="7666" spans="2:3" hidden="1">
      <c r="B7666" s="49" t="s">
        <v>5702</v>
      </c>
      <c r="C7666" s="49" t="s">
        <v>210</v>
      </c>
    </row>
    <row r="7667" spans="2:3" hidden="1">
      <c r="B7667" s="49" t="s">
        <v>5703</v>
      </c>
      <c r="C7667" s="49" t="s">
        <v>210</v>
      </c>
    </row>
    <row r="7668" spans="2:3" hidden="1">
      <c r="B7668" s="49" t="s">
        <v>5704</v>
      </c>
      <c r="C7668" s="49" t="s">
        <v>210</v>
      </c>
    </row>
    <row r="7669" spans="2:3" hidden="1">
      <c r="B7669" s="49" t="s">
        <v>5705</v>
      </c>
      <c r="C7669" s="49" t="s">
        <v>210</v>
      </c>
    </row>
    <row r="7670" spans="2:3" hidden="1">
      <c r="B7670" s="49" t="s">
        <v>5706</v>
      </c>
      <c r="C7670" s="49" t="s">
        <v>210</v>
      </c>
    </row>
    <row r="7671" spans="2:3" hidden="1">
      <c r="B7671" s="49" t="s">
        <v>5707</v>
      </c>
      <c r="C7671" s="49" t="s">
        <v>211</v>
      </c>
    </row>
    <row r="7672" spans="2:3" hidden="1">
      <c r="B7672" s="49" t="s">
        <v>5708</v>
      </c>
      <c r="C7672" s="49" t="s">
        <v>210</v>
      </c>
    </row>
    <row r="7673" spans="2:3" hidden="1">
      <c r="B7673" s="49" t="s">
        <v>5709</v>
      </c>
      <c r="C7673" s="49" t="s">
        <v>210</v>
      </c>
    </row>
    <row r="7674" spans="2:3" hidden="1">
      <c r="B7674" s="49" t="s">
        <v>5710</v>
      </c>
      <c r="C7674" s="49" t="s">
        <v>210</v>
      </c>
    </row>
    <row r="7675" spans="2:3" hidden="1">
      <c r="B7675" s="49" t="s">
        <v>5711</v>
      </c>
      <c r="C7675" s="49" t="s">
        <v>211</v>
      </c>
    </row>
    <row r="7676" spans="2:3" hidden="1">
      <c r="B7676" s="49" t="s">
        <v>5712</v>
      </c>
      <c r="C7676" s="49" t="s">
        <v>210</v>
      </c>
    </row>
    <row r="7677" spans="2:3" hidden="1">
      <c r="B7677" s="49" t="s">
        <v>5713</v>
      </c>
      <c r="C7677" s="49" t="s">
        <v>210</v>
      </c>
    </row>
    <row r="7678" spans="2:3" hidden="1">
      <c r="B7678" s="49" t="s">
        <v>5714</v>
      </c>
      <c r="C7678" s="49" t="s">
        <v>210</v>
      </c>
    </row>
    <row r="7679" spans="2:3" hidden="1">
      <c r="B7679" s="49" t="s">
        <v>5715</v>
      </c>
      <c r="C7679" s="49" t="s">
        <v>210</v>
      </c>
    </row>
    <row r="7680" spans="2:3" hidden="1">
      <c r="B7680" s="49" t="s">
        <v>5716</v>
      </c>
      <c r="C7680" s="49" t="s">
        <v>210</v>
      </c>
    </row>
    <row r="7681" spans="2:3" hidden="1">
      <c r="B7681" s="49" t="s">
        <v>5717</v>
      </c>
      <c r="C7681" s="49" t="s">
        <v>210</v>
      </c>
    </row>
    <row r="7682" spans="2:3" hidden="1">
      <c r="B7682" s="49" t="s">
        <v>5718</v>
      </c>
      <c r="C7682" s="49" t="s">
        <v>210</v>
      </c>
    </row>
    <row r="7683" spans="2:3" hidden="1">
      <c r="B7683" s="49" t="s">
        <v>5719</v>
      </c>
      <c r="C7683" s="49" t="s">
        <v>210</v>
      </c>
    </row>
    <row r="7684" spans="2:3" hidden="1">
      <c r="B7684" s="49" t="s">
        <v>5720</v>
      </c>
      <c r="C7684" s="49" t="s">
        <v>210</v>
      </c>
    </row>
    <row r="7685" spans="2:3" hidden="1">
      <c r="B7685" s="49" t="s">
        <v>5721</v>
      </c>
      <c r="C7685" s="49" t="s">
        <v>210</v>
      </c>
    </row>
    <row r="7686" spans="2:3" hidden="1">
      <c r="B7686" s="49" t="s">
        <v>5722</v>
      </c>
      <c r="C7686" s="49" t="s">
        <v>210</v>
      </c>
    </row>
    <row r="7687" spans="2:3" hidden="1">
      <c r="B7687" s="49" t="s">
        <v>5723</v>
      </c>
      <c r="C7687" s="49" t="s">
        <v>210</v>
      </c>
    </row>
    <row r="7688" spans="2:3" hidden="1">
      <c r="B7688" s="49" t="s">
        <v>5724</v>
      </c>
      <c r="C7688" s="49" t="s">
        <v>210</v>
      </c>
    </row>
    <row r="7689" spans="2:3" hidden="1">
      <c r="B7689" s="49" t="s">
        <v>5725</v>
      </c>
      <c r="C7689" s="49" t="s">
        <v>210</v>
      </c>
    </row>
    <row r="7690" spans="2:3" hidden="1">
      <c r="B7690" s="49" t="s">
        <v>5726</v>
      </c>
      <c r="C7690" s="49" t="s">
        <v>210</v>
      </c>
    </row>
    <row r="7691" spans="2:3" hidden="1">
      <c r="B7691" s="49" t="s">
        <v>5727</v>
      </c>
      <c r="C7691" s="49" t="s">
        <v>210</v>
      </c>
    </row>
    <row r="7692" spans="2:3" hidden="1">
      <c r="B7692" s="49" t="s">
        <v>5728</v>
      </c>
      <c r="C7692" s="49" t="s">
        <v>210</v>
      </c>
    </row>
    <row r="7693" spans="2:3" hidden="1">
      <c r="B7693" s="49" t="s">
        <v>5729</v>
      </c>
      <c r="C7693" s="49" t="s">
        <v>210</v>
      </c>
    </row>
    <row r="7694" spans="2:3" hidden="1">
      <c r="B7694" s="49" t="s">
        <v>5730</v>
      </c>
      <c r="C7694" s="49" t="s">
        <v>210</v>
      </c>
    </row>
    <row r="7695" spans="2:3" hidden="1">
      <c r="B7695" s="49" t="s">
        <v>5731</v>
      </c>
      <c r="C7695" s="49" t="s">
        <v>210</v>
      </c>
    </row>
    <row r="7696" spans="2:3" hidden="1">
      <c r="B7696" s="49" t="s">
        <v>5732</v>
      </c>
      <c r="C7696" s="49" t="s">
        <v>210</v>
      </c>
    </row>
    <row r="7697" spans="2:3" hidden="1">
      <c r="B7697" s="49" t="s">
        <v>5733</v>
      </c>
      <c r="C7697" s="49" t="s">
        <v>210</v>
      </c>
    </row>
    <row r="7698" spans="2:3" hidden="1">
      <c r="B7698" s="49" t="s">
        <v>5734</v>
      </c>
      <c r="C7698" s="49" t="s">
        <v>210</v>
      </c>
    </row>
    <row r="7699" spans="2:3" hidden="1">
      <c r="B7699" s="49" t="s">
        <v>5735</v>
      </c>
      <c r="C7699" s="49" t="s">
        <v>210</v>
      </c>
    </row>
    <row r="7700" spans="2:3" hidden="1">
      <c r="B7700" s="49" t="s">
        <v>5736</v>
      </c>
      <c r="C7700" s="49" t="s">
        <v>210</v>
      </c>
    </row>
    <row r="7701" spans="2:3" hidden="1">
      <c r="B7701" s="49" t="s">
        <v>5737</v>
      </c>
      <c r="C7701" s="49" t="s">
        <v>210</v>
      </c>
    </row>
    <row r="7702" spans="2:3" hidden="1">
      <c r="B7702" s="49" t="s">
        <v>5738</v>
      </c>
      <c r="C7702" s="49" t="s">
        <v>210</v>
      </c>
    </row>
    <row r="7703" spans="2:3" hidden="1">
      <c r="B7703" s="49" t="s">
        <v>5739</v>
      </c>
      <c r="C7703" s="49" t="s">
        <v>210</v>
      </c>
    </row>
    <row r="7704" spans="2:3" hidden="1">
      <c r="B7704" s="49" t="s">
        <v>5740</v>
      </c>
      <c r="C7704" s="49" t="s">
        <v>210</v>
      </c>
    </row>
    <row r="7705" spans="2:3" hidden="1">
      <c r="B7705" s="49" t="s">
        <v>5741</v>
      </c>
      <c r="C7705" s="49" t="s">
        <v>210</v>
      </c>
    </row>
    <row r="7706" spans="2:3" hidden="1">
      <c r="B7706" s="49" t="s">
        <v>5742</v>
      </c>
      <c r="C7706" s="49" t="s">
        <v>210</v>
      </c>
    </row>
    <row r="7707" spans="2:3" hidden="1">
      <c r="B7707" s="49" t="s">
        <v>5743</v>
      </c>
      <c r="C7707" s="49" t="s">
        <v>210</v>
      </c>
    </row>
    <row r="7708" spans="2:3" hidden="1">
      <c r="B7708" s="49" t="s">
        <v>5744</v>
      </c>
      <c r="C7708" s="49" t="s">
        <v>210</v>
      </c>
    </row>
    <row r="7709" spans="2:3" hidden="1">
      <c r="B7709" s="49" t="s">
        <v>5745</v>
      </c>
      <c r="C7709" s="49" t="s">
        <v>210</v>
      </c>
    </row>
    <row r="7710" spans="2:3" hidden="1">
      <c r="B7710" s="49" t="s">
        <v>5746</v>
      </c>
      <c r="C7710" s="49" t="s">
        <v>210</v>
      </c>
    </row>
    <row r="7711" spans="2:3" hidden="1">
      <c r="B7711" s="49" t="s">
        <v>5747</v>
      </c>
      <c r="C7711" s="49" t="s">
        <v>210</v>
      </c>
    </row>
    <row r="7712" spans="2:3" hidden="1">
      <c r="B7712" s="49" t="s">
        <v>5748</v>
      </c>
      <c r="C7712" s="49" t="s">
        <v>210</v>
      </c>
    </row>
    <row r="7713" spans="2:3" hidden="1">
      <c r="B7713" s="49" t="s">
        <v>5749</v>
      </c>
      <c r="C7713" s="49" t="s">
        <v>210</v>
      </c>
    </row>
    <row r="7714" spans="2:3" hidden="1">
      <c r="B7714" s="49" t="s">
        <v>5750</v>
      </c>
      <c r="C7714" s="49" t="s">
        <v>210</v>
      </c>
    </row>
    <row r="7715" spans="2:3" hidden="1">
      <c r="B7715" s="49" t="s">
        <v>5751</v>
      </c>
      <c r="C7715" s="49" t="s">
        <v>210</v>
      </c>
    </row>
    <row r="7716" spans="2:3" hidden="1">
      <c r="B7716" s="49" t="s">
        <v>5752</v>
      </c>
      <c r="C7716" s="49" t="s">
        <v>210</v>
      </c>
    </row>
    <row r="7717" spans="2:3" hidden="1">
      <c r="B7717" s="49" t="s">
        <v>5753</v>
      </c>
      <c r="C7717" s="49" t="s">
        <v>210</v>
      </c>
    </row>
    <row r="7718" spans="2:3" hidden="1">
      <c r="B7718" s="49" t="s">
        <v>5754</v>
      </c>
      <c r="C7718" s="49" t="s">
        <v>210</v>
      </c>
    </row>
    <row r="7719" spans="2:3" hidden="1">
      <c r="B7719" s="49" t="s">
        <v>5755</v>
      </c>
      <c r="C7719" s="49" t="s">
        <v>210</v>
      </c>
    </row>
    <row r="7720" spans="2:3" hidden="1">
      <c r="B7720" s="49" t="s">
        <v>5756</v>
      </c>
      <c r="C7720" s="49" t="s">
        <v>210</v>
      </c>
    </row>
    <row r="7721" spans="2:3" hidden="1">
      <c r="B7721" s="49" t="s">
        <v>5757</v>
      </c>
      <c r="C7721" s="49" t="s">
        <v>210</v>
      </c>
    </row>
    <row r="7722" spans="2:3" hidden="1">
      <c r="B7722" s="49" t="s">
        <v>5758</v>
      </c>
      <c r="C7722" s="49" t="s">
        <v>210</v>
      </c>
    </row>
    <row r="7723" spans="2:3" hidden="1">
      <c r="B7723" s="49" t="s">
        <v>5759</v>
      </c>
      <c r="C7723" s="49" t="s">
        <v>210</v>
      </c>
    </row>
    <row r="7724" spans="2:3" hidden="1">
      <c r="B7724" s="49" t="s">
        <v>5760</v>
      </c>
      <c r="C7724" s="49" t="s">
        <v>210</v>
      </c>
    </row>
    <row r="7725" spans="2:3" hidden="1">
      <c r="B7725" s="49" t="s">
        <v>5761</v>
      </c>
      <c r="C7725" s="49" t="s">
        <v>211</v>
      </c>
    </row>
    <row r="7726" spans="2:3" hidden="1">
      <c r="B7726" s="49" t="s">
        <v>5762</v>
      </c>
      <c r="C7726" s="49" t="s">
        <v>211</v>
      </c>
    </row>
    <row r="7727" spans="2:3" hidden="1">
      <c r="B7727" s="49" t="s">
        <v>5763</v>
      </c>
      <c r="C7727" s="49" t="s">
        <v>211</v>
      </c>
    </row>
    <row r="7728" spans="2:3" hidden="1">
      <c r="B7728" s="49" t="s">
        <v>5764</v>
      </c>
      <c r="C7728" s="49" t="s">
        <v>211</v>
      </c>
    </row>
    <row r="7729" spans="2:3" hidden="1">
      <c r="B7729" s="49" t="s">
        <v>5765</v>
      </c>
      <c r="C7729" s="49" t="s">
        <v>211</v>
      </c>
    </row>
    <row r="7730" spans="2:3" hidden="1">
      <c r="B7730" s="49" t="s">
        <v>5766</v>
      </c>
      <c r="C7730" s="49" t="s">
        <v>210</v>
      </c>
    </row>
    <row r="7731" spans="2:3" hidden="1">
      <c r="B7731" s="49" t="s">
        <v>5767</v>
      </c>
      <c r="C7731" s="49" t="s">
        <v>210</v>
      </c>
    </row>
    <row r="7732" spans="2:3" hidden="1">
      <c r="B7732" s="49" t="s">
        <v>5768</v>
      </c>
      <c r="C7732" s="49" t="s">
        <v>210</v>
      </c>
    </row>
    <row r="7733" spans="2:3" hidden="1">
      <c r="B7733" s="49" t="s">
        <v>5769</v>
      </c>
      <c r="C7733" s="49" t="s">
        <v>211</v>
      </c>
    </row>
    <row r="7734" spans="2:3" hidden="1">
      <c r="B7734" s="49" t="s">
        <v>5770</v>
      </c>
      <c r="C7734" s="49" t="s">
        <v>210</v>
      </c>
    </row>
    <row r="7735" spans="2:3" hidden="1">
      <c r="B7735" s="49" t="s">
        <v>5771</v>
      </c>
      <c r="C7735" s="49" t="s">
        <v>210</v>
      </c>
    </row>
    <row r="7736" spans="2:3" hidden="1">
      <c r="B7736" s="49" t="s">
        <v>5772</v>
      </c>
      <c r="C7736" s="49" t="s">
        <v>210</v>
      </c>
    </row>
    <row r="7737" spans="2:3" hidden="1">
      <c r="B7737" s="49" t="s">
        <v>5773</v>
      </c>
      <c r="C7737" s="49" t="s">
        <v>210</v>
      </c>
    </row>
    <row r="7738" spans="2:3" hidden="1">
      <c r="B7738" s="49" t="s">
        <v>5774</v>
      </c>
      <c r="C7738" s="49" t="s">
        <v>210</v>
      </c>
    </row>
    <row r="7739" spans="2:3" hidden="1">
      <c r="B7739" s="49" t="s">
        <v>5775</v>
      </c>
      <c r="C7739" s="49" t="s">
        <v>210</v>
      </c>
    </row>
    <row r="7740" spans="2:3" hidden="1">
      <c r="B7740" s="49" t="s">
        <v>5776</v>
      </c>
      <c r="C7740" s="49" t="s">
        <v>211</v>
      </c>
    </row>
    <row r="7741" spans="2:3" hidden="1">
      <c r="B7741" s="49" t="s">
        <v>5777</v>
      </c>
      <c r="C7741" s="49" t="s">
        <v>210</v>
      </c>
    </row>
    <row r="7742" spans="2:3" hidden="1">
      <c r="B7742" s="49" t="s">
        <v>5778</v>
      </c>
      <c r="C7742" s="49" t="s">
        <v>210</v>
      </c>
    </row>
    <row r="7743" spans="2:3" hidden="1">
      <c r="B7743" s="49" t="s">
        <v>5779</v>
      </c>
      <c r="C7743" s="49" t="s">
        <v>210</v>
      </c>
    </row>
    <row r="7744" spans="2:3" hidden="1">
      <c r="B7744" s="49" t="s">
        <v>5780</v>
      </c>
      <c r="C7744" s="49" t="s">
        <v>210</v>
      </c>
    </row>
    <row r="7745" spans="2:3" hidden="1">
      <c r="B7745" s="49" t="s">
        <v>5781</v>
      </c>
      <c r="C7745" s="49" t="s">
        <v>210</v>
      </c>
    </row>
    <row r="7746" spans="2:3" hidden="1">
      <c r="B7746" s="49" t="s">
        <v>5782</v>
      </c>
      <c r="C7746" s="49" t="s">
        <v>210</v>
      </c>
    </row>
    <row r="7747" spans="2:3" hidden="1">
      <c r="B7747" s="49" t="s">
        <v>5783</v>
      </c>
      <c r="C7747" s="49" t="s">
        <v>210</v>
      </c>
    </row>
    <row r="7748" spans="2:3" hidden="1">
      <c r="B7748" s="49" t="s">
        <v>5784</v>
      </c>
      <c r="C7748" s="49" t="s">
        <v>210</v>
      </c>
    </row>
    <row r="7749" spans="2:3" hidden="1">
      <c r="B7749" s="49" t="s">
        <v>5785</v>
      </c>
      <c r="C7749" s="49" t="s">
        <v>210</v>
      </c>
    </row>
    <row r="7750" spans="2:3" hidden="1">
      <c r="B7750" s="49" t="s">
        <v>5786</v>
      </c>
      <c r="C7750" s="49" t="s">
        <v>210</v>
      </c>
    </row>
    <row r="7751" spans="2:3" hidden="1">
      <c r="B7751" s="49" t="s">
        <v>5787</v>
      </c>
      <c r="C7751" s="49" t="s">
        <v>210</v>
      </c>
    </row>
    <row r="7752" spans="2:3" hidden="1">
      <c r="B7752" s="49" t="s">
        <v>5788</v>
      </c>
      <c r="C7752" s="49" t="s">
        <v>210</v>
      </c>
    </row>
    <row r="7753" spans="2:3" hidden="1">
      <c r="B7753" s="49" t="s">
        <v>5789</v>
      </c>
      <c r="C7753" s="49" t="s">
        <v>210</v>
      </c>
    </row>
    <row r="7754" spans="2:3" hidden="1">
      <c r="B7754" s="49" t="s">
        <v>5790</v>
      </c>
      <c r="C7754" s="49" t="s">
        <v>210</v>
      </c>
    </row>
    <row r="7755" spans="2:3" hidden="1">
      <c r="B7755" s="49" t="s">
        <v>5791</v>
      </c>
      <c r="C7755" s="49" t="s">
        <v>211</v>
      </c>
    </row>
    <row r="7756" spans="2:3" hidden="1">
      <c r="B7756" s="49" t="s">
        <v>5792</v>
      </c>
      <c r="C7756" s="49" t="s">
        <v>210</v>
      </c>
    </row>
    <row r="7757" spans="2:3" hidden="1">
      <c r="B7757" s="49" t="s">
        <v>5793</v>
      </c>
      <c r="C7757" s="49" t="s">
        <v>210</v>
      </c>
    </row>
    <row r="7758" spans="2:3" hidden="1">
      <c r="B7758" s="49" t="s">
        <v>5794</v>
      </c>
      <c r="C7758" s="49" t="s">
        <v>210</v>
      </c>
    </row>
    <row r="7759" spans="2:3" hidden="1">
      <c r="B7759" s="49" t="s">
        <v>5795</v>
      </c>
      <c r="C7759" s="49" t="s">
        <v>210</v>
      </c>
    </row>
    <row r="7760" spans="2:3" hidden="1">
      <c r="B7760" s="49" t="s">
        <v>5796</v>
      </c>
      <c r="C7760" s="49" t="s">
        <v>210</v>
      </c>
    </row>
    <row r="7761" spans="2:3" hidden="1">
      <c r="B7761" s="49" t="s">
        <v>5797</v>
      </c>
      <c r="C7761" s="49" t="s">
        <v>210</v>
      </c>
    </row>
    <row r="7762" spans="2:3" hidden="1">
      <c r="B7762" s="49" t="s">
        <v>5798</v>
      </c>
      <c r="C7762" s="49" t="s">
        <v>210</v>
      </c>
    </row>
    <row r="7763" spans="2:3" hidden="1">
      <c r="B7763" s="49" t="s">
        <v>5799</v>
      </c>
      <c r="C7763" s="49" t="s">
        <v>210</v>
      </c>
    </row>
    <row r="7764" spans="2:3" hidden="1">
      <c r="B7764" s="49" t="s">
        <v>5800</v>
      </c>
      <c r="C7764" s="49" t="s">
        <v>210</v>
      </c>
    </row>
    <row r="7765" spans="2:3" hidden="1">
      <c r="B7765" s="49" t="s">
        <v>5801</v>
      </c>
      <c r="C7765" s="49" t="s">
        <v>210</v>
      </c>
    </row>
    <row r="7766" spans="2:3" hidden="1">
      <c r="B7766" s="49" t="s">
        <v>5802</v>
      </c>
      <c r="C7766" s="49" t="s">
        <v>210</v>
      </c>
    </row>
    <row r="7767" spans="2:3" hidden="1">
      <c r="B7767" s="49" t="s">
        <v>5803</v>
      </c>
      <c r="C7767" s="49" t="s">
        <v>210</v>
      </c>
    </row>
    <row r="7768" spans="2:3" hidden="1">
      <c r="B7768" s="49" t="s">
        <v>5804</v>
      </c>
      <c r="C7768" s="49" t="s">
        <v>210</v>
      </c>
    </row>
    <row r="7769" spans="2:3" hidden="1">
      <c r="B7769" s="49" t="s">
        <v>5805</v>
      </c>
      <c r="C7769" s="49" t="s">
        <v>210</v>
      </c>
    </row>
    <row r="7770" spans="2:3" hidden="1">
      <c r="B7770" s="49" t="s">
        <v>5806</v>
      </c>
      <c r="C7770" s="49" t="s">
        <v>211</v>
      </c>
    </row>
    <row r="7771" spans="2:3" hidden="1">
      <c r="B7771" s="49" t="s">
        <v>5807</v>
      </c>
      <c r="C7771" s="49" t="s">
        <v>210</v>
      </c>
    </row>
    <row r="7772" spans="2:3" hidden="1">
      <c r="B7772" s="49" t="s">
        <v>5808</v>
      </c>
      <c r="C7772" s="49" t="s">
        <v>210</v>
      </c>
    </row>
    <row r="7773" spans="2:3" hidden="1">
      <c r="B7773" s="49" t="s">
        <v>5809</v>
      </c>
      <c r="C7773" s="49" t="s">
        <v>210</v>
      </c>
    </row>
    <row r="7774" spans="2:3" hidden="1">
      <c r="B7774" s="49" t="s">
        <v>5810</v>
      </c>
      <c r="C7774" s="49" t="s">
        <v>210</v>
      </c>
    </row>
    <row r="7775" spans="2:3" hidden="1">
      <c r="B7775" s="49" t="s">
        <v>5811</v>
      </c>
      <c r="C7775" s="49" t="s">
        <v>210</v>
      </c>
    </row>
    <row r="7776" spans="2:3" hidden="1">
      <c r="B7776" s="49" t="s">
        <v>5812</v>
      </c>
      <c r="C7776" s="49" t="s">
        <v>210</v>
      </c>
    </row>
    <row r="7777" spans="2:3" hidden="1">
      <c r="B7777" s="49" t="s">
        <v>5813</v>
      </c>
      <c r="C7777" s="49" t="s">
        <v>210</v>
      </c>
    </row>
    <row r="7778" spans="2:3" hidden="1">
      <c r="B7778" s="49" t="s">
        <v>5814</v>
      </c>
      <c r="C7778" s="49" t="s">
        <v>210</v>
      </c>
    </row>
    <row r="7779" spans="2:3" hidden="1">
      <c r="B7779" s="49" t="s">
        <v>5815</v>
      </c>
      <c r="C7779" s="49" t="s">
        <v>211</v>
      </c>
    </row>
    <row r="7780" spans="2:3" hidden="1">
      <c r="B7780" s="49" t="s">
        <v>5816</v>
      </c>
      <c r="C7780" s="49" t="s">
        <v>211</v>
      </c>
    </row>
    <row r="7781" spans="2:3" hidden="1">
      <c r="B7781" s="49" t="s">
        <v>5817</v>
      </c>
      <c r="C7781" s="49" t="s">
        <v>211</v>
      </c>
    </row>
    <row r="7782" spans="2:3" hidden="1">
      <c r="B7782" s="49" t="s">
        <v>5818</v>
      </c>
      <c r="C7782" s="49" t="s">
        <v>211</v>
      </c>
    </row>
    <row r="7783" spans="2:3" hidden="1">
      <c r="B7783" s="49" t="s">
        <v>5819</v>
      </c>
      <c r="C7783" s="49" t="s">
        <v>211</v>
      </c>
    </row>
    <row r="7784" spans="2:3" hidden="1">
      <c r="B7784" s="49" t="s">
        <v>5820</v>
      </c>
      <c r="C7784" s="49" t="s">
        <v>211</v>
      </c>
    </row>
    <row r="7785" spans="2:3" hidden="1">
      <c r="B7785" s="49" t="s">
        <v>5821</v>
      </c>
      <c r="C7785" s="49" t="s">
        <v>211</v>
      </c>
    </row>
    <row r="7786" spans="2:3" hidden="1">
      <c r="B7786" s="49" t="s">
        <v>5822</v>
      </c>
      <c r="C7786" s="49" t="s">
        <v>211</v>
      </c>
    </row>
    <row r="7787" spans="2:3" hidden="1">
      <c r="B7787" s="49" t="s">
        <v>5823</v>
      </c>
      <c r="C7787" s="49" t="s">
        <v>211</v>
      </c>
    </row>
    <row r="7788" spans="2:3" hidden="1">
      <c r="B7788" s="49" t="s">
        <v>5824</v>
      </c>
      <c r="C7788" s="49" t="s">
        <v>211</v>
      </c>
    </row>
    <row r="7789" spans="2:3" hidden="1">
      <c r="B7789" s="49" t="s">
        <v>5825</v>
      </c>
      <c r="C7789" s="49" t="s">
        <v>211</v>
      </c>
    </row>
    <row r="7790" spans="2:3" hidden="1">
      <c r="B7790" s="49" t="s">
        <v>5826</v>
      </c>
      <c r="C7790" s="49" t="s">
        <v>211</v>
      </c>
    </row>
    <row r="7791" spans="2:3" hidden="1">
      <c r="B7791" s="49" t="s">
        <v>5827</v>
      </c>
      <c r="C7791" s="49" t="s">
        <v>211</v>
      </c>
    </row>
    <row r="7792" spans="2:3" hidden="1">
      <c r="B7792" s="49" t="s">
        <v>5828</v>
      </c>
      <c r="C7792" s="49" t="s">
        <v>211</v>
      </c>
    </row>
    <row r="7793" spans="2:3" hidden="1">
      <c r="B7793" s="49" t="s">
        <v>5829</v>
      </c>
      <c r="C7793" s="49" t="s">
        <v>211</v>
      </c>
    </row>
    <row r="7794" spans="2:3" hidden="1">
      <c r="B7794" s="49" t="s">
        <v>5830</v>
      </c>
      <c r="C7794" s="49" t="s">
        <v>211</v>
      </c>
    </row>
    <row r="7795" spans="2:3" hidden="1">
      <c r="B7795" s="49" t="s">
        <v>5831</v>
      </c>
      <c r="C7795" s="49" t="s">
        <v>211</v>
      </c>
    </row>
    <row r="7796" spans="2:3" hidden="1">
      <c r="B7796" s="49" t="s">
        <v>5832</v>
      </c>
      <c r="C7796" s="49" t="s">
        <v>211</v>
      </c>
    </row>
    <row r="7797" spans="2:3" hidden="1">
      <c r="B7797" s="49" t="s">
        <v>5833</v>
      </c>
      <c r="C7797" s="49" t="s">
        <v>211</v>
      </c>
    </row>
    <row r="7798" spans="2:3" hidden="1">
      <c r="B7798" s="49" t="s">
        <v>5834</v>
      </c>
      <c r="C7798" s="49" t="s">
        <v>211</v>
      </c>
    </row>
    <row r="7799" spans="2:3" hidden="1">
      <c r="B7799" s="49" t="s">
        <v>5835</v>
      </c>
      <c r="C7799" s="49" t="s">
        <v>211</v>
      </c>
    </row>
    <row r="7800" spans="2:3" hidden="1">
      <c r="B7800" s="49" t="s">
        <v>5836</v>
      </c>
      <c r="C7800" s="49" t="s">
        <v>211</v>
      </c>
    </row>
    <row r="7801" spans="2:3" hidden="1">
      <c r="B7801" s="49" t="s">
        <v>5837</v>
      </c>
      <c r="C7801" s="49" t="s">
        <v>211</v>
      </c>
    </row>
    <row r="7802" spans="2:3" hidden="1">
      <c r="B7802" s="49" t="s">
        <v>5838</v>
      </c>
      <c r="C7802" s="49" t="s">
        <v>211</v>
      </c>
    </row>
    <row r="7803" spans="2:3" hidden="1">
      <c r="B7803" s="49" t="s">
        <v>5839</v>
      </c>
      <c r="C7803" s="49" t="s">
        <v>211</v>
      </c>
    </row>
    <row r="7804" spans="2:3" hidden="1">
      <c r="B7804" s="49" t="s">
        <v>5840</v>
      </c>
      <c r="C7804" s="49" t="s">
        <v>211</v>
      </c>
    </row>
    <row r="7805" spans="2:3" hidden="1">
      <c r="B7805" s="49" t="s">
        <v>5841</v>
      </c>
      <c r="C7805" s="49" t="s">
        <v>211</v>
      </c>
    </row>
    <row r="7806" spans="2:3" hidden="1">
      <c r="B7806" s="49" t="s">
        <v>5842</v>
      </c>
      <c r="C7806" s="49" t="s">
        <v>210</v>
      </c>
    </row>
    <row r="7807" spans="2:3" hidden="1">
      <c r="B7807" s="49" t="s">
        <v>5843</v>
      </c>
      <c r="C7807" s="49" t="s">
        <v>210</v>
      </c>
    </row>
    <row r="7808" spans="2:3" hidden="1">
      <c r="B7808" s="49" t="s">
        <v>5844</v>
      </c>
      <c r="C7808" s="49" t="s">
        <v>210</v>
      </c>
    </row>
    <row r="7809" spans="2:3" hidden="1">
      <c r="B7809" s="49" t="s">
        <v>5845</v>
      </c>
      <c r="C7809" s="49" t="s">
        <v>210</v>
      </c>
    </row>
    <row r="7810" spans="2:3" hidden="1">
      <c r="B7810" s="49" t="s">
        <v>5846</v>
      </c>
      <c r="C7810" s="49" t="s">
        <v>210</v>
      </c>
    </row>
    <row r="7811" spans="2:3" hidden="1">
      <c r="B7811" s="49" t="s">
        <v>5847</v>
      </c>
      <c r="C7811" s="49" t="s">
        <v>210</v>
      </c>
    </row>
    <row r="7812" spans="2:3" hidden="1">
      <c r="B7812" s="49" t="s">
        <v>5848</v>
      </c>
      <c r="C7812" s="49" t="s">
        <v>210</v>
      </c>
    </row>
    <row r="7813" spans="2:3" hidden="1">
      <c r="B7813" s="49" t="s">
        <v>5849</v>
      </c>
      <c r="C7813" s="49" t="s">
        <v>210</v>
      </c>
    </row>
    <row r="7814" spans="2:3" hidden="1">
      <c r="B7814" s="49" t="s">
        <v>5850</v>
      </c>
      <c r="C7814" s="49" t="s">
        <v>210</v>
      </c>
    </row>
    <row r="7815" spans="2:3" hidden="1">
      <c r="B7815" s="49" t="s">
        <v>5851</v>
      </c>
      <c r="C7815" s="49" t="s">
        <v>210</v>
      </c>
    </row>
    <row r="7816" spans="2:3" hidden="1">
      <c r="B7816" s="49" t="s">
        <v>5852</v>
      </c>
      <c r="C7816" s="49" t="s">
        <v>210</v>
      </c>
    </row>
    <row r="7817" spans="2:3" hidden="1">
      <c r="B7817" s="49" t="s">
        <v>5853</v>
      </c>
      <c r="C7817" s="49" t="s">
        <v>210</v>
      </c>
    </row>
    <row r="7818" spans="2:3" hidden="1">
      <c r="B7818" s="49" t="s">
        <v>5854</v>
      </c>
      <c r="C7818" s="49" t="s">
        <v>210</v>
      </c>
    </row>
    <row r="7819" spans="2:3" hidden="1">
      <c r="B7819" s="49" t="s">
        <v>5855</v>
      </c>
      <c r="C7819" s="49" t="s">
        <v>210</v>
      </c>
    </row>
    <row r="7820" spans="2:3" hidden="1">
      <c r="B7820" s="49" t="s">
        <v>5856</v>
      </c>
      <c r="C7820" s="49" t="s">
        <v>210</v>
      </c>
    </row>
    <row r="7821" spans="2:3" hidden="1">
      <c r="B7821" s="49" t="s">
        <v>5857</v>
      </c>
      <c r="C7821" s="49" t="s">
        <v>210</v>
      </c>
    </row>
    <row r="7822" spans="2:3" hidden="1">
      <c r="B7822" s="49" t="s">
        <v>5858</v>
      </c>
      <c r="C7822" s="49" t="s">
        <v>210</v>
      </c>
    </row>
    <row r="7823" spans="2:3" hidden="1">
      <c r="B7823" s="49" t="s">
        <v>5859</v>
      </c>
      <c r="C7823" s="49" t="s">
        <v>210</v>
      </c>
    </row>
    <row r="7824" spans="2:3" hidden="1">
      <c r="B7824" s="49" t="s">
        <v>5860</v>
      </c>
      <c r="C7824" s="49" t="s">
        <v>210</v>
      </c>
    </row>
    <row r="7825" spans="2:3" hidden="1">
      <c r="B7825" s="49" t="s">
        <v>5861</v>
      </c>
      <c r="C7825" s="49" t="s">
        <v>210</v>
      </c>
    </row>
    <row r="7826" spans="2:3" hidden="1">
      <c r="B7826" s="49" t="s">
        <v>5862</v>
      </c>
      <c r="C7826" s="49" t="s">
        <v>210</v>
      </c>
    </row>
    <row r="7827" spans="2:3" hidden="1">
      <c r="B7827" s="49" t="s">
        <v>5863</v>
      </c>
      <c r="C7827" s="49" t="s">
        <v>210</v>
      </c>
    </row>
    <row r="7828" spans="2:3" hidden="1">
      <c r="B7828" s="49" t="s">
        <v>5864</v>
      </c>
      <c r="C7828" s="49" t="s">
        <v>210</v>
      </c>
    </row>
    <row r="7829" spans="2:3" hidden="1">
      <c r="B7829" s="49" t="s">
        <v>5865</v>
      </c>
      <c r="C7829" s="49" t="s">
        <v>210</v>
      </c>
    </row>
    <row r="7830" spans="2:3" hidden="1">
      <c r="B7830" s="49" t="s">
        <v>5866</v>
      </c>
      <c r="C7830" s="49" t="s">
        <v>210</v>
      </c>
    </row>
    <row r="7831" spans="2:3" hidden="1">
      <c r="B7831" s="49" t="s">
        <v>5867</v>
      </c>
      <c r="C7831" s="49" t="s">
        <v>210</v>
      </c>
    </row>
    <row r="7832" spans="2:3" hidden="1">
      <c r="B7832" s="49" t="s">
        <v>5868</v>
      </c>
      <c r="C7832" s="49" t="s">
        <v>210</v>
      </c>
    </row>
    <row r="7833" spans="2:3" hidden="1">
      <c r="B7833" s="49" t="s">
        <v>5869</v>
      </c>
      <c r="C7833" s="49" t="s">
        <v>211</v>
      </c>
    </row>
    <row r="7834" spans="2:3" hidden="1">
      <c r="B7834" s="49" t="s">
        <v>5870</v>
      </c>
      <c r="C7834" s="49" t="s">
        <v>210</v>
      </c>
    </row>
    <row r="7835" spans="2:3" hidden="1">
      <c r="B7835" s="49" t="s">
        <v>5871</v>
      </c>
      <c r="C7835" s="49" t="s">
        <v>210</v>
      </c>
    </row>
    <row r="7836" spans="2:3" hidden="1">
      <c r="B7836" s="49" t="s">
        <v>5872</v>
      </c>
      <c r="C7836" s="49" t="s">
        <v>210</v>
      </c>
    </row>
    <row r="7837" spans="2:3" hidden="1">
      <c r="B7837" s="49" t="s">
        <v>5873</v>
      </c>
      <c r="C7837" s="49" t="s">
        <v>210</v>
      </c>
    </row>
    <row r="7838" spans="2:3" hidden="1">
      <c r="B7838" s="49" t="s">
        <v>5874</v>
      </c>
      <c r="C7838" s="49" t="s">
        <v>210</v>
      </c>
    </row>
    <row r="7839" spans="2:3" hidden="1">
      <c r="B7839" s="49" t="s">
        <v>5875</v>
      </c>
      <c r="C7839" s="49" t="s">
        <v>210</v>
      </c>
    </row>
    <row r="7840" spans="2:3" hidden="1">
      <c r="B7840" s="49" t="s">
        <v>5876</v>
      </c>
      <c r="C7840" s="49" t="s">
        <v>210</v>
      </c>
    </row>
    <row r="7841" spans="2:3" hidden="1">
      <c r="B7841" s="49" t="s">
        <v>5877</v>
      </c>
      <c r="C7841" s="49" t="s">
        <v>210</v>
      </c>
    </row>
    <row r="7842" spans="2:3" hidden="1">
      <c r="B7842" s="49" t="s">
        <v>5878</v>
      </c>
      <c r="C7842" s="49" t="s">
        <v>210</v>
      </c>
    </row>
    <row r="7843" spans="2:3" hidden="1">
      <c r="B7843" s="49" t="s">
        <v>5879</v>
      </c>
      <c r="C7843" s="49" t="s">
        <v>210</v>
      </c>
    </row>
    <row r="7844" spans="2:3" hidden="1">
      <c r="B7844" s="49" t="s">
        <v>5880</v>
      </c>
      <c r="C7844" s="49" t="s">
        <v>210</v>
      </c>
    </row>
    <row r="7845" spans="2:3" hidden="1">
      <c r="B7845" s="49" t="s">
        <v>5881</v>
      </c>
      <c r="C7845" s="49" t="s">
        <v>210</v>
      </c>
    </row>
    <row r="7846" spans="2:3" hidden="1">
      <c r="B7846" s="49" t="s">
        <v>5882</v>
      </c>
      <c r="C7846" s="49" t="s">
        <v>210</v>
      </c>
    </row>
    <row r="7847" spans="2:3" hidden="1">
      <c r="B7847" s="49" t="s">
        <v>5883</v>
      </c>
      <c r="C7847" s="49" t="s">
        <v>210</v>
      </c>
    </row>
    <row r="7848" spans="2:3" hidden="1">
      <c r="B7848" s="49" t="s">
        <v>5884</v>
      </c>
      <c r="C7848" s="49" t="s">
        <v>210</v>
      </c>
    </row>
    <row r="7849" spans="2:3" hidden="1">
      <c r="B7849" s="49" t="s">
        <v>5885</v>
      </c>
      <c r="C7849" s="49" t="s">
        <v>210</v>
      </c>
    </row>
    <row r="7850" spans="2:3" hidden="1">
      <c r="B7850" s="49" t="s">
        <v>5886</v>
      </c>
      <c r="C7850" s="49" t="s">
        <v>210</v>
      </c>
    </row>
    <row r="7851" spans="2:3" hidden="1">
      <c r="B7851" s="49" t="s">
        <v>5887</v>
      </c>
      <c r="C7851" s="49" t="s">
        <v>210</v>
      </c>
    </row>
    <row r="7852" spans="2:3" hidden="1">
      <c r="B7852" s="49" t="s">
        <v>5888</v>
      </c>
      <c r="C7852" s="49" t="s">
        <v>210</v>
      </c>
    </row>
    <row r="7853" spans="2:3" hidden="1">
      <c r="B7853" s="49" t="s">
        <v>5889</v>
      </c>
      <c r="C7853" s="49" t="s">
        <v>210</v>
      </c>
    </row>
    <row r="7854" spans="2:3" hidden="1">
      <c r="B7854" s="49" t="s">
        <v>5890</v>
      </c>
      <c r="C7854" s="49" t="s">
        <v>210</v>
      </c>
    </row>
    <row r="7855" spans="2:3" hidden="1">
      <c r="B7855" s="49" t="s">
        <v>5891</v>
      </c>
      <c r="C7855" s="49" t="s">
        <v>210</v>
      </c>
    </row>
    <row r="7856" spans="2:3" hidden="1">
      <c r="B7856" s="49" t="s">
        <v>5892</v>
      </c>
      <c r="C7856" s="49" t="s">
        <v>210</v>
      </c>
    </row>
    <row r="7857" spans="2:3" hidden="1">
      <c r="B7857" s="49" t="s">
        <v>5893</v>
      </c>
      <c r="C7857" s="49" t="s">
        <v>210</v>
      </c>
    </row>
    <row r="7858" spans="2:3" hidden="1">
      <c r="B7858" s="49" t="s">
        <v>5894</v>
      </c>
      <c r="C7858" s="49" t="s">
        <v>210</v>
      </c>
    </row>
    <row r="7859" spans="2:3" hidden="1">
      <c r="B7859" s="49" t="s">
        <v>5895</v>
      </c>
      <c r="C7859" s="49" t="s">
        <v>210</v>
      </c>
    </row>
    <row r="7860" spans="2:3" hidden="1">
      <c r="B7860" s="49" t="s">
        <v>5896</v>
      </c>
      <c r="C7860" s="49" t="s">
        <v>211</v>
      </c>
    </row>
    <row r="7861" spans="2:3" hidden="1">
      <c r="B7861" s="49" t="s">
        <v>5897</v>
      </c>
      <c r="C7861" s="49" t="s">
        <v>210</v>
      </c>
    </row>
    <row r="7862" spans="2:3" hidden="1">
      <c r="B7862" s="49" t="s">
        <v>5898</v>
      </c>
      <c r="C7862" s="49" t="s">
        <v>210</v>
      </c>
    </row>
    <row r="7863" spans="2:3" hidden="1">
      <c r="B7863" s="49" t="s">
        <v>5899</v>
      </c>
      <c r="C7863" s="49" t="s">
        <v>210</v>
      </c>
    </row>
    <row r="7864" spans="2:3" hidden="1">
      <c r="B7864" s="49" t="s">
        <v>5900</v>
      </c>
      <c r="C7864" s="49" t="s">
        <v>210</v>
      </c>
    </row>
    <row r="7865" spans="2:3" hidden="1">
      <c r="B7865" s="49" t="s">
        <v>5901</v>
      </c>
      <c r="C7865" s="49" t="s">
        <v>210</v>
      </c>
    </row>
    <row r="7866" spans="2:3" hidden="1">
      <c r="B7866" s="49" t="s">
        <v>5902</v>
      </c>
      <c r="C7866" s="49" t="s">
        <v>210</v>
      </c>
    </row>
    <row r="7867" spans="2:3" hidden="1">
      <c r="B7867" s="49" t="s">
        <v>5903</v>
      </c>
      <c r="C7867" s="49" t="s">
        <v>210</v>
      </c>
    </row>
    <row r="7868" spans="2:3" hidden="1">
      <c r="B7868" s="49" t="s">
        <v>5904</v>
      </c>
      <c r="C7868" s="49" t="s">
        <v>210</v>
      </c>
    </row>
    <row r="7869" spans="2:3" hidden="1">
      <c r="B7869" s="49" t="s">
        <v>5905</v>
      </c>
      <c r="C7869" s="49" t="s">
        <v>210</v>
      </c>
    </row>
    <row r="7870" spans="2:3" hidden="1">
      <c r="B7870" s="49" t="s">
        <v>5906</v>
      </c>
      <c r="C7870" s="49" t="s">
        <v>210</v>
      </c>
    </row>
    <row r="7871" spans="2:3" hidden="1">
      <c r="B7871" s="49" t="s">
        <v>5907</v>
      </c>
      <c r="C7871" s="49" t="s">
        <v>210</v>
      </c>
    </row>
    <row r="7872" spans="2:3" hidden="1">
      <c r="B7872" s="49" t="s">
        <v>5908</v>
      </c>
      <c r="C7872" s="49" t="s">
        <v>210</v>
      </c>
    </row>
    <row r="7873" spans="2:3" hidden="1">
      <c r="B7873" s="49" t="s">
        <v>5909</v>
      </c>
      <c r="C7873" s="49" t="s">
        <v>210</v>
      </c>
    </row>
    <row r="7874" spans="2:3" hidden="1">
      <c r="B7874" s="49" t="s">
        <v>5910</v>
      </c>
      <c r="C7874" s="49" t="s">
        <v>210</v>
      </c>
    </row>
    <row r="7875" spans="2:3" hidden="1">
      <c r="B7875" s="49" t="s">
        <v>5911</v>
      </c>
      <c r="C7875" s="49" t="s">
        <v>210</v>
      </c>
    </row>
    <row r="7876" spans="2:3" hidden="1">
      <c r="B7876" s="49" t="s">
        <v>5912</v>
      </c>
      <c r="C7876" s="49" t="s">
        <v>210</v>
      </c>
    </row>
    <row r="7877" spans="2:3" hidden="1">
      <c r="B7877" s="49" t="s">
        <v>5913</v>
      </c>
      <c r="C7877" s="49" t="s">
        <v>210</v>
      </c>
    </row>
    <row r="7878" spans="2:3" hidden="1">
      <c r="B7878" s="49" t="s">
        <v>5914</v>
      </c>
      <c r="C7878" s="49" t="s">
        <v>210</v>
      </c>
    </row>
    <row r="7879" spans="2:3" hidden="1">
      <c r="B7879" s="49" t="s">
        <v>5915</v>
      </c>
      <c r="C7879" s="49" t="s">
        <v>210</v>
      </c>
    </row>
    <row r="7880" spans="2:3" hidden="1">
      <c r="B7880" s="49" t="s">
        <v>5916</v>
      </c>
      <c r="C7880" s="49" t="s">
        <v>210</v>
      </c>
    </row>
    <row r="7881" spans="2:3" hidden="1">
      <c r="B7881" s="49" t="s">
        <v>5917</v>
      </c>
      <c r="C7881" s="49" t="s">
        <v>210</v>
      </c>
    </row>
    <row r="7882" spans="2:3" hidden="1">
      <c r="B7882" s="49" t="s">
        <v>5918</v>
      </c>
      <c r="C7882" s="49" t="s">
        <v>210</v>
      </c>
    </row>
    <row r="7883" spans="2:3" hidden="1">
      <c r="B7883" s="49" t="s">
        <v>5919</v>
      </c>
      <c r="C7883" s="49" t="s">
        <v>210</v>
      </c>
    </row>
    <row r="7884" spans="2:3" hidden="1">
      <c r="B7884" s="49" t="s">
        <v>5920</v>
      </c>
      <c r="C7884" s="49" t="s">
        <v>210</v>
      </c>
    </row>
    <row r="7885" spans="2:3" hidden="1">
      <c r="B7885" s="49" t="s">
        <v>5921</v>
      </c>
      <c r="C7885" s="49" t="s">
        <v>210</v>
      </c>
    </row>
    <row r="7886" spans="2:3" hidden="1">
      <c r="B7886" s="49" t="s">
        <v>5922</v>
      </c>
      <c r="C7886" s="49" t="s">
        <v>207</v>
      </c>
    </row>
    <row r="7887" spans="2:3">
      <c r="B7887" s="49" t="s">
        <v>5923</v>
      </c>
      <c r="C7887" s="49" t="s">
        <v>224</v>
      </c>
    </row>
    <row r="7888" spans="2:3" hidden="1">
      <c r="B7888" s="49" t="s">
        <v>5924</v>
      </c>
      <c r="C7888" s="49" t="s">
        <v>207</v>
      </c>
    </row>
    <row r="7889" spans="2:3" hidden="1">
      <c r="B7889" s="49" t="s">
        <v>5925</v>
      </c>
      <c r="C7889" s="49" t="s">
        <v>213</v>
      </c>
    </row>
    <row r="7890" spans="2:3" hidden="1">
      <c r="B7890" s="49" t="s">
        <v>5926</v>
      </c>
      <c r="C7890" s="49" t="s">
        <v>207</v>
      </c>
    </row>
    <row r="7891" spans="2:3" hidden="1">
      <c r="B7891" s="49" t="s">
        <v>5927</v>
      </c>
      <c r="C7891" s="49" t="s">
        <v>207</v>
      </c>
    </row>
    <row r="7892" spans="2:3" hidden="1">
      <c r="B7892" s="49" t="s">
        <v>5928</v>
      </c>
      <c r="C7892" s="49" t="s">
        <v>213</v>
      </c>
    </row>
    <row r="7893" spans="2:3" hidden="1">
      <c r="B7893" s="49" t="s">
        <v>5929</v>
      </c>
      <c r="C7893" s="49" t="s">
        <v>207</v>
      </c>
    </row>
    <row r="7894" spans="2:3" hidden="1">
      <c r="B7894" s="49" t="s">
        <v>5930</v>
      </c>
      <c r="C7894" s="49" t="s">
        <v>207</v>
      </c>
    </row>
    <row r="7895" spans="2:3" hidden="1">
      <c r="B7895" s="49" t="s">
        <v>5931</v>
      </c>
      <c r="C7895" s="49" t="s">
        <v>207</v>
      </c>
    </row>
    <row r="7896" spans="2:3" hidden="1">
      <c r="B7896" s="49" t="s">
        <v>5932</v>
      </c>
      <c r="C7896" s="49" t="s">
        <v>207</v>
      </c>
    </row>
    <row r="7897" spans="2:3" hidden="1">
      <c r="B7897" s="49" t="s">
        <v>5933</v>
      </c>
      <c r="C7897" s="49" t="s">
        <v>207</v>
      </c>
    </row>
    <row r="7898" spans="2:3" hidden="1">
      <c r="B7898" s="49" t="s">
        <v>5934</v>
      </c>
      <c r="C7898" s="49" t="s">
        <v>207</v>
      </c>
    </row>
    <row r="7899" spans="2:3" hidden="1">
      <c r="B7899" s="49" t="s">
        <v>5935</v>
      </c>
      <c r="C7899" s="49" t="s">
        <v>207</v>
      </c>
    </row>
    <row r="7900" spans="2:3" hidden="1">
      <c r="B7900" s="49" t="s">
        <v>5936</v>
      </c>
      <c r="C7900" s="49" t="s">
        <v>207</v>
      </c>
    </row>
    <row r="7901" spans="2:3" hidden="1">
      <c r="B7901" s="49" t="s">
        <v>5937</v>
      </c>
      <c r="C7901" s="49" t="s">
        <v>213</v>
      </c>
    </row>
    <row r="7902" spans="2:3" hidden="1">
      <c r="B7902" s="49" t="s">
        <v>5938</v>
      </c>
      <c r="C7902" s="49" t="s">
        <v>207</v>
      </c>
    </row>
    <row r="7903" spans="2:3" hidden="1">
      <c r="B7903" s="49" t="s">
        <v>5939</v>
      </c>
      <c r="C7903" s="49" t="s">
        <v>213</v>
      </c>
    </row>
    <row r="7904" spans="2:3" hidden="1">
      <c r="B7904" s="49" t="s">
        <v>5940</v>
      </c>
      <c r="C7904" s="49" t="s">
        <v>207</v>
      </c>
    </row>
    <row r="7905" spans="2:3" hidden="1">
      <c r="B7905" s="49" t="s">
        <v>5941</v>
      </c>
      <c r="C7905" s="49" t="s">
        <v>207</v>
      </c>
    </row>
    <row r="7906" spans="2:3" hidden="1">
      <c r="B7906" s="49" t="s">
        <v>5942</v>
      </c>
      <c r="C7906" s="49" t="s">
        <v>213</v>
      </c>
    </row>
    <row r="7907" spans="2:3" hidden="1">
      <c r="B7907" s="49" t="s">
        <v>5943</v>
      </c>
      <c r="C7907" s="49" t="s">
        <v>207</v>
      </c>
    </row>
    <row r="7908" spans="2:3" hidden="1">
      <c r="B7908" s="49" t="s">
        <v>5944</v>
      </c>
      <c r="C7908" s="49" t="s">
        <v>213</v>
      </c>
    </row>
    <row r="7909" spans="2:3" hidden="1">
      <c r="B7909" s="49" t="s">
        <v>5945</v>
      </c>
      <c r="C7909" s="49" t="s">
        <v>213</v>
      </c>
    </row>
    <row r="7910" spans="2:3" hidden="1">
      <c r="B7910" s="49" t="s">
        <v>5946</v>
      </c>
      <c r="C7910" s="49" t="s">
        <v>213</v>
      </c>
    </row>
    <row r="7911" spans="2:3" hidden="1">
      <c r="B7911" s="49" t="s">
        <v>5947</v>
      </c>
      <c r="C7911" s="49" t="s">
        <v>207</v>
      </c>
    </row>
    <row r="7912" spans="2:3" hidden="1">
      <c r="B7912" s="49" t="s">
        <v>5948</v>
      </c>
      <c r="C7912" s="49" t="s">
        <v>207</v>
      </c>
    </row>
    <row r="7913" spans="2:3" hidden="1">
      <c r="B7913" s="49" t="s">
        <v>5949</v>
      </c>
      <c r="C7913" s="49" t="s">
        <v>207</v>
      </c>
    </row>
    <row r="7914" spans="2:3" hidden="1">
      <c r="B7914" s="49" t="s">
        <v>5950</v>
      </c>
      <c r="C7914" s="49" t="s">
        <v>207</v>
      </c>
    </row>
    <row r="7915" spans="2:3" hidden="1">
      <c r="B7915" s="49" t="s">
        <v>5951</v>
      </c>
      <c r="C7915" s="49" t="s">
        <v>207</v>
      </c>
    </row>
    <row r="7916" spans="2:3" hidden="1">
      <c r="B7916" s="49" t="s">
        <v>5952</v>
      </c>
      <c r="C7916" s="49" t="s">
        <v>213</v>
      </c>
    </row>
    <row r="7917" spans="2:3" hidden="1">
      <c r="B7917" s="49" t="s">
        <v>5953</v>
      </c>
      <c r="C7917" s="49" t="s">
        <v>207</v>
      </c>
    </row>
    <row r="7918" spans="2:3" hidden="1">
      <c r="B7918" s="49" t="s">
        <v>5954</v>
      </c>
      <c r="C7918" s="49" t="s">
        <v>207</v>
      </c>
    </row>
    <row r="7919" spans="2:3" hidden="1">
      <c r="B7919" s="49" t="s">
        <v>5955</v>
      </c>
      <c r="C7919" s="49" t="s">
        <v>213</v>
      </c>
    </row>
    <row r="7920" spans="2:3" hidden="1">
      <c r="B7920" s="49" t="s">
        <v>5956</v>
      </c>
      <c r="C7920" s="49" t="s">
        <v>207</v>
      </c>
    </row>
    <row r="7921" spans="2:3" hidden="1">
      <c r="B7921" s="49" t="s">
        <v>5957</v>
      </c>
      <c r="C7921" s="49" t="s">
        <v>207</v>
      </c>
    </row>
    <row r="7922" spans="2:3" hidden="1">
      <c r="B7922" s="49" t="s">
        <v>5958</v>
      </c>
      <c r="C7922" s="49" t="s">
        <v>207</v>
      </c>
    </row>
    <row r="7923" spans="2:3" hidden="1">
      <c r="B7923" s="49" t="s">
        <v>5959</v>
      </c>
      <c r="C7923" s="49" t="s">
        <v>207</v>
      </c>
    </row>
    <row r="7924" spans="2:3" hidden="1">
      <c r="B7924" s="49" t="s">
        <v>5960</v>
      </c>
      <c r="C7924" s="49" t="s">
        <v>213</v>
      </c>
    </row>
    <row r="7925" spans="2:3" hidden="1">
      <c r="B7925" s="49" t="s">
        <v>5961</v>
      </c>
      <c r="C7925" s="49" t="s">
        <v>207</v>
      </c>
    </row>
    <row r="7926" spans="2:3" hidden="1">
      <c r="B7926" s="49" t="s">
        <v>5962</v>
      </c>
      <c r="C7926" s="49" t="s">
        <v>213</v>
      </c>
    </row>
    <row r="7927" spans="2:3" hidden="1">
      <c r="B7927" s="49" t="s">
        <v>5963</v>
      </c>
      <c r="C7927" s="49" t="s">
        <v>213</v>
      </c>
    </row>
    <row r="7928" spans="2:3" hidden="1">
      <c r="B7928" s="49" t="s">
        <v>5964</v>
      </c>
      <c r="C7928" s="49" t="s">
        <v>213</v>
      </c>
    </row>
    <row r="7929" spans="2:3" hidden="1">
      <c r="B7929" s="49" t="s">
        <v>5965</v>
      </c>
      <c r="C7929" s="49" t="s">
        <v>207</v>
      </c>
    </row>
    <row r="7930" spans="2:3" hidden="1">
      <c r="B7930" s="49" t="s">
        <v>5966</v>
      </c>
      <c r="C7930" s="49" t="s">
        <v>207</v>
      </c>
    </row>
    <row r="7931" spans="2:3" hidden="1">
      <c r="B7931" s="49" t="s">
        <v>5967</v>
      </c>
      <c r="C7931" s="49" t="s">
        <v>207</v>
      </c>
    </row>
    <row r="7932" spans="2:3" hidden="1">
      <c r="B7932" s="49" t="s">
        <v>5968</v>
      </c>
      <c r="C7932" s="49" t="s">
        <v>207</v>
      </c>
    </row>
    <row r="7933" spans="2:3" hidden="1">
      <c r="B7933" s="49" t="s">
        <v>5969</v>
      </c>
      <c r="C7933" s="49" t="s">
        <v>207</v>
      </c>
    </row>
    <row r="7934" spans="2:3" hidden="1">
      <c r="B7934" s="49" t="s">
        <v>5970</v>
      </c>
      <c r="C7934" s="49" t="s">
        <v>207</v>
      </c>
    </row>
    <row r="7935" spans="2:3" hidden="1">
      <c r="B7935" s="49" t="s">
        <v>5971</v>
      </c>
      <c r="C7935" s="49" t="s">
        <v>207</v>
      </c>
    </row>
    <row r="7936" spans="2:3" hidden="1">
      <c r="B7936" s="49" t="s">
        <v>5972</v>
      </c>
      <c r="C7936" s="49" t="s">
        <v>207</v>
      </c>
    </row>
    <row r="7937" spans="2:3" hidden="1">
      <c r="B7937" s="49" t="s">
        <v>5973</v>
      </c>
      <c r="C7937" s="49" t="s">
        <v>207</v>
      </c>
    </row>
    <row r="7938" spans="2:3" hidden="1">
      <c r="B7938" s="49" t="s">
        <v>5974</v>
      </c>
      <c r="C7938" s="49" t="s">
        <v>207</v>
      </c>
    </row>
    <row r="7939" spans="2:3" hidden="1">
      <c r="B7939" s="49" t="s">
        <v>5975</v>
      </c>
      <c r="C7939" s="49" t="s">
        <v>207</v>
      </c>
    </row>
    <row r="7940" spans="2:3" hidden="1">
      <c r="B7940" s="49" t="s">
        <v>5976</v>
      </c>
      <c r="C7940" s="49" t="s">
        <v>207</v>
      </c>
    </row>
    <row r="7941" spans="2:3" hidden="1">
      <c r="B7941" s="49" t="s">
        <v>5977</v>
      </c>
      <c r="C7941" s="49" t="s">
        <v>207</v>
      </c>
    </row>
    <row r="7942" spans="2:3" hidden="1">
      <c r="B7942" s="49" t="s">
        <v>5978</v>
      </c>
      <c r="C7942" s="49" t="s">
        <v>207</v>
      </c>
    </row>
    <row r="7943" spans="2:3" hidden="1">
      <c r="B7943" s="49" t="s">
        <v>5979</v>
      </c>
      <c r="C7943" s="49" t="s">
        <v>207</v>
      </c>
    </row>
    <row r="7944" spans="2:3" hidden="1">
      <c r="B7944" s="49" t="s">
        <v>5980</v>
      </c>
      <c r="C7944" s="49" t="s">
        <v>207</v>
      </c>
    </row>
    <row r="7945" spans="2:3" hidden="1">
      <c r="B7945" s="49" t="s">
        <v>5981</v>
      </c>
      <c r="C7945" s="49" t="s">
        <v>213</v>
      </c>
    </row>
    <row r="7946" spans="2:3" hidden="1">
      <c r="B7946" s="49" t="s">
        <v>5982</v>
      </c>
      <c r="C7946" s="49" t="s">
        <v>213</v>
      </c>
    </row>
    <row r="7947" spans="2:3" hidden="1">
      <c r="B7947" s="49" t="s">
        <v>5983</v>
      </c>
      <c r="C7947" s="49" t="s">
        <v>207</v>
      </c>
    </row>
    <row r="7948" spans="2:3" hidden="1">
      <c r="B7948" s="49" t="s">
        <v>5984</v>
      </c>
      <c r="C7948" s="49" t="s">
        <v>207</v>
      </c>
    </row>
    <row r="7949" spans="2:3" hidden="1">
      <c r="B7949" s="49" t="s">
        <v>5985</v>
      </c>
      <c r="C7949" s="49" t="s">
        <v>207</v>
      </c>
    </row>
    <row r="7950" spans="2:3" hidden="1">
      <c r="B7950" s="49" t="s">
        <v>5986</v>
      </c>
      <c r="C7950" s="49" t="s">
        <v>207</v>
      </c>
    </row>
    <row r="7951" spans="2:3" hidden="1">
      <c r="B7951" s="49" t="s">
        <v>5987</v>
      </c>
      <c r="C7951" s="49" t="s">
        <v>206</v>
      </c>
    </row>
    <row r="7952" spans="2:3" hidden="1">
      <c r="B7952" s="49" t="s">
        <v>5988</v>
      </c>
      <c r="C7952" s="49" t="s">
        <v>206</v>
      </c>
    </row>
    <row r="7953" spans="2:3" hidden="1">
      <c r="B7953" s="49" t="s">
        <v>5989</v>
      </c>
      <c r="C7953" s="49" t="s">
        <v>207</v>
      </c>
    </row>
    <row r="7954" spans="2:3" hidden="1">
      <c r="B7954" s="49" t="s">
        <v>5990</v>
      </c>
      <c r="C7954" s="49" t="s">
        <v>206</v>
      </c>
    </row>
    <row r="7955" spans="2:3" hidden="1">
      <c r="B7955" s="49" t="s">
        <v>5991</v>
      </c>
      <c r="C7955" s="49" t="s">
        <v>206</v>
      </c>
    </row>
    <row r="7956" spans="2:3" hidden="1">
      <c r="B7956" s="49" t="s">
        <v>5992</v>
      </c>
      <c r="C7956" s="49" t="s">
        <v>207</v>
      </c>
    </row>
    <row r="7957" spans="2:3" hidden="1">
      <c r="B7957" s="49" t="s">
        <v>5993</v>
      </c>
      <c r="C7957" s="49" t="s">
        <v>213</v>
      </c>
    </row>
    <row r="7958" spans="2:3" hidden="1">
      <c r="B7958" s="49" t="s">
        <v>5994</v>
      </c>
      <c r="C7958" s="49" t="s">
        <v>207</v>
      </c>
    </row>
    <row r="7959" spans="2:3" hidden="1">
      <c r="B7959" s="49" t="s">
        <v>5995</v>
      </c>
      <c r="C7959" s="49" t="s">
        <v>213</v>
      </c>
    </row>
    <row r="7960" spans="2:3" hidden="1">
      <c r="B7960" s="49" t="s">
        <v>5996</v>
      </c>
      <c r="C7960" s="49" t="s">
        <v>207</v>
      </c>
    </row>
    <row r="7961" spans="2:3" hidden="1">
      <c r="B7961" s="49" t="s">
        <v>5997</v>
      </c>
      <c r="C7961" s="49" t="s">
        <v>207</v>
      </c>
    </row>
    <row r="7962" spans="2:3" hidden="1">
      <c r="B7962" s="49" t="s">
        <v>5998</v>
      </c>
      <c r="C7962" s="49" t="s">
        <v>213</v>
      </c>
    </row>
    <row r="7963" spans="2:3" hidden="1">
      <c r="B7963" s="49" t="s">
        <v>5999</v>
      </c>
      <c r="C7963" s="49" t="s">
        <v>207</v>
      </c>
    </row>
    <row r="7964" spans="2:3" hidden="1">
      <c r="B7964" s="49" t="s">
        <v>6000</v>
      </c>
      <c r="C7964" s="49" t="s">
        <v>213</v>
      </c>
    </row>
    <row r="7965" spans="2:3" hidden="1">
      <c r="B7965" s="49" t="s">
        <v>6001</v>
      </c>
      <c r="C7965" s="49" t="s">
        <v>213</v>
      </c>
    </row>
    <row r="7966" spans="2:3" hidden="1">
      <c r="B7966" s="49" t="s">
        <v>6002</v>
      </c>
      <c r="C7966" s="49" t="s">
        <v>213</v>
      </c>
    </row>
    <row r="7967" spans="2:3" hidden="1">
      <c r="B7967" s="49" t="s">
        <v>6003</v>
      </c>
      <c r="C7967" s="49" t="s">
        <v>207</v>
      </c>
    </row>
    <row r="7968" spans="2:3" hidden="1">
      <c r="B7968" s="49" t="s">
        <v>6004</v>
      </c>
      <c r="C7968" s="49" t="s">
        <v>207</v>
      </c>
    </row>
    <row r="7969" spans="2:3" hidden="1">
      <c r="B7969" s="49" t="s">
        <v>6005</v>
      </c>
      <c r="C7969" s="49" t="s">
        <v>207</v>
      </c>
    </row>
    <row r="7970" spans="2:3" hidden="1">
      <c r="B7970" s="49" t="s">
        <v>6006</v>
      </c>
      <c r="C7970" s="49" t="s">
        <v>207</v>
      </c>
    </row>
    <row r="7971" spans="2:3" hidden="1">
      <c r="B7971" s="49" t="s">
        <v>6007</v>
      </c>
      <c r="C7971" s="49" t="s">
        <v>213</v>
      </c>
    </row>
    <row r="7972" spans="2:3" hidden="1">
      <c r="B7972" s="49" t="s">
        <v>6008</v>
      </c>
      <c r="C7972" s="49" t="s">
        <v>213</v>
      </c>
    </row>
    <row r="7973" spans="2:3" hidden="1">
      <c r="B7973" s="49" t="s">
        <v>6009</v>
      </c>
      <c r="C7973" s="49" t="s">
        <v>213</v>
      </c>
    </row>
    <row r="7974" spans="2:3" hidden="1">
      <c r="B7974" s="49" t="s">
        <v>6010</v>
      </c>
      <c r="C7974" s="49" t="s">
        <v>213</v>
      </c>
    </row>
    <row r="7975" spans="2:3" hidden="1">
      <c r="B7975" s="49" t="s">
        <v>6011</v>
      </c>
      <c r="C7975" s="49" t="s">
        <v>213</v>
      </c>
    </row>
    <row r="7976" spans="2:3" hidden="1">
      <c r="B7976" s="49" t="s">
        <v>6012</v>
      </c>
      <c r="C7976" s="49" t="s">
        <v>213</v>
      </c>
    </row>
    <row r="7977" spans="2:3" hidden="1">
      <c r="B7977" s="49" t="s">
        <v>6013</v>
      </c>
      <c r="C7977" s="49" t="s">
        <v>213</v>
      </c>
    </row>
    <row r="7978" spans="2:3" hidden="1">
      <c r="B7978" s="49" t="s">
        <v>6014</v>
      </c>
      <c r="C7978" s="49" t="s">
        <v>213</v>
      </c>
    </row>
    <row r="7979" spans="2:3" hidden="1">
      <c r="B7979" s="49" t="s">
        <v>6015</v>
      </c>
      <c r="C7979" s="49" t="s">
        <v>213</v>
      </c>
    </row>
    <row r="7980" spans="2:3" hidden="1">
      <c r="B7980" s="49" t="s">
        <v>6016</v>
      </c>
      <c r="C7980" s="49" t="s">
        <v>213</v>
      </c>
    </row>
    <row r="7981" spans="2:3" hidden="1">
      <c r="B7981" s="49" t="s">
        <v>6017</v>
      </c>
      <c r="C7981" s="49" t="s">
        <v>207</v>
      </c>
    </row>
    <row r="7982" spans="2:3" hidden="1">
      <c r="B7982" s="49" t="s">
        <v>6018</v>
      </c>
      <c r="C7982" s="49" t="s">
        <v>207</v>
      </c>
    </row>
    <row r="7983" spans="2:3" hidden="1">
      <c r="B7983" s="49" t="s">
        <v>6019</v>
      </c>
      <c r="C7983" s="49" t="s">
        <v>207</v>
      </c>
    </row>
    <row r="7984" spans="2:3" hidden="1">
      <c r="B7984" s="49" t="s">
        <v>6020</v>
      </c>
      <c r="C7984" s="49" t="s">
        <v>207</v>
      </c>
    </row>
    <row r="7985" spans="2:3" hidden="1">
      <c r="B7985" s="49" t="s">
        <v>6021</v>
      </c>
      <c r="C7985" s="49" t="s">
        <v>207</v>
      </c>
    </row>
    <row r="7986" spans="2:3" hidden="1">
      <c r="B7986" s="49" t="s">
        <v>6022</v>
      </c>
      <c r="C7986" s="49" t="s">
        <v>213</v>
      </c>
    </row>
    <row r="7987" spans="2:3" hidden="1">
      <c r="B7987" s="49" t="s">
        <v>6023</v>
      </c>
      <c r="C7987" s="49" t="s">
        <v>213</v>
      </c>
    </row>
    <row r="7988" spans="2:3" hidden="1">
      <c r="B7988" s="49" t="s">
        <v>6024</v>
      </c>
      <c r="C7988" s="49" t="s">
        <v>213</v>
      </c>
    </row>
    <row r="7989" spans="2:3" hidden="1">
      <c r="B7989" s="49" t="s">
        <v>6025</v>
      </c>
      <c r="C7989" s="49" t="s">
        <v>213</v>
      </c>
    </row>
    <row r="7990" spans="2:3" hidden="1">
      <c r="B7990" s="49" t="s">
        <v>6026</v>
      </c>
      <c r="C7990" s="49" t="s">
        <v>207</v>
      </c>
    </row>
    <row r="7991" spans="2:3" hidden="1">
      <c r="B7991" s="49" t="s">
        <v>6027</v>
      </c>
      <c r="C7991" s="49" t="s">
        <v>213</v>
      </c>
    </row>
    <row r="7992" spans="2:3" hidden="1">
      <c r="B7992" s="49" t="s">
        <v>6028</v>
      </c>
      <c r="C7992" s="49" t="s">
        <v>213</v>
      </c>
    </row>
    <row r="7993" spans="2:3" hidden="1">
      <c r="B7993" s="49" t="s">
        <v>6029</v>
      </c>
      <c r="C7993" s="49" t="s">
        <v>213</v>
      </c>
    </row>
    <row r="7994" spans="2:3" hidden="1">
      <c r="B7994" s="49" t="s">
        <v>6030</v>
      </c>
      <c r="C7994" s="49" t="s">
        <v>213</v>
      </c>
    </row>
    <row r="7995" spans="2:3" hidden="1">
      <c r="B7995" s="49" t="s">
        <v>6031</v>
      </c>
      <c r="C7995" s="49" t="s">
        <v>213</v>
      </c>
    </row>
    <row r="7996" spans="2:3" hidden="1">
      <c r="B7996" s="49" t="s">
        <v>6032</v>
      </c>
      <c r="C7996" s="49" t="s">
        <v>213</v>
      </c>
    </row>
    <row r="7997" spans="2:3" hidden="1">
      <c r="B7997" s="49" t="s">
        <v>6033</v>
      </c>
      <c r="C7997" s="49" t="s">
        <v>213</v>
      </c>
    </row>
    <row r="7998" spans="2:3" hidden="1">
      <c r="B7998" s="49" t="s">
        <v>6034</v>
      </c>
      <c r="C7998" s="49" t="s">
        <v>213</v>
      </c>
    </row>
    <row r="7999" spans="2:3" hidden="1">
      <c r="B7999" s="49" t="s">
        <v>6035</v>
      </c>
      <c r="C7999" s="49" t="s">
        <v>207</v>
      </c>
    </row>
    <row r="8000" spans="2:3" hidden="1">
      <c r="B8000" s="49" t="s">
        <v>6036</v>
      </c>
      <c r="C8000" s="49" t="s">
        <v>207</v>
      </c>
    </row>
    <row r="8001" spans="2:3" hidden="1">
      <c r="B8001" s="49" t="s">
        <v>6037</v>
      </c>
      <c r="C8001" s="49" t="s">
        <v>207</v>
      </c>
    </row>
    <row r="8002" spans="2:3" hidden="1">
      <c r="B8002" s="49" t="s">
        <v>6038</v>
      </c>
      <c r="C8002" s="49" t="s">
        <v>207</v>
      </c>
    </row>
    <row r="8003" spans="2:3" hidden="1">
      <c r="B8003" s="49" t="s">
        <v>6039</v>
      </c>
      <c r="C8003" s="49" t="s">
        <v>207</v>
      </c>
    </row>
    <row r="8004" spans="2:3" hidden="1">
      <c r="B8004" s="49" t="s">
        <v>6040</v>
      </c>
      <c r="C8004" s="49" t="s">
        <v>207</v>
      </c>
    </row>
    <row r="8005" spans="2:3" hidden="1">
      <c r="B8005" s="49" t="s">
        <v>6041</v>
      </c>
      <c r="C8005" s="49" t="s">
        <v>207</v>
      </c>
    </row>
    <row r="8006" spans="2:3" hidden="1">
      <c r="B8006" s="49" t="s">
        <v>6042</v>
      </c>
      <c r="C8006" s="49" t="s">
        <v>207</v>
      </c>
    </row>
    <row r="8007" spans="2:3" hidden="1">
      <c r="B8007" s="49" t="s">
        <v>6043</v>
      </c>
      <c r="C8007" s="49" t="s">
        <v>213</v>
      </c>
    </row>
    <row r="8008" spans="2:3" hidden="1">
      <c r="B8008" s="49" t="s">
        <v>6044</v>
      </c>
      <c r="C8008" s="49" t="s">
        <v>213</v>
      </c>
    </row>
    <row r="8009" spans="2:3" hidden="1">
      <c r="B8009" s="49" t="s">
        <v>6045</v>
      </c>
      <c r="C8009" s="49" t="s">
        <v>213</v>
      </c>
    </row>
    <row r="8010" spans="2:3" hidden="1">
      <c r="B8010" s="49" t="s">
        <v>6046</v>
      </c>
      <c r="C8010" s="49" t="s">
        <v>207</v>
      </c>
    </row>
    <row r="8011" spans="2:3" hidden="1">
      <c r="B8011" s="49" t="s">
        <v>6047</v>
      </c>
      <c r="C8011" s="49" t="s">
        <v>213</v>
      </c>
    </row>
    <row r="8012" spans="2:3" hidden="1">
      <c r="B8012" s="49" t="s">
        <v>6048</v>
      </c>
      <c r="C8012" s="49" t="s">
        <v>213</v>
      </c>
    </row>
    <row r="8013" spans="2:3" hidden="1">
      <c r="B8013" s="49" t="s">
        <v>6049</v>
      </c>
      <c r="C8013" s="49" t="s">
        <v>213</v>
      </c>
    </row>
    <row r="8014" spans="2:3" hidden="1">
      <c r="B8014" s="49" t="s">
        <v>6050</v>
      </c>
      <c r="C8014" s="49" t="s">
        <v>213</v>
      </c>
    </row>
    <row r="8015" spans="2:3" hidden="1">
      <c r="B8015" s="49" t="s">
        <v>6051</v>
      </c>
      <c r="C8015" s="49" t="s">
        <v>213</v>
      </c>
    </row>
    <row r="8016" spans="2:3" hidden="1">
      <c r="B8016" s="49" t="s">
        <v>6052</v>
      </c>
      <c r="C8016" s="49" t="s">
        <v>213</v>
      </c>
    </row>
    <row r="8017" spans="2:3" hidden="1">
      <c r="B8017" s="49" t="s">
        <v>6053</v>
      </c>
      <c r="C8017" s="49" t="s">
        <v>207</v>
      </c>
    </row>
    <row r="8018" spans="2:3" hidden="1">
      <c r="B8018" s="49" t="s">
        <v>6054</v>
      </c>
      <c r="C8018" s="49" t="s">
        <v>206</v>
      </c>
    </row>
    <row r="8019" spans="2:3" hidden="1">
      <c r="B8019" s="49" t="s">
        <v>6055</v>
      </c>
      <c r="C8019" s="49" t="s">
        <v>206</v>
      </c>
    </row>
    <row r="8020" spans="2:3" hidden="1">
      <c r="B8020" s="49" t="s">
        <v>6056</v>
      </c>
      <c r="C8020" s="49" t="s">
        <v>206</v>
      </c>
    </row>
    <row r="8021" spans="2:3" hidden="1">
      <c r="B8021" s="49" t="s">
        <v>6057</v>
      </c>
      <c r="C8021" s="49" t="s">
        <v>206</v>
      </c>
    </row>
    <row r="8022" spans="2:3" hidden="1">
      <c r="B8022" s="49" t="s">
        <v>6058</v>
      </c>
      <c r="C8022" s="49" t="s">
        <v>206</v>
      </c>
    </row>
    <row r="8023" spans="2:3" hidden="1">
      <c r="B8023" s="49" t="s">
        <v>6059</v>
      </c>
      <c r="C8023" s="49" t="s">
        <v>206</v>
      </c>
    </row>
    <row r="8024" spans="2:3" hidden="1">
      <c r="B8024" s="49" t="s">
        <v>6060</v>
      </c>
      <c r="C8024" s="49" t="s">
        <v>206</v>
      </c>
    </row>
    <row r="8025" spans="2:3" hidden="1">
      <c r="B8025" s="49" t="s">
        <v>6061</v>
      </c>
      <c r="C8025" s="49" t="s">
        <v>206</v>
      </c>
    </row>
    <row r="8026" spans="2:3" hidden="1">
      <c r="B8026" s="49" t="s">
        <v>6062</v>
      </c>
      <c r="C8026" s="49" t="s">
        <v>207</v>
      </c>
    </row>
    <row r="8027" spans="2:3" hidden="1">
      <c r="B8027" s="49" t="s">
        <v>6063</v>
      </c>
      <c r="C8027" s="49" t="s">
        <v>207</v>
      </c>
    </row>
    <row r="8028" spans="2:3" hidden="1">
      <c r="B8028" s="49" t="s">
        <v>6064</v>
      </c>
      <c r="C8028" s="49" t="s">
        <v>213</v>
      </c>
    </row>
    <row r="8029" spans="2:3" hidden="1">
      <c r="B8029" s="49" t="s">
        <v>6065</v>
      </c>
      <c r="C8029" s="49" t="s">
        <v>207</v>
      </c>
    </row>
    <row r="8030" spans="2:3" hidden="1">
      <c r="B8030" s="49" t="s">
        <v>6066</v>
      </c>
      <c r="C8030" s="49" t="s">
        <v>207</v>
      </c>
    </row>
    <row r="8031" spans="2:3" hidden="1">
      <c r="B8031" s="49" t="s">
        <v>6067</v>
      </c>
      <c r="C8031" s="49" t="s">
        <v>213</v>
      </c>
    </row>
    <row r="8032" spans="2:3" hidden="1">
      <c r="B8032" s="49" t="s">
        <v>6068</v>
      </c>
      <c r="C8032" s="49" t="s">
        <v>207</v>
      </c>
    </row>
    <row r="8033" spans="2:3" hidden="1">
      <c r="B8033" s="49" t="s">
        <v>6069</v>
      </c>
      <c r="C8033" s="49" t="s">
        <v>207</v>
      </c>
    </row>
    <row r="8034" spans="2:3" hidden="1">
      <c r="B8034" s="49" t="s">
        <v>6070</v>
      </c>
      <c r="C8034" s="49" t="s">
        <v>207</v>
      </c>
    </row>
    <row r="8035" spans="2:3" hidden="1">
      <c r="B8035" s="49" t="s">
        <v>6071</v>
      </c>
      <c r="C8035" s="49" t="s">
        <v>207</v>
      </c>
    </row>
    <row r="8036" spans="2:3" hidden="1">
      <c r="B8036" s="49" t="s">
        <v>6072</v>
      </c>
      <c r="C8036" s="49" t="s">
        <v>213</v>
      </c>
    </row>
    <row r="8037" spans="2:3" hidden="1">
      <c r="B8037" s="49" t="s">
        <v>6073</v>
      </c>
      <c r="C8037" s="49" t="s">
        <v>207</v>
      </c>
    </row>
    <row r="8038" spans="2:3" hidden="1">
      <c r="B8038" s="49" t="s">
        <v>6074</v>
      </c>
      <c r="C8038" s="49" t="s">
        <v>213</v>
      </c>
    </row>
    <row r="8039" spans="2:3" hidden="1">
      <c r="B8039" s="49" t="s">
        <v>6075</v>
      </c>
      <c r="C8039" s="49" t="s">
        <v>213</v>
      </c>
    </row>
    <row r="8040" spans="2:3" hidden="1">
      <c r="B8040" s="49" t="s">
        <v>6076</v>
      </c>
      <c r="C8040" s="49" t="s">
        <v>213</v>
      </c>
    </row>
    <row r="8041" spans="2:3" hidden="1">
      <c r="B8041" s="49" t="s">
        <v>6077</v>
      </c>
      <c r="C8041" s="49" t="s">
        <v>207</v>
      </c>
    </row>
    <row r="8042" spans="2:3" hidden="1">
      <c r="B8042" s="49" t="s">
        <v>6078</v>
      </c>
      <c r="C8042" s="49" t="s">
        <v>207</v>
      </c>
    </row>
    <row r="8043" spans="2:3" hidden="1">
      <c r="B8043" s="49" t="s">
        <v>6079</v>
      </c>
      <c r="C8043" s="49" t="s">
        <v>207</v>
      </c>
    </row>
    <row r="8044" spans="2:3" hidden="1">
      <c r="B8044" s="49" t="s">
        <v>6080</v>
      </c>
      <c r="C8044" s="49" t="s">
        <v>207</v>
      </c>
    </row>
    <row r="8045" spans="2:3" hidden="1">
      <c r="B8045" s="49" t="s">
        <v>6081</v>
      </c>
      <c r="C8045" s="49" t="s">
        <v>207</v>
      </c>
    </row>
    <row r="8046" spans="2:3" hidden="1">
      <c r="B8046" s="49" t="s">
        <v>6082</v>
      </c>
      <c r="C8046" s="49" t="s">
        <v>213</v>
      </c>
    </row>
    <row r="8047" spans="2:3" hidden="1">
      <c r="B8047" s="49" t="s">
        <v>6083</v>
      </c>
      <c r="C8047" s="49" t="s">
        <v>213</v>
      </c>
    </row>
    <row r="8048" spans="2:3" hidden="1">
      <c r="B8048" s="49" t="s">
        <v>6084</v>
      </c>
      <c r="C8048" s="49" t="s">
        <v>213</v>
      </c>
    </row>
    <row r="8049" spans="2:3" hidden="1">
      <c r="B8049" s="49" t="s">
        <v>6085</v>
      </c>
      <c r="C8049" s="49" t="s">
        <v>213</v>
      </c>
    </row>
    <row r="8050" spans="2:3" hidden="1">
      <c r="B8050" s="49" t="s">
        <v>6086</v>
      </c>
      <c r="C8050" s="49" t="s">
        <v>207</v>
      </c>
    </row>
    <row r="8051" spans="2:3" hidden="1">
      <c r="B8051" s="49" t="s">
        <v>6087</v>
      </c>
      <c r="C8051" s="49" t="s">
        <v>213</v>
      </c>
    </row>
    <row r="8052" spans="2:3" hidden="1">
      <c r="B8052" s="49" t="s">
        <v>6088</v>
      </c>
      <c r="C8052" s="49" t="s">
        <v>213</v>
      </c>
    </row>
    <row r="8053" spans="2:3" hidden="1">
      <c r="B8053" s="49" t="s">
        <v>6089</v>
      </c>
      <c r="C8053" s="49" t="s">
        <v>213</v>
      </c>
    </row>
    <row r="8054" spans="2:3" hidden="1">
      <c r="B8054" s="49" t="s">
        <v>6090</v>
      </c>
      <c r="C8054" s="49" t="s">
        <v>213</v>
      </c>
    </row>
    <row r="8055" spans="2:3" hidden="1">
      <c r="B8055" s="49" t="s">
        <v>6091</v>
      </c>
      <c r="C8055" s="49" t="s">
        <v>213</v>
      </c>
    </row>
    <row r="8056" spans="2:3" hidden="1">
      <c r="B8056" s="49" t="s">
        <v>6092</v>
      </c>
      <c r="C8056" s="49" t="s">
        <v>213</v>
      </c>
    </row>
    <row r="8057" spans="2:3" hidden="1">
      <c r="B8057" s="49" t="s">
        <v>6093</v>
      </c>
      <c r="C8057" s="49" t="s">
        <v>213</v>
      </c>
    </row>
    <row r="8058" spans="2:3" hidden="1">
      <c r="B8058" s="49" t="s">
        <v>6094</v>
      </c>
      <c r="C8058" s="49" t="s">
        <v>213</v>
      </c>
    </row>
    <row r="8059" spans="2:3" hidden="1">
      <c r="B8059" s="49" t="s">
        <v>6095</v>
      </c>
      <c r="C8059" s="49" t="s">
        <v>207</v>
      </c>
    </row>
    <row r="8060" spans="2:3" hidden="1">
      <c r="B8060" s="49" t="s">
        <v>6096</v>
      </c>
      <c r="C8060" s="49" t="s">
        <v>207</v>
      </c>
    </row>
    <row r="8061" spans="2:3" hidden="1">
      <c r="B8061" s="49" t="s">
        <v>6097</v>
      </c>
      <c r="C8061" s="49" t="s">
        <v>207</v>
      </c>
    </row>
    <row r="8062" spans="2:3" hidden="1">
      <c r="B8062" s="49" t="s">
        <v>6098</v>
      </c>
      <c r="C8062" s="49" t="s">
        <v>207</v>
      </c>
    </row>
    <row r="8063" spans="2:3" hidden="1">
      <c r="B8063" s="49" t="s">
        <v>6099</v>
      </c>
      <c r="C8063" s="49" t="s">
        <v>207</v>
      </c>
    </row>
    <row r="8064" spans="2:3" hidden="1">
      <c r="B8064" s="49" t="s">
        <v>6100</v>
      </c>
      <c r="C8064" s="49" t="s">
        <v>207</v>
      </c>
    </row>
    <row r="8065" spans="2:3" hidden="1">
      <c r="B8065" s="49" t="s">
        <v>6101</v>
      </c>
      <c r="C8065" s="49" t="s">
        <v>207</v>
      </c>
    </row>
    <row r="8066" spans="2:3" hidden="1">
      <c r="B8066" s="49" t="s">
        <v>6102</v>
      </c>
      <c r="C8066" s="49" t="s">
        <v>213</v>
      </c>
    </row>
    <row r="8067" spans="2:3" hidden="1">
      <c r="B8067" s="49" t="s">
        <v>6103</v>
      </c>
      <c r="C8067" s="49" t="s">
        <v>207</v>
      </c>
    </row>
    <row r="8068" spans="2:3" hidden="1">
      <c r="B8068" s="49" t="s">
        <v>6104</v>
      </c>
      <c r="C8068" s="49" t="s">
        <v>213</v>
      </c>
    </row>
    <row r="8069" spans="2:3" hidden="1">
      <c r="B8069" s="49" t="s">
        <v>6105</v>
      </c>
      <c r="C8069" s="49" t="s">
        <v>213</v>
      </c>
    </row>
    <row r="8070" spans="2:3" hidden="1">
      <c r="B8070" s="49" t="s">
        <v>6106</v>
      </c>
      <c r="C8070" s="49" t="s">
        <v>213</v>
      </c>
    </row>
    <row r="8071" spans="2:3" hidden="1">
      <c r="B8071" s="49" t="s">
        <v>6107</v>
      </c>
      <c r="C8071" s="49" t="s">
        <v>213</v>
      </c>
    </row>
    <row r="8072" spans="2:3" hidden="1">
      <c r="B8072" s="49" t="s">
        <v>6108</v>
      </c>
      <c r="C8072" s="49" t="s">
        <v>207</v>
      </c>
    </row>
    <row r="8073" spans="2:3" hidden="1">
      <c r="B8073" s="49" t="s">
        <v>6109</v>
      </c>
      <c r="C8073" s="49" t="s">
        <v>213</v>
      </c>
    </row>
    <row r="8074" spans="2:3" hidden="1">
      <c r="B8074" s="49" t="s">
        <v>6110</v>
      </c>
      <c r="C8074" s="49" t="s">
        <v>213</v>
      </c>
    </row>
    <row r="8075" spans="2:3" hidden="1">
      <c r="B8075" s="49" t="s">
        <v>6111</v>
      </c>
      <c r="C8075" s="49" t="s">
        <v>213</v>
      </c>
    </row>
    <row r="8076" spans="2:3" hidden="1">
      <c r="B8076" s="49" t="s">
        <v>6112</v>
      </c>
      <c r="C8076" s="49" t="s">
        <v>213</v>
      </c>
    </row>
    <row r="8077" spans="2:3" hidden="1">
      <c r="B8077" s="49" t="s">
        <v>6113</v>
      </c>
      <c r="C8077" s="49" t="s">
        <v>213</v>
      </c>
    </row>
    <row r="8078" spans="2:3" hidden="1">
      <c r="B8078" s="49" t="s">
        <v>6114</v>
      </c>
      <c r="C8078" s="49" t="s">
        <v>213</v>
      </c>
    </row>
    <row r="8079" spans="2:3" hidden="1">
      <c r="B8079" s="49" t="s">
        <v>6115</v>
      </c>
      <c r="C8079" s="49" t="s">
        <v>213</v>
      </c>
    </row>
    <row r="8080" spans="2:3" hidden="1">
      <c r="B8080" s="49" t="s">
        <v>6116</v>
      </c>
      <c r="C8080" s="49" t="s">
        <v>213</v>
      </c>
    </row>
    <row r="8081" spans="2:3" hidden="1">
      <c r="B8081" s="49" t="s">
        <v>6117</v>
      </c>
      <c r="C8081" s="49" t="s">
        <v>207</v>
      </c>
    </row>
    <row r="8082" spans="2:3" hidden="1">
      <c r="B8082" s="49" t="s">
        <v>6118</v>
      </c>
      <c r="C8082" s="49" t="s">
        <v>207</v>
      </c>
    </row>
    <row r="8083" spans="2:3" hidden="1">
      <c r="B8083" s="49" t="s">
        <v>6119</v>
      </c>
      <c r="C8083" s="49" t="s">
        <v>207</v>
      </c>
    </row>
    <row r="8084" spans="2:3" hidden="1">
      <c r="B8084" s="49" t="s">
        <v>6120</v>
      </c>
      <c r="C8084" s="49" t="s">
        <v>207</v>
      </c>
    </row>
    <row r="8085" spans="2:3" hidden="1">
      <c r="B8085" s="49" t="s">
        <v>6121</v>
      </c>
      <c r="C8085" s="49" t="s">
        <v>207</v>
      </c>
    </row>
    <row r="8086" spans="2:3" hidden="1">
      <c r="B8086" s="49" t="s">
        <v>6122</v>
      </c>
      <c r="C8086" s="49" t="s">
        <v>207</v>
      </c>
    </row>
    <row r="8087" spans="2:3" hidden="1">
      <c r="B8087" s="49" t="s">
        <v>6123</v>
      </c>
      <c r="C8087" s="49" t="s">
        <v>207</v>
      </c>
    </row>
    <row r="8088" spans="2:3" hidden="1">
      <c r="B8088" s="49" t="s">
        <v>6124</v>
      </c>
      <c r="C8088" s="49" t="s">
        <v>207</v>
      </c>
    </row>
    <row r="8089" spans="2:3" hidden="1">
      <c r="B8089" s="49" t="s">
        <v>6125</v>
      </c>
      <c r="C8089" s="49" t="s">
        <v>213</v>
      </c>
    </row>
    <row r="8090" spans="2:3" hidden="1">
      <c r="B8090" s="49" t="s">
        <v>6126</v>
      </c>
      <c r="C8090" s="49" t="s">
        <v>213</v>
      </c>
    </row>
    <row r="8091" spans="2:3" hidden="1">
      <c r="B8091" s="49" t="s">
        <v>6127</v>
      </c>
      <c r="C8091" s="49" t="s">
        <v>213</v>
      </c>
    </row>
    <row r="8092" spans="2:3" hidden="1">
      <c r="B8092" s="49" t="s">
        <v>6128</v>
      </c>
      <c r="C8092" s="49" t="s">
        <v>207</v>
      </c>
    </row>
    <row r="8093" spans="2:3" hidden="1">
      <c r="B8093" s="49" t="s">
        <v>6129</v>
      </c>
      <c r="C8093" s="49" t="s">
        <v>213</v>
      </c>
    </row>
    <row r="8094" spans="2:3" hidden="1">
      <c r="B8094" s="49" t="s">
        <v>6130</v>
      </c>
      <c r="C8094" s="49" t="s">
        <v>213</v>
      </c>
    </row>
    <row r="8095" spans="2:3" hidden="1">
      <c r="B8095" s="49" t="s">
        <v>6131</v>
      </c>
      <c r="C8095" s="49" t="s">
        <v>213</v>
      </c>
    </row>
    <row r="8096" spans="2:3" hidden="1">
      <c r="B8096" s="49" t="s">
        <v>6132</v>
      </c>
      <c r="C8096" s="49" t="s">
        <v>213</v>
      </c>
    </row>
    <row r="8097" spans="2:3" hidden="1">
      <c r="B8097" s="49" t="s">
        <v>6133</v>
      </c>
      <c r="C8097" s="49" t="s">
        <v>213</v>
      </c>
    </row>
    <row r="8098" spans="2:3" hidden="1">
      <c r="B8098" s="49" t="s">
        <v>6134</v>
      </c>
      <c r="C8098" s="49" t="s">
        <v>213</v>
      </c>
    </row>
    <row r="8099" spans="2:3" hidden="1">
      <c r="B8099" s="49" t="s">
        <v>6135</v>
      </c>
      <c r="C8099" s="49" t="s">
        <v>206</v>
      </c>
    </row>
    <row r="8100" spans="2:3" hidden="1">
      <c r="B8100" s="49" t="s">
        <v>6136</v>
      </c>
      <c r="C8100" s="49" t="s">
        <v>206</v>
      </c>
    </row>
    <row r="8101" spans="2:3" hidden="1">
      <c r="B8101" s="49" t="s">
        <v>6137</v>
      </c>
      <c r="C8101" s="49" t="s">
        <v>206</v>
      </c>
    </row>
    <row r="8102" spans="2:3" hidden="1">
      <c r="B8102" s="49" t="s">
        <v>6138</v>
      </c>
      <c r="C8102" s="49" t="s">
        <v>206</v>
      </c>
    </row>
    <row r="8103" spans="2:3" hidden="1">
      <c r="B8103" s="49" t="s">
        <v>6139</v>
      </c>
      <c r="C8103" s="49" t="s">
        <v>206</v>
      </c>
    </row>
    <row r="8104" spans="2:3" hidden="1">
      <c r="B8104" s="49" t="s">
        <v>6140</v>
      </c>
      <c r="C8104" s="49" t="s">
        <v>206</v>
      </c>
    </row>
    <row r="8105" spans="2:3" hidden="1">
      <c r="B8105" s="49" t="s">
        <v>6141</v>
      </c>
      <c r="C8105" s="49" t="s">
        <v>206</v>
      </c>
    </row>
    <row r="8106" spans="2:3" hidden="1">
      <c r="B8106" s="49" t="s">
        <v>6142</v>
      </c>
      <c r="C8106" s="49" t="s">
        <v>206</v>
      </c>
    </row>
    <row r="8107" spans="2:3" hidden="1">
      <c r="B8107" s="49" t="s">
        <v>6143</v>
      </c>
      <c r="C8107" s="49" t="s">
        <v>206</v>
      </c>
    </row>
    <row r="8108" spans="2:3" hidden="1">
      <c r="B8108" s="49" t="s">
        <v>6144</v>
      </c>
      <c r="C8108" s="49" t="s">
        <v>207</v>
      </c>
    </row>
    <row r="8109" spans="2:3" hidden="1">
      <c r="B8109" s="49" t="s">
        <v>6145</v>
      </c>
      <c r="C8109" s="49" t="s">
        <v>207</v>
      </c>
    </row>
    <row r="8110" spans="2:3" hidden="1">
      <c r="B8110" s="49" t="s">
        <v>6146</v>
      </c>
      <c r="C8110" s="49" t="s">
        <v>207</v>
      </c>
    </row>
    <row r="8111" spans="2:3" hidden="1">
      <c r="B8111" s="49" t="s">
        <v>6147</v>
      </c>
      <c r="C8111" s="49" t="s">
        <v>207</v>
      </c>
    </row>
    <row r="8112" spans="2:3" hidden="1">
      <c r="B8112" s="49" t="s">
        <v>6148</v>
      </c>
      <c r="C8112" s="49" t="s">
        <v>207</v>
      </c>
    </row>
    <row r="8113" spans="2:3" hidden="1">
      <c r="B8113" s="49" t="s">
        <v>6149</v>
      </c>
      <c r="C8113" s="49" t="s">
        <v>207</v>
      </c>
    </row>
    <row r="8114" spans="2:3" hidden="1">
      <c r="B8114" s="49" t="s">
        <v>6150</v>
      </c>
      <c r="C8114" s="49" t="s">
        <v>207</v>
      </c>
    </row>
    <row r="8115" spans="2:3" hidden="1">
      <c r="B8115" s="49" t="s">
        <v>6151</v>
      </c>
      <c r="C8115" s="49" t="s">
        <v>207</v>
      </c>
    </row>
    <row r="8116" spans="2:3" hidden="1">
      <c r="B8116" s="49" t="s">
        <v>6152</v>
      </c>
      <c r="C8116" s="49" t="s">
        <v>207</v>
      </c>
    </row>
    <row r="8117" spans="2:3" hidden="1">
      <c r="B8117" s="49" t="s">
        <v>6153</v>
      </c>
      <c r="C8117" s="49" t="s">
        <v>207</v>
      </c>
    </row>
    <row r="8118" spans="2:3" hidden="1">
      <c r="B8118" s="49" t="s">
        <v>6154</v>
      </c>
      <c r="C8118" s="49" t="s">
        <v>207</v>
      </c>
    </row>
    <row r="8119" spans="2:3" hidden="1">
      <c r="B8119" s="49" t="s">
        <v>6155</v>
      </c>
      <c r="C8119" s="49" t="s">
        <v>207</v>
      </c>
    </row>
    <row r="8120" spans="2:3" hidden="1">
      <c r="B8120" s="49" t="s">
        <v>6156</v>
      </c>
      <c r="C8120" s="49" t="s">
        <v>207</v>
      </c>
    </row>
    <row r="8121" spans="2:3" hidden="1">
      <c r="B8121" s="49" t="s">
        <v>6157</v>
      </c>
      <c r="C8121" s="49" t="s">
        <v>213</v>
      </c>
    </row>
    <row r="8122" spans="2:3" hidden="1">
      <c r="B8122" s="49" t="s">
        <v>6158</v>
      </c>
      <c r="C8122" s="49" t="s">
        <v>213</v>
      </c>
    </row>
    <row r="8123" spans="2:3" hidden="1">
      <c r="B8123" s="49" t="s">
        <v>6159</v>
      </c>
      <c r="C8123" s="49" t="s">
        <v>207</v>
      </c>
    </row>
    <row r="8124" spans="2:3" hidden="1">
      <c r="B8124" s="49" t="s">
        <v>6160</v>
      </c>
      <c r="C8124" s="49" t="s">
        <v>207</v>
      </c>
    </row>
    <row r="8125" spans="2:3" hidden="1">
      <c r="B8125" s="49" t="s">
        <v>6161</v>
      </c>
      <c r="C8125" s="49" t="s">
        <v>207</v>
      </c>
    </row>
    <row r="8126" spans="2:3" hidden="1">
      <c r="B8126" s="49" t="s">
        <v>6162</v>
      </c>
      <c r="C8126" s="49" t="s">
        <v>207</v>
      </c>
    </row>
    <row r="8127" spans="2:3" hidden="1">
      <c r="B8127" s="49" t="s">
        <v>6163</v>
      </c>
      <c r="C8127" s="49" t="s">
        <v>207</v>
      </c>
    </row>
    <row r="8128" spans="2:3" hidden="1">
      <c r="B8128" s="49" t="s">
        <v>6164</v>
      </c>
      <c r="C8128" s="49" t="s">
        <v>213</v>
      </c>
    </row>
    <row r="8129" spans="2:3" hidden="1">
      <c r="B8129" s="49" t="s">
        <v>6165</v>
      </c>
      <c r="C8129" s="49" t="s">
        <v>213</v>
      </c>
    </row>
    <row r="8130" spans="2:3" hidden="1">
      <c r="B8130" s="49" t="s">
        <v>6166</v>
      </c>
      <c r="C8130" s="49" t="s">
        <v>213</v>
      </c>
    </row>
    <row r="8131" spans="2:3" hidden="1">
      <c r="B8131" s="49" t="s">
        <v>6167</v>
      </c>
      <c r="C8131" s="49" t="s">
        <v>207</v>
      </c>
    </row>
    <row r="8132" spans="2:3" hidden="1">
      <c r="B8132" s="49" t="s">
        <v>6168</v>
      </c>
      <c r="C8132" s="49" t="s">
        <v>213</v>
      </c>
    </row>
    <row r="8133" spans="2:3" hidden="1">
      <c r="B8133" s="49" t="s">
        <v>6169</v>
      </c>
      <c r="C8133" s="49" t="s">
        <v>213</v>
      </c>
    </row>
    <row r="8134" spans="2:3" hidden="1">
      <c r="B8134" s="49" t="s">
        <v>6170</v>
      </c>
      <c r="C8134" s="49" t="s">
        <v>213</v>
      </c>
    </row>
    <row r="8135" spans="2:3" hidden="1">
      <c r="B8135" s="49" t="s">
        <v>6171</v>
      </c>
      <c r="C8135" s="49" t="s">
        <v>213</v>
      </c>
    </row>
    <row r="8136" spans="2:3" hidden="1">
      <c r="B8136" s="49" t="s">
        <v>6172</v>
      </c>
      <c r="C8136" s="49" t="s">
        <v>213</v>
      </c>
    </row>
    <row r="8137" spans="2:3" hidden="1">
      <c r="B8137" s="49" t="s">
        <v>6173</v>
      </c>
      <c r="C8137" s="49" t="s">
        <v>213</v>
      </c>
    </row>
    <row r="8138" spans="2:3" hidden="1">
      <c r="B8138" s="49" t="s">
        <v>6174</v>
      </c>
      <c r="C8138" s="49" t="s">
        <v>207</v>
      </c>
    </row>
    <row r="8139" spans="2:3" hidden="1">
      <c r="B8139" s="49" t="s">
        <v>6175</v>
      </c>
      <c r="C8139" s="49" t="s">
        <v>207</v>
      </c>
    </row>
    <row r="8140" spans="2:3" hidden="1">
      <c r="B8140" s="49" t="s">
        <v>6176</v>
      </c>
      <c r="C8140" s="49" t="s">
        <v>207</v>
      </c>
    </row>
    <row r="8141" spans="2:3" hidden="1">
      <c r="B8141" s="49" t="s">
        <v>6177</v>
      </c>
      <c r="C8141" s="49" t="s">
        <v>207</v>
      </c>
    </row>
    <row r="8142" spans="2:3" hidden="1">
      <c r="B8142" s="49" t="s">
        <v>6178</v>
      </c>
      <c r="C8142" s="49" t="s">
        <v>207</v>
      </c>
    </row>
    <row r="8143" spans="2:3" hidden="1">
      <c r="B8143" s="49" t="s">
        <v>6179</v>
      </c>
      <c r="C8143" s="49" t="s">
        <v>213</v>
      </c>
    </row>
    <row r="8144" spans="2:3" hidden="1">
      <c r="B8144" s="49" t="s">
        <v>6180</v>
      </c>
      <c r="C8144" s="49" t="s">
        <v>213</v>
      </c>
    </row>
    <row r="8145" spans="2:3" hidden="1">
      <c r="B8145" s="49" t="s">
        <v>6181</v>
      </c>
      <c r="C8145" s="49" t="s">
        <v>213</v>
      </c>
    </row>
    <row r="8146" spans="2:3" hidden="1">
      <c r="B8146" s="49" t="s">
        <v>6182</v>
      </c>
      <c r="C8146" s="49" t="s">
        <v>207</v>
      </c>
    </row>
    <row r="8147" spans="2:3" hidden="1">
      <c r="B8147" s="49" t="s">
        <v>6183</v>
      </c>
      <c r="C8147" s="49" t="s">
        <v>213</v>
      </c>
    </row>
    <row r="8148" spans="2:3" hidden="1">
      <c r="B8148" s="49" t="s">
        <v>6184</v>
      </c>
      <c r="C8148" s="49" t="s">
        <v>213</v>
      </c>
    </row>
    <row r="8149" spans="2:3" hidden="1">
      <c r="B8149" s="49" t="s">
        <v>6185</v>
      </c>
      <c r="C8149" s="49" t="s">
        <v>213</v>
      </c>
    </row>
    <row r="8150" spans="2:3" hidden="1">
      <c r="B8150" s="49" t="s">
        <v>6186</v>
      </c>
      <c r="C8150" s="49" t="s">
        <v>213</v>
      </c>
    </row>
    <row r="8151" spans="2:3" hidden="1">
      <c r="B8151" s="49" t="s">
        <v>6187</v>
      </c>
      <c r="C8151" s="49" t="s">
        <v>213</v>
      </c>
    </row>
    <row r="8152" spans="2:3" hidden="1">
      <c r="B8152" s="49" t="s">
        <v>6188</v>
      </c>
      <c r="C8152" s="49" t="s">
        <v>213</v>
      </c>
    </row>
    <row r="8153" spans="2:3" hidden="1">
      <c r="B8153" s="49" t="s">
        <v>6189</v>
      </c>
      <c r="C8153" s="49" t="s">
        <v>207</v>
      </c>
    </row>
    <row r="8154" spans="2:3" hidden="1">
      <c r="B8154" s="49" t="s">
        <v>6190</v>
      </c>
      <c r="C8154" s="49" t="s">
        <v>207</v>
      </c>
    </row>
    <row r="8155" spans="2:3" hidden="1">
      <c r="B8155" s="49" t="s">
        <v>6191</v>
      </c>
      <c r="C8155" s="49" t="s">
        <v>207</v>
      </c>
    </row>
    <row r="8156" spans="2:3" hidden="1">
      <c r="B8156" s="49" t="s">
        <v>6192</v>
      </c>
      <c r="C8156" s="49" t="s">
        <v>207</v>
      </c>
    </row>
    <row r="8157" spans="2:3" hidden="1">
      <c r="B8157" s="49" t="s">
        <v>6193</v>
      </c>
      <c r="C8157" s="49" t="s">
        <v>213</v>
      </c>
    </row>
    <row r="8158" spans="2:3" hidden="1">
      <c r="B8158" s="49" t="s">
        <v>6194</v>
      </c>
      <c r="C8158" s="49" t="s">
        <v>213</v>
      </c>
    </row>
    <row r="8159" spans="2:3" hidden="1">
      <c r="B8159" s="49" t="s">
        <v>6195</v>
      </c>
      <c r="C8159" s="49" t="s">
        <v>207</v>
      </c>
    </row>
    <row r="8160" spans="2:3" hidden="1">
      <c r="B8160" s="49" t="s">
        <v>6196</v>
      </c>
      <c r="C8160" s="49" t="s">
        <v>213</v>
      </c>
    </row>
    <row r="8161" spans="2:3" hidden="1">
      <c r="B8161" s="49" t="s">
        <v>6197</v>
      </c>
      <c r="C8161" s="49" t="s">
        <v>213</v>
      </c>
    </row>
    <row r="8162" spans="2:3" hidden="1">
      <c r="B8162" s="49" t="s">
        <v>6198</v>
      </c>
      <c r="C8162" s="49" t="s">
        <v>209</v>
      </c>
    </row>
    <row r="8163" spans="2:3" hidden="1">
      <c r="B8163" s="49" t="s">
        <v>6199</v>
      </c>
      <c r="C8163" s="49" t="s">
        <v>209</v>
      </c>
    </row>
    <row r="8164" spans="2:3" hidden="1">
      <c r="B8164" s="49" t="s">
        <v>6200</v>
      </c>
      <c r="C8164" s="49" t="s">
        <v>209</v>
      </c>
    </row>
    <row r="8165" spans="2:3" hidden="1">
      <c r="B8165" s="49" t="s">
        <v>6201</v>
      </c>
      <c r="C8165" s="49" t="s">
        <v>209</v>
      </c>
    </row>
    <row r="8166" spans="2:3" hidden="1">
      <c r="B8166" s="49" t="s">
        <v>6202</v>
      </c>
      <c r="C8166" s="49" t="s">
        <v>209</v>
      </c>
    </row>
    <row r="8167" spans="2:3" hidden="1">
      <c r="B8167" s="49" t="s">
        <v>6203</v>
      </c>
      <c r="C8167" s="49" t="s">
        <v>209</v>
      </c>
    </row>
    <row r="8168" spans="2:3" hidden="1">
      <c r="B8168" s="49" t="s">
        <v>6204</v>
      </c>
      <c r="C8168" s="49" t="s">
        <v>209</v>
      </c>
    </row>
    <row r="8169" spans="2:3" hidden="1">
      <c r="B8169" s="49" t="s">
        <v>6205</v>
      </c>
      <c r="C8169" s="49" t="s">
        <v>209</v>
      </c>
    </row>
    <row r="8170" spans="2:3" hidden="1">
      <c r="B8170" s="49" t="s">
        <v>6206</v>
      </c>
      <c r="C8170" s="49" t="s">
        <v>209</v>
      </c>
    </row>
    <row r="8171" spans="2:3" hidden="1">
      <c r="B8171" s="49" t="s">
        <v>6207</v>
      </c>
      <c r="C8171" s="49" t="s">
        <v>209</v>
      </c>
    </row>
    <row r="8172" spans="2:3" hidden="1">
      <c r="B8172" s="49" t="s">
        <v>6208</v>
      </c>
      <c r="C8172" s="49" t="s">
        <v>209</v>
      </c>
    </row>
    <row r="8173" spans="2:3" hidden="1">
      <c r="B8173" s="49" t="s">
        <v>6209</v>
      </c>
      <c r="C8173" s="49" t="s">
        <v>209</v>
      </c>
    </row>
    <row r="8174" spans="2:3" hidden="1">
      <c r="B8174" s="49" t="s">
        <v>6210</v>
      </c>
      <c r="C8174" s="49" t="s">
        <v>209</v>
      </c>
    </row>
    <row r="8175" spans="2:3" hidden="1">
      <c r="B8175" s="49" t="s">
        <v>6211</v>
      </c>
      <c r="C8175" s="49" t="s">
        <v>209</v>
      </c>
    </row>
    <row r="8176" spans="2:3" hidden="1">
      <c r="B8176" s="49" t="s">
        <v>6212</v>
      </c>
      <c r="C8176" s="49" t="s">
        <v>209</v>
      </c>
    </row>
    <row r="8177" spans="2:3" hidden="1">
      <c r="B8177" s="49" t="s">
        <v>6213</v>
      </c>
      <c r="C8177" s="49" t="s">
        <v>209</v>
      </c>
    </row>
    <row r="8178" spans="2:3" hidden="1">
      <c r="B8178" s="49" t="s">
        <v>6214</v>
      </c>
      <c r="C8178" s="49" t="s">
        <v>209</v>
      </c>
    </row>
    <row r="8179" spans="2:3" hidden="1">
      <c r="B8179" s="49" t="s">
        <v>6215</v>
      </c>
      <c r="C8179" s="49" t="s">
        <v>209</v>
      </c>
    </row>
    <row r="8180" spans="2:3" hidden="1">
      <c r="B8180" s="49" t="s">
        <v>6216</v>
      </c>
      <c r="C8180" s="49" t="s">
        <v>209</v>
      </c>
    </row>
    <row r="8181" spans="2:3" hidden="1">
      <c r="B8181" s="49" t="s">
        <v>6217</v>
      </c>
      <c r="C8181" s="49" t="s">
        <v>209</v>
      </c>
    </row>
    <row r="8182" spans="2:3" hidden="1">
      <c r="B8182" s="49" t="s">
        <v>6218</v>
      </c>
      <c r="C8182" s="49" t="s">
        <v>209</v>
      </c>
    </row>
    <row r="8183" spans="2:3" hidden="1">
      <c r="B8183" s="49" t="s">
        <v>6219</v>
      </c>
      <c r="C8183" s="49" t="s">
        <v>209</v>
      </c>
    </row>
    <row r="8184" spans="2:3" hidden="1">
      <c r="B8184" s="49" t="s">
        <v>6220</v>
      </c>
      <c r="C8184" s="49" t="s">
        <v>209</v>
      </c>
    </row>
    <row r="8185" spans="2:3" hidden="1">
      <c r="B8185" s="49" t="s">
        <v>6221</v>
      </c>
      <c r="C8185" s="49" t="s">
        <v>209</v>
      </c>
    </row>
    <row r="8186" spans="2:3" hidden="1">
      <c r="B8186" s="49" t="s">
        <v>6222</v>
      </c>
      <c r="C8186" s="49" t="s">
        <v>209</v>
      </c>
    </row>
    <row r="8187" spans="2:3" hidden="1">
      <c r="B8187" s="49" t="s">
        <v>6223</v>
      </c>
      <c r="C8187" s="49" t="s">
        <v>209</v>
      </c>
    </row>
    <row r="8188" spans="2:3" hidden="1">
      <c r="B8188" s="49" t="s">
        <v>6224</v>
      </c>
      <c r="C8188" s="49" t="s">
        <v>209</v>
      </c>
    </row>
    <row r="8189" spans="2:3" hidden="1">
      <c r="B8189" s="49" t="s">
        <v>6225</v>
      </c>
      <c r="C8189" s="49" t="s">
        <v>207</v>
      </c>
    </row>
    <row r="8190" spans="2:3" hidden="1">
      <c r="B8190" s="49" t="s">
        <v>6226</v>
      </c>
      <c r="C8190" s="49" t="s">
        <v>213</v>
      </c>
    </row>
    <row r="8191" spans="2:3" hidden="1">
      <c r="B8191" s="49" t="s">
        <v>6227</v>
      </c>
      <c r="C8191" s="49" t="s">
        <v>207</v>
      </c>
    </row>
    <row r="8192" spans="2:3" hidden="1">
      <c r="B8192" s="49" t="s">
        <v>6228</v>
      </c>
      <c r="C8192" s="49" t="s">
        <v>213</v>
      </c>
    </row>
    <row r="8193" spans="2:3" hidden="1">
      <c r="B8193" s="49" t="s">
        <v>6229</v>
      </c>
      <c r="C8193" s="49" t="s">
        <v>207</v>
      </c>
    </row>
    <row r="8194" spans="2:3" hidden="1">
      <c r="B8194" s="49" t="s">
        <v>6230</v>
      </c>
      <c r="C8194" s="49" t="s">
        <v>207</v>
      </c>
    </row>
    <row r="8195" spans="2:3" hidden="1">
      <c r="B8195" s="49" t="s">
        <v>6231</v>
      </c>
      <c r="C8195" s="49" t="s">
        <v>213</v>
      </c>
    </row>
    <row r="8196" spans="2:3" hidden="1">
      <c r="B8196" s="49" t="s">
        <v>6232</v>
      </c>
      <c r="C8196" s="49" t="s">
        <v>207</v>
      </c>
    </row>
    <row r="8197" spans="2:3" hidden="1">
      <c r="B8197" s="49" t="s">
        <v>6233</v>
      </c>
      <c r="C8197" s="49" t="s">
        <v>213</v>
      </c>
    </row>
    <row r="8198" spans="2:3" hidden="1">
      <c r="B8198" s="49" t="s">
        <v>6234</v>
      </c>
      <c r="C8198" s="49" t="s">
        <v>213</v>
      </c>
    </row>
    <row r="8199" spans="2:3" hidden="1">
      <c r="B8199" s="49" t="s">
        <v>6235</v>
      </c>
      <c r="C8199" s="49" t="s">
        <v>213</v>
      </c>
    </row>
    <row r="8200" spans="2:3" hidden="1">
      <c r="B8200" s="49" t="s">
        <v>6236</v>
      </c>
      <c r="C8200" s="49" t="s">
        <v>207</v>
      </c>
    </row>
    <row r="8201" spans="2:3" hidden="1">
      <c r="B8201" s="49" t="s">
        <v>6237</v>
      </c>
      <c r="C8201" s="49" t="s">
        <v>207</v>
      </c>
    </row>
    <row r="8202" spans="2:3" hidden="1">
      <c r="B8202" s="49" t="s">
        <v>6238</v>
      </c>
      <c r="C8202" s="49" t="s">
        <v>207</v>
      </c>
    </row>
    <row r="8203" spans="2:3" hidden="1">
      <c r="B8203" s="49" t="s">
        <v>6239</v>
      </c>
      <c r="C8203" s="49" t="s">
        <v>207</v>
      </c>
    </row>
    <row r="8204" spans="2:3" hidden="1">
      <c r="B8204" s="49" t="s">
        <v>6240</v>
      </c>
      <c r="C8204" s="49" t="s">
        <v>213</v>
      </c>
    </row>
    <row r="8205" spans="2:3" hidden="1">
      <c r="B8205" s="49" t="s">
        <v>6241</v>
      </c>
      <c r="C8205" s="49" t="s">
        <v>213</v>
      </c>
    </row>
    <row r="8206" spans="2:3" hidden="1">
      <c r="B8206" s="49" t="s">
        <v>6242</v>
      </c>
      <c r="C8206" s="49" t="s">
        <v>213</v>
      </c>
    </row>
    <row r="8207" spans="2:3" hidden="1">
      <c r="B8207" s="49" t="s">
        <v>6243</v>
      </c>
      <c r="C8207" s="49" t="s">
        <v>213</v>
      </c>
    </row>
    <row r="8208" spans="2:3" hidden="1">
      <c r="B8208" s="49" t="s">
        <v>6244</v>
      </c>
      <c r="C8208" s="49" t="s">
        <v>213</v>
      </c>
    </row>
    <row r="8209" spans="2:3" hidden="1">
      <c r="B8209" s="49" t="s">
        <v>6245</v>
      </c>
      <c r="C8209" s="49" t="s">
        <v>213</v>
      </c>
    </row>
    <row r="8210" spans="2:3" hidden="1">
      <c r="B8210" s="49" t="s">
        <v>6246</v>
      </c>
      <c r="C8210" s="49" t="s">
        <v>213</v>
      </c>
    </row>
    <row r="8211" spans="2:3" hidden="1">
      <c r="B8211" s="49" t="s">
        <v>6247</v>
      </c>
      <c r="C8211" s="49" t="s">
        <v>213</v>
      </c>
    </row>
    <row r="8212" spans="2:3" hidden="1">
      <c r="B8212" s="49" t="s">
        <v>6248</v>
      </c>
      <c r="C8212" s="49" t="s">
        <v>213</v>
      </c>
    </row>
    <row r="8213" spans="2:3" hidden="1">
      <c r="B8213" s="49" t="s">
        <v>6249</v>
      </c>
      <c r="C8213" s="49" t="s">
        <v>213</v>
      </c>
    </row>
    <row r="8214" spans="2:3" hidden="1">
      <c r="B8214" s="49" t="s">
        <v>6250</v>
      </c>
      <c r="C8214" s="49" t="s">
        <v>207</v>
      </c>
    </row>
    <row r="8215" spans="2:3" hidden="1">
      <c r="B8215" s="49" t="s">
        <v>6251</v>
      </c>
      <c r="C8215" s="49" t="s">
        <v>207</v>
      </c>
    </row>
    <row r="8216" spans="2:3" hidden="1">
      <c r="B8216" s="49" t="s">
        <v>6252</v>
      </c>
      <c r="C8216" s="49" t="s">
        <v>207</v>
      </c>
    </row>
    <row r="8217" spans="2:3" hidden="1">
      <c r="B8217" s="49" t="s">
        <v>6253</v>
      </c>
      <c r="C8217" s="49" t="s">
        <v>207</v>
      </c>
    </row>
    <row r="8218" spans="2:3" hidden="1">
      <c r="B8218" s="49" t="s">
        <v>6254</v>
      </c>
      <c r="C8218" s="49" t="s">
        <v>207</v>
      </c>
    </row>
    <row r="8219" spans="2:3" hidden="1">
      <c r="B8219" s="49" t="s">
        <v>6255</v>
      </c>
      <c r="C8219" s="49" t="s">
        <v>213</v>
      </c>
    </row>
    <row r="8220" spans="2:3" hidden="1">
      <c r="B8220" s="49" t="s">
        <v>6256</v>
      </c>
      <c r="C8220" s="49" t="s">
        <v>213</v>
      </c>
    </row>
    <row r="8221" spans="2:3" hidden="1">
      <c r="B8221" s="49" t="s">
        <v>6257</v>
      </c>
      <c r="C8221" s="49" t="s">
        <v>213</v>
      </c>
    </row>
    <row r="8222" spans="2:3" hidden="1">
      <c r="B8222" s="49" t="s">
        <v>6258</v>
      </c>
      <c r="C8222" s="49" t="s">
        <v>213</v>
      </c>
    </row>
    <row r="8223" spans="2:3" hidden="1">
      <c r="B8223" s="49" t="s">
        <v>6259</v>
      </c>
      <c r="C8223" s="49" t="s">
        <v>207</v>
      </c>
    </row>
    <row r="8224" spans="2:3" hidden="1">
      <c r="B8224" s="49" t="s">
        <v>6260</v>
      </c>
      <c r="C8224" s="49" t="s">
        <v>213</v>
      </c>
    </row>
    <row r="8225" spans="2:3" hidden="1">
      <c r="B8225" s="49" t="s">
        <v>6261</v>
      </c>
      <c r="C8225" s="49" t="s">
        <v>213</v>
      </c>
    </row>
    <row r="8226" spans="2:3" hidden="1">
      <c r="B8226" s="49" t="s">
        <v>6262</v>
      </c>
      <c r="C8226" s="49" t="s">
        <v>213</v>
      </c>
    </row>
    <row r="8227" spans="2:3" hidden="1">
      <c r="B8227" s="49" t="s">
        <v>6263</v>
      </c>
      <c r="C8227" s="49" t="s">
        <v>213</v>
      </c>
    </row>
    <row r="8228" spans="2:3" hidden="1">
      <c r="B8228" s="49" t="s">
        <v>6264</v>
      </c>
      <c r="C8228" s="49" t="s">
        <v>213</v>
      </c>
    </row>
    <row r="8229" spans="2:3" hidden="1">
      <c r="B8229" s="49" t="s">
        <v>6265</v>
      </c>
      <c r="C8229" s="49" t="s">
        <v>213</v>
      </c>
    </row>
    <row r="8230" spans="2:3" hidden="1">
      <c r="B8230" s="49" t="s">
        <v>6266</v>
      </c>
      <c r="C8230" s="49" t="s">
        <v>213</v>
      </c>
    </row>
    <row r="8231" spans="2:3" hidden="1">
      <c r="B8231" s="49" t="s">
        <v>6267</v>
      </c>
      <c r="C8231" s="49" t="s">
        <v>213</v>
      </c>
    </row>
    <row r="8232" spans="2:3" hidden="1">
      <c r="B8232" s="49" t="s">
        <v>6268</v>
      </c>
      <c r="C8232" s="49" t="s">
        <v>207</v>
      </c>
    </row>
    <row r="8233" spans="2:3" hidden="1">
      <c r="B8233" s="49" t="s">
        <v>6269</v>
      </c>
      <c r="C8233" s="49" t="s">
        <v>207</v>
      </c>
    </row>
    <row r="8234" spans="2:3" hidden="1">
      <c r="B8234" s="49" t="s">
        <v>6270</v>
      </c>
      <c r="C8234" s="49" t="s">
        <v>207</v>
      </c>
    </row>
    <row r="8235" spans="2:3" hidden="1">
      <c r="B8235" s="49" t="s">
        <v>6271</v>
      </c>
      <c r="C8235" s="49" t="s">
        <v>207</v>
      </c>
    </row>
    <row r="8236" spans="2:3" hidden="1">
      <c r="B8236" s="49" t="s">
        <v>6272</v>
      </c>
      <c r="C8236" s="49" t="s">
        <v>207</v>
      </c>
    </row>
    <row r="8237" spans="2:3" hidden="1">
      <c r="B8237" s="49" t="s">
        <v>6273</v>
      </c>
      <c r="C8237" s="49" t="s">
        <v>207</v>
      </c>
    </row>
    <row r="8238" spans="2:3" hidden="1">
      <c r="B8238" s="49" t="s">
        <v>6274</v>
      </c>
      <c r="C8238" s="49" t="s">
        <v>207</v>
      </c>
    </row>
    <row r="8239" spans="2:3" hidden="1">
      <c r="B8239" s="49" t="s">
        <v>6275</v>
      </c>
      <c r="C8239" s="49" t="s">
        <v>207</v>
      </c>
    </row>
    <row r="8240" spans="2:3" hidden="1">
      <c r="B8240" s="49" t="s">
        <v>6276</v>
      </c>
      <c r="C8240" s="49" t="s">
        <v>213</v>
      </c>
    </row>
    <row r="8241" spans="2:3" hidden="1">
      <c r="B8241" s="49" t="s">
        <v>6277</v>
      </c>
      <c r="C8241" s="49" t="s">
        <v>213</v>
      </c>
    </row>
    <row r="8242" spans="2:3" hidden="1">
      <c r="B8242" s="49" t="s">
        <v>6278</v>
      </c>
      <c r="C8242" s="49" t="s">
        <v>213</v>
      </c>
    </row>
    <row r="8243" spans="2:3" hidden="1">
      <c r="B8243" s="49" t="s">
        <v>6279</v>
      </c>
      <c r="C8243" s="49" t="s">
        <v>207</v>
      </c>
    </row>
    <row r="8244" spans="2:3" hidden="1">
      <c r="B8244" s="49" t="s">
        <v>6280</v>
      </c>
      <c r="C8244" s="49" t="s">
        <v>213</v>
      </c>
    </row>
    <row r="8245" spans="2:3" hidden="1">
      <c r="B8245" s="49" t="s">
        <v>6281</v>
      </c>
      <c r="C8245" s="49" t="s">
        <v>213</v>
      </c>
    </row>
    <row r="8246" spans="2:3" hidden="1">
      <c r="B8246" s="49" t="s">
        <v>6282</v>
      </c>
      <c r="C8246" s="49" t="s">
        <v>213</v>
      </c>
    </row>
    <row r="8247" spans="2:3" hidden="1">
      <c r="B8247" s="49" t="s">
        <v>6283</v>
      </c>
      <c r="C8247" s="49" t="s">
        <v>213</v>
      </c>
    </row>
    <row r="8248" spans="2:3" hidden="1">
      <c r="B8248" s="49" t="s">
        <v>6284</v>
      </c>
      <c r="C8248" s="49" t="s">
        <v>213</v>
      </c>
    </row>
    <row r="8249" spans="2:3" hidden="1">
      <c r="B8249" s="49" t="s">
        <v>6285</v>
      </c>
      <c r="C8249" s="49" t="s">
        <v>213</v>
      </c>
    </row>
    <row r="8250" spans="2:3" hidden="1">
      <c r="B8250" s="49" t="s">
        <v>6286</v>
      </c>
      <c r="C8250" s="49" t="s">
        <v>207</v>
      </c>
    </row>
    <row r="8251" spans="2:3" hidden="1">
      <c r="B8251" s="49" t="s">
        <v>6287</v>
      </c>
      <c r="C8251" s="49" t="s">
        <v>206</v>
      </c>
    </row>
    <row r="8252" spans="2:3" hidden="1">
      <c r="B8252" s="49" t="s">
        <v>6288</v>
      </c>
      <c r="C8252" s="49" t="s">
        <v>206</v>
      </c>
    </row>
    <row r="8253" spans="2:3" hidden="1">
      <c r="B8253" s="49" t="s">
        <v>6289</v>
      </c>
      <c r="C8253" s="49" t="s">
        <v>206</v>
      </c>
    </row>
    <row r="8254" spans="2:3" hidden="1">
      <c r="B8254" s="49" t="s">
        <v>6290</v>
      </c>
      <c r="C8254" s="49" t="s">
        <v>206</v>
      </c>
    </row>
    <row r="8255" spans="2:3" hidden="1">
      <c r="B8255" s="49" t="s">
        <v>6291</v>
      </c>
      <c r="C8255" s="49" t="s">
        <v>206</v>
      </c>
    </row>
    <row r="8256" spans="2:3" hidden="1">
      <c r="B8256" s="49" t="s">
        <v>6292</v>
      </c>
      <c r="C8256" s="49" t="s">
        <v>206</v>
      </c>
    </row>
    <row r="8257" spans="2:3" hidden="1">
      <c r="B8257" s="49" t="s">
        <v>6293</v>
      </c>
      <c r="C8257" s="49" t="s">
        <v>206</v>
      </c>
    </row>
    <row r="8258" spans="2:3" hidden="1">
      <c r="B8258" s="49" t="s">
        <v>6294</v>
      </c>
      <c r="C8258" s="49" t="s">
        <v>206</v>
      </c>
    </row>
    <row r="8259" spans="2:3" hidden="1">
      <c r="B8259" s="49" t="s">
        <v>6295</v>
      </c>
      <c r="C8259" s="49" t="s">
        <v>207</v>
      </c>
    </row>
    <row r="8260" spans="2:3" hidden="1">
      <c r="B8260" s="49" t="s">
        <v>6296</v>
      </c>
      <c r="C8260" s="49" t="s">
        <v>213</v>
      </c>
    </row>
    <row r="8261" spans="2:3" hidden="1">
      <c r="B8261" s="49" t="s">
        <v>6297</v>
      </c>
      <c r="C8261" s="49" t="s">
        <v>213</v>
      </c>
    </row>
    <row r="8262" spans="2:3" hidden="1">
      <c r="B8262" s="49" t="s">
        <v>6298</v>
      </c>
      <c r="C8262" s="49" t="s">
        <v>213</v>
      </c>
    </row>
    <row r="8263" spans="2:3" hidden="1">
      <c r="B8263" s="49" t="s">
        <v>6299</v>
      </c>
      <c r="C8263" s="49" t="s">
        <v>213</v>
      </c>
    </row>
    <row r="8264" spans="2:3" hidden="1">
      <c r="B8264" s="49" t="s">
        <v>6300</v>
      </c>
      <c r="C8264" s="49" t="s">
        <v>213</v>
      </c>
    </row>
    <row r="8265" spans="2:3" hidden="1">
      <c r="B8265" s="49" t="s">
        <v>6301</v>
      </c>
      <c r="C8265" s="49" t="s">
        <v>213</v>
      </c>
    </row>
    <row r="8266" spans="2:3" hidden="1">
      <c r="B8266" s="49" t="s">
        <v>6302</v>
      </c>
      <c r="C8266" s="49" t="s">
        <v>213</v>
      </c>
    </row>
    <row r="8267" spans="2:3" hidden="1">
      <c r="B8267" s="49" t="s">
        <v>6303</v>
      </c>
      <c r="C8267" s="49" t="s">
        <v>213</v>
      </c>
    </row>
    <row r="8268" spans="2:3" hidden="1">
      <c r="B8268" s="49" t="s">
        <v>6304</v>
      </c>
      <c r="C8268" s="49" t="s">
        <v>213</v>
      </c>
    </row>
    <row r="8269" spans="2:3" hidden="1">
      <c r="B8269" s="49" t="s">
        <v>6305</v>
      </c>
      <c r="C8269" s="49" t="s">
        <v>213</v>
      </c>
    </row>
    <row r="8270" spans="2:3" hidden="1">
      <c r="B8270" s="49" t="s">
        <v>6306</v>
      </c>
      <c r="C8270" s="49" t="s">
        <v>207</v>
      </c>
    </row>
    <row r="8271" spans="2:3" hidden="1">
      <c r="B8271" s="49" t="s">
        <v>6307</v>
      </c>
      <c r="C8271" s="49" t="s">
        <v>207</v>
      </c>
    </row>
    <row r="8272" spans="2:3" hidden="1">
      <c r="B8272" s="49" t="s">
        <v>6308</v>
      </c>
      <c r="C8272" s="49" t="s">
        <v>207</v>
      </c>
    </row>
    <row r="8273" spans="2:3" hidden="1">
      <c r="B8273" s="49" t="s">
        <v>6309</v>
      </c>
      <c r="C8273" s="49" t="s">
        <v>213</v>
      </c>
    </row>
    <row r="8274" spans="2:3" hidden="1">
      <c r="B8274" s="49" t="s">
        <v>6310</v>
      </c>
      <c r="C8274" s="49" t="s">
        <v>213</v>
      </c>
    </row>
    <row r="8275" spans="2:3" hidden="1">
      <c r="B8275" s="49" t="s">
        <v>6311</v>
      </c>
      <c r="C8275" s="49" t="s">
        <v>213</v>
      </c>
    </row>
    <row r="8276" spans="2:3" hidden="1">
      <c r="B8276" s="49" t="s">
        <v>6312</v>
      </c>
      <c r="C8276" s="49" t="s">
        <v>213</v>
      </c>
    </row>
    <row r="8277" spans="2:3" hidden="1">
      <c r="B8277" s="49" t="s">
        <v>6313</v>
      </c>
      <c r="C8277" s="49" t="s">
        <v>213</v>
      </c>
    </row>
    <row r="8278" spans="2:3" hidden="1">
      <c r="B8278" s="49" t="s">
        <v>6314</v>
      </c>
      <c r="C8278" s="49" t="s">
        <v>213</v>
      </c>
    </row>
    <row r="8279" spans="2:3" hidden="1">
      <c r="B8279" s="49" t="s">
        <v>6315</v>
      </c>
      <c r="C8279" s="49" t="s">
        <v>213</v>
      </c>
    </row>
    <row r="8280" spans="2:3" hidden="1">
      <c r="B8280" s="49" t="s">
        <v>6316</v>
      </c>
      <c r="C8280" s="49" t="s">
        <v>213</v>
      </c>
    </row>
    <row r="8281" spans="2:3" hidden="1">
      <c r="B8281" s="49" t="s">
        <v>6317</v>
      </c>
      <c r="C8281" s="49" t="s">
        <v>213</v>
      </c>
    </row>
    <row r="8282" spans="2:3" hidden="1">
      <c r="B8282" s="49" t="s">
        <v>6318</v>
      </c>
      <c r="C8282" s="49" t="s">
        <v>213</v>
      </c>
    </row>
    <row r="8283" spans="2:3" hidden="1">
      <c r="B8283" s="49" t="s">
        <v>6319</v>
      </c>
      <c r="C8283" s="49" t="s">
        <v>213</v>
      </c>
    </row>
    <row r="8284" spans="2:3" hidden="1">
      <c r="B8284" s="49" t="s">
        <v>6320</v>
      </c>
      <c r="C8284" s="49" t="s">
        <v>207</v>
      </c>
    </row>
    <row r="8285" spans="2:3" hidden="1">
      <c r="B8285" s="49" t="s">
        <v>6321</v>
      </c>
      <c r="C8285" s="49" t="s">
        <v>207</v>
      </c>
    </row>
    <row r="8286" spans="2:3" hidden="1">
      <c r="B8286" s="49" t="s">
        <v>6322</v>
      </c>
      <c r="C8286" s="49" t="s">
        <v>207</v>
      </c>
    </row>
    <row r="8287" spans="2:3" hidden="1">
      <c r="B8287" s="49" t="s">
        <v>6323</v>
      </c>
      <c r="C8287" s="49" t="s">
        <v>213</v>
      </c>
    </row>
    <row r="8288" spans="2:3" hidden="1">
      <c r="B8288" s="49" t="s">
        <v>6324</v>
      </c>
      <c r="C8288" s="49" t="s">
        <v>213</v>
      </c>
    </row>
    <row r="8289" spans="2:3" hidden="1">
      <c r="B8289" s="49" t="s">
        <v>6325</v>
      </c>
      <c r="C8289" s="49" t="s">
        <v>213</v>
      </c>
    </row>
    <row r="8290" spans="2:3" hidden="1">
      <c r="B8290" s="49" t="s">
        <v>6326</v>
      </c>
      <c r="C8290" s="49" t="s">
        <v>213</v>
      </c>
    </row>
    <row r="8291" spans="2:3" hidden="1">
      <c r="B8291" s="49" t="s">
        <v>6327</v>
      </c>
      <c r="C8291" s="49" t="s">
        <v>213</v>
      </c>
    </row>
    <row r="8292" spans="2:3" hidden="1">
      <c r="B8292" s="49" t="s">
        <v>6328</v>
      </c>
      <c r="C8292" s="49" t="s">
        <v>213</v>
      </c>
    </row>
    <row r="8293" spans="2:3" hidden="1">
      <c r="B8293" s="49" t="s">
        <v>6329</v>
      </c>
      <c r="C8293" s="49" t="s">
        <v>213</v>
      </c>
    </row>
    <row r="8294" spans="2:3" hidden="1">
      <c r="B8294" s="49" t="s">
        <v>6330</v>
      </c>
      <c r="C8294" s="49" t="s">
        <v>213</v>
      </c>
    </row>
    <row r="8295" spans="2:3" hidden="1">
      <c r="B8295" s="49" t="s">
        <v>6331</v>
      </c>
      <c r="C8295" s="49" t="s">
        <v>213</v>
      </c>
    </row>
    <row r="8296" spans="2:3" hidden="1">
      <c r="B8296" s="49" t="s">
        <v>6332</v>
      </c>
      <c r="C8296" s="49" t="s">
        <v>213</v>
      </c>
    </row>
    <row r="8297" spans="2:3" hidden="1">
      <c r="B8297" s="49" t="s">
        <v>6333</v>
      </c>
      <c r="C8297" s="49" t="s">
        <v>213</v>
      </c>
    </row>
    <row r="8298" spans="2:3" hidden="1">
      <c r="B8298" s="49" t="s">
        <v>6334</v>
      </c>
      <c r="C8298" s="49" t="s">
        <v>213</v>
      </c>
    </row>
    <row r="8299" spans="2:3" hidden="1">
      <c r="B8299" s="49" t="s">
        <v>6335</v>
      </c>
      <c r="C8299" s="49" t="s">
        <v>213</v>
      </c>
    </row>
    <row r="8300" spans="2:3" hidden="1">
      <c r="B8300" s="49" t="s">
        <v>6336</v>
      </c>
      <c r="C8300" s="49" t="s">
        <v>213</v>
      </c>
    </row>
    <row r="8301" spans="2:3" hidden="1">
      <c r="B8301" s="49" t="s">
        <v>6337</v>
      </c>
      <c r="C8301" s="49" t="s">
        <v>213</v>
      </c>
    </row>
    <row r="8302" spans="2:3" hidden="1">
      <c r="B8302" s="49" t="s">
        <v>6338</v>
      </c>
      <c r="C8302" s="49" t="s">
        <v>207</v>
      </c>
    </row>
    <row r="8303" spans="2:3" hidden="1">
      <c r="B8303" s="49" t="s">
        <v>6339</v>
      </c>
      <c r="C8303" s="49" t="s">
        <v>207</v>
      </c>
    </row>
    <row r="8304" spans="2:3" hidden="1">
      <c r="B8304" s="49" t="s">
        <v>6340</v>
      </c>
      <c r="C8304" s="49" t="s">
        <v>207</v>
      </c>
    </row>
    <row r="8305" spans="2:3" hidden="1">
      <c r="B8305" s="49" t="s">
        <v>6341</v>
      </c>
      <c r="C8305" s="49" t="s">
        <v>207</v>
      </c>
    </row>
    <row r="8306" spans="2:3" hidden="1">
      <c r="B8306" s="49" t="s">
        <v>6342</v>
      </c>
      <c r="C8306" s="49" t="s">
        <v>213</v>
      </c>
    </row>
    <row r="8307" spans="2:3" hidden="1">
      <c r="B8307" s="49" t="s">
        <v>6343</v>
      </c>
      <c r="C8307" s="49" t="s">
        <v>213</v>
      </c>
    </row>
    <row r="8308" spans="2:3" hidden="1">
      <c r="B8308" s="49" t="s">
        <v>6344</v>
      </c>
      <c r="C8308" s="49" t="s">
        <v>213</v>
      </c>
    </row>
    <row r="8309" spans="2:3" hidden="1">
      <c r="B8309" s="49" t="s">
        <v>6345</v>
      </c>
      <c r="C8309" s="49" t="s">
        <v>213</v>
      </c>
    </row>
    <row r="8310" spans="2:3" hidden="1">
      <c r="B8310" s="49" t="s">
        <v>6346</v>
      </c>
      <c r="C8310" s="49" t="s">
        <v>213</v>
      </c>
    </row>
    <row r="8311" spans="2:3" hidden="1">
      <c r="B8311" s="49" t="s">
        <v>6347</v>
      </c>
      <c r="C8311" s="49" t="s">
        <v>213</v>
      </c>
    </row>
    <row r="8312" spans="2:3" hidden="1">
      <c r="B8312" s="49" t="s">
        <v>6348</v>
      </c>
      <c r="C8312" s="49" t="s">
        <v>213</v>
      </c>
    </row>
    <row r="8313" spans="2:3" hidden="1">
      <c r="B8313" s="49" t="s">
        <v>6349</v>
      </c>
      <c r="C8313" s="49" t="s">
        <v>213</v>
      </c>
    </row>
    <row r="8314" spans="2:3" hidden="1">
      <c r="B8314" s="49" t="s">
        <v>6350</v>
      </c>
      <c r="C8314" s="49" t="s">
        <v>213</v>
      </c>
    </row>
    <row r="8315" spans="2:3" hidden="1">
      <c r="B8315" s="49" t="s">
        <v>6351</v>
      </c>
      <c r="C8315" s="49" t="s">
        <v>213</v>
      </c>
    </row>
    <row r="8316" spans="2:3" hidden="1">
      <c r="B8316" s="49" t="s">
        <v>6352</v>
      </c>
      <c r="C8316" s="49" t="s">
        <v>213</v>
      </c>
    </row>
    <row r="8317" spans="2:3" hidden="1">
      <c r="B8317" s="49" t="s">
        <v>6353</v>
      </c>
      <c r="C8317" s="49" t="s">
        <v>213</v>
      </c>
    </row>
    <row r="8318" spans="2:3" hidden="1">
      <c r="B8318" s="49" t="s">
        <v>6354</v>
      </c>
      <c r="C8318" s="49" t="s">
        <v>213</v>
      </c>
    </row>
    <row r="8319" spans="2:3" hidden="1">
      <c r="B8319" s="49" t="s">
        <v>6355</v>
      </c>
      <c r="C8319" s="49" t="s">
        <v>213</v>
      </c>
    </row>
    <row r="8320" spans="2:3" hidden="1">
      <c r="B8320" s="49" t="s">
        <v>6356</v>
      </c>
      <c r="C8320" s="49" t="s">
        <v>206</v>
      </c>
    </row>
    <row r="8321" spans="2:3" hidden="1">
      <c r="B8321" s="49" t="s">
        <v>6357</v>
      </c>
      <c r="C8321" s="49" t="s">
        <v>206</v>
      </c>
    </row>
    <row r="8322" spans="2:3" hidden="1">
      <c r="B8322" s="49" t="s">
        <v>6358</v>
      </c>
      <c r="C8322" s="49" t="s">
        <v>206</v>
      </c>
    </row>
    <row r="8323" spans="2:3" hidden="1">
      <c r="B8323" s="49" t="s">
        <v>6359</v>
      </c>
      <c r="C8323" s="49" t="s">
        <v>206</v>
      </c>
    </row>
    <row r="8324" spans="2:3" hidden="1">
      <c r="B8324" s="49" t="s">
        <v>6360</v>
      </c>
      <c r="C8324" s="49" t="s">
        <v>206</v>
      </c>
    </row>
    <row r="8325" spans="2:3" hidden="1">
      <c r="B8325" s="49" t="s">
        <v>6361</v>
      </c>
      <c r="C8325" s="49" t="s">
        <v>206</v>
      </c>
    </row>
    <row r="8326" spans="2:3" hidden="1">
      <c r="B8326" s="49" t="s">
        <v>6362</v>
      </c>
      <c r="C8326" s="49" t="s">
        <v>206</v>
      </c>
    </row>
    <row r="8327" spans="2:3" hidden="1">
      <c r="B8327" s="49" t="s">
        <v>6363</v>
      </c>
      <c r="C8327" s="49" t="s">
        <v>206</v>
      </c>
    </row>
    <row r="8328" spans="2:3" hidden="1">
      <c r="B8328" s="49" t="s">
        <v>6364</v>
      </c>
      <c r="C8328" s="49" t="s">
        <v>206</v>
      </c>
    </row>
    <row r="8329" spans="2:3" hidden="1">
      <c r="B8329" s="49" t="s">
        <v>6365</v>
      </c>
      <c r="C8329" s="49" t="s">
        <v>207</v>
      </c>
    </row>
    <row r="8330" spans="2:3" hidden="1">
      <c r="B8330" s="49" t="s">
        <v>6366</v>
      </c>
      <c r="C8330" s="49" t="s">
        <v>207</v>
      </c>
    </row>
    <row r="8331" spans="2:3" hidden="1">
      <c r="B8331" s="49" t="s">
        <v>6367</v>
      </c>
      <c r="C8331" s="49" t="s">
        <v>213</v>
      </c>
    </row>
    <row r="8332" spans="2:3" hidden="1">
      <c r="B8332" s="49" t="s">
        <v>6368</v>
      </c>
      <c r="C8332" s="49" t="s">
        <v>213</v>
      </c>
    </row>
    <row r="8333" spans="2:3" hidden="1">
      <c r="B8333" s="49" t="s">
        <v>6369</v>
      </c>
      <c r="C8333" s="49" t="s">
        <v>213</v>
      </c>
    </row>
    <row r="8334" spans="2:3" hidden="1">
      <c r="B8334" s="49" t="s">
        <v>6370</v>
      </c>
      <c r="C8334" s="49" t="s">
        <v>213</v>
      </c>
    </row>
    <row r="8335" spans="2:3" hidden="1">
      <c r="B8335" s="49" t="s">
        <v>6371</v>
      </c>
      <c r="C8335" s="49" t="s">
        <v>207</v>
      </c>
    </row>
    <row r="8336" spans="2:3" hidden="1">
      <c r="B8336" s="49" t="s">
        <v>6372</v>
      </c>
      <c r="C8336" s="49" t="s">
        <v>213</v>
      </c>
    </row>
    <row r="8337" spans="2:3" hidden="1">
      <c r="B8337" s="49" t="s">
        <v>6373</v>
      </c>
      <c r="C8337" s="49" t="s">
        <v>213</v>
      </c>
    </row>
    <row r="8338" spans="2:3" hidden="1">
      <c r="B8338" s="49" t="s">
        <v>6374</v>
      </c>
      <c r="C8338" s="49" t="s">
        <v>213</v>
      </c>
    </row>
    <row r="8339" spans="2:3" hidden="1">
      <c r="B8339" s="49" t="s">
        <v>6375</v>
      </c>
      <c r="C8339" s="49" t="s">
        <v>213</v>
      </c>
    </row>
    <row r="8340" spans="2:3" hidden="1">
      <c r="B8340" s="49" t="s">
        <v>6376</v>
      </c>
      <c r="C8340" s="49" t="s">
        <v>213</v>
      </c>
    </row>
    <row r="8341" spans="2:3" hidden="1">
      <c r="B8341" s="49" t="s">
        <v>6377</v>
      </c>
      <c r="C8341" s="49" t="s">
        <v>213</v>
      </c>
    </row>
    <row r="8342" spans="2:3" hidden="1">
      <c r="B8342" s="49" t="s">
        <v>6378</v>
      </c>
      <c r="C8342" s="49" t="s">
        <v>213</v>
      </c>
    </row>
    <row r="8343" spans="2:3" hidden="1">
      <c r="B8343" s="49" t="s">
        <v>6379</v>
      </c>
      <c r="C8343" s="49" t="s">
        <v>213</v>
      </c>
    </row>
    <row r="8344" spans="2:3" hidden="1">
      <c r="B8344" s="49" t="s">
        <v>6380</v>
      </c>
      <c r="C8344" s="49" t="s">
        <v>207</v>
      </c>
    </row>
    <row r="8345" spans="2:3" hidden="1">
      <c r="B8345" s="49" t="s">
        <v>6381</v>
      </c>
      <c r="C8345" s="49" t="s">
        <v>207</v>
      </c>
    </row>
    <row r="8346" spans="2:3" hidden="1">
      <c r="B8346" s="49" t="s">
        <v>6382</v>
      </c>
      <c r="C8346" s="49" t="s">
        <v>207</v>
      </c>
    </row>
    <row r="8347" spans="2:3" hidden="1">
      <c r="B8347" s="49" t="s">
        <v>6383</v>
      </c>
      <c r="C8347" s="49" t="s">
        <v>213</v>
      </c>
    </row>
    <row r="8348" spans="2:3" hidden="1">
      <c r="B8348" s="49" t="s">
        <v>6384</v>
      </c>
      <c r="C8348" s="49" t="s">
        <v>213</v>
      </c>
    </row>
    <row r="8349" spans="2:3" hidden="1">
      <c r="B8349" s="49" t="s">
        <v>6385</v>
      </c>
      <c r="C8349" s="49" t="s">
        <v>213</v>
      </c>
    </row>
    <row r="8350" spans="2:3" hidden="1">
      <c r="B8350" s="49" t="s">
        <v>6386</v>
      </c>
      <c r="C8350" s="49" t="s">
        <v>213</v>
      </c>
    </row>
    <row r="8351" spans="2:3" hidden="1">
      <c r="B8351" s="49" t="s">
        <v>6387</v>
      </c>
      <c r="C8351" s="49" t="s">
        <v>213</v>
      </c>
    </row>
    <row r="8352" spans="2:3" hidden="1">
      <c r="B8352" s="49" t="s">
        <v>6388</v>
      </c>
      <c r="C8352" s="49" t="s">
        <v>213</v>
      </c>
    </row>
    <row r="8353" spans="2:3" hidden="1">
      <c r="B8353" s="49" t="s">
        <v>6389</v>
      </c>
      <c r="C8353" s="49" t="s">
        <v>213</v>
      </c>
    </row>
    <row r="8354" spans="2:3" hidden="1">
      <c r="B8354" s="49" t="s">
        <v>6390</v>
      </c>
      <c r="C8354" s="49" t="s">
        <v>213</v>
      </c>
    </row>
    <row r="8355" spans="2:3" hidden="1">
      <c r="B8355" s="49" t="s">
        <v>6391</v>
      </c>
      <c r="C8355" s="49" t="s">
        <v>213</v>
      </c>
    </row>
    <row r="8356" spans="2:3" hidden="1">
      <c r="B8356" s="49" t="s">
        <v>6392</v>
      </c>
      <c r="C8356" s="49" t="s">
        <v>213</v>
      </c>
    </row>
    <row r="8357" spans="2:3" hidden="1">
      <c r="B8357" s="49" t="s">
        <v>6393</v>
      </c>
      <c r="C8357" s="49" t="s">
        <v>213</v>
      </c>
    </row>
    <row r="8358" spans="2:3" hidden="1">
      <c r="B8358" s="49" t="s">
        <v>6394</v>
      </c>
      <c r="C8358" s="49" t="s">
        <v>213</v>
      </c>
    </row>
    <row r="8359" spans="2:3" hidden="1">
      <c r="B8359" s="49" t="s">
        <v>6395</v>
      </c>
      <c r="C8359" s="49" t="s">
        <v>213</v>
      </c>
    </row>
    <row r="8360" spans="2:3" hidden="1">
      <c r="B8360" s="49" t="s">
        <v>6396</v>
      </c>
      <c r="C8360" s="49" t="s">
        <v>213</v>
      </c>
    </row>
    <row r="8361" spans="2:3" hidden="1">
      <c r="B8361" s="49" t="s">
        <v>6397</v>
      </c>
      <c r="C8361" s="49" t="s">
        <v>213</v>
      </c>
    </row>
    <row r="8362" spans="2:3" hidden="1">
      <c r="B8362" s="49" t="s">
        <v>6398</v>
      </c>
      <c r="C8362" s="49" t="s">
        <v>207</v>
      </c>
    </row>
    <row r="8363" spans="2:3" hidden="1">
      <c r="B8363" s="49" t="s">
        <v>6399</v>
      </c>
      <c r="C8363" s="49" t="s">
        <v>207</v>
      </c>
    </row>
    <row r="8364" spans="2:3" hidden="1">
      <c r="B8364" s="49" t="s">
        <v>6400</v>
      </c>
      <c r="C8364" s="49" t="s">
        <v>207</v>
      </c>
    </row>
    <row r="8365" spans="2:3" hidden="1">
      <c r="B8365" s="49" t="s">
        <v>6401</v>
      </c>
      <c r="C8365" s="49" t="s">
        <v>207</v>
      </c>
    </row>
    <row r="8366" spans="2:3" hidden="1">
      <c r="B8366" s="49" t="s">
        <v>6402</v>
      </c>
      <c r="C8366" s="49" t="s">
        <v>213</v>
      </c>
    </row>
    <row r="8367" spans="2:3" hidden="1">
      <c r="B8367" s="49" t="s">
        <v>6403</v>
      </c>
      <c r="C8367" s="49" t="s">
        <v>213</v>
      </c>
    </row>
    <row r="8368" spans="2:3" hidden="1">
      <c r="B8368" s="49" t="s">
        <v>6404</v>
      </c>
      <c r="C8368" s="49" t="s">
        <v>213</v>
      </c>
    </row>
    <row r="8369" spans="2:3" hidden="1">
      <c r="B8369" s="49" t="s">
        <v>6405</v>
      </c>
      <c r="C8369" s="49" t="s">
        <v>213</v>
      </c>
    </row>
    <row r="8370" spans="2:3" hidden="1">
      <c r="B8370" s="49" t="s">
        <v>6406</v>
      </c>
      <c r="C8370" s="49" t="s">
        <v>213</v>
      </c>
    </row>
    <row r="8371" spans="2:3" hidden="1">
      <c r="B8371" s="49" t="s">
        <v>6407</v>
      </c>
      <c r="C8371" s="49" t="s">
        <v>213</v>
      </c>
    </row>
    <row r="8372" spans="2:3" hidden="1">
      <c r="B8372" s="49" t="s">
        <v>6408</v>
      </c>
      <c r="C8372" s="49" t="s">
        <v>213</v>
      </c>
    </row>
    <row r="8373" spans="2:3" hidden="1">
      <c r="B8373" s="49" t="s">
        <v>6409</v>
      </c>
      <c r="C8373" s="49" t="s">
        <v>213</v>
      </c>
    </row>
    <row r="8374" spans="2:3" hidden="1">
      <c r="B8374" s="49" t="s">
        <v>6410</v>
      </c>
      <c r="C8374" s="49" t="s">
        <v>213</v>
      </c>
    </row>
    <row r="8375" spans="2:3" hidden="1">
      <c r="B8375" s="49" t="s">
        <v>6411</v>
      </c>
      <c r="C8375" s="49" t="s">
        <v>213</v>
      </c>
    </row>
    <row r="8376" spans="2:3" hidden="1">
      <c r="B8376" s="49" t="s">
        <v>6412</v>
      </c>
      <c r="C8376" s="49" t="s">
        <v>213</v>
      </c>
    </row>
    <row r="8377" spans="2:3" hidden="1">
      <c r="B8377" s="49" t="s">
        <v>6413</v>
      </c>
      <c r="C8377" s="49" t="s">
        <v>213</v>
      </c>
    </row>
    <row r="8378" spans="2:3" hidden="1">
      <c r="B8378" s="49" t="s">
        <v>6414</v>
      </c>
      <c r="C8378" s="49" t="s">
        <v>213</v>
      </c>
    </row>
    <row r="8379" spans="2:3" hidden="1">
      <c r="B8379" s="49" t="s">
        <v>6415</v>
      </c>
      <c r="C8379" s="49" t="s">
        <v>213</v>
      </c>
    </row>
    <row r="8380" spans="2:3" hidden="1">
      <c r="B8380" s="49" t="s">
        <v>6416</v>
      </c>
      <c r="C8380" s="49" t="s">
        <v>213</v>
      </c>
    </row>
    <row r="8381" spans="2:3" hidden="1">
      <c r="B8381" s="49" t="s">
        <v>6417</v>
      </c>
      <c r="C8381" s="49" t="s">
        <v>213</v>
      </c>
    </row>
    <row r="8382" spans="2:3" hidden="1">
      <c r="B8382" s="49" t="s">
        <v>6418</v>
      </c>
      <c r="C8382" s="49" t="s">
        <v>213</v>
      </c>
    </row>
    <row r="8383" spans="2:3" hidden="1">
      <c r="B8383" s="49" t="s">
        <v>6419</v>
      </c>
      <c r="C8383" s="49" t="s">
        <v>213</v>
      </c>
    </row>
    <row r="8384" spans="2:3" hidden="1">
      <c r="B8384" s="49" t="s">
        <v>6420</v>
      </c>
      <c r="C8384" s="49" t="s">
        <v>207</v>
      </c>
    </row>
    <row r="8385" spans="2:3" hidden="1">
      <c r="B8385" s="49" t="s">
        <v>6421</v>
      </c>
      <c r="C8385" s="49" t="s">
        <v>207</v>
      </c>
    </row>
    <row r="8386" spans="2:3" hidden="1">
      <c r="B8386" s="49" t="s">
        <v>6422</v>
      </c>
      <c r="C8386" s="49" t="s">
        <v>207</v>
      </c>
    </row>
    <row r="8387" spans="2:3" hidden="1">
      <c r="B8387" s="49" t="s">
        <v>6423</v>
      </c>
      <c r="C8387" s="49" t="s">
        <v>207</v>
      </c>
    </row>
    <row r="8388" spans="2:3" hidden="1">
      <c r="B8388" s="49" t="s">
        <v>6424</v>
      </c>
      <c r="C8388" s="49" t="s">
        <v>213</v>
      </c>
    </row>
    <row r="8389" spans="2:3" hidden="1">
      <c r="B8389" s="49" t="s">
        <v>6425</v>
      </c>
      <c r="C8389" s="49" t="s">
        <v>213</v>
      </c>
    </row>
    <row r="8390" spans="2:3" hidden="1">
      <c r="B8390" s="49" t="s">
        <v>6426</v>
      </c>
      <c r="C8390" s="49" t="s">
        <v>213</v>
      </c>
    </row>
    <row r="8391" spans="2:3" hidden="1">
      <c r="B8391" s="49" t="s">
        <v>6427</v>
      </c>
      <c r="C8391" s="49" t="s">
        <v>213</v>
      </c>
    </row>
    <row r="8392" spans="2:3" hidden="1">
      <c r="B8392" s="49" t="s">
        <v>6428</v>
      </c>
      <c r="C8392" s="49" t="s">
        <v>213</v>
      </c>
    </row>
    <row r="8393" spans="2:3" hidden="1">
      <c r="B8393" s="49" t="s">
        <v>6429</v>
      </c>
      <c r="C8393" s="49" t="s">
        <v>213</v>
      </c>
    </row>
    <row r="8394" spans="2:3" hidden="1">
      <c r="B8394" s="49" t="s">
        <v>6430</v>
      </c>
      <c r="C8394" s="49" t="s">
        <v>213</v>
      </c>
    </row>
    <row r="8395" spans="2:3" hidden="1">
      <c r="B8395" s="49" t="s">
        <v>6431</v>
      </c>
      <c r="C8395" s="49" t="s">
        <v>213</v>
      </c>
    </row>
    <row r="8396" spans="2:3" hidden="1">
      <c r="B8396" s="49" t="s">
        <v>6432</v>
      </c>
      <c r="C8396" s="49" t="s">
        <v>213</v>
      </c>
    </row>
    <row r="8397" spans="2:3" hidden="1">
      <c r="B8397" s="49" t="s">
        <v>6433</v>
      </c>
      <c r="C8397" s="49" t="s">
        <v>213</v>
      </c>
    </row>
    <row r="8398" spans="2:3" hidden="1">
      <c r="B8398" s="49" t="s">
        <v>6434</v>
      </c>
      <c r="C8398" s="49" t="s">
        <v>213</v>
      </c>
    </row>
    <row r="8399" spans="2:3" hidden="1">
      <c r="B8399" s="49" t="s">
        <v>6435</v>
      </c>
      <c r="C8399" s="49" t="s">
        <v>213</v>
      </c>
    </row>
    <row r="8400" spans="2:3" hidden="1">
      <c r="B8400" s="49" t="s">
        <v>6436</v>
      </c>
      <c r="C8400" s="49" t="s">
        <v>213</v>
      </c>
    </row>
    <row r="8401" spans="2:3" hidden="1">
      <c r="B8401" s="49" t="s">
        <v>6437</v>
      </c>
      <c r="C8401" s="49" t="s">
        <v>213</v>
      </c>
    </row>
    <row r="8402" spans="2:3" hidden="1">
      <c r="B8402" s="49" t="s">
        <v>6438</v>
      </c>
      <c r="C8402" s="49" t="s">
        <v>206</v>
      </c>
    </row>
    <row r="8403" spans="2:3" hidden="1">
      <c r="B8403" s="49" t="s">
        <v>6439</v>
      </c>
      <c r="C8403" s="49" t="s">
        <v>206</v>
      </c>
    </row>
    <row r="8404" spans="2:3" hidden="1">
      <c r="B8404" s="49" t="s">
        <v>6440</v>
      </c>
      <c r="C8404" s="49" t="s">
        <v>206</v>
      </c>
    </row>
    <row r="8405" spans="2:3" hidden="1">
      <c r="B8405" s="49" t="s">
        <v>6441</v>
      </c>
      <c r="C8405" s="49" t="s">
        <v>206</v>
      </c>
    </row>
    <row r="8406" spans="2:3" hidden="1">
      <c r="B8406" s="49" t="s">
        <v>6442</v>
      </c>
      <c r="C8406" s="49" t="s">
        <v>206</v>
      </c>
    </row>
    <row r="8407" spans="2:3" hidden="1">
      <c r="B8407" s="49" t="s">
        <v>6443</v>
      </c>
      <c r="C8407" s="49" t="s">
        <v>206</v>
      </c>
    </row>
    <row r="8408" spans="2:3" hidden="1">
      <c r="B8408" s="49" t="s">
        <v>6444</v>
      </c>
      <c r="C8408" s="49" t="s">
        <v>206</v>
      </c>
    </row>
    <row r="8409" spans="2:3" hidden="1">
      <c r="B8409" s="49" t="s">
        <v>6445</v>
      </c>
      <c r="C8409" s="49" t="s">
        <v>206</v>
      </c>
    </row>
    <row r="8410" spans="2:3" hidden="1">
      <c r="B8410" s="49" t="s">
        <v>6446</v>
      </c>
      <c r="C8410" s="49" t="s">
        <v>206</v>
      </c>
    </row>
    <row r="8411" spans="2:3" hidden="1">
      <c r="B8411" s="49" t="s">
        <v>6447</v>
      </c>
      <c r="C8411" s="49" t="s">
        <v>207</v>
      </c>
    </row>
    <row r="8412" spans="2:3" hidden="1">
      <c r="B8412" s="49" t="s">
        <v>6448</v>
      </c>
      <c r="C8412" s="49" t="s">
        <v>207</v>
      </c>
    </row>
    <row r="8413" spans="2:3" hidden="1">
      <c r="B8413" s="49" t="s">
        <v>6449</v>
      </c>
      <c r="C8413" s="49" t="s">
        <v>207</v>
      </c>
    </row>
    <row r="8414" spans="2:3" hidden="1">
      <c r="B8414" s="49" t="s">
        <v>6450</v>
      </c>
      <c r="C8414" s="49" t="s">
        <v>207</v>
      </c>
    </row>
    <row r="8415" spans="2:3" hidden="1">
      <c r="B8415" s="49" t="s">
        <v>6451</v>
      </c>
      <c r="C8415" s="49" t="s">
        <v>207</v>
      </c>
    </row>
    <row r="8416" spans="2:3" hidden="1">
      <c r="B8416" s="49" t="s">
        <v>6452</v>
      </c>
      <c r="C8416" s="49" t="s">
        <v>213</v>
      </c>
    </row>
    <row r="8417" spans="2:3" hidden="1">
      <c r="B8417" s="49" t="s">
        <v>6453</v>
      </c>
      <c r="C8417" s="49" t="s">
        <v>213</v>
      </c>
    </row>
    <row r="8418" spans="2:3" hidden="1">
      <c r="B8418" s="49" t="s">
        <v>6454</v>
      </c>
      <c r="C8418" s="49" t="s">
        <v>213</v>
      </c>
    </row>
    <row r="8419" spans="2:3" hidden="1">
      <c r="B8419" s="49" t="s">
        <v>6455</v>
      </c>
      <c r="C8419" s="49" t="s">
        <v>207</v>
      </c>
    </row>
    <row r="8420" spans="2:3" hidden="1">
      <c r="B8420" s="49" t="s">
        <v>6456</v>
      </c>
      <c r="C8420" s="49" t="s">
        <v>213</v>
      </c>
    </row>
    <row r="8421" spans="2:3" hidden="1">
      <c r="B8421" s="49" t="s">
        <v>6457</v>
      </c>
      <c r="C8421" s="49" t="s">
        <v>213</v>
      </c>
    </row>
    <row r="8422" spans="2:3" hidden="1">
      <c r="B8422" s="49" t="s">
        <v>6458</v>
      </c>
      <c r="C8422" s="49" t="s">
        <v>213</v>
      </c>
    </row>
    <row r="8423" spans="2:3" hidden="1">
      <c r="B8423" s="49" t="s">
        <v>6459</v>
      </c>
      <c r="C8423" s="49" t="s">
        <v>213</v>
      </c>
    </row>
    <row r="8424" spans="2:3" hidden="1">
      <c r="B8424" s="49" t="s">
        <v>6460</v>
      </c>
      <c r="C8424" s="49" t="s">
        <v>213</v>
      </c>
    </row>
    <row r="8425" spans="2:3" hidden="1">
      <c r="B8425" s="49" t="s">
        <v>6461</v>
      </c>
      <c r="C8425" s="49" t="s">
        <v>213</v>
      </c>
    </row>
    <row r="8426" spans="2:3" hidden="1">
      <c r="B8426" s="49" t="s">
        <v>6462</v>
      </c>
      <c r="C8426" s="49" t="s">
        <v>207</v>
      </c>
    </row>
    <row r="8427" spans="2:3" hidden="1">
      <c r="B8427" s="49" t="s">
        <v>6463</v>
      </c>
      <c r="C8427" s="49" t="s">
        <v>213</v>
      </c>
    </row>
    <row r="8428" spans="2:3" hidden="1">
      <c r="B8428" s="49" t="s">
        <v>6464</v>
      </c>
      <c r="C8428" s="49" t="s">
        <v>213</v>
      </c>
    </row>
    <row r="8429" spans="2:3" hidden="1">
      <c r="B8429" s="49" t="s">
        <v>6465</v>
      </c>
      <c r="C8429" s="49" t="s">
        <v>213</v>
      </c>
    </row>
    <row r="8430" spans="2:3" hidden="1">
      <c r="B8430" s="49" t="s">
        <v>6466</v>
      </c>
      <c r="C8430" s="49" t="s">
        <v>213</v>
      </c>
    </row>
    <row r="8431" spans="2:3" hidden="1">
      <c r="B8431" s="49" t="s">
        <v>6467</v>
      </c>
      <c r="C8431" s="49" t="s">
        <v>213</v>
      </c>
    </row>
    <row r="8432" spans="2:3" hidden="1">
      <c r="B8432" s="49" t="s">
        <v>6468</v>
      </c>
      <c r="C8432" s="49" t="s">
        <v>213</v>
      </c>
    </row>
    <row r="8433" spans="2:3" hidden="1">
      <c r="B8433" s="49" t="s">
        <v>6469</v>
      </c>
      <c r="C8433" s="49" t="s">
        <v>213</v>
      </c>
    </row>
    <row r="8434" spans="2:3" hidden="1">
      <c r="B8434" s="49" t="s">
        <v>6470</v>
      </c>
      <c r="C8434" s="49" t="s">
        <v>213</v>
      </c>
    </row>
    <row r="8435" spans="2:3" hidden="1">
      <c r="B8435" s="49" t="s">
        <v>6471</v>
      </c>
      <c r="C8435" s="49" t="s">
        <v>213</v>
      </c>
    </row>
    <row r="8436" spans="2:3" hidden="1">
      <c r="B8436" s="49" t="s">
        <v>6472</v>
      </c>
      <c r="C8436" s="49" t="s">
        <v>213</v>
      </c>
    </row>
    <row r="8437" spans="2:3" hidden="1">
      <c r="B8437" s="49" t="s">
        <v>6473</v>
      </c>
      <c r="C8437" s="49" t="s">
        <v>213</v>
      </c>
    </row>
    <row r="8438" spans="2:3" hidden="1">
      <c r="B8438" s="49" t="s">
        <v>6474</v>
      </c>
      <c r="C8438" s="49" t="s">
        <v>213</v>
      </c>
    </row>
    <row r="8439" spans="2:3" hidden="1">
      <c r="B8439" s="49" t="s">
        <v>6475</v>
      </c>
      <c r="C8439" s="49" t="s">
        <v>213</v>
      </c>
    </row>
    <row r="8440" spans="2:3" hidden="1">
      <c r="B8440" s="49" t="s">
        <v>6476</v>
      </c>
      <c r="C8440" s="49" t="s">
        <v>213</v>
      </c>
    </row>
    <row r="8441" spans="2:3" hidden="1">
      <c r="B8441" s="49" t="s">
        <v>6477</v>
      </c>
      <c r="C8441" s="49" t="s">
        <v>207</v>
      </c>
    </row>
    <row r="8442" spans="2:3" hidden="1">
      <c r="B8442" s="49" t="s">
        <v>6478</v>
      </c>
      <c r="C8442" s="49" t="s">
        <v>213</v>
      </c>
    </row>
    <row r="8443" spans="2:3" hidden="1">
      <c r="B8443" s="49" t="s">
        <v>6479</v>
      </c>
      <c r="C8443" s="49" t="s">
        <v>213</v>
      </c>
    </row>
    <row r="8444" spans="2:3" hidden="1">
      <c r="B8444" s="49" t="s">
        <v>6480</v>
      </c>
      <c r="C8444" s="49" t="s">
        <v>213</v>
      </c>
    </row>
    <row r="8445" spans="2:3" hidden="1">
      <c r="B8445" s="49" t="s">
        <v>6481</v>
      </c>
      <c r="C8445" s="49" t="s">
        <v>213</v>
      </c>
    </row>
    <row r="8446" spans="2:3" hidden="1">
      <c r="B8446" s="49" t="s">
        <v>6482</v>
      </c>
      <c r="C8446" s="49" t="s">
        <v>213</v>
      </c>
    </row>
    <row r="8447" spans="2:3" hidden="1">
      <c r="B8447" s="49" t="s">
        <v>6483</v>
      </c>
      <c r="C8447" s="49" t="s">
        <v>213</v>
      </c>
    </row>
    <row r="8448" spans="2:3" hidden="1">
      <c r="B8448" s="49" t="s">
        <v>6484</v>
      </c>
      <c r="C8448" s="49" t="s">
        <v>213</v>
      </c>
    </row>
    <row r="8449" spans="2:3" hidden="1">
      <c r="B8449" s="49" t="s">
        <v>6485</v>
      </c>
      <c r="C8449" s="49" t="s">
        <v>213</v>
      </c>
    </row>
    <row r="8450" spans="2:3" hidden="1">
      <c r="B8450" s="49" t="s">
        <v>6486</v>
      </c>
      <c r="C8450" s="49" t="s">
        <v>213</v>
      </c>
    </row>
    <row r="8451" spans="2:3" hidden="1">
      <c r="B8451" s="49" t="s">
        <v>6487</v>
      </c>
      <c r="C8451" s="49" t="s">
        <v>213</v>
      </c>
    </row>
    <row r="8452" spans="2:3" hidden="1">
      <c r="B8452" s="49" t="s">
        <v>6488</v>
      </c>
      <c r="C8452" s="49" t="s">
        <v>213</v>
      </c>
    </row>
    <row r="8453" spans="2:3" hidden="1">
      <c r="B8453" s="49" t="s">
        <v>6489</v>
      </c>
      <c r="C8453" s="49" t="s">
        <v>213</v>
      </c>
    </row>
    <row r="8454" spans="2:3" hidden="1">
      <c r="B8454" s="49" t="s">
        <v>6490</v>
      </c>
      <c r="C8454" s="49" t="s">
        <v>213</v>
      </c>
    </row>
    <row r="8455" spans="2:3" hidden="1">
      <c r="B8455" s="49" t="s">
        <v>6491</v>
      </c>
      <c r="C8455" s="49" t="s">
        <v>213</v>
      </c>
    </row>
    <row r="8456" spans="2:3" hidden="1">
      <c r="B8456" s="49" t="s">
        <v>6492</v>
      </c>
      <c r="C8456" s="49" t="s">
        <v>207</v>
      </c>
    </row>
    <row r="8457" spans="2:3" hidden="1">
      <c r="B8457" s="49" t="s">
        <v>6493</v>
      </c>
      <c r="C8457" s="49" t="s">
        <v>213</v>
      </c>
    </row>
    <row r="8458" spans="2:3" hidden="1">
      <c r="B8458" s="49" t="s">
        <v>6494</v>
      </c>
      <c r="C8458" s="49" t="s">
        <v>213</v>
      </c>
    </row>
    <row r="8459" spans="2:3" hidden="1">
      <c r="B8459" s="49" t="s">
        <v>6495</v>
      </c>
      <c r="C8459" s="49" t="s">
        <v>213</v>
      </c>
    </row>
    <row r="8460" spans="2:3" hidden="1">
      <c r="B8460" s="49" t="s">
        <v>6496</v>
      </c>
      <c r="C8460" s="49" t="s">
        <v>213</v>
      </c>
    </row>
    <row r="8461" spans="2:3" hidden="1">
      <c r="B8461" s="49" t="s">
        <v>6497</v>
      </c>
      <c r="C8461" s="49" t="s">
        <v>213</v>
      </c>
    </row>
    <row r="8462" spans="2:3" hidden="1">
      <c r="B8462" s="49" t="s">
        <v>6498</v>
      </c>
      <c r="C8462" s="49" t="s">
        <v>213</v>
      </c>
    </row>
    <row r="8463" spans="2:3" hidden="1">
      <c r="B8463" s="49" t="s">
        <v>6499</v>
      </c>
      <c r="C8463" s="49" t="s">
        <v>213</v>
      </c>
    </row>
    <row r="8464" spans="2:3" hidden="1">
      <c r="B8464" s="49" t="s">
        <v>6500</v>
      </c>
      <c r="C8464" s="49" t="s">
        <v>213</v>
      </c>
    </row>
    <row r="8465" spans="2:3" hidden="1">
      <c r="B8465" s="49" t="s">
        <v>6501</v>
      </c>
      <c r="C8465" s="49" t="s">
        <v>209</v>
      </c>
    </row>
    <row r="8466" spans="2:3" hidden="1">
      <c r="B8466" s="49" t="s">
        <v>6502</v>
      </c>
      <c r="C8466" s="49" t="s">
        <v>209</v>
      </c>
    </row>
    <row r="8467" spans="2:3" hidden="1">
      <c r="B8467" s="49" t="s">
        <v>6503</v>
      </c>
      <c r="C8467" s="49" t="s">
        <v>209</v>
      </c>
    </row>
    <row r="8468" spans="2:3" hidden="1">
      <c r="B8468" s="49" t="s">
        <v>6504</v>
      </c>
      <c r="C8468" s="49" t="s">
        <v>209</v>
      </c>
    </row>
    <row r="8469" spans="2:3" hidden="1">
      <c r="B8469" s="49" t="s">
        <v>6505</v>
      </c>
      <c r="C8469" s="49" t="s">
        <v>209</v>
      </c>
    </row>
    <row r="8470" spans="2:3" hidden="1">
      <c r="B8470" s="49" t="s">
        <v>6506</v>
      </c>
      <c r="C8470" s="49" t="s">
        <v>209</v>
      </c>
    </row>
    <row r="8471" spans="2:3" hidden="1">
      <c r="B8471" s="49" t="s">
        <v>6507</v>
      </c>
      <c r="C8471" s="49" t="s">
        <v>209</v>
      </c>
    </row>
    <row r="8472" spans="2:3" hidden="1">
      <c r="B8472" s="49" t="s">
        <v>6508</v>
      </c>
      <c r="C8472" s="49" t="s">
        <v>209</v>
      </c>
    </row>
    <row r="8473" spans="2:3" hidden="1">
      <c r="B8473" s="49" t="s">
        <v>6509</v>
      </c>
      <c r="C8473" s="49" t="s">
        <v>209</v>
      </c>
    </row>
    <row r="8474" spans="2:3" hidden="1">
      <c r="B8474" s="49" t="s">
        <v>6510</v>
      </c>
      <c r="C8474" s="49" t="s">
        <v>209</v>
      </c>
    </row>
    <row r="8475" spans="2:3" hidden="1">
      <c r="B8475" s="49" t="s">
        <v>6511</v>
      </c>
      <c r="C8475" s="49" t="s">
        <v>209</v>
      </c>
    </row>
    <row r="8476" spans="2:3" hidden="1">
      <c r="B8476" s="49" t="s">
        <v>6512</v>
      </c>
      <c r="C8476" s="49" t="s">
        <v>209</v>
      </c>
    </row>
    <row r="8477" spans="2:3" hidden="1">
      <c r="B8477" s="49" t="s">
        <v>6513</v>
      </c>
      <c r="C8477" s="49" t="s">
        <v>209</v>
      </c>
    </row>
    <row r="8478" spans="2:3" hidden="1">
      <c r="B8478" s="49" t="s">
        <v>6514</v>
      </c>
      <c r="C8478" s="49" t="s">
        <v>209</v>
      </c>
    </row>
    <row r="8479" spans="2:3" hidden="1">
      <c r="B8479" s="49" t="s">
        <v>6515</v>
      </c>
      <c r="C8479" s="49" t="s">
        <v>209</v>
      </c>
    </row>
    <row r="8480" spans="2:3" hidden="1">
      <c r="B8480" s="49" t="s">
        <v>6516</v>
      </c>
      <c r="C8480" s="49" t="s">
        <v>209</v>
      </c>
    </row>
    <row r="8481" spans="2:3" hidden="1">
      <c r="B8481" s="49" t="s">
        <v>6517</v>
      </c>
      <c r="C8481" s="49" t="s">
        <v>209</v>
      </c>
    </row>
    <row r="8482" spans="2:3" hidden="1">
      <c r="B8482" s="49" t="s">
        <v>6518</v>
      </c>
      <c r="C8482" s="49" t="s">
        <v>209</v>
      </c>
    </row>
    <row r="8483" spans="2:3" hidden="1">
      <c r="B8483" s="49" t="s">
        <v>6519</v>
      </c>
      <c r="C8483" s="49" t="s">
        <v>209</v>
      </c>
    </row>
    <row r="8484" spans="2:3" hidden="1">
      <c r="B8484" s="49" t="s">
        <v>6520</v>
      </c>
      <c r="C8484" s="49" t="s">
        <v>209</v>
      </c>
    </row>
    <row r="8485" spans="2:3" hidden="1">
      <c r="B8485" s="49" t="s">
        <v>6521</v>
      </c>
      <c r="C8485" s="49" t="s">
        <v>209</v>
      </c>
    </row>
    <row r="8486" spans="2:3" hidden="1">
      <c r="B8486" s="49" t="s">
        <v>6522</v>
      </c>
      <c r="C8486" s="49" t="s">
        <v>209</v>
      </c>
    </row>
    <row r="8487" spans="2:3" hidden="1">
      <c r="B8487" s="49" t="s">
        <v>6523</v>
      </c>
      <c r="C8487" s="49" t="s">
        <v>209</v>
      </c>
    </row>
    <row r="8488" spans="2:3" hidden="1">
      <c r="B8488" s="49" t="s">
        <v>6524</v>
      </c>
      <c r="C8488" s="49" t="s">
        <v>209</v>
      </c>
    </row>
    <row r="8489" spans="2:3" hidden="1">
      <c r="B8489" s="49" t="s">
        <v>6525</v>
      </c>
      <c r="C8489" s="49" t="s">
        <v>209</v>
      </c>
    </row>
    <row r="8490" spans="2:3" hidden="1">
      <c r="B8490" s="49" t="s">
        <v>6526</v>
      </c>
      <c r="C8490" s="49" t="s">
        <v>209</v>
      </c>
    </row>
    <row r="8491" spans="2:3" hidden="1">
      <c r="B8491" s="49" t="s">
        <v>6527</v>
      </c>
      <c r="C8491" s="49" t="s">
        <v>209</v>
      </c>
    </row>
    <row r="8492" spans="2:3" hidden="1">
      <c r="B8492" s="49" t="s">
        <v>6528</v>
      </c>
      <c r="C8492" s="49" t="s">
        <v>207</v>
      </c>
    </row>
    <row r="8493" spans="2:3" hidden="1">
      <c r="B8493" s="49" t="s">
        <v>6529</v>
      </c>
      <c r="C8493" s="49" t="s">
        <v>207</v>
      </c>
    </row>
    <row r="8494" spans="2:3" hidden="1">
      <c r="B8494" s="49" t="s">
        <v>6530</v>
      </c>
      <c r="C8494" s="49" t="s">
        <v>213</v>
      </c>
    </row>
    <row r="8495" spans="2:3" hidden="1">
      <c r="B8495" s="49" t="s">
        <v>6531</v>
      </c>
      <c r="C8495" s="49" t="s">
        <v>207</v>
      </c>
    </row>
    <row r="8496" spans="2:3" hidden="1">
      <c r="B8496" s="49" t="s">
        <v>6532</v>
      </c>
      <c r="C8496" s="49" t="s">
        <v>207</v>
      </c>
    </row>
    <row r="8497" spans="2:3" hidden="1">
      <c r="B8497" s="49" t="s">
        <v>6533</v>
      </c>
      <c r="C8497" s="49" t="s">
        <v>213</v>
      </c>
    </row>
    <row r="8498" spans="2:3" hidden="1">
      <c r="B8498" s="49" t="s">
        <v>6534</v>
      </c>
      <c r="C8498" s="49" t="s">
        <v>207</v>
      </c>
    </row>
    <row r="8499" spans="2:3" hidden="1">
      <c r="B8499" s="49" t="s">
        <v>6535</v>
      </c>
      <c r="C8499" s="49" t="s">
        <v>207</v>
      </c>
    </row>
    <row r="8500" spans="2:3" hidden="1">
      <c r="B8500" s="49" t="s">
        <v>6536</v>
      </c>
      <c r="C8500" s="49" t="s">
        <v>207</v>
      </c>
    </row>
    <row r="8501" spans="2:3" hidden="1">
      <c r="B8501" s="49" t="s">
        <v>6537</v>
      </c>
      <c r="C8501" s="49" t="s">
        <v>207</v>
      </c>
    </row>
    <row r="8502" spans="2:3" hidden="1">
      <c r="B8502" s="49" t="s">
        <v>6538</v>
      </c>
      <c r="C8502" s="49" t="s">
        <v>213</v>
      </c>
    </row>
    <row r="8503" spans="2:3" hidden="1">
      <c r="B8503" s="49" t="s">
        <v>6539</v>
      </c>
      <c r="C8503" s="49" t="s">
        <v>207</v>
      </c>
    </row>
    <row r="8504" spans="2:3" hidden="1">
      <c r="B8504" s="49" t="s">
        <v>6540</v>
      </c>
      <c r="C8504" s="49" t="s">
        <v>213</v>
      </c>
    </row>
    <row r="8505" spans="2:3" hidden="1">
      <c r="B8505" s="49" t="s">
        <v>6541</v>
      </c>
      <c r="C8505" s="49" t="s">
        <v>213</v>
      </c>
    </row>
    <row r="8506" spans="2:3" hidden="1">
      <c r="B8506" s="49" t="s">
        <v>6542</v>
      </c>
      <c r="C8506" s="49" t="s">
        <v>213</v>
      </c>
    </row>
    <row r="8507" spans="2:3" hidden="1">
      <c r="B8507" s="49" t="s">
        <v>6543</v>
      </c>
      <c r="C8507" s="49" t="s">
        <v>207</v>
      </c>
    </row>
    <row r="8508" spans="2:3" hidden="1">
      <c r="B8508" s="49" t="s">
        <v>6544</v>
      </c>
      <c r="C8508" s="49" t="s">
        <v>207</v>
      </c>
    </row>
    <row r="8509" spans="2:3" hidden="1">
      <c r="B8509" s="49" t="s">
        <v>6545</v>
      </c>
      <c r="C8509" s="49" t="s">
        <v>207</v>
      </c>
    </row>
    <row r="8510" spans="2:3" hidden="1">
      <c r="B8510" s="49" t="s">
        <v>6546</v>
      </c>
      <c r="C8510" s="49" t="s">
        <v>207</v>
      </c>
    </row>
    <row r="8511" spans="2:3" hidden="1">
      <c r="B8511" s="49" t="s">
        <v>6547</v>
      </c>
      <c r="C8511" s="49" t="s">
        <v>207</v>
      </c>
    </row>
    <row r="8512" spans="2:3" hidden="1">
      <c r="B8512" s="49" t="s">
        <v>6548</v>
      </c>
      <c r="C8512" s="49" t="s">
        <v>213</v>
      </c>
    </row>
    <row r="8513" spans="2:3" hidden="1">
      <c r="B8513" s="49" t="s">
        <v>6549</v>
      </c>
      <c r="C8513" s="49" t="s">
        <v>213</v>
      </c>
    </row>
    <row r="8514" spans="2:3" hidden="1">
      <c r="B8514" s="49" t="s">
        <v>6550</v>
      </c>
      <c r="C8514" s="49" t="s">
        <v>213</v>
      </c>
    </row>
    <row r="8515" spans="2:3" hidden="1">
      <c r="B8515" s="49" t="s">
        <v>6551</v>
      </c>
      <c r="C8515" s="49" t="s">
        <v>213</v>
      </c>
    </row>
    <row r="8516" spans="2:3" hidden="1">
      <c r="B8516" s="49" t="s">
        <v>6552</v>
      </c>
      <c r="C8516" s="49" t="s">
        <v>207</v>
      </c>
    </row>
    <row r="8517" spans="2:3" hidden="1">
      <c r="B8517" s="49" t="s">
        <v>6553</v>
      </c>
      <c r="C8517" s="49" t="s">
        <v>213</v>
      </c>
    </row>
    <row r="8518" spans="2:3" hidden="1">
      <c r="B8518" s="49" t="s">
        <v>6554</v>
      </c>
      <c r="C8518" s="49" t="s">
        <v>213</v>
      </c>
    </row>
    <row r="8519" spans="2:3" hidden="1">
      <c r="B8519" s="49" t="s">
        <v>6555</v>
      </c>
      <c r="C8519" s="49" t="s">
        <v>213</v>
      </c>
    </row>
    <row r="8520" spans="2:3" hidden="1">
      <c r="B8520" s="49" t="s">
        <v>6556</v>
      </c>
      <c r="C8520" s="49" t="s">
        <v>213</v>
      </c>
    </row>
    <row r="8521" spans="2:3" hidden="1">
      <c r="B8521" s="49" t="s">
        <v>6557</v>
      </c>
      <c r="C8521" s="49" t="s">
        <v>213</v>
      </c>
    </row>
    <row r="8522" spans="2:3" hidden="1">
      <c r="B8522" s="49" t="s">
        <v>6558</v>
      </c>
      <c r="C8522" s="49" t="s">
        <v>213</v>
      </c>
    </row>
    <row r="8523" spans="2:3" hidden="1">
      <c r="B8523" s="49" t="s">
        <v>6559</v>
      </c>
      <c r="C8523" s="49" t="s">
        <v>213</v>
      </c>
    </row>
    <row r="8524" spans="2:3" hidden="1">
      <c r="B8524" s="49" t="s">
        <v>6560</v>
      </c>
      <c r="C8524" s="49" t="s">
        <v>213</v>
      </c>
    </row>
    <row r="8525" spans="2:3" hidden="1">
      <c r="B8525" s="49" t="s">
        <v>6561</v>
      </c>
      <c r="C8525" s="49" t="s">
        <v>207</v>
      </c>
    </row>
    <row r="8526" spans="2:3" hidden="1">
      <c r="B8526" s="49" t="s">
        <v>6562</v>
      </c>
      <c r="C8526" s="49" t="s">
        <v>207</v>
      </c>
    </row>
    <row r="8527" spans="2:3" hidden="1">
      <c r="B8527" s="49" t="s">
        <v>6563</v>
      </c>
      <c r="C8527" s="49" t="s">
        <v>207</v>
      </c>
    </row>
    <row r="8528" spans="2:3" hidden="1">
      <c r="B8528" s="49" t="s">
        <v>6564</v>
      </c>
      <c r="C8528" s="49" t="s">
        <v>207</v>
      </c>
    </row>
    <row r="8529" spans="2:3" hidden="1">
      <c r="B8529" s="49" t="s">
        <v>6565</v>
      </c>
      <c r="C8529" s="49" t="s">
        <v>207</v>
      </c>
    </row>
    <row r="8530" spans="2:3" hidden="1">
      <c r="B8530" s="49" t="s">
        <v>6566</v>
      </c>
      <c r="C8530" s="49" t="s">
        <v>207</v>
      </c>
    </row>
    <row r="8531" spans="2:3" hidden="1">
      <c r="B8531" s="49" t="s">
        <v>6567</v>
      </c>
      <c r="C8531" s="49" t="s">
        <v>207</v>
      </c>
    </row>
    <row r="8532" spans="2:3" hidden="1">
      <c r="B8532" s="49" t="s">
        <v>6568</v>
      </c>
      <c r="C8532" s="49" t="s">
        <v>213</v>
      </c>
    </row>
    <row r="8533" spans="2:3" hidden="1">
      <c r="B8533" s="49" t="s">
        <v>6569</v>
      </c>
      <c r="C8533" s="49" t="s">
        <v>207</v>
      </c>
    </row>
    <row r="8534" spans="2:3" hidden="1">
      <c r="B8534" s="49" t="s">
        <v>6570</v>
      </c>
      <c r="C8534" s="49" t="s">
        <v>213</v>
      </c>
    </row>
    <row r="8535" spans="2:3" hidden="1">
      <c r="B8535" s="49" t="s">
        <v>6571</v>
      </c>
      <c r="C8535" s="49" t="s">
        <v>213</v>
      </c>
    </row>
    <row r="8536" spans="2:3" hidden="1">
      <c r="B8536" s="49" t="s">
        <v>6572</v>
      </c>
      <c r="C8536" s="49" t="s">
        <v>213</v>
      </c>
    </row>
    <row r="8537" spans="2:3" hidden="1">
      <c r="B8537" s="49" t="s">
        <v>6573</v>
      </c>
      <c r="C8537" s="49" t="s">
        <v>213</v>
      </c>
    </row>
    <row r="8538" spans="2:3" hidden="1">
      <c r="B8538" s="49" t="s">
        <v>6574</v>
      </c>
      <c r="C8538" s="49" t="s">
        <v>207</v>
      </c>
    </row>
    <row r="8539" spans="2:3" hidden="1">
      <c r="B8539" s="49" t="s">
        <v>6575</v>
      </c>
      <c r="C8539" s="49" t="s">
        <v>213</v>
      </c>
    </row>
    <row r="8540" spans="2:3" hidden="1">
      <c r="B8540" s="49" t="s">
        <v>6576</v>
      </c>
      <c r="C8540" s="49" t="s">
        <v>213</v>
      </c>
    </row>
    <row r="8541" spans="2:3" hidden="1">
      <c r="B8541" s="49" t="s">
        <v>6577</v>
      </c>
      <c r="C8541" s="49" t="s">
        <v>213</v>
      </c>
    </row>
    <row r="8542" spans="2:3" hidden="1">
      <c r="B8542" s="49" t="s">
        <v>6578</v>
      </c>
      <c r="C8542" s="49" t="s">
        <v>213</v>
      </c>
    </row>
    <row r="8543" spans="2:3" hidden="1">
      <c r="B8543" s="49" t="s">
        <v>6579</v>
      </c>
      <c r="C8543" s="49" t="s">
        <v>213</v>
      </c>
    </row>
    <row r="8544" spans="2:3" hidden="1">
      <c r="B8544" s="49" t="s">
        <v>6580</v>
      </c>
      <c r="C8544" s="49" t="s">
        <v>213</v>
      </c>
    </row>
    <row r="8545" spans="2:3" hidden="1">
      <c r="B8545" s="49" t="s">
        <v>6581</v>
      </c>
      <c r="C8545" s="49" t="s">
        <v>213</v>
      </c>
    </row>
    <row r="8546" spans="2:3" hidden="1">
      <c r="B8546" s="49" t="s">
        <v>6582</v>
      </c>
      <c r="C8546" s="49" t="s">
        <v>213</v>
      </c>
    </row>
    <row r="8547" spans="2:3" hidden="1">
      <c r="B8547" s="49" t="s">
        <v>6583</v>
      </c>
      <c r="C8547" s="49" t="s">
        <v>207</v>
      </c>
    </row>
    <row r="8548" spans="2:3" hidden="1">
      <c r="B8548" s="49" t="s">
        <v>6584</v>
      </c>
      <c r="C8548" s="49" t="s">
        <v>207</v>
      </c>
    </row>
    <row r="8549" spans="2:3" hidden="1">
      <c r="B8549" s="49" t="s">
        <v>6585</v>
      </c>
      <c r="C8549" s="49" t="s">
        <v>207</v>
      </c>
    </row>
    <row r="8550" spans="2:3" hidden="1">
      <c r="B8550" s="49" t="s">
        <v>6586</v>
      </c>
      <c r="C8550" s="49" t="s">
        <v>207</v>
      </c>
    </row>
    <row r="8551" spans="2:3" hidden="1">
      <c r="B8551" s="49" t="s">
        <v>6587</v>
      </c>
      <c r="C8551" s="49" t="s">
        <v>207</v>
      </c>
    </row>
    <row r="8552" spans="2:3" hidden="1">
      <c r="B8552" s="49" t="s">
        <v>6588</v>
      </c>
      <c r="C8552" s="49" t="s">
        <v>207</v>
      </c>
    </row>
    <row r="8553" spans="2:3" hidden="1">
      <c r="B8553" s="49" t="s">
        <v>6589</v>
      </c>
      <c r="C8553" s="49" t="s">
        <v>207</v>
      </c>
    </row>
    <row r="8554" spans="2:3" hidden="1">
      <c r="B8554" s="49" t="s">
        <v>6590</v>
      </c>
      <c r="C8554" s="49" t="s">
        <v>207</v>
      </c>
    </row>
    <row r="8555" spans="2:3" hidden="1">
      <c r="B8555" s="49" t="s">
        <v>6591</v>
      </c>
      <c r="C8555" s="49" t="s">
        <v>213</v>
      </c>
    </row>
    <row r="8556" spans="2:3" hidden="1">
      <c r="B8556" s="49" t="s">
        <v>6592</v>
      </c>
      <c r="C8556" s="49" t="s">
        <v>213</v>
      </c>
    </row>
    <row r="8557" spans="2:3" hidden="1">
      <c r="B8557" s="49" t="s">
        <v>6593</v>
      </c>
      <c r="C8557" s="49" t="s">
        <v>213</v>
      </c>
    </row>
    <row r="8558" spans="2:3" hidden="1">
      <c r="B8558" s="49" t="s">
        <v>6594</v>
      </c>
      <c r="C8558" s="49" t="s">
        <v>207</v>
      </c>
    </row>
    <row r="8559" spans="2:3" hidden="1">
      <c r="B8559" s="49" t="s">
        <v>6595</v>
      </c>
      <c r="C8559" s="49" t="s">
        <v>213</v>
      </c>
    </row>
    <row r="8560" spans="2:3" hidden="1">
      <c r="B8560" s="49" t="s">
        <v>6596</v>
      </c>
      <c r="C8560" s="49" t="s">
        <v>213</v>
      </c>
    </row>
    <row r="8561" spans="2:3" hidden="1">
      <c r="B8561" s="49" t="s">
        <v>6597</v>
      </c>
      <c r="C8561" s="49" t="s">
        <v>213</v>
      </c>
    </row>
    <row r="8562" spans="2:3" hidden="1">
      <c r="B8562" s="49" t="s">
        <v>6598</v>
      </c>
      <c r="C8562" s="49" t="s">
        <v>213</v>
      </c>
    </row>
    <row r="8563" spans="2:3" hidden="1">
      <c r="B8563" s="49" t="s">
        <v>6599</v>
      </c>
      <c r="C8563" s="49" t="s">
        <v>213</v>
      </c>
    </row>
    <row r="8564" spans="2:3" hidden="1">
      <c r="B8564" s="49" t="s">
        <v>6600</v>
      </c>
      <c r="C8564" s="49" t="s">
        <v>213</v>
      </c>
    </row>
    <row r="8565" spans="2:3" hidden="1">
      <c r="B8565" s="49" t="s">
        <v>6601</v>
      </c>
      <c r="C8565" s="49" t="s">
        <v>207</v>
      </c>
    </row>
    <row r="8566" spans="2:3" hidden="1">
      <c r="B8566" s="49" t="s">
        <v>6602</v>
      </c>
      <c r="C8566" s="49" t="s">
        <v>206</v>
      </c>
    </row>
    <row r="8567" spans="2:3" hidden="1">
      <c r="B8567" s="49" t="s">
        <v>6603</v>
      </c>
      <c r="C8567" s="49" t="s">
        <v>206</v>
      </c>
    </row>
    <row r="8568" spans="2:3" hidden="1">
      <c r="B8568" s="49" t="s">
        <v>6604</v>
      </c>
      <c r="C8568" s="49" t="s">
        <v>206</v>
      </c>
    </row>
    <row r="8569" spans="2:3" hidden="1">
      <c r="B8569" s="49" t="s">
        <v>6605</v>
      </c>
      <c r="C8569" s="49" t="s">
        <v>206</v>
      </c>
    </row>
    <row r="8570" spans="2:3" hidden="1">
      <c r="B8570" s="49" t="s">
        <v>6606</v>
      </c>
      <c r="C8570" s="49" t="s">
        <v>206</v>
      </c>
    </row>
    <row r="8571" spans="2:3" hidden="1">
      <c r="B8571" s="49" t="s">
        <v>6607</v>
      </c>
      <c r="C8571" s="49" t="s">
        <v>206</v>
      </c>
    </row>
    <row r="8572" spans="2:3" hidden="1">
      <c r="B8572" s="49" t="s">
        <v>6608</v>
      </c>
      <c r="C8572" s="49" t="s">
        <v>206</v>
      </c>
    </row>
    <row r="8573" spans="2:3" hidden="1">
      <c r="B8573" s="49" t="s">
        <v>6609</v>
      </c>
      <c r="C8573" s="49" t="s">
        <v>206</v>
      </c>
    </row>
    <row r="8574" spans="2:3" hidden="1">
      <c r="B8574" s="49" t="s">
        <v>6610</v>
      </c>
      <c r="C8574" s="49" t="s">
        <v>207</v>
      </c>
    </row>
    <row r="8575" spans="2:3" hidden="1">
      <c r="B8575" s="49" t="s">
        <v>6611</v>
      </c>
      <c r="C8575" s="49" t="s">
        <v>207</v>
      </c>
    </row>
    <row r="8576" spans="2:3" hidden="1">
      <c r="B8576" s="49" t="s">
        <v>6612</v>
      </c>
      <c r="C8576" s="49" t="s">
        <v>213</v>
      </c>
    </row>
    <row r="8577" spans="2:3" hidden="1">
      <c r="B8577" s="49" t="s">
        <v>6613</v>
      </c>
      <c r="C8577" s="49" t="s">
        <v>213</v>
      </c>
    </row>
    <row r="8578" spans="2:3" hidden="1">
      <c r="B8578" s="49" t="s">
        <v>6614</v>
      </c>
      <c r="C8578" s="49" t="s">
        <v>213</v>
      </c>
    </row>
    <row r="8579" spans="2:3" hidden="1">
      <c r="B8579" s="49" t="s">
        <v>6615</v>
      </c>
      <c r="C8579" s="49" t="s">
        <v>213</v>
      </c>
    </row>
    <row r="8580" spans="2:3" hidden="1">
      <c r="B8580" s="49" t="s">
        <v>6616</v>
      </c>
      <c r="C8580" s="49" t="s">
        <v>207</v>
      </c>
    </row>
    <row r="8581" spans="2:3" hidden="1">
      <c r="B8581" s="49" t="s">
        <v>6617</v>
      </c>
      <c r="C8581" s="49" t="s">
        <v>213</v>
      </c>
    </row>
    <row r="8582" spans="2:3" hidden="1">
      <c r="B8582" s="49" t="s">
        <v>6618</v>
      </c>
      <c r="C8582" s="49" t="s">
        <v>213</v>
      </c>
    </row>
    <row r="8583" spans="2:3" hidden="1">
      <c r="B8583" s="49" t="s">
        <v>6619</v>
      </c>
      <c r="C8583" s="49" t="s">
        <v>213</v>
      </c>
    </row>
    <row r="8584" spans="2:3" hidden="1">
      <c r="B8584" s="49" t="s">
        <v>6620</v>
      </c>
      <c r="C8584" s="49" t="s">
        <v>213</v>
      </c>
    </row>
    <row r="8585" spans="2:3" hidden="1">
      <c r="B8585" s="49" t="s">
        <v>6621</v>
      </c>
      <c r="C8585" s="49" t="s">
        <v>213</v>
      </c>
    </row>
    <row r="8586" spans="2:3" hidden="1">
      <c r="B8586" s="49" t="s">
        <v>6622</v>
      </c>
      <c r="C8586" s="49" t="s">
        <v>213</v>
      </c>
    </row>
    <row r="8587" spans="2:3" hidden="1">
      <c r="B8587" s="49" t="s">
        <v>6623</v>
      </c>
      <c r="C8587" s="49" t="s">
        <v>213</v>
      </c>
    </row>
    <row r="8588" spans="2:3" hidden="1">
      <c r="B8588" s="49" t="s">
        <v>6624</v>
      </c>
      <c r="C8588" s="49" t="s">
        <v>213</v>
      </c>
    </row>
    <row r="8589" spans="2:3" hidden="1">
      <c r="B8589" s="49" t="s">
        <v>6625</v>
      </c>
      <c r="C8589" s="49" t="s">
        <v>207</v>
      </c>
    </row>
    <row r="8590" spans="2:3" hidden="1">
      <c r="B8590" s="49" t="s">
        <v>6626</v>
      </c>
      <c r="C8590" s="49" t="s">
        <v>207</v>
      </c>
    </row>
    <row r="8591" spans="2:3" hidden="1">
      <c r="B8591" s="49" t="s">
        <v>6627</v>
      </c>
      <c r="C8591" s="49" t="s">
        <v>207</v>
      </c>
    </row>
    <row r="8592" spans="2:3" hidden="1">
      <c r="B8592" s="49" t="s">
        <v>6628</v>
      </c>
      <c r="C8592" s="49" t="s">
        <v>213</v>
      </c>
    </row>
    <row r="8593" spans="2:3" hidden="1">
      <c r="B8593" s="49" t="s">
        <v>6629</v>
      </c>
      <c r="C8593" s="49" t="s">
        <v>213</v>
      </c>
    </row>
    <row r="8594" spans="2:3" hidden="1">
      <c r="B8594" s="49" t="s">
        <v>6630</v>
      </c>
      <c r="C8594" s="49" t="s">
        <v>213</v>
      </c>
    </row>
    <row r="8595" spans="2:3" hidden="1">
      <c r="B8595" s="49" t="s">
        <v>6631</v>
      </c>
      <c r="C8595" s="49" t="s">
        <v>213</v>
      </c>
    </row>
    <row r="8596" spans="2:3" hidden="1">
      <c r="B8596" s="49" t="s">
        <v>6632</v>
      </c>
      <c r="C8596" s="49" t="s">
        <v>213</v>
      </c>
    </row>
    <row r="8597" spans="2:3" hidden="1">
      <c r="B8597" s="49" t="s">
        <v>6633</v>
      </c>
      <c r="C8597" s="49" t="s">
        <v>213</v>
      </c>
    </row>
    <row r="8598" spans="2:3" hidden="1">
      <c r="B8598" s="49" t="s">
        <v>6634</v>
      </c>
      <c r="C8598" s="49" t="s">
        <v>213</v>
      </c>
    </row>
    <row r="8599" spans="2:3" hidden="1">
      <c r="B8599" s="49" t="s">
        <v>6635</v>
      </c>
      <c r="C8599" s="49" t="s">
        <v>213</v>
      </c>
    </row>
    <row r="8600" spans="2:3" hidden="1">
      <c r="B8600" s="49" t="s">
        <v>6636</v>
      </c>
      <c r="C8600" s="49" t="s">
        <v>213</v>
      </c>
    </row>
    <row r="8601" spans="2:3" hidden="1">
      <c r="B8601" s="49" t="s">
        <v>6637</v>
      </c>
      <c r="C8601" s="49" t="s">
        <v>213</v>
      </c>
    </row>
    <row r="8602" spans="2:3" hidden="1">
      <c r="B8602" s="49" t="s">
        <v>6638</v>
      </c>
      <c r="C8602" s="49" t="s">
        <v>213</v>
      </c>
    </row>
    <row r="8603" spans="2:3" hidden="1">
      <c r="B8603" s="49" t="s">
        <v>6639</v>
      </c>
      <c r="C8603" s="49" t="s">
        <v>213</v>
      </c>
    </row>
    <row r="8604" spans="2:3" hidden="1">
      <c r="B8604" s="49" t="s">
        <v>6640</v>
      </c>
      <c r="C8604" s="49" t="s">
        <v>213</v>
      </c>
    </row>
    <row r="8605" spans="2:3" hidden="1">
      <c r="B8605" s="49" t="s">
        <v>6641</v>
      </c>
      <c r="C8605" s="49" t="s">
        <v>213</v>
      </c>
    </row>
    <row r="8606" spans="2:3" hidden="1">
      <c r="B8606" s="49" t="s">
        <v>6642</v>
      </c>
      <c r="C8606" s="49" t="s">
        <v>213</v>
      </c>
    </row>
    <row r="8607" spans="2:3" hidden="1">
      <c r="B8607" s="49" t="s">
        <v>6643</v>
      </c>
      <c r="C8607" s="49" t="s">
        <v>207</v>
      </c>
    </row>
    <row r="8608" spans="2:3" hidden="1">
      <c r="B8608" s="49" t="s">
        <v>6644</v>
      </c>
      <c r="C8608" s="49" t="s">
        <v>207</v>
      </c>
    </row>
    <row r="8609" spans="2:3" hidden="1">
      <c r="B8609" s="49" t="s">
        <v>6645</v>
      </c>
      <c r="C8609" s="49" t="s">
        <v>207</v>
      </c>
    </row>
    <row r="8610" spans="2:3" hidden="1">
      <c r="B8610" s="49" t="s">
        <v>6646</v>
      </c>
      <c r="C8610" s="49" t="s">
        <v>207</v>
      </c>
    </row>
    <row r="8611" spans="2:3" hidden="1">
      <c r="B8611" s="49" t="s">
        <v>6647</v>
      </c>
      <c r="C8611" s="49" t="s">
        <v>213</v>
      </c>
    </row>
    <row r="8612" spans="2:3" hidden="1">
      <c r="B8612" s="49" t="s">
        <v>6648</v>
      </c>
      <c r="C8612" s="49" t="s">
        <v>213</v>
      </c>
    </row>
    <row r="8613" spans="2:3" hidden="1">
      <c r="B8613" s="49" t="s">
        <v>6649</v>
      </c>
      <c r="C8613" s="49" t="s">
        <v>213</v>
      </c>
    </row>
    <row r="8614" spans="2:3" hidden="1">
      <c r="B8614" s="49" t="s">
        <v>6650</v>
      </c>
      <c r="C8614" s="49" t="s">
        <v>213</v>
      </c>
    </row>
    <row r="8615" spans="2:3" hidden="1">
      <c r="B8615" s="49" t="s">
        <v>6651</v>
      </c>
      <c r="C8615" s="49" t="s">
        <v>213</v>
      </c>
    </row>
    <row r="8616" spans="2:3" hidden="1">
      <c r="B8616" s="49" t="s">
        <v>6652</v>
      </c>
      <c r="C8616" s="49" t="s">
        <v>213</v>
      </c>
    </row>
    <row r="8617" spans="2:3" hidden="1">
      <c r="B8617" s="49" t="s">
        <v>6653</v>
      </c>
      <c r="C8617" s="49" t="s">
        <v>213</v>
      </c>
    </row>
    <row r="8618" spans="2:3" hidden="1">
      <c r="B8618" s="49" t="s">
        <v>6654</v>
      </c>
      <c r="C8618" s="49" t="s">
        <v>213</v>
      </c>
    </row>
    <row r="8619" spans="2:3" hidden="1">
      <c r="B8619" s="49" t="s">
        <v>6655</v>
      </c>
      <c r="C8619" s="49" t="s">
        <v>213</v>
      </c>
    </row>
    <row r="8620" spans="2:3" hidden="1">
      <c r="B8620" s="49" t="s">
        <v>6656</v>
      </c>
      <c r="C8620" s="49" t="s">
        <v>213</v>
      </c>
    </row>
    <row r="8621" spans="2:3" hidden="1">
      <c r="B8621" s="49" t="s">
        <v>6657</v>
      </c>
      <c r="C8621" s="49" t="s">
        <v>213</v>
      </c>
    </row>
    <row r="8622" spans="2:3" hidden="1">
      <c r="B8622" s="49" t="s">
        <v>6658</v>
      </c>
      <c r="C8622" s="49" t="s">
        <v>213</v>
      </c>
    </row>
    <row r="8623" spans="2:3" hidden="1">
      <c r="B8623" s="49" t="s">
        <v>6659</v>
      </c>
      <c r="C8623" s="49" t="s">
        <v>213</v>
      </c>
    </row>
    <row r="8624" spans="2:3" hidden="1">
      <c r="B8624" s="49" t="s">
        <v>6660</v>
      </c>
      <c r="C8624" s="49" t="s">
        <v>213</v>
      </c>
    </row>
    <row r="8625" spans="2:3" hidden="1">
      <c r="B8625" s="49" t="s">
        <v>6661</v>
      </c>
      <c r="C8625" s="49" t="s">
        <v>213</v>
      </c>
    </row>
    <row r="8626" spans="2:3" hidden="1">
      <c r="B8626" s="49" t="s">
        <v>6662</v>
      </c>
      <c r="C8626" s="49" t="s">
        <v>213</v>
      </c>
    </row>
    <row r="8627" spans="2:3" hidden="1">
      <c r="B8627" s="49" t="s">
        <v>6663</v>
      </c>
      <c r="C8627" s="49" t="s">
        <v>213</v>
      </c>
    </row>
    <row r="8628" spans="2:3" hidden="1">
      <c r="B8628" s="49" t="s">
        <v>6664</v>
      </c>
      <c r="C8628" s="49" t="s">
        <v>213</v>
      </c>
    </row>
    <row r="8629" spans="2:3" hidden="1">
      <c r="B8629" s="49" t="s">
        <v>6665</v>
      </c>
      <c r="C8629" s="49" t="s">
        <v>207</v>
      </c>
    </row>
    <row r="8630" spans="2:3" hidden="1">
      <c r="B8630" s="49" t="s">
        <v>6666</v>
      </c>
      <c r="C8630" s="49" t="s">
        <v>207</v>
      </c>
    </row>
    <row r="8631" spans="2:3" hidden="1">
      <c r="B8631" s="49" t="s">
        <v>6667</v>
      </c>
      <c r="C8631" s="49" t="s">
        <v>207</v>
      </c>
    </row>
    <row r="8632" spans="2:3" hidden="1">
      <c r="B8632" s="49" t="s">
        <v>6668</v>
      </c>
      <c r="C8632" s="49" t="s">
        <v>207</v>
      </c>
    </row>
    <row r="8633" spans="2:3" hidden="1">
      <c r="B8633" s="49" t="s">
        <v>6669</v>
      </c>
      <c r="C8633" s="49" t="s">
        <v>213</v>
      </c>
    </row>
    <row r="8634" spans="2:3" hidden="1">
      <c r="B8634" s="49" t="s">
        <v>6670</v>
      </c>
      <c r="C8634" s="49" t="s">
        <v>213</v>
      </c>
    </row>
    <row r="8635" spans="2:3" hidden="1">
      <c r="B8635" s="49" t="s">
        <v>6671</v>
      </c>
      <c r="C8635" s="49" t="s">
        <v>213</v>
      </c>
    </row>
    <row r="8636" spans="2:3" hidden="1">
      <c r="B8636" s="49" t="s">
        <v>6672</v>
      </c>
      <c r="C8636" s="49" t="s">
        <v>213</v>
      </c>
    </row>
    <row r="8637" spans="2:3" hidden="1">
      <c r="B8637" s="49" t="s">
        <v>6673</v>
      </c>
      <c r="C8637" s="49" t="s">
        <v>213</v>
      </c>
    </row>
    <row r="8638" spans="2:3" hidden="1">
      <c r="B8638" s="49" t="s">
        <v>6674</v>
      </c>
      <c r="C8638" s="49" t="s">
        <v>213</v>
      </c>
    </row>
    <row r="8639" spans="2:3" hidden="1">
      <c r="B8639" s="49" t="s">
        <v>6675</v>
      </c>
      <c r="C8639" s="49" t="s">
        <v>213</v>
      </c>
    </row>
    <row r="8640" spans="2:3" hidden="1">
      <c r="B8640" s="49" t="s">
        <v>6676</v>
      </c>
      <c r="C8640" s="49" t="s">
        <v>213</v>
      </c>
    </row>
    <row r="8641" spans="2:3" hidden="1">
      <c r="B8641" s="49" t="s">
        <v>6677</v>
      </c>
      <c r="C8641" s="49" t="s">
        <v>213</v>
      </c>
    </row>
    <row r="8642" spans="2:3" hidden="1">
      <c r="B8642" s="49" t="s">
        <v>6678</v>
      </c>
      <c r="C8642" s="49" t="s">
        <v>213</v>
      </c>
    </row>
    <row r="8643" spans="2:3" hidden="1">
      <c r="B8643" s="49" t="s">
        <v>6679</v>
      </c>
      <c r="C8643" s="49" t="s">
        <v>213</v>
      </c>
    </row>
    <row r="8644" spans="2:3" hidden="1">
      <c r="B8644" s="49" t="s">
        <v>6680</v>
      </c>
      <c r="C8644" s="49" t="s">
        <v>213</v>
      </c>
    </row>
    <row r="8645" spans="2:3" hidden="1">
      <c r="B8645" s="49" t="s">
        <v>6681</v>
      </c>
      <c r="C8645" s="49" t="s">
        <v>213</v>
      </c>
    </row>
    <row r="8646" spans="2:3" hidden="1">
      <c r="B8646" s="49" t="s">
        <v>6682</v>
      </c>
      <c r="C8646" s="49" t="s">
        <v>213</v>
      </c>
    </row>
    <row r="8647" spans="2:3" hidden="1">
      <c r="B8647" s="49" t="s">
        <v>6683</v>
      </c>
      <c r="C8647" s="49" t="s">
        <v>206</v>
      </c>
    </row>
    <row r="8648" spans="2:3" hidden="1">
      <c r="B8648" s="49" t="s">
        <v>6684</v>
      </c>
      <c r="C8648" s="49" t="s">
        <v>206</v>
      </c>
    </row>
    <row r="8649" spans="2:3" hidden="1">
      <c r="B8649" s="49" t="s">
        <v>6685</v>
      </c>
      <c r="C8649" s="49" t="s">
        <v>206</v>
      </c>
    </row>
    <row r="8650" spans="2:3" hidden="1">
      <c r="B8650" s="49" t="s">
        <v>6686</v>
      </c>
      <c r="C8650" s="49" t="s">
        <v>206</v>
      </c>
    </row>
    <row r="8651" spans="2:3" hidden="1">
      <c r="B8651" s="49" t="s">
        <v>6687</v>
      </c>
      <c r="C8651" s="49" t="s">
        <v>206</v>
      </c>
    </row>
    <row r="8652" spans="2:3" hidden="1">
      <c r="B8652" s="49" t="s">
        <v>6688</v>
      </c>
      <c r="C8652" s="49" t="s">
        <v>206</v>
      </c>
    </row>
    <row r="8653" spans="2:3" hidden="1">
      <c r="B8653" s="49" t="s">
        <v>6689</v>
      </c>
      <c r="C8653" s="49" t="s">
        <v>206</v>
      </c>
    </row>
    <row r="8654" spans="2:3" hidden="1">
      <c r="B8654" s="49" t="s">
        <v>6690</v>
      </c>
      <c r="C8654" s="49" t="s">
        <v>206</v>
      </c>
    </row>
    <row r="8655" spans="2:3" hidden="1">
      <c r="B8655" s="49" t="s">
        <v>6691</v>
      </c>
      <c r="C8655" s="49" t="s">
        <v>206</v>
      </c>
    </row>
    <row r="8656" spans="2:3" hidden="1">
      <c r="B8656" s="49" t="s">
        <v>6692</v>
      </c>
      <c r="C8656" s="49" t="s">
        <v>207</v>
      </c>
    </row>
    <row r="8657" spans="2:3" hidden="1">
      <c r="B8657" s="49" t="s">
        <v>6693</v>
      </c>
      <c r="C8657" s="49" t="s">
        <v>207</v>
      </c>
    </row>
    <row r="8658" spans="2:3" hidden="1">
      <c r="B8658" s="49" t="s">
        <v>6694</v>
      </c>
      <c r="C8658" s="49" t="s">
        <v>207</v>
      </c>
    </row>
    <row r="8659" spans="2:3" hidden="1">
      <c r="B8659" s="49" t="s">
        <v>6695</v>
      </c>
      <c r="C8659" s="49" t="s">
        <v>207</v>
      </c>
    </row>
    <row r="8660" spans="2:3" hidden="1">
      <c r="B8660" s="49" t="s">
        <v>6696</v>
      </c>
      <c r="C8660" s="49" t="s">
        <v>213</v>
      </c>
    </row>
    <row r="8661" spans="2:3" hidden="1">
      <c r="B8661" s="49" t="s">
        <v>6697</v>
      </c>
      <c r="C8661" s="49" t="s">
        <v>207</v>
      </c>
    </row>
    <row r="8662" spans="2:3" hidden="1">
      <c r="B8662" s="49" t="s">
        <v>6698</v>
      </c>
      <c r="C8662" s="49" t="s">
        <v>213</v>
      </c>
    </row>
    <row r="8663" spans="2:3" hidden="1">
      <c r="B8663" s="49" t="s">
        <v>6699</v>
      </c>
      <c r="C8663" s="49" t="s">
        <v>213</v>
      </c>
    </row>
    <row r="8664" spans="2:3" hidden="1">
      <c r="B8664" s="49" t="s">
        <v>6700</v>
      </c>
      <c r="C8664" s="49" t="s">
        <v>213</v>
      </c>
    </row>
    <row r="8665" spans="2:3" hidden="1">
      <c r="B8665" s="49" t="s">
        <v>6701</v>
      </c>
      <c r="C8665" s="49" t="s">
        <v>213</v>
      </c>
    </row>
    <row r="8666" spans="2:3" hidden="1">
      <c r="B8666" s="49" t="s">
        <v>6702</v>
      </c>
      <c r="C8666" s="49" t="s">
        <v>207</v>
      </c>
    </row>
    <row r="8667" spans="2:3" hidden="1">
      <c r="B8667" s="49" t="s">
        <v>6703</v>
      </c>
      <c r="C8667" s="49" t="s">
        <v>213</v>
      </c>
    </row>
    <row r="8668" spans="2:3" hidden="1">
      <c r="B8668" s="49" t="s">
        <v>6704</v>
      </c>
      <c r="C8668" s="49" t="s">
        <v>213</v>
      </c>
    </row>
    <row r="8669" spans="2:3" hidden="1">
      <c r="B8669" s="49" t="s">
        <v>6705</v>
      </c>
      <c r="C8669" s="49" t="s">
        <v>213</v>
      </c>
    </row>
    <row r="8670" spans="2:3" hidden="1">
      <c r="B8670" s="49" t="s">
        <v>6706</v>
      </c>
      <c r="C8670" s="49" t="s">
        <v>213</v>
      </c>
    </row>
    <row r="8671" spans="2:3" hidden="1">
      <c r="B8671" s="49" t="s">
        <v>6707</v>
      </c>
      <c r="C8671" s="49" t="s">
        <v>213</v>
      </c>
    </row>
    <row r="8672" spans="2:3" hidden="1">
      <c r="B8672" s="49" t="s">
        <v>6708</v>
      </c>
      <c r="C8672" s="49" t="s">
        <v>213</v>
      </c>
    </row>
    <row r="8673" spans="2:3" hidden="1">
      <c r="B8673" s="49" t="s">
        <v>6709</v>
      </c>
      <c r="C8673" s="49" t="s">
        <v>213</v>
      </c>
    </row>
    <row r="8674" spans="2:3" hidden="1">
      <c r="B8674" s="49" t="s">
        <v>6710</v>
      </c>
      <c r="C8674" s="49" t="s">
        <v>213</v>
      </c>
    </row>
    <row r="8675" spans="2:3" hidden="1">
      <c r="B8675" s="49" t="s">
        <v>6711</v>
      </c>
      <c r="C8675" s="49" t="s">
        <v>207</v>
      </c>
    </row>
    <row r="8676" spans="2:3" hidden="1">
      <c r="B8676" s="49" t="s">
        <v>6712</v>
      </c>
      <c r="C8676" s="49" t="s">
        <v>207</v>
      </c>
    </row>
    <row r="8677" spans="2:3" hidden="1">
      <c r="B8677" s="49" t="s">
        <v>6713</v>
      </c>
      <c r="C8677" s="49" t="s">
        <v>207</v>
      </c>
    </row>
    <row r="8678" spans="2:3" hidden="1">
      <c r="B8678" s="49" t="s">
        <v>6714</v>
      </c>
      <c r="C8678" s="49" t="s">
        <v>207</v>
      </c>
    </row>
    <row r="8679" spans="2:3" hidden="1">
      <c r="B8679" s="49" t="s">
        <v>6715</v>
      </c>
      <c r="C8679" s="49" t="s">
        <v>213</v>
      </c>
    </row>
    <row r="8680" spans="2:3" hidden="1">
      <c r="B8680" s="49" t="s">
        <v>6716</v>
      </c>
      <c r="C8680" s="49" t="s">
        <v>213</v>
      </c>
    </row>
    <row r="8681" spans="2:3" hidden="1">
      <c r="B8681" s="49" t="s">
        <v>6717</v>
      </c>
      <c r="C8681" s="49" t="s">
        <v>213</v>
      </c>
    </row>
    <row r="8682" spans="2:3" hidden="1">
      <c r="B8682" s="49" t="s">
        <v>6718</v>
      </c>
      <c r="C8682" s="49" t="s">
        <v>213</v>
      </c>
    </row>
    <row r="8683" spans="2:3" hidden="1">
      <c r="B8683" s="49" t="s">
        <v>6719</v>
      </c>
      <c r="C8683" s="49" t="s">
        <v>213</v>
      </c>
    </row>
    <row r="8684" spans="2:3" hidden="1">
      <c r="B8684" s="49" t="s">
        <v>6720</v>
      </c>
      <c r="C8684" s="49" t="s">
        <v>213</v>
      </c>
    </row>
    <row r="8685" spans="2:3" hidden="1">
      <c r="B8685" s="49" t="s">
        <v>6721</v>
      </c>
      <c r="C8685" s="49" t="s">
        <v>213</v>
      </c>
    </row>
    <row r="8686" spans="2:3" hidden="1">
      <c r="B8686" s="49" t="s">
        <v>6722</v>
      </c>
      <c r="C8686" s="49" t="s">
        <v>213</v>
      </c>
    </row>
    <row r="8687" spans="2:3" hidden="1">
      <c r="B8687" s="49" t="s">
        <v>6723</v>
      </c>
      <c r="C8687" s="49" t="s">
        <v>213</v>
      </c>
    </row>
    <row r="8688" spans="2:3" hidden="1">
      <c r="B8688" s="49" t="s">
        <v>6724</v>
      </c>
      <c r="C8688" s="49" t="s">
        <v>213</v>
      </c>
    </row>
    <row r="8689" spans="2:3" hidden="1">
      <c r="B8689" s="49" t="s">
        <v>6725</v>
      </c>
      <c r="C8689" s="49" t="s">
        <v>213</v>
      </c>
    </row>
    <row r="8690" spans="2:3" hidden="1">
      <c r="B8690" s="49" t="s">
        <v>6726</v>
      </c>
      <c r="C8690" s="49" t="s">
        <v>213</v>
      </c>
    </row>
    <row r="8691" spans="2:3" hidden="1">
      <c r="B8691" s="49" t="s">
        <v>6727</v>
      </c>
      <c r="C8691" s="49" t="s">
        <v>213</v>
      </c>
    </row>
    <row r="8692" spans="2:3" hidden="1">
      <c r="B8692" s="49" t="s">
        <v>6728</v>
      </c>
      <c r="C8692" s="49" t="s">
        <v>213</v>
      </c>
    </row>
    <row r="8693" spans="2:3" hidden="1">
      <c r="B8693" s="49" t="s">
        <v>6729</v>
      </c>
      <c r="C8693" s="49" t="s">
        <v>213</v>
      </c>
    </row>
    <row r="8694" spans="2:3" hidden="1">
      <c r="B8694" s="49" t="s">
        <v>6730</v>
      </c>
      <c r="C8694" s="49" t="s">
        <v>213</v>
      </c>
    </row>
    <row r="8695" spans="2:3" hidden="1">
      <c r="B8695" s="49" t="s">
        <v>6731</v>
      </c>
      <c r="C8695" s="49" t="s">
        <v>213</v>
      </c>
    </row>
    <row r="8696" spans="2:3" hidden="1">
      <c r="B8696" s="49" t="s">
        <v>6732</v>
      </c>
      <c r="C8696" s="49" t="s">
        <v>213</v>
      </c>
    </row>
    <row r="8697" spans="2:3" hidden="1">
      <c r="B8697" s="49" t="s">
        <v>6733</v>
      </c>
      <c r="C8697" s="49" t="s">
        <v>207</v>
      </c>
    </row>
    <row r="8698" spans="2:3" hidden="1">
      <c r="B8698" s="49" t="s">
        <v>6734</v>
      </c>
      <c r="C8698" s="49" t="s">
        <v>207</v>
      </c>
    </row>
    <row r="8699" spans="2:3" hidden="1">
      <c r="B8699" s="49" t="s">
        <v>6735</v>
      </c>
      <c r="C8699" s="49" t="s">
        <v>207</v>
      </c>
    </row>
    <row r="8700" spans="2:3" hidden="1">
      <c r="B8700" s="49" t="s">
        <v>6736</v>
      </c>
      <c r="C8700" s="49" t="s">
        <v>207</v>
      </c>
    </row>
    <row r="8701" spans="2:3" hidden="1">
      <c r="B8701" s="49" t="s">
        <v>6737</v>
      </c>
      <c r="C8701" s="49" t="s">
        <v>213</v>
      </c>
    </row>
    <row r="8702" spans="2:3" hidden="1">
      <c r="B8702" s="49" t="s">
        <v>6738</v>
      </c>
      <c r="C8702" s="49" t="s">
        <v>213</v>
      </c>
    </row>
    <row r="8703" spans="2:3" hidden="1">
      <c r="B8703" s="49" t="s">
        <v>6739</v>
      </c>
      <c r="C8703" s="49" t="s">
        <v>213</v>
      </c>
    </row>
    <row r="8704" spans="2:3" hidden="1">
      <c r="B8704" s="49" t="s">
        <v>6740</v>
      </c>
      <c r="C8704" s="49" t="s">
        <v>213</v>
      </c>
    </row>
    <row r="8705" spans="2:3" hidden="1">
      <c r="B8705" s="49" t="s">
        <v>6741</v>
      </c>
      <c r="C8705" s="49" t="s">
        <v>213</v>
      </c>
    </row>
    <row r="8706" spans="2:3" hidden="1">
      <c r="B8706" s="49" t="s">
        <v>6742</v>
      </c>
      <c r="C8706" s="49" t="s">
        <v>213</v>
      </c>
    </row>
    <row r="8707" spans="2:3" hidden="1">
      <c r="B8707" s="49" t="s">
        <v>6743</v>
      </c>
      <c r="C8707" s="49" t="s">
        <v>213</v>
      </c>
    </row>
    <row r="8708" spans="2:3" hidden="1">
      <c r="B8708" s="49" t="s">
        <v>6744</v>
      </c>
      <c r="C8708" s="49" t="s">
        <v>213</v>
      </c>
    </row>
    <row r="8709" spans="2:3" hidden="1">
      <c r="B8709" s="49" t="s">
        <v>6745</v>
      </c>
      <c r="C8709" s="49" t="s">
        <v>213</v>
      </c>
    </row>
    <row r="8710" spans="2:3" hidden="1">
      <c r="B8710" s="49" t="s">
        <v>6746</v>
      </c>
      <c r="C8710" s="49" t="s">
        <v>213</v>
      </c>
    </row>
    <row r="8711" spans="2:3" hidden="1">
      <c r="B8711" s="49" t="s">
        <v>6747</v>
      </c>
      <c r="C8711" s="49" t="s">
        <v>213</v>
      </c>
    </row>
    <row r="8712" spans="2:3" hidden="1">
      <c r="B8712" s="49" t="s">
        <v>6748</v>
      </c>
      <c r="C8712" s="49" t="s">
        <v>213</v>
      </c>
    </row>
    <row r="8713" spans="2:3" hidden="1">
      <c r="B8713" s="49" t="s">
        <v>6749</v>
      </c>
      <c r="C8713" s="49" t="s">
        <v>213</v>
      </c>
    </row>
    <row r="8714" spans="2:3" hidden="1">
      <c r="B8714" s="49" t="s">
        <v>6750</v>
      </c>
      <c r="C8714" s="49" t="s">
        <v>213</v>
      </c>
    </row>
    <row r="8715" spans="2:3" hidden="1">
      <c r="B8715" s="49" t="s">
        <v>6751</v>
      </c>
      <c r="C8715" s="49" t="s">
        <v>213</v>
      </c>
    </row>
    <row r="8716" spans="2:3" hidden="1">
      <c r="B8716" s="49" t="s">
        <v>6752</v>
      </c>
      <c r="C8716" s="49" t="s">
        <v>213</v>
      </c>
    </row>
    <row r="8717" spans="2:3" hidden="1">
      <c r="B8717" s="49" t="s">
        <v>6753</v>
      </c>
      <c r="C8717" s="49" t="s">
        <v>213</v>
      </c>
    </row>
    <row r="8718" spans="2:3" hidden="1">
      <c r="B8718" s="49" t="s">
        <v>6754</v>
      </c>
      <c r="C8718" s="49" t="s">
        <v>213</v>
      </c>
    </row>
    <row r="8719" spans="2:3" hidden="1">
      <c r="B8719" s="49" t="s">
        <v>6755</v>
      </c>
      <c r="C8719" s="49" t="s">
        <v>207</v>
      </c>
    </row>
    <row r="8720" spans="2:3" hidden="1">
      <c r="B8720" s="49" t="s">
        <v>6756</v>
      </c>
      <c r="C8720" s="49" t="s">
        <v>207</v>
      </c>
    </row>
    <row r="8721" spans="2:3" hidden="1">
      <c r="B8721" s="49" t="s">
        <v>6757</v>
      </c>
      <c r="C8721" s="49" t="s">
        <v>207</v>
      </c>
    </row>
    <row r="8722" spans="2:3" hidden="1">
      <c r="B8722" s="49" t="s">
        <v>6758</v>
      </c>
      <c r="C8722" s="49" t="s">
        <v>207</v>
      </c>
    </row>
    <row r="8723" spans="2:3" hidden="1">
      <c r="B8723" s="49" t="s">
        <v>6759</v>
      </c>
      <c r="C8723" s="49" t="s">
        <v>213</v>
      </c>
    </row>
    <row r="8724" spans="2:3" hidden="1">
      <c r="B8724" s="49" t="s">
        <v>6760</v>
      </c>
      <c r="C8724" s="49" t="s">
        <v>213</v>
      </c>
    </row>
    <row r="8725" spans="2:3" hidden="1">
      <c r="B8725" s="49" t="s">
        <v>6761</v>
      </c>
      <c r="C8725" s="49" t="s">
        <v>213</v>
      </c>
    </row>
    <row r="8726" spans="2:3" hidden="1">
      <c r="B8726" s="49" t="s">
        <v>6762</v>
      </c>
      <c r="C8726" s="49" t="s">
        <v>213</v>
      </c>
    </row>
    <row r="8727" spans="2:3" hidden="1">
      <c r="B8727" s="49" t="s">
        <v>6763</v>
      </c>
      <c r="C8727" s="49" t="s">
        <v>213</v>
      </c>
    </row>
    <row r="8728" spans="2:3" hidden="1">
      <c r="B8728" s="49" t="s">
        <v>6764</v>
      </c>
      <c r="C8728" s="49" t="s">
        <v>213</v>
      </c>
    </row>
    <row r="8729" spans="2:3" hidden="1">
      <c r="B8729" s="49" t="s">
        <v>6765</v>
      </c>
      <c r="C8729" s="49" t="s">
        <v>213</v>
      </c>
    </row>
    <row r="8730" spans="2:3" hidden="1">
      <c r="B8730" s="49" t="s">
        <v>6766</v>
      </c>
      <c r="C8730" s="49" t="s">
        <v>213</v>
      </c>
    </row>
    <row r="8731" spans="2:3" hidden="1">
      <c r="B8731" s="49" t="s">
        <v>6767</v>
      </c>
      <c r="C8731" s="49" t="s">
        <v>213</v>
      </c>
    </row>
    <row r="8732" spans="2:3" hidden="1">
      <c r="B8732" s="49" t="s">
        <v>6768</v>
      </c>
      <c r="C8732" s="49" t="s">
        <v>213</v>
      </c>
    </row>
    <row r="8733" spans="2:3" hidden="1">
      <c r="B8733" s="49" t="s">
        <v>6769</v>
      </c>
      <c r="C8733" s="49" t="s">
        <v>213</v>
      </c>
    </row>
    <row r="8734" spans="2:3" hidden="1">
      <c r="B8734" s="49" t="s">
        <v>6770</v>
      </c>
      <c r="C8734" s="49" t="s">
        <v>213</v>
      </c>
    </row>
    <row r="8735" spans="2:3" hidden="1">
      <c r="B8735" s="49" t="s">
        <v>6771</v>
      </c>
      <c r="C8735" s="49" t="s">
        <v>213</v>
      </c>
    </row>
    <row r="8736" spans="2:3" hidden="1">
      <c r="B8736" s="49" t="s">
        <v>6772</v>
      </c>
      <c r="C8736" s="49" t="s">
        <v>213</v>
      </c>
    </row>
    <row r="8737" spans="2:3" hidden="1">
      <c r="B8737" s="49" t="s">
        <v>6773</v>
      </c>
      <c r="C8737" s="49" t="s">
        <v>206</v>
      </c>
    </row>
    <row r="8738" spans="2:3" hidden="1">
      <c r="B8738" s="49" t="s">
        <v>6774</v>
      </c>
      <c r="C8738" s="49" t="s">
        <v>206</v>
      </c>
    </row>
    <row r="8739" spans="2:3" hidden="1">
      <c r="B8739" s="49" t="s">
        <v>6775</v>
      </c>
      <c r="C8739" s="49" t="s">
        <v>206</v>
      </c>
    </row>
    <row r="8740" spans="2:3" hidden="1">
      <c r="B8740" s="49" t="s">
        <v>6776</v>
      </c>
      <c r="C8740" s="49" t="s">
        <v>206</v>
      </c>
    </row>
    <row r="8741" spans="2:3" hidden="1">
      <c r="B8741" s="49" t="s">
        <v>6777</v>
      </c>
      <c r="C8741" s="49" t="s">
        <v>206</v>
      </c>
    </row>
    <row r="8742" spans="2:3" hidden="1">
      <c r="B8742" s="49" t="s">
        <v>6778</v>
      </c>
      <c r="C8742" s="49" t="s">
        <v>206</v>
      </c>
    </row>
    <row r="8743" spans="2:3" hidden="1">
      <c r="B8743" s="49" t="s">
        <v>6779</v>
      </c>
      <c r="C8743" s="49" t="s">
        <v>206</v>
      </c>
    </row>
    <row r="8744" spans="2:3" hidden="1">
      <c r="B8744" s="49" t="s">
        <v>6780</v>
      </c>
      <c r="C8744" s="49" t="s">
        <v>206</v>
      </c>
    </row>
    <row r="8745" spans="2:3" hidden="1">
      <c r="B8745" s="49" t="s">
        <v>6781</v>
      </c>
      <c r="C8745" s="49" t="s">
        <v>206</v>
      </c>
    </row>
    <row r="8746" spans="2:3" hidden="1">
      <c r="B8746" s="49" t="s">
        <v>6782</v>
      </c>
      <c r="C8746" s="49" t="s">
        <v>207</v>
      </c>
    </row>
    <row r="8747" spans="2:3" hidden="1">
      <c r="B8747" s="49" t="s">
        <v>6783</v>
      </c>
      <c r="C8747" s="49" t="s">
        <v>207</v>
      </c>
    </row>
    <row r="8748" spans="2:3" hidden="1">
      <c r="B8748" s="49" t="s">
        <v>6784</v>
      </c>
      <c r="C8748" s="49" t="s">
        <v>207</v>
      </c>
    </row>
    <row r="8749" spans="2:3" hidden="1">
      <c r="B8749" s="49" t="s">
        <v>6785</v>
      </c>
      <c r="C8749" s="49" t="s">
        <v>207</v>
      </c>
    </row>
    <row r="8750" spans="2:3" hidden="1">
      <c r="B8750" s="49" t="s">
        <v>6786</v>
      </c>
      <c r="C8750" s="49" t="s">
        <v>207</v>
      </c>
    </row>
    <row r="8751" spans="2:3" hidden="1">
      <c r="B8751" s="49" t="s">
        <v>6787</v>
      </c>
      <c r="C8751" s="49" t="s">
        <v>213</v>
      </c>
    </row>
    <row r="8752" spans="2:3" hidden="1">
      <c r="B8752" s="49" t="s">
        <v>6788</v>
      </c>
      <c r="C8752" s="49" t="s">
        <v>213</v>
      </c>
    </row>
    <row r="8753" spans="2:3" hidden="1">
      <c r="B8753" s="49" t="s">
        <v>6789</v>
      </c>
      <c r="C8753" s="49" t="s">
        <v>213</v>
      </c>
    </row>
    <row r="8754" spans="2:3" hidden="1">
      <c r="B8754" s="49" t="s">
        <v>6790</v>
      </c>
      <c r="C8754" s="49" t="s">
        <v>207</v>
      </c>
    </row>
    <row r="8755" spans="2:3" hidden="1">
      <c r="B8755" s="49" t="s">
        <v>6791</v>
      </c>
      <c r="C8755" s="49" t="s">
        <v>213</v>
      </c>
    </row>
    <row r="8756" spans="2:3" hidden="1">
      <c r="B8756" s="49" t="s">
        <v>6792</v>
      </c>
      <c r="C8756" s="49" t="s">
        <v>213</v>
      </c>
    </row>
    <row r="8757" spans="2:3" hidden="1">
      <c r="B8757" s="49" t="s">
        <v>6793</v>
      </c>
      <c r="C8757" s="49" t="s">
        <v>213</v>
      </c>
    </row>
    <row r="8758" spans="2:3" hidden="1">
      <c r="B8758" s="49" t="s">
        <v>6794</v>
      </c>
      <c r="C8758" s="49" t="s">
        <v>213</v>
      </c>
    </row>
    <row r="8759" spans="2:3" hidden="1">
      <c r="B8759" s="49" t="s">
        <v>6795</v>
      </c>
      <c r="C8759" s="49" t="s">
        <v>213</v>
      </c>
    </row>
    <row r="8760" spans="2:3" hidden="1">
      <c r="B8760" s="49" t="s">
        <v>6796</v>
      </c>
      <c r="C8760" s="49" t="s">
        <v>213</v>
      </c>
    </row>
    <row r="8761" spans="2:3" hidden="1">
      <c r="B8761" s="49" t="s">
        <v>6797</v>
      </c>
      <c r="C8761" s="49" t="s">
        <v>207</v>
      </c>
    </row>
    <row r="8762" spans="2:3" hidden="1">
      <c r="B8762" s="49" t="s">
        <v>6798</v>
      </c>
      <c r="C8762" s="49" t="s">
        <v>213</v>
      </c>
    </row>
    <row r="8763" spans="2:3" hidden="1">
      <c r="B8763" s="49" t="s">
        <v>6799</v>
      </c>
      <c r="C8763" s="49" t="s">
        <v>213</v>
      </c>
    </row>
    <row r="8764" spans="2:3" hidden="1">
      <c r="B8764" s="49" t="s">
        <v>6800</v>
      </c>
      <c r="C8764" s="49" t="s">
        <v>213</v>
      </c>
    </row>
    <row r="8765" spans="2:3" hidden="1">
      <c r="B8765" s="49" t="s">
        <v>6801</v>
      </c>
      <c r="C8765" s="49" t="s">
        <v>213</v>
      </c>
    </row>
    <row r="8766" spans="2:3" hidden="1">
      <c r="B8766" s="49" t="s">
        <v>6802</v>
      </c>
      <c r="C8766" s="49" t="s">
        <v>213</v>
      </c>
    </row>
    <row r="8767" spans="2:3" hidden="1">
      <c r="B8767" s="49" t="s">
        <v>6803</v>
      </c>
      <c r="C8767" s="49" t="s">
        <v>213</v>
      </c>
    </row>
    <row r="8768" spans="2:3" hidden="1">
      <c r="B8768" s="49" t="s">
        <v>6804</v>
      </c>
      <c r="C8768" s="49" t="s">
        <v>213</v>
      </c>
    </row>
    <row r="8769" spans="2:3" hidden="1">
      <c r="B8769" s="49" t="s">
        <v>6805</v>
      </c>
      <c r="C8769" s="49" t="s">
        <v>213</v>
      </c>
    </row>
    <row r="8770" spans="2:3" hidden="1">
      <c r="B8770" s="49" t="s">
        <v>6806</v>
      </c>
      <c r="C8770" s="49" t="s">
        <v>213</v>
      </c>
    </row>
    <row r="8771" spans="2:3" hidden="1">
      <c r="B8771" s="49" t="s">
        <v>6807</v>
      </c>
      <c r="C8771" s="49" t="s">
        <v>213</v>
      </c>
    </row>
    <row r="8772" spans="2:3" hidden="1">
      <c r="B8772" s="49" t="s">
        <v>6808</v>
      </c>
      <c r="C8772" s="49" t="s">
        <v>213</v>
      </c>
    </row>
    <row r="8773" spans="2:3" hidden="1">
      <c r="B8773" s="49" t="s">
        <v>6809</v>
      </c>
      <c r="C8773" s="49" t="s">
        <v>213</v>
      </c>
    </row>
    <row r="8774" spans="2:3" hidden="1">
      <c r="B8774" s="49" t="s">
        <v>6810</v>
      </c>
      <c r="C8774" s="49" t="s">
        <v>213</v>
      </c>
    </row>
    <row r="8775" spans="2:3" hidden="1">
      <c r="B8775" s="49" t="s">
        <v>6811</v>
      </c>
      <c r="C8775" s="49" t="s">
        <v>213</v>
      </c>
    </row>
    <row r="8776" spans="2:3" hidden="1">
      <c r="B8776" s="49" t="s">
        <v>6812</v>
      </c>
      <c r="C8776" s="49" t="s">
        <v>207</v>
      </c>
    </row>
    <row r="8777" spans="2:3" hidden="1">
      <c r="B8777" s="49" t="s">
        <v>6813</v>
      </c>
      <c r="C8777" s="49" t="s">
        <v>213</v>
      </c>
    </row>
    <row r="8778" spans="2:3" hidden="1">
      <c r="B8778" s="49" t="s">
        <v>6814</v>
      </c>
      <c r="C8778" s="49" t="s">
        <v>213</v>
      </c>
    </row>
    <row r="8779" spans="2:3" hidden="1">
      <c r="B8779" s="49" t="s">
        <v>6815</v>
      </c>
      <c r="C8779" s="49" t="s">
        <v>213</v>
      </c>
    </row>
    <row r="8780" spans="2:3" hidden="1">
      <c r="B8780" s="49" t="s">
        <v>6816</v>
      </c>
      <c r="C8780" s="49" t="s">
        <v>213</v>
      </c>
    </row>
    <row r="8781" spans="2:3" hidden="1">
      <c r="B8781" s="49" t="s">
        <v>6817</v>
      </c>
      <c r="C8781" s="49" t="s">
        <v>213</v>
      </c>
    </row>
    <row r="8782" spans="2:3" hidden="1">
      <c r="B8782" s="49" t="s">
        <v>6818</v>
      </c>
      <c r="C8782" s="49" t="s">
        <v>213</v>
      </c>
    </row>
    <row r="8783" spans="2:3" hidden="1">
      <c r="B8783" s="49" t="s">
        <v>6819</v>
      </c>
      <c r="C8783" s="49" t="s">
        <v>213</v>
      </c>
    </row>
    <row r="8784" spans="2:3" hidden="1">
      <c r="B8784" s="49" t="s">
        <v>6820</v>
      </c>
      <c r="C8784" s="49" t="s">
        <v>213</v>
      </c>
    </row>
    <row r="8785" spans="2:3" hidden="1">
      <c r="B8785" s="49" t="s">
        <v>6821</v>
      </c>
      <c r="C8785" s="49" t="s">
        <v>213</v>
      </c>
    </row>
    <row r="8786" spans="2:3" hidden="1">
      <c r="B8786" s="49" t="s">
        <v>6822</v>
      </c>
      <c r="C8786" s="49" t="s">
        <v>213</v>
      </c>
    </row>
    <row r="8787" spans="2:3" hidden="1">
      <c r="B8787" s="49" t="s">
        <v>6823</v>
      </c>
      <c r="C8787" s="49" t="s">
        <v>213</v>
      </c>
    </row>
    <row r="8788" spans="2:3" hidden="1">
      <c r="B8788" s="49" t="s">
        <v>6824</v>
      </c>
      <c r="C8788" s="49" t="s">
        <v>213</v>
      </c>
    </row>
    <row r="8789" spans="2:3" hidden="1">
      <c r="B8789" s="49" t="s">
        <v>6825</v>
      </c>
      <c r="C8789" s="49" t="s">
        <v>213</v>
      </c>
    </row>
    <row r="8790" spans="2:3" hidden="1">
      <c r="B8790" s="49" t="s">
        <v>6826</v>
      </c>
      <c r="C8790" s="49" t="s">
        <v>213</v>
      </c>
    </row>
    <row r="8791" spans="2:3" hidden="1">
      <c r="B8791" s="49" t="s">
        <v>6827</v>
      </c>
      <c r="C8791" s="49" t="s">
        <v>207</v>
      </c>
    </row>
    <row r="8792" spans="2:3" hidden="1">
      <c r="B8792" s="49" t="s">
        <v>6828</v>
      </c>
      <c r="C8792" s="49" t="s">
        <v>213</v>
      </c>
    </row>
    <row r="8793" spans="2:3" hidden="1">
      <c r="B8793" s="49" t="s">
        <v>6829</v>
      </c>
      <c r="C8793" s="49" t="s">
        <v>213</v>
      </c>
    </row>
    <row r="8794" spans="2:3" hidden="1">
      <c r="B8794" s="49" t="s">
        <v>6830</v>
      </c>
      <c r="C8794" s="49" t="s">
        <v>213</v>
      </c>
    </row>
    <row r="8795" spans="2:3" hidden="1">
      <c r="B8795" s="49" t="s">
        <v>6831</v>
      </c>
      <c r="C8795" s="49" t="s">
        <v>213</v>
      </c>
    </row>
    <row r="8796" spans="2:3" hidden="1">
      <c r="B8796" s="49" t="s">
        <v>6832</v>
      </c>
      <c r="C8796" s="49" t="s">
        <v>213</v>
      </c>
    </row>
    <row r="8797" spans="2:3" hidden="1">
      <c r="B8797" s="49" t="s">
        <v>6833</v>
      </c>
      <c r="C8797" s="49" t="s">
        <v>213</v>
      </c>
    </row>
    <row r="8798" spans="2:3" hidden="1">
      <c r="B8798" s="49" t="s">
        <v>6834</v>
      </c>
      <c r="C8798" s="49" t="s">
        <v>213</v>
      </c>
    </row>
    <row r="8799" spans="2:3" hidden="1">
      <c r="B8799" s="49" t="s">
        <v>6835</v>
      </c>
      <c r="C8799" s="49" t="s">
        <v>213</v>
      </c>
    </row>
    <row r="8800" spans="2:3" hidden="1">
      <c r="B8800" s="49" t="s">
        <v>6836</v>
      </c>
      <c r="C8800" s="49" t="s">
        <v>209</v>
      </c>
    </row>
    <row r="8801" spans="2:3" hidden="1">
      <c r="B8801" s="49" t="s">
        <v>6837</v>
      </c>
      <c r="C8801" s="49" t="s">
        <v>209</v>
      </c>
    </row>
    <row r="8802" spans="2:3" hidden="1">
      <c r="B8802" s="49" t="s">
        <v>6838</v>
      </c>
      <c r="C8802" s="49" t="s">
        <v>209</v>
      </c>
    </row>
    <row r="8803" spans="2:3" hidden="1">
      <c r="B8803" s="49" t="s">
        <v>6839</v>
      </c>
      <c r="C8803" s="49" t="s">
        <v>209</v>
      </c>
    </row>
    <row r="8804" spans="2:3" hidden="1">
      <c r="B8804" s="49" t="s">
        <v>6840</v>
      </c>
      <c r="C8804" s="49" t="s">
        <v>209</v>
      </c>
    </row>
    <row r="8805" spans="2:3" hidden="1">
      <c r="B8805" s="49" t="s">
        <v>6841</v>
      </c>
      <c r="C8805" s="49" t="s">
        <v>209</v>
      </c>
    </row>
    <row r="8806" spans="2:3" hidden="1">
      <c r="B8806" s="49" t="s">
        <v>6842</v>
      </c>
      <c r="C8806" s="49" t="s">
        <v>209</v>
      </c>
    </row>
    <row r="8807" spans="2:3" hidden="1">
      <c r="B8807" s="49" t="s">
        <v>6843</v>
      </c>
      <c r="C8807" s="49" t="s">
        <v>209</v>
      </c>
    </row>
    <row r="8808" spans="2:3" hidden="1">
      <c r="B8808" s="49" t="s">
        <v>6844</v>
      </c>
      <c r="C8808" s="49" t="s">
        <v>209</v>
      </c>
    </row>
    <row r="8809" spans="2:3" hidden="1">
      <c r="B8809" s="49" t="s">
        <v>6845</v>
      </c>
      <c r="C8809" s="49" t="s">
        <v>209</v>
      </c>
    </row>
    <row r="8810" spans="2:3" hidden="1">
      <c r="B8810" s="49" t="s">
        <v>6846</v>
      </c>
      <c r="C8810" s="49" t="s">
        <v>209</v>
      </c>
    </row>
    <row r="8811" spans="2:3" hidden="1">
      <c r="B8811" s="49" t="s">
        <v>6847</v>
      </c>
      <c r="C8811" s="49" t="s">
        <v>209</v>
      </c>
    </row>
    <row r="8812" spans="2:3" hidden="1">
      <c r="B8812" s="49" t="s">
        <v>6848</v>
      </c>
      <c r="C8812" s="49" t="s">
        <v>209</v>
      </c>
    </row>
    <row r="8813" spans="2:3" hidden="1">
      <c r="B8813" s="49" t="s">
        <v>6849</v>
      </c>
      <c r="C8813" s="49" t="s">
        <v>209</v>
      </c>
    </row>
    <row r="8814" spans="2:3" hidden="1">
      <c r="B8814" s="49" t="s">
        <v>6850</v>
      </c>
      <c r="C8814" s="49" t="s">
        <v>209</v>
      </c>
    </row>
    <row r="8815" spans="2:3" hidden="1">
      <c r="B8815" s="49" t="s">
        <v>6851</v>
      </c>
      <c r="C8815" s="49" t="s">
        <v>209</v>
      </c>
    </row>
    <row r="8816" spans="2:3" hidden="1">
      <c r="B8816" s="49" t="s">
        <v>6852</v>
      </c>
      <c r="C8816" s="49" t="s">
        <v>209</v>
      </c>
    </row>
    <row r="8817" spans="2:3" hidden="1">
      <c r="B8817" s="49" t="s">
        <v>6853</v>
      </c>
      <c r="C8817" s="49" t="s">
        <v>209</v>
      </c>
    </row>
    <row r="8818" spans="2:3" hidden="1">
      <c r="B8818" s="49" t="s">
        <v>6854</v>
      </c>
      <c r="C8818" s="49" t="s">
        <v>209</v>
      </c>
    </row>
    <row r="8819" spans="2:3" hidden="1">
      <c r="B8819" s="49" t="s">
        <v>6855</v>
      </c>
      <c r="C8819" s="49" t="s">
        <v>209</v>
      </c>
    </row>
    <row r="8820" spans="2:3" hidden="1">
      <c r="B8820" s="49" t="s">
        <v>6856</v>
      </c>
      <c r="C8820" s="49" t="s">
        <v>209</v>
      </c>
    </row>
    <row r="8821" spans="2:3" hidden="1">
      <c r="B8821" s="49" t="s">
        <v>6857</v>
      </c>
      <c r="C8821" s="49" t="s">
        <v>209</v>
      </c>
    </row>
    <row r="8822" spans="2:3" hidden="1">
      <c r="B8822" s="49" t="s">
        <v>6858</v>
      </c>
      <c r="C8822" s="49" t="s">
        <v>209</v>
      </c>
    </row>
    <row r="8823" spans="2:3" hidden="1">
      <c r="B8823" s="49" t="s">
        <v>6859</v>
      </c>
      <c r="C8823" s="49" t="s">
        <v>209</v>
      </c>
    </row>
    <row r="8824" spans="2:3" hidden="1">
      <c r="B8824" s="49" t="s">
        <v>6860</v>
      </c>
      <c r="C8824" s="49" t="s">
        <v>209</v>
      </c>
    </row>
    <row r="8825" spans="2:3" hidden="1">
      <c r="B8825" s="49" t="s">
        <v>6861</v>
      </c>
      <c r="C8825" s="49" t="s">
        <v>209</v>
      </c>
    </row>
    <row r="8826" spans="2:3" hidden="1">
      <c r="B8826" s="49" t="s">
        <v>6862</v>
      </c>
      <c r="C8826" s="49" t="s">
        <v>209</v>
      </c>
    </row>
    <row r="8827" spans="2:3" hidden="1">
      <c r="B8827" s="49" t="s">
        <v>6863</v>
      </c>
      <c r="C8827" s="49" t="s">
        <v>207</v>
      </c>
    </row>
    <row r="8828" spans="2:3" hidden="1">
      <c r="B8828" s="49" t="s">
        <v>6864</v>
      </c>
      <c r="C8828" s="49" t="s">
        <v>211</v>
      </c>
    </row>
    <row r="8829" spans="2:3" hidden="1">
      <c r="B8829" s="49" t="s">
        <v>6865</v>
      </c>
      <c r="C8829" s="49" t="s">
        <v>211</v>
      </c>
    </row>
    <row r="8830" spans="2:3" hidden="1">
      <c r="B8830" s="49" t="s">
        <v>6866</v>
      </c>
      <c r="C8830" s="49" t="s">
        <v>211</v>
      </c>
    </row>
    <row r="8831" spans="2:3" hidden="1">
      <c r="B8831" s="49" t="s">
        <v>6867</v>
      </c>
      <c r="C8831" s="49" t="s">
        <v>211</v>
      </c>
    </row>
    <row r="8832" spans="2:3" hidden="1">
      <c r="B8832" s="49" t="s">
        <v>6868</v>
      </c>
      <c r="C8832" s="49" t="s">
        <v>210</v>
      </c>
    </row>
    <row r="8833" spans="2:3" hidden="1">
      <c r="B8833" s="49" t="s">
        <v>6869</v>
      </c>
      <c r="C8833" s="49" t="s">
        <v>210</v>
      </c>
    </row>
    <row r="8834" spans="2:3" hidden="1">
      <c r="B8834" s="49" t="s">
        <v>6870</v>
      </c>
      <c r="C8834" s="49" t="s">
        <v>210</v>
      </c>
    </row>
    <row r="8835" spans="2:3" hidden="1">
      <c r="B8835" s="49" t="s">
        <v>6871</v>
      </c>
      <c r="C8835" s="49" t="s">
        <v>211</v>
      </c>
    </row>
    <row r="8836" spans="2:3" hidden="1">
      <c r="B8836" s="49" t="s">
        <v>6872</v>
      </c>
      <c r="C8836" s="49" t="s">
        <v>210</v>
      </c>
    </row>
    <row r="8837" spans="2:3" hidden="1">
      <c r="B8837" s="49" t="s">
        <v>6873</v>
      </c>
      <c r="C8837" s="49" t="s">
        <v>210</v>
      </c>
    </row>
    <row r="8838" spans="2:3" hidden="1">
      <c r="B8838" s="49" t="s">
        <v>6874</v>
      </c>
      <c r="C8838" s="49" t="s">
        <v>210</v>
      </c>
    </row>
    <row r="8839" spans="2:3" hidden="1">
      <c r="B8839" s="49" t="s">
        <v>6875</v>
      </c>
      <c r="C8839" s="49" t="s">
        <v>211</v>
      </c>
    </row>
    <row r="8840" spans="2:3" hidden="1">
      <c r="B8840" s="49" t="s">
        <v>6876</v>
      </c>
      <c r="C8840" s="49" t="s">
        <v>213</v>
      </c>
    </row>
    <row r="8841" spans="2:3" hidden="1">
      <c r="B8841" s="49" t="s">
        <v>6877</v>
      </c>
      <c r="C8841" s="49" t="s">
        <v>213</v>
      </c>
    </row>
    <row r="8842" spans="2:3" hidden="1">
      <c r="B8842" s="49" t="s">
        <v>6878</v>
      </c>
      <c r="C8842" s="49" t="s">
        <v>211</v>
      </c>
    </row>
    <row r="8843" spans="2:3" hidden="1">
      <c r="B8843" s="49" t="s">
        <v>6879</v>
      </c>
      <c r="C8843" s="49" t="s">
        <v>210</v>
      </c>
    </row>
    <row r="8844" spans="2:3" hidden="1">
      <c r="B8844" s="49" t="s">
        <v>6880</v>
      </c>
      <c r="C8844" s="49" t="s">
        <v>210</v>
      </c>
    </row>
    <row r="8845" spans="2:3" hidden="1">
      <c r="B8845" s="49" t="s">
        <v>6881</v>
      </c>
      <c r="C8845" s="49" t="s">
        <v>210</v>
      </c>
    </row>
    <row r="8846" spans="2:3" hidden="1">
      <c r="B8846" s="49" t="s">
        <v>6882</v>
      </c>
      <c r="C8846" s="49" t="s">
        <v>210</v>
      </c>
    </row>
    <row r="8847" spans="2:3" hidden="1">
      <c r="B8847" s="49" t="s">
        <v>6883</v>
      </c>
      <c r="C8847" s="49" t="s">
        <v>213</v>
      </c>
    </row>
    <row r="8848" spans="2:3" hidden="1">
      <c r="B8848" s="49" t="s">
        <v>6884</v>
      </c>
      <c r="C8848" s="49" t="s">
        <v>213</v>
      </c>
    </row>
    <row r="8849" spans="2:3" hidden="1">
      <c r="B8849" s="49" t="s">
        <v>6885</v>
      </c>
      <c r="C8849" s="49" t="s">
        <v>213</v>
      </c>
    </row>
    <row r="8850" spans="2:3" hidden="1">
      <c r="B8850" s="49" t="s">
        <v>6886</v>
      </c>
      <c r="C8850" s="49" t="s">
        <v>210</v>
      </c>
    </row>
    <row r="8851" spans="2:3" hidden="1">
      <c r="B8851" s="49" t="s">
        <v>6887</v>
      </c>
      <c r="C8851" s="49" t="s">
        <v>213</v>
      </c>
    </row>
    <row r="8852" spans="2:3" hidden="1">
      <c r="B8852" s="49" t="s">
        <v>6888</v>
      </c>
      <c r="C8852" s="49" t="s">
        <v>213</v>
      </c>
    </row>
    <row r="8853" spans="2:3" hidden="1">
      <c r="B8853" s="49" t="s">
        <v>6889</v>
      </c>
      <c r="C8853" s="49" t="s">
        <v>213</v>
      </c>
    </row>
    <row r="8854" spans="2:3" hidden="1">
      <c r="B8854" s="49" t="s">
        <v>6890</v>
      </c>
      <c r="C8854" s="49" t="s">
        <v>213</v>
      </c>
    </row>
    <row r="8855" spans="2:3" hidden="1">
      <c r="B8855" s="49" t="s">
        <v>6891</v>
      </c>
      <c r="C8855" s="49" t="s">
        <v>213</v>
      </c>
    </row>
    <row r="8856" spans="2:3" hidden="1">
      <c r="B8856" s="49" t="s">
        <v>6892</v>
      </c>
      <c r="C8856" s="49" t="s">
        <v>213</v>
      </c>
    </row>
    <row r="8857" spans="2:3" hidden="1">
      <c r="B8857" s="49" t="s">
        <v>6893</v>
      </c>
      <c r="C8857" s="49" t="s">
        <v>211</v>
      </c>
    </row>
    <row r="8858" spans="2:3" hidden="1">
      <c r="B8858" s="49" t="s">
        <v>6894</v>
      </c>
      <c r="C8858" s="49" t="s">
        <v>210</v>
      </c>
    </row>
    <row r="8859" spans="2:3" hidden="1">
      <c r="B8859" s="49" t="s">
        <v>6895</v>
      </c>
      <c r="C8859" s="49" t="s">
        <v>210</v>
      </c>
    </row>
    <row r="8860" spans="2:3" hidden="1">
      <c r="B8860" s="49" t="s">
        <v>6896</v>
      </c>
      <c r="C8860" s="49" t="s">
        <v>210</v>
      </c>
    </row>
    <row r="8861" spans="2:3" hidden="1">
      <c r="B8861" s="49" t="s">
        <v>6897</v>
      </c>
      <c r="C8861" s="49" t="s">
        <v>210</v>
      </c>
    </row>
    <row r="8862" spans="2:3" hidden="1">
      <c r="B8862" s="49" t="s">
        <v>6898</v>
      </c>
      <c r="C8862" s="49" t="s">
        <v>213</v>
      </c>
    </row>
    <row r="8863" spans="2:3" hidden="1">
      <c r="B8863" s="49" t="s">
        <v>6899</v>
      </c>
      <c r="C8863" s="49" t="s">
        <v>213</v>
      </c>
    </row>
    <row r="8864" spans="2:3" hidden="1">
      <c r="B8864" s="49" t="s">
        <v>6900</v>
      </c>
      <c r="C8864" s="49" t="s">
        <v>213</v>
      </c>
    </row>
    <row r="8865" spans="2:3" hidden="1">
      <c r="B8865" s="49" t="s">
        <v>6901</v>
      </c>
      <c r="C8865" s="49" t="s">
        <v>210</v>
      </c>
    </row>
    <row r="8866" spans="2:3" hidden="1">
      <c r="B8866" s="49" t="s">
        <v>6902</v>
      </c>
      <c r="C8866" s="49" t="s">
        <v>213</v>
      </c>
    </row>
    <row r="8867" spans="2:3" hidden="1">
      <c r="B8867" s="49" t="s">
        <v>6903</v>
      </c>
      <c r="C8867" s="49" t="s">
        <v>213</v>
      </c>
    </row>
    <row r="8868" spans="2:3" hidden="1">
      <c r="B8868" s="49" t="s">
        <v>6904</v>
      </c>
      <c r="C8868" s="49" t="s">
        <v>213</v>
      </c>
    </row>
    <row r="8869" spans="2:3" hidden="1">
      <c r="B8869" s="49" t="s">
        <v>6905</v>
      </c>
      <c r="C8869" s="49" t="s">
        <v>213</v>
      </c>
    </row>
    <row r="8870" spans="2:3" hidden="1">
      <c r="B8870" s="49" t="s">
        <v>6906</v>
      </c>
      <c r="C8870" s="49" t="s">
        <v>213</v>
      </c>
    </row>
    <row r="8871" spans="2:3" hidden="1">
      <c r="B8871" s="49" t="s">
        <v>6907</v>
      </c>
      <c r="C8871" s="49" t="s">
        <v>213</v>
      </c>
    </row>
    <row r="8872" spans="2:3" hidden="1">
      <c r="B8872" s="49" t="s">
        <v>6908</v>
      </c>
      <c r="C8872" s="49" t="s">
        <v>211</v>
      </c>
    </row>
    <row r="8873" spans="2:3" hidden="1">
      <c r="B8873" s="49" t="s">
        <v>6909</v>
      </c>
      <c r="C8873" s="49" t="s">
        <v>210</v>
      </c>
    </row>
    <row r="8874" spans="2:3" hidden="1">
      <c r="B8874" s="49" t="s">
        <v>6910</v>
      </c>
      <c r="C8874" s="49" t="s">
        <v>210</v>
      </c>
    </row>
    <row r="8875" spans="2:3" hidden="1">
      <c r="B8875" s="49" t="s">
        <v>6911</v>
      </c>
      <c r="C8875" s="49" t="s">
        <v>210</v>
      </c>
    </row>
    <row r="8876" spans="2:3" hidden="1">
      <c r="B8876" s="49" t="s">
        <v>6912</v>
      </c>
      <c r="C8876" s="49" t="s">
        <v>213</v>
      </c>
    </row>
    <row r="8877" spans="2:3" hidden="1">
      <c r="B8877" s="49" t="s">
        <v>6913</v>
      </c>
      <c r="C8877" s="49" t="s">
        <v>213</v>
      </c>
    </row>
    <row r="8878" spans="2:3" hidden="1">
      <c r="B8878" s="49" t="s">
        <v>6914</v>
      </c>
      <c r="C8878" s="49" t="s">
        <v>210</v>
      </c>
    </row>
    <row r="8879" spans="2:3" hidden="1">
      <c r="B8879" s="49" t="s">
        <v>6915</v>
      </c>
      <c r="C8879" s="49" t="s">
        <v>213</v>
      </c>
    </row>
    <row r="8880" spans="2:3" hidden="1">
      <c r="B8880" s="49" t="s">
        <v>6916</v>
      </c>
      <c r="C8880" s="49" t="s">
        <v>213</v>
      </c>
    </row>
    <row r="8881" spans="2:3" hidden="1">
      <c r="B8881" s="49" t="s">
        <v>6917</v>
      </c>
      <c r="C8881" s="49" t="s">
        <v>211</v>
      </c>
    </row>
    <row r="8882" spans="2:3" hidden="1">
      <c r="B8882" s="49" t="s">
        <v>6918</v>
      </c>
      <c r="C8882" s="49" t="s">
        <v>210</v>
      </c>
    </row>
    <row r="8883" spans="2:3" hidden="1">
      <c r="B8883" s="49" t="s">
        <v>6919</v>
      </c>
      <c r="C8883" s="49" t="s">
        <v>210</v>
      </c>
    </row>
    <row r="8884" spans="2:3" hidden="1">
      <c r="B8884" s="49" t="s">
        <v>6920</v>
      </c>
      <c r="C8884" s="49" t="s">
        <v>210</v>
      </c>
    </row>
    <row r="8885" spans="2:3" hidden="1">
      <c r="B8885" s="49" t="s">
        <v>6921</v>
      </c>
      <c r="C8885" s="49" t="s">
        <v>210</v>
      </c>
    </row>
    <row r="8886" spans="2:3" hidden="1">
      <c r="B8886" s="49" t="s">
        <v>6922</v>
      </c>
      <c r="C8886" s="49" t="s">
        <v>213</v>
      </c>
    </row>
    <row r="8887" spans="2:3" hidden="1">
      <c r="B8887" s="49" t="s">
        <v>6923</v>
      </c>
      <c r="C8887" s="49" t="s">
        <v>213</v>
      </c>
    </row>
    <row r="8888" spans="2:3" hidden="1">
      <c r="B8888" s="49" t="s">
        <v>6924</v>
      </c>
      <c r="C8888" s="49" t="s">
        <v>213</v>
      </c>
    </row>
    <row r="8889" spans="2:3" hidden="1">
      <c r="B8889" s="49" t="s">
        <v>6925</v>
      </c>
      <c r="C8889" s="49" t="s">
        <v>210</v>
      </c>
    </row>
    <row r="8890" spans="2:3" hidden="1">
      <c r="B8890" s="49" t="s">
        <v>6926</v>
      </c>
      <c r="C8890" s="49" t="s">
        <v>213</v>
      </c>
    </row>
    <row r="8891" spans="2:3" hidden="1">
      <c r="B8891" s="49" t="s">
        <v>6927</v>
      </c>
      <c r="C8891" s="49" t="s">
        <v>213</v>
      </c>
    </row>
    <row r="8892" spans="2:3" hidden="1">
      <c r="B8892" s="49" t="s">
        <v>6928</v>
      </c>
      <c r="C8892" s="49" t="s">
        <v>213</v>
      </c>
    </row>
    <row r="8893" spans="2:3" hidden="1">
      <c r="B8893" s="49" t="s">
        <v>6929</v>
      </c>
      <c r="C8893" s="49" t="s">
        <v>213</v>
      </c>
    </row>
    <row r="8894" spans="2:3" hidden="1">
      <c r="B8894" s="49" t="s">
        <v>6930</v>
      </c>
      <c r="C8894" s="49" t="s">
        <v>213</v>
      </c>
    </row>
    <row r="8895" spans="2:3" hidden="1">
      <c r="B8895" s="49" t="s">
        <v>6931</v>
      </c>
      <c r="C8895" s="49" t="s">
        <v>213</v>
      </c>
    </row>
    <row r="8896" spans="2:3" hidden="1">
      <c r="B8896" s="49" t="s">
        <v>6932</v>
      </c>
      <c r="C8896" s="49" t="s">
        <v>210</v>
      </c>
    </row>
    <row r="8897" spans="2:3" hidden="1">
      <c r="B8897" s="49" t="s">
        <v>6933</v>
      </c>
      <c r="C8897" s="49" t="s">
        <v>213</v>
      </c>
    </row>
    <row r="8898" spans="2:3" hidden="1">
      <c r="B8898" s="49" t="s">
        <v>6934</v>
      </c>
      <c r="C8898" s="49" t="s">
        <v>213</v>
      </c>
    </row>
    <row r="8899" spans="2:3" hidden="1">
      <c r="B8899" s="49" t="s">
        <v>6935</v>
      </c>
      <c r="C8899" s="49" t="s">
        <v>213</v>
      </c>
    </row>
    <row r="8900" spans="2:3" hidden="1">
      <c r="B8900" s="49" t="s">
        <v>6936</v>
      </c>
      <c r="C8900" s="49" t="s">
        <v>213</v>
      </c>
    </row>
    <row r="8901" spans="2:3" hidden="1">
      <c r="B8901" s="49" t="s">
        <v>6937</v>
      </c>
      <c r="C8901" s="49" t="s">
        <v>213</v>
      </c>
    </row>
    <row r="8902" spans="2:3" hidden="1">
      <c r="B8902" s="49" t="s">
        <v>6938</v>
      </c>
      <c r="C8902" s="49" t="s">
        <v>213</v>
      </c>
    </row>
    <row r="8903" spans="2:3" hidden="1">
      <c r="B8903" s="49" t="s">
        <v>6939</v>
      </c>
      <c r="C8903" s="49" t="s">
        <v>213</v>
      </c>
    </row>
    <row r="8904" spans="2:3" hidden="1">
      <c r="B8904" s="49" t="s">
        <v>6940</v>
      </c>
      <c r="C8904" s="49" t="s">
        <v>213</v>
      </c>
    </row>
    <row r="8905" spans="2:3" hidden="1">
      <c r="B8905" s="49" t="s">
        <v>6941</v>
      </c>
      <c r="C8905" s="49" t="s">
        <v>213</v>
      </c>
    </row>
    <row r="8906" spans="2:3" hidden="1">
      <c r="B8906" s="49" t="s">
        <v>6942</v>
      </c>
      <c r="C8906" s="49" t="s">
        <v>213</v>
      </c>
    </row>
    <row r="8907" spans="2:3" hidden="1">
      <c r="B8907" s="49" t="s">
        <v>6943</v>
      </c>
      <c r="C8907" s="49" t="s">
        <v>213</v>
      </c>
    </row>
    <row r="8908" spans="2:3" hidden="1">
      <c r="B8908" s="49" t="s">
        <v>6944</v>
      </c>
      <c r="C8908" s="49" t="s">
        <v>213</v>
      </c>
    </row>
    <row r="8909" spans="2:3" hidden="1">
      <c r="B8909" s="49" t="s">
        <v>6945</v>
      </c>
      <c r="C8909" s="49" t="s">
        <v>213</v>
      </c>
    </row>
    <row r="8910" spans="2:3" hidden="1">
      <c r="B8910" s="49" t="s">
        <v>6946</v>
      </c>
      <c r="C8910" s="49" t="s">
        <v>213</v>
      </c>
    </row>
    <row r="8911" spans="2:3" hidden="1">
      <c r="B8911" s="49" t="s">
        <v>6947</v>
      </c>
      <c r="C8911" s="49" t="s">
        <v>210</v>
      </c>
    </row>
    <row r="8912" spans="2:3" hidden="1">
      <c r="B8912" s="49" t="s">
        <v>6948</v>
      </c>
      <c r="C8912" s="49" t="s">
        <v>213</v>
      </c>
    </row>
    <row r="8913" spans="2:3" hidden="1">
      <c r="B8913" s="49" t="s">
        <v>6949</v>
      </c>
      <c r="C8913" s="49" t="s">
        <v>213</v>
      </c>
    </row>
    <row r="8914" spans="2:3" hidden="1">
      <c r="B8914" s="49" t="s">
        <v>6950</v>
      </c>
      <c r="C8914" s="49" t="s">
        <v>213</v>
      </c>
    </row>
    <row r="8915" spans="2:3" hidden="1">
      <c r="B8915" s="49" t="s">
        <v>6951</v>
      </c>
      <c r="C8915" s="49" t="s">
        <v>213</v>
      </c>
    </row>
    <row r="8916" spans="2:3" hidden="1">
      <c r="B8916" s="49" t="s">
        <v>6952</v>
      </c>
      <c r="C8916" s="49" t="s">
        <v>213</v>
      </c>
    </row>
    <row r="8917" spans="2:3" hidden="1">
      <c r="B8917" s="49" t="s">
        <v>6953</v>
      </c>
      <c r="C8917" s="49" t="s">
        <v>213</v>
      </c>
    </row>
    <row r="8918" spans="2:3" hidden="1">
      <c r="B8918" s="49" t="s">
        <v>6954</v>
      </c>
      <c r="C8918" s="49" t="s">
        <v>213</v>
      </c>
    </row>
    <row r="8919" spans="2:3" hidden="1">
      <c r="B8919" s="49" t="s">
        <v>6955</v>
      </c>
      <c r="C8919" s="49" t="s">
        <v>213</v>
      </c>
    </row>
    <row r="8920" spans="2:3" hidden="1">
      <c r="B8920" s="49" t="s">
        <v>6956</v>
      </c>
      <c r="C8920" s="49" t="s">
        <v>213</v>
      </c>
    </row>
    <row r="8921" spans="2:3" hidden="1">
      <c r="B8921" s="49" t="s">
        <v>6957</v>
      </c>
      <c r="C8921" s="49" t="s">
        <v>213</v>
      </c>
    </row>
    <row r="8922" spans="2:3" hidden="1">
      <c r="B8922" s="49" t="s">
        <v>6958</v>
      </c>
      <c r="C8922" s="49" t="s">
        <v>213</v>
      </c>
    </row>
    <row r="8923" spans="2:3" hidden="1">
      <c r="B8923" s="49" t="s">
        <v>6959</v>
      </c>
      <c r="C8923" s="49" t="s">
        <v>213</v>
      </c>
    </row>
    <row r="8924" spans="2:3" hidden="1">
      <c r="B8924" s="49" t="s">
        <v>6960</v>
      </c>
      <c r="C8924" s="49" t="s">
        <v>213</v>
      </c>
    </row>
    <row r="8925" spans="2:3" hidden="1">
      <c r="B8925" s="49" t="s">
        <v>6961</v>
      </c>
      <c r="C8925" s="49" t="s">
        <v>213</v>
      </c>
    </row>
    <row r="8926" spans="2:3" hidden="1">
      <c r="B8926" s="49" t="s">
        <v>6962</v>
      </c>
      <c r="C8926" s="49" t="s">
        <v>210</v>
      </c>
    </row>
    <row r="8927" spans="2:3" hidden="1">
      <c r="B8927" s="49" t="s">
        <v>6963</v>
      </c>
      <c r="C8927" s="49" t="s">
        <v>213</v>
      </c>
    </row>
    <row r="8928" spans="2:3" hidden="1">
      <c r="B8928" s="49" t="s">
        <v>6964</v>
      </c>
      <c r="C8928" s="49" t="s">
        <v>213</v>
      </c>
    </row>
    <row r="8929" spans="2:3" hidden="1">
      <c r="B8929" s="49" t="s">
        <v>6965</v>
      </c>
      <c r="C8929" s="49" t="s">
        <v>213</v>
      </c>
    </row>
    <row r="8930" spans="2:3" hidden="1">
      <c r="B8930" s="49" t="s">
        <v>6966</v>
      </c>
      <c r="C8930" s="49" t="s">
        <v>213</v>
      </c>
    </row>
    <row r="8931" spans="2:3" hidden="1">
      <c r="B8931" s="49" t="s">
        <v>6967</v>
      </c>
      <c r="C8931" s="49" t="s">
        <v>213</v>
      </c>
    </row>
    <row r="8932" spans="2:3" hidden="1">
      <c r="B8932" s="49" t="s">
        <v>6968</v>
      </c>
      <c r="C8932" s="49" t="s">
        <v>213</v>
      </c>
    </row>
    <row r="8933" spans="2:3" hidden="1">
      <c r="B8933" s="49" t="s">
        <v>6969</v>
      </c>
      <c r="C8933" s="49" t="s">
        <v>213</v>
      </c>
    </row>
    <row r="8934" spans="2:3" hidden="1">
      <c r="B8934" s="49" t="s">
        <v>6970</v>
      </c>
      <c r="C8934" s="49" t="s">
        <v>213</v>
      </c>
    </row>
    <row r="8935" spans="2:3" hidden="1">
      <c r="B8935" s="49" t="s">
        <v>6971</v>
      </c>
      <c r="C8935" s="49" t="s">
        <v>211</v>
      </c>
    </row>
    <row r="8936" spans="2:3" hidden="1">
      <c r="B8936" s="49" t="s">
        <v>6972</v>
      </c>
      <c r="C8936" s="49" t="s">
        <v>210</v>
      </c>
    </row>
    <row r="8937" spans="2:3" hidden="1">
      <c r="B8937" s="49" t="s">
        <v>6973</v>
      </c>
      <c r="C8937" s="49" t="s">
        <v>210</v>
      </c>
    </row>
    <row r="8938" spans="2:3" hidden="1">
      <c r="B8938" s="49" t="s">
        <v>6974</v>
      </c>
      <c r="C8938" s="49" t="s">
        <v>210</v>
      </c>
    </row>
    <row r="8939" spans="2:3" hidden="1">
      <c r="B8939" s="49" t="s">
        <v>6975</v>
      </c>
      <c r="C8939" s="49" t="s">
        <v>210</v>
      </c>
    </row>
    <row r="8940" spans="2:3" hidden="1">
      <c r="B8940" s="49" t="s">
        <v>6976</v>
      </c>
      <c r="C8940" s="49" t="s">
        <v>213</v>
      </c>
    </row>
    <row r="8941" spans="2:3" hidden="1">
      <c r="B8941" s="49" t="s">
        <v>6977</v>
      </c>
      <c r="C8941" s="49" t="s">
        <v>213</v>
      </c>
    </row>
    <row r="8942" spans="2:3" hidden="1">
      <c r="B8942" s="49" t="s">
        <v>6978</v>
      </c>
      <c r="C8942" s="49" t="s">
        <v>213</v>
      </c>
    </row>
    <row r="8943" spans="2:3" hidden="1">
      <c r="B8943" s="49" t="s">
        <v>6979</v>
      </c>
      <c r="C8943" s="49" t="s">
        <v>210</v>
      </c>
    </row>
    <row r="8944" spans="2:3" hidden="1">
      <c r="B8944" s="49" t="s">
        <v>6980</v>
      </c>
      <c r="C8944" s="49" t="s">
        <v>213</v>
      </c>
    </row>
    <row r="8945" spans="2:3" hidden="1">
      <c r="B8945" s="49" t="s">
        <v>6981</v>
      </c>
      <c r="C8945" s="49" t="s">
        <v>213</v>
      </c>
    </row>
    <row r="8946" spans="2:3" hidden="1">
      <c r="B8946" s="49" t="s">
        <v>6982</v>
      </c>
      <c r="C8946" s="49" t="s">
        <v>213</v>
      </c>
    </row>
    <row r="8947" spans="2:3" hidden="1">
      <c r="B8947" s="49" t="s">
        <v>6983</v>
      </c>
      <c r="C8947" s="49" t="s">
        <v>213</v>
      </c>
    </row>
    <row r="8948" spans="2:3" hidden="1">
      <c r="B8948" s="49" t="s">
        <v>6984</v>
      </c>
      <c r="C8948" s="49" t="s">
        <v>213</v>
      </c>
    </row>
    <row r="8949" spans="2:3" hidden="1">
      <c r="B8949" s="49" t="s">
        <v>6985</v>
      </c>
      <c r="C8949" s="49" t="s">
        <v>213</v>
      </c>
    </row>
    <row r="8950" spans="2:3" hidden="1">
      <c r="B8950" s="49" t="s">
        <v>6986</v>
      </c>
      <c r="C8950" s="49" t="s">
        <v>210</v>
      </c>
    </row>
    <row r="8951" spans="2:3" hidden="1">
      <c r="B8951" s="49" t="s">
        <v>6987</v>
      </c>
      <c r="C8951" s="49" t="s">
        <v>213</v>
      </c>
    </row>
    <row r="8952" spans="2:3" hidden="1">
      <c r="B8952" s="49" t="s">
        <v>6988</v>
      </c>
      <c r="C8952" s="49" t="s">
        <v>213</v>
      </c>
    </row>
    <row r="8953" spans="2:3" hidden="1">
      <c r="B8953" s="49" t="s">
        <v>6989</v>
      </c>
      <c r="C8953" s="49" t="s">
        <v>213</v>
      </c>
    </row>
    <row r="8954" spans="2:3" hidden="1">
      <c r="B8954" s="49" t="s">
        <v>6990</v>
      </c>
      <c r="C8954" s="49" t="s">
        <v>213</v>
      </c>
    </row>
    <row r="8955" spans="2:3" hidden="1">
      <c r="B8955" s="49" t="s">
        <v>6991</v>
      </c>
      <c r="C8955" s="49" t="s">
        <v>213</v>
      </c>
    </row>
    <row r="8956" spans="2:3" hidden="1">
      <c r="B8956" s="49" t="s">
        <v>6992</v>
      </c>
      <c r="C8956" s="49" t="s">
        <v>213</v>
      </c>
    </row>
    <row r="8957" spans="2:3" hidden="1">
      <c r="B8957" s="49" t="s">
        <v>6993</v>
      </c>
      <c r="C8957" s="49" t="s">
        <v>213</v>
      </c>
    </row>
    <row r="8958" spans="2:3" hidden="1">
      <c r="B8958" s="49" t="s">
        <v>6994</v>
      </c>
      <c r="C8958" s="49" t="s">
        <v>213</v>
      </c>
    </row>
    <row r="8959" spans="2:3" hidden="1">
      <c r="B8959" s="49" t="s">
        <v>6995</v>
      </c>
      <c r="C8959" s="49" t="s">
        <v>213</v>
      </c>
    </row>
    <row r="8960" spans="2:3" hidden="1">
      <c r="B8960" s="49" t="s">
        <v>6996</v>
      </c>
      <c r="C8960" s="49" t="s">
        <v>213</v>
      </c>
    </row>
    <row r="8961" spans="2:3" hidden="1">
      <c r="B8961" s="49" t="s">
        <v>6997</v>
      </c>
      <c r="C8961" s="49" t="s">
        <v>213</v>
      </c>
    </row>
    <row r="8962" spans="2:3" hidden="1">
      <c r="B8962" s="49" t="s">
        <v>6998</v>
      </c>
      <c r="C8962" s="49" t="s">
        <v>213</v>
      </c>
    </row>
    <row r="8963" spans="2:3" hidden="1">
      <c r="B8963" s="49" t="s">
        <v>6999</v>
      </c>
      <c r="C8963" s="49" t="s">
        <v>213</v>
      </c>
    </row>
    <row r="8964" spans="2:3" hidden="1">
      <c r="B8964" s="49" t="s">
        <v>7000</v>
      </c>
      <c r="C8964" s="49" t="s">
        <v>213</v>
      </c>
    </row>
    <row r="8965" spans="2:3" hidden="1">
      <c r="B8965" s="49" t="s">
        <v>7001</v>
      </c>
      <c r="C8965" s="49" t="s">
        <v>210</v>
      </c>
    </row>
    <row r="8966" spans="2:3" hidden="1">
      <c r="B8966" s="49" t="s">
        <v>7002</v>
      </c>
      <c r="C8966" s="49" t="s">
        <v>213</v>
      </c>
    </row>
    <row r="8967" spans="2:3" hidden="1">
      <c r="B8967" s="49" t="s">
        <v>7003</v>
      </c>
      <c r="C8967" s="49" t="s">
        <v>213</v>
      </c>
    </row>
    <row r="8968" spans="2:3" hidden="1">
      <c r="B8968" s="49" t="s">
        <v>7004</v>
      </c>
      <c r="C8968" s="49" t="s">
        <v>213</v>
      </c>
    </row>
    <row r="8969" spans="2:3" hidden="1">
      <c r="B8969" s="49" t="s">
        <v>7005</v>
      </c>
      <c r="C8969" s="49" t="s">
        <v>213</v>
      </c>
    </row>
    <row r="8970" spans="2:3" hidden="1">
      <c r="B8970" s="49" t="s">
        <v>7006</v>
      </c>
      <c r="C8970" s="49" t="s">
        <v>213</v>
      </c>
    </row>
    <row r="8971" spans="2:3" hidden="1">
      <c r="B8971" s="49" t="s">
        <v>7007</v>
      </c>
      <c r="C8971" s="49" t="s">
        <v>213</v>
      </c>
    </row>
    <row r="8972" spans="2:3" hidden="1">
      <c r="B8972" s="49" t="s">
        <v>7008</v>
      </c>
      <c r="C8972" s="49" t="s">
        <v>213</v>
      </c>
    </row>
    <row r="8973" spans="2:3" hidden="1">
      <c r="B8973" s="49" t="s">
        <v>7009</v>
      </c>
      <c r="C8973" s="49" t="s">
        <v>213</v>
      </c>
    </row>
    <row r="8974" spans="2:3" hidden="1">
      <c r="B8974" s="49" t="s">
        <v>7010</v>
      </c>
      <c r="C8974" s="49" t="s">
        <v>213</v>
      </c>
    </row>
    <row r="8975" spans="2:3" hidden="1">
      <c r="B8975" s="49" t="s">
        <v>7011</v>
      </c>
      <c r="C8975" s="49" t="s">
        <v>213</v>
      </c>
    </row>
    <row r="8976" spans="2:3" hidden="1">
      <c r="B8976" s="49" t="s">
        <v>7012</v>
      </c>
      <c r="C8976" s="49" t="s">
        <v>213</v>
      </c>
    </row>
    <row r="8977" spans="2:3" hidden="1">
      <c r="B8977" s="49" t="s">
        <v>7013</v>
      </c>
      <c r="C8977" s="49" t="s">
        <v>213</v>
      </c>
    </row>
    <row r="8978" spans="2:3" hidden="1">
      <c r="B8978" s="49" t="s">
        <v>7014</v>
      </c>
      <c r="C8978" s="49" t="s">
        <v>213</v>
      </c>
    </row>
    <row r="8979" spans="2:3" hidden="1">
      <c r="B8979" s="49" t="s">
        <v>7015</v>
      </c>
      <c r="C8979" s="49" t="s">
        <v>213</v>
      </c>
    </row>
    <row r="8980" spans="2:3" hidden="1">
      <c r="B8980" s="49" t="s">
        <v>7016</v>
      </c>
      <c r="C8980" s="49" t="s">
        <v>210</v>
      </c>
    </row>
    <row r="8981" spans="2:3" hidden="1">
      <c r="B8981" s="49" t="s">
        <v>7017</v>
      </c>
      <c r="C8981" s="49" t="s">
        <v>213</v>
      </c>
    </row>
    <row r="8982" spans="2:3" hidden="1">
      <c r="B8982" s="49" t="s">
        <v>7018</v>
      </c>
      <c r="C8982" s="49" t="s">
        <v>213</v>
      </c>
    </row>
    <row r="8983" spans="2:3" hidden="1">
      <c r="B8983" s="49" t="s">
        <v>7019</v>
      </c>
      <c r="C8983" s="49" t="s">
        <v>213</v>
      </c>
    </row>
    <row r="8984" spans="2:3" hidden="1">
      <c r="B8984" s="49" t="s">
        <v>7020</v>
      </c>
      <c r="C8984" s="49" t="s">
        <v>213</v>
      </c>
    </row>
    <row r="8985" spans="2:3" hidden="1">
      <c r="B8985" s="49" t="s">
        <v>7021</v>
      </c>
      <c r="C8985" s="49" t="s">
        <v>213</v>
      </c>
    </row>
    <row r="8986" spans="2:3" hidden="1">
      <c r="B8986" s="49" t="s">
        <v>7022</v>
      </c>
      <c r="C8986" s="49" t="s">
        <v>213</v>
      </c>
    </row>
    <row r="8987" spans="2:3" hidden="1">
      <c r="B8987" s="49" t="s">
        <v>7023</v>
      </c>
      <c r="C8987" s="49" t="s">
        <v>213</v>
      </c>
    </row>
    <row r="8988" spans="2:3" hidden="1">
      <c r="B8988" s="49" t="s">
        <v>7024</v>
      </c>
      <c r="C8988" s="49" t="s">
        <v>213</v>
      </c>
    </row>
    <row r="8989" spans="2:3" hidden="1">
      <c r="B8989" s="49" t="s">
        <v>7025</v>
      </c>
      <c r="C8989" s="49" t="s">
        <v>211</v>
      </c>
    </row>
    <row r="8990" spans="2:3" hidden="1">
      <c r="B8990" s="49" t="s">
        <v>7026</v>
      </c>
      <c r="C8990" s="49" t="s">
        <v>210</v>
      </c>
    </row>
    <row r="8991" spans="2:3" hidden="1">
      <c r="B8991" s="49" t="s">
        <v>7027</v>
      </c>
      <c r="C8991" s="49" t="s">
        <v>210</v>
      </c>
    </row>
    <row r="8992" spans="2:3" hidden="1">
      <c r="B8992" s="49" t="s">
        <v>7028</v>
      </c>
      <c r="C8992" s="49" t="s">
        <v>210</v>
      </c>
    </row>
    <row r="8993" spans="2:3" hidden="1">
      <c r="B8993" s="49" t="s">
        <v>7029</v>
      </c>
      <c r="C8993" s="49" t="s">
        <v>213</v>
      </c>
    </row>
    <row r="8994" spans="2:3" hidden="1">
      <c r="B8994" s="49" t="s">
        <v>7030</v>
      </c>
      <c r="C8994" s="49" t="s">
        <v>213</v>
      </c>
    </row>
    <row r="8995" spans="2:3" hidden="1">
      <c r="B8995" s="49" t="s">
        <v>7031</v>
      </c>
      <c r="C8995" s="49" t="s">
        <v>210</v>
      </c>
    </row>
    <row r="8996" spans="2:3" hidden="1">
      <c r="B8996" s="49" t="s">
        <v>7032</v>
      </c>
      <c r="C8996" s="49" t="s">
        <v>213</v>
      </c>
    </row>
    <row r="8997" spans="2:3" hidden="1">
      <c r="B8997" s="49" t="s">
        <v>7033</v>
      </c>
      <c r="C8997" s="49" t="s">
        <v>213</v>
      </c>
    </row>
    <row r="8998" spans="2:3" hidden="1">
      <c r="B8998" s="49" t="s">
        <v>7034</v>
      </c>
      <c r="C8998" s="49" t="s">
        <v>210</v>
      </c>
    </row>
    <row r="8999" spans="2:3" hidden="1">
      <c r="B8999" s="49" t="s">
        <v>7035</v>
      </c>
      <c r="C8999" s="49" t="s">
        <v>213</v>
      </c>
    </row>
    <row r="9000" spans="2:3" hidden="1">
      <c r="B9000" s="49" t="s">
        <v>7036</v>
      </c>
      <c r="C9000" s="49" t="s">
        <v>213</v>
      </c>
    </row>
    <row r="9001" spans="2:3" hidden="1">
      <c r="B9001" s="49" t="s">
        <v>7037</v>
      </c>
      <c r="C9001" s="49" t="s">
        <v>213</v>
      </c>
    </row>
    <row r="9002" spans="2:3" hidden="1">
      <c r="B9002" s="49" t="s">
        <v>7038</v>
      </c>
      <c r="C9002" s="49" t="s">
        <v>213</v>
      </c>
    </row>
    <row r="9003" spans="2:3" hidden="1">
      <c r="B9003" s="49" t="s">
        <v>7039</v>
      </c>
      <c r="C9003" s="49" t="s">
        <v>213</v>
      </c>
    </row>
    <row r="9004" spans="2:3" hidden="1">
      <c r="B9004" s="49" t="s">
        <v>7040</v>
      </c>
      <c r="C9004" s="49" t="s">
        <v>213</v>
      </c>
    </row>
    <row r="9005" spans="2:3" hidden="1">
      <c r="B9005" s="49" t="s">
        <v>7041</v>
      </c>
      <c r="C9005" s="49" t="s">
        <v>213</v>
      </c>
    </row>
    <row r="9006" spans="2:3" hidden="1">
      <c r="B9006" s="49" t="s">
        <v>7042</v>
      </c>
      <c r="C9006" s="49" t="s">
        <v>213</v>
      </c>
    </row>
    <row r="9007" spans="2:3" hidden="1">
      <c r="B9007" s="49" t="s">
        <v>7043</v>
      </c>
      <c r="C9007" s="49" t="s">
        <v>210</v>
      </c>
    </row>
    <row r="9008" spans="2:3" hidden="1">
      <c r="B9008" s="49" t="s">
        <v>7044</v>
      </c>
      <c r="C9008" s="49" t="s">
        <v>213</v>
      </c>
    </row>
    <row r="9009" spans="2:3" hidden="1">
      <c r="B9009" s="49" t="s">
        <v>7045</v>
      </c>
      <c r="C9009" s="49" t="s">
        <v>213</v>
      </c>
    </row>
    <row r="9010" spans="2:3" hidden="1">
      <c r="B9010" s="49" t="s">
        <v>7046</v>
      </c>
      <c r="C9010" s="49" t="s">
        <v>213</v>
      </c>
    </row>
    <row r="9011" spans="2:3" hidden="1">
      <c r="B9011" s="49" t="s">
        <v>7047</v>
      </c>
      <c r="C9011" s="49" t="s">
        <v>213</v>
      </c>
    </row>
    <row r="9012" spans="2:3" hidden="1">
      <c r="B9012" s="49" t="s">
        <v>7048</v>
      </c>
      <c r="C9012" s="49" t="s">
        <v>213</v>
      </c>
    </row>
    <row r="9013" spans="2:3" hidden="1">
      <c r="B9013" s="49" t="s">
        <v>7049</v>
      </c>
      <c r="C9013" s="49" t="s">
        <v>213</v>
      </c>
    </row>
    <row r="9014" spans="2:3" hidden="1">
      <c r="B9014" s="49" t="s">
        <v>7050</v>
      </c>
      <c r="C9014" s="49" t="s">
        <v>213</v>
      </c>
    </row>
    <row r="9015" spans="2:3" hidden="1">
      <c r="B9015" s="49" t="s">
        <v>7051</v>
      </c>
      <c r="C9015" s="49" t="s">
        <v>213</v>
      </c>
    </row>
    <row r="9016" spans="2:3" hidden="1">
      <c r="B9016" s="49" t="s">
        <v>7052</v>
      </c>
      <c r="C9016" s="49" t="s">
        <v>211</v>
      </c>
    </row>
    <row r="9017" spans="2:3" hidden="1">
      <c r="B9017" s="49" t="s">
        <v>7053</v>
      </c>
      <c r="C9017" s="49" t="s">
        <v>210</v>
      </c>
    </row>
    <row r="9018" spans="2:3" hidden="1">
      <c r="B9018" s="49" t="s">
        <v>7054</v>
      </c>
      <c r="C9018" s="49" t="s">
        <v>210</v>
      </c>
    </row>
    <row r="9019" spans="2:3" hidden="1">
      <c r="B9019" s="49" t="s">
        <v>7055</v>
      </c>
      <c r="C9019" s="49" t="s">
        <v>211</v>
      </c>
    </row>
    <row r="9020" spans="2:3" hidden="1">
      <c r="B9020" s="49" t="s">
        <v>7056</v>
      </c>
      <c r="C9020" s="49" t="s">
        <v>210</v>
      </c>
    </row>
    <row r="9021" spans="2:3" hidden="1">
      <c r="B9021" s="49" t="s">
        <v>7057</v>
      </c>
      <c r="C9021" s="49" t="s">
        <v>210</v>
      </c>
    </row>
    <row r="9022" spans="2:3" hidden="1">
      <c r="B9022" s="49" t="s">
        <v>7058</v>
      </c>
      <c r="C9022" s="49" t="s">
        <v>210</v>
      </c>
    </row>
    <row r="9023" spans="2:3" hidden="1">
      <c r="B9023" s="49" t="s">
        <v>7059</v>
      </c>
      <c r="C9023" s="49" t="s">
        <v>210</v>
      </c>
    </row>
    <row r="9024" spans="2:3" hidden="1">
      <c r="B9024" s="49" t="s">
        <v>7060</v>
      </c>
      <c r="C9024" s="49" t="s">
        <v>210</v>
      </c>
    </row>
    <row r="9025" spans="2:3" hidden="1">
      <c r="B9025" s="49" t="s">
        <v>7061</v>
      </c>
      <c r="C9025" s="49" t="s">
        <v>210</v>
      </c>
    </row>
    <row r="9026" spans="2:3" hidden="1">
      <c r="B9026" s="49" t="s">
        <v>7062</v>
      </c>
      <c r="C9026" s="49" t="s">
        <v>210</v>
      </c>
    </row>
    <row r="9027" spans="2:3" hidden="1">
      <c r="B9027" s="49" t="s">
        <v>7063</v>
      </c>
      <c r="C9027" s="49" t="s">
        <v>210</v>
      </c>
    </row>
    <row r="9028" spans="2:3" hidden="1">
      <c r="B9028" s="49" t="s">
        <v>7064</v>
      </c>
      <c r="C9028" s="49" t="s">
        <v>210</v>
      </c>
    </row>
    <row r="9029" spans="2:3" hidden="1">
      <c r="B9029" s="49" t="s">
        <v>7065</v>
      </c>
      <c r="C9029" s="49" t="s">
        <v>210</v>
      </c>
    </row>
    <row r="9030" spans="2:3" hidden="1">
      <c r="B9030" s="49" t="s">
        <v>7066</v>
      </c>
      <c r="C9030" s="49" t="s">
        <v>210</v>
      </c>
    </row>
    <row r="9031" spans="2:3" hidden="1">
      <c r="B9031" s="49" t="s">
        <v>7067</v>
      </c>
      <c r="C9031" s="49" t="s">
        <v>210</v>
      </c>
    </row>
    <row r="9032" spans="2:3" hidden="1">
      <c r="B9032" s="49" t="s">
        <v>7068</v>
      </c>
      <c r="C9032" s="49" t="s">
        <v>210</v>
      </c>
    </row>
    <row r="9033" spans="2:3" hidden="1">
      <c r="B9033" s="49" t="s">
        <v>7069</v>
      </c>
      <c r="C9033" s="49" t="s">
        <v>210</v>
      </c>
    </row>
    <row r="9034" spans="2:3" hidden="1">
      <c r="B9034" s="49" t="s">
        <v>7070</v>
      </c>
      <c r="C9034" s="49" t="s">
        <v>210</v>
      </c>
    </row>
    <row r="9035" spans="2:3" hidden="1">
      <c r="B9035" s="49" t="s">
        <v>7071</v>
      </c>
      <c r="C9035" s="49" t="s">
        <v>210</v>
      </c>
    </row>
    <row r="9036" spans="2:3" hidden="1">
      <c r="B9036" s="49" t="s">
        <v>7072</v>
      </c>
      <c r="C9036" s="49" t="s">
        <v>210</v>
      </c>
    </row>
    <row r="9037" spans="2:3" hidden="1">
      <c r="B9037" s="49" t="s">
        <v>7073</v>
      </c>
      <c r="C9037" s="49" t="s">
        <v>210</v>
      </c>
    </row>
    <row r="9038" spans="2:3" hidden="1">
      <c r="B9038" s="49" t="s">
        <v>7074</v>
      </c>
      <c r="C9038" s="49" t="s">
        <v>210</v>
      </c>
    </row>
    <row r="9039" spans="2:3" hidden="1">
      <c r="B9039" s="49" t="s">
        <v>7075</v>
      </c>
      <c r="C9039" s="49" t="s">
        <v>210</v>
      </c>
    </row>
    <row r="9040" spans="2:3" hidden="1">
      <c r="B9040" s="49" t="s">
        <v>7076</v>
      </c>
      <c r="C9040" s="49" t="s">
        <v>210</v>
      </c>
    </row>
    <row r="9041" spans="2:3" hidden="1">
      <c r="B9041" s="49" t="s">
        <v>7077</v>
      </c>
      <c r="C9041" s="49" t="s">
        <v>210</v>
      </c>
    </row>
    <row r="9042" spans="2:3" hidden="1">
      <c r="B9042" s="49" t="s">
        <v>7078</v>
      </c>
      <c r="C9042" s="49" t="s">
        <v>210</v>
      </c>
    </row>
    <row r="9043" spans="2:3" hidden="1">
      <c r="B9043" s="49" t="s">
        <v>7079</v>
      </c>
      <c r="C9043" s="49" t="s">
        <v>211</v>
      </c>
    </row>
    <row r="9044" spans="2:3" hidden="1">
      <c r="B9044" s="49" t="s">
        <v>7080</v>
      </c>
      <c r="C9044" s="49" t="s">
        <v>210</v>
      </c>
    </row>
    <row r="9045" spans="2:3" hidden="1">
      <c r="B9045" s="49" t="s">
        <v>7081</v>
      </c>
      <c r="C9045" s="49" t="s">
        <v>210</v>
      </c>
    </row>
    <row r="9046" spans="2:3" hidden="1">
      <c r="B9046" s="49" t="s">
        <v>7082</v>
      </c>
      <c r="C9046" s="49" t="s">
        <v>211</v>
      </c>
    </row>
    <row r="9047" spans="2:3" hidden="1">
      <c r="B9047" s="49" t="s">
        <v>7083</v>
      </c>
      <c r="C9047" s="49" t="s">
        <v>210</v>
      </c>
    </row>
    <row r="9048" spans="2:3" hidden="1">
      <c r="B9048" s="49" t="s">
        <v>7084</v>
      </c>
      <c r="C9048" s="49" t="s">
        <v>210</v>
      </c>
    </row>
    <row r="9049" spans="2:3" hidden="1">
      <c r="B9049" s="49" t="s">
        <v>7085</v>
      </c>
      <c r="C9049" s="49" t="s">
        <v>210</v>
      </c>
    </row>
    <row r="9050" spans="2:3" hidden="1">
      <c r="B9050" s="49" t="s">
        <v>7086</v>
      </c>
      <c r="C9050" s="49" t="s">
        <v>210</v>
      </c>
    </row>
    <row r="9051" spans="2:3" hidden="1">
      <c r="B9051" s="49" t="s">
        <v>7087</v>
      </c>
      <c r="C9051" s="49" t="s">
        <v>210</v>
      </c>
    </row>
    <row r="9052" spans="2:3" hidden="1">
      <c r="B9052" s="49" t="s">
        <v>7088</v>
      </c>
      <c r="C9052" s="49" t="s">
        <v>210</v>
      </c>
    </row>
    <row r="9053" spans="2:3" hidden="1">
      <c r="B9053" s="49" t="s">
        <v>7089</v>
      </c>
      <c r="C9053" s="49" t="s">
        <v>210</v>
      </c>
    </row>
    <row r="9054" spans="2:3" hidden="1">
      <c r="B9054" s="49" t="s">
        <v>7090</v>
      </c>
      <c r="C9054" s="49" t="s">
        <v>210</v>
      </c>
    </row>
    <row r="9055" spans="2:3" hidden="1">
      <c r="B9055" s="49" t="s">
        <v>7091</v>
      </c>
      <c r="C9055" s="49" t="s">
        <v>210</v>
      </c>
    </row>
    <row r="9056" spans="2:3" hidden="1">
      <c r="B9056" s="49" t="s">
        <v>7092</v>
      </c>
      <c r="C9056" s="49" t="s">
        <v>210</v>
      </c>
    </row>
    <row r="9057" spans="2:3" hidden="1">
      <c r="B9057" s="49" t="s">
        <v>7093</v>
      </c>
      <c r="C9057" s="49" t="s">
        <v>210</v>
      </c>
    </row>
    <row r="9058" spans="2:3" hidden="1">
      <c r="B9058" s="49" t="s">
        <v>7094</v>
      </c>
      <c r="C9058" s="49" t="s">
        <v>210</v>
      </c>
    </row>
    <row r="9059" spans="2:3" hidden="1">
      <c r="B9059" s="49" t="s">
        <v>7095</v>
      </c>
      <c r="C9059" s="49" t="s">
        <v>210</v>
      </c>
    </row>
    <row r="9060" spans="2:3" hidden="1">
      <c r="B9060" s="49" t="s">
        <v>7096</v>
      </c>
      <c r="C9060" s="49" t="s">
        <v>210</v>
      </c>
    </row>
    <row r="9061" spans="2:3" hidden="1">
      <c r="B9061" s="49" t="s">
        <v>7097</v>
      </c>
      <c r="C9061" s="49" t="s">
        <v>210</v>
      </c>
    </row>
    <row r="9062" spans="2:3" hidden="1">
      <c r="B9062" s="49" t="s">
        <v>7098</v>
      </c>
      <c r="C9062" s="49" t="s">
        <v>210</v>
      </c>
    </row>
    <row r="9063" spans="2:3" hidden="1">
      <c r="B9063" s="49" t="s">
        <v>7099</v>
      </c>
      <c r="C9063" s="49" t="s">
        <v>210</v>
      </c>
    </row>
    <row r="9064" spans="2:3" hidden="1">
      <c r="B9064" s="49" t="s">
        <v>7100</v>
      </c>
      <c r="C9064" s="49" t="s">
        <v>210</v>
      </c>
    </row>
    <row r="9065" spans="2:3" hidden="1">
      <c r="B9065" s="49" t="s">
        <v>7101</v>
      </c>
      <c r="C9065" s="49" t="s">
        <v>210</v>
      </c>
    </row>
    <row r="9066" spans="2:3" hidden="1">
      <c r="B9066" s="49" t="s">
        <v>7102</v>
      </c>
      <c r="C9066" s="49" t="s">
        <v>210</v>
      </c>
    </row>
    <row r="9067" spans="2:3" hidden="1">
      <c r="B9067" s="49" t="s">
        <v>7103</v>
      </c>
      <c r="C9067" s="49" t="s">
        <v>210</v>
      </c>
    </row>
    <row r="9068" spans="2:3" hidden="1">
      <c r="B9068" s="49" t="s">
        <v>7104</v>
      </c>
      <c r="C9068" s="49" t="s">
        <v>210</v>
      </c>
    </row>
    <row r="9069" spans="2:3" hidden="1">
      <c r="B9069" s="49" t="s">
        <v>7105</v>
      </c>
      <c r="C9069" s="49" t="s">
        <v>210</v>
      </c>
    </row>
    <row r="9070" spans="2:3" hidden="1">
      <c r="B9070" s="49" t="s">
        <v>7106</v>
      </c>
      <c r="C9070" s="49" t="s">
        <v>211</v>
      </c>
    </row>
    <row r="9071" spans="2:3" hidden="1">
      <c r="B9071" s="49" t="s">
        <v>7107</v>
      </c>
      <c r="C9071" s="49" t="s">
        <v>211</v>
      </c>
    </row>
    <row r="9072" spans="2:3" hidden="1">
      <c r="B9072" s="49" t="s">
        <v>7108</v>
      </c>
      <c r="C9072" s="49" t="s">
        <v>211</v>
      </c>
    </row>
    <row r="9073" spans="2:3" hidden="1">
      <c r="B9073" s="49" t="s">
        <v>7109</v>
      </c>
      <c r="C9073" s="49" t="s">
        <v>211</v>
      </c>
    </row>
    <row r="9074" spans="2:3" hidden="1">
      <c r="B9074" s="49" t="s">
        <v>7110</v>
      </c>
      <c r="C9074" s="49" t="s">
        <v>210</v>
      </c>
    </row>
    <row r="9075" spans="2:3" hidden="1">
      <c r="B9075" s="49" t="s">
        <v>7111</v>
      </c>
      <c r="C9075" s="49" t="s">
        <v>210</v>
      </c>
    </row>
    <row r="9076" spans="2:3" hidden="1">
      <c r="B9076" s="49" t="s">
        <v>7112</v>
      </c>
      <c r="C9076" s="49" t="s">
        <v>211</v>
      </c>
    </row>
    <row r="9077" spans="2:3" hidden="1">
      <c r="B9077" s="49" t="s">
        <v>7113</v>
      </c>
      <c r="C9077" s="49" t="s">
        <v>210</v>
      </c>
    </row>
    <row r="9078" spans="2:3" hidden="1">
      <c r="B9078" s="49" t="s">
        <v>7114</v>
      </c>
      <c r="C9078" s="49" t="s">
        <v>210</v>
      </c>
    </row>
    <row r="9079" spans="2:3" hidden="1">
      <c r="B9079" s="49" t="s">
        <v>7115</v>
      </c>
      <c r="C9079" s="49" t="s">
        <v>211</v>
      </c>
    </row>
    <row r="9080" spans="2:3" hidden="1">
      <c r="B9080" s="49" t="s">
        <v>7116</v>
      </c>
      <c r="C9080" s="49" t="s">
        <v>210</v>
      </c>
    </row>
    <row r="9081" spans="2:3" hidden="1">
      <c r="B9081" s="49" t="s">
        <v>7117</v>
      </c>
      <c r="C9081" s="49" t="s">
        <v>210</v>
      </c>
    </row>
    <row r="9082" spans="2:3" hidden="1">
      <c r="B9082" s="49" t="s">
        <v>7118</v>
      </c>
      <c r="C9082" s="49" t="s">
        <v>210</v>
      </c>
    </row>
    <row r="9083" spans="2:3" hidden="1">
      <c r="B9083" s="49" t="s">
        <v>7119</v>
      </c>
      <c r="C9083" s="49" t="s">
        <v>210</v>
      </c>
    </row>
    <row r="9084" spans="2:3" hidden="1">
      <c r="B9084" s="49" t="s">
        <v>7120</v>
      </c>
      <c r="C9084" s="49" t="s">
        <v>210</v>
      </c>
    </row>
    <row r="9085" spans="2:3" hidden="1">
      <c r="B9085" s="49" t="s">
        <v>7121</v>
      </c>
      <c r="C9085" s="49" t="s">
        <v>210</v>
      </c>
    </row>
    <row r="9086" spans="2:3" hidden="1">
      <c r="B9086" s="49" t="s">
        <v>7122</v>
      </c>
      <c r="C9086" s="49" t="s">
        <v>210</v>
      </c>
    </row>
    <row r="9087" spans="2:3" hidden="1">
      <c r="B9087" s="49" t="s">
        <v>7123</v>
      </c>
      <c r="C9087" s="49" t="s">
        <v>210</v>
      </c>
    </row>
    <row r="9088" spans="2:3" hidden="1">
      <c r="B9088" s="49" t="s">
        <v>7124</v>
      </c>
      <c r="C9088" s="49" t="s">
        <v>211</v>
      </c>
    </row>
    <row r="9089" spans="2:3" hidden="1">
      <c r="B9089" s="49" t="s">
        <v>7125</v>
      </c>
      <c r="C9089" s="49" t="s">
        <v>210</v>
      </c>
    </row>
    <row r="9090" spans="2:3" hidden="1">
      <c r="B9090" s="49" t="s">
        <v>7126</v>
      </c>
      <c r="C9090" s="49" t="s">
        <v>210</v>
      </c>
    </row>
    <row r="9091" spans="2:3" hidden="1">
      <c r="B9091" s="49" t="s">
        <v>7127</v>
      </c>
      <c r="C9091" s="49" t="s">
        <v>210</v>
      </c>
    </row>
    <row r="9092" spans="2:3" hidden="1">
      <c r="B9092" s="49" t="s">
        <v>7128</v>
      </c>
      <c r="C9092" s="49" t="s">
        <v>210</v>
      </c>
    </row>
    <row r="9093" spans="2:3" hidden="1">
      <c r="B9093" s="49" t="s">
        <v>7129</v>
      </c>
      <c r="C9093" s="49" t="s">
        <v>210</v>
      </c>
    </row>
    <row r="9094" spans="2:3" hidden="1">
      <c r="B9094" s="49" t="s">
        <v>7130</v>
      </c>
      <c r="C9094" s="49" t="s">
        <v>210</v>
      </c>
    </row>
    <row r="9095" spans="2:3" hidden="1">
      <c r="B9095" s="49" t="s">
        <v>7131</v>
      </c>
      <c r="C9095" s="49" t="s">
        <v>210</v>
      </c>
    </row>
    <row r="9096" spans="2:3" hidden="1">
      <c r="B9096" s="49" t="s">
        <v>7132</v>
      </c>
      <c r="C9096" s="49" t="s">
        <v>210</v>
      </c>
    </row>
    <row r="9097" spans="2:3" hidden="1">
      <c r="B9097" s="49" t="s">
        <v>7133</v>
      </c>
      <c r="C9097" s="49" t="s">
        <v>207</v>
      </c>
    </row>
    <row r="9098" spans="2:3" hidden="1">
      <c r="B9098" s="49" t="s">
        <v>7134</v>
      </c>
      <c r="C9098" s="49" t="s">
        <v>207</v>
      </c>
    </row>
    <row r="9099" spans="2:3" hidden="1">
      <c r="B9099" s="49" t="s">
        <v>7135</v>
      </c>
      <c r="C9099" s="49" t="s">
        <v>207</v>
      </c>
    </row>
    <row r="9100" spans="2:3" hidden="1">
      <c r="B9100" s="49" t="s">
        <v>7136</v>
      </c>
      <c r="C9100" s="49" t="s">
        <v>207</v>
      </c>
    </row>
    <row r="9101" spans="2:3" hidden="1">
      <c r="B9101" s="49" t="s">
        <v>7137</v>
      </c>
      <c r="C9101" s="49" t="s">
        <v>207</v>
      </c>
    </row>
    <row r="9102" spans="2:3" hidden="1">
      <c r="B9102" s="49" t="s">
        <v>7138</v>
      </c>
      <c r="C9102" s="49" t="s">
        <v>207</v>
      </c>
    </row>
    <row r="9103" spans="2:3" hidden="1">
      <c r="B9103" s="49" t="s">
        <v>7139</v>
      </c>
      <c r="C9103" s="49" t="s">
        <v>207</v>
      </c>
    </row>
    <row r="9104" spans="2:3" hidden="1">
      <c r="B9104" s="49" t="s">
        <v>7140</v>
      </c>
      <c r="C9104" s="49" t="s">
        <v>207</v>
      </c>
    </row>
    <row r="9105" spans="2:3" hidden="1">
      <c r="B9105" s="49" t="s">
        <v>7141</v>
      </c>
      <c r="C9105" s="49" t="s">
        <v>207</v>
      </c>
    </row>
    <row r="9106" spans="2:3" hidden="1">
      <c r="B9106" s="49" t="s">
        <v>7142</v>
      </c>
      <c r="C9106" s="49" t="s">
        <v>207</v>
      </c>
    </row>
    <row r="9107" spans="2:3" hidden="1">
      <c r="B9107" s="49" t="s">
        <v>7143</v>
      </c>
      <c r="C9107" s="49" t="s">
        <v>207</v>
      </c>
    </row>
    <row r="9108" spans="2:3" hidden="1">
      <c r="B9108" s="49" t="s">
        <v>7144</v>
      </c>
      <c r="C9108" s="49" t="s">
        <v>207</v>
      </c>
    </row>
    <row r="9109" spans="2:3" hidden="1">
      <c r="B9109" s="49" t="s">
        <v>7145</v>
      </c>
      <c r="C9109" s="49" t="s">
        <v>207</v>
      </c>
    </row>
    <row r="9110" spans="2:3" hidden="1">
      <c r="B9110" s="49" t="s">
        <v>7146</v>
      </c>
      <c r="C9110" s="49" t="s">
        <v>207</v>
      </c>
    </row>
    <row r="9111" spans="2:3" hidden="1">
      <c r="B9111" s="49" t="s">
        <v>7147</v>
      </c>
      <c r="C9111" s="49" t="s">
        <v>207</v>
      </c>
    </row>
    <row r="9112" spans="2:3" hidden="1">
      <c r="B9112" s="49" t="s">
        <v>7148</v>
      </c>
      <c r="C9112" s="49" t="s">
        <v>207</v>
      </c>
    </row>
    <row r="9113" spans="2:3" hidden="1">
      <c r="B9113" s="49" t="s">
        <v>7149</v>
      </c>
      <c r="C9113" s="49" t="s">
        <v>207</v>
      </c>
    </row>
    <row r="9114" spans="2:3" hidden="1">
      <c r="B9114" s="49" t="s">
        <v>7150</v>
      </c>
      <c r="C9114" s="49" t="s">
        <v>207</v>
      </c>
    </row>
    <row r="9115" spans="2:3" hidden="1">
      <c r="B9115" s="49" t="s">
        <v>7151</v>
      </c>
      <c r="C9115" s="49" t="s">
        <v>207</v>
      </c>
    </row>
    <row r="9116" spans="2:3" hidden="1">
      <c r="B9116" s="49" t="s">
        <v>7152</v>
      </c>
      <c r="C9116" s="49" t="s">
        <v>207</v>
      </c>
    </row>
    <row r="9117" spans="2:3" hidden="1">
      <c r="B9117" s="49" t="s">
        <v>7153</v>
      </c>
      <c r="C9117" s="49" t="s">
        <v>207</v>
      </c>
    </row>
    <row r="9118" spans="2:3" hidden="1">
      <c r="B9118" s="49" t="s">
        <v>7154</v>
      </c>
      <c r="C9118" s="49" t="s">
        <v>207</v>
      </c>
    </row>
    <row r="9119" spans="2:3" hidden="1">
      <c r="B9119" s="49" t="s">
        <v>7155</v>
      </c>
      <c r="C9119" s="49" t="s">
        <v>207</v>
      </c>
    </row>
    <row r="9120" spans="2:3" hidden="1">
      <c r="B9120" s="49" t="s">
        <v>7156</v>
      </c>
      <c r="C9120" s="49" t="s">
        <v>207</v>
      </c>
    </row>
    <row r="9121" spans="2:3" hidden="1">
      <c r="B9121" s="49" t="s">
        <v>7157</v>
      </c>
      <c r="C9121" s="49" t="s">
        <v>207</v>
      </c>
    </row>
    <row r="9122" spans="2:3" hidden="1">
      <c r="B9122" s="49" t="s">
        <v>7158</v>
      </c>
      <c r="C9122" s="49" t="s">
        <v>207</v>
      </c>
    </row>
    <row r="9123" spans="2:3" hidden="1">
      <c r="B9123" s="49" t="s">
        <v>7159</v>
      </c>
      <c r="C9123" s="49" t="s">
        <v>207</v>
      </c>
    </row>
    <row r="9124" spans="2:3" hidden="1">
      <c r="B9124" s="49" t="s">
        <v>7160</v>
      </c>
      <c r="C9124" s="49" t="s">
        <v>207</v>
      </c>
    </row>
    <row r="9125" spans="2:3" hidden="1">
      <c r="B9125" s="49" t="s">
        <v>7161</v>
      </c>
      <c r="C9125" s="49" t="s">
        <v>207</v>
      </c>
    </row>
    <row r="9126" spans="2:3" hidden="1">
      <c r="B9126" s="49" t="s">
        <v>7162</v>
      </c>
      <c r="C9126" s="49" t="s">
        <v>207</v>
      </c>
    </row>
    <row r="9127" spans="2:3" hidden="1">
      <c r="B9127" s="49" t="s">
        <v>7163</v>
      </c>
      <c r="C9127" s="49" t="s">
        <v>207</v>
      </c>
    </row>
    <row r="9128" spans="2:3" hidden="1">
      <c r="B9128" s="49" t="s">
        <v>7164</v>
      </c>
      <c r="C9128" s="49" t="s">
        <v>207</v>
      </c>
    </row>
    <row r="9129" spans="2:3" hidden="1">
      <c r="B9129" s="49" t="s">
        <v>7165</v>
      </c>
      <c r="C9129" s="49" t="s">
        <v>207</v>
      </c>
    </row>
    <row r="9130" spans="2:3" hidden="1">
      <c r="B9130" s="49" t="s">
        <v>7166</v>
      </c>
      <c r="C9130" s="49" t="s">
        <v>207</v>
      </c>
    </row>
    <row r="9131" spans="2:3" hidden="1">
      <c r="B9131" s="49" t="s">
        <v>7167</v>
      </c>
      <c r="C9131" s="49" t="s">
        <v>207</v>
      </c>
    </row>
    <row r="9132" spans="2:3" hidden="1">
      <c r="B9132" s="49" t="s">
        <v>7168</v>
      </c>
      <c r="C9132" s="49" t="s">
        <v>207</v>
      </c>
    </row>
    <row r="9133" spans="2:3" hidden="1">
      <c r="B9133" s="49" t="s">
        <v>7169</v>
      </c>
      <c r="C9133" s="49" t="s">
        <v>207</v>
      </c>
    </row>
    <row r="9134" spans="2:3" hidden="1">
      <c r="B9134" s="49" t="s">
        <v>7170</v>
      </c>
      <c r="C9134" s="49" t="s">
        <v>207</v>
      </c>
    </row>
    <row r="9135" spans="2:3" hidden="1">
      <c r="B9135" s="49" t="s">
        <v>7171</v>
      </c>
      <c r="C9135" s="49" t="s">
        <v>207</v>
      </c>
    </row>
    <row r="9136" spans="2:3" hidden="1">
      <c r="B9136" s="49" t="s">
        <v>7172</v>
      </c>
      <c r="C9136" s="49" t="s">
        <v>207</v>
      </c>
    </row>
    <row r="9137" spans="2:3" hidden="1">
      <c r="B9137" s="49" t="s">
        <v>7173</v>
      </c>
      <c r="C9137" s="49" t="s">
        <v>207</v>
      </c>
    </row>
    <row r="9138" spans="2:3" hidden="1">
      <c r="B9138" s="49" t="s">
        <v>7174</v>
      </c>
      <c r="C9138" s="49" t="s">
        <v>207</v>
      </c>
    </row>
    <row r="9139" spans="2:3" hidden="1">
      <c r="B9139" s="49" t="s">
        <v>7175</v>
      </c>
      <c r="C9139" s="49" t="s">
        <v>207</v>
      </c>
    </row>
    <row r="9140" spans="2:3" hidden="1">
      <c r="B9140" s="49" t="s">
        <v>7176</v>
      </c>
      <c r="C9140" s="49" t="s">
        <v>207</v>
      </c>
    </row>
    <row r="9141" spans="2:3" hidden="1">
      <c r="B9141" s="49" t="s">
        <v>7177</v>
      </c>
      <c r="C9141" s="49" t="s">
        <v>207</v>
      </c>
    </row>
    <row r="9142" spans="2:3" hidden="1">
      <c r="B9142" s="49" t="s">
        <v>7178</v>
      </c>
      <c r="C9142" s="49" t="s">
        <v>207</v>
      </c>
    </row>
    <row r="9143" spans="2:3" hidden="1">
      <c r="B9143" s="49" t="s">
        <v>7179</v>
      </c>
      <c r="C9143" s="49" t="s">
        <v>207</v>
      </c>
    </row>
    <row r="9144" spans="2:3" hidden="1">
      <c r="B9144" s="49" t="s">
        <v>7180</v>
      </c>
      <c r="C9144" s="49" t="s">
        <v>207</v>
      </c>
    </row>
    <row r="9145" spans="2:3" hidden="1">
      <c r="B9145" s="49" t="s">
        <v>7181</v>
      </c>
      <c r="C9145" s="49" t="s">
        <v>207</v>
      </c>
    </row>
    <row r="9146" spans="2:3" hidden="1">
      <c r="B9146" s="49" t="s">
        <v>7182</v>
      </c>
      <c r="C9146" s="49" t="s">
        <v>207</v>
      </c>
    </row>
    <row r="9147" spans="2:3" hidden="1">
      <c r="B9147" s="49" t="s">
        <v>7183</v>
      </c>
      <c r="C9147" s="49" t="s">
        <v>207</v>
      </c>
    </row>
    <row r="9148" spans="2:3" hidden="1">
      <c r="B9148" s="49" t="s">
        <v>7184</v>
      </c>
      <c r="C9148" s="49" t="s">
        <v>207</v>
      </c>
    </row>
    <row r="9149" spans="2:3" hidden="1">
      <c r="B9149" s="49" t="s">
        <v>7185</v>
      </c>
      <c r="C9149" s="49" t="s">
        <v>207</v>
      </c>
    </row>
    <row r="9150" spans="2:3" hidden="1">
      <c r="B9150" s="49" t="s">
        <v>7186</v>
      </c>
      <c r="C9150" s="49" t="s">
        <v>207</v>
      </c>
    </row>
    <row r="9151" spans="2:3" hidden="1">
      <c r="B9151" s="49" t="s">
        <v>7187</v>
      </c>
      <c r="C9151" s="49" t="s">
        <v>207</v>
      </c>
    </row>
    <row r="9152" spans="2:3" hidden="1">
      <c r="B9152" s="49" t="s">
        <v>7188</v>
      </c>
      <c r="C9152" s="49" t="s">
        <v>207</v>
      </c>
    </row>
    <row r="9153" spans="2:3" hidden="1">
      <c r="B9153" s="49" t="s">
        <v>7189</v>
      </c>
      <c r="C9153" s="49" t="s">
        <v>207</v>
      </c>
    </row>
    <row r="9154" spans="2:3" hidden="1">
      <c r="B9154" s="49" t="s">
        <v>7190</v>
      </c>
      <c r="C9154" s="49" t="s">
        <v>207</v>
      </c>
    </row>
    <row r="9155" spans="2:3" hidden="1">
      <c r="B9155" s="49" t="s">
        <v>7191</v>
      </c>
      <c r="C9155" s="49" t="s">
        <v>207</v>
      </c>
    </row>
    <row r="9156" spans="2:3" hidden="1">
      <c r="B9156" s="49" t="s">
        <v>7192</v>
      </c>
      <c r="C9156" s="49" t="s">
        <v>207</v>
      </c>
    </row>
    <row r="9157" spans="2:3" hidden="1">
      <c r="B9157" s="49" t="s">
        <v>7193</v>
      </c>
      <c r="C9157" s="49" t="s">
        <v>207</v>
      </c>
    </row>
    <row r="9158" spans="2:3" hidden="1">
      <c r="B9158" s="49" t="s">
        <v>7194</v>
      </c>
      <c r="C9158" s="49" t="s">
        <v>207</v>
      </c>
    </row>
    <row r="9159" spans="2:3" hidden="1">
      <c r="B9159" s="49" t="s">
        <v>7195</v>
      </c>
      <c r="C9159" s="49" t="s">
        <v>207</v>
      </c>
    </row>
    <row r="9160" spans="2:3" hidden="1">
      <c r="B9160" s="49" t="s">
        <v>7196</v>
      </c>
      <c r="C9160" s="49" t="s">
        <v>207</v>
      </c>
    </row>
    <row r="9161" spans="2:3" hidden="1">
      <c r="B9161" s="49" t="s">
        <v>7197</v>
      </c>
      <c r="C9161" s="49" t="s">
        <v>207</v>
      </c>
    </row>
    <row r="9162" spans="2:3" hidden="1">
      <c r="B9162" s="49" t="s">
        <v>7198</v>
      </c>
      <c r="C9162" s="49" t="s">
        <v>207</v>
      </c>
    </row>
    <row r="9163" spans="2:3" hidden="1">
      <c r="B9163" s="49" t="s">
        <v>7199</v>
      </c>
      <c r="C9163" s="49" t="s">
        <v>207</v>
      </c>
    </row>
    <row r="9164" spans="2:3" hidden="1">
      <c r="B9164" s="49" t="s">
        <v>7200</v>
      </c>
      <c r="C9164" s="49" t="s">
        <v>207</v>
      </c>
    </row>
    <row r="9165" spans="2:3" hidden="1">
      <c r="B9165" s="49" t="s">
        <v>7201</v>
      </c>
      <c r="C9165" s="49" t="s">
        <v>207</v>
      </c>
    </row>
    <row r="9166" spans="2:3" hidden="1">
      <c r="B9166" s="49" t="s">
        <v>7202</v>
      </c>
      <c r="C9166" s="49" t="s">
        <v>207</v>
      </c>
    </row>
    <row r="9167" spans="2:3" hidden="1">
      <c r="B9167" s="49" t="s">
        <v>7203</v>
      </c>
      <c r="C9167" s="49" t="s">
        <v>207</v>
      </c>
    </row>
    <row r="9168" spans="2:3" hidden="1">
      <c r="B9168" s="49" t="s">
        <v>7204</v>
      </c>
      <c r="C9168" s="49" t="s">
        <v>207</v>
      </c>
    </row>
    <row r="9169" spans="2:3" hidden="1">
      <c r="B9169" s="49" t="s">
        <v>7205</v>
      </c>
      <c r="C9169" s="49" t="s">
        <v>207</v>
      </c>
    </row>
    <row r="9170" spans="2:3" hidden="1">
      <c r="B9170" s="49" t="s">
        <v>7206</v>
      </c>
      <c r="C9170" s="49" t="s">
        <v>207</v>
      </c>
    </row>
    <row r="9171" spans="2:3" hidden="1">
      <c r="B9171" s="49" t="s">
        <v>7207</v>
      </c>
      <c r="C9171" s="49" t="s">
        <v>207</v>
      </c>
    </row>
    <row r="9172" spans="2:3" hidden="1">
      <c r="B9172" s="49" t="s">
        <v>7208</v>
      </c>
      <c r="C9172" s="49" t="s">
        <v>207</v>
      </c>
    </row>
    <row r="9173" spans="2:3" hidden="1">
      <c r="B9173" s="49" t="s">
        <v>7209</v>
      </c>
      <c r="C9173" s="49" t="s">
        <v>207</v>
      </c>
    </row>
    <row r="9174" spans="2:3" hidden="1">
      <c r="B9174" s="49" t="s">
        <v>7210</v>
      </c>
      <c r="C9174" s="49" t="s">
        <v>207</v>
      </c>
    </row>
    <row r="9175" spans="2:3" hidden="1">
      <c r="B9175" s="49" t="s">
        <v>7211</v>
      </c>
      <c r="C9175" s="49" t="s">
        <v>207</v>
      </c>
    </row>
    <row r="9176" spans="2:3" hidden="1">
      <c r="B9176" s="49" t="s">
        <v>7212</v>
      </c>
      <c r="C9176" s="49" t="s">
        <v>207</v>
      </c>
    </row>
    <row r="9177" spans="2:3" hidden="1">
      <c r="B9177" s="49" t="s">
        <v>7213</v>
      </c>
      <c r="C9177" s="49" t="s">
        <v>207</v>
      </c>
    </row>
    <row r="9178" spans="2:3" hidden="1">
      <c r="B9178" s="49" t="s">
        <v>7214</v>
      </c>
      <c r="C9178" s="49" t="s">
        <v>207</v>
      </c>
    </row>
    <row r="9179" spans="2:3" hidden="1">
      <c r="B9179" s="49" t="s">
        <v>7215</v>
      </c>
      <c r="C9179" s="49" t="s">
        <v>207</v>
      </c>
    </row>
    <row r="9180" spans="2:3" hidden="1">
      <c r="B9180" s="49" t="s">
        <v>7216</v>
      </c>
      <c r="C9180" s="49" t="s">
        <v>207</v>
      </c>
    </row>
    <row r="9181" spans="2:3" hidden="1">
      <c r="B9181" s="49" t="s">
        <v>7217</v>
      </c>
      <c r="C9181" s="49" t="s">
        <v>207</v>
      </c>
    </row>
    <row r="9182" spans="2:3" hidden="1">
      <c r="B9182" s="49" t="s">
        <v>7218</v>
      </c>
      <c r="C9182" s="49" t="s">
        <v>207</v>
      </c>
    </row>
    <row r="9183" spans="2:3" hidden="1">
      <c r="B9183" s="49" t="s">
        <v>7219</v>
      </c>
      <c r="C9183" s="49" t="s">
        <v>207</v>
      </c>
    </row>
    <row r="9184" spans="2:3" hidden="1">
      <c r="B9184" s="49" t="s">
        <v>7220</v>
      </c>
      <c r="C9184" s="49" t="s">
        <v>207</v>
      </c>
    </row>
    <row r="9185" spans="2:3" hidden="1">
      <c r="B9185" s="49" t="s">
        <v>7221</v>
      </c>
      <c r="C9185" s="49" t="s">
        <v>207</v>
      </c>
    </row>
    <row r="9186" spans="2:3" hidden="1">
      <c r="B9186" s="49" t="s">
        <v>7222</v>
      </c>
      <c r="C9186" s="49" t="s">
        <v>207</v>
      </c>
    </row>
    <row r="9187" spans="2:3" hidden="1">
      <c r="B9187" s="49" t="s">
        <v>7223</v>
      </c>
      <c r="C9187" s="49" t="s">
        <v>207</v>
      </c>
    </row>
    <row r="9188" spans="2:3" hidden="1">
      <c r="B9188" s="49" t="s">
        <v>7224</v>
      </c>
      <c r="C9188" s="49" t="s">
        <v>207</v>
      </c>
    </row>
    <row r="9189" spans="2:3" hidden="1">
      <c r="B9189" s="49" t="s">
        <v>7225</v>
      </c>
      <c r="C9189" s="49" t="s">
        <v>207</v>
      </c>
    </row>
    <row r="9190" spans="2:3" hidden="1">
      <c r="B9190" s="49" t="s">
        <v>7226</v>
      </c>
      <c r="C9190" s="49" t="s">
        <v>207</v>
      </c>
    </row>
    <row r="9191" spans="2:3" hidden="1">
      <c r="B9191" s="49" t="s">
        <v>7227</v>
      </c>
      <c r="C9191" s="49" t="s">
        <v>207</v>
      </c>
    </row>
    <row r="9192" spans="2:3" hidden="1">
      <c r="B9192" s="49" t="s">
        <v>7228</v>
      </c>
      <c r="C9192" s="49" t="s">
        <v>207</v>
      </c>
    </row>
    <row r="9193" spans="2:3" hidden="1">
      <c r="B9193" s="49" t="s">
        <v>7229</v>
      </c>
      <c r="C9193" s="49" t="s">
        <v>207</v>
      </c>
    </row>
    <row r="9194" spans="2:3" hidden="1">
      <c r="B9194" s="49" t="s">
        <v>7230</v>
      </c>
      <c r="C9194" s="49" t="s">
        <v>207</v>
      </c>
    </row>
    <row r="9195" spans="2:3" hidden="1">
      <c r="B9195" s="49" t="s">
        <v>7231</v>
      </c>
      <c r="C9195" s="49" t="s">
        <v>207</v>
      </c>
    </row>
    <row r="9196" spans="2:3" hidden="1">
      <c r="B9196" s="49" t="s">
        <v>7232</v>
      </c>
      <c r="C9196" s="49" t="s">
        <v>207</v>
      </c>
    </row>
    <row r="9197" spans="2:3" hidden="1">
      <c r="B9197" s="49" t="s">
        <v>7233</v>
      </c>
      <c r="C9197" s="49" t="s">
        <v>207</v>
      </c>
    </row>
    <row r="9198" spans="2:3" hidden="1">
      <c r="B9198" s="49" t="s">
        <v>7234</v>
      </c>
      <c r="C9198" s="49" t="s">
        <v>207</v>
      </c>
    </row>
    <row r="9199" spans="2:3" hidden="1">
      <c r="B9199" s="49" t="s">
        <v>7235</v>
      </c>
      <c r="C9199" s="49" t="s">
        <v>207</v>
      </c>
    </row>
    <row r="9200" spans="2:3" hidden="1">
      <c r="B9200" s="49" t="s">
        <v>7236</v>
      </c>
      <c r="C9200" s="49" t="s">
        <v>207</v>
      </c>
    </row>
    <row r="9201" spans="2:3" hidden="1">
      <c r="B9201" s="49" t="s">
        <v>7237</v>
      </c>
      <c r="C9201" s="49" t="s">
        <v>207</v>
      </c>
    </row>
    <row r="9202" spans="2:3" hidden="1">
      <c r="B9202" s="49" t="s">
        <v>7238</v>
      </c>
      <c r="C9202" s="49" t="s">
        <v>207</v>
      </c>
    </row>
    <row r="9203" spans="2:3" hidden="1">
      <c r="B9203" s="49" t="s">
        <v>7239</v>
      </c>
      <c r="C9203" s="49" t="s">
        <v>207</v>
      </c>
    </row>
    <row r="9204" spans="2:3" hidden="1">
      <c r="B9204" s="49" t="s">
        <v>7240</v>
      </c>
      <c r="C9204" s="49" t="s">
        <v>207</v>
      </c>
    </row>
    <row r="9205" spans="2:3" hidden="1">
      <c r="B9205" s="49" t="s">
        <v>7241</v>
      </c>
      <c r="C9205" s="49" t="s">
        <v>207</v>
      </c>
    </row>
    <row r="9206" spans="2:3" hidden="1">
      <c r="B9206" s="49" t="s">
        <v>7242</v>
      </c>
      <c r="C9206" s="49" t="s">
        <v>207</v>
      </c>
    </row>
    <row r="9207" spans="2:3" hidden="1">
      <c r="B9207" s="49" t="s">
        <v>7243</v>
      </c>
      <c r="C9207" s="49" t="s">
        <v>207</v>
      </c>
    </row>
    <row r="9208" spans="2:3" hidden="1">
      <c r="B9208" s="49" t="s">
        <v>7244</v>
      </c>
      <c r="C9208" s="49" t="s">
        <v>207</v>
      </c>
    </row>
    <row r="9209" spans="2:3" hidden="1">
      <c r="B9209" s="49" t="s">
        <v>7245</v>
      </c>
      <c r="C9209" s="49" t="s">
        <v>207</v>
      </c>
    </row>
    <row r="9210" spans="2:3" hidden="1">
      <c r="B9210" s="49" t="s">
        <v>7246</v>
      </c>
      <c r="C9210" s="49" t="s">
        <v>207</v>
      </c>
    </row>
    <row r="9211" spans="2:3" hidden="1">
      <c r="B9211" s="49" t="s">
        <v>7247</v>
      </c>
      <c r="C9211" s="49" t="s">
        <v>207</v>
      </c>
    </row>
    <row r="9212" spans="2:3" hidden="1">
      <c r="B9212" s="49" t="s">
        <v>7248</v>
      </c>
      <c r="C9212" s="49" t="s">
        <v>207</v>
      </c>
    </row>
    <row r="9213" spans="2:3" hidden="1">
      <c r="B9213" s="49" t="s">
        <v>7249</v>
      </c>
      <c r="C9213" s="49" t="s">
        <v>207</v>
      </c>
    </row>
    <row r="9214" spans="2:3" hidden="1">
      <c r="B9214" s="49" t="s">
        <v>7250</v>
      </c>
      <c r="C9214" s="49" t="s">
        <v>207</v>
      </c>
    </row>
    <row r="9215" spans="2:3" hidden="1">
      <c r="B9215" s="49" t="s">
        <v>7251</v>
      </c>
      <c r="C9215" s="49" t="s">
        <v>207</v>
      </c>
    </row>
    <row r="9216" spans="2:3" hidden="1">
      <c r="B9216" s="49" t="s">
        <v>7252</v>
      </c>
      <c r="C9216" s="49" t="s">
        <v>207</v>
      </c>
    </row>
    <row r="9217" spans="2:3" hidden="1">
      <c r="B9217" s="49" t="s">
        <v>7253</v>
      </c>
      <c r="C9217" s="49" t="s">
        <v>207</v>
      </c>
    </row>
    <row r="9218" spans="2:3" hidden="1">
      <c r="B9218" s="49" t="s">
        <v>7254</v>
      </c>
      <c r="C9218" s="49" t="s">
        <v>207</v>
      </c>
    </row>
    <row r="9219" spans="2:3" hidden="1">
      <c r="B9219" s="49" t="s">
        <v>7255</v>
      </c>
      <c r="C9219" s="49" t="s">
        <v>207</v>
      </c>
    </row>
    <row r="9220" spans="2:3" hidden="1">
      <c r="B9220" s="49" t="s">
        <v>7256</v>
      </c>
      <c r="C9220" s="49" t="s">
        <v>207</v>
      </c>
    </row>
    <row r="9221" spans="2:3" hidden="1">
      <c r="B9221" s="49" t="s">
        <v>7257</v>
      </c>
      <c r="C9221" s="49" t="s">
        <v>207</v>
      </c>
    </row>
    <row r="9222" spans="2:3" hidden="1">
      <c r="B9222" s="49" t="s">
        <v>7258</v>
      </c>
      <c r="C9222" s="49" t="s">
        <v>207</v>
      </c>
    </row>
    <row r="9223" spans="2:3" hidden="1">
      <c r="B9223" s="49" t="s">
        <v>7259</v>
      </c>
      <c r="C9223" s="49" t="s">
        <v>207</v>
      </c>
    </row>
    <row r="9224" spans="2:3" hidden="1">
      <c r="B9224" s="49" t="s">
        <v>7260</v>
      </c>
      <c r="C9224" s="49" t="s">
        <v>207</v>
      </c>
    </row>
    <row r="9225" spans="2:3" hidden="1">
      <c r="B9225" s="49" t="s">
        <v>7261</v>
      </c>
      <c r="C9225" s="49" t="s">
        <v>207</v>
      </c>
    </row>
    <row r="9226" spans="2:3" hidden="1">
      <c r="B9226" s="49" t="s">
        <v>7262</v>
      </c>
      <c r="C9226" s="49" t="s">
        <v>207</v>
      </c>
    </row>
    <row r="9227" spans="2:3" hidden="1">
      <c r="B9227" s="49" t="s">
        <v>7263</v>
      </c>
      <c r="C9227" s="49" t="s">
        <v>207</v>
      </c>
    </row>
    <row r="9228" spans="2:3" hidden="1">
      <c r="B9228" s="49" t="s">
        <v>7264</v>
      </c>
      <c r="C9228" s="49" t="s">
        <v>207</v>
      </c>
    </row>
    <row r="9229" spans="2:3" hidden="1">
      <c r="B9229" s="49" t="s">
        <v>7265</v>
      </c>
      <c r="C9229" s="49" t="s">
        <v>207</v>
      </c>
    </row>
    <row r="9230" spans="2:3" hidden="1">
      <c r="B9230" s="49" t="s">
        <v>7266</v>
      </c>
      <c r="C9230" s="49" t="s">
        <v>207</v>
      </c>
    </row>
    <row r="9231" spans="2:3" hidden="1">
      <c r="B9231" s="49" t="s">
        <v>7267</v>
      </c>
      <c r="C9231" s="49" t="s">
        <v>207</v>
      </c>
    </row>
    <row r="9232" spans="2:3" hidden="1">
      <c r="B9232" s="49" t="s">
        <v>7268</v>
      </c>
      <c r="C9232" s="49" t="s">
        <v>207</v>
      </c>
    </row>
    <row r="9233" spans="2:3" hidden="1">
      <c r="B9233" s="49" t="s">
        <v>7269</v>
      </c>
      <c r="C9233" s="49" t="s">
        <v>207</v>
      </c>
    </row>
    <row r="9234" spans="2:3" hidden="1">
      <c r="B9234" s="49" t="s">
        <v>7270</v>
      </c>
      <c r="C9234" s="49" t="s">
        <v>207</v>
      </c>
    </row>
    <row r="9235" spans="2:3" hidden="1">
      <c r="B9235" s="49" t="s">
        <v>7271</v>
      </c>
      <c r="C9235" s="49" t="s">
        <v>207</v>
      </c>
    </row>
    <row r="9236" spans="2:3" hidden="1">
      <c r="B9236" s="49" t="s">
        <v>7272</v>
      </c>
      <c r="C9236" s="49" t="s">
        <v>207</v>
      </c>
    </row>
    <row r="9237" spans="2:3" hidden="1">
      <c r="B9237" s="49" t="s">
        <v>7273</v>
      </c>
      <c r="C9237" s="49" t="s">
        <v>207</v>
      </c>
    </row>
    <row r="9238" spans="2:3" hidden="1">
      <c r="B9238" s="49" t="s">
        <v>7274</v>
      </c>
      <c r="C9238" s="49" t="s">
        <v>207</v>
      </c>
    </row>
    <row r="9239" spans="2:3" hidden="1">
      <c r="B9239" s="49" t="s">
        <v>7275</v>
      </c>
      <c r="C9239" s="49" t="s">
        <v>207</v>
      </c>
    </row>
    <row r="9240" spans="2:3" hidden="1">
      <c r="B9240" s="49" t="s">
        <v>7276</v>
      </c>
      <c r="C9240" s="49" t="s">
        <v>207</v>
      </c>
    </row>
    <row r="9241" spans="2:3" hidden="1">
      <c r="B9241" s="49" t="s">
        <v>7277</v>
      </c>
      <c r="C9241" s="49" t="s">
        <v>207</v>
      </c>
    </row>
    <row r="9242" spans="2:3" hidden="1">
      <c r="B9242" s="49" t="s">
        <v>7278</v>
      </c>
      <c r="C9242" s="49" t="s">
        <v>207</v>
      </c>
    </row>
    <row r="9243" spans="2:3" hidden="1">
      <c r="B9243" s="49" t="s">
        <v>7279</v>
      </c>
      <c r="C9243" s="49" t="s">
        <v>207</v>
      </c>
    </row>
    <row r="9244" spans="2:3" hidden="1">
      <c r="B9244" s="49" t="s">
        <v>7280</v>
      </c>
      <c r="C9244" s="49" t="s">
        <v>207</v>
      </c>
    </row>
    <row r="9245" spans="2:3" hidden="1">
      <c r="B9245" s="49" t="s">
        <v>7281</v>
      </c>
      <c r="C9245" s="49" t="s">
        <v>207</v>
      </c>
    </row>
    <row r="9246" spans="2:3" hidden="1">
      <c r="B9246" s="49" t="s">
        <v>7282</v>
      </c>
      <c r="C9246" s="49" t="s">
        <v>207</v>
      </c>
    </row>
    <row r="9247" spans="2:3" hidden="1">
      <c r="B9247" s="49" t="s">
        <v>7283</v>
      </c>
      <c r="C9247" s="49" t="s">
        <v>207</v>
      </c>
    </row>
    <row r="9248" spans="2:3" hidden="1">
      <c r="B9248" s="49" t="s">
        <v>7284</v>
      </c>
      <c r="C9248" s="49" t="s">
        <v>207</v>
      </c>
    </row>
    <row r="9249" spans="2:3" hidden="1">
      <c r="B9249" s="49" t="s">
        <v>7285</v>
      </c>
      <c r="C9249" s="49" t="s">
        <v>207</v>
      </c>
    </row>
    <row r="9250" spans="2:3" hidden="1">
      <c r="B9250" s="49" t="s">
        <v>7286</v>
      </c>
      <c r="C9250" s="49" t="s">
        <v>207</v>
      </c>
    </row>
    <row r="9251" spans="2:3" hidden="1">
      <c r="B9251" s="49" t="s">
        <v>7287</v>
      </c>
      <c r="C9251" s="49" t="s">
        <v>207</v>
      </c>
    </row>
    <row r="9252" spans="2:3" hidden="1">
      <c r="B9252" s="49" t="s">
        <v>7288</v>
      </c>
      <c r="C9252" s="49" t="s">
        <v>207</v>
      </c>
    </row>
    <row r="9253" spans="2:3" hidden="1">
      <c r="B9253" s="49" t="s">
        <v>7289</v>
      </c>
      <c r="C9253" s="49" t="s">
        <v>207</v>
      </c>
    </row>
    <row r="9254" spans="2:3" hidden="1">
      <c r="B9254" s="49" t="s">
        <v>7290</v>
      </c>
      <c r="C9254" s="49" t="s">
        <v>207</v>
      </c>
    </row>
    <row r="9255" spans="2:3" hidden="1">
      <c r="B9255" s="49" t="s">
        <v>7291</v>
      </c>
      <c r="C9255" s="49" t="s">
        <v>207</v>
      </c>
    </row>
    <row r="9256" spans="2:3" hidden="1">
      <c r="B9256" s="49" t="s">
        <v>7292</v>
      </c>
      <c r="C9256" s="49" t="s">
        <v>207</v>
      </c>
    </row>
    <row r="9257" spans="2:3" hidden="1">
      <c r="B9257" s="49" t="s">
        <v>7293</v>
      </c>
      <c r="C9257" s="49" t="s">
        <v>207</v>
      </c>
    </row>
    <row r="9258" spans="2:3" hidden="1">
      <c r="B9258" s="49" t="s">
        <v>7294</v>
      </c>
      <c r="C9258" s="49" t="s">
        <v>207</v>
      </c>
    </row>
    <row r="9259" spans="2:3" hidden="1">
      <c r="B9259" s="49" t="s">
        <v>7295</v>
      </c>
      <c r="C9259" s="49" t="s">
        <v>207</v>
      </c>
    </row>
    <row r="9260" spans="2:3" hidden="1">
      <c r="B9260" s="49" t="s">
        <v>7296</v>
      </c>
      <c r="C9260" s="49" t="s">
        <v>207</v>
      </c>
    </row>
    <row r="9261" spans="2:3" hidden="1">
      <c r="B9261" s="49" t="s">
        <v>7297</v>
      </c>
      <c r="C9261" s="49" t="s">
        <v>207</v>
      </c>
    </row>
    <row r="9262" spans="2:3" hidden="1">
      <c r="B9262" s="49" t="s">
        <v>7298</v>
      </c>
      <c r="C9262" s="49" t="s">
        <v>207</v>
      </c>
    </row>
    <row r="9263" spans="2:3" hidden="1">
      <c r="B9263" s="49" t="s">
        <v>7299</v>
      </c>
      <c r="C9263" s="49" t="s">
        <v>207</v>
      </c>
    </row>
    <row r="9264" spans="2:3" hidden="1">
      <c r="B9264" s="49" t="s">
        <v>7300</v>
      </c>
      <c r="C9264" s="49" t="s">
        <v>207</v>
      </c>
    </row>
    <row r="9265" spans="2:3" hidden="1">
      <c r="B9265" s="49" t="s">
        <v>7301</v>
      </c>
      <c r="C9265" s="49" t="s">
        <v>207</v>
      </c>
    </row>
    <row r="9266" spans="2:3" hidden="1">
      <c r="B9266" s="49" t="s">
        <v>7302</v>
      </c>
      <c r="C9266" s="49" t="s">
        <v>207</v>
      </c>
    </row>
    <row r="9267" spans="2:3" hidden="1">
      <c r="B9267" s="49" t="s">
        <v>7303</v>
      </c>
      <c r="C9267" s="49" t="s">
        <v>207</v>
      </c>
    </row>
    <row r="9268" spans="2:3" hidden="1">
      <c r="B9268" s="49" t="s">
        <v>7304</v>
      </c>
      <c r="C9268" s="49" t="s">
        <v>207</v>
      </c>
    </row>
    <row r="9269" spans="2:3" hidden="1">
      <c r="B9269" s="49" t="s">
        <v>7305</v>
      </c>
      <c r="C9269" s="49" t="s">
        <v>207</v>
      </c>
    </row>
    <row r="9270" spans="2:3" hidden="1">
      <c r="B9270" s="49" t="s">
        <v>7306</v>
      </c>
      <c r="C9270" s="49" t="s">
        <v>207</v>
      </c>
    </row>
    <row r="9271" spans="2:3" hidden="1">
      <c r="B9271" s="49" t="s">
        <v>7307</v>
      </c>
      <c r="C9271" s="49" t="s">
        <v>207</v>
      </c>
    </row>
    <row r="9272" spans="2:3" hidden="1">
      <c r="B9272" s="49" t="s">
        <v>7308</v>
      </c>
      <c r="C9272" s="49" t="s">
        <v>207</v>
      </c>
    </row>
    <row r="9273" spans="2:3" hidden="1">
      <c r="B9273" s="49" t="s">
        <v>7309</v>
      </c>
      <c r="C9273" s="49" t="s">
        <v>207</v>
      </c>
    </row>
    <row r="9274" spans="2:3" hidden="1">
      <c r="B9274" s="49" t="s">
        <v>7310</v>
      </c>
      <c r="C9274" s="49" t="s">
        <v>207</v>
      </c>
    </row>
    <row r="9275" spans="2:3" hidden="1">
      <c r="B9275" s="49" t="s">
        <v>7311</v>
      </c>
      <c r="C9275" s="49" t="s">
        <v>207</v>
      </c>
    </row>
    <row r="9276" spans="2:3" hidden="1">
      <c r="B9276" s="49" t="s">
        <v>7312</v>
      </c>
      <c r="C9276" s="49" t="s">
        <v>207</v>
      </c>
    </row>
    <row r="9277" spans="2:3" hidden="1">
      <c r="B9277" s="49" t="s">
        <v>7313</v>
      </c>
      <c r="C9277" s="49" t="s">
        <v>207</v>
      </c>
    </row>
    <row r="9278" spans="2:3" hidden="1">
      <c r="B9278" s="49" t="s">
        <v>7314</v>
      </c>
      <c r="C9278" s="49" t="s">
        <v>207</v>
      </c>
    </row>
    <row r="9279" spans="2:3" hidden="1">
      <c r="B9279" s="49" t="s">
        <v>7315</v>
      </c>
      <c r="C9279" s="49" t="s">
        <v>207</v>
      </c>
    </row>
    <row r="9280" spans="2:3" hidden="1">
      <c r="B9280" s="49" t="s">
        <v>7316</v>
      </c>
      <c r="C9280" s="49" t="s">
        <v>207</v>
      </c>
    </row>
    <row r="9281" spans="2:3" hidden="1">
      <c r="B9281" s="49" t="s">
        <v>7317</v>
      </c>
      <c r="C9281" s="49" t="s">
        <v>207</v>
      </c>
    </row>
    <row r="9282" spans="2:3" hidden="1">
      <c r="B9282" s="49" t="s">
        <v>7318</v>
      </c>
      <c r="C9282" s="49" t="s">
        <v>207</v>
      </c>
    </row>
    <row r="9283" spans="2:3" hidden="1">
      <c r="B9283" s="49" t="s">
        <v>7319</v>
      </c>
      <c r="C9283" s="49" t="s">
        <v>207</v>
      </c>
    </row>
    <row r="9284" spans="2:3" hidden="1">
      <c r="B9284" s="49" t="s">
        <v>7320</v>
      </c>
      <c r="C9284" s="49" t="s">
        <v>207</v>
      </c>
    </row>
    <row r="9285" spans="2:3" hidden="1">
      <c r="B9285" s="49" t="s">
        <v>7321</v>
      </c>
      <c r="C9285" s="49" t="s">
        <v>207</v>
      </c>
    </row>
    <row r="9286" spans="2:3" hidden="1">
      <c r="B9286" s="49" t="s">
        <v>7322</v>
      </c>
      <c r="C9286" s="49" t="s">
        <v>207</v>
      </c>
    </row>
    <row r="9287" spans="2:3" hidden="1">
      <c r="B9287" s="49" t="s">
        <v>7323</v>
      </c>
      <c r="C9287" s="49" t="s">
        <v>207</v>
      </c>
    </row>
    <row r="9288" spans="2:3" hidden="1">
      <c r="B9288" s="49" t="s">
        <v>7324</v>
      </c>
      <c r="C9288" s="49" t="s">
        <v>207</v>
      </c>
    </row>
    <row r="9289" spans="2:3" hidden="1">
      <c r="B9289" s="49" t="s">
        <v>7325</v>
      </c>
      <c r="C9289" s="49" t="s">
        <v>207</v>
      </c>
    </row>
    <row r="9290" spans="2:3" hidden="1">
      <c r="B9290" s="49" t="s">
        <v>7326</v>
      </c>
      <c r="C9290" s="49" t="s">
        <v>207</v>
      </c>
    </row>
    <row r="9291" spans="2:3" hidden="1">
      <c r="B9291" s="49" t="s">
        <v>7327</v>
      </c>
      <c r="C9291" s="49" t="s">
        <v>207</v>
      </c>
    </row>
    <row r="9292" spans="2:3" hidden="1">
      <c r="B9292" s="49" t="s">
        <v>7328</v>
      </c>
      <c r="C9292" s="49" t="s">
        <v>207</v>
      </c>
    </row>
    <row r="9293" spans="2:3" hidden="1">
      <c r="B9293" s="49" t="s">
        <v>7329</v>
      </c>
      <c r="C9293" s="49" t="s">
        <v>207</v>
      </c>
    </row>
    <row r="9294" spans="2:3" hidden="1">
      <c r="B9294" s="49" t="s">
        <v>7330</v>
      </c>
      <c r="C9294" s="49" t="s">
        <v>207</v>
      </c>
    </row>
    <row r="9295" spans="2:3" hidden="1">
      <c r="B9295" s="49" t="s">
        <v>7331</v>
      </c>
      <c r="C9295" s="49" t="s">
        <v>207</v>
      </c>
    </row>
    <row r="9296" spans="2:3" hidden="1">
      <c r="B9296" s="49" t="s">
        <v>7332</v>
      </c>
      <c r="C9296" s="49" t="s">
        <v>207</v>
      </c>
    </row>
    <row r="9297" spans="2:3" hidden="1">
      <c r="B9297" s="49" t="s">
        <v>7333</v>
      </c>
      <c r="C9297" s="49" t="s">
        <v>207</v>
      </c>
    </row>
    <row r="9298" spans="2:3" hidden="1">
      <c r="B9298" s="49" t="s">
        <v>7334</v>
      </c>
      <c r="C9298" s="49" t="s">
        <v>207</v>
      </c>
    </row>
    <row r="9299" spans="2:3" hidden="1">
      <c r="B9299" s="49" t="s">
        <v>7335</v>
      </c>
      <c r="C9299" s="49" t="s">
        <v>207</v>
      </c>
    </row>
    <row r="9300" spans="2:3" hidden="1">
      <c r="B9300" s="49" t="s">
        <v>7336</v>
      </c>
      <c r="C9300" s="49" t="s">
        <v>207</v>
      </c>
    </row>
    <row r="9301" spans="2:3" hidden="1">
      <c r="B9301" s="49" t="s">
        <v>7337</v>
      </c>
      <c r="C9301" s="49" t="s">
        <v>207</v>
      </c>
    </row>
    <row r="9302" spans="2:3" hidden="1">
      <c r="B9302" s="49" t="s">
        <v>7338</v>
      </c>
      <c r="C9302" s="49" t="s">
        <v>207</v>
      </c>
    </row>
    <row r="9303" spans="2:3" hidden="1">
      <c r="B9303" s="49" t="s">
        <v>7339</v>
      </c>
      <c r="C9303" s="49" t="s">
        <v>207</v>
      </c>
    </row>
    <row r="9304" spans="2:3" hidden="1">
      <c r="B9304" s="49" t="s">
        <v>7340</v>
      </c>
      <c r="C9304" s="49" t="s">
        <v>207</v>
      </c>
    </row>
    <row r="9305" spans="2:3" hidden="1">
      <c r="B9305" s="49" t="s">
        <v>7341</v>
      </c>
      <c r="C9305" s="49" t="s">
        <v>207</v>
      </c>
    </row>
    <row r="9306" spans="2:3" hidden="1">
      <c r="B9306" s="49" t="s">
        <v>7342</v>
      </c>
      <c r="C9306" s="49" t="s">
        <v>207</v>
      </c>
    </row>
    <row r="9307" spans="2:3" hidden="1">
      <c r="B9307" s="49" t="s">
        <v>7343</v>
      </c>
      <c r="C9307" s="49" t="s">
        <v>207</v>
      </c>
    </row>
    <row r="9308" spans="2:3" hidden="1">
      <c r="B9308" s="49" t="s">
        <v>7344</v>
      </c>
      <c r="C9308" s="49" t="s">
        <v>207</v>
      </c>
    </row>
    <row r="9309" spans="2:3" hidden="1">
      <c r="B9309" s="49" t="s">
        <v>7345</v>
      </c>
      <c r="C9309" s="49" t="s">
        <v>207</v>
      </c>
    </row>
    <row r="9310" spans="2:3" hidden="1">
      <c r="B9310" s="49" t="s">
        <v>7346</v>
      </c>
      <c r="C9310" s="49" t="s">
        <v>207</v>
      </c>
    </row>
    <row r="9311" spans="2:3" hidden="1">
      <c r="B9311" s="49" t="s">
        <v>7347</v>
      </c>
      <c r="C9311" s="49" t="s">
        <v>207</v>
      </c>
    </row>
    <row r="9312" spans="2:3" hidden="1">
      <c r="B9312" s="49" t="s">
        <v>7348</v>
      </c>
      <c r="C9312" s="49" t="s">
        <v>207</v>
      </c>
    </row>
    <row r="9313" spans="2:3" hidden="1">
      <c r="B9313" s="49" t="s">
        <v>7349</v>
      </c>
      <c r="C9313" s="49" t="s">
        <v>207</v>
      </c>
    </row>
    <row r="9314" spans="2:3" hidden="1">
      <c r="B9314" s="49" t="s">
        <v>7350</v>
      </c>
      <c r="C9314" s="49" t="s">
        <v>207</v>
      </c>
    </row>
    <row r="9315" spans="2:3" hidden="1">
      <c r="B9315" s="49" t="s">
        <v>7351</v>
      </c>
      <c r="C9315" s="49" t="s">
        <v>207</v>
      </c>
    </row>
    <row r="9316" spans="2:3" hidden="1">
      <c r="B9316" s="49" t="s">
        <v>7352</v>
      </c>
      <c r="C9316" s="49" t="s">
        <v>207</v>
      </c>
    </row>
    <row r="9317" spans="2:3" hidden="1">
      <c r="B9317" s="49" t="s">
        <v>7353</v>
      </c>
      <c r="C9317" s="49" t="s">
        <v>207</v>
      </c>
    </row>
    <row r="9318" spans="2:3" hidden="1">
      <c r="B9318" s="49" t="s">
        <v>7354</v>
      </c>
      <c r="C9318" s="49" t="s">
        <v>207</v>
      </c>
    </row>
    <row r="9319" spans="2:3" hidden="1">
      <c r="B9319" s="49" t="s">
        <v>7355</v>
      </c>
      <c r="C9319" s="49" t="s">
        <v>207</v>
      </c>
    </row>
    <row r="9320" spans="2:3" hidden="1">
      <c r="B9320" s="49" t="s">
        <v>7356</v>
      </c>
      <c r="C9320" s="49" t="s">
        <v>207</v>
      </c>
    </row>
    <row r="9321" spans="2:3" hidden="1">
      <c r="B9321" s="49" t="s">
        <v>7357</v>
      </c>
      <c r="C9321" s="49" t="s">
        <v>207</v>
      </c>
    </row>
    <row r="9322" spans="2:3" hidden="1">
      <c r="B9322" s="49" t="s">
        <v>7358</v>
      </c>
      <c r="C9322" s="49" t="s">
        <v>207</v>
      </c>
    </row>
    <row r="9323" spans="2:3" hidden="1">
      <c r="B9323" s="49" t="s">
        <v>7359</v>
      </c>
      <c r="C9323" s="49" t="s">
        <v>207</v>
      </c>
    </row>
    <row r="9324" spans="2:3" hidden="1">
      <c r="B9324" s="49" t="s">
        <v>7360</v>
      </c>
      <c r="C9324" s="49" t="s">
        <v>207</v>
      </c>
    </row>
    <row r="9325" spans="2:3" hidden="1">
      <c r="B9325" s="49" t="s">
        <v>7361</v>
      </c>
      <c r="C9325" s="49" t="s">
        <v>207</v>
      </c>
    </row>
    <row r="9326" spans="2:3" hidden="1">
      <c r="B9326" s="49" t="s">
        <v>7362</v>
      </c>
      <c r="C9326" s="49" t="s">
        <v>207</v>
      </c>
    </row>
    <row r="9327" spans="2:3" hidden="1">
      <c r="B9327" s="49" t="s">
        <v>7363</v>
      </c>
      <c r="C9327" s="49" t="s">
        <v>207</v>
      </c>
    </row>
    <row r="9328" spans="2:3" hidden="1">
      <c r="B9328" s="49" t="s">
        <v>7364</v>
      </c>
      <c r="C9328" s="49" t="s">
        <v>207</v>
      </c>
    </row>
    <row r="9329" spans="2:3" hidden="1">
      <c r="B9329" s="49" t="s">
        <v>7365</v>
      </c>
      <c r="C9329" s="49" t="s">
        <v>207</v>
      </c>
    </row>
    <row r="9330" spans="2:3" hidden="1">
      <c r="B9330" s="49" t="s">
        <v>7366</v>
      </c>
      <c r="C9330" s="49" t="s">
        <v>207</v>
      </c>
    </row>
    <row r="9331" spans="2:3" hidden="1">
      <c r="B9331" s="49" t="s">
        <v>7367</v>
      </c>
      <c r="C9331" s="49" t="s">
        <v>207</v>
      </c>
    </row>
    <row r="9332" spans="2:3" hidden="1">
      <c r="B9332" s="49" t="s">
        <v>7368</v>
      </c>
      <c r="C9332" s="49" t="s">
        <v>207</v>
      </c>
    </row>
    <row r="9333" spans="2:3" hidden="1">
      <c r="B9333" s="49" t="s">
        <v>7369</v>
      </c>
      <c r="C9333" s="49" t="s">
        <v>207</v>
      </c>
    </row>
    <row r="9334" spans="2:3" hidden="1">
      <c r="B9334" s="49" t="s">
        <v>7370</v>
      </c>
      <c r="C9334" s="49" t="s">
        <v>207</v>
      </c>
    </row>
    <row r="9335" spans="2:3" hidden="1">
      <c r="B9335" s="49" t="s">
        <v>7371</v>
      </c>
      <c r="C9335" s="49" t="s">
        <v>207</v>
      </c>
    </row>
    <row r="9336" spans="2:3" hidden="1">
      <c r="B9336" s="49" t="s">
        <v>7372</v>
      </c>
      <c r="C9336" s="49" t="s">
        <v>207</v>
      </c>
    </row>
    <row r="9337" spans="2:3" hidden="1">
      <c r="B9337" s="49" t="s">
        <v>7373</v>
      </c>
      <c r="C9337" s="49" t="s">
        <v>207</v>
      </c>
    </row>
    <row r="9338" spans="2:3" hidden="1">
      <c r="B9338" s="49" t="s">
        <v>7374</v>
      </c>
      <c r="C9338" s="49" t="s">
        <v>207</v>
      </c>
    </row>
    <row r="9339" spans="2:3" hidden="1">
      <c r="B9339" s="49" t="s">
        <v>7375</v>
      </c>
      <c r="C9339" s="49" t="s">
        <v>207</v>
      </c>
    </row>
    <row r="9340" spans="2:3" hidden="1">
      <c r="B9340" s="49" t="s">
        <v>7376</v>
      </c>
      <c r="C9340" s="49" t="s">
        <v>207</v>
      </c>
    </row>
    <row r="9341" spans="2:3" hidden="1">
      <c r="B9341" s="49" t="s">
        <v>7377</v>
      </c>
      <c r="C9341" s="49" t="s">
        <v>207</v>
      </c>
    </row>
    <row r="9342" spans="2:3" hidden="1">
      <c r="B9342" s="49" t="s">
        <v>7378</v>
      </c>
      <c r="C9342" s="49" t="s">
        <v>207</v>
      </c>
    </row>
    <row r="9343" spans="2:3" hidden="1">
      <c r="B9343" s="49" t="s">
        <v>7379</v>
      </c>
      <c r="C9343" s="49" t="s">
        <v>207</v>
      </c>
    </row>
    <row r="9344" spans="2:3" hidden="1">
      <c r="B9344" s="49" t="s">
        <v>7380</v>
      </c>
      <c r="C9344" s="49" t="s">
        <v>207</v>
      </c>
    </row>
    <row r="9345" spans="2:3" hidden="1">
      <c r="B9345" s="49" t="s">
        <v>7381</v>
      </c>
      <c r="C9345" s="49" t="s">
        <v>207</v>
      </c>
    </row>
    <row r="9346" spans="2:3" hidden="1">
      <c r="B9346" s="49" t="s">
        <v>7382</v>
      </c>
      <c r="C9346" s="49" t="s">
        <v>207</v>
      </c>
    </row>
    <row r="9347" spans="2:3" hidden="1">
      <c r="B9347" s="49" t="s">
        <v>7383</v>
      </c>
      <c r="C9347" s="49" t="s">
        <v>207</v>
      </c>
    </row>
    <row r="9348" spans="2:3" hidden="1">
      <c r="B9348" s="49" t="s">
        <v>7384</v>
      </c>
      <c r="C9348" s="49" t="s">
        <v>207</v>
      </c>
    </row>
    <row r="9349" spans="2:3" hidden="1">
      <c r="B9349" s="49" t="s">
        <v>7385</v>
      </c>
      <c r="C9349" s="49" t="s">
        <v>207</v>
      </c>
    </row>
    <row r="9350" spans="2:3" hidden="1">
      <c r="B9350" s="49" t="s">
        <v>7386</v>
      </c>
      <c r="C9350" s="49" t="s">
        <v>207</v>
      </c>
    </row>
    <row r="9351" spans="2:3" hidden="1">
      <c r="B9351" s="49" t="s">
        <v>7387</v>
      </c>
      <c r="C9351" s="49" t="s">
        <v>207</v>
      </c>
    </row>
    <row r="9352" spans="2:3" hidden="1">
      <c r="B9352" s="49" t="s">
        <v>7388</v>
      </c>
      <c r="C9352" s="49" t="s">
        <v>207</v>
      </c>
    </row>
    <row r="9353" spans="2:3" hidden="1">
      <c r="B9353" s="49" t="s">
        <v>7389</v>
      </c>
      <c r="C9353" s="49" t="s">
        <v>207</v>
      </c>
    </row>
    <row r="9354" spans="2:3" hidden="1">
      <c r="B9354" s="49" t="s">
        <v>7390</v>
      </c>
      <c r="C9354" s="49" t="s">
        <v>207</v>
      </c>
    </row>
    <row r="9355" spans="2:3" hidden="1">
      <c r="B9355" s="49" t="s">
        <v>7391</v>
      </c>
      <c r="C9355" s="49" t="s">
        <v>207</v>
      </c>
    </row>
    <row r="9356" spans="2:3" hidden="1">
      <c r="B9356" s="49" t="s">
        <v>7392</v>
      </c>
      <c r="C9356" s="49" t="s">
        <v>207</v>
      </c>
    </row>
    <row r="9357" spans="2:3" hidden="1">
      <c r="B9357" s="49" t="s">
        <v>7393</v>
      </c>
      <c r="C9357" s="49" t="s">
        <v>207</v>
      </c>
    </row>
    <row r="9358" spans="2:3" hidden="1">
      <c r="B9358" s="49" t="s">
        <v>7394</v>
      </c>
      <c r="C9358" s="49" t="s">
        <v>207</v>
      </c>
    </row>
    <row r="9359" spans="2:3" hidden="1">
      <c r="B9359" s="49" t="s">
        <v>7395</v>
      </c>
      <c r="C9359" s="49" t="s">
        <v>207</v>
      </c>
    </row>
    <row r="9360" spans="2:3" hidden="1">
      <c r="B9360" s="49" t="s">
        <v>7396</v>
      </c>
      <c r="C9360" s="49" t="s">
        <v>207</v>
      </c>
    </row>
    <row r="9361" spans="2:3" hidden="1">
      <c r="B9361" s="49" t="s">
        <v>7397</v>
      </c>
      <c r="C9361" s="49" t="s">
        <v>207</v>
      </c>
    </row>
    <row r="9362" spans="2:3" hidden="1">
      <c r="B9362" s="49" t="s">
        <v>7398</v>
      </c>
      <c r="C9362" s="49" t="s">
        <v>207</v>
      </c>
    </row>
    <row r="9363" spans="2:3" hidden="1">
      <c r="B9363" s="49" t="s">
        <v>7399</v>
      </c>
      <c r="C9363" s="49" t="s">
        <v>207</v>
      </c>
    </row>
    <row r="9364" spans="2:3" hidden="1">
      <c r="B9364" s="49" t="s">
        <v>7400</v>
      </c>
      <c r="C9364" s="49" t="s">
        <v>207</v>
      </c>
    </row>
    <row r="9365" spans="2:3" hidden="1">
      <c r="B9365" s="49" t="s">
        <v>7401</v>
      </c>
      <c r="C9365" s="49" t="s">
        <v>207</v>
      </c>
    </row>
    <row r="9366" spans="2:3" hidden="1">
      <c r="B9366" s="49" t="s">
        <v>7402</v>
      </c>
      <c r="C9366" s="49" t="s">
        <v>207</v>
      </c>
    </row>
    <row r="9367" spans="2:3" hidden="1">
      <c r="B9367" s="49" t="s">
        <v>7403</v>
      </c>
      <c r="C9367" s="49" t="s">
        <v>207</v>
      </c>
    </row>
    <row r="9368" spans="2:3" hidden="1">
      <c r="B9368" s="49" t="s">
        <v>7404</v>
      </c>
      <c r="C9368" s="49" t="s">
        <v>207</v>
      </c>
    </row>
    <row r="9369" spans="2:3" hidden="1">
      <c r="B9369" s="49" t="s">
        <v>7405</v>
      </c>
      <c r="C9369" s="49" t="s">
        <v>207</v>
      </c>
    </row>
    <row r="9370" spans="2:3" hidden="1">
      <c r="B9370" s="49" t="s">
        <v>7406</v>
      </c>
      <c r="C9370" s="49" t="s">
        <v>207</v>
      </c>
    </row>
    <row r="9371" spans="2:3" hidden="1">
      <c r="B9371" s="49" t="s">
        <v>7407</v>
      </c>
      <c r="C9371" s="49" t="s">
        <v>207</v>
      </c>
    </row>
    <row r="9372" spans="2:3" hidden="1">
      <c r="B9372" s="49" t="s">
        <v>7408</v>
      </c>
      <c r="C9372" s="49" t="s">
        <v>207</v>
      </c>
    </row>
    <row r="9373" spans="2:3" hidden="1">
      <c r="B9373" s="49" t="s">
        <v>7409</v>
      </c>
      <c r="C9373" s="49" t="s">
        <v>207</v>
      </c>
    </row>
    <row r="9374" spans="2:3" hidden="1">
      <c r="B9374" s="49" t="s">
        <v>7410</v>
      </c>
      <c r="C9374" s="49" t="s">
        <v>207</v>
      </c>
    </row>
    <row r="9375" spans="2:3" hidden="1">
      <c r="B9375" s="49" t="s">
        <v>7411</v>
      </c>
      <c r="C9375" s="49" t="s">
        <v>207</v>
      </c>
    </row>
    <row r="9376" spans="2:3" hidden="1">
      <c r="B9376" s="49" t="s">
        <v>7412</v>
      </c>
      <c r="C9376" s="49" t="s">
        <v>207</v>
      </c>
    </row>
    <row r="9377" spans="2:3" hidden="1">
      <c r="B9377" s="49" t="s">
        <v>7413</v>
      </c>
      <c r="C9377" s="49" t="s">
        <v>207</v>
      </c>
    </row>
    <row r="9378" spans="2:3" hidden="1">
      <c r="B9378" s="49" t="s">
        <v>7414</v>
      </c>
      <c r="C9378" s="49" t="s">
        <v>207</v>
      </c>
    </row>
    <row r="9379" spans="2:3" hidden="1">
      <c r="B9379" s="49" t="s">
        <v>7415</v>
      </c>
      <c r="C9379" s="49" t="s">
        <v>207</v>
      </c>
    </row>
    <row r="9380" spans="2:3" hidden="1">
      <c r="B9380" s="49" t="s">
        <v>7416</v>
      </c>
      <c r="C9380" s="49" t="s">
        <v>207</v>
      </c>
    </row>
    <row r="9381" spans="2:3" hidden="1">
      <c r="B9381" s="49" t="s">
        <v>7417</v>
      </c>
      <c r="C9381" s="49" t="s">
        <v>207</v>
      </c>
    </row>
    <row r="9382" spans="2:3" hidden="1">
      <c r="B9382" s="49" t="s">
        <v>7418</v>
      </c>
      <c r="C9382" s="49" t="s">
        <v>207</v>
      </c>
    </row>
    <row r="9383" spans="2:3" hidden="1">
      <c r="B9383" s="49" t="s">
        <v>7419</v>
      </c>
      <c r="C9383" s="49" t="s">
        <v>207</v>
      </c>
    </row>
    <row r="9384" spans="2:3" hidden="1">
      <c r="B9384" s="49" t="s">
        <v>7420</v>
      </c>
      <c r="C9384" s="49" t="s">
        <v>207</v>
      </c>
    </row>
    <row r="9385" spans="2:3" hidden="1">
      <c r="B9385" s="49" t="s">
        <v>7421</v>
      </c>
      <c r="C9385" s="49" t="s">
        <v>207</v>
      </c>
    </row>
    <row r="9386" spans="2:3" hidden="1">
      <c r="B9386" s="49" t="s">
        <v>7422</v>
      </c>
      <c r="C9386" s="49" t="s">
        <v>207</v>
      </c>
    </row>
    <row r="9387" spans="2:3" hidden="1">
      <c r="B9387" s="49" t="s">
        <v>7423</v>
      </c>
      <c r="C9387" s="49" t="s">
        <v>207</v>
      </c>
    </row>
    <row r="9388" spans="2:3" hidden="1">
      <c r="B9388" s="49" t="s">
        <v>7424</v>
      </c>
      <c r="C9388" s="49" t="s">
        <v>207</v>
      </c>
    </row>
    <row r="9389" spans="2:3" hidden="1">
      <c r="B9389" s="49" t="s">
        <v>7425</v>
      </c>
      <c r="C9389" s="49" t="s">
        <v>207</v>
      </c>
    </row>
    <row r="9390" spans="2:3" hidden="1">
      <c r="B9390" s="49" t="s">
        <v>7426</v>
      </c>
      <c r="C9390" s="49" t="s">
        <v>207</v>
      </c>
    </row>
    <row r="9391" spans="2:3" hidden="1">
      <c r="B9391" s="49" t="s">
        <v>7427</v>
      </c>
      <c r="C9391" s="49" t="s">
        <v>207</v>
      </c>
    </row>
    <row r="9392" spans="2:3" hidden="1">
      <c r="B9392" s="49" t="s">
        <v>7428</v>
      </c>
      <c r="C9392" s="49" t="s">
        <v>207</v>
      </c>
    </row>
    <row r="9393" spans="2:3" hidden="1">
      <c r="B9393" s="49" t="s">
        <v>7429</v>
      </c>
      <c r="C9393" s="49" t="s">
        <v>207</v>
      </c>
    </row>
    <row r="9394" spans="2:3" hidden="1">
      <c r="B9394" s="49" t="s">
        <v>7430</v>
      </c>
      <c r="C9394" s="49" t="s">
        <v>207</v>
      </c>
    </row>
    <row r="9395" spans="2:3" hidden="1">
      <c r="B9395" s="49" t="s">
        <v>7431</v>
      </c>
      <c r="C9395" s="49" t="s">
        <v>207</v>
      </c>
    </row>
    <row r="9396" spans="2:3" hidden="1">
      <c r="B9396" s="49" t="s">
        <v>7432</v>
      </c>
      <c r="C9396" s="49" t="s">
        <v>207</v>
      </c>
    </row>
    <row r="9397" spans="2:3" hidden="1">
      <c r="B9397" s="49" t="s">
        <v>7433</v>
      </c>
      <c r="C9397" s="49" t="s">
        <v>207</v>
      </c>
    </row>
    <row r="9398" spans="2:3" hidden="1">
      <c r="B9398" s="49" t="s">
        <v>7434</v>
      </c>
      <c r="C9398" s="49" t="s">
        <v>207</v>
      </c>
    </row>
    <row r="9399" spans="2:3" hidden="1">
      <c r="B9399" s="49" t="s">
        <v>7435</v>
      </c>
      <c r="C9399" s="49" t="s">
        <v>207</v>
      </c>
    </row>
    <row r="9400" spans="2:3" hidden="1">
      <c r="B9400" s="49" t="s">
        <v>7436</v>
      </c>
      <c r="C9400" s="49" t="s">
        <v>207</v>
      </c>
    </row>
    <row r="9401" spans="2:3" hidden="1">
      <c r="B9401" s="49" t="s">
        <v>7437</v>
      </c>
      <c r="C9401" s="49" t="s">
        <v>207</v>
      </c>
    </row>
    <row r="9402" spans="2:3" hidden="1">
      <c r="B9402" s="49" t="s">
        <v>7438</v>
      </c>
      <c r="C9402" s="49" t="s">
        <v>207</v>
      </c>
    </row>
    <row r="9403" spans="2:3" hidden="1">
      <c r="B9403" s="49" t="s">
        <v>7439</v>
      </c>
      <c r="C9403" s="49" t="s">
        <v>207</v>
      </c>
    </row>
    <row r="9404" spans="2:3" hidden="1">
      <c r="B9404" s="49" t="s">
        <v>7440</v>
      </c>
      <c r="C9404" s="49" t="s">
        <v>207</v>
      </c>
    </row>
    <row r="9405" spans="2:3" hidden="1">
      <c r="B9405" s="49" t="s">
        <v>7441</v>
      </c>
      <c r="C9405" s="49" t="s">
        <v>207</v>
      </c>
    </row>
    <row r="9406" spans="2:3" hidden="1">
      <c r="B9406" s="49" t="s">
        <v>7442</v>
      </c>
      <c r="C9406" s="49" t="s">
        <v>207</v>
      </c>
    </row>
    <row r="9407" spans="2:3" hidden="1">
      <c r="B9407" s="49" t="s">
        <v>7443</v>
      </c>
      <c r="C9407" s="49" t="s">
        <v>207</v>
      </c>
    </row>
    <row r="9408" spans="2:3" hidden="1">
      <c r="B9408" s="49" t="s">
        <v>7444</v>
      </c>
      <c r="C9408" s="49" t="s">
        <v>207</v>
      </c>
    </row>
    <row r="9409" spans="2:3" hidden="1">
      <c r="B9409" s="49" t="s">
        <v>7445</v>
      </c>
      <c r="C9409" s="49" t="s">
        <v>207</v>
      </c>
    </row>
    <row r="9410" spans="2:3" hidden="1">
      <c r="B9410" s="49" t="s">
        <v>7446</v>
      </c>
      <c r="C9410" s="49" t="s">
        <v>207</v>
      </c>
    </row>
    <row r="9411" spans="2:3" hidden="1">
      <c r="B9411" s="49" t="s">
        <v>7447</v>
      </c>
      <c r="C9411" s="49" t="s">
        <v>207</v>
      </c>
    </row>
    <row r="9412" spans="2:3" hidden="1">
      <c r="B9412" s="49" t="s">
        <v>7448</v>
      </c>
      <c r="C9412" s="49" t="s">
        <v>207</v>
      </c>
    </row>
    <row r="9413" spans="2:3" hidden="1">
      <c r="B9413" s="49" t="s">
        <v>7449</v>
      </c>
      <c r="C9413" s="49" t="s">
        <v>207</v>
      </c>
    </row>
    <row r="9414" spans="2:3" hidden="1">
      <c r="B9414" s="49" t="s">
        <v>7450</v>
      </c>
      <c r="C9414" s="49" t="s">
        <v>207</v>
      </c>
    </row>
    <row r="9415" spans="2:3" hidden="1">
      <c r="B9415" s="49" t="s">
        <v>7451</v>
      </c>
      <c r="C9415" s="49" t="s">
        <v>207</v>
      </c>
    </row>
    <row r="9416" spans="2:3" hidden="1">
      <c r="B9416" s="49" t="s">
        <v>7452</v>
      </c>
      <c r="C9416" s="49" t="s">
        <v>207</v>
      </c>
    </row>
    <row r="9417" spans="2:3" hidden="1">
      <c r="B9417" s="49" t="s">
        <v>7453</v>
      </c>
      <c r="C9417" s="49" t="s">
        <v>207</v>
      </c>
    </row>
    <row r="9418" spans="2:3" hidden="1">
      <c r="B9418" s="49" t="s">
        <v>7454</v>
      </c>
      <c r="C9418" s="49" t="s">
        <v>207</v>
      </c>
    </row>
    <row r="9419" spans="2:3" hidden="1">
      <c r="B9419" s="49" t="s">
        <v>7455</v>
      </c>
      <c r="C9419" s="49" t="s">
        <v>207</v>
      </c>
    </row>
    <row r="9420" spans="2:3" hidden="1">
      <c r="B9420" s="49" t="s">
        <v>7456</v>
      </c>
      <c r="C9420" s="49" t="s">
        <v>207</v>
      </c>
    </row>
    <row r="9421" spans="2:3" hidden="1">
      <c r="B9421" s="49" t="s">
        <v>7457</v>
      </c>
      <c r="C9421" s="49" t="s">
        <v>207</v>
      </c>
    </row>
    <row r="9422" spans="2:3" hidden="1">
      <c r="B9422" s="49" t="s">
        <v>7458</v>
      </c>
      <c r="C9422" s="49" t="s">
        <v>207</v>
      </c>
    </row>
    <row r="9423" spans="2:3" hidden="1">
      <c r="B9423" s="49" t="s">
        <v>7459</v>
      </c>
      <c r="C9423" s="49" t="s">
        <v>207</v>
      </c>
    </row>
    <row r="9424" spans="2:3" hidden="1">
      <c r="B9424" s="49" t="s">
        <v>7460</v>
      </c>
      <c r="C9424" s="49" t="s">
        <v>207</v>
      </c>
    </row>
    <row r="9425" spans="2:3" hidden="1">
      <c r="B9425" s="49" t="s">
        <v>7461</v>
      </c>
      <c r="C9425" s="49" t="s">
        <v>207</v>
      </c>
    </row>
    <row r="9426" spans="2:3" hidden="1">
      <c r="B9426" s="49" t="s">
        <v>7462</v>
      </c>
      <c r="C9426" s="49" t="s">
        <v>207</v>
      </c>
    </row>
    <row r="9427" spans="2:3" hidden="1">
      <c r="B9427" s="49" t="s">
        <v>7463</v>
      </c>
      <c r="C9427" s="49" t="s">
        <v>207</v>
      </c>
    </row>
    <row r="9428" spans="2:3" hidden="1">
      <c r="B9428" s="49" t="s">
        <v>7464</v>
      </c>
      <c r="C9428" s="49" t="s">
        <v>207</v>
      </c>
    </row>
    <row r="9429" spans="2:3" hidden="1">
      <c r="B9429" s="49" t="s">
        <v>7465</v>
      </c>
      <c r="C9429" s="49" t="s">
        <v>207</v>
      </c>
    </row>
    <row r="9430" spans="2:3" hidden="1">
      <c r="B9430" s="49" t="s">
        <v>7466</v>
      </c>
      <c r="C9430" s="49" t="s">
        <v>207</v>
      </c>
    </row>
    <row r="9431" spans="2:3" hidden="1">
      <c r="B9431" s="49" t="s">
        <v>7467</v>
      </c>
      <c r="C9431" s="49" t="s">
        <v>207</v>
      </c>
    </row>
    <row r="9432" spans="2:3" hidden="1">
      <c r="B9432" s="49" t="s">
        <v>7468</v>
      </c>
      <c r="C9432" s="49" t="s">
        <v>207</v>
      </c>
    </row>
    <row r="9433" spans="2:3" hidden="1">
      <c r="B9433" s="49" t="s">
        <v>7469</v>
      </c>
      <c r="C9433" s="49" t="s">
        <v>207</v>
      </c>
    </row>
    <row r="9434" spans="2:3" hidden="1">
      <c r="B9434" s="49" t="s">
        <v>7470</v>
      </c>
      <c r="C9434" s="49" t="s">
        <v>207</v>
      </c>
    </row>
    <row r="9435" spans="2:3" hidden="1">
      <c r="B9435" s="49" t="s">
        <v>7471</v>
      </c>
      <c r="C9435" s="49" t="s">
        <v>207</v>
      </c>
    </row>
    <row r="9436" spans="2:3" hidden="1">
      <c r="B9436" s="49" t="s">
        <v>7472</v>
      </c>
      <c r="C9436" s="49" t="s">
        <v>207</v>
      </c>
    </row>
    <row r="9437" spans="2:3" hidden="1">
      <c r="B9437" s="49" t="s">
        <v>7473</v>
      </c>
      <c r="C9437" s="49" t="s">
        <v>207</v>
      </c>
    </row>
    <row r="9438" spans="2:3" hidden="1">
      <c r="B9438" s="49" t="s">
        <v>7474</v>
      </c>
      <c r="C9438" s="49" t="s">
        <v>207</v>
      </c>
    </row>
    <row r="9439" spans="2:3" hidden="1">
      <c r="B9439" s="49" t="s">
        <v>7475</v>
      </c>
      <c r="C9439" s="49" t="s">
        <v>207</v>
      </c>
    </row>
    <row r="9440" spans="2:3" hidden="1">
      <c r="B9440" s="49" t="s">
        <v>7476</v>
      </c>
      <c r="C9440" s="49" t="s">
        <v>207</v>
      </c>
    </row>
    <row r="9441" spans="2:3" hidden="1">
      <c r="B9441" s="49" t="s">
        <v>7477</v>
      </c>
      <c r="C9441" s="49" t="s">
        <v>207</v>
      </c>
    </row>
    <row r="9442" spans="2:3" hidden="1">
      <c r="B9442" s="49" t="s">
        <v>7478</v>
      </c>
      <c r="C9442" s="49" t="s">
        <v>207</v>
      </c>
    </row>
    <row r="9443" spans="2:3" hidden="1">
      <c r="B9443" s="49" t="s">
        <v>7479</v>
      </c>
      <c r="C9443" s="49" t="s">
        <v>207</v>
      </c>
    </row>
    <row r="9444" spans="2:3" hidden="1">
      <c r="B9444" s="49" t="s">
        <v>7480</v>
      </c>
      <c r="C9444" s="49" t="s">
        <v>207</v>
      </c>
    </row>
    <row r="9445" spans="2:3" hidden="1">
      <c r="B9445" s="49" t="s">
        <v>7481</v>
      </c>
      <c r="C9445" s="49" t="s">
        <v>207</v>
      </c>
    </row>
    <row r="9446" spans="2:3" hidden="1">
      <c r="B9446" s="49" t="s">
        <v>7482</v>
      </c>
      <c r="C9446" s="49" t="s">
        <v>207</v>
      </c>
    </row>
    <row r="9447" spans="2:3" hidden="1">
      <c r="B9447" s="49" t="s">
        <v>7483</v>
      </c>
      <c r="C9447" s="49" t="s">
        <v>207</v>
      </c>
    </row>
    <row r="9448" spans="2:3" hidden="1">
      <c r="B9448" s="49" t="s">
        <v>7484</v>
      </c>
      <c r="C9448" s="49" t="s">
        <v>207</v>
      </c>
    </row>
    <row r="9449" spans="2:3" hidden="1">
      <c r="B9449" s="49" t="s">
        <v>7485</v>
      </c>
      <c r="C9449" s="49" t="s">
        <v>207</v>
      </c>
    </row>
    <row r="9450" spans="2:3" hidden="1">
      <c r="B9450" s="49" t="s">
        <v>7486</v>
      </c>
      <c r="C9450" s="49" t="s">
        <v>207</v>
      </c>
    </row>
    <row r="9451" spans="2:3" hidden="1">
      <c r="B9451" s="49" t="s">
        <v>7487</v>
      </c>
      <c r="C9451" s="49" t="s">
        <v>207</v>
      </c>
    </row>
    <row r="9452" spans="2:3" hidden="1">
      <c r="B9452" s="49" t="s">
        <v>7488</v>
      </c>
      <c r="C9452" s="49" t="s">
        <v>207</v>
      </c>
    </row>
    <row r="9453" spans="2:3" hidden="1">
      <c r="B9453" s="49" t="s">
        <v>7489</v>
      </c>
      <c r="C9453" s="49" t="s">
        <v>207</v>
      </c>
    </row>
    <row r="9454" spans="2:3" hidden="1">
      <c r="B9454" s="49" t="s">
        <v>7490</v>
      </c>
      <c r="C9454" s="49" t="s">
        <v>207</v>
      </c>
    </row>
    <row r="9455" spans="2:3" hidden="1">
      <c r="B9455" s="49" t="s">
        <v>7491</v>
      </c>
      <c r="C9455" s="49" t="s">
        <v>207</v>
      </c>
    </row>
    <row r="9456" spans="2:3" hidden="1">
      <c r="B9456" s="49" t="s">
        <v>7492</v>
      </c>
      <c r="C9456" s="49" t="s">
        <v>207</v>
      </c>
    </row>
    <row r="9457" spans="2:3" hidden="1">
      <c r="B9457" s="49" t="s">
        <v>7493</v>
      </c>
      <c r="C9457" s="49" t="s">
        <v>207</v>
      </c>
    </row>
    <row r="9458" spans="2:3" hidden="1">
      <c r="B9458" s="49" t="s">
        <v>7494</v>
      </c>
      <c r="C9458" s="49" t="s">
        <v>207</v>
      </c>
    </row>
    <row r="9459" spans="2:3" hidden="1">
      <c r="B9459" s="49" t="s">
        <v>7495</v>
      </c>
      <c r="C9459" s="49" t="s">
        <v>207</v>
      </c>
    </row>
    <row r="9460" spans="2:3" hidden="1">
      <c r="B9460" s="49" t="s">
        <v>7496</v>
      </c>
      <c r="C9460" s="49" t="s">
        <v>207</v>
      </c>
    </row>
    <row r="9461" spans="2:3" hidden="1">
      <c r="B9461" s="49" t="s">
        <v>7497</v>
      </c>
      <c r="C9461" s="49" t="s">
        <v>207</v>
      </c>
    </row>
    <row r="9462" spans="2:3" hidden="1">
      <c r="B9462" s="49" t="s">
        <v>7498</v>
      </c>
      <c r="C9462" s="49" t="s">
        <v>207</v>
      </c>
    </row>
    <row r="9463" spans="2:3" hidden="1">
      <c r="B9463" s="49" t="s">
        <v>7499</v>
      </c>
      <c r="C9463" s="49" t="s">
        <v>207</v>
      </c>
    </row>
    <row r="9464" spans="2:3" hidden="1">
      <c r="B9464" s="49" t="s">
        <v>7500</v>
      </c>
      <c r="C9464" s="49" t="s">
        <v>207</v>
      </c>
    </row>
    <row r="9465" spans="2:3" hidden="1">
      <c r="B9465" s="49" t="s">
        <v>7501</v>
      </c>
      <c r="C9465" s="49" t="s">
        <v>207</v>
      </c>
    </row>
    <row r="9466" spans="2:3" hidden="1">
      <c r="B9466" s="49" t="s">
        <v>7502</v>
      </c>
      <c r="C9466" s="49" t="s">
        <v>207</v>
      </c>
    </row>
    <row r="9467" spans="2:3" hidden="1">
      <c r="B9467" s="49" t="s">
        <v>7503</v>
      </c>
      <c r="C9467" s="49" t="s">
        <v>207</v>
      </c>
    </row>
    <row r="9468" spans="2:3" hidden="1">
      <c r="B9468" s="49" t="s">
        <v>7504</v>
      </c>
      <c r="C9468" s="49" t="s">
        <v>207</v>
      </c>
    </row>
    <row r="9469" spans="2:3" hidden="1">
      <c r="B9469" s="49" t="s">
        <v>7505</v>
      </c>
      <c r="C9469" s="49" t="s">
        <v>207</v>
      </c>
    </row>
    <row r="9470" spans="2:3" hidden="1">
      <c r="B9470" s="49" t="s">
        <v>7506</v>
      </c>
      <c r="C9470" s="49" t="s">
        <v>207</v>
      </c>
    </row>
    <row r="9471" spans="2:3" hidden="1">
      <c r="B9471" s="49" t="s">
        <v>7507</v>
      </c>
      <c r="C9471" s="49" t="s">
        <v>207</v>
      </c>
    </row>
    <row r="9472" spans="2:3" hidden="1">
      <c r="B9472" s="49" t="s">
        <v>7508</v>
      </c>
      <c r="C9472" s="49" t="s">
        <v>207</v>
      </c>
    </row>
    <row r="9473" spans="2:3" hidden="1">
      <c r="B9473" s="49" t="s">
        <v>7509</v>
      </c>
      <c r="C9473" s="49" t="s">
        <v>207</v>
      </c>
    </row>
    <row r="9474" spans="2:3" hidden="1">
      <c r="B9474" s="49" t="s">
        <v>7510</v>
      </c>
      <c r="C9474" s="49" t="s">
        <v>207</v>
      </c>
    </row>
    <row r="9475" spans="2:3" hidden="1">
      <c r="B9475" s="49" t="s">
        <v>7511</v>
      </c>
      <c r="C9475" s="49" t="s">
        <v>207</v>
      </c>
    </row>
    <row r="9476" spans="2:3" hidden="1">
      <c r="B9476" s="49" t="s">
        <v>7512</v>
      </c>
      <c r="C9476" s="49" t="s">
        <v>207</v>
      </c>
    </row>
    <row r="9477" spans="2:3" hidden="1">
      <c r="B9477" s="49" t="s">
        <v>7513</v>
      </c>
      <c r="C9477" s="49" t="s">
        <v>207</v>
      </c>
    </row>
    <row r="9478" spans="2:3" hidden="1">
      <c r="B9478" s="49" t="s">
        <v>7514</v>
      </c>
      <c r="C9478" s="49" t="s">
        <v>207</v>
      </c>
    </row>
    <row r="9479" spans="2:3" hidden="1">
      <c r="B9479" s="49" t="s">
        <v>7515</v>
      </c>
      <c r="C9479" s="49" t="s">
        <v>207</v>
      </c>
    </row>
    <row r="9480" spans="2:3" hidden="1">
      <c r="B9480" s="49" t="s">
        <v>7516</v>
      </c>
      <c r="C9480" s="49" t="s">
        <v>207</v>
      </c>
    </row>
    <row r="9481" spans="2:3" hidden="1">
      <c r="B9481" s="49" t="s">
        <v>7517</v>
      </c>
      <c r="C9481" s="49" t="s">
        <v>207</v>
      </c>
    </row>
    <row r="9482" spans="2:3" hidden="1">
      <c r="B9482" s="49" t="s">
        <v>7518</v>
      </c>
      <c r="C9482" s="49" t="s">
        <v>207</v>
      </c>
    </row>
    <row r="9483" spans="2:3" hidden="1">
      <c r="B9483" s="49" t="s">
        <v>7519</v>
      </c>
      <c r="C9483" s="49" t="s">
        <v>207</v>
      </c>
    </row>
    <row r="9484" spans="2:3" hidden="1">
      <c r="B9484" s="49" t="s">
        <v>7520</v>
      </c>
      <c r="C9484" s="49" t="s">
        <v>207</v>
      </c>
    </row>
    <row r="9485" spans="2:3" hidden="1">
      <c r="B9485" s="49" t="s">
        <v>7521</v>
      </c>
      <c r="C9485" s="49" t="s">
        <v>207</v>
      </c>
    </row>
    <row r="9486" spans="2:3" hidden="1">
      <c r="B9486" s="49" t="s">
        <v>7522</v>
      </c>
      <c r="C9486" s="49" t="s">
        <v>207</v>
      </c>
    </row>
    <row r="9487" spans="2:3" hidden="1">
      <c r="B9487" s="49" t="s">
        <v>7523</v>
      </c>
      <c r="C9487" s="49" t="s">
        <v>207</v>
      </c>
    </row>
    <row r="9488" spans="2:3" hidden="1">
      <c r="B9488" s="49" t="s">
        <v>7524</v>
      </c>
      <c r="C9488" s="49" t="s">
        <v>207</v>
      </c>
    </row>
    <row r="9489" spans="2:3" hidden="1">
      <c r="B9489" s="49" t="s">
        <v>7525</v>
      </c>
      <c r="C9489" s="49" t="s">
        <v>207</v>
      </c>
    </row>
    <row r="9490" spans="2:3" hidden="1">
      <c r="B9490" s="49" t="s">
        <v>7526</v>
      </c>
      <c r="C9490" s="49" t="s">
        <v>207</v>
      </c>
    </row>
    <row r="9491" spans="2:3" hidden="1">
      <c r="B9491" s="49" t="s">
        <v>7527</v>
      </c>
      <c r="C9491" s="49" t="s">
        <v>207</v>
      </c>
    </row>
    <row r="9492" spans="2:3" hidden="1">
      <c r="B9492" s="49" t="s">
        <v>7528</v>
      </c>
      <c r="C9492" s="49" t="s">
        <v>207</v>
      </c>
    </row>
    <row r="9493" spans="2:3" hidden="1">
      <c r="B9493" s="49" t="s">
        <v>7529</v>
      </c>
      <c r="C9493" s="49" t="s">
        <v>207</v>
      </c>
    </row>
    <row r="9494" spans="2:3" hidden="1">
      <c r="B9494" s="49" t="s">
        <v>7530</v>
      </c>
      <c r="C9494" s="49" t="s">
        <v>207</v>
      </c>
    </row>
    <row r="9495" spans="2:3" hidden="1">
      <c r="B9495" s="49" t="s">
        <v>7531</v>
      </c>
      <c r="C9495" s="49" t="s">
        <v>207</v>
      </c>
    </row>
    <row r="9496" spans="2:3" hidden="1">
      <c r="B9496" s="49" t="s">
        <v>7532</v>
      </c>
      <c r="C9496" s="49" t="s">
        <v>207</v>
      </c>
    </row>
    <row r="9497" spans="2:3" hidden="1">
      <c r="B9497" s="49" t="s">
        <v>7533</v>
      </c>
      <c r="C9497" s="49" t="s">
        <v>207</v>
      </c>
    </row>
    <row r="9498" spans="2:3" hidden="1">
      <c r="B9498" s="49" t="s">
        <v>7534</v>
      </c>
      <c r="C9498" s="49" t="s">
        <v>207</v>
      </c>
    </row>
    <row r="9499" spans="2:3" hidden="1">
      <c r="B9499" s="49" t="s">
        <v>7535</v>
      </c>
      <c r="C9499" s="49" t="s">
        <v>207</v>
      </c>
    </row>
    <row r="9500" spans="2:3" hidden="1">
      <c r="B9500" s="49" t="s">
        <v>7536</v>
      </c>
      <c r="C9500" s="49" t="s">
        <v>207</v>
      </c>
    </row>
    <row r="9501" spans="2:3" hidden="1">
      <c r="B9501" s="49" t="s">
        <v>7537</v>
      </c>
      <c r="C9501" s="49" t="s">
        <v>207</v>
      </c>
    </row>
    <row r="9502" spans="2:3" hidden="1">
      <c r="B9502" s="49" t="s">
        <v>7538</v>
      </c>
      <c r="C9502" s="49" t="s">
        <v>207</v>
      </c>
    </row>
    <row r="9503" spans="2:3" hidden="1">
      <c r="B9503" s="49" t="s">
        <v>7539</v>
      </c>
      <c r="C9503" s="49" t="s">
        <v>207</v>
      </c>
    </row>
    <row r="9504" spans="2:3" hidden="1">
      <c r="B9504" s="49" t="s">
        <v>7540</v>
      </c>
      <c r="C9504" s="49" t="s">
        <v>207</v>
      </c>
    </row>
    <row r="9505" spans="2:3" hidden="1">
      <c r="B9505" s="49" t="s">
        <v>7541</v>
      </c>
      <c r="C9505" s="49" t="s">
        <v>207</v>
      </c>
    </row>
    <row r="9506" spans="2:3" hidden="1">
      <c r="B9506" s="49" t="s">
        <v>7542</v>
      </c>
      <c r="C9506" s="49" t="s">
        <v>207</v>
      </c>
    </row>
    <row r="9507" spans="2:3" hidden="1">
      <c r="B9507" s="49" t="s">
        <v>7543</v>
      </c>
      <c r="C9507" s="49" t="s">
        <v>207</v>
      </c>
    </row>
    <row r="9508" spans="2:3" hidden="1">
      <c r="B9508" s="49" t="s">
        <v>7544</v>
      </c>
      <c r="C9508" s="49" t="s">
        <v>207</v>
      </c>
    </row>
    <row r="9509" spans="2:3" hidden="1">
      <c r="B9509" s="49" t="s">
        <v>7545</v>
      </c>
      <c r="C9509" s="49" t="s">
        <v>207</v>
      </c>
    </row>
    <row r="9510" spans="2:3" hidden="1">
      <c r="B9510" s="49" t="s">
        <v>7546</v>
      </c>
      <c r="C9510" s="49" t="s">
        <v>207</v>
      </c>
    </row>
    <row r="9511" spans="2:3" hidden="1">
      <c r="B9511" s="49" t="s">
        <v>7547</v>
      </c>
      <c r="C9511" s="49" t="s">
        <v>207</v>
      </c>
    </row>
    <row r="9512" spans="2:3" hidden="1">
      <c r="B9512" s="49" t="s">
        <v>7548</v>
      </c>
      <c r="C9512" s="49" t="s">
        <v>207</v>
      </c>
    </row>
    <row r="9513" spans="2:3" hidden="1">
      <c r="B9513" s="49" t="s">
        <v>7549</v>
      </c>
      <c r="C9513" s="49" t="s">
        <v>207</v>
      </c>
    </row>
    <row r="9514" spans="2:3" hidden="1">
      <c r="B9514" s="49" t="s">
        <v>7550</v>
      </c>
      <c r="C9514" s="49" t="s">
        <v>207</v>
      </c>
    </row>
    <row r="9515" spans="2:3" hidden="1">
      <c r="B9515" s="49" t="s">
        <v>7551</v>
      </c>
      <c r="C9515" s="49" t="s">
        <v>207</v>
      </c>
    </row>
    <row r="9516" spans="2:3" hidden="1">
      <c r="B9516" s="49" t="s">
        <v>7552</v>
      </c>
      <c r="C9516" s="49" t="s">
        <v>207</v>
      </c>
    </row>
    <row r="9517" spans="2:3" hidden="1">
      <c r="B9517" s="49" t="s">
        <v>7553</v>
      </c>
      <c r="C9517" s="49" t="s">
        <v>207</v>
      </c>
    </row>
    <row r="9518" spans="2:3" hidden="1">
      <c r="B9518" s="49" t="s">
        <v>7554</v>
      </c>
      <c r="C9518" s="49" t="s">
        <v>207</v>
      </c>
    </row>
    <row r="9519" spans="2:3" hidden="1">
      <c r="B9519" s="49" t="s">
        <v>7555</v>
      </c>
      <c r="C9519" s="49" t="s">
        <v>207</v>
      </c>
    </row>
    <row r="9520" spans="2:3" hidden="1">
      <c r="B9520" s="49" t="s">
        <v>7556</v>
      </c>
      <c r="C9520" s="49" t="s">
        <v>207</v>
      </c>
    </row>
    <row r="9521" spans="2:3" hidden="1">
      <c r="B9521" s="49" t="s">
        <v>7557</v>
      </c>
      <c r="C9521" s="49" t="s">
        <v>207</v>
      </c>
    </row>
    <row r="9522" spans="2:3" hidden="1">
      <c r="B9522" s="49" t="s">
        <v>7558</v>
      </c>
      <c r="C9522" s="49" t="s">
        <v>207</v>
      </c>
    </row>
    <row r="9523" spans="2:3" hidden="1">
      <c r="B9523" s="49" t="s">
        <v>7559</v>
      </c>
      <c r="C9523" s="49" t="s">
        <v>207</v>
      </c>
    </row>
    <row r="9524" spans="2:3" hidden="1">
      <c r="B9524" s="49" t="s">
        <v>7560</v>
      </c>
      <c r="C9524" s="49" t="s">
        <v>207</v>
      </c>
    </row>
    <row r="9525" spans="2:3" hidden="1">
      <c r="B9525" s="49" t="s">
        <v>7561</v>
      </c>
      <c r="C9525" s="49" t="s">
        <v>207</v>
      </c>
    </row>
    <row r="9526" spans="2:3" hidden="1">
      <c r="B9526" s="49" t="s">
        <v>7562</v>
      </c>
      <c r="C9526" s="49" t="s">
        <v>207</v>
      </c>
    </row>
    <row r="9527" spans="2:3" hidden="1">
      <c r="B9527" s="49" t="s">
        <v>7563</v>
      </c>
      <c r="C9527" s="49" t="s">
        <v>207</v>
      </c>
    </row>
    <row r="9528" spans="2:3" hidden="1">
      <c r="B9528" s="49" t="s">
        <v>7564</v>
      </c>
      <c r="C9528" s="49" t="s">
        <v>207</v>
      </c>
    </row>
    <row r="9529" spans="2:3" hidden="1">
      <c r="B9529" s="49" t="s">
        <v>7565</v>
      </c>
      <c r="C9529" s="49" t="s">
        <v>207</v>
      </c>
    </row>
    <row r="9530" spans="2:3" hidden="1">
      <c r="B9530" s="49" t="s">
        <v>7566</v>
      </c>
      <c r="C9530" s="49" t="s">
        <v>207</v>
      </c>
    </row>
    <row r="9531" spans="2:3" hidden="1">
      <c r="B9531" s="49" t="s">
        <v>7567</v>
      </c>
      <c r="C9531" s="49" t="s">
        <v>207</v>
      </c>
    </row>
    <row r="9532" spans="2:3" hidden="1">
      <c r="B9532" s="49" t="s">
        <v>7568</v>
      </c>
      <c r="C9532" s="49" t="s">
        <v>207</v>
      </c>
    </row>
    <row r="9533" spans="2:3" hidden="1">
      <c r="B9533" s="49" t="s">
        <v>7569</v>
      </c>
      <c r="C9533" s="49" t="s">
        <v>207</v>
      </c>
    </row>
    <row r="9534" spans="2:3" hidden="1">
      <c r="B9534" s="49" t="s">
        <v>7570</v>
      </c>
      <c r="C9534" s="49" t="s">
        <v>207</v>
      </c>
    </row>
    <row r="9535" spans="2:3" hidden="1">
      <c r="B9535" s="49" t="s">
        <v>7571</v>
      </c>
      <c r="C9535" s="49" t="s">
        <v>207</v>
      </c>
    </row>
    <row r="9536" spans="2:3" hidden="1">
      <c r="B9536" s="49" t="s">
        <v>7572</v>
      </c>
      <c r="C9536" s="49" t="s">
        <v>207</v>
      </c>
    </row>
    <row r="9537" spans="2:3" hidden="1">
      <c r="B9537" s="49" t="s">
        <v>7573</v>
      </c>
      <c r="C9537" s="49" t="s">
        <v>207</v>
      </c>
    </row>
    <row r="9538" spans="2:3" hidden="1">
      <c r="B9538" s="49" t="s">
        <v>7574</v>
      </c>
      <c r="C9538" s="49" t="s">
        <v>207</v>
      </c>
    </row>
    <row r="9539" spans="2:3" hidden="1">
      <c r="B9539" s="49" t="s">
        <v>7575</v>
      </c>
      <c r="C9539" s="49" t="s">
        <v>207</v>
      </c>
    </row>
    <row r="9540" spans="2:3" hidden="1">
      <c r="B9540" s="49" t="s">
        <v>7576</v>
      </c>
      <c r="C9540" s="49" t="s">
        <v>207</v>
      </c>
    </row>
    <row r="9541" spans="2:3" hidden="1">
      <c r="B9541" s="49" t="s">
        <v>7577</v>
      </c>
      <c r="C9541" s="49" t="s">
        <v>207</v>
      </c>
    </row>
    <row r="9542" spans="2:3" hidden="1">
      <c r="B9542" s="49" t="s">
        <v>7578</v>
      </c>
      <c r="C9542" s="49" t="s">
        <v>207</v>
      </c>
    </row>
    <row r="9543" spans="2:3" hidden="1">
      <c r="B9543" s="49" t="s">
        <v>7579</v>
      </c>
      <c r="C9543" s="49" t="s">
        <v>207</v>
      </c>
    </row>
    <row r="9544" spans="2:3" hidden="1">
      <c r="B9544" s="49" t="s">
        <v>7580</v>
      </c>
      <c r="C9544" s="49" t="s">
        <v>207</v>
      </c>
    </row>
    <row r="9545" spans="2:3" hidden="1">
      <c r="B9545" s="49" t="s">
        <v>7581</v>
      </c>
      <c r="C9545" s="49" t="s">
        <v>207</v>
      </c>
    </row>
    <row r="9546" spans="2:3" hidden="1">
      <c r="B9546" s="49" t="s">
        <v>7582</v>
      </c>
      <c r="C9546" s="49" t="s">
        <v>207</v>
      </c>
    </row>
    <row r="9547" spans="2:3" hidden="1">
      <c r="B9547" s="49" t="s">
        <v>7583</v>
      </c>
      <c r="C9547" s="49" t="s">
        <v>207</v>
      </c>
    </row>
    <row r="9548" spans="2:3" hidden="1">
      <c r="B9548" s="49" t="s">
        <v>7584</v>
      </c>
      <c r="C9548" s="49" t="s">
        <v>207</v>
      </c>
    </row>
    <row r="9549" spans="2:3" hidden="1">
      <c r="B9549" s="49" t="s">
        <v>7585</v>
      </c>
      <c r="C9549" s="49" t="s">
        <v>207</v>
      </c>
    </row>
    <row r="9550" spans="2:3" hidden="1">
      <c r="B9550" s="49" t="s">
        <v>7586</v>
      </c>
      <c r="C9550" s="49" t="s">
        <v>207</v>
      </c>
    </row>
    <row r="9551" spans="2:3" hidden="1">
      <c r="B9551" s="49" t="s">
        <v>7587</v>
      </c>
      <c r="C9551" s="49" t="s">
        <v>207</v>
      </c>
    </row>
    <row r="9552" spans="2:3" hidden="1">
      <c r="B9552" s="49" t="s">
        <v>7588</v>
      </c>
      <c r="C9552" s="49" t="s">
        <v>207</v>
      </c>
    </row>
    <row r="9553" spans="2:3" hidden="1">
      <c r="B9553" s="49" t="s">
        <v>7589</v>
      </c>
      <c r="C9553" s="49" t="s">
        <v>207</v>
      </c>
    </row>
    <row r="9554" spans="2:3" hidden="1">
      <c r="B9554" s="49" t="s">
        <v>7590</v>
      </c>
      <c r="C9554" s="49" t="s">
        <v>207</v>
      </c>
    </row>
    <row r="9555" spans="2:3" hidden="1">
      <c r="B9555" s="49" t="s">
        <v>7591</v>
      </c>
      <c r="C9555" s="49" t="s">
        <v>207</v>
      </c>
    </row>
    <row r="9556" spans="2:3" hidden="1">
      <c r="B9556" s="49" t="s">
        <v>7592</v>
      </c>
      <c r="C9556" s="49" t="s">
        <v>207</v>
      </c>
    </row>
    <row r="9557" spans="2:3" hidden="1">
      <c r="B9557" s="49" t="s">
        <v>7593</v>
      </c>
      <c r="C9557" s="49" t="s">
        <v>207</v>
      </c>
    </row>
    <row r="9558" spans="2:3" hidden="1">
      <c r="B9558" s="49" t="s">
        <v>7594</v>
      </c>
      <c r="C9558" s="49" t="s">
        <v>207</v>
      </c>
    </row>
    <row r="9559" spans="2:3" hidden="1">
      <c r="B9559" s="49" t="s">
        <v>7595</v>
      </c>
      <c r="C9559" s="49" t="s">
        <v>207</v>
      </c>
    </row>
    <row r="9560" spans="2:3" hidden="1">
      <c r="B9560" s="49" t="s">
        <v>7596</v>
      </c>
      <c r="C9560" s="49" t="s">
        <v>207</v>
      </c>
    </row>
    <row r="9561" spans="2:3" hidden="1">
      <c r="B9561" s="49" t="s">
        <v>7597</v>
      </c>
      <c r="C9561" s="49" t="s">
        <v>207</v>
      </c>
    </row>
    <row r="9562" spans="2:3" hidden="1">
      <c r="B9562" s="49" t="s">
        <v>7598</v>
      </c>
      <c r="C9562" s="49" t="s">
        <v>207</v>
      </c>
    </row>
    <row r="9563" spans="2:3" hidden="1">
      <c r="B9563" s="49" t="s">
        <v>7599</v>
      </c>
      <c r="C9563" s="49" t="s">
        <v>207</v>
      </c>
    </row>
    <row r="9564" spans="2:3" hidden="1">
      <c r="B9564" s="49" t="s">
        <v>7600</v>
      </c>
      <c r="C9564" s="49" t="s">
        <v>207</v>
      </c>
    </row>
    <row r="9565" spans="2:3" hidden="1">
      <c r="B9565" s="49" t="s">
        <v>7601</v>
      </c>
      <c r="C9565" s="49" t="s">
        <v>207</v>
      </c>
    </row>
    <row r="9566" spans="2:3" hidden="1">
      <c r="B9566" s="49" t="s">
        <v>7602</v>
      </c>
      <c r="C9566" s="49" t="s">
        <v>207</v>
      </c>
    </row>
    <row r="9567" spans="2:3" hidden="1">
      <c r="B9567" s="49" t="s">
        <v>7603</v>
      </c>
      <c r="C9567" s="49" t="s">
        <v>207</v>
      </c>
    </row>
    <row r="9568" spans="2:3" hidden="1">
      <c r="B9568" s="49" t="s">
        <v>7604</v>
      </c>
      <c r="C9568" s="49" t="s">
        <v>207</v>
      </c>
    </row>
    <row r="9569" spans="2:3" hidden="1">
      <c r="B9569" s="49" t="s">
        <v>7605</v>
      </c>
      <c r="C9569" s="49" t="s">
        <v>207</v>
      </c>
    </row>
    <row r="9570" spans="2:3" hidden="1">
      <c r="B9570" s="49" t="s">
        <v>7606</v>
      </c>
      <c r="C9570" s="49" t="s">
        <v>207</v>
      </c>
    </row>
    <row r="9571" spans="2:3" hidden="1">
      <c r="B9571" s="49" t="s">
        <v>7607</v>
      </c>
      <c r="C9571" s="49" t="s">
        <v>207</v>
      </c>
    </row>
    <row r="9572" spans="2:3" hidden="1">
      <c r="B9572" s="49" t="s">
        <v>7608</v>
      </c>
      <c r="C9572" s="49" t="s">
        <v>207</v>
      </c>
    </row>
    <row r="9573" spans="2:3" hidden="1">
      <c r="B9573" s="49" t="s">
        <v>7609</v>
      </c>
      <c r="C9573" s="49" t="s">
        <v>207</v>
      </c>
    </row>
    <row r="9574" spans="2:3" hidden="1">
      <c r="B9574" s="49" t="s">
        <v>7610</v>
      </c>
      <c r="C9574" s="49" t="s">
        <v>207</v>
      </c>
    </row>
    <row r="9575" spans="2:3" hidden="1">
      <c r="B9575" s="49" t="s">
        <v>7611</v>
      </c>
      <c r="C9575" s="49" t="s">
        <v>207</v>
      </c>
    </row>
    <row r="9576" spans="2:3" hidden="1">
      <c r="B9576" s="49" t="s">
        <v>7612</v>
      </c>
      <c r="C9576" s="49" t="s">
        <v>207</v>
      </c>
    </row>
    <row r="9577" spans="2:3" hidden="1">
      <c r="B9577" s="49" t="s">
        <v>7613</v>
      </c>
      <c r="C9577" s="49" t="s">
        <v>207</v>
      </c>
    </row>
    <row r="9578" spans="2:3" hidden="1">
      <c r="B9578" s="49" t="s">
        <v>7614</v>
      </c>
      <c r="C9578" s="49" t="s">
        <v>207</v>
      </c>
    </row>
    <row r="9579" spans="2:3" hidden="1">
      <c r="B9579" s="49" t="s">
        <v>7615</v>
      </c>
      <c r="C9579" s="49" t="s">
        <v>207</v>
      </c>
    </row>
    <row r="9580" spans="2:3" hidden="1">
      <c r="B9580" s="49" t="s">
        <v>7616</v>
      </c>
      <c r="C9580" s="49" t="s">
        <v>207</v>
      </c>
    </row>
    <row r="9581" spans="2:3" hidden="1">
      <c r="B9581" s="49" t="s">
        <v>7617</v>
      </c>
      <c r="C9581" s="49" t="s">
        <v>207</v>
      </c>
    </row>
    <row r="9582" spans="2:3" hidden="1">
      <c r="B9582" s="49" t="s">
        <v>7618</v>
      </c>
      <c r="C9582" s="49" t="s">
        <v>207</v>
      </c>
    </row>
    <row r="9583" spans="2:3" hidden="1">
      <c r="B9583" s="49" t="s">
        <v>7619</v>
      </c>
      <c r="C9583" s="49" t="s">
        <v>207</v>
      </c>
    </row>
    <row r="9584" spans="2:3" hidden="1">
      <c r="B9584" s="49" t="s">
        <v>7620</v>
      </c>
      <c r="C9584" s="49" t="s">
        <v>207</v>
      </c>
    </row>
    <row r="9585" spans="2:3" hidden="1">
      <c r="B9585" s="49" t="s">
        <v>7621</v>
      </c>
      <c r="C9585" s="49" t="s">
        <v>207</v>
      </c>
    </row>
    <row r="9586" spans="2:3" hidden="1">
      <c r="B9586" s="49" t="s">
        <v>7622</v>
      </c>
      <c r="C9586" s="49" t="s">
        <v>207</v>
      </c>
    </row>
    <row r="9587" spans="2:3" hidden="1">
      <c r="B9587" s="49" t="s">
        <v>7623</v>
      </c>
      <c r="C9587" s="49" t="s">
        <v>207</v>
      </c>
    </row>
    <row r="9588" spans="2:3" hidden="1">
      <c r="B9588" s="49" t="s">
        <v>7624</v>
      </c>
      <c r="C9588" s="49" t="s">
        <v>207</v>
      </c>
    </row>
    <row r="9589" spans="2:3" hidden="1">
      <c r="B9589" s="49" t="s">
        <v>7625</v>
      </c>
      <c r="C9589" s="49" t="s">
        <v>207</v>
      </c>
    </row>
    <row r="9590" spans="2:3" hidden="1">
      <c r="B9590" s="49" t="s">
        <v>7626</v>
      </c>
      <c r="C9590" s="49" t="s">
        <v>207</v>
      </c>
    </row>
    <row r="9591" spans="2:3" hidden="1">
      <c r="B9591" s="49" t="s">
        <v>7627</v>
      </c>
      <c r="C9591" s="49" t="s">
        <v>207</v>
      </c>
    </row>
    <row r="9592" spans="2:3" hidden="1">
      <c r="B9592" s="49" t="s">
        <v>7628</v>
      </c>
      <c r="C9592" s="49" t="s">
        <v>207</v>
      </c>
    </row>
    <row r="9593" spans="2:3" hidden="1">
      <c r="B9593" s="49" t="s">
        <v>7629</v>
      </c>
      <c r="C9593" s="49" t="s">
        <v>207</v>
      </c>
    </row>
    <row r="9594" spans="2:3" hidden="1">
      <c r="B9594" s="49" t="s">
        <v>7630</v>
      </c>
      <c r="C9594" s="49" t="s">
        <v>207</v>
      </c>
    </row>
    <row r="9595" spans="2:3" hidden="1">
      <c r="B9595" s="49" t="s">
        <v>7631</v>
      </c>
      <c r="C9595" s="49" t="s">
        <v>207</v>
      </c>
    </row>
    <row r="9596" spans="2:3" hidden="1">
      <c r="B9596" s="49" t="s">
        <v>7632</v>
      </c>
      <c r="C9596" s="49" t="s">
        <v>207</v>
      </c>
    </row>
    <row r="9597" spans="2:3" hidden="1">
      <c r="B9597" s="49" t="s">
        <v>7633</v>
      </c>
      <c r="C9597" s="49" t="s">
        <v>207</v>
      </c>
    </row>
    <row r="9598" spans="2:3" hidden="1">
      <c r="B9598" s="49" t="s">
        <v>7634</v>
      </c>
      <c r="C9598" s="49" t="s">
        <v>207</v>
      </c>
    </row>
    <row r="9599" spans="2:3" hidden="1">
      <c r="B9599" s="49" t="s">
        <v>7635</v>
      </c>
      <c r="C9599" s="49" t="s">
        <v>207</v>
      </c>
    </row>
    <row r="9600" spans="2:3" hidden="1">
      <c r="B9600" s="49" t="s">
        <v>7636</v>
      </c>
      <c r="C9600" s="49" t="s">
        <v>207</v>
      </c>
    </row>
    <row r="9601" spans="2:3" hidden="1">
      <c r="B9601" s="49" t="s">
        <v>7637</v>
      </c>
      <c r="C9601" s="49" t="s">
        <v>207</v>
      </c>
    </row>
    <row r="9602" spans="2:3" hidden="1">
      <c r="B9602" s="49" t="s">
        <v>7638</v>
      </c>
      <c r="C9602" s="49" t="s">
        <v>207</v>
      </c>
    </row>
    <row r="9603" spans="2:3" hidden="1">
      <c r="B9603" s="49" t="s">
        <v>7639</v>
      </c>
      <c r="C9603" s="49" t="s">
        <v>207</v>
      </c>
    </row>
    <row r="9604" spans="2:3" hidden="1">
      <c r="B9604" s="49" t="s">
        <v>7640</v>
      </c>
      <c r="C9604" s="49" t="s">
        <v>207</v>
      </c>
    </row>
    <row r="9605" spans="2:3" hidden="1">
      <c r="B9605" s="49" t="s">
        <v>7641</v>
      </c>
      <c r="C9605" s="49" t="s">
        <v>207</v>
      </c>
    </row>
    <row r="9606" spans="2:3" hidden="1">
      <c r="B9606" s="49" t="s">
        <v>7642</v>
      </c>
      <c r="C9606" s="49" t="s">
        <v>207</v>
      </c>
    </row>
    <row r="9607" spans="2:3" hidden="1">
      <c r="B9607" s="49" t="s">
        <v>7643</v>
      </c>
      <c r="C9607" s="49" t="s">
        <v>207</v>
      </c>
    </row>
    <row r="9608" spans="2:3" hidden="1">
      <c r="B9608" s="49" t="s">
        <v>7644</v>
      </c>
      <c r="C9608" s="49" t="s">
        <v>207</v>
      </c>
    </row>
    <row r="9609" spans="2:3" hidden="1">
      <c r="B9609" s="49" t="s">
        <v>7645</v>
      </c>
      <c r="C9609" s="49" t="s">
        <v>207</v>
      </c>
    </row>
    <row r="9610" spans="2:3" hidden="1">
      <c r="B9610" s="49" t="s">
        <v>7646</v>
      </c>
      <c r="C9610" s="49" t="s">
        <v>207</v>
      </c>
    </row>
    <row r="9611" spans="2:3" hidden="1">
      <c r="B9611" s="49" t="s">
        <v>7647</v>
      </c>
      <c r="C9611" s="49" t="s">
        <v>207</v>
      </c>
    </row>
    <row r="9612" spans="2:3" hidden="1">
      <c r="B9612" s="49" t="s">
        <v>7648</v>
      </c>
      <c r="C9612" s="49" t="s">
        <v>207</v>
      </c>
    </row>
    <row r="9613" spans="2:3" hidden="1">
      <c r="B9613" s="49" t="s">
        <v>7649</v>
      </c>
      <c r="C9613" s="49" t="s">
        <v>207</v>
      </c>
    </row>
    <row r="9614" spans="2:3" hidden="1">
      <c r="B9614" s="49" t="s">
        <v>7650</v>
      </c>
      <c r="C9614" s="49" t="s">
        <v>207</v>
      </c>
    </row>
    <row r="9615" spans="2:3" hidden="1">
      <c r="B9615" s="49" t="s">
        <v>7651</v>
      </c>
      <c r="C9615" s="49" t="s">
        <v>207</v>
      </c>
    </row>
    <row r="9616" spans="2:3" hidden="1">
      <c r="B9616" s="49" t="s">
        <v>7652</v>
      </c>
      <c r="C9616" s="49" t="s">
        <v>207</v>
      </c>
    </row>
    <row r="9617" spans="2:3" hidden="1">
      <c r="B9617" s="49" t="s">
        <v>7653</v>
      </c>
      <c r="C9617" s="49" t="s">
        <v>207</v>
      </c>
    </row>
    <row r="9618" spans="2:3" hidden="1">
      <c r="B9618" s="49" t="s">
        <v>7654</v>
      </c>
      <c r="C9618" s="49" t="s">
        <v>207</v>
      </c>
    </row>
    <row r="9619" spans="2:3" hidden="1">
      <c r="B9619" s="49" t="s">
        <v>7655</v>
      </c>
      <c r="C9619" s="49" t="s">
        <v>207</v>
      </c>
    </row>
    <row r="9620" spans="2:3" hidden="1">
      <c r="B9620" s="49" t="s">
        <v>7656</v>
      </c>
      <c r="C9620" s="49" t="s">
        <v>207</v>
      </c>
    </row>
    <row r="9621" spans="2:3" hidden="1">
      <c r="B9621" s="49" t="s">
        <v>7657</v>
      </c>
      <c r="C9621" s="49" t="s">
        <v>207</v>
      </c>
    </row>
    <row r="9622" spans="2:3" hidden="1">
      <c r="B9622" s="49" t="s">
        <v>7658</v>
      </c>
      <c r="C9622" s="49" t="s">
        <v>207</v>
      </c>
    </row>
    <row r="9623" spans="2:3" hidden="1">
      <c r="B9623" s="49" t="s">
        <v>7659</v>
      </c>
      <c r="C9623" s="49" t="s">
        <v>207</v>
      </c>
    </row>
    <row r="9624" spans="2:3" hidden="1">
      <c r="B9624" s="49" t="s">
        <v>7660</v>
      </c>
      <c r="C9624" s="49" t="s">
        <v>207</v>
      </c>
    </row>
    <row r="9625" spans="2:3" hidden="1">
      <c r="B9625" s="49" t="s">
        <v>7661</v>
      </c>
      <c r="C9625" s="49" t="s">
        <v>207</v>
      </c>
    </row>
    <row r="9626" spans="2:3" hidden="1">
      <c r="B9626" s="49" t="s">
        <v>7662</v>
      </c>
      <c r="C9626" s="49" t="s">
        <v>207</v>
      </c>
    </row>
    <row r="9627" spans="2:3" hidden="1">
      <c r="B9627" s="49" t="s">
        <v>7663</v>
      </c>
      <c r="C9627" s="49" t="s">
        <v>207</v>
      </c>
    </row>
    <row r="9628" spans="2:3" hidden="1">
      <c r="B9628" s="49" t="s">
        <v>7664</v>
      </c>
      <c r="C9628" s="49" t="s">
        <v>207</v>
      </c>
    </row>
    <row r="9629" spans="2:3" hidden="1">
      <c r="B9629" s="49" t="s">
        <v>7665</v>
      </c>
      <c r="C9629" s="49" t="s">
        <v>207</v>
      </c>
    </row>
    <row r="9630" spans="2:3" hidden="1">
      <c r="B9630" s="49" t="s">
        <v>7666</v>
      </c>
      <c r="C9630" s="49" t="s">
        <v>207</v>
      </c>
    </row>
    <row r="9631" spans="2:3" hidden="1">
      <c r="B9631" s="49" t="s">
        <v>7667</v>
      </c>
      <c r="C9631" s="49" t="s">
        <v>207</v>
      </c>
    </row>
    <row r="9632" spans="2:3" hidden="1">
      <c r="B9632" s="49" t="s">
        <v>7668</v>
      </c>
      <c r="C9632" s="49" t="s">
        <v>207</v>
      </c>
    </row>
    <row r="9633" spans="2:3" hidden="1">
      <c r="B9633" s="49" t="s">
        <v>7669</v>
      </c>
      <c r="C9633" s="49" t="s">
        <v>207</v>
      </c>
    </row>
    <row r="9634" spans="2:3" hidden="1">
      <c r="B9634" s="49" t="s">
        <v>7670</v>
      </c>
      <c r="C9634" s="49" t="s">
        <v>207</v>
      </c>
    </row>
    <row r="9635" spans="2:3" hidden="1">
      <c r="B9635" s="49" t="s">
        <v>7671</v>
      </c>
      <c r="C9635" s="49" t="s">
        <v>207</v>
      </c>
    </row>
    <row r="9636" spans="2:3" hidden="1">
      <c r="B9636" s="49" t="s">
        <v>7672</v>
      </c>
      <c r="C9636" s="49" t="s">
        <v>207</v>
      </c>
    </row>
    <row r="9637" spans="2:3" hidden="1">
      <c r="B9637" s="49" t="s">
        <v>7673</v>
      </c>
      <c r="C9637" s="49" t="s">
        <v>207</v>
      </c>
    </row>
    <row r="9638" spans="2:3" hidden="1">
      <c r="B9638" s="49" t="s">
        <v>7674</v>
      </c>
      <c r="C9638" s="49" t="s">
        <v>207</v>
      </c>
    </row>
    <row r="9639" spans="2:3" hidden="1">
      <c r="B9639" s="49" t="s">
        <v>7675</v>
      </c>
      <c r="C9639" s="49" t="s">
        <v>207</v>
      </c>
    </row>
    <row r="9640" spans="2:3" hidden="1">
      <c r="B9640" s="49" t="s">
        <v>7676</v>
      </c>
      <c r="C9640" s="49" t="s">
        <v>207</v>
      </c>
    </row>
    <row r="9641" spans="2:3" hidden="1">
      <c r="B9641" s="49" t="s">
        <v>7677</v>
      </c>
      <c r="C9641" s="49" t="s">
        <v>207</v>
      </c>
    </row>
    <row r="9642" spans="2:3" hidden="1">
      <c r="B9642" s="49" t="s">
        <v>7678</v>
      </c>
      <c r="C9642" s="49" t="s">
        <v>207</v>
      </c>
    </row>
    <row r="9643" spans="2:3" hidden="1">
      <c r="B9643" s="49" t="s">
        <v>7679</v>
      </c>
      <c r="C9643" s="49" t="s">
        <v>207</v>
      </c>
    </row>
    <row r="9644" spans="2:3" hidden="1">
      <c r="B9644" s="49" t="s">
        <v>7680</v>
      </c>
      <c r="C9644" s="49" t="s">
        <v>207</v>
      </c>
    </row>
    <row r="9645" spans="2:3" hidden="1">
      <c r="B9645" s="49" t="s">
        <v>7681</v>
      </c>
      <c r="C9645" s="49" t="s">
        <v>207</v>
      </c>
    </row>
    <row r="9646" spans="2:3" hidden="1">
      <c r="B9646" s="49" t="s">
        <v>7682</v>
      </c>
      <c r="C9646" s="49" t="s">
        <v>207</v>
      </c>
    </row>
    <row r="9647" spans="2:3" hidden="1">
      <c r="B9647" s="49" t="s">
        <v>7683</v>
      </c>
      <c r="C9647" s="49" t="s">
        <v>207</v>
      </c>
    </row>
    <row r="9648" spans="2:3" hidden="1">
      <c r="B9648" s="49" t="s">
        <v>7684</v>
      </c>
      <c r="C9648" s="49" t="s">
        <v>207</v>
      </c>
    </row>
    <row r="9649" spans="2:3" hidden="1">
      <c r="B9649" s="49" t="s">
        <v>7685</v>
      </c>
      <c r="C9649" s="49" t="s">
        <v>207</v>
      </c>
    </row>
    <row r="9650" spans="2:3" hidden="1">
      <c r="B9650" s="49" t="s">
        <v>7686</v>
      </c>
      <c r="C9650" s="49" t="s">
        <v>207</v>
      </c>
    </row>
    <row r="9651" spans="2:3" hidden="1">
      <c r="B9651" s="49" t="s">
        <v>7687</v>
      </c>
      <c r="C9651" s="49" t="s">
        <v>207</v>
      </c>
    </row>
    <row r="9652" spans="2:3" hidden="1">
      <c r="B9652" s="49" t="s">
        <v>7688</v>
      </c>
      <c r="C9652" s="49" t="s">
        <v>207</v>
      </c>
    </row>
    <row r="9653" spans="2:3" hidden="1">
      <c r="B9653" s="49" t="s">
        <v>7689</v>
      </c>
      <c r="C9653" s="49" t="s">
        <v>207</v>
      </c>
    </row>
    <row r="9654" spans="2:3" hidden="1">
      <c r="B9654" s="49" t="s">
        <v>7690</v>
      </c>
      <c r="C9654" s="49" t="s">
        <v>207</v>
      </c>
    </row>
    <row r="9655" spans="2:3" hidden="1">
      <c r="B9655" s="49" t="s">
        <v>7691</v>
      </c>
      <c r="C9655" s="49" t="s">
        <v>207</v>
      </c>
    </row>
    <row r="9656" spans="2:3" hidden="1">
      <c r="B9656" s="49" t="s">
        <v>7692</v>
      </c>
      <c r="C9656" s="49" t="s">
        <v>207</v>
      </c>
    </row>
    <row r="9657" spans="2:3" hidden="1">
      <c r="B9657" s="49" t="s">
        <v>7693</v>
      </c>
      <c r="C9657" s="49" t="s">
        <v>207</v>
      </c>
    </row>
    <row r="9658" spans="2:3" hidden="1">
      <c r="B9658" s="49" t="s">
        <v>7694</v>
      </c>
      <c r="C9658" s="49" t="s">
        <v>207</v>
      </c>
    </row>
    <row r="9659" spans="2:3" hidden="1">
      <c r="B9659" s="49" t="s">
        <v>7695</v>
      </c>
      <c r="C9659" s="49" t="s">
        <v>207</v>
      </c>
    </row>
    <row r="9660" spans="2:3" hidden="1">
      <c r="B9660" s="49" t="s">
        <v>7696</v>
      </c>
      <c r="C9660" s="49" t="s">
        <v>207</v>
      </c>
    </row>
    <row r="9661" spans="2:3" hidden="1">
      <c r="B9661" s="49" t="s">
        <v>7697</v>
      </c>
      <c r="C9661" s="49" t="s">
        <v>207</v>
      </c>
    </row>
    <row r="9662" spans="2:3" hidden="1">
      <c r="B9662" s="49" t="s">
        <v>7698</v>
      </c>
      <c r="C9662" s="49" t="s">
        <v>207</v>
      </c>
    </row>
    <row r="9663" spans="2:3" hidden="1">
      <c r="B9663" s="49" t="s">
        <v>7699</v>
      </c>
      <c r="C9663" s="49" t="s">
        <v>207</v>
      </c>
    </row>
    <row r="9664" spans="2:3" hidden="1">
      <c r="B9664" s="49" t="s">
        <v>7700</v>
      </c>
      <c r="C9664" s="49" t="s">
        <v>207</v>
      </c>
    </row>
    <row r="9665" spans="2:3" hidden="1">
      <c r="B9665" s="49" t="s">
        <v>7701</v>
      </c>
      <c r="C9665" s="49" t="s">
        <v>207</v>
      </c>
    </row>
    <row r="9666" spans="2:3" hidden="1">
      <c r="B9666" s="49" t="s">
        <v>7702</v>
      </c>
      <c r="C9666" s="49" t="s">
        <v>207</v>
      </c>
    </row>
    <row r="9667" spans="2:3" hidden="1">
      <c r="B9667" s="49" t="s">
        <v>7703</v>
      </c>
      <c r="C9667" s="49" t="s">
        <v>207</v>
      </c>
    </row>
    <row r="9668" spans="2:3" hidden="1">
      <c r="B9668" s="49" t="s">
        <v>7704</v>
      </c>
      <c r="C9668" s="49" t="s">
        <v>207</v>
      </c>
    </row>
    <row r="9669" spans="2:3" hidden="1">
      <c r="B9669" s="49" t="s">
        <v>7705</v>
      </c>
      <c r="C9669" s="49" t="s">
        <v>207</v>
      </c>
    </row>
    <row r="9670" spans="2:3" hidden="1">
      <c r="B9670" s="49" t="s">
        <v>7706</v>
      </c>
      <c r="C9670" s="49" t="s">
        <v>207</v>
      </c>
    </row>
    <row r="9671" spans="2:3" hidden="1">
      <c r="B9671" s="49" t="s">
        <v>7707</v>
      </c>
      <c r="C9671" s="49" t="s">
        <v>207</v>
      </c>
    </row>
    <row r="9672" spans="2:3" hidden="1">
      <c r="B9672" s="49" t="s">
        <v>7708</v>
      </c>
      <c r="C9672" s="49" t="s">
        <v>207</v>
      </c>
    </row>
    <row r="9673" spans="2:3" hidden="1">
      <c r="B9673" s="49" t="s">
        <v>7709</v>
      </c>
      <c r="C9673" s="49" t="s">
        <v>207</v>
      </c>
    </row>
    <row r="9674" spans="2:3" hidden="1">
      <c r="B9674" s="49" t="s">
        <v>7710</v>
      </c>
      <c r="C9674" s="49" t="s">
        <v>207</v>
      </c>
    </row>
    <row r="9675" spans="2:3" hidden="1">
      <c r="B9675" s="49" t="s">
        <v>7711</v>
      </c>
      <c r="C9675" s="49" t="s">
        <v>207</v>
      </c>
    </row>
    <row r="9676" spans="2:3" hidden="1">
      <c r="B9676" s="49" t="s">
        <v>7712</v>
      </c>
      <c r="C9676" s="49" t="s">
        <v>207</v>
      </c>
    </row>
    <row r="9677" spans="2:3" hidden="1">
      <c r="B9677" s="49" t="s">
        <v>7713</v>
      </c>
      <c r="C9677" s="49" t="s">
        <v>207</v>
      </c>
    </row>
    <row r="9678" spans="2:3" hidden="1">
      <c r="B9678" s="49" t="s">
        <v>7714</v>
      </c>
      <c r="C9678" s="49" t="s">
        <v>207</v>
      </c>
    </row>
    <row r="9679" spans="2:3" hidden="1">
      <c r="B9679" s="49" t="s">
        <v>7715</v>
      </c>
      <c r="C9679" s="49" t="s">
        <v>207</v>
      </c>
    </row>
    <row r="9680" spans="2:3" hidden="1">
      <c r="B9680" s="49" t="s">
        <v>7716</v>
      </c>
      <c r="C9680" s="49" t="s">
        <v>207</v>
      </c>
    </row>
    <row r="9681" spans="2:3" hidden="1">
      <c r="B9681" s="49" t="s">
        <v>7717</v>
      </c>
      <c r="C9681" s="49" t="s">
        <v>207</v>
      </c>
    </row>
    <row r="9682" spans="2:3" hidden="1">
      <c r="B9682" s="49" t="s">
        <v>7718</v>
      </c>
      <c r="C9682" s="49" t="s">
        <v>207</v>
      </c>
    </row>
    <row r="9683" spans="2:3" hidden="1">
      <c r="B9683" s="49" t="s">
        <v>7719</v>
      </c>
      <c r="C9683" s="49" t="s">
        <v>207</v>
      </c>
    </row>
    <row r="9684" spans="2:3" hidden="1">
      <c r="B9684" s="49" t="s">
        <v>7720</v>
      </c>
      <c r="C9684" s="49" t="s">
        <v>207</v>
      </c>
    </row>
    <row r="9685" spans="2:3" hidden="1">
      <c r="B9685" s="49" t="s">
        <v>7721</v>
      </c>
      <c r="C9685" s="49" t="s">
        <v>207</v>
      </c>
    </row>
    <row r="9686" spans="2:3" hidden="1">
      <c r="B9686" s="49" t="s">
        <v>7722</v>
      </c>
      <c r="C9686" s="49" t="s">
        <v>207</v>
      </c>
    </row>
    <row r="9687" spans="2:3" hidden="1">
      <c r="B9687" s="49" t="s">
        <v>7723</v>
      </c>
      <c r="C9687" s="49" t="s">
        <v>207</v>
      </c>
    </row>
    <row r="9688" spans="2:3" hidden="1">
      <c r="B9688" s="49" t="s">
        <v>7724</v>
      </c>
      <c r="C9688" s="49" t="s">
        <v>207</v>
      </c>
    </row>
    <row r="9689" spans="2:3" hidden="1">
      <c r="B9689" s="49" t="s">
        <v>7725</v>
      </c>
      <c r="C9689" s="49" t="s">
        <v>207</v>
      </c>
    </row>
    <row r="9690" spans="2:3" hidden="1">
      <c r="B9690" s="49" t="s">
        <v>7726</v>
      </c>
      <c r="C9690" s="49" t="s">
        <v>207</v>
      </c>
    </row>
    <row r="9691" spans="2:3" hidden="1">
      <c r="B9691" s="49" t="s">
        <v>7727</v>
      </c>
      <c r="C9691" s="49" t="s">
        <v>207</v>
      </c>
    </row>
    <row r="9692" spans="2:3" hidden="1">
      <c r="B9692" s="49" t="s">
        <v>7728</v>
      </c>
      <c r="C9692" s="49" t="s">
        <v>207</v>
      </c>
    </row>
    <row r="9693" spans="2:3" hidden="1">
      <c r="B9693" s="49" t="s">
        <v>7729</v>
      </c>
      <c r="C9693" s="49" t="s">
        <v>207</v>
      </c>
    </row>
    <row r="9694" spans="2:3" hidden="1">
      <c r="B9694" s="49" t="s">
        <v>7730</v>
      </c>
      <c r="C9694" s="49" t="s">
        <v>207</v>
      </c>
    </row>
    <row r="9695" spans="2:3" hidden="1">
      <c r="B9695" s="49" t="s">
        <v>7731</v>
      </c>
      <c r="C9695" s="49" t="s">
        <v>207</v>
      </c>
    </row>
    <row r="9696" spans="2:3" hidden="1">
      <c r="B9696" s="49" t="s">
        <v>7732</v>
      </c>
      <c r="C9696" s="49" t="s">
        <v>207</v>
      </c>
    </row>
    <row r="9697" spans="2:3" hidden="1">
      <c r="B9697" s="49" t="s">
        <v>7733</v>
      </c>
      <c r="C9697" s="49" t="s">
        <v>207</v>
      </c>
    </row>
    <row r="9698" spans="2:3" hidden="1">
      <c r="B9698" s="49" t="s">
        <v>7734</v>
      </c>
      <c r="C9698" s="49" t="s">
        <v>207</v>
      </c>
    </row>
    <row r="9699" spans="2:3" hidden="1">
      <c r="B9699" s="49" t="s">
        <v>7735</v>
      </c>
      <c r="C9699" s="49" t="s">
        <v>207</v>
      </c>
    </row>
    <row r="9700" spans="2:3" hidden="1">
      <c r="B9700" s="49" t="s">
        <v>7736</v>
      </c>
      <c r="C9700" s="49" t="s">
        <v>207</v>
      </c>
    </row>
    <row r="9701" spans="2:3" hidden="1">
      <c r="B9701" s="49" t="s">
        <v>7737</v>
      </c>
      <c r="C9701" s="49" t="s">
        <v>207</v>
      </c>
    </row>
    <row r="9702" spans="2:3" hidden="1">
      <c r="B9702" s="49" t="s">
        <v>7738</v>
      </c>
      <c r="C9702" s="49" t="s">
        <v>207</v>
      </c>
    </row>
    <row r="9703" spans="2:3" hidden="1">
      <c r="B9703" s="49" t="s">
        <v>7739</v>
      </c>
      <c r="C9703" s="49" t="s">
        <v>207</v>
      </c>
    </row>
    <row r="9704" spans="2:3" hidden="1">
      <c r="B9704" s="49" t="s">
        <v>7740</v>
      </c>
      <c r="C9704" s="49" t="s">
        <v>207</v>
      </c>
    </row>
    <row r="9705" spans="2:3" hidden="1">
      <c r="B9705" s="49" t="s">
        <v>7741</v>
      </c>
      <c r="C9705" s="49" t="s">
        <v>207</v>
      </c>
    </row>
    <row r="9706" spans="2:3" hidden="1">
      <c r="B9706" s="49" t="s">
        <v>7742</v>
      </c>
      <c r="C9706" s="49" t="s">
        <v>207</v>
      </c>
    </row>
    <row r="9707" spans="2:3" hidden="1">
      <c r="B9707" s="49" t="s">
        <v>7743</v>
      </c>
      <c r="C9707" s="49" t="s">
        <v>207</v>
      </c>
    </row>
    <row r="9708" spans="2:3" hidden="1">
      <c r="B9708" s="49" t="s">
        <v>7744</v>
      </c>
      <c r="C9708" s="49" t="s">
        <v>207</v>
      </c>
    </row>
    <row r="9709" spans="2:3" hidden="1">
      <c r="B9709" s="49" t="s">
        <v>7745</v>
      </c>
      <c r="C9709" s="49" t="s">
        <v>207</v>
      </c>
    </row>
    <row r="9710" spans="2:3" hidden="1">
      <c r="B9710" s="49" t="s">
        <v>7746</v>
      </c>
      <c r="C9710" s="49" t="s">
        <v>207</v>
      </c>
    </row>
    <row r="9711" spans="2:3" hidden="1">
      <c r="B9711" s="49" t="s">
        <v>7747</v>
      </c>
      <c r="C9711" s="49" t="s">
        <v>207</v>
      </c>
    </row>
    <row r="9712" spans="2:3" hidden="1">
      <c r="B9712" s="49" t="s">
        <v>7748</v>
      </c>
      <c r="C9712" s="49" t="s">
        <v>207</v>
      </c>
    </row>
    <row r="9713" spans="2:3" hidden="1">
      <c r="B9713" s="49" t="s">
        <v>7749</v>
      </c>
      <c r="C9713" s="49" t="s">
        <v>207</v>
      </c>
    </row>
    <row r="9714" spans="2:3" hidden="1">
      <c r="B9714" s="49" t="s">
        <v>7750</v>
      </c>
      <c r="C9714" s="49" t="s">
        <v>207</v>
      </c>
    </row>
    <row r="9715" spans="2:3" hidden="1">
      <c r="B9715" s="49" t="s">
        <v>7751</v>
      </c>
      <c r="C9715" s="49" t="s">
        <v>207</v>
      </c>
    </row>
    <row r="9716" spans="2:3" hidden="1">
      <c r="B9716" s="49" t="s">
        <v>7752</v>
      </c>
      <c r="C9716" s="49" t="s">
        <v>207</v>
      </c>
    </row>
    <row r="9717" spans="2:3" hidden="1">
      <c r="B9717" s="49" t="s">
        <v>7753</v>
      </c>
      <c r="C9717" s="49" t="s">
        <v>207</v>
      </c>
    </row>
    <row r="9718" spans="2:3" hidden="1">
      <c r="B9718" s="49" t="s">
        <v>7754</v>
      </c>
      <c r="C9718" s="49" t="s">
        <v>207</v>
      </c>
    </row>
    <row r="9719" spans="2:3" hidden="1">
      <c r="B9719" s="49" t="s">
        <v>7755</v>
      </c>
      <c r="C9719" s="49" t="s">
        <v>207</v>
      </c>
    </row>
    <row r="9720" spans="2:3" hidden="1">
      <c r="B9720" s="49" t="s">
        <v>7756</v>
      </c>
      <c r="C9720" s="49" t="s">
        <v>207</v>
      </c>
    </row>
    <row r="9721" spans="2:3" hidden="1">
      <c r="B9721" s="49" t="s">
        <v>7757</v>
      </c>
      <c r="C9721" s="49" t="s">
        <v>207</v>
      </c>
    </row>
    <row r="9722" spans="2:3" hidden="1">
      <c r="B9722" s="49" t="s">
        <v>7758</v>
      </c>
      <c r="C9722" s="49" t="s">
        <v>207</v>
      </c>
    </row>
    <row r="9723" spans="2:3" hidden="1">
      <c r="B9723" s="49" t="s">
        <v>7759</v>
      </c>
      <c r="C9723" s="49" t="s">
        <v>207</v>
      </c>
    </row>
    <row r="9724" spans="2:3" hidden="1">
      <c r="B9724" s="49" t="s">
        <v>7760</v>
      </c>
      <c r="C9724" s="49" t="s">
        <v>207</v>
      </c>
    </row>
    <row r="9725" spans="2:3" hidden="1">
      <c r="B9725" s="49" t="s">
        <v>7761</v>
      </c>
      <c r="C9725" s="49" t="s">
        <v>207</v>
      </c>
    </row>
    <row r="9726" spans="2:3" hidden="1">
      <c r="B9726" s="49" t="s">
        <v>7762</v>
      </c>
      <c r="C9726" s="49" t="s">
        <v>207</v>
      </c>
    </row>
    <row r="9727" spans="2:3" hidden="1">
      <c r="B9727" s="49" t="s">
        <v>7763</v>
      </c>
      <c r="C9727" s="49" t="s">
        <v>207</v>
      </c>
    </row>
    <row r="9728" spans="2:3" hidden="1">
      <c r="B9728" s="49" t="s">
        <v>7764</v>
      </c>
      <c r="C9728" s="49" t="s">
        <v>207</v>
      </c>
    </row>
    <row r="9729" spans="2:3" hidden="1">
      <c r="B9729" s="49" t="s">
        <v>7765</v>
      </c>
      <c r="C9729" s="49" t="s">
        <v>207</v>
      </c>
    </row>
    <row r="9730" spans="2:3" hidden="1">
      <c r="B9730" s="49" t="s">
        <v>7766</v>
      </c>
      <c r="C9730" s="49" t="s">
        <v>207</v>
      </c>
    </row>
    <row r="9731" spans="2:3" hidden="1">
      <c r="B9731" s="49" t="s">
        <v>7767</v>
      </c>
      <c r="C9731" s="49" t="s">
        <v>207</v>
      </c>
    </row>
    <row r="9732" spans="2:3" hidden="1">
      <c r="B9732" s="49" t="s">
        <v>7768</v>
      </c>
      <c r="C9732" s="49" t="s">
        <v>207</v>
      </c>
    </row>
    <row r="9733" spans="2:3" hidden="1">
      <c r="B9733" s="49" t="s">
        <v>7769</v>
      </c>
      <c r="C9733" s="49" t="s">
        <v>207</v>
      </c>
    </row>
    <row r="9734" spans="2:3" hidden="1">
      <c r="B9734" s="49" t="s">
        <v>7770</v>
      </c>
      <c r="C9734" s="49" t="s">
        <v>207</v>
      </c>
    </row>
    <row r="9735" spans="2:3" hidden="1">
      <c r="B9735" s="49" t="s">
        <v>7771</v>
      </c>
      <c r="C9735" s="49" t="s">
        <v>207</v>
      </c>
    </row>
    <row r="9736" spans="2:3" hidden="1">
      <c r="B9736" s="49" t="s">
        <v>7772</v>
      </c>
      <c r="C9736" s="49" t="s">
        <v>207</v>
      </c>
    </row>
    <row r="9737" spans="2:3" hidden="1">
      <c r="B9737" s="49" t="s">
        <v>7773</v>
      </c>
      <c r="C9737" s="49" t="s">
        <v>207</v>
      </c>
    </row>
    <row r="9738" spans="2:3" hidden="1">
      <c r="B9738" s="49" t="s">
        <v>7774</v>
      </c>
      <c r="C9738" s="49" t="s">
        <v>207</v>
      </c>
    </row>
    <row r="9739" spans="2:3" hidden="1">
      <c r="B9739" s="49" t="s">
        <v>7775</v>
      </c>
      <c r="C9739" s="49" t="s">
        <v>207</v>
      </c>
    </row>
    <row r="9740" spans="2:3" hidden="1">
      <c r="B9740" s="49" t="s">
        <v>7776</v>
      </c>
      <c r="C9740" s="49" t="s">
        <v>207</v>
      </c>
    </row>
    <row r="9741" spans="2:3" hidden="1">
      <c r="B9741" s="49" t="s">
        <v>7777</v>
      </c>
      <c r="C9741" s="49" t="s">
        <v>207</v>
      </c>
    </row>
    <row r="9742" spans="2:3" hidden="1">
      <c r="B9742" s="49" t="s">
        <v>7778</v>
      </c>
      <c r="C9742" s="49" t="s">
        <v>207</v>
      </c>
    </row>
    <row r="9743" spans="2:3" hidden="1">
      <c r="B9743" s="49" t="s">
        <v>7779</v>
      </c>
      <c r="C9743" s="49" t="s">
        <v>207</v>
      </c>
    </row>
    <row r="9744" spans="2:3" hidden="1">
      <c r="B9744" s="49" t="s">
        <v>7780</v>
      </c>
      <c r="C9744" s="49" t="s">
        <v>207</v>
      </c>
    </row>
    <row r="9745" spans="2:3" hidden="1">
      <c r="B9745" s="49" t="s">
        <v>7781</v>
      </c>
      <c r="C9745" s="49" t="s">
        <v>207</v>
      </c>
    </row>
    <row r="9746" spans="2:3" hidden="1">
      <c r="B9746" s="49" t="s">
        <v>7782</v>
      </c>
      <c r="C9746" s="49" t="s">
        <v>207</v>
      </c>
    </row>
    <row r="9747" spans="2:3" hidden="1">
      <c r="B9747" s="49" t="s">
        <v>7783</v>
      </c>
      <c r="C9747" s="49" t="s">
        <v>207</v>
      </c>
    </row>
    <row r="9748" spans="2:3" hidden="1">
      <c r="B9748" s="49" t="s">
        <v>7784</v>
      </c>
      <c r="C9748" s="49" t="s">
        <v>207</v>
      </c>
    </row>
    <row r="9749" spans="2:3" hidden="1">
      <c r="B9749" s="49" t="s">
        <v>7785</v>
      </c>
      <c r="C9749" s="49" t="s">
        <v>207</v>
      </c>
    </row>
    <row r="9750" spans="2:3" hidden="1">
      <c r="B9750" s="49" t="s">
        <v>7786</v>
      </c>
      <c r="C9750" s="49" t="s">
        <v>207</v>
      </c>
    </row>
    <row r="9751" spans="2:3" hidden="1">
      <c r="B9751" s="49" t="s">
        <v>7787</v>
      </c>
      <c r="C9751" s="49" t="s">
        <v>207</v>
      </c>
    </row>
    <row r="9752" spans="2:3" hidden="1">
      <c r="B9752" s="49" t="s">
        <v>7788</v>
      </c>
      <c r="C9752" s="49" t="s">
        <v>207</v>
      </c>
    </row>
    <row r="9753" spans="2:3" hidden="1">
      <c r="B9753" s="49" t="s">
        <v>7789</v>
      </c>
      <c r="C9753" s="49" t="s">
        <v>207</v>
      </c>
    </row>
    <row r="9754" spans="2:3" hidden="1">
      <c r="B9754" s="49" t="s">
        <v>7790</v>
      </c>
      <c r="C9754" s="49" t="s">
        <v>207</v>
      </c>
    </row>
    <row r="9755" spans="2:3" hidden="1">
      <c r="B9755" s="49" t="s">
        <v>7791</v>
      </c>
      <c r="C9755" s="49" t="s">
        <v>207</v>
      </c>
    </row>
    <row r="9756" spans="2:3" hidden="1">
      <c r="B9756" s="49" t="s">
        <v>7792</v>
      </c>
      <c r="C9756" s="49" t="s">
        <v>207</v>
      </c>
    </row>
    <row r="9757" spans="2:3" hidden="1">
      <c r="B9757" s="49" t="s">
        <v>7793</v>
      </c>
      <c r="C9757" s="49" t="s">
        <v>207</v>
      </c>
    </row>
    <row r="9758" spans="2:3" hidden="1">
      <c r="B9758" s="49" t="s">
        <v>7794</v>
      </c>
      <c r="C9758" s="49" t="s">
        <v>207</v>
      </c>
    </row>
    <row r="9759" spans="2:3" hidden="1">
      <c r="B9759" s="49" t="s">
        <v>7795</v>
      </c>
      <c r="C9759" s="49" t="s">
        <v>207</v>
      </c>
    </row>
    <row r="9760" spans="2:3" hidden="1">
      <c r="B9760" s="49" t="s">
        <v>7796</v>
      </c>
      <c r="C9760" s="49" t="s">
        <v>207</v>
      </c>
    </row>
    <row r="9761" spans="2:3" hidden="1">
      <c r="B9761" s="49" t="s">
        <v>7797</v>
      </c>
      <c r="C9761" s="49" t="s">
        <v>207</v>
      </c>
    </row>
    <row r="9762" spans="2:3" hidden="1">
      <c r="B9762" s="49" t="s">
        <v>7798</v>
      </c>
      <c r="C9762" s="49" t="s">
        <v>207</v>
      </c>
    </row>
    <row r="9763" spans="2:3" hidden="1">
      <c r="B9763" s="49" t="s">
        <v>7799</v>
      </c>
      <c r="C9763" s="49" t="s">
        <v>207</v>
      </c>
    </row>
    <row r="9764" spans="2:3" hidden="1">
      <c r="B9764" s="49" t="s">
        <v>7800</v>
      </c>
      <c r="C9764" s="49" t="s">
        <v>207</v>
      </c>
    </row>
    <row r="9765" spans="2:3" hidden="1">
      <c r="B9765" s="49" t="s">
        <v>7801</v>
      </c>
      <c r="C9765" s="49" t="s">
        <v>207</v>
      </c>
    </row>
    <row r="9766" spans="2:3" hidden="1">
      <c r="B9766" s="49" t="s">
        <v>7802</v>
      </c>
      <c r="C9766" s="49" t="s">
        <v>207</v>
      </c>
    </row>
    <row r="9767" spans="2:3" hidden="1">
      <c r="B9767" s="49" t="s">
        <v>7803</v>
      </c>
      <c r="C9767" s="49" t="s">
        <v>207</v>
      </c>
    </row>
    <row r="9768" spans="2:3" hidden="1">
      <c r="B9768" s="49" t="s">
        <v>7804</v>
      </c>
      <c r="C9768" s="49" t="s">
        <v>207</v>
      </c>
    </row>
    <row r="9769" spans="2:3" hidden="1">
      <c r="B9769" s="49" t="s">
        <v>7805</v>
      </c>
      <c r="C9769" s="49" t="s">
        <v>207</v>
      </c>
    </row>
    <row r="9770" spans="2:3" hidden="1">
      <c r="B9770" s="49" t="s">
        <v>7806</v>
      </c>
      <c r="C9770" s="49" t="s">
        <v>207</v>
      </c>
    </row>
    <row r="9771" spans="2:3" hidden="1">
      <c r="B9771" s="49" t="s">
        <v>7807</v>
      </c>
      <c r="C9771" s="49" t="s">
        <v>207</v>
      </c>
    </row>
    <row r="9772" spans="2:3" hidden="1">
      <c r="B9772" s="49" t="s">
        <v>7808</v>
      </c>
      <c r="C9772" s="49" t="s">
        <v>207</v>
      </c>
    </row>
    <row r="9773" spans="2:3" hidden="1">
      <c r="B9773" s="49" t="s">
        <v>7809</v>
      </c>
      <c r="C9773" s="49" t="s">
        <v>207</v>
      </c>
    </row>
    <row r="9774" spans="2:3" hidden="1">
      <c r="B9774" s="49" t="s">
        <v>7810</v>
      </c>
      <c r="C9774" s="49" t="s">
        <v>207</v>
      </c>
    </row>
    <row r="9775" spans="2:3" hidden="1">
      <c r="B9775" s="49" t="s">
        <v>7811</v>
      </c>
      <c r="C9775" s="49" t="s">
        <v>207</v>
      </c>
    </row>
    <row r="9776" spans="2:3" hidden="1">
      <c r="B9776" s="49" t="s">
        <v>7812</v>
      </c>
      <c r="C9776" s="49" t="s">
        <v>207</v>
      </c>
    </row>
    <row r="9777" spans="2:3" hidden="1">
      <c r="B9777" s="49" t="s">
        <v>7813</v>
      </c>
      <c r="C9777" s="49" t="s">
        <v>207</v>
      </c>
    </row>
    <row r="9778" spans="2:3" hidden="1">
      <c r="B9778" s="49" t="s">
        <v>7814</v>
      </c>
      <c r="C9778" s="49" t="s">
        <v>207</v>
      </c>
    </row>
    <row r="9779" spans="2:3" hidden="1">
      <c r="B9779" s="49" t="s">
        <v>7815</v>
      </c>
      <c r="C9779" s="49" t="s">
        <v>207</v>
      </c>
    </row>
    <row r="9780" spans="2:3" hidden="1">
      <c r="B9780" s="49" t="s">
        <v>7816</v>
      </c>
      <c r="C9780" s="49" t="s">
        <v>207</v>
      </c>
    </row>
    <row r="9781" spans="2:3" hidden="1">
      <c r="B9781" s="49" t="s">
        <v>7817</v>
      </c>
      <c r="C9781" s="49" t="s">
        <v>207</v>
      </c>
    </row>
    <row r="9782" spans="2:3" hidden="1">
      <c r="B9782" s="49" t="s">
        <v>7818</v>
      </c>
      <c r="C9782" s="49" t="s">
        <v>207</v>
      </c>
    </row>
    <row r="9783" spans="2:3" hidden="1">
      <c r="B9783" s="49" t="s">
        <v>7819</v>
      </c>
      <c r="C9783" s="49" t="s">
        <v>207</v>
      </c>
    </row>
    <row r="9784" spans="2:3" hidden="1">
      <c r="B9784" s="49" t="s">
        <v>7820</v>
      </c>
      <c r="C9784" s="49" t="s">
        <v>207</v>
      </c>
    </row>
    <row r="9785" spans="2:3" hidden="1">
      <c r="B9785" s="49" t="s">
        <v>7821</v>
      </c>
      <c r="C9785" s="49" t="s">
        <v>207</v>
      </c>
    </row>
    <row r="9786" spans="2:3" hidden="1">
      <c r="B9786" s="49" t="s">
        <v>7822</v>
      </c>
      <c r="C9786" s="49" t="s">
        <v>207</v>
      </c>
    </row>
    <row r="9787" spans="2:3" hidden="1">
      <c r="B9787" s="49" t="s">
        <v>7823</v>
      </c>
      <c r="C9787" s="49" t="s">
        <v>207</v>
      </c>
    </row>
    <row r="9788" spans="2:3" hidden="1">
      <c r="B9788" s="49" t="s">
        <v>7824</v>
      </c>
      <c r="C9788" s="49" t="s">
        <v>207</v>
      </c>
    </row>
    <row r="9789" spans="2:3" hidden="1">
      <c r="B9789" s="49" t="s">
        <v>7825</v>
      </c>
      <c r="C9789" s="49" t="s">
        <v>207</v>
      </c>
    </row>
    <row r="9790" spans="2:3" hidden="1">
      <c r="B9790" s="49" t="s">
        <v>7826</v>
      </c>
      <c r="C9790" s="49" t="s">
        <v>207</v>
      </c>
    </row>
    <row r="9791" spans="2:3" hidden="1">
      <c r="B9791" s="49" t="s">
        <v>7827</v>
      </c>
      <c r="C9791" s="49" t="s">
        <v>207</v>
      </c>
    </row>
    <row r="9792" spans="2:3" hidden="1">
      <c r="B9792" s="49" t="s">
        <v>7828</v>
      </c>
      <c r="C9792" s="49" t="s">
        <v>207</v>
      </c>
    </row>
    <row r="9793" spans="2:3" hidden="1">
      <c r="B9793" s="49" t="s">
        <v>7829</v>
      </c>
      <c r="C9793" s="49" t="s">
        <v>207</v>
      </c>
    </row>
    <row r="9794" spans="2:3" hidden="1">
      <c r="B9794" s="49" t="s">
        <v>7830</v>
      </c>
      <c r="C9794" s="49" t="s">
        <v>207</v>
      </c>
    </row>
    <row r="9795" spans="2:3" hidden="1">
      <c r="B9795" s="49" t="s">
        <v>7831</v>
      </c>
      <c r="C9795" s="49" t="s">
        <v>207</v>
      </c>
    </row>
    <row r="9796" spans="2:3" hidden="1">
      <c r="B9796" s="49" t="s">
        <v>7832</v>
      </c>
      <c r="C9796" s="49" t="s">
        <v>207</v>
      </c>
    </row>
    <row r="9797" spans="2:3" hidden="1">
      <c r="B9797" s="49" t="s">
        <v>7833</v>
      </c>
      <c r="C9797" s="49" t="s">
        <v>207</v>
      </c>
    </row>
    <row r="9798" spans="2:3" hidden="1">
      <c r="B9798" s="49" t="s">
        <v>7834</v>
      </c>
      <c r="C9798" s="49" t="s">
        <v>207</v>
      </c>
    </row>
    <row r="9799" spans="2:3" hidden="1">
      <c r="B9799" s="49" t="s">
        <v>7835</v>
      </c>
      <c r="C9799" s="49" t="s">
        <v>207</v>
      </c>
    </row>
    <row r="9800" spans="2:3" hidden="1">
      <c r="B9800" s="49" t="s">
        <v>7836</v>
      </c>
      <c r="C9800" s="49" t="s">
        <v>207</v>
      </c>
    </row>
    <row r="9801" spans="2:3" hidden="1">
      <c r="B9801" s="49" t="s">
        <v>7837</v>
      </c>
      <c r="C9801" s="49" t="s">
        <v>207</v>
      </c>
    </row>
    <row r="9802" spans="2:3" hidden="1">
      <c r="B9802" s="49" t="s">
        <v>7838</v>
      </c>
      <c r="C9802" s="49" t="s">
        <v>207</v>
      </c>
    </row>
    <row r="9803" spans="2:3" hidden="1">
      <c r="B9803" s="49" t="s">
        <v>7839</v>
      </c>
      <c r="C9803" s="49" t="s">
        <v>207</v>
      </c>
    </row>
    <row r="9804" spans="2:3" hidden="1">
      <c r="B9804" s="49" t="s">
        <v>7840</v>
      </c>
      <c r="C9804" s="49" t="s">
        <v>207</v>
      </c>
    </row>
    <row r="9805" spans="2:3" hidden="1">
      <c r="B9805" s="49" t="s">
        <v>7841</v>
      </c>
      <c r="C9805" s="49" t="s">
        <v>207</v>
      </c>
    </row>
    <row r="9806" spans="2:3" hidden="1">
      <c r="B9806" s="49" t="s">
        <v>7842</v>
      </c>
      <c r="C9806" s="49" t="s">
        <v>207</v>
      </c>
    </row>
    <row r="9807" spans="2:3" hidden="1">
      <c r="B9807" s="49" t="s">
        <v>7843</v>
      </c>
      <c r="C9807" s="49" t="s">
        <v>207</v>
      </c>
    </row>
    <row r="9808" spans="2:3" hidden="1">
      <c r="B9808" s="49" t="s">
        <v>7844</v>
      </c>
      <c r="C9808" s="49" t="s">
        <v>207</v>
      </c>
    </row>
    <row r="9809" spans="2:3" hidden="1">
      <c r="B9809" s="49" t="s">
        <v>7845</v>
      </c>
      <c r="C9809" s="49" t="s">
        <v>207</v>
      </c>
    </row>
    <row r="9810" spans="2:3" hidden="1">
      <c r="B9810" s="49" t="s">
        <v>7846</v>
      </c>
      <c r="C9810" s="49" t="s">
        <v>207</v>
      </c>
    </row>
    <row r="9811" spans="2:3" hidden="1">
      <c r="B9811" s="49" t="s">
        <v>7847</v>
      </c>
      <c r="C9811" s="49" t="s">
        <v>207</v>
      </c>
    </row>
    <row r="9812" spans="2:3" hidden="1">
      <c r="B9812" s="49" t="s">
        <v>7848</v>
      </c>
      <c r="C9812" s="49" t="s">
        <v>207</v>
      </c>
    </row>
    <row r="9813" spans="2:3" hidden="1">
      <c r="B9813" s="49" t="s">
        <v>7849</v>
      </c>
      <c r="C9813" s="49" t="s">
        <v>207</v>
      </c>
    </row>
    <row r="9814" spans="2:3" hidden="1">
      <c r="B9814" s="49" t="s">
        <v>7850</v>
      </c>
      <c r="C9814" s="49" t="s">
        <v>207</v>
      </c>
    </row>
    <row r="9815" spans="2:3" hidden="1">
      <c r="B9815" s="49" t="s">
        <v>7851</v>
      </c>
      <c r="C9815" s="49" t="s">
        <v>207</v>
      </c>
    </row>
    <row r="9816" spans="2:3" hidden="1">
      <c r="B9816" s="49" t="s">
        <v>7852</v>
      </c>
      <c r="C9816" s="49" t="s">
        <v>207</v>
      </c>
    </row>
    <row r="9817" spans="2:3" hidden="1">
      <c r="B9817" s="49" t="s">
        <v>7853</v>
      </c>
      <c r="C9817" s="49" t="s">
        <v>207</v>
      </c>
    </row>
    <row r="9818" spans="2:3" hidden="1">
      <c r="B9818" s="49" t="s">
        <v>7854</v>
      </c>
      <c r="C9818" s="49" t="s">
        <v>207</v>
      </c>
    </row>
    <row r="9819" spans="2:3" hidden="1">
      <c r="B9819" s="49" t="s">
        <v>7855</v>
      </c>
      <c r="C9819" s="49" t="s">
        <v>207</v>
      </c>
    </row>
    <row r="9820" spans="2:3" hidden="1">
      <c r="B9820" s="49" t="s">
        <v>7856</v>
      </c>
      <c r="C9820" s="49" t="s">
        <v>207</v>
      </c>
    </row>
    <row r="9821" spans="2:3" hidden="1">
      <c r="B9821" s="49" t="s">
        <v>7857</v>
      </c>
      <c r="C9821" s="49" t="s">
        <v>207</v>
      </c>
    </row>
    <row r="9822" spans="2:3" hidden="1">
      <c r="B9822" s="49" t="s">
        <v>7858</v>
      </c>
      <c r="C9822" s="49" t="s">
        <v>207</v>
      </c>
    </row>
    <row r="9823" spans="2:3" hidden="1">
      <c r="B9823" s="49" t="s">
        <v>7859</v>
      </c>
      <c r="C9823" s="49" t="s">
        <v>207</v>
      </c>
    </row>
    <row r="9824" spans="2:3" hidden="1">
      <c r="B9824" s="49" t="s">
        <v>7860</v>
      </c>
      <c r="C9824" s="49" t="s">
        <v>207</v>
      </c>
    </row>
    <row r="9825" spans="2:3" hidden="1">
      <c r="B9825" s="49" t="s">
        <v>7861</v>
      </c>
      <c r="C9825" s="49" t="s">
        <v>207</v>
      </c>
    </row>
    <row r="9826" spans="2:3" hidden="1">
      <c r="B9826" s="49" t="s">
        <v>7862</v>
      </c>
      <c r="C9826" s="49" t="s">
        <v>207</v>
      </c>
    </row>
    <row r="9827" spans="2:3" hidden="1">
      <c r="B9827" s="49" t="s">
        <v>7863</v>
      </c>
      <c r="C9827" s="49" t="s">
        <v>207</v>
      </c>
    </row>
    <row r="9828" spans="2:3" hidden="1">
      <c r="B9828" s="49" t="s">
        <v>7864</v>
      </c>
      <c r="C9828" s="49" t="s">
        <v>207</v>
      </c>
    </row>
    <row r="9829" spans="2:3" hidden="1">
      <c r="B9829" s="49" t="s">
        <v>7865</v>
      </c>
      <c r="C9829" s="49" t="s">
        <v>207</v>
      </c>
    </row>
    <row r="9830" spans="2:3" hidden="1">
      <c r="B9830" s="49" t="s">
        <v>7866</v>
      </c>
      <c r="C9830" s="49" t="s">
        <v>207</v>
      </c>
    </row>
    <row r="9831" spans="2:3" hidden="1">
      <c r="B9831" s="49" t="s">
        <v>7867</v>
      </c>
      <c r="C9831" s="49" t="s">
        <v>207</v>
      </c>
    </row>
    <row r="9832" spans="2:3" hidden="1">
      <c r="B9832" s="49" t="s">
        <v>7868</v>
      </c>
      <c r="C9832" s="49" t="s">
        <v>207</v>
      </c>
    </row>
    <row r="9833" spans="2:3" hidden="1">
      <c r="B9833" s="49" t="s">
        <v>7869</v>
      </c>
      <c r="C9833" s="49" t="s">
        <v>207</v>
      </c>
    </row>
    <row r="9834" spans="2:3" hidden="1">
      <c r="B9834" s="49" t="s">
        <v>7870</v>
      </c>
      <c r="C9834" s="49" t="s">
        <v>207</v>
      </c>
    </row>
    <row r="9835" spans="2:3" hidden="1">
      <c r="B9835" s="49" t="s">
        <v>7871</v>
      </c>
      <c r="C9835" s="49" t="s">
        <v>207</v>
      </c>
    </row>
    <row r="9836" spans="2:3" hidden="1">
      <c r="B9836" s="49" t="s">
        <v>7872</v>
      </c>
      <c r="C9836" s="49" t="s">
        <v>207</v>
      </c>
    </row>
    <row r="9837" spans="2:3" hidden="1">
      <c r="B9837" s="49" t="s">
        <v>7873</v>
      </c>
      <c r="C9837" s="49" t="s">
        <v>207</v>
      </c>
    </row>
    <row r="9838" spans="2:3" hidden="1">
      <c r="B9838" s="49" t="s">
        <v>7874</v>
      </c>
      <c r="C9838" s="49" t="s">
        <v>207</v>
      </c>
    </row>
    <row r="9839" spans="2:3" hidden="1">
      <c r="B9839" s="49" t="s">
        <v>7875</v>
      </c>
      <c r="C9839" s="49" t="s">
        <v>207</v>
      </c>
    </row>
    <row r="9840" spans="2:3" hidden="1">
      <c r="B9840" s="49" t="s">
        <v>7876</v>
      </c>
      <c r="C9840" s="49" t="s">
        <v>207</v>
      </c>
    </row>
    <row r="9841" spans="2:3" hidden="1">
      <c r="B9841" s="49" t="s">
        <v>7877</v>
      </c>
      <c r="C9841" s="49" t="s">
        <v>207</v>
      </c>
    </row>
    <row r="9842" spans="2:3" hidden="1">
      <c r="B9842" s="49" t="s">
        <v>7878</v>
      </c>
      <c r="C9842" s="49" t="s">
        <v>207</v>
      </c>
    </row>
    <row r="9843" spans="2:3" hidden="1">
      <c r="B9843" s="49" t="s">
        <v>7879</v>
      </c>
      <c r="C9843" s="49" t="s">
        <v>207</v>
      </c>
    </row>
    <row r="9844" spans="2:3" hidden="1">
      <c r="B9844" s="49" t="s">
        <v>7880</v>
      </c>
      <c r="C9844" s="49" t="s">
        <v>207</v>
      </c>
    </row>
    <row r="9845" spans="2:3" hidden="1">
      <c r="B9845" s="49" t="s">
        <v>7881</v>
      </c>
      <c r="C9845" s="49" t="s">
        <v>207</v>
      </c>
    </row>
    <row r="9846" spans="2:3" hidden="1">
      <c r="B9846" s="49" t="s">
        <v>7882</v>
      </c>
      <c r="C9846" s="49" t="s">
        <v>207</v>
      </c>
    </row>
    <row r="9847" spans="2:3" hidden="1">
      <c r="B9847" s="49" t="s">
        <v>7883</v>
      </c>
      <c r="C9847" s="49" t="s">
        <v>207</v>
      </c>
    </row>
    <row r="9848" spans="2:3" hidden="1">
      <c r="B9848" s="49" t="s">
        <v>7884</v>
      </c>
      <c r="C9848" s="49" t="s">
        <v>207</v>
      </c>
    </row>
    <row r="9849" spans="2:3" hidden="1">
      <c r="B9849" s="49" t="s">
        <v>7885</v>
      </c>
      <c r="C9849" s="49" t="s">
        <v>207</v>
      </c>
    </row>
    <row r="9850" spans="2:3" hidden="1">
      <c r="B9850" s="49" t="s">
        <v>7886</v>
      </c>
      <c r="C9850" s="49" t="s">
        <v>207</v>
      </c>
    </row>
    <row r="9851" spans="2:3" hidden="1">
      <c r="B9851" s="49" t="s">
        <v>7887</v>
      </c>
      <c r="C9851" s="49" t="s">
        <v>207</v>
      </c>
    </row>
    <row r="9852" spans="2:3" hidden="1">
      <c r="B9852" s="49" t="s">
        <v>7888</v>
      </c>
      <c r="C9852" s="49" t="s">
        <v>207</v>
      </c>
    </row>
    <row r="9853" spans="2:3" hidden="1">
      <c r="B9853" s="49" t="s">
        <v>7889</v>
      </c>
      <c r="C9853" s="49" t="s">
        <v>207</v>
      </c>
    </row>
    <row r="9854" spans="2:3" hidden="1">
      <c r="B9854" s="49" t="s">
        <v>7890</v>
      </c>
      <c r="C9854" s="49" t="s">
        <v>207</v>
      </c>
    </row>
    <row r="9855" spans="2:3" hidden="1">
      <c r="B9855" s="49" t="s">
        <v>7891</v>
      </c>
      <c r="C9855" s="49" t="s">
        <v>207</v>
      </c>
    </row>
    <row r="9856" spans="2:3" hidden="1">
      <c r="B9856" s="49" t="s">
        <v>7892</v>
      </c>
      <c r="C9856" s="49" t="s">
        <v>207</v>
      </c>
    </row>
    <row r="9857" spans="2:3" hidden="1">
      <c r="B9857" s="49" t="s">
        <v>7893</v>
      </c>
      <c r="C9857" s="49" t="s">
        <v>207</v>
      </c>
    </row>
    <row r="9858" spans="2:3" hidden="1">
      <c r="B9858" s="49" t="s">
        <v>7894</v>
      </c>
      <c r="C9858" s="49" t="s">
        <v>207</v>
      </c>
    </row>
    <row r="9859" spans="2:3" hidden="1">
      <c r="B9859" s="49" t="s">
        <v>7895</v>
      </c>
      <c r="C9859" s="49" t="s">
        <v>207</v>
      </c>
    </row>
    <row r="9860" spans="2:3" hidden="1">
      <c r="B9860" s="49" t="s">
        <v>7896</v>
      </c>
      <c r="C9860" s="49" t="s">
        <v>207</v>
      </c>
    </row>
    <row r="9861" spans="2:3" hidden="1">
      <c r="B9861" s="49" t="s">
        <v>7897</v>
      </c>
      <c r="C9861" s="49" t="s">
        <v>207</v>
      </c>
    </row>
    <row r="9862" spans="2:3" hidden="1">
      <c r="B9862" s="49" t="s">
        <v>7898</v>
      </c>
      <c r="C9862" s="49" t="s">
        <v>207</v>
      </c>
    </row>
    <row r="9863" spans="2:3" hidden="1">
      <c r="B9863" s="49" t="s">
        <v>7899</v>
      </c>
      <c r="C9863" s="49" t="s">
        <v>207</v>
      </c>
    </row>
    <row r="9864" spans="2:3" hidden="1">
      <c r="B9864" s="49" t="s">
        <v>7900</v>
      </c>
      <c r="C9864" s="49" t="s">
        <v>207</v>
      </c>
    </row>
    <row r="9865" spans="2:3" hidden="1">
      <c r="B9865" s="49" t="s">
        <v>7901</v>
      </c>
      <c r="C9865" s="49" t="s">
        <v>207</v>
      </c>
    </row>
    <row r="9866" spans="2:3" hidden="1">
      <c r="B9866" s="49" t="s">
        <v>7902</v>
      </c>
      <c r="C9866" s="49" t="s">
        <v>207</v>
      </c>
    </row>
    <row r="9867" spans="2:3" hidden="1">
      <c r="B9867" s="49" t="s">
        <v>7903</v>
      </c>
      <c r="C9867" s="49" t="s">
        <v>207</v>
      </c>
    </row>
    <row r="9868" spans="2:3" hidden="1">
      <c r="B9868" s="49" t="s">
        <v>7904</v>
      </c>
      <c r="C9868" s="49" t="s">
        <v>207</v>
      </c>
    </row>
    <row r="9869" spans="2:3" hidden="1">
      <c r="B9869" s="49" t="s">
        <v>7905</v>
      </c>
      <c r="C9869" s="49" t="s">
        <v>207</v>
      </c>
    </row>
    <row r="9870" spans="2:3" hidden="1">
      <c r="B9870" s="49" t="s">
        <v>7906</v>
      </c>
      <c r="C9870" s="49" t="s">
        <v>207</v>
      </c>
    </row>
    <row r="9871" spans="2:3" hidden="1">
      <c r="B9871" s="49" t="s">
        <v>7907</v>
      </c>
      <c r="C9871" s="49" t="s">
        <v>207</v>
      </c>
    </row>
    <row r="9872" spans="2:3" hidden="1">
      <c r="B9872" s="49" t="s">
        <v>7908</v>
      </c>
      <c r="C9872" s="49" t="s">
        <v>207</v>
      </c>
    </row>
    <row r="9873" spans="2:3" hidden="1">
      <c r="B9873" s="49" t="s">
        <v>7909</v>
      </c>
      <c r="C9873" s="49" t="s">
        <v>207</v>
      </c>
    </row>
    <row r="9874" spans="2:3" hidden="1">
      <c r="B9874" s="49" t="s">
        <v>7910</v>
      </c>
      <c r="C9874" s="49" t="s">
        <v>207</v>
      </c>
    </row>
    <row r="9875" spans="2:3" hidden="1">
      <c r="B9875" s="49" t="s">
        <v>7911</v>
      </c>
      <c r="C9875" s="49" t="s">
        <v>207</v>
      </c>
    </row>
    <row r="9876" spans="2:3" hidden="1">
      <c r="B9876" s="49" t="s">
        <v>7912</v>
      </c>
      <c r="C9876" s="49" t="s">
        <v>207</v>
      </c>
    </row>
    <row r="9877" spans="2:3" hidden="1">
      <c r="B9877" s="49" t="s">
        <v>7913</v>
      </c>
      <c r="C9877" s="49" t="s">
        <v>207</v>
      </c>
    </row>
    <row r="9878" spans="2:3" hidden="1">
      <c r="B9878" s="49" t="s">
        <v>7914</v>
      </c>
      <c r="C9878" s="49" t="s">
        <v>207</v>
      </c>
    </row>
    <row r="9879" spans="2:3" hidden="1">
      <c r="B9879" s="49" t="s">
        <v>7915</v>
      </c>
      <c r="C9879" s="49" t="s">
        <v>207</v>
      </c>
    </row>
    <row r="9880" spans="2:3" hidden="1">
      <c r="B9880" s="49" t="s">
        <v>7916</v>
      </c>
      <c r="C9880" s="49" t="s">
        <v>207</v>
      </c>
    </row>
    <row r="9881" spans="2:3" hidden="1">
      <c r="B9881" s="49" t="s">
        <v>7917</v>
      </c>
      <c r="C9881" s="49" t="s">
        <v>207</v>
      </c>
    </row>
    <row r="9882" spans="2:3" hidden="1">
      <c r="B9882" s="49" t="s">
        <v>7918</v>
      </c>
      <c r="C9882" s="49" t="s">
        <v>207</v>
      </c>
    </row>
    <row r="9883" spans="2:3" hidden="1">
      <c r="B9883" s="49" t="s">
        <v>7919</v>
      </c>
      <c r="C9883" s="49" t="s">
        <v>207</v>
      </c>
    </row>
    <row r="9884" spans="2:3" hidden="1">
      <c r="B9884" s="49" t="s">
        <v>7920</v>
      </c>
      <c r="C9884" s="49" t="s">
        <v>207</v>
      </c>
    </row>
    <row r="9885" spans="2:3" hidden="1">
      <c r="B9885" s="49" t="s">
        <v>7921</v>
      </c>
      <c r="C9885" s="49" t="s">
        <v>207</v>
      </c>
    </row>
    <row r="9886" spans="2:3" hidden="1">
      <c r="B9886" s="49" t="s">
        <v>7922</v>
      </c>
      <c r="C9886" s="49" t="s">
        <v>207</v>
      </c>
    </row>
    <row r="9887" spans="2:3" hidden="1">
      <c r="B9887" s="49" t="s">
        <v>7923</v>
      </c>
      <c r="C9887" s="49" t="s">
        <v>207</v>
      </c>
    </row>
    <row r="9888" spans="2:3" hidden="1">
      <c r="B9888" s="49" t="s">
        <v>7924</v>
      </c>
      <c r="C9888" s="49" t="s">
        <v>207</v>
      </c>
    </row>
    <row r="9889" spans="2:3" hidden="1">
      <c r="B9889" s="49" t="s">
        <v>7925</v>
      </c>
      <c r="C9889" s="49" t="s">
        <v>207</v>
      </c>
    </row>
    <row r="9890" spans="2:3" hidden="1">
      <c r="B9890" s="49" t="s">
        <v>7926</v>
      </c>
      <c r="C9890" s="49" t="s">
        <v>207</v>
      </c>
    </row>
    <row r="9891" spans="2:3" hidden="1">
      <c r="B9891" s="49" t="s">
        <v>7927</v>
      </c>
      <c r="C9891" s="49" t="s">
        <v>207</v>
      </c>
    </row>
    <row r="9892" spans="2:3" hidden="1">
      <c r="B9892" s="49" t="s">
        <v>7928</v>
      </c>
      <c r="C9892" s="49" t="s">
        <v>207</v>
      </c>
    </row>
    <row r="9893" spans="2:3" hidden="1">
      <c r="B9893" s="49" t="s">
        <v>7929</v>
      </c>
      <c r="C9893" s="49" t="s">
        <v>207</v>
      </c>
    </row>
    <row r="9894" spans="2:3" hidden="1">
      <c r="B9894" s="49" t="s">
        <v>7930</v>
      </c>
      <c r="C9894" s="49" t="s">
        <v>207</v>
      </c>
    </row>
    <row r="9895" spans="2:3" hidden="1">
      <c r="B9895" s="49" t="s">
        <v>7931</v>
      </c>
      <c r="C9895" s="49" t="s">
        <v>207</v>
      </c>
    </row>
    <row r="9896" spans="2:3" hidden="1">
      <c r="B9896" s="49" t="s">
        <v>7932</v>
      </c>
      <c r="C9896" s="49" t="s">
        <v>207</v>
      </c>
    </row>
    <row r="9897" spans="2:3" hidden="1">
      <c r="B9897" s="49" t="s">
        <v>7933</v>
      </c>
      <c r="C9897" s="49" t="s">
        <v>207</v>
      </c>
    </row>
    <row r="9898" spans="2:3" hidden="1">
      <c r="B9898" s="49" t="s">
        <v>7934</v>
      </c>
      <c r="C9898" s="49" t="s">
        <v>207</v>
      </c>
    </row>
    <row r="9899" spans="2:3" hidden="1">
      <c r="B9899" s="49" t="s">
        <v>7935</v>
      </c>
      <c r="C9899" s="49" t="s">
        <v>207</v>
      </c>
    </row>
    <row r="9900" spans="2:3" hidden="1">
      <c r="B9900" s="49" t="s">
        <v>7936</v>
      </c>
      <c r="C9900" s="49" t="s">
        <v>207</v>
      </c>
    </row>
    <row r="9901" spans="2:3" hidden="1">
      <c r="B9901" s="49" t="s">
        <v>7937</v>
      </c>
      <c r="C9901" s="49" t="s">
        <v>207</v>
      </c>
    </row>
    <row r="9902" spans="2:3" hidden="1">
      <c r="B9902" s="49" t="s">
        <v>7938</v>
      </c>
      <c r="C9902" s="49" t="s">
        <v>207</v>
      </c>
    </row>
    <row r="9903" spans="2:3" hidden="1">
      <c r="B9903" s="49" t="s">
        <v>7939</v>
      </c>
      <c r="C9903" s="49" t="s">
        <v>207</v>
      </c>
    </row>
    <row r="9904" spans="2:3" hidden="1">
      <c r="B9904" s="49" t="s">
        <v>7940</v>
      </c>
      <c r="C9904" s="49" t="s">
        <v>207</v>
      </c>
    </row>
    <row r="9905" spans="2:3" hidden="1">
      <c r="B9905" s="49" t="s">
        <v>7941</v>
      </c>
      <c r="C9905" s="49" t="s">
        <v>207</v>
      </c>
    </row>
    <row r="9906" spans="2:3" hidden="1">
      <c r="B9906" s="49" t="s">
        <v>7942</v>
      </c>
      <c r="C9906" s="49" t="s">
        <v>207</v>
      </c>
    </row>
    <row r="9907" spans="2:3" hidden="1">
      <c r="B9907" s="49" t="s">
        <v>7943</v>
      </c>
      <c r="C9907" s="49" t="s">
        <v>207</v>
      </c>
    </row>
    <row r="9908" spans="2:3" hidden="1">
      <c r="B9908" s="49" t="s">
        <v>7944</v>
      </c>
      <c r="C9908" s="49" t="s">
        <v>207</v>
      </c>
    </row>
    <row r="9909" spans="2:3" hidden="1">
      <c r="B9909" s="49" t="s">
        <v>7945</v>
      </c>
      <c r="C9909" s="49" t="s">
        <v>207</v>
      </c>
    </row>
    <row r="9910" spans="2:3" hidden="1">
      <c r="B9910" s="49" t="s">
        <v>7946</v>
      </c>
      <c r="C9910" s="49" t="s">
        <v>207</v>
      </c>
    </row>
    <row r="9911" spans="2:3" hidden="1">
      <c r="B9911" s="49" t="s">
        <v>7947</v>
      </c>
      <c r="C9911" s="49" t="s">
        <v>207</v>
      </c>
    </row>
    <row r="9912" spans="2:3" hidden="1">
      <c r="B9912" s="49" t="s">
        <v>7948</v>
      </c>
      <c r="C9912" s="49" t="s">
        <v>207</v>
      </c>
    </row>
    <row r="9913" spans="2:3" hidden="1">
      <c r="B9913" s="49" t="s">
        <v>7949</v>
      </c>
      <c r="C9913" s="49" t="s">
        <v>207</v>
      </c>
    </row>
    <row r="9914" spans="2:3" hidden="1">
      <c r="B9914" s="49" t="s">
        <v>7950</v>
      </c>
      <c r="C9914" s="49" t="s">
        <v>207</v>
      </c>
    </row>
    <row r="9915" spans="2:3" hidden="1">
      <c r="B9915" s="49" t="s">
        <v>7951</v>
      </c>
      <c r="C9915" s="49" t="s">
        <v>207</v>
      </c>
    </row>
    <row r="9916" spans="2:3" hidden="1">
      <c r="B9916" s="49" t="s">
        <v>7952</v>
      </c>
      <c r="C9916" s="49" t="s">
        <v>207</v>
      </c>
    </row>
    <row r="9917" spans="2:3" hidden="1">
      <c r="B9917" s="49" t="s">
        <v>7953</v>
      </c>
      <c r="C9917" s="49" t="s">
        <v>207</v>
      </c>
    </row>
    <row r="9918" spans="2:3" hidden="1">
      <c r="B9918" s="49" t="s">
        <v>7954</v>
      </c>
      <c r="C9918" s="49" t="s">
        <v>207</v>
      </c>
    </row>
    <row r="9919" spans="2:3" hidden="1">
      <c r="B9919" s="49" t="s">
        <v>7955</v>
      </c>
      <c r="C9919" s="49" t="s">
        <v>207</v>
      </c>
    </row>
    <row r="9920" spans="2:3" hidden="1">
      <c r="B9920" s="49" t="s">
        <v>7956</v>
      </c>
      <c r="C9920" s="49" t="s">
        <v>207</v>
      </c>
    </row>
    <row r="9921" spans="2:3" hidden="1">
      <c r="B9921" s="49" t="s">
        <v>7957</v>
      </c>
      <c r="C9921" s="49" t="s">
        <v>207</v>
      </c>
    </row>
    <row r="9922" spans="2:3" hidden="1">
      <c r="B9922" s="49" t="s">
        <v>7958</v>
      </c>
      <c r="C9922" s="49" t="s">
        <v>207</v>
      </c>
    </row>
    <row r="9923" spans="2:3" hidden="1">
      <c r="B9923" s="49" t="s">
        <v>7959</v>
      </c>
      <c r="C9923" s="49" t="s">
        <v>207</v>
      </c>
    </row>
    <row r="9924" spans="2:3" hidden="1">
      <c r="B9924" s="49" t="s">
        <v>7960</v>
      </c>
      <c r="C9924" s="49" t="s">
        <v>207</v>
      </c>
    </row>
    <row r="9925" spans="2:3" hidden="1">
      <c r="B9925" s="49" t="s">
        <v>7961</v>
      </c>
      <c r="C9925" s="49" t="s">
        <v>207</v>
      </c>
    </row>
    <row r="9926" spans="2:3" hidden="1">
      <c r="B9926" s="49" t="s">
        <v>7962</v>
      </c>
      <c r="C9926" s="49" t="s">
        <v>207</v>
      </c>
    </row>
    <row r="9927" spans="2:3" hidden="1">
      <c r="B9927" s="49" t="s">
        <v>7963</v>
      </c>
      <c r="C9927" s="49" t="s">
        <v>207</v>
      </c>
    </row>
    <row r="9928" spans="2:3" hidden="1">
      <c r="B9928" s="49" t="s">
        <v>7964</v>
      </c>
      <c r="C9928" s="49" t="s">
        <v>207</v>
      </c>
    </row>
    <row r="9929" spans="2:3" hidden="1">
      <c r="B9929" s="49" t="s">
        <v>7965</v>
      </c>
      <c r="C9929" s="49" t="s">
        <v>207</v>
      </c>
    </row>
    <row r="9930" spans="2:3" hidden="1">
      <c r="B9930" s="49" t="s">
        <v>7966</v>
      </c>
      <c r="C9930" s="49" t="s">
        <v>207</v>
      </c>
    </row>
    <row r="9931" spans="2:3" hidden="1">
      <c r="B9931" s="49" t="s">
        <v>7967</v>
      </c>
      <c r="C9931" s="49" t="s">
        <v>207</v>
      </c>
    </row>
    <row r="9932" spans="2:3" hidden="1">
      <c r="B9932" s="49" t="s">
        <v>7968</v>
      </c>
      <c r="C9932" s="49" t="s">
        <v>207</v>
      </c>
    </row>
    <row r="9933" spans="2:3" hidden="1">
      <c r="B9933" s="49" t="s">
        <v>7969</v>
      </c>
      <c r="C9933" s="49" t="s">
        <v>207</v>
      </c>
    </row>
    <row r="9934" spans="2:3" hidden="1">
      <c r="B9934" s="49" t="s">
        <v>7970</v>
      </c>
      <c r="C9934" s="49" t="s">
        <v>207</v>
      </c>
    </row>
    <row r="9935" spans="2:3" hidden="1">
      <c r="B9935" s="49" t="s">
        <v>7971</v>
      </c>
      <c r="C9935" s="49" t="s">
        <v>207</v>
      </c>
    </row>
    <row r="9936" spans="2:3" hidden="1">
      <c r="B9936" s="49" t="s">
        <v>7972</v>
      </c>
      <c r="C9936" s="49" t="s">
        <v>207</v>
      </c>
    </row>
    <row r="9937" spans="2:3" hidden="1">
      <c r="B9937" s="49" t="s">
        <v>7973</v>
      </c>
      <c r="C9937" s="49" t="s">
        <v>207</v>
      </c>
    </row>
    <row r="9938" spans="2:3" hidden="1">
      <c r="B9938" s="49" t="s">
        <v>7974</v>
      </c>
      <c r="C9938" s="49" t="s">
        <v>207</v>
      </c>
    </row>
    <row r="9939" spans="2:3" hidden="1">
      <c r="B9939" s="49" t="s">
        <v>7975</v>
      </c>
      <c r="C9939" s="49" t="s">
        <v>207</v>
      </c>
    </row>
    <row r="9940" spans="2:3" hidden="1">
      <c r="B9940" s="49" t="s">
        <v>7976</v>
      </c>
      <c r="C9940" s="49" t="s">
        <v>207</v>
      </c>
    </row>
    <row r="9941" spans="2:3" hidden="1">
      <c r="B9941" s="49" t="s">
        <v>7977</v>
      </c>
      <c r="C9941" s="49" t="s">
        <v>207</v>
      </c>
    </row>
    <row r="9942" spans="2:3" hidden="1">
      <c r="B9942" s="49" t="s">
        <v>7978</v>
      </c>
      <c r="C9942" s="49" t="s">
        <v>207</v>
      </c>
    </row>
    <row r="9943" spans="2:3" hidden="1">
      <c r="B9943" s="49" t="s">
        <v>7979</v>
      </c>
      <c r="C9943" s="49" t="s">
        <v>207</v>
      </c>
    </row>
    <row r="9944" spans="2:3" hidden="1">
      <c r="B9944" s="49" t="s">
        <v>7980</v>
      </c>
      <c r="C9944" s="49" t="s">
        <v>207</v>
      </c>
    </row>
    <row r="9945" spans="2:3" hidden="1">
      <c r="B9945" s="49" t="s">
        <v>7981</v>
      </c>
      <c r="C9945" s="49" t="s">
        <v>207</v>
      </c>
    </row>
    <row r="9946" spans="2:3" hidden="1">
      <c r="B9946" s="49" t="s">
        <v>7982</v>
      </c>
      <c r="C9946" s="49" t="s">
        <v>207</v>
      </c>
    </row>
    <row r="9947" spans="2:3" hidden="1">
      <c r="B9947" s="49" t="s">
        <v>7983</v>
      </c>
      <c r="C9947" s="49" t="s">
        <v>207</v>
      </c>
    </row>
    <row r="9948" spans="2:3" hidden="1">
      <c r="B9948" s="49" t="s">
        <v>7984</v>
      </c>
      <c r="C9948" s="49" t="s">
        <v>207</v>
      </c>
    </row>
    <row r="9949" spans="2:3" hidden="1">
      <c r="B9949" s="49" t="s">
        <v>7985</v>
      </c>
      <c r="C9949" s="49" t="s">
        <v>207</v>
      </c>
    </row>
    <row r="9950" spans="2:3" hidden="1">
      <c r="B9950" s="49" t="s">
        <v>7986</v>
      </c>
      <c r="C9950" s="49" t="s">
        <v>207</v>
      </c>
    </row>
    <row r="9951" spans="2:3" hidden="1">
      <c r="B9951" s="49" t="s">
        <v>7987</v>
      </c>
      <c r="C9951" s="49" t="s">
        <v>207</v>
      </c>
    </row>
    <row r="9952" spans="2:3" hidden="1">
      <c r="B9952" s="49" t="s">
        <v>7988</v>
      </c>
      <c r="C9952" s="49" t="s">
        <v>207</v>
      </c>
    </row>
    <row r="9953" spans="2:3" hidden="1">
      <c r="B9953" s="49" t="s">
        <v>7989</v>
      </c>
      <c r="C9953" s="49" t="s">
        <v>207</v>
      </c>
    </row>
    <row r="9954" spans="2:3" hidden="1">
      <c r="B9954" s="49" t="s">
        <v>7990</v>
      </c>
      <c r="C9954" s="49" t="s">
        <v>207</v>
      </c>
    </row>
    <row r="9955" spans="2:3" hidden="1">
      <c r="B9955" s="49" t="s">
        <v>7991</v>
      </c>
      <c r="C9955" s="49" t="s">
        <v>207</v>
      </c>
    </row>
    <row r="9956" spans="2:3">
      <c r="B9956" s="49" t="s">
        <v>7992</v>
      </c>
      <c r="C9956" s="49" t="s">
        <v>224</v>
      </c>
    </row>
    <row r="9957" spans="2:3">
      <c r="B9957" s="49" t="s">
        <v>7993</v>
      </c>
      <c r="C9957" s="49" t="s">
        <v>224</v>
      </c>
    </row>
    <row r="9958" spans="2:3" hidden="1">
      <c r="B9958" s="49" t="s">
        <v>7994</v>
      </c>
      <c r="C9958" s="49" t="s">
        <v>213</v>
      </c>
    </row>
    <row r="9959" spans="2:3">
      <c r="B9959" s="49" t="s">
        <v>7995</v>
      </c>
      <c r="C9959" s="49" t="s">
        <v>224</v>
      </c>
    </row>
    <row r="9960" spans="2:3" hidden="1">
      <c r="B9960" s="49" t="s">
        <v>7996</v>
      </c>
      <c r="C9960" s="49" t="s">
        <v>31</v>
      </c>
    </row>
    <row r="9961" spans="2:3" hidden="1">
      <c r="B9961" s="49" t="s">
        <v>7997</v>
      </c>
      <c r="C9961" s="49" t="s">
        <v>213</v>
      </c>
    </row>
    <row r="9962" spans="2:3" hidden="1">
      <c r="B9962" s="49" t="s">
        <v>7998</v>
      </c>
      <c r="C9962" s="49" t="s">
        <v>31</v>
      </c>
    </row>
    <row r="9963" spans="2:3" hidden="1">
      <c r="B9963" s="49" t="s">
        <v>7999</v>
      </c>
      <c r="C9963" s="49" t="s">
        <v>31</v>
      </c>
    </row>
    <row r="9964" spans="2:3" hidden="1">
      <c r="B9964" s="49" t="s">
        <v>8000</v>
      </c>
      <c r="C9964" s="49" t="s">
        <v>31</v>
      </c>
    </row>
    <row r="9965" spans="2:3" hidden="1">
      <c r="B9965" s="49" t="s">
        <v>8001</v>
      </c>
      <c r="C9965" s="49" t="s">
        <v>31</v>
      </c>
    </row>
    <row r="9966" spans="2:3" hidden="1">
      <c r="B9966" s="49" t="s">
        <v>8002</v>
      </c>
      <c r="C9966" s="49" t="s">
        <v>31</v>
      </c>
    </row>
    <row r="9967" spans="2:3">
      <c r="B9967" s="49" t="s">
        <v>8003</v>
      </c>
      <c r="C9967" s="49" t="s">
        <v>224</v>
      </c>
    </row>
    <row r="9968" spans="2:3">
      <c r="B9968" s="49" t="s">
        <v>8004</v>
      </c>
      <c r="C9968" s="49" t="s">
        <v>224</v>
      </c>
    </row>
    <row r="9969" spans="2:3" hidden="1">
      <c r="B9969" s="49" t="s">
        <v>8005</v>
      </c>
      <c r="C9969" s="49" t="s">
        <v>213</v>
      </c>
    </row>
    <row r="9970" spans="2:3">
      <c r="B9970" s="49" t="s">
        <v>8006</v>
      </c>
      <c r="C9970" s="49" t="s">
        <v>224</v>
      </c>
    </row>
    <row r="9971" spans="2:3" hidden="1">
      <c r="B9971" s="49" t="s">
        <v>8007</v>
      </c>
      <c r="C9971" s="49" t="s">
        <v>213</v>
      </c>
    </row>
    <row r="9972" spans="2:3" hidden="1">
      <c r="B9972" s="49" t="s">
        <v>8008</v>
      </c>
      <c r="C9972" s="49" t="s">
        <v>213</v>
      </c>
    </row>
    <row r="9973" spans="2:3" hidden="1">
      <c r="B9973" s="49" t="s">
        <v>8009</v>
      </c>
      <c r="C9973" s="49" t="s">
        <v>31</v>
      </c>
    </row>
    <row r="9974" spans="2:3" hidden="1">
      <c r="B9974" s="49" t="s">
        <v>8010</v>
      </c>
      <c r="C9974" s="49" t="s">
        <v>31</v>
      </c>
    </row>
    <row r="9975" spans="2:3" hidden="1">
      <c r="B9975" s="49" t="s">
        <v>8011</v>
      </c>
      <c r="C9975" s="49" t="s">
        <v>31</v>
      </c>
    </row>
    <row r="9976" spans="2:3" hidden="1">
      <c r="B9976" s="49" t="s">
        <v>8012</v>
      </c>
      <c r="C9976" s="49" t="s">
        <v>31</v>
      </c>
    </row>
    <row r="9977" spans="2:3" hidden="1">
      <c r="B9977" s="49" t="s">
        <v>8013</v>
      </c>
      <c r="C9977" s="49" t="s">
        <v>31</v>
      </c>
    </row>
    <row r="9978" spans="2:3" hidden="1">
      <c r="B9978" s="49" t="s">
        <v>8014</v>
      </c>
      <c r="C9978" s="49" t="s">
        <v>213</v>
      </c>
    </row>
    <row r="9979" spans="2:3">
      <c r="B9979" s="49" t="s">
        <v>8015</v>
      </c>
      <c r="C9979" s="49" t="s">
        <v>224</v>
      </c>
    </row>
    <row r="9980" spans="2:3" hidden="1">
      <c r="B9980" s="49" t="s">
        <v>8016</v>
      </c>
      <c r="C9980" s="49" t="s">
        <v>213</v>
      </c>
    </row>
    <row r="9981" spans="2:3">
      <c r="B9981" s="49" t="s">
        <v>8017</v>
      </c>
      <c r="C9981" s="49" t="s">
        <v>224</v>
      </c>
    </row>
    <row r="9982" spans="2:3" hidden="1">
      <c r="B9982" s="49" t="s">
        <v>8018</v>
      </c>
      <c r="C9982" s="49" t="s">
        <v>213</v>
      </c>
    </row>
    <row r="9983" spans="2:3" hidden="1">
      <c r="B9983" s="49" t="s">
        <v>8019</v>
      </c>
      <c r="C9983" s="49" t="s">
        <v>213</v>
      </c>
    </row>
    <row r="9984" spans="2:3">
      <c r="B9984" s="49" t="s">
        <v>8020</v>
      </c>
      <c r="C9984" s="49" t="s">
        <v>224</v>
      </c>
    </row>
    <row r="9985" spans="2:3" hidden="1">
      <c r="B9985" s="49" t="s">
        <v>8021</v>
      </c>
      <c r="C9985" s="49" t="s">
        <v>213</v>
      </c>
    </row>
    <row r="9986" spans="2:3" hidden="1">
      <c r="B9986" s="49" t="s">
        <v>8022</v>
      </c>
      <c r="C9986" s="49" t="s">
        <v>213</v>
      </c>
    </row>
    <row r="9987" spans="2:3" hidden="1">
      <c r="B9987" s="49" t="s">
        <v>8023</v>
      </c>
      <c r="C9987" s="49" t="s">
        <v>213</v>
      </c>
    </row>
    <row r="9988" spans="2:3" hidden="1">
      <c r="B9988" s="49" t="s">
        <v>8024</v>
      </c>
      <c r="C9988" s="49" t="s">
        <v>31</v>
      </c>
    </row>
    <row r="9989" spans="2:3" hidden="1">
      <c r="B9989" s="49" t="s">
        <v>8025</v>
      </c>
      <c r="C9989" s="49" t="s">
        <v>31</v>
      </c>
    </row>
    <row r="9990" spans="2:3" hidden="1">
      <c r="B9990" s="49" t="s">
        <v>8026</v>
      </c>
      <c r="C9990" s="49" t="s">
        <v>31</v>
      </c>
    </row>
    <row r="9991" spans="2:3" hidden="1">
      <c r="B9991" s="49" t="s">
        <v>8027</v>
      </c>
      <c r="C9991" s="49" t="s">
        <v>31</v>
      </c>
    </row>
    <row r="9992" spans="2:3" hidden="1">
      <c r="B9992" s="49" t="s">
        <v>8028</v>
      </c>
      <c r="C9992" s="49" t="s">
        <v>31</v>
      </c>
    </row>
    <row r="9993" spans="2:3" hidden="1">
      <c r="B9993" s="49" t="s">
        <v>8029</v>
      </c>
      <c r="C9993" s="49" t="s">
        <v>31</v>
      </c>
    </row>
    <row r="9994" spans="2:3" hidden="1">
      <c r="B9994" s="49" t="s">
        <v>8030</v>
      </c>
      <c r="C9994" s="49" t="s">
        <v>31</v>
      </c>
    </row>
    <row r="9995" spans="2:3" hidden="1">
      <c r="B9995" s="49" t="s">
        <v>8031</v>
      </c>
      <c r="C9995" s="49" t="s">
        <v>206</v>
      </c>
    </row>
    <row r="9996" spans="2:3" hidden="1">
      <c r="B9996" s="49" t="s">
        <v>8032</v>
      </c>
      <c r="C9996" s="49" t="s">
        <v>213</v>
      </c>
    </row>
    <row r="9997" spans="2:3" hidden="1">
      <c r="B9997" s="49" t="s">
        <v>8033</v>
      </c>
      <c r="C9997" s="49" t="s">
        <v>213</v>
      </c>
    </row>
    <row r="9998" spans="2:3" hidden="1">
      <c r="B9998" s="49" t="s">
        <v>8034</v>
      </c>
      <c r="C9998" s="49" t="s">
        <v>213</v>
      </c>
    </row>
    <row r="9999" spans="2:3" hidden="1">
      <c r="B9999" s="49" t="s">
        <v>8035</v>
      </c>
      <c r="C9999" s="49" t="s">
        <v>213</v>
      </c>
    </row>
    <row r="10000" spans="2:3" hidden="1">
      <c r="B10000" s="49" t="s">
        <v>8036</v>
      </c>
      <c r="C10000" s="49" t="s">
        <v>213</v>
      </c>
    </row>
    <row r="10001" spans="2:3" hidden="1">
      <c r="B10001" s="49" t="s">
        <v>8037</v>
      </c>
      <c r="C10001" s="49" t="s">
        <v>213</v>
      </c>
    </row>
    <row r="10002" spans="2:3" hidden="1">
      <c r="B10002" s="49" t="s">
        <v>8038</v>
      </c>
      <c r="C10002" s="49" t="s">
        <v>31</v>
      </c>
    </row>
    <row r="10003" spans="2:3" hidden="1">
      <c r="B10003" s="49" t="s">
        <v>8039</v>
      </c>
      <c r="C10003" s="49" t="s">
        <v>213</v>
      </c>
    </row>
    <row r="10004" spans="2:3" hidden="1">
      <c r="B10004" s="49" t="s">
        <v>8040</v>
      </c>
      <c r="C10004" s="49" t="s">
        <v>213</v>
      </c>
    </row>
    <row r="10005" spans="2:3" hidden="1">
      <c r="B10005" s="49" t="s">
        <v>8041</v>
      </c>
      <c r="C10005" s="49" t="s">
        <v>213</v>
      </c>
    </row>
    <row r="10006" spans="2:3" hidden="1">
      <c r="B10006" s="49" t="s">
        <v>8042</v>
      </c>
      <c r="C10006" s="49" t="s">
        <v>31</v>
      </c>
    </row>
    <row r="10007" spans="2:3" hidden="1">
      <c r="B10007" s="49" t="s">
        <v>8043</v>
      </c>
      <c r="C10007" s="49" t="s">
        <v>31</v>
      </c>
    </row>
    <row r="10008" spans="2:3" hidden="1">
      <c r="B10008" s="49" t="s">
        <v>8044</v>
      </c>
      <c r="C10008" s="49" t="s">
        <v>31</v>
      </c>
    </row>
    <row r="10009" spans="2:3" hidden="1">
      <c r="B10009" s="49" t="s">
        <v>8045</v>
      </c>
      <c r="C10009" s="49" t="s">
        <v>206</v>
      </c>
    </row>
    <row r="10010" spans="2:3" hidden="1">
      <c r="B10010" s="49" t="s">
        <v>8046</v>
      </c>
      <c r="C10010" s="49" t="s">
        <v>206</v>
      </c>
    </row>
    <row r="10011" spans="2:3" hidden="1">
      <c r="B10011" s="49" t="s">
        <v>8047</v>
      </c>
      <c r="C10011" s="49" t="s">
        <v>206</v>
      </c>
    </row>
    <row r="10012" spans="2:3" hidden="1">
      <c r="B10012" s="49" t="s">
        <v>8048</v>
      </c>
      <c r="C10012" s="49" t="s">
        <v>206</v>
      </c>
    </row>
    <row r="10013" spans="2:3" hidden="1">
      <c r="B10013" s="49" t="s">
        <v>8049</v>
      </c>
      <c r="C10013" s="49" t="s">
        <v>206</v>
      </c>
    </row>
    <row r="10014" spans="2:3" hidden="1">
      <c r="B10014" s="49" t="s">
        <v>8050</v>
      </c>
      <c r="C10014" s="49" t="s">
        <v>206</v>
      </c>
    </row>
    <row r="10015" spans="2:3" hidden="1">
      <c r="B10015" s="49" t="s">
        <v>8051</v>
      </c>
      <c r="C10015" s="49" t="s">
        <v>206</v>
      </c>
    </row>
    <row r="10016" spans="2:3" hidden="1">
      <c r="B10016" s="49" t="s">
        <v>8052</v>
      </c>
      <c r="C10016" s="49" t="s">
        <v>206</v>
      </c>
    </row>
    <row r="10017" spans="2:3" hidden="1">
      <c r="B10017" s="49" t="s">
        <v>8053</v>
      </c>
      <c r="C10017" s="49" t="s">
        <v>206</v>
      </c>
    </row>
    <row r="10018" spans="2:3" hidden="1">
      <c r="B10018" s="49" t="s">
        <v>8054</v>
      </c>
      <c r="C10018" s="49" t="s">
        <v>206</v>
      </c>
    </row>
    <row r="10019" spans="2:3" hidden="1">
      <c r="B10019" s="49" t="s">
        <v>8055</v>
      </c>
      <c r="C10019" s="49" t="s">
        <v>206</v>
      </c>
    </row>
    <row r="10020" spans="2:3" hidden="1">
      <c r="B10020" s="49" t="s">
        <v>8056</v>
      </c>
      <c r="C10020" s="49" t="s">
        <v>206</v>
      </c>
    </row>
    <row r="10021" spans="2:3" hidden="1">
      <c r="B10021" s="49" t="s">
        <v>8057</v>
      </c>
      <c r="C10021" s="49" t="s">
        <v>206</v>
      </c>
    </row>
    <row r="10022" spans="2:3" hidden="1">
      <c r="B10022" s="49" t="s">
        <v>8058</v>
      </c>
      <c r="C10022" s="49" t="s">
        <v>206</v>
      </c>
    </row>
    <row r="10023" spans="2:3" hidden="1">
      <c r="B10023" s="49" t="s">
        <v>8059</v>
      </c>
      <c r="C10023" s="49" t="s">
        <v>206</v>
      </c>
    </row>
    <row r="10024" spans="2:3" hidden="1">
      <c r="B10024" s="49" t="s">
        <v>8060</v>
      </c>
      <c r="C10024" s="49" t="s">
        <v>206</v>
      </c>
    </row>
    <row r="10025" spans="2:3" hidden="1">
      <c r="B10025" s="49" t="s">
        <v>8061</v>
      </c>
      <c r="C10025" s="49" t="s">
        <v>206</v>
      </c>
    </row>
    <row r="10026" spans="2:3" hidden="1">
      <c r="B10026" s="49" t="s">
        <v>8062</v>
      </c>
      <c r="C10026" s="49" t="s">
        <v>206</v>
      </c>
    </row>
    <row r="10027" spans="2:3" hidden="1">
      <c r="B10027" s="49" t="s">
        <v>8063</v>
      </c>
      <c r="C10027" s="49" t="s">
        <v>206</v>
      </c>
    </row>
    <row r="10028" spans="2:3" hidden="1">
      <c r="B10028" s="49" t="s">
        <v>8064</v>
      </c>
      <c r="C10028" s="49" t="s">
        <v>206</v>
      </c>
    </row>
    <row r="10029" spans="2:3">
      <c r="B10029" s="49" t="s">
        <v>8065</v>
      </c>
      <c r="C10029" s="49" t="s">
        <v>224</v>
      </c>
    </row>
    <row r="10030" spans="2:3">
      <c r="B10030" s="49" t="s">
        <v>8066</v>
      </c>
      <c r="C10030" s="49" t="s">
        <v>224</v>
      </c>
    </row>
    <row r="10031" spans="2:3" hidden="1">
      <c r="B10031" s="49" t="s">
        <v>8067</v>
      </c>
      <c r="C10031" s="49" t="s">
        <v>213</v>
      </c>
    </row>
    <row r="10032" spans="2:3">
      <c r="B10032" s="49" t="s">
        <v>8068</v>
      </c>
      <c r="C10032" s="49" t="s">
        <v>224</v>
      </c>
    </row>
    <row r="10033" spans="2:3" hidden="1">
      <c r="B10033" s="49" t="s">
        <v>8069</v>
      </c>
      <c r="C10033" s="49" t="s">
        <v>213</v>
      </c>
    </row>
    <row r="10034" spans="2:3" hidden="1">
      <c r="B10034" s="49" t="s">
        <v>8070</v>
      </c>
      <c r="C10034" s="49" t="s">
        <v>213</v>
      </c>
    </row>
    <row r="10035" spans="2:3" hidden="1">
      <c r="B10035" s="49" t="s">
        <v>8071</v>
      </c>
      <c r="C10035" s="49" t="s">
        <v>31</v>
      </c>
    </row>
    <row r="10036" spans="2:3" hidden="1">
      <c r="B10036" s="49" t="s">
        <v>8072</v>
      </c>
      <c r="C10036" s="49" t="s">
        <v>31</v>
      </c>
    </row>
    <row r="10037" spans="2:3" hidden="1">
      <c r="B10037" s="49" t="s">
        <v>8073</v>
      </c>
      <c r="C10037" s="49" t="s">
        <v>31</v>
      </c>
    </row>
    <row r="10038" spans="2:3" hidden="1">
      <c r="B10038" s="49" t="s">
        <v>8074</v>
      </c>
      <c r="C10038" s="49" t="s">
        <v>31</v>
      </c>
    </row>
    <row r="10039" spans="2:3" hidden="1">
      <c r="B10039" s="49" t="s">
        <v>8075</v>
      </c>
      <c r="C10039" s="49" t="s">
        <v>31</v>
      </c>
    </row>
    <row r="10040" spans="2:3">
      <c r="B10040" s="49" t="s">
        <v>8076</v>
      </c>
      <c r="C10040" s="49" t="s">
        <v>224</v>
      </c>
    </row>
    <row r="10041" spans="2:3">
      <c r="B10041" s="49" t="s">
        <v>8077</v>
      </c>
      <c r="C10041" s="49" t="s">
        <v>224</v>
      </c>
    </row>
    <row r="10042" spans="2:3" hidden="1">
      <c r="B10042" s="49" t="s">
        <v>8078</v>
      </c>
      <c r="C10042" s="49" t="s">
        <v>213</v>
      </c>
    </row>
    <row r="10043" spans="2:3">
      <c r="B10043" s="49" t="s">
        <v>8079</v>
      </c>
      <c r="C10043" s="49" t="s">
        <v>224</v>
      </c>
    </row>
    <row r="10044" spans="2:3" hidden="1">
      <c r="B10044" s="49" t="s">
        <v>8080</v>
      </c>
      <c r="C10044" s="49" t="s">
        <v>213</v>
      </c>
    </row>
    <row r="10045" spans="2:3" hidden="1">
      <c r="B10045" s="49" t="s">
        <v>8081</v>
      </c>
      <c r="C10045" s="49" t="s">
        <v>213</v>
      </c>
    </row>
    <row r="10046" spans="2:3" hidden="1">
      <c r="B10046" s="49" t="s">
        <v>8082</v>
      </c>
      <c r="C10046" s="49" t="s">
        <v>213</v>
      </c>
    </row>
    <row r="10047" spans="2:3" hidden="1">
      <c r="B10047" s="49" t="s">
        <v>8083</v>
      </c>
      <c r="C10047" s="49" t="s">
        <v>213</v>
      </c>
    </row>
    <row r="10048" spans="2:3" hidden="1">
      <c r="B10048" s="49" t="s">
        <v>8084</v>
      </c>
      <c r="C10048" s="49" t="s">
        <v>31</v>
      </c>
    </row>
    <row r="10049" spans="2:3" hidden="1">
      <c r="B10049" s="49" t="s">
        <v>8085</v>
      </c>
      <c r="C10049" s="49" t="s">
        <v>31</v>
      </c>
    </row>
    <row r="10050" spans="2:3" hidden="1">
      <c r="B10050" s="49" t="s">
        <v>8086</v>
      </c>
      <c r="C10050" s="49" t="s">
        <v>31</v>
      </c>
    </row>
    <row r="10051" spans="2:3" hidden="1">
      <c r="B10051" s="49" t="s">
        <v>8087</v>
      </c>
      <c r="C10051" s="49" t="s">
        <v>213</v>
      </c>
    </row>
    <row r="10052" spans="2:3">
      <c r="B10052" s="49" t="s">
        <v>8088</v>
      </c>
      <c r="C10052" s="49" t="s">
        <v>224</v>
      </c>
    </row>
    <row r="10053" spans="2:3" hidden="1">
      <c r="B10053" s="49" t="s">
        <v>8089</v>
      </c>
      <c r="C10053" s="49" t="s">
        <v>213</v>
      </c>
    </row>
    <row r="10054" spans="2:3">
      <c r="B10054" s="49" t="s">
        <v>8090</v>
      </c>
      <c r="C10054" s="49" t="s">
        <v>224</v>
      </c>
    </row>
    <row r="10055" spans="2:3" hidden="1">
      <c r="B10055" s="49" t="s">
        <v>8091</v>
      </c>
      <c r="C10055" s="49" t="s">
        <v>213</v>
      </c>
    </row>
    <row r="10056" spans="2:3" hidden="1">
      <c r="B10056" s="49" t="s">
        <v>8092</v>
      </c>
      <c r="C10056" s="49" t="s">
        <v>213</v>
      </c>
    </row>
    <row r="10057" spans="2:3">
      <c r="B10057" s="49" t="s">
        <v>8093</v>
      </c>
      <c r="C10057" s="49" t="s">
        <v>224</v>
      </c>
    </row>
    <row r="10058" spans="2:3" hidden="1">
      <c r="B10058" s="49" t="s">
        <v>8094</v>
      </c>
      <c r="C10058" s="49" t="s">
        <v>213</v>
      </c>
    </row>
    <row r="10059" spans="2:3" hidden="1">
      <c r="B10059" s="49" t="s">
        <v>8095</v>
      </c>
      <c r="C10059" s="49" t="s">
        <v>213</v>
      </c>
    </row>
    <row r="10060" spans="2:3" hidden="1">
      <c r="B10060" s="49" t="s">
        <v>8096</v>
      </c>
      <c r="C10060" s="49" t="s">
        <v>213</v>
      </c>
    </row>
    <row r="10061" spans="2:3" hidden="1">
      <c r="B10061" s="49" t="s">
        <v>8097</v>
      </c>
      <c r="C10061" s="49" t="s">
        <v>31</v>
      </c>
    </row>
    <row r="10062" spans="2:3" hidden="1">
      <c r="B10062" s="49" t="s">
        <v>8098</v>
      </c>
      <c r="C10062" s="49" t="s">
        <v>213</v>
      </c>
    </row>
    <row r="10063" spans="2:3" hidden="1">
      <c r="B10063" s="49" t="s">
        <v>8099</v>
      </c>
      <c r="C10063" s="49" t="s">
        <v>213</v>
      </c>
    </row>
    <row r="10064" spans="2:3" hidden="1">
      <c r="B10064" s="49" t="s">
        <v>8100</v>
      </c>
      <c r="C10064" s="49" t="s">
        <v>213</v>
      </c>
    </row>
    <row r="10065" spans="2:3" hidden="1">
      <c r="B10065" s="49" t="s">
        <v>8101</v>
      </c>
      <c r="C10065" s="49" t="s">
        <v>31</v>
      </c>
    </row>
    <row r="10066" spans="2:3" hidden="1">
      <c r="B10066" s="49" t="s">
        <v>8102</v>
      </c>
      <c r="C10066" s="49" t="s">
        <v>31</v>
      </c>
    </row>
    <row r="10067" spans="2:3" hidden="1">
      <c r="B10067" s="49" t="s">
        <v>8103</v>
      </c>
      <c r="C10067" s="49" t="s">
        <v>31</v>
      </c>
    </row>
    <row r="10068" spans="2:3" hidden="1">
      <c r="B10068" s="49" t="s">
        <v>8104</v>
      </c>
      <c r="C10068" s="49" t="s">
        <v>213</v>
      </c>
    </row>
    <row r="10069" spans="2:3" hidden="1">
      <c r="B10069" s="49" t="s">
        <v>8105</v>
      </c>
      <c r="C10069" s="49" t="s">
        <v>213</v>
      </c>
    </row>
    <row r="10070" spans="2:3" hidden="1">
      <c r="B10070" s="49" t="s">
        <v>8106</v>
      </c>
      <c r="C10070" s="49" t="s">
        <v>213</v>
      </c>
    </row>
    <row r="10071" spans="2:3" hidden="1">
      <c r="B10071" s="49" t="s">
        <v>8107</v>
      </c>
      <c r="C10071" s="49" t="s">
        <v>213</v>
      </c>
    </row>
    <row r="10072" spans="2:3" hidden="1">
      <c r="B10072" s="49" t="s">
        <v>8108</v>
      </c>
      <c r="C10072" s="49" t="s">
        <v>213</v>
      </c>
    </row>
    <row r="10073" spans="2:3" hidden="1">
      <c r="B10073" s="49" t="s">
        <v>8109</v>
      </c>
      <c r="C10073" s="49" t="s">
        <v>213</v>
      </c>
    </row>
    <row r="10074" spans="2:3" hidden="1">
      <c r="B10074" s="49" t="s">
        <v>8110</v>
      </c>
      <c r="C10074" s="49" t="s">
        <v>213</v>
      </c>
    </row>
    <row r="10075" spans="2:3" hidden="1">
      <c r="B10075" s="49" t="s">
        <v>8111</v>
      </c>
      <c r="C10075" s="49" t="s">
        <v>213</v>
      </c>
    </row>
    <row r="10076" spans="2:3" hidden="1">
      <c r="B10076" s="49" t="s">
        <v>8112</v>
      </c>
      <c r="C10076" s="49" t="s">
        <v>213</v>
      </c>
    </row>
    <row r="10077" spans="2:3" hidden="1">
      <c r="B10077" s="49" t="s">
        <v>8113</v>
      </c>
      <c r="C10077" s="49" t="s">
        <v>213</v>
      </c>
    </row>
    <row r="10078" spans="2:3" hidden="1">
      <c r="B10078" s="49" t="s">
        <v>8114</v>
      </c>
      <c r="C10078" s="49" t="s">
        <v>213</v>
      </c>
    </row>
    <row r="10079" spans="2:3" hidden="1">
      <c r="B10079" s="49" t="s">
        <v>8115</v>
      </c>
      <c r="C10079" s="49" t="s">
        <v>31</v>
      </c>
    </row>
    <row r="10080" spans="2:3" hidden="1">
      <c r="B10080" s="49" t="s">
        <v>8116</v>
      </c>
      <c r="C10080" s="49" t="s">
        <v>213</v>
      </c>
    </row>
    <row r="10081" spans="2:3" hidden="1">
      <c r="B10081" s="49" t="s">
        <v>8117</v>
      </c>
      <c r="C10081" s="49" t="s">
        <v>213</v>
      </c>
    </row>
    <row r="10082" spans="2:3" hidden="1">
      <c r="B10082" s="49" t="s">
        <v>8118</v>
      </c>
      <c r="C10082" s="49" t="s">
        <v>206</v>
      </c>
    </row>
    <row r="10083" spans="2:3" hidden="1">
      <c r="B10083" s="49" t="s">
        <v>8119</v>
      </c>
      <c r="C10083" s="49" t="s">
        <v>206</v>
      </c>
    </row>
    <row r="10084" spans="2:3" hidden="1">
      <c r="B10084" s="49" t="s">
        <v>8120</v>
      </c>
      <c r="C10084" s="49" t="s">
        <v>206</v>
      </c>
    </row>
    <row r="10085" spans="2:3" hidden="1">
      <c r="B10085" s="49" t="s">
        <v>8121</v>
      </c>
      <c r="C10085" s="49" t="s">
        <v>206</v>
      </c>
    </row>
    <row r="10086" spans="2:3" hidden="1">
      <c r="B10086" s="49" t="s">
        <v>8122</v>
      </c>
      <c r="C10086" s="49" t="s">
        <v>206</v>
      </c>
    </row>
    <row r="10087" spans="2:3" hidden="1">
      <c r="B10087" s="49" t="s">
        <v>8123</v>
      </c>
      <c r="C10087" s="49" t="s">
        <v>206</v>
      </c>
    </row>
    <row r="10088" spans="2:3" hidden="1">
      <c r="B10088" s="49" t="s">
        <v>8124</v>
      </c>
      <c r="C10088" s="49" t="s">
        <v>206</v>
      </c>
    </row>
    <row r="10089" spans="2:3" hidden="1">
      <c r="B10089" s="49" t="s">
        <v>8125</v>
      </c>
      <c r="C10089" s="49" t="s">
        <v>206</v>
      </c>
    </row>
    <row r="10090" spans="2:3" hidden="1">
      <c r="B10090" s="49" t="s">
        <v>8126</v>
      </c>
      <c r="C10090" s="49" t="s">
        <v>206</v>
      </c>
    </row>
    <row r="10091" spans="2:3" hidden="1">
      <c r="B10091" s="49" t="s">
        <v>8127</v>
      </c>
      <c r="C10091" s="49" t="s">
        <v>206</v>
      </c>
    </row>
    <row r="10092" spans="2:3" hidden="1">
      <c r="B10092" s="49" t="s">
        <v>8128</v>
      </c>
      <c r="C10092" s="49" t="s">
        <v>206</v>
      </c>
    </row>
    <row r="10093" spans="2:3" hidden="1">
      <c r="B10093" s="49" t="s">
        <v>8129</v>
      </c>
      <c r="C10093" s="49" t="s">
        <v>206</v>
      </c>
    </row>
    <row r="10094" spans="2:3" hidden="1">
      <c r="B10094" s="49" t="s">
        <v>8130</v>
      </c>
      <c r="C10094" s="49" t="s">
        <v>206</v>
      </c>
    </row>
    <row r="10095" spans="2:3" hidden="1">
      <c r="B10095" s="49" t="s">
        <v>8131</v>
      </c>
      <c r="C10095" s="49" t="s">
        <v>206</v>
      </c>
    </row>
    <row r="10096" spans="2:3" hidden="1">
      <c r="B10096" s="49" t="s">
        <v>8132</v>
      </c>
      <c r="C10096" s="49" t="s">
        <v>206</v>
      </c>
    </row>
    <row r="10097" spans="2:3" hidden="1">
      <c r="B10097" s="49" t="s">
        <v>8133</v>
      </c>
      <c r="C10097" s="49" t="s">
        <v>206</v>
      </c>
    </row>
    <row r="10098" spans="2:3" hidden="1">
      <c r="B10098" s="49" t="s">
        <v>8134</v>
      </c>
      <c r="C10098" s="49" t="s">
        <v>206</v>
      </c>
    </row>
    <row r="10099" spans="2:3" hidden="1">
      <c r="B10099" s="49" t="s">
        <v>8135</v>
      </c>
      <c r="C10099" s="49" t="s">
        <v>206</v>
      </c>
    </row>
    <row r="10100" spans="2:3" hidden="1">
      <c r="B10100" s="49" t="s">
        <v>8136</v>
      </c>
      <c r="C10100" s="49" t="s">
        <v>206</v>
      </c>
    </row>
    <row r="10101" spans="2:3" hidden="1">
      <c r="B10101" s="49" t="s">
        <v>8137</v>
      </c>
      <c r="C10101" s="49" t="s">
        <v>206</v>
      </c>
    </row>
    <row r="10102" spans="2:3" hidden="1">
      <c r="B10102" s="49" t="s">
        <v>8138</v>
      </c>
      <c r="C10102" s="49" t="s">
        <v>213</v>
      </c>
    </row>
    <row r="10103" spans="2:3">
      <c r="B10103" s="49" t="s">
        <v>8139</v>
      </c>
      <c r="C10103" s="49" t="s">
        <v>224</v>
      </c>
    </row>
    <row r="10104" spans="2:3" hidden="1">
      <c r="B10104" s="49" t="s">
        <v>8140</v>
      </c>
      <c r="C10104" s="49" t="s">
        <v>213</v>
      </c>
    </row>
    <row r="10105" spans="2:3">
      <c r="B10105" s="49" t="s">
        <v>8141</v>
      </c>
      <c r="C10105" s="49" t="s">
        <v>224</v>
      </c>
    </row>
    <row r="10106" spans="2:3" hidden="1">
      <c r="B10106" s="49" t="s">
        <v>8142</v>
      </c>
      <c r="C10106" s="49" t="s">
        <v>213</v>
      </c>
    </row>
    <row r="10107" spans="2:3" hidden="1">
      <c r="B10107" s="49" t="s">
        <v>8143</v>
      </c>
      <c r="C10107" s="49" t="s">
        <v>213</v>
      </c>
    </row>
    <row r="10108" spans="2:3">
      <c r="B10108" s="49" t="s">
        <v>8144</v>
      </c>
      <c r="C10108" s="49" t="s">
        <v>224</v>
      </c>
    </row>
    <row r="10109" spans="2:3" hidden="1">
      <c r="B10109" s="49" t="s">
        <v>8145</v>
      </c>
      <c r="C10109" s="49" t="s">
        <v>213</v>
      </c>
    </row>
    <row r="10110" spans="2:3" hidden="1">
      <c r="B10110" s="49" t="s">
        <v>8146</v>
      </c>
      <c r="C10110" s="49" t="s">
        <v>213</v>
      </c>
    </row>
    <row r="10111" spans="2:3" hidden="1">
      <c r="B10111" s="49" t="s">
        <v>8147</v>
      </c>
      <c r="C10111" s="49" t="s">
        <v>213</v>
      </c>
    </row>
    <row r="10112" spans="2:3" hidden="1">
      <c r="B10112" s="49" t="s">
        <v>8148</v>
      </c>
      <c r="C10112" s="49" t="s">
        <v>31</v>
      </c>
    </row>
    <row r="10113" spans="2:3" hidden="1">
      <c r="B10113" s="49" t="s">
        <v>8149</v>
      </c>
      <c r="C10113" s="49" t="s">
        <v>31</v>
      </c>
    </row>
    <row r="10114" spans="2:3" hidden="1">
      <c r="B10114" s="49" t="s">
        <v>8150</v>
      </c>
      <c r="C10114" s="49" t="s">
        <v>31</v>
      </c>
    </row>
    <row r="10115" spans="2:3" hidden="1">
      <c r="B10115" s="49" t="s">
        <v>8151</v>
      </c>
      <c r="C10115" s="49" t="s">
        <v>31</v>
      </c>
    </row>
    <row r="10116" spans="2:3" hidden="1">
      <c r="B10116" s="49" t="s">
        <v>8152</v>
      </c>
      <c r="C10116" s="49" t="s">
        <v>31</v>
      </c>
    </row>
    <row r="10117" spans="2:3" hidden="1">
      <c r="B10117" s="49" t="s">
        <v>8153</v>
      </c>
      <c r="C10117" s="49" t="s">
        <v>31</v>
      </c>
    </row>
    <row r="10118" spans="2:3" hidden="1">
      <c r="B10118" s="49" t="s">
        <v>8154</v>
      </c>
      <c r="C10118" s="49" t="s">
        <v>31</v>
      </c>
    </row>
    <row r="10119" spans="2:3" hidden="1">
      <c r="B10119" s="49" t="s">
        <v>8155</v>
      </c>
      <c r="C10119" s="49" t="s">
        <v>213</v>
      </c>
    </row>
    <row r="10120" spans="2:3">
      <c r="B10120" s="49" t="s">
        <v>8156</v>
      </c>
      <c r="C10120" s="49" t="s">
        <v>224</v>
      </c>
    </row>
    <row r="10121" spans="2:3" hidden="1">
      <c r="B10121" s="49" t="s">
        <v>8157</v>
      </c>
      <c r="C10121" s="49" t="s">
        <v>213</v>
      </c>
    </row>
    <row r="10122" spans="2:3">
      <c r="B10122" s="49" t="s">
        <v>8158</v>
      </c>
      <c r="C10122" s="49" t="s">
        <v>224</v>
      </c>
    </row>
    <row r="10123" spans="2:3" hidden="1">
      <c r="B10123" s="49" t="s">
        <v>8159</v>
      </c>
      <c r="C10123" s="49" t="s">
        <v>213</v>
      </c>
    </row>
    <row r="10124" spans="2:3" hidden="1">
      <c r="B10124" s="49" t="s">
        <v>8160</v>
      </c>
      <c r="C10124" s="49" t="s">
        <v>213</v>
      </c>
    </row>
    <row r="10125" spans="2:3">
      <c r="B10125" s="49" t="s">
        <v>8161</v>
      </c>
      <c r="C10125" s="49" t="s">
        <v>224</v>
      </c>
    </row>
    <row r="10126" spans="2:3" hidden="1">
      <c r="B10126" s="49" t="s">
        <v>8162</v>
      </c>
      <c r="C10126" s="49" t="s">
        <v>213</v>
      </c>
    </row>
    <row r="10127" spans="2:3" hidden="1">
      <c r="B10127" s="49" t="s">
        <v>8163</v>
      </c>
      <c r="C10127" s="49" t="s">
        <v>213</v>
      </c>
    </row>
    <row r="10128" spans="2:3" hidden="1">
      <c r="B10128" s="49" t="s">
        <v>8164</v>
      </c>
      <c r="C10128" s="49" t="s">
        <v>213</v>
      </c>
    </row>
    <row r="10129" spans="2:3" hidden="1">
      <c r="B10129" s="49" t="s">
        <v>8165</v>
      </c>
      <c r="C10129" s="49" t="s">
        <v>31</v>
      </c>
    </row>
    <row r="10130" spans="2:3" hidden="1">
      <c r="B10130" s="49" t="s">
        <v>8166</v>
      </c>
      <c r="C10130" s="49" t="s">
        <v>213</v>
      </c>
    </row>
    <row r="10131" spans="2:3" hidden="1">
      <c r="B10131" s="49" t="s">
        <v>8167</v>
      </c>
      <c r="C10131" s="49" t="s">
        <v>213</v>
      </c>
    </row>
    <row r="10132" spans="2:3" hidden="1">
      <c r="B10132" s="49" t="s">
        <v>8168</v>
      </c>
      <c r="C10132" s="49" t="s">
        <v>213</v>
      </c>
    </row>
    <row r="10133" spans="2:3" hidden="1">
      <c r="B10133" s="49" t="s">
        <v>8169</v>
      </c>
      <c r="C10133" s="49" t="s">
        <v>31</v>
      </c>
    </row>
    <row r="10134" spans="2:3" hidden="1">
      <c r="B10134" s="49" t="s">
        <v>8170</v>
      </c>
      <c r="C10134" s="49" t="s">
        <v>31</v>
      </c>
    </row>
    <row r="10135" spans="2:3" hidden="1">
      <c r="B10135" s="49" t="s">
        <v>8171</v>
      </c>
      <c r="C10135" s="49" t="s">
        <v>31</v>
      </c>
    </row>
    <row r="10136" spans="2:3" hidden="1">
      <c r="B10136" s="49" t="s">
        <v>8172</v>
      </c>
      <c r="C10136" s="49" t="s">
        <v>213</v>
      </c>
    </row>
    <row r="10137" spans="2:3" hidden="1">
      <c r="B10137" s="49" t="s">
        <v>8173</v>
      </c>
      <c r="C10137" s="49" t="s">
        <v>213</v>
      </c>
    </row>
    <row r="10138" spans="2:3">
      <c r="B10138" s="49" t="s">
        <v>8174</v>
      </c>
      <c r="C10138" s="49" t="s">
        <v>224</v>
      </c>
    </row>
    <row r="10139" spans="2:3" hidden="1">
      <c r="B10139" s="49" t="s">
        <v>8175</v>
      </c>
      <c r="C10139" s="49" t="s">
        <v>213</v>
      </c>
    </row>
    <row r="10140" spans="2:3" hidden="1">
      <c r="B10140" s="49" t="s">
        <v>8176</v>
      </c>
      <c r="C10140" s="49" t="s">
        <v>213</v>
      </c>
    </row>
    <row r="10141" spans="2:3">
      <c r="B10141" s="49" t="s">
        <v>8177</v>
      </c>
      <c r="C10141" s="49" t="s">
        <v>224</v>
      </c>
    </row>
    <row r="10142" spans="2:3" hidden="1">
      <c r="B10142" s="49" t="s">
        <v>8178</v>
      </c>
      <c r="C10142" s="49" t="s">
        <v>213</v>
      </c>
    </row>
    <row r="10143" spans="2:3" hidden="1">
      <c r="B10143" s="49" t="s">
        <v>8179</v>
      </c>
      <c r="C10143" s="49" t="s">
        <v>213</v>
      </c>
    </row>
    <row r="10144" spans="2:3" hidden="1">
      <c r="B10144" s="49" t="s">
        <v>8180</v>
      </c>
      <c r="C10144" s="49" t="s">
        <v>213</v>
      </c>
    </row>
    <row r="10145" spans="2:3">
      <c r="B10145" s="49" t="s">
        <v>8181</v>
      </c>
      <c r="C10145" s="49" t="s">
        <v>224</v>
      </c>
    </row>
    <row r="10146" spans="2:3" hidden="1">
      <c r="B10146" s="49" t="s">
        <v>8182</v>
      </c>
      <c r="C10146" s="49" t="s">
        <v>213</v>
      </c>
    </row>
    <row r="10147" spans="2:3" hidden="1">
      <c r="B10147" s="49" t="s">
        <v>8183</v>
      </c>
      <c r="C10147" s="49" t="s">
        <v>213</v>
      </c>
    </row>
    <row r="10148" spans="2:3" hidden="1">
      <c r="B10148" s="49" t="s">
        <v>8184</v>
      </c>
      <c r="C10148" s="49" t="s">
        <v>213</v>
      </c>
    </row>
    <row r="10149" spans="2:3" hidden="1">
      <c r="B10149" s="49" t="s">
        <v>8185</v>
      </c>
      <c r="C10149" s="49" t="s">
        <v>213</v>
      </c>
    </row>
    <row r="10150" spans="2:3" hidden="1">
      <c r="B10150" s="49" t="s">
        <v>8186</v>
      </c>
      <c r="C10150" s="49" t="s">
        <v>213</v>
      </c>
    </row>
    <row r="10151" spans="2:3" hidden="1">
      <c r="B10151" s="49" t="s">
        <v>8187</v>
      </c>
      <c r="C10151" s="49" t="s">
        <v>31</v>
      </c>
    </row>
    <row r="10152" spans="2:3" hidden="1">
      <c r="B10152" s="49" t="s">
        <v>8188</v>
      </c>
      <c r="C10152" s="49" t="s">
        <v>213</v>
      </c>
    </row>
    <row r="10153" spans="2:3" hidden="1">
      <c r="B10153" s="49" t="s">
        <v>8189</v>
      </c>
      <c r="C10153" s="49" t="s">
        <v>213</v>
      </c>
    </row>
    <row r="10154" spans="2:3" hidden="1">
      <c r="B10154" s="49" t="s">
        <v>8190</v>
      </c>
      <c r="C10154" s="49" t="s">
        <v>213</v>
      </c>
    </row>
    <row r="10155" spans="2:3" hidden="1">
      <c r="B10155" s="49" t="s">
        <v>8191</v>
      </c>
      <c r="C10155" s="49" t="s">
        <v>31</v>
      </c>
    </row>
    <row r="10156" spans="2:3" hidden="1">
      <c r="B10156" s="49" t="s">
        <v>8192</v>
      </c>
      <c r="C10156" s="49" t="s">
        <v>31</v>
      </c>
    </row>
    <row r="10157" spans="2:3" hidden="1">
      <c r="B10157" s="49" t="s">
        <v>8193</v>
      </c>
      <c r="C10157" s="49" t="s">
        <v>31</v>
      </c>
    </row>
    <row r="10158" spans="2:3" hidden="1">
      <c r="B10158" s="49" t="s">
        <v>8194</v>
      </c>
      <c r="C10158" s="49" t="s">
        <v>213</v>
      </c>
    </row>
    <row r="10159" spans="2:3" hidden="1">
      <c r="B10159" s="49" t="s">
        <v>8195</v>
      </c>
      <c r="C10159" s="49" t="s">
        <v>213</v>
      </c>
    </row>
    <row r="10160" spans="2:3" hidden="1">
      <c r="B10160" s="49" t="s">
        <v>8196</v>
      </c>
      <c r="C10160" s="49" t="s">
        <v>213</v>
      </c>
    </row>
    <row r="10161" spans="2:3" hidden="1">
      <c r="B10161" s="49" t="s">
        <v>8197</v>
      </c>
      <c r="C10161" s="49" t="s">
        <v>213</v>
      </c>
    </row>
    <row r="10162" spans="2:3" hidden="1">
      <c r="B10162" s="49" t="s">
        <v>8198</v>
      </c>
      <c r="C10162" s="49" t="s">
        <v>213</v>
      </c>
    </row>
    <row r="10163" spans="2:3" hidden="1">
      <c r="B10163" s="49" t="s">
        <v>8199</v>
      </c>
      <c r="C10163" s="49" t="s">
        <v>213</v>
      </c>
    </row>
    <row r="10164" spans="2:3" hidden="1">
      <c r="B10164" s="49" t="s">
        <v>8200</v>
      </c>
      <c r="C10164" s="49" t="s">
        <v>213</v>
      </c>
    </row>
    <row r="10165" spans="2:3" hidden="1">
      <c r="B10165" s="49" t="s">
        <v>8201</v>
      </c>
      <c r="C10165" s="49" t="s">
        <v>213</v>
      </c>
    </row>
    <row r="10166" spans="2:3" hidden="1">
      <c r="B10166" s="49" t="s">
        <v>8202</v>
      </c>
      <c r="C10166" s="49" t="s">
        <v>213</v>
      </c>
    </row>
    <row r="10167" spans="2:3" hidden="1">
      <c r="B10167" s="49" t="s">
        <v>8203</v>
      </c>
      <c r="C10167" s="49" t="s">
        <v>213</v>
      </c>
    </row>
    <row r="10168" spans="2:3" hidden="1">
      <c r="B10168" s="49" t="s">
        <v>8204</v>
      </c>
      <c r="C10168" s="49" t="s">
        <v>213</v>
      </c>
    </row>
    <row r="10169" spans="2:3" hidden="1">
      <c r="B10169" s="49" t="s">
        <v>8205</v>
      </c>
      <c r="C10169" s="49" t="s">
        <v>213</v>
      </c>
    </row>
    <row r="10170" spans="2:3" hidden="1">
      <c r="B10170" s="49" t="s">
        <v>8206</v>
      </c>
      <c r="C10170" s="49" t="s">
        <v>213</v>
      </c>
    </row>
    <row r="10171" spans="2:3" hidden="1">
      <c r="B10171" s="49" t="s">
        <v>8207</v>
      </c>
      <c r="C10171" s="49" t="s">
        <v>213</v>
      </c>
    </row>
    <row r="10172" spans="2:3" hidden="1">
      <c r="B10172" s="49" t="s">
        <v>8208</v>
      </c>
      <c r="C10172" s="49" t="s">
        <v>213</v>
      </c>
    </row>
    <row r="10173" spans="2:3" hidden="1">
      <c r="B10173" s="49" t="s">
        <v>8209</v>
      </c>
      <c r="C10173" s="49" t="s">
        <v>31</v>
      </c>
    </row>
    <row r="10174" spans="2:3" hidden="1">
      <c r="B10174" s="49" t="s">
        <v>8210</v>
      </c>
      <c r="C10174" s="49" t="s">
        <v>213</v>
      </c>
    </row>
    <row r="10175" spans="2:3" hidden="1">
      <c r="B10175" s="49" t="s">
        <v>8211</v>
      </c>
      <c r="C10175" s="49" t="s">
        <v>213</v>
      </c>
    </row>
    <row r="10176" spans="2:3" hidden="1">
      <c r="B10176" s="49" t="s">
        <v>8212</v>
      </c>
      <c r="C10176" s="49" t="s">
        <v>206</v>
      </c>
    </row>
    <row r="10177" spans="2:3" hidden="1">
      <c r="B10177" s="49" t="s">
        <v>8213</v>
      </c>
      <c r="C10177" s="49" t="s">
        <v>206</v>
      </c>
    </row>
    <row r="10178" spans="2:3" hidden="1">
      <c r="B10178" s="49" t="s">
        <v>8214</v>
      </c>
      <c r="C10178" s="49" t="s">
        <v>206</v>
      </c>
    </row>
    <row r="10179" spans="2:3" hidden="1">
      <c r="B10179" s="49" t="s">
        <v>8215</v>
      </c>
      <c r="C10179" s="49" t="s">
        <v>206</v>
      </c>
    </row>
    <row r="10180" spans="2:3" hidden="1">
      <c r="B10180" s="49" t="s">
        <v>8216</v>
      </c>
      <c r="C10180" s="49" t="s">
        <v>206</v>
      </c>
    </row>
    <row r="10181" spans="2:3" hidden="1">
      <c r="B10181" s="49" t="s">
        <v>8217</v>
      </c>
      <c r="C10181" s="49" t="s">
        <v>206</v>
      </c>
    </row>
    <row r="10182" spans="2:3" hidden="1">
      <c r="B10182" s="49" t="s">
        <v>8218</v>
      </c>
      <c r="C10182" s="49" t="s">
        <v>206</v>
      </c>
    </row>
    <row r="10183" spans="2:3" hidden="1">
      <c r="B10183" s="49" t="s">
        <v>8219</v>
      </c>
      <c r="C10183" s="49" t="s">
        <v>206</v>
      </c>
    </row>
    <row r="10184" spans="2:3" hidden="1">
      <c r="B10184" s="49" t="s">
        <v>8220</v>
      </c>
      <c r="C10184" s="49" t="s">
        <v>206</v>
      </c>
    </row>
    <row r="10185" spans="2:3" hidden="1">
      <c r="B10185" s="49" t="s">
        <v>8221</v>
      </c>
      <c r="C10185" s="49" t="s">
        <v>206</v>
      </c>
    </row>
    <row r="10186" spans="2:3" hidden="1">
      <c r="B10186" s="49" t="s">
        <v>8222</v>
      </c>
      <c r="C10186" s="49" t="s">
        <v>206</v>
      </c>
    </row>
    <row r="10187" spans="2:3" hidden="1">
      <c r="B10187" s="49" t="s">
        <v>8223</v>
      </c>
      <c r="C10187" s="49" t="s">
        <v>206</v>
      </c>
    </row>
    <row r="10188" spans="2:3" hidden="1">
      <c r="B10188" s="49" t="s">
        <v>8224</v>
      </c>
      <c r="C10188" s="49" t="s">
        <v>206</v>
      </c>
    </row>
    <row r="10189" spans="2:3" hidden="1">
      <c r="B10189" s="49" t="s">
        <v>8225</v>
      </c>
      <c r="C10189" s="49" t="s">
        <v>206</v>
      </c>
    </row>
    <row r="10190" spans="2:3" hidden="1">
      <c r="B10190" s="49" t="s">
        <v>8226</v>
      </c>
      <c r="C10190" s="49" t="s">
        <v>206</v>
      </c>
    </row>
    <row r="10191" spans="2:3" hidden="1">
      <c r="B10191" s="49" t="s">
        <v>8227</v>
      </c>
      <c r="C10191" s="49" t="s">
        <v>206</v>
      </c>
    </row>
    <row r="10192" spans="2:3" hidden="1">
      <c r="B10192" s="49" t="s">
        <v>8228</v>
      </c>
      <c r="C10192" s="49" t="s">
        <v>206</v>
      </c>
    </row>
    <row r="10193" spans="2:3" hidden="1">
      <c r="B10193" s="49" t="s">
        <v>8229</v>
      </c>
      <c r="C10193" s="49" t="s">
        <v>206</v>
      </c>
    </row>
    <row r="10194" spans="2:3" hidden="1">
      <c r="B10194" s="49" t="s">
        <v>8230</v>
      </c>
      <c r="C10194" s="49" t="s">
        <v>206</v>
      </c>
    </row>
    <row r="10195" spans="2:3" hidden="1">
      <c r="B10195" s="49" t="s">
        <v>8231</v>
      </c>
      <c r="C10195" s="49" t="s">
        <v>206</v>
      </c>
    </row>
    <row r="10196" spans="2:3" hidden="1">
      <c r="B10196" s="49" t="s">
        <v>8232</v>
      </c>
      <c r="C10196" s="49" t="s">
        <v>206</v>
      </c>
    </row>
    <row r="10197" spans="2:3" hidden="1">
      <c r="B10197" s="49" t="s">
        <v>8233</v>
      </c>
      <c r="C10197" s="49" t="s">
        <v>206</v>
      </c>
    </row>
    <row r="10198" spans="2:3" hidden="1">
      <c r="B10198" s="49" t="s">
        <v>8234</v>
      </c>
      <c r="C10198" s="49" t="s">
        <v>206</v>
      </c>
    </row>
    <row r="10199" spans="2:3" hidden="1">
      <c r="B10199" s="49" t="s">
        <v>8235</v>
      </c>
      <c r="C10199" s="49" t="s">
        <v>206</v>
      </c>
    </row>
    <row r="10200" spans="2:3" hidden="1">
      <c r="B10200" s="49" t="s">
        <v>8236</v>
      </c>
      <c r="C10200" s="49" t="s">
        <v>209</v>
      </c>
    </row>
    <row r="10201" spans="2:3" hidden="1">
      <c r="B10201" s="49" t="s">
        <v>8237</v>
      </c>
      <c r="C10201" s="49" t="s">
        <v>213</v>
      </c>
    </row>
    <row r="10202" spans="2:3" hidden="1">
      <c r="B10202" s="49" t="s">
        <v>8238</v>
      </c>
      <c r="C10202" s="49" t="s">
        <v>213</v>
      </c>
    </row>
    <row r="10203" spans="2:3" hidden="1">
      <c r="B10203" s="49" t="s">
        <v>8239</v>
      </c>
      <c r="C10203" s="49" t="s">
        <v>213</v>
      </c>
    </row>
    <row r="10204" spans="2:3" hidden="1">
      <c r="B10204" s="49" t="s">
        <v>8240</v>
      </c>
      <c r="C10204" s="49" t="s">
        <v>213</v>
      </c>
    </row>
    <row r="10205" spans="2:3" hidden="1">
      <c r="B10205" s="49" t="s">
        <v>8241</v>
      </c>
      <c r="C10205" s="49" t="s">
        <v>213</v>
      </c>
    </row>
    <row r="10206" spans="2:3" hidden="1">
      <c r="B10206" s="49" t="s">
        <v>8242</v>
      </c>
      <c r="C10206" s="49" t="s">
        <v>213</v>
      </c>
    </row>
    <row r="10207" spans="2:3" hidden="1">
      <c r="B10207" s="49" t="s">
        <v>8243</v>
      </c>
      <c r="C10207" s="49" t="s">
        <v>31</v>
      </c>
    </row>
    <row r="10208" spans="2:3" hidden="1">
      <c r="B10208" s="49" t="s">
        <v>8244</v>
      </c>
      <c r="C10208" s="49" t="s">
        <v>213</v>
      </c>
    </row>
    <row r="10209" spans="2:3" hidden="1">
      <c r="B10209" s="49" t="s">
        <v>8245</v>
      </c>
      <c r="C10209" s="49" t="s">
        <v>213</v>
      </c>
    </row>
    <row r="10210" spans="2:3" hidden="1">
      <c r="B10210" s="49" t="s">
        <v>8246</v>
      </c>
      <c r="C10210" s="49" t="s">
        <v>213</v>
      </c>
    </row>
    <row r="10211" spans="2:3" hidden="1">
      <c r="B10211" s="49" t="s">
        <v>8247</v>
      </c>
      <c r="C10211" s="49" t="s">
        <v>31</v>
      </c>
    </row>
    <row r="10212" spans="2:3" hidden="1">
      <c r="B10212" s="49" t="s">
        <v>8248</v>
      </c>
      <c r="C10212" s="49" t="s">
        <v>31</v>
      </c>
    </row>
    <row r="10213" spans="2:3" hidden="1">
      <c r="B10213" s="49" t="s">
        <v>8249</v>
      </c>
      <c r="C10213" s="49" t="s">
        <v>31</v>
      </c>
    </row>
    <row r="10214" spans="2:3" hidden="1">
      <c r="B10214" s="49" t="s">
        <v>8250</v>
      </c>
      <c r="C10214" s="49" t="s">
        <v>213</v>
      </c>
    </row>
    <row r="10215" spans="2:3" hidden="1">
      <c r="B10215" s="49" t="s">
        <v>8251</v>
      </c>
      <c r="C10215" s="49" t="s">
        <v>213</v>
      </c>
    </row>
    <row r="10216" spans="2:3" hidden="1">
      <c r="B10216" s="49" t="s">
        <v>8252</v>
      </c>
      <c r="C10216" s="49" t="s">
        <v>213</v>
      </c>
    </row>
    <row r="10217" spans="2:3" hidden="1">
      <c r="B10217" s="49" t="s">
        <v>8253</v>
      </c>
      <c r="C10217" s="49" t="s">
        <v>213</v>
      </c>
    </row>
    <row r="10218" spans="2:3" hidden="1">
      <c r="B10218" s="49" t="s">
        <v>8254</v>
      </c>
      <c r="C10218" s="49" t="s">
        <v>213</v>
      </c>
    </row>
    <row r="10219" spans="2:3" hidden="1">
      <c r="B10219" s="49" t="s">
        <v>8255</v>
      </c>
      <c r="C10219" s="49" t="s">
        <v>213</v>
      </c>
    </row>
    <row r="10220" spans="2:3" hidden="1">
      <c r="B10220" s="49" t="s">
        <v>8256</v>
      </c>
      <c r="C10220" s="49" t="s">
        <v>213</v>
      </c>
    </row>
    <row r="10221" spans="2:3" hidden="1">
      <c r="B10221" s="49" t="s">
        <v>8257</v>
      </c>
      <c r="C10221" s="49" t="s">
        <v>213</v>
      </c>
    </row>
    <row r="10222" spans="2:3" hidden="1">
      <c r="B10222" s="49" t="s">
        <v>8258</v>
      </c>
      <c r="C10222" s="49" t="s">
        <v>213</v>
      </c>
    </row>
    <row r="10223" spans="2:3" hidden="1">
      <c r="B10223" s="49" t="s">
        <v>8259</v>
      </c>
      <c r="C10223" s="49" t="s">
        <v>213</v>
      </c>
    </row>
    <row r="10224" spans="2:3" hidden="1">
      <c r="B10224" s="49" t="s">
        <v>8260</v>
      </c>
      <c r="C10224" s="49" t="s">
        <v>213</v>
      </c>
    </row>
    <row r="10225" spans="2:3" hidden="1">
      <c r="B10225" s="49" t="s">
        <v>8261</v>
      </c>
      <c r="C10225" s="49" t="s">
        <v>31</v>
      </c>
    </row>
    <row r="10226" spans="2:3" hidden="1">
      <c r="B10226" s="49" t="s">
        <v>8262</v>
      </c>
      <c r="C10226" s="49" t="s">
        <v>213</v>
      </c>
    </row>
    <row r="10227" spans="2:3" hidden="1">
      <c r="B10227" s="49" t="s">
        <v>8263</v>
      </c>
      <c r="C10227" s="49" t="s">
        <v>213</v>
      </c>
    </row>
    <row r="10228" spans="2:3" hidden="1">
      <c r="B10228" s="49" t="s">
        <v>8264</v>
      </c>
      <c r="C10228" s="49" t="s">
        <v>213</v>
      </c>
    </row>
    <row r="10229" spans="2:3" hidden="1">
      <c r="B10229" s="49" t="s">
        <v>8265</v>
      </c>
      <c r="C10229" s="49" t="s">
        <v>213</v>
      </c>
    </row>
    <row r="10230" spans="2:3" hidden="1">
      <c r="B10230" s="49" t="s">
        <v>8266</v>
      </c>
      <c r="C10230" s="49" t="s">
        <v>213</v>
      </c>
    </row>
    <row r="10231" spans="2:3" hidden="1">
      <c r="B10231" s="49" t="s">
        <v>8267</v>
      </c>
      <c r="C10231" s="49" t="s">
        <v>213</v>
      </c>
    </row>
    <row r="10232" spans="2:3" hidden="1">
      <c r="B10232" s="49" t="s">
        <v>8268</v>
      </c>
      <c r="C10232" s="49" t="s">
        <v>213</v>
      </c>
    </row>
    <row r="10233" spans="2:3" hidden="1">
      <c r="B10233" s="49" t="s">
        <v>8269</v>
      </c>
      <c r="C10233" s="49" t="s">
        <v>213</v>
      </c>
    </row>
    <row r="10234" spans="2:3" hidden="1">
      <c r="B10234" s="49" t="s">
        <v>8270</v>
      </c>
      <c r="C10234" s="49" t="s">
        <v>213</v>
      </c>
    </row>
    <row r="10235" spans="2:3" hidden="1">
      <c r="B10235" s="49" t="s">
        <v>8271</v>
      </c>
      <c r="C10235" s="49" t="s">
        <v>213</v>
      </c>
    </row>
    <row r="10236" spans="2:3" hidden="1">
      <c r="B10236" s="49" t="s">
        <v>8272</v>
      </c>
      <c r="C10236" s="49" t="s">
        <v>213</v>
      </c>
    </row>
    <row r="10237" spans="2:3" hidden="1">
      <c r="B10237" s="49" t="s">
        <v>8273</v>
      </c>
      <c r="C10237" s="49" t="s">
        <v>213</v>
      </c>
    </row>
    <row r="10238" spans="2:3" hidden="1">
      <c r="B10238" s="49" t="s">
        <v>8274</v>
      </c>
      <c r="C10238" s="49" t="s">
        <v>213</v>
      </c>
    </row>
    <row r="10239" spans="2:3" hidden="1">
      <c r="B10239" s="49" t="s">
        <v>8275</v>
      </c>
      <c r="C10239" s="49" t="s">
        <v>213</v>
      </c>
    </row>
    <row r="10240" spans="2:3" hidden="1">
      <c r="B10240" s="49" t="s">
        <v>8276</v>
      </c>
      <c r="C10240" s="49" t="s">
        <v>213</v>
      </c>
    </row>
    <row r="10241" spans="2:3" hidden="1">
      <c r="B10241" s="49" t="s">
        <v>8277</v>
      </c>
      <c r="C10241" s="49" t="s">
        <v>213</v>
      </c>
    </row>
    <row r="10242" spans="2:3" hidden="1">
      <c r="B10242" s="49" t="s">
        <v>8278</v>
      </c>
      <c r="C10242" s="49" t="s">
        <v>213</v>
      </c>
    </row>
    <row r="10243" spans="2:3" hidden="1">
      <c r="B10243" s="49" t="s">
        <v>8279</v>
      </c>
      <c r="C10243" s="49" t="s">
        <v>31</v>
      </c>
    </row>
    <row r="10244" spans="2:3" hidden="1">
      <c r="B10244" s="49" t="s">
        <v>8280</v>
      </c>
      <c r="C10244" s="49" t="s">
        <v>213</v>
      </c>
    </row>
    <row r="10245" spans="2:3" hidden="1">
      <c r="B10245" s="49" t="s">
        <v>8281</v>
      </c>
      <c r="C10245" s="49" t="s">
        <v>213</v>
      </c>
    </row>
    <row r="10246" spans="2:3" hidden="1">
      <c r="B10246" s="49" t="s">
        <v>8282</v>
      </c>
      <c r="C10246" s="49" t="s">
        <v>209</v>
      </c>
    </row>
    <row r="10247" spans="2:3" hidden="1">
      <c r="B10247" s="49" t="s">
        <v>8283</v>
      </c>
      <c r="C10247" s="49" t="s">
        <v>213</v>
      </c>
    </row>
    <row r="10248" spans="2:3" hidden="1">
      <c r="B10248" s="49" t="s">
        <v>8284</v>
      </c>
      <c r="C10248" s="49" t="s">
        <v>213</v>
      </c>
    </row>
    <row r="10249" spans="2:3" hidden="1">
      <c r="B10249" s="49" t="s">
        <v>8285</v>
      </c>
      <c r="C10249" s="49" t="s">
        <v>213</v>
      </c>
    </row>
    <row r="10250" spans="2:3" hidden="1">
      <c r="B10250" s="49" t="s">
        <v>8286</v>
      </c>
      <c r="C10250" s="49" t="s">
        <v>213</v>
      </c>
    </row>
    <row r="10251" spans="2:3" hidden="1">
      <c r="B10251" s="49" t="s">
        <v>8287</v>
      </c>
      <c r="C10251" s="49" t="s">
        <v>213</v>
      </c>
    </row>
    <row r="10252" spans="2:3" hidden="1">
      <c r="B10252" s="49" t="s">
        <v>8288</v>
      </c>
      <c r="C10252" s="49" t="s">
        <v>213</v>
      </c>
    </row>
    <row r="10253" spans="2:3" hidden="1">
      <c r="B10253" s="49" t="s">
        <v>8289</v>
      </c>
      <c r="C10253" s="49" t="s">
        <v>213</v>
      </c>
    </row>
    <row r="10254" spans="2:3" hidden="1">
      <c r="B10254" s="49" t="s">
        <v>8290</v>
      </c>
      <c r="C10254" s="49" t="s">
        <v>213</v>
      </c>
    </row>
    <row r="10255" spans="2:3" hidden="1">
      <c r="B10255" s="49" t="s">
        <v>8291</v>
      </c>
      <c r="C10255" s="49" t="s">
        <v>213</v>
      </c>
    </row>
    <row r="10256" spans="2:3" hidden="1">
      <c r="B10256" s="49" t="s">
        <v>8292</v>
      </c>
      <c r="C10256" s="49" t="s">
        <v>213</v>
      </c>
    </row>
    <row r="10257" spans="2:3" hidden="1">
      <c r="B10257" s="49" t="s">
        <v>8293</v>
      </c>
      <c r="C10257" s="49" t="s">
        <v>213</v>
      </c>
    </row>
    <row r="10258" spans="2:3" hidden="1">
      <c r="B10258" s="49" t="s">
        <v>8294</v>
      </c>
      <c r="C10258" s="49" t="s">
        <v>213</v>
      </c>
    </row>
    <row r="10259" spans="2:3" hidden="1">
      <c r="B10259" s="49" t="s">
        <v>8295</v>
      </c>
      <c r="C10259" s="49" t="s">
        <v>213</v>
      </c>
    </row>
    <row r="10260" spans="2:3" hidden="1">
      <c r="B10260" s="49" t="s">
        <v>8296</v>
      </c>
      <c r="C10260" s="49" t="s">
        <v>213</v>
      </c>
    </row>
    <row r="10261" spans="2:3" hidden="1">
      <c r="B10261" s="49" t="s">
        <v>8297</v>
      </c>
      <c r="C10261" s="49" t="s">
        <v>206</v>
      </c>
    </row>
    <row r="10262" spans="2:3" hidden="1">
      <c r="B10262" s="49" t="s">
        <v>8298</v>
      </c>
      <c r="C10262" s="49" t="s">
        <v>206</v>
      </c>
    </row>
    <row r="10263" spans="2:3" hidden="1">
      <c r="B10263" s="49" t="s">
        <v>8299</v>
      </c>
      <c r="C10263" s="49" t="s">
        <v>206</v>
      </c>
    </row>
    <row r="10264" spans="2:3" hidden="1">
      <c r="B10264" s="49" t="s">
        <v>8300</v>
      </c>
      <c r="C10264" s="49" t="s">
        <v>206</v>
      </c>
    </row>
    <row r="10265" spans="2:3" hidden="1">
      <c r="B10265" s="49" t="s">
        <v>8301</v>
      </c>
      <c r="C10265" s="49" t="s">
        <v>206</v>
      </c>
    </row>
    <row r="10266" spans="2:3" hidden="1">
      <c r="B10266" s="49" t="s">
        <v>8302</v>
      </c>
      <c r="C10266" s="49" t="s">
        <v>206</v>
      </c>
    </row>
    <row r="10267" spans="2:3" hidden="1">
      <c r="B10267" s="49" t="s">
        <v>8303</v>
      </c>
      <c r="C10267" s="49" t="s">
        <v>206</v>
      </c>
    </row>
    <row r="10268" spans="2:3" hidden="1">
      <c r="B10268" s="49" t="s">
        <v>8304</v>
      </c>
      <c r="C10268" s="49" t="s">
        <v>206</v>
      </c>
    </row>
    <row r="10269" spans="2:3" hidden="1">
      <c r="B10269" s="49" t="s">
        <v>8305</v>
      </c>
      <c r="C10269" s="49" t="s">
        <v>206</v>
      </c>
    </row>
    <row r="10270" spans="2:3" hidden="1">
      <c r="B10270" s="49" t="s">
        <v>8306</v>
      </c>
      <c r="C10270" s="49" t="s">
        <v>209</v>
      </c>
    </row>
    <row r="10271" spans="2:3" hidden="1">
      <c r="B10271" s="49" t="s">
        <v>8307</v>
      </c>
      <c r="C10271" s="49" t="s">
        <v>209</v>
      </c>
    </row>
    <row r="10272" spans="2:3" hidden="1">
      <c r="B10272" s="49" t="s">
        <v>8308</v>
      </c>
      <c r="C10272" s="49" t="s">
        <v>209</v>
      </c>
    </row>
    <row r="10273" spans="2:3" hidden="1">
      <c r="B10273" s="49" t="s">
        <v>8309</v>
      </c>
      <c r="C10273" s="49" t="s">
        <v>209</v>
      </c>
    </row>
    <row r="10274" spans="2:3" hidden="1">
      <c r="B10274" s="49" t="s">
        <v>8310</v>
      </c>
      <c r="C10274" s="49" t="s">
        <v>209</v>
      </c>
    </row>
    <row r="10275" spans="2:3" hidden="1">
      <c r="B10275" s="49" t="s">
        <v>8311</v>
      </c>
      <c r="C10275" s="49" t="s">
        <v>209</v>
      </c>
    </row>
    <row r="10276" spans="2:3" hidden="1">
      <c r="B10276" s="49" t="s">
        <v>8312</v>
      </c>
      <c r="C10276" s="49" t="s">
        <v>209</v>
      </c>
    </row>
    <row r="10277" spans="2:3" hidden="1">
      <c r="B10277" s="49" t="s">
        <v>8313</v>
      </c>
      <c r="C10277" s="49" t="s">
        <v>209</v>
      </c>
    </row>
    <row r="10278" spans="2:3" hidden="1">
      <c r="B10278" s="49" t="s">
        <v>8314</v>
      </c>
      <c r="C10278" s="49" t="s">
        <v>209</v>
      </c>
    </row>
    <row r="10279" spans="2:3" hidden="1">
      <c r="B10279" s="49" t="s">
        <v>8315</v>
      </c>
      <c r="C10279" s="49" t="s">
        <v>209</v>
      </c>
    </row>
    <row r="10280" spans="2:3" hidden="1">
      <c r="B10280" s="49" t="s">
        <v>8316</v>
      </c>
      <c r="C10280" s="49" t="s">
        <v>209</v>
      </c>
    </row>
    <row r="10281" spans="2:3" hidden="1">
      <c r="B10281" s="49" t="s">
        <v>8317</v>
      </c>
      <c r="C10281" s="49" t="s">
        <v>209</v>
      </c>
    </row>
    <row r="10282" spans="2:3" hidden="1">
      <c r="B10282" s="49" t="s">
        <v>8318</v>
      </c>
      <c r="C10282" s="49" t="s">
        <v>209</v>
      </c>
    </row>
    <row r="10283" spans="2:3" hidden="1">
      <c r="B10283" s="49" t="s">
        <v>8319</v>
      </c>
      <c r="C10283" s="49" t="s">
        <v>209</v>
      </c>
    </row>
    <row r="10284" spans="2:3" hidden="1">
      <c r="B10284" s="49" t="s">
        <v>8320</v>
      </c>
      <c r="C10284" s="49" t="s">
        <v>209</v>
      </c>
    </row>
    <row r="10285" spans="2:3" hidden="1">
      <c r="B10285" s="49" t="s">
        <v>8321</v>
      </c>
      <c r="C10285" s="49" t="s">
        <v>209</v>
      </c>
    </row>
    <row r="10286" spans="2:3" hidden="1">
      <c r="B10286" s="49" t="s">
        <v>8322</v>
      </c>
      <c r="C10286" s="49" t="s">
        <v>209</v>
      </c>
    </row>
    <row r="10287" spans="2:3" hidden="1">
      <c r="B10287" s="49" t="s">
        <v>8323</v>
      </c>
      <c r="C10287" s="49" t="s">
        <v>209</v>
      </c>
    </row>
    <row r="10288" spans="2:3" hidden="1">
      <c r="B10288" s="49" t="s">
        <v>8324</v>
      </c>
      <c r="C10288" s="49" t="s">
        <v>209</v>
      </c>
    </row>
    <row r="10289" spans="2:3" hidden="1">
      <c r="B10289" s="49" t="s">
        <v>8325</v>
      </c>
      <c r="C10289" s="49" t="s">
        <v>209</v>
      </c>
    </row>
    <row r="10290" spans="2:3" hidden="1">
      <c r="B10290" s="49" t="s">
        <v>8326</v>
      </c>
      <c r="C10290" s="49" t="s">
        <v>209</v>
      </c>
    </row>
    <row r="10291" spans="2:3" hidden="1">
      <c r="B10291" s="49" t="s">
        <v>8327</v>
      </c>
      <c r="C10291" s="49" t="s">
        <v>209</v>
      </c>
    </row>
    <row r="10292" spans="2:3" hidden="1">
      <c r="B10292" s="49" t="s">
        <v>8328</v>
      </c>
      <c r="C10292" s="49" t="s">
        <v>209</v>
      </c>
    </row>
    <row r="10293" spans="2:3" hidden="1">
      <c r="B10293" s="49" t="s">
        <v>8329</v>
      </c>
      <c r="C10293" s="49" t="s">
        <v>209</v>
      </c>
    </row>
    <row r="10294" spans="2:3" hidden="1">
      <c r="B10294" s="49" t="s">
        <v>8330</v>
      </c>
      <c r="C10294" s="49" t="s">
        <v>209</v>
      </c>
    </row>
    <row r="10295" spans="2:3" hidden="1">
      <c r="B10295" s="49" t="s">
        <v>8331</v>
      </c>
      <c r="C10295" s="49" t="s">
        <v>209</v>
      </c>
    </row>
    <row r="10296" spans="2:3" hidden="1">
      <c r="B10296" s="49" t="s">
        <v>8332</v>
      </c>
      <c r="C10296" s="49" t="s">
        <v>209</v>
      </c>
    </row>
    <row r="10297" spans="2:3" hidden="1">
      <c r="B10297" s="49" t="s">
        <v>8333</v>
      </c>
      <c r="C10297" s="49" t="s">
        <v>209</v>
      </c>
    </row>
    <row r="10298" spans="2:3" hidden="1">
      <c r="B10298" s="49" t="s">
        <v>8334</v>
      </c>
      <c r="C10298" s="49" t="s">
        <v>209</v>
      </c>
    </row>
    <row r="10299" spans="2:3" hidden="1">
      <c r="B10299" s="49" t="s">
        <v>8335</v>
      </c>
      <c r="C10299" s="49" t="s">
        <v>209</v>
      </c>
    </row>
    <row r="10300" spans="2:3" hidden="1">
      <c r="B10300" s="49" t="s">
        <v>8336</v>
      </c>
      <c r="C10300" s="49" t="s">
        <v>209</v>
      </c>
    </row>
    <row r="10301" spans="2:3" hidden="1">
      <c r="B10301" s="49" t="s">
        <v>8337</v>
      </c>
      <c r="C10301" s="49" t="s">
        <v>209</v>
      </c>
    </row>
    <row r="10302" spans="2:3" hidden="1">
      <c r="B10302" s="49" t="s">
        <v>8338</v>
      </c>
      <c r="C10302" s="49" t="s">
        <v>209</v>
      </c>
    </row>
    <row r="10303" spans="2:3" hidden="1">
      <c r="B10303" s="49" t="s">
        <v>8339</v>
      </c>
      <c r="C10303" s="49" t="s">
        <v>209</v>
      </c>
    </row>
    <row r="10304" spans="2:3" hidden="1">
      <c r="B10304" s="49" t="s">
        <v>8340</v>
      </c>
      <c r="C10304" s="49" t="s">
        <v>209</v>
      </c>
    </row>
    <row r="10305" spans="2:3" hidden="1">
      <c r="B10305" s="49" t="s">
        <v>8341</v>
      </c>
      <c r="C10305" s="49" t="s">
        <v>209</v>
      </c>
    </row>
    <row r="10306" spans="2:3" hidden="1">
      <c r="B10306" s="49" t="s">
        <v>8342</v>
      </c>
      <c r="C10306" s="49" t="s">
        <v>209</v>
      </c>
    </row>
    <row r="10307" spans="2:3" hidden="1">
      <c r="B10307" s="49" t="s">
        <v>8343</v>
      </c>
      <c r="C10307" s="49" t="s">
        <v>209</v>
      </c>
    </row>
    <row r="10308" spans="2:3" hidden="1">
      <c r="B10308" s="49" t="s">
        <v>8344</v>
      </c>
      <c r="C10308" s="49" t="s">
        <v>209</v>
      </c>
    </row>
    <row r="10309" spans="2:3" hidden="1">
      <c r="B10309" s="49" t="s">
        <v>8345</v>
      </c>
      <c r="C10309" s="49" t="s">
        <v>209</v>
      </c>
    </row>
    <row r="10310" spans="2:3" hidden="1">
      <c r="B10310" s="49" t="s">
        <v>8346</v>
      </c>
      <c r="C10310" s="49" t="s">
        <v>209</v>
      </c>
    </row>
    <row r="10311" spans="2:3" hidden="1">
      <c r="B10311" s="49" t="s">
        <v>8347</v>
      </c>
      <c r="C10311" s="49" t="s">
        <v>209</v>
      </c>
    </row>
    <row r="10312" spans="2:3" hidden="1">
      <c r="B10312" s="49" t="s">
        <v>8348</v>
      </c>
      <c r="C10312" s="49" t="s">
        <v>209</v>
      </c>
    </row>
    <row r="10313" spans="2:3" hidden="1">
      <c r="B10313" s="49" t="s">
        <v>8349</v>
      </c>
      <c r="C10313" s="49" t="s">
        <v>209</v>
      </c>
    </row>
    <row r="10314" spans="2:3" hidden="1">
      <c r="B10314" s="49" t="s">
        <v>8350</v>
      </c>
      <c r="C10314" s="49" t="s">
        <v>209</v>
      </c>
    </row>
    <row r="10315" spans="2:3" hidden="1">
      <c r="B10315" s="49" t="s">
        <v>8351</v>
      </c>
      <c r="C10315" s="49" t="s">
        <v>209</v>
      </c>
    </row>
    <row r="10316" spans="2:3" hidden="1">
      <c r="B10316" s="49" t="s">
        <v>8352</v>
      </c>
      <c r="C10316" s="49" t="s">
        <v>209</v>
      </c>
    </row>
    <row r="10317" spans="2:3" hidden="1">
      <c r="B10317" s="49" t="s">
        <v>8353</v>
      </c>
      <c r="C10317" s="49" t="s">
        <v>209</v>
      </c>
    </row>
    <row r="10318" spans="2:3" hidden="1">
      <c r="B10318" s="49" t="s">
        <v>8354</v>
      </c>
      <c r="C10318" s="49" t="s">
        <v>209</v>
      </c>
    </row>
    <row r="10319" spans="2:3" hidden="1">
      <c r="B10319" s="49" t="s">
        <v>8355</v>
      </c>
      <c r="C10319" s="49" t="s">
        <v>209</v>
      </c>
    </row>
    <row r="10320" spans="2:3" hidden="1">
      <c r="B10320" s="49" t="s">
        <v>8356</v>
      </c>
      <c r="C10320" s="49" t="s">
        <v>209</v>
      </c>
    </row>
    <row r="10321" spans="2:3" hidden="1">
      <c r="B10321" s="49" t="s">
        <v>8357</v>
      </c>
      <c r="C10321" s="49" t="s">
        <v>209</v>
      </c>
    </row>
    <row r="10322" spans="2:3" hidden="1">
      <c r="B10322" s="49" t="s">
        <v>8358</v>
      </c>
      <c r="C10322" s="49" t="s">
        <v>209</v>
      </c>
    </row>
    <row r="10323" spans="2:3" hidden="1">
      <c r="B10323" s="49" t="s">
        <v>8359</v>
      </c>
      <c r="C10323" s="49" t="s">
        <v>209</v>
      </c>
    </row>
    <row r="10324" spans="2:3" hidden="1">
      <c r="B10324" s="49" t="s">
        <v>8360</v>
      </c>
      <c r="C10324" s="49" t="s">
        <v>209</v>
      </c>
    </row>
    <row r="10325" spans="2:3" hidden="1">
      <c r="B10325" s="49" t="s">
        <v>8361</v>
      </c>
      <c r="C10325" s="49" t="s">
        <v>209</v>
      </c>
    </row>
    <row r="10326" spans="2:3" hidden="1">
      <c r="B10326" s="49" t="s">
        <v>8362</v>
      </c>
      <c r="C10326" s="49" t="s">
        <v>209</v>
      </c>
    </row>
    <row r="10327" spans="2:3" hidden="1">
      <c r="B10327" s="49" t="s">
        <v>8363</v>
      </c>
      <c r="C10327" s="49" t="s">
        <v>209</v>
      </c>
    </row>
    <row r="10328" spans="2:3" hidden="1">
      <c r="B10328" s="49" t="s">
        <v>8364</v>
      </c>
      <c r="C10328" s="49" t="s">
        <v>209</v>
      </c>
    </row>
    <row r="10329" spans="2:3" hidden="1">
      <c r="B10329" s="49" t="s">
        <v>8365</v>
      </c>
      <c r="C10329" s="49" t="s">
        <v>209</v>
      </c>
    </row>
    <row r="10330" spans="2:3" hidden="1">
      <c r="B10330" s="49" t="s">
        <v>8366</v>
      </c>
      <c r="C10330" s="49" t="s">
        <v>209</v>
      </c>
    </row>
    <row r="10331" spans="2:3" hidden="1">
      <c r="B10331" s="49" t="s">
        <v>8367</v>
      </c>
      <c r="C10331" s="49" t="s">
        <v>209</v>
      </c>
    </row>
    <row r="10332" spans="2:3" hidden="1">
      <c r="B10332" s="49" t="s">
        <v>8368</v>
      </c>
      <c r="C10332" s="49" t="s">
        <v>209</v>
      </c>
    </row>
    <row r="10333" spans="2:3" hidden="1">
      <c r="B10333" s="49" t="s">
        <v>8369</v>
      </c>
      <c r="C10333" s="49" t="s">
        <v>209</v>
      </c>
    </row>
    <row r="10334" spans="2:3" hidden="1">
      <c r="B10334" s="49" t="s">
        <v>8370</v>
      </c>
      <c r="C10334" s="49" t="s">
        <v>209</v>
      </c>
    </row>
    <row r="10335" spans="2:3" hidden="1">
      <c r="B10335" s="49" t="s">
        <v>8371</v>
      </c>
      <c r="C10335" s="49" t="s">
        <v>209</v>
      </c>
    </row>
    <row r="10336" spans="2:3" hidden="1">
      <c r="B10336" s="49" t="s">
        <v>8372</v>
      </c>
      <c r="C10336" s="49" t="s">
        <v>209</v>
      </c>
    </row>
    <row r="10337" spans="2:3" hidden="1">
      <c r="B10337" s="49" t="s">
        <v>8373</v>
      </c>
      <c r="C10337" s="49" t="s">
        <v>209</v>
      </c>
    </row>
    <row r="10338" spans="2:3" hidden="1">
      <c r="B10338" s="49" t="s">
        <v>8374</v>
      </c>
      <c r="C10338" s="49" t="s">
        <v>209</v>
      </c>
    </row>
    <row r="10339" spans="2:3" hidden="1">
      <c r="B10339" s="49" t="s">
        <v>8375</v>
      </c>
      <c r="C10339" s="49" t="s">
        <v>209</v>
      </c>
    </row>
    <row r="10340" spans="2:3" hidden="1">
      <c r="B10340" s="49" t="s">
        <v>8376</v>
      </c>
      <c r="C10340" s="49" t="s">
        <v>209</v>
      </c>
    </row>
    <row r="10341" spans="2:3" hidden="1">
      <c r="B10341" s="49" t="s">
        <v>8377</v>
      </c>
      <c r="C10341" s="49" t="s">
        <v>209</v>
      </c>
    </row>
    <row r="10342" spans="2:3" hidden="1">
      <c r="B10342" s="49" t="s">
        <v>8378</v>
      </c>
      <c r="C10342" s="49" t="s">
        <v>209</v>
      </c>
    </row>
    <row r="10343" spans="2:3">
      <c r="B10343" s="49" t="s">
        <v>8379</v>
      </c>
      <c r="C10343" s="49" t="s">
        <v>224</v>
      </c>
    </row>
    <row r="10344" spans="2:3">
      <c r="B10344" s="49" t="s">
        <v>8380</v>
      </c>
      <c r="C10344" s="49" t="s">
        <v>224</v>
      </c>
    </row>
    <row r="10345" spans="2:3" hidden="1">
      <c r="B10345" s="49" t="s">
        <v>8381</v>
      </c>
      <c r="C10345" s="49" t="s">
        <v>213</v>
      </c>
    </row>
    <row r="10346" spans="2:3">
      <c r="B10346" s="49" t="s">
        <v>8382</v>
      </c>
      <c r="C10346" s="49" t="s">
        <v>224</v>
      </c>
    </row>
    <row r="10347" spans="2:3" hidden="1">
      <c r="B10347" s="49" t="s">
        <v>8383</v>
      </c>
      <c r="C10347" s="49" t="s">
        <v>213</v>
      </c>
    </row>
    <row r="10348" spans="2:3" hidden="1">
      <c r="B10348" s="49" t="s">
        <v>8384</v>
      </c>
      <c r="C10348" s="49" t="s">
        <v>213</v>
      </c>
    </row>
    <row r="10349" spans="2:3" hidden="1">
      <c r="B10349" s="49" t="s">
        <v>8385</v>
      </c>
      <c r="C10349" s="49" t="s">
        <v>31</v>
      </c>
    </row>
    <row r="10350" spans="2:3" hidden="1">
      <c r="B10350" s="49" t="s">
        <v>8386</v>
      </c>
      <c r="C10350" s="49" t="s">
        <v>31</v>
      </c>
    </row>
    <row r="10351" spans="2:3" hidden="1">
      <c r="B10351" s="49" t="s">
        <v>8387</v>
      </c>
      <c r="C10351" s="49" t="s">
        <v>31</v>
      </c>
    </row>
    <row r="10352" spans="2:3" hidden="1">
      <c r="B10352" s="49" t="s">
        <v>8388</v>
      </c>
      <c r="C10352" s="49" t="s">
        <v>31</v>
      </c>
    </row>
    <row r="10353" spans="2:3" hidden="1">
      <c r="B10353" s="49" t="s">
        <v>8389</v>
      </c>
      <c r="C10353" s="49" t="s">
        <v>31</v>
      </c>
    </row>
    <row r="10354" spans="2:3">
      <c r="B10354" s="49" t="s">
        <v>8390</v>
      </c>
      <c r="C10354" s="49" t="s">
        <v>224</v>
      </c>
    </row>
    <row r="10355" spans="2:3">
      <c r="B10355" s="49" t="s">
        <v>8391</v>
      </c>
      <c r="C10355" s="49" t="s">
        <v>224</v>
      </c>
    </row>
    <row r="10356" spans="2:3" hidden="1">
      <c r="B10356" s="49" t="s">
        <v>8392</v>
      </c>
      <c r="C10356" s="49" t="s">
        <v>213</v>
      </c>
    </row>
    <row r="10357" spans="2:3">
      <c r="B10357" s="49" t="s">
        <v>8393</v>
      </c>
      <c r="C10357" s="49" t="s">
        <v>224</v>
      </c>
    </row>
    <row r="10358" spans="2:3" hidden="1">
      <c r="B10358" s="49" t="s">
        <v>8394</v>
      </c>
      <c r="C10358" s="49" t="s">
        <v>213</v>
      </c>
    </row>
    <row r="10359" spans="2:3" hidden="1">
      <c r="B10359" s="49" t="s">
        <v>8395</v>
      </c>
      <c r="C10359" s="49" t="s">
        <v>213</v>
      </c>
    </row>
    <row r="10360" spans="2:3" hidden="1">
      <c r="B10360" s="49" t="s">
        <v>8396</v>
      </c>
      <c r="C10360" s="49" t="s">
        <v>213</v>
      </c>
    </row>
    <row r="10361" spans="2:3" hidden="1">
      <c r="B10361" s="49" t="s">
        <v>8397</v>
      </c>
      <c r="C10361" s="49" t="s">
        <v>213</v>
      </c>
    </row>
    <row r="10362" spans="2:3" hidden="1">
      <c r="B10362" s="49" t="s">
        <v>8398</v>
      </c>
      <c r="C10362" s="49" t="s">
        <v>31</v>
      </c>
    </row>
    <row r="10363" spans="2:3" hidden="1">
      <c r="B10363" s="49" t="s">
        <v>8399</v>
      </c>
      <c r="C10363" s="49" t="s">
        <v>31</v>
      </c>
    </row>
    <row r="10364" spans="2:3" hidden="1">
      <c r="B10364" s="49" t="s">
        <v>8400</v>
      </c>
      <c r="C10364" s="49" t="s">
        <v>31</v>
      </c>
    </row>
    <row r="10365" spans="2:3" hidden="1">
      <c r="B10365" s="49" t="s">
        <v>8401</v>
      </c>
      <c r="C10365" s="49" t="s">
        <v>213</v>
      </c>
    </row>
    <row r="10366" spans="2:3">
      <c r="B10366" s="49" t="s">
        <v>8402</v>
      </c>
      <c r="C10366" s="49" t="s">
        <v>224</v>
      </c>
    </row>
    <row r="10367" spans="2:3" hidden="1">
      <c r="B10367" s="49" t="s">
        <v>8403</v>
      </c>
      <c r="C10367" s="49" t="s">
        <v>213</v>
      </c>
    </row>
    <row r="10368" spans="2:3">
      <c r="B10368" s="49" t="s">
        <v>8404</v>
      </c>
      <c r="C10368" s="49" t="s">
        <v>224</v>
      </c>
    </row>
    <row r="10369" spans="2:3" hidden="1">
      <c r="B10369" s="49" t="s">
        <v>8405</v>
      </c>
      <c r="C10369" s="49" t="s">
        <v>213</v>
      </c>
    </row>
    <row r="10370" spans="2:3" hidden="1">
      <c r="B10370" s="49" t="s">
        <v>8406</v>
      </c>
      <c r="C10370" s="49" t="s">
        <v>213</v>
      </c>
    </row>
    <row r="10371" spans="2:3">
      <c r="B10371" s="49" t="s">
        <v>8407</v>
      </c>
      <c r="C10371" s="49" t="s">
        <v>224</v>
      </c>
    </row>
    <row r="10372" spans="2:3" hidden="1">
      <c r="B10372" s="49" t="s">
        <v>8408</v>
      </c>
      <c r="C10372" s="49" t="s">
        <v>213</v>
      </c>
    </row>
    <row r="10373" spans="2:3" hidden="1">
      <c r="B10373" s="49" t="s">
        <v>8409</v>
      </c>
      <c r="C10373" s="49" t="s">
        <v>213</v>
      </c>
    </row>
    <row r="10374" spans="2:3" hidden="1">
      <c r="B10374" s="49" t="s">
        <v>8410</v>
      </c>
      <c r="C10374" s="49" t="s">
        <v>213</v>
      </c>
    </row>
    <row r="10375" spans="2:3" hidden="1">
      <c r="B10375" s="49" t="s">
        <v>8411</v>
      </c>
      <c r="C10375" s="49" t="s">
        <v>31</v>
      </c>
    </row>
    <row r="10376" spans="2:3" hidden="1">
      <c r="B10376" s="49" t="s">
        <v>8412</v>
      </c>
      <c r="C10376" s="49" t="s">
        <v>213</v>
      </c>
    </row>
    <row r="10377" spans="2:3" hidden="1">
      <c r="B10377" s="49" t="s">
        <v>8413</v>
      </c>
      <c r="C10377" s="49" t="s">
        <v>213</v>
      </c>
    </row>
    <row r="10378" spans="2:3" hidden="1">
      <c r="B10378" s="49" t="s">
        <v>8414</v>
      </c>
      <c r="C10378" s="49" t="s">
        <v>213</v>
      </c>
    </row>
    <row r="10379" spans="2:3" hidden="1">
      <c r="B10379" s="49" t="s">
        <v>8415</v>
      </c>
      <c r="C10379" s="49" t="s">
        <v>31</v>
      </c>
    </row>
    <row r="10380" spans="2:3" hidden="1">
      <c r="B10380" s="49" t="s">
        <v>8416</v>
      </c>
      <c r="C10380" s="49" t="s">
        <v>31</v>
      </c>
    </row>
    <row r="10381" spans="2:3" hidden="1">
      <c r="B10381" s="49" t="s">
        <v>8417</v>
      </c>
      <c r="C10381" s="49" t="s">
        <v>31</v>
      </c>
    </row>
    <row r="10382" spans="2:3" hidden="1">
      <c r="B10382" s="49" t="s">
        <v>8418</v>
      </c>
      <c r="C10382" s="49" t="s">
        <v>213</v>
      </c>
    </row>
    <row r="10383" spans="2:3" hidden="1">
      <c r="B10383" s="49" t="s">
        <v>8419</v>
      </c>
      <c r="C10383" s="49" t="s">
        <v>213</v>
      </c>
    </row>
    <row r="10384" spans="2:3" hidden="1">
      <c r="B10384" s="49" t="s">
        <v>8420</v>
      </c>
      <c r="C10384" s="49" t="s">
        <v>213</v>
      </c>
    </row>
    <row r="10385" spans="2:3" hidden="1">
      <c r="B10385" s="49" t="s">
        <v>8421</v>
      </c>
      <c r="C10385" s="49" t="s">
        <v>213</v>
      </c>
    </row>
    <row r="10386" spans="2:3" hidden="1">
      <c r="B10386" s="49" t="s">
        <v>8422</v>
      </c>
      <c r="C10386" s="49" t="s">
        <v>213</v>
      </c>
    </row>
    <row r="10387" spans="2:3" hidden="1">
      <c r="B10387" s="49" t="s">
        <v>8423</v>
      </c>
      <c r="C10387" s="49" t="s">
        <v>213</v>
      </c>
    </row>
    <row r="10388" spans="2:3" hidden="1">
      <c r="B10388" s="49" t="s">
        <v>8424</v>
      </c>
      <c r="C10388" s="49" t="s">
        <v>213</v>
      </c>
    </row>
    <row r="10389" spans="2:3" hidden="1">
      <c r="B10389" s="49" t="s">
        <v>8425</v>
      </c>
      <c r="C10389" s="49" t="s">
        <v>213</v>
      </c>
    </row>
    <row r="10390" spans="2:3" hidden="1">
      <c r="B10390" s="49" t="s">
        <v>8426</v>
      </c>
      <c r="C10390" s="49" t="s">
        <v>213</v>
      </c>
    </row>
    <row r="10391" spans="2:3" hidden="1">
      <c r="B10391" s="49" t="s">
        <v>8427</v>
      </c>
      <c r="C10391" s="49" t="s">
        <v>213</v>
      </c>
    </row>
    <row r="10392" spans="2:3" hidden="1">
      <c r="B10392" s="49" t="s">
        <v>8428</v>
      </c>
      <c r="C10392" s="49" t="s">
        <v>213</v>
      </c>
    </row>
    <row r="10393" spans="2:3" hidden="1">
      <c r="B10393" s="49" t="s">
        <v>8429</v>
      </c>
      <c r="C10393" s="49" t="s">
        <v>31</v>
      </c>
    </row>
    <row r="10394" spans="2:3" hidden="1">
      <c r="B10394" s="49" t="s">
        <v>8430</v>
      </c>
      <c r="C10394" s="49" t="s">
        <v>213</v>
      </c>
    </row>
    <row r="10395" spans="2:3" hidden="1">
      <c r="B10395" s="49" t="s">
        <v>8431</v>
      </c>
      <c r="C10395" s="49" t="s">
        <v>213</v>
      </c>
    </row>
    <row r="10396" spans="2:3" hidden="1">
      <c r="B10396" s="49" t="s">
        <v>8432</v>
      </c>
      <c r="C10396" s="49" t="s">
        <v>206</v>
      </c>
    </row>
    <row r="10397" spans="2:3" hidden="1">
      <c r="B10397" s="49" t="s">
        <v>8433</v>
      </c>
      <c r="C10397" s="49" t="s">
        <v>206</v>
      </c>
    </row>
    <row r="10398" spans="2:3" hidden="1">
      <c r="B10398" s="49" t="s">
        <v>8434</v>
      </c>
      <c r="C10398" s="49" t="s">
        <v>206</v>
      </c>
    </row>
    <row r="10399" spans="2:3" hidden="1">
      <c r="B10399" s="49" t="s">
        <v>8435</v>
      </c>
      <c r="C10399" s="49" t="s">
        <v>206</v>
      </c>
    </row>
    <row r="10400" spans="2:3" hidden="1">
      <c r="B10400" s="49" t="s">
        <v>8436</v>
      </c>
      <c r="C10400" s="49" t="s">
        <v>206</v>
      </c>
    </row>
    <row r="10401" spans="2:3" hidden="1">
      <c r="B10401" s="49" t="s">
        <v>8437</v>
      </c>
      <c r="C10401" s="49" t="s">
        <v>206</v>
      </c>
    </row>
    <row r="10402" spans="2:3" hidden="1">
      <c r="B10402" s="49" t="s">
        <v>8438</v>
      </c>
      <c r="C10402" s="49" t="s">
        <v>206</v>
      </c>
    </row>
    <row r="10403" spans="2:3" hidden="1">
      <c r="B10403" s="49" t="s">
        <v>8439</v>
      </c>
      <c r="C10403" s="49" t="s">
        <v>206</v>
      </c>
    </row>
    <row r="10404" spans="2:3" hidden="1">
      <c r="B10404" s="49" t="s">
        <v>8440</v>
      </c>
      <c r="C10404" s="49" t="s">
        <v>206</v>
      </c>
    </row>
    <row r="10405" spans="2:3" hidden="1">
      <c r="B10405" s="49" t="s">
        <v>8441</v>
      </c>
      <c r="C10405" s="49" t="s">
        <v>206</v>
      </c>
    </row>
    <row r="10406" spans="2:3" hidden="1">
      <c r="B10406" s="49" t="s">
        <v>8442</v>
      </c>
      <c r="C10406" s="49" t="s">
        <v>206</v>
      </c>
    </row>
    <row r="10407" spans="2:3" hidden="1">
      <c r="B10407" s="49" t="s">
        <v>8443</v>
      </c>
      <c r="C10407" s="49" t="s">
        <v>206</v>
      </c>
    </row>
    <row r="10408" spans="2:3" hidden="1">
      <c r="B10408" s="49" t="s">
        <v>8444</v>
      </c>
      <c r="C10408" s="49" t="s">
        <v>206</v>
      </c>
    </row>
    <row r="10409" spans="2:3" hidden="1">
      <c r="B10409" s="49" t="s">
        <v>8445</v>
      </c>
      <c r="C10409" s="49" t="s">
        <v>206</v>
      </c>
    </row>
    <row r="10410" spans="2:3" hidden="1">
      <c r="B10410" s="49" t="s">
        <v>8446</v>
      </c>
      <c r="C10410" s="49" t="s">
        <v>206</v>
      </c>
    </row>
    <row r="10411" spans="2:3" hidden="1">
      <c r="B10411" s="49" t="s">
        <v>8447</v>
      </c>
      <c r="C10411" s="49" t="s">
        <v>206</v>
      </c>
    </row>
    <row r="10412" spans="2:3" hidden="1">
      <c r="B10412" s="49" t="s">
        <v>8448</v>
      </c>
      <c r="C10412" s="49" t="s">
        <v>206</v>
      </c>
    </row>
    <row r="10413" spans="2:3" hidden="1">
      <c r="B10413" s="49" t="s">
        <v>8449</v>
      </c>
      <c r="C10413" s="49" t="s">
        <v>206</v>
      </c>
    </row>
    <row r="10414" spans="2:3" hidden="1">
      <c r="B10414" s="49" t="s">
        <v>8450</v>
      </c>
      <c r="C10414" s="49" t="s">
        <v>206</v>
      </c>
    </row>
    <row r="10415" spans="2:3" hidden="1">
      <c r="B10415" s="49" t="s">
        <v>8451</v>
      </c>
      <c r="C10415" s="49" t="s">
        <v>206</v>
      </c>
    </row>
    <row r="10416" spans="2:3">
      <c r="B10416" s="49" t="s">
        <v>8452</v>
      </c>
      <c r="C10416" s="49" t="s">
        <v>224</v>
      </c>
    </row>
    <row r="10417" spans="2:3">
      <c r="B10417" s="49" t="s">
        <v>8453</v>
      </c>
      <c r="C10417" s="49" t="s">
        <v>224</v>
      </c>
    </row>
    <row r="10418" spans="2:3" hidden="1">
      <c r="B10418" s="49" t="s">
        <v>8454</v>
      </c>
      <c r="C10418" s="49" t="s">
        <v>213</v>
      </c>
    </row>
    <row r="10419" spans="2:3">
      <c r="B10419" s="49" t="s">
        <v>8455</v>
      </c>
      <c r="C10419" s="49" t="s">
        <v>224</v>
      </c>
    </row>
    <row r="10420" spans="2:3" hidden="1">
      <c r="B10420" s="49" t="s">
        <v>8456</v>
      </c>
      <c r="C10420" s="49" t="s">
        <v>213</v>
      </c>
    </row>
    <row r="10421" spans="2:3" hidden="1">
      <c r="B10421" s="49" t="s">
        <v>8457</v>
      </c>
      <c r="C10421" s="49" t="s">
        <v>213</v>
      </c>
    </row>
    <row r="10422" spans="2:3" hidden="1">
      <c r="B10422" s="49" t="s">
        <v>8458</v>
      </c>
      <c r="C10422" s="49" t="s">
        <v>213</v>
      </c>
    </row>
    <row r="10423" spans="2:3" hidden="1">
      <c r="B10423" s="49" t="s">
        <v>8459</v>
      </c>
      <c r="C10423" s="49" t="s">
        <v>213</v>
      </c>
    </row>
    <row r="10424" spans="2:3" hidden="1">
      <c r="B10424" s="49" t="s">
        <v>8460</v>
      </c>
      <c r="C10424" s="49" t="s">
        <v>31</v>
      </c>
    </row>
    <row r="10425" spans="2:3" hidden="1">
      <c r="B10425" s="49" t="s">
        <v>8461</v>
      </c>
      <c r="C10425" s="49" t="s">
        <v>31</v>
      </c>
    </row>
    <row r="10426" spans="2:3" hidden="1">
      <c r="B10426" s="49" t="s">
        <v>8462</v>
      </c>
      <c r="C10426" s="49" t="s">
        <v>31</v>
      </c>
    </row>
    <row r="10427" spans="2:3">
      <c r="B10427" s="49" t="s">
        <v>8463</v>
      </c>
      <c r="C10427" s="49" t="s">
        <v>224</v>
      </c>
    </row>
    <row r="10428" spans="2:3" hidden="1">
      <c r="B10428" s="49" t="s">
        <v>8464</v>
      </c>
      <c r="C10428" s="49" t="s">
        <v>213</v>
      </c>
    </row>
    <row r="10429" spans="2:3">
      <c r="B10429" s="49" t="s">
        <v>8465</v>
      </c>
      <c r="C10429" s="49" t="s">
        <v>224</v>
      </c>
    </row>
    <row r="10430" spans="2:3" hidden="1">
      <c r="B10430" s="49" t="s">
        <v>8466</v>
      </c>
      <c r="C10430" s="49" t="s">
        <v>213</v>
      </c>
    </row>
    <row r="10431" spans="2:3">
      <c r="B10431" s="49" t="s">
        <v>8467</v>
      </c>
      <c r="C10431" s="49" t="s">
        <v>224</v>
      </c>
    </row>
    <row r="10432" spans="2:3" hidden="1">
      <c r="B10432" s="49" t="s">
        <v>8468</v>
      </c>
      <c r="C10432" s="49" t="s">
        <v>213</v>
      </c>
    </row>
    <row r="10433" spans="2:3" hidden="1">
      <c r="B10433" s="49" t="s">
        <v>8469</v>
      </c>
      <c r="C10433" s="49" t="s">
        <v>213</v>
      </c>
    </row>
    <row r="10434" spans="2:3" hidden="1">
      <c r="B10434" s="49" t="s">
        <v>8470</v>
      </c>
      <c r="C10434" s="49" t="s">
        <v>213</v>
      </c>
    </row>
    <row r="10435" spans="2:3" hidden="1">
      <c r="B10435" s="49" t="s">
        <v>8471</v>
      </c>
      <c r="C10435" s="49" t="s">
        <v>213</v>
      </c>
    </row>
    <row r="10436" spans="2:3" hidden="1">
      <c r="B10436" s="49" t="s">
        <v>8472</v>
      </c>
      <c r="C10436" s="49" t="s">
        <v>213</v>
      </c>
    </row>
    <row r="10437" spans="2:3" hidden="1">
      <c r="B10437" s="49" t="s">
        <v>8473</v>
      </c>
      <c r="C10437" s="49" t="s">
        <v>31</v>
      </c>
    </row>
    <row r="10438" spans="2:3" hidden="1">
      <c r="B10438" s="49" t="s">
        <v>8474</v>
      </c>
      <c r="C10438" s="49" t="s">
        <v>31</v>
      </c>
    </row>
    <row r="10439" spans="2:3" hidden="1">
      <c r="B10439" s="49" t="s">
        <v>8475</v>
      </c>
      <c r="C10439" s="49" t="s">
        <v>31</v>
      </c>
    </row>
    <row r="10440" spans="2:3" hidden="1">
      <c r="B10440" s="49" t="s">
        <v>8476</v>
      </c>
      <c r="C10440" s="49" t="s">
        <v>213</v>
      </c>
    </row>
    <row r="10441" spans="2:3">
      <c r="B10441" s="49" t="s">
        <v>8477</v>
      </c>
      <c r="C10441" s="49" t="s">
        <v>224</v>
      </c>
    </row>
    <row r="10442" spans="2:3" hidden="1">
      <c r="B10442" s="49" t="s">
        <v>8478</v>
      </c>
      <c r="C10442" s="49" t="s">
        <v>213</v>
      </c>
    </row>
    <row r="10443" spans="2:3">
      <c r="B10443" s="49" t="s">
        <v>8479</v>
      </c>
      <c r="C10443" s="49" t="s">
        <v>224</v>
      </c>
    </row>
    <row r="10444" spans="2:3" hidden="1">
      <c r="B10444" s="49" t="s">
        <v>8480</v>
      </c>
      <c r="C10444" s="49" t="s">
        <v>213</v>
      </c>
    </row>
    <row r="10445" spans="2:3" hidden="1">
      <c r="B10445" s="49" t="s">
        <v>8481</v>
      </c>
      <c r="C10445" s="49" t="s">
        <v>213</v>
      </c>
    </row>
    <row r="10446" spans="2:3">
      <c r="B10446" s="49" t="s">
        <v>8482</v>
      </c>
      <c r="C10446" s="49" t="s">
        <v>224</v>
      </c>
    </row>
    <row r="10447" spans="2:3" hidden="1">
      <c r="B10447" s="49" t="s">
        <v>8483</v>
      </c>
      <c r="C10447" s="49" t="s">
        <v>213</v>
      </c>
    </row>
    <row r="10448" spans="2:3" hidden="1">
      <c r="B10448" s="49" t="s">
        <v>8484</v>
      </c>
      <c r="C10448" s="49" t="s">
        <v>213</v>
      </c>
    </row>
    <row r="10449" spans="2:3" hidden="1">
      <c r="B10449" s="49" t="s">
        <v>8485</v>
      </c>
      <c r="C10449" s="49" t="s">
        <v>213</v>
      </c>
    </row>
    <row r="10450" spans="2:3" hidden="1">
      <c r="B10450" s="49" t="s">
        <v>8486</v>
      </c>
      <c r="C10450" s="49" t="s">
        <v>213</v>
      </c>
    </row>
    <row r="10451" spans="2:3" hidden="1">
      <c r="B10451" s="49" t="s">
        <v>8487</v>
      </c>
      <c r="C10451" s="49" t="s">
        <v>213</v>
      </c>
    </row>
    <row r="10452" spans="2:3" hidden="1">
      <c r="B10452" s="49" t="s">
        <v>8488</v>
      </c>
      <c r="C10452" s="49" t="s">
        <v>213</v>
      </c>
    </row>
    <row r="10453" spans="2:3" hidden="1">
      <c r="B10453" s="49" t="s">
        <v>8489</v>
      </c>
      <c r="C10453" s="49" t="s">
        <v>213</v>
      </c>
    </row>
    <row r="10454" spans="2:3" hidden="1">
      <c r="B10454" s="49" t="s">
        <v>8490</v>
      </c>
      <c r="C10454" s="49" t="s">
        <v>31</v>
      </c>
    </row>
    <row r="10455" spans="2:3" hidden="1">
      <c r="B10455" s="49" t="s">
        <v>8491</v>
      </c>
      <c r="C10455" s="49" t="s">
        <v>31</v>
      </c>
    </row>
    <row r="10456" spans="2:3" hidden="1">
      <c r="B10456" s="49" t="s">
        <v>8492</v>
      </c>
      <c r="C10456" s="49" t="s">
        <v>31</v>
      </c>
    </row>
    <row r="10457" spans="2:3" hidden="1">
      <c r="B10457" s="49" t="s">
        <v>8493</v>
      </c>
      <c r="C10457" s="49" t="s">
        <v>213</v>
      </c>
    </row>
    <row r="10458" spans="2:3" hidden="1">
      <c r="B10458" s="49" t="s">
        <v>8494</v>
      </c>
      <c r="C10458" s="49" t="s">
        <v>213</v>
      </c>
    </row>
    <row r="10459" spans="2:3" hidden="1">
      <c r="B10459" s="49" t="s">
        <v>8495</v>
      </c>
      <c r="C10459" s="49" t="s">
        <v>213</v>
      </c>
    </row>
    <row r="10460" spans="2:3" hidden="1">
      <c r="B10460" s="49" t="s">
        <v>8496</v>
      </c>
      <c r="C10460" s="49" t="s">
        <v>213</v>
      </c>
    </row>
    <row r="10461" spans="2:3" hidden="1">
      <c r="B10461" s="49" t="s">
        <v>8497</v>
      </c>
      <c r="C10461" s="49" t="s">
        <v>213</v>
      </c>
    </row>
    <row r="10462" spans="2:3" hidden="1">
      <c r="B10462" s="49" t="s">
        <v>8498</v>
      </c>
      <c r="C10462" s="49" t="s">
        <v>213</v>
      </c>
    </row>
    <row r="10463" spans="2:3" hidden="1">
      <c r="B10463" s="49" t="s">
        <v>8499</v>
      </c>
      <c r="C10463" s="49" t="s">
        <v>213</v>
      </c>
    </row>
    <row r="10464" spans="2:3" hidden="1">
      <c r="B10464" s="49" t="s">
        <v>8500</v>
      </c>
      <c r="C10464" s="49" t="s">
        <v>213</v>
      </c>
    </row>
    <row r="10465" spans="2:3" hidden="1">
      <c r="B10465" s="49" t="s">
        <v>8501</v>
      </c>
      <c r="C10465" s="49" t="s">
        <v>213</v>
      </c>
    </row>
    <row r="10466" spans="2:3" hidden="1">
      <c r="B10466" s="49" t="s">
        <v>8502</v>
      </c>
      <c r="C10466" s="49" t="s">
        <v>213</v>
      </c>
    </row>
    <row r="10467" spans="2:3" hidden="1">
      <c r="B10467" s="49" t="s">
        <v>8503</v>
      </c>
      <c r="C10467" s="49" t="s">
        <v>213</v>
      </c>
    </row>
    <row r="10468" spans="2:3" hidden="1">
      <c r="B10468" s="49" t="s">
        <v>8504</v>
      </c>
      <c r="C10468" s="49" t="s">
        <v>213</v>
      </c>
    </row>
    <row r="10469" spans="2:3" hidden="1">
      <c r="B10469" s="49" t="s">
        <v>8505</v>
      </c>
      <c r="C10469" s="49" t="s">
        <v>213</v>
      </c>
    </row>
    <row r="10470" spans="2:3" hidden="1">
      <c r="B10470" s="49" t="s">
        <v>8506</v>
      </c>
      <c r="C10470" s="49" t="s">
        <v>213</v>
      </c>
    </row>
    <row r="10471" spans="2:3" hidden="1">
      <c r="B10471" s="49" t="s">
        <v>8507</v>
      </c>
      <c r="C10471" s="49" t="s">
        <v>206</v>
      </c>
    </row>
    <row r="10472" spans="2:3" hidden="1">
      <c r="B10472" s="49" t="s">
        <v>8508</v>
      </c>
      <c r="C10472" s="49" t="s">
        <v>206</v>
      </c>
    </row>
    <row r="10473" spans="2:3" hidden="1">
      <c r="B10473" s="49" t="s">
        <v>8509</v>
      </c>
      <c r="C10473" s="49" t="s">
        <v>206</v>
      </c>
    </row>
    <row r="10474" spans="2:3" hidden="1">
      <c r="B10474" s="49" t="s">
        <v>8510</v>
      </c>
      <c r="C10474" s="49" t="s">
        <v>206</v>
      </c>
    </row>
    <row r="10475" spans="2:3" hidden="1">
      <c r="B10475" s="49" t="s">
        <v>8511</v>
      </c>
      <c r="C10475" s="49" t="s">
        <v>206</v>
      </c>
    </row>
    <row r="10476" spans="2:3" hidden="1">
      <c r="B10476" s="49" t="s">
        <v>8512</v>
      </c>
      <c r="C10476" s="49" t="s">
        <v>206</v>
      </c>
    </row>
    <row r="10477" spans="2:3" hidden="1">
      <c r="B10477" s="49" t="s">
        <v>8513</v>
      </c>
      <c r="C10477" s="49" t="s">
        <v>206</v>
      </c>
    </row>
    <row r="10478" spans="2:3" hidden="1">
      <c r="B10478" s="49" t="s">
        <v>8514</v>
      </c>
      <c r="C10478" s="49" t="s">
        <v>206</v>
      </c>
    </row>
    <row r="10479" spans="2:3" hidden="1">
      <c r="B10479" s="49" t="s">
        <v>8515</v>
      </c>
      <c r="C10479" s="49" t="s">
        <v>206</v>
      </c>
    </row>
    <row r="10480" spans="2:3" hidden="1">
      <c r="B10480" s="49" t="s">
        <v>8516</v>
      </c>
      <c r="C10480" s="49" t="s">
        <v>206</v>
      </c>
    </row>
    <row r="10481" spans="2:3" hidden="1">
      <c r="B10481" s="49" t="s">
        <v>8517</v>
      </c>
      <c r="C10481" s="49" t="s">
        <v>206</v>
      </c>
    </row>
    <row r="10482" spans="2:3" hidden="1">
      <c r="B10482" s="49" t="s">
        <v>8518</v>
      </c>
      <c r="C10482" s="49" t="s">
        <v>206</v>
      </c>
    </row>
    <row r="10483" spans="2:3" hidden="1">
      <c r="B10483" s="49" t="s">
        <v>8519</v>
      </c>
      <c r="C10483" s="49" t="s">
        <v>206</v>
      </c>
    </row>
    <row r="10484" spans="2:3" hidden="1">
      <c r="B10484" s="49" t="s">
        <v>8520</v>
      </c>
      <c r="C10484" s="49" t="s">
        <v>206</v>
      </c>
    </row>
    <row r="10485" spans="2:3" hidden="1">
      <c r="B10485" s="49" t="s">
        <v>8521</v>
      </c>
      <c r="C10485" s="49" t="s">
        <v>206</v>
      </c>
    </row>
    <row r="10486" spans="2:3" hidden="1">
      <c r="B10486" s="49" t="s">
        <v>8522</v>
      </c>
      <c r="C10486" s="49" t="s">
        <v>206</v>
      </c>
    </row>
    <row r="10487" spans="2:3" hidden="1">
      <c r="B10487" s="49" t="s">
        <v>8523</v>
      </c>
      <c r="C10487" s="49" t="s">
        <v>206</v>
      </c>
    </row>
    <row r="10488" spans="2:3" hidden="1">
      <c r="B10488" s="49" t="s">
        <v>8524</v>
      </c>
      <c r="C10488" s="49" t="s">
        <v>206</v>
      </c>
    </row>
    <row r="10489" spans="2:3" hidden="1">
      <c r="B10489" s="49" t="s">
        <v>8525</v>
      </c>
      <c r="C10489" s="49" t="s">
        <v>206</v>
      </c>
    </row>
    <row r="10490" spans="2:3" hidden="1">
      <c r="B10490" s="49" t="s">
        <v>8526</v>
      </c>
      <c r="C10490" s="49" t="s">
        <v>206</v>
      </c>
    </row>
    <row r="10491" spans="2:3" hidden="1">
      <c r="B10491" s="49" t="s">
        <v>8527</v>
      </c>
      <c r="C10491" s="49" t="s">
        <v>206</v>
      </c>
    </row>
    <row r="10492" spans="2:3" hidden="1">
      <c r="B10492" s="49" t="s">
        <v>8528</v>
      </c>
      <c r="C10492" s="49" t="s">
        <v>213</v>
      </c>
    </row>
    <row r="10493" spans="2:3">
      <c r="B10493" s="49" t="s">
        <v>8529</v>
      </c>
      <c r="C10493" s="49" t="s">
        <v>224</v>
      </c>
    </row>
    <row r="10494" spans="2:3" hidden="1">
      <c r="B10494" s="49" t="s">
        <v>8530</v>
      </c>
      <c r="C10494" s="49" t="s">
        <v>213</v>
      </c>
    </row>
    <row r="10495" spans="2:3">
      <c r="B10495" s="49" t="s">
        <v>8531</v>
      </c>
      <c r="C10495" s="49" t="s">
        <v>224</v>
      </c>
    </row>
    <row r="10496" spans="2:3" hidden="1">
      <c r="B10496" s="49" t="s">
        <v>8532</v>
      </c>
      <c r="C10496" s="49" t="s">
        <v>213</v>
      </c>
    </row>
    <row r="10497" spans="2:3" hidden="1">
      <c r="B10497" s="49" t="s">
        <v>8533</v>
      </c>
      <c r="C10497" s="49" t="s">
        <v>213</v>
      </c>
    </row>
    <row r="10498" spans="2:3">
      <c r="B10498" s="49" t="s">
        <v>8534</v>
      </c>
      <c r="C10498" s="49" t="s">
        <v>224</v>
      </c>
    </row>
    <row r="10499" spans="2:3" hidden="1">
      <c r="B10499" s="49" t="s">
        <v>8535</v>
      </c>
      <c r="C10499" s="49" t="s">
        <v>213</v>
      </c>
    </row>
    <row r="10500" spans="2:3" hidden="1">
      <c r="B10500" s="49" t="s">
        <v>8536</v>
      </c>
      <c r="C10500" s="49" t="s">
        <v>213</v>
      </c>
    </row>
    <row r="10501" spans="2:3" hidden="1">
      <c r="B10501" s="49" t="s">
        <v>8537</v>
      </c>
      <c r="C10501" s="49" t="s">
        <v>213</v>
      </c>
    </row>
    <row r="10502" spans="2:3" hidden="1">
      <c r="B10502" s="49" t="s">
        <v>8538</v>
      </c>
      <c r="C10502" s="49" t="s">
        <v>31</v>
      </c>
    </row>
    <row r="10503" spans="2:3" hidden="1">
      <c r="B10503" s="49" t="s">
        <v>8539</v>
      </c>
      <c r="C10503" s="49" t="s">
        <v>213</v>
      </c>
    </row>
    <row r="10504" spans="2:3" hidden="1">
      <c r="B10504" s="49" t="s">
        <v>8540</v>
      </c>
      <c r="C10504" s="49" t="s">
        <v>213</v>
      </c>
    </row>
    <row r="10505" spans="2:3" hidden="1">
      <c r="B10505" s="49" t="s">
        <v>8541</v>
      </c>
      <c r="C10505" s="49" t="s">
        <v>213</v>
      </c>
    </row>
    <row r="10506" spans="2:3" hidden="1">
      <c r="B10506" s="49" t="s">
        <v>8542</v>
      </c>
      <c r="C10506" s="49" t="s">
        <v>31</v>
      </c>
    </row>
    <row r="10507" spans="2:3" hidden="1">
      <c r="B10507" s="49" t="s">
        <v>8543</v>
      </c>
      <c r="C10507" s="49" t="s">
        <v>31</v>
      </c>
    </row>
    <row r="10508" spans="2:3" hidden="1">
      <c r="B10508" s="49" t="s">
        <v>8544</v>
      </c>
      <c r="C10508" s="49" t="s">
        <v>31</v>
      </c>
    </row>
    <row r="10509" spans="2:3" hidden="1">
      <c r="B10509" s="49" t="s">
        <v>8545</v>
      </c>
      <c r="C10509" s="49" t="s">
        <v>213</v>
      </c>
    </row>
    <row r="10510" spans="2:3">
      <c r="B10510" s="49" t="s">
        <v>8546</v>
      </c>
      <c r="C10510" s="49" t="s">
        <v>224</v>
      </c>
    </row>
    <row r="10511" spans="2:3" hidden="1">
      <c r="B10511" s="49" t="s">
        <v>8547</v>
      </c>
      <c r="C10511" s="49" t="s">
        <v>213</v>
      </c>
    </row>
    <row r="10512" spans="2:3">
      <c r="B10512" s="49" t="s">
        <v>8548</v>
      </c>
      <c r="C10512" s="49" t="s">
        <v>224</v>
      </c>
    </row>
    <row r="10513" spans="2:3" hidden="1">
      <c r="B10513" s="49" t="s">
        <v>8549</v>
      </c>
      <c r="C10513" s="49" t="s">
        <v>213</v>
      </c>
    </row>
    <row r="10514" spans="2:3" hidden="1">
      <c r="B10514" s="49" t="s">
        <v>8550</v>
      </c>
      <c r="C10514" s="49" t="s">
        <v>213</v>
      </c>
    </row>
    <row r="10515" spans="2:3">
      <c r="B10515" s="49" t="s">
        <v>8551</v>
      </c>
      <c r="C10515" s="49" t="s">
        <v>224</v>
      </c>
    </row>
    <row r="10516" spans="2:3" hidden="1">
      <c r="B10516" s="49" t="s">
        <v>8552</v>
      </c>
      <c r="C10516" s="49" t="s">
        <v>213</v>
      </c>
    </row>
    <row r="10517" spans="2:3" hidden="1">
      <c r="B10517" s="49" t="s">
        <v>8553</v>
      </c>
      <c r="C10517" s="49" t="s">
        <v>213</v>
      </c>
    </row>
    <row r="10518" spans="2:3" hidden="1">
      <c r="B10518" s="49" t="s">
        <v>8554</v>
      </c>
      <c r="C10518" s="49" t="s">
        <v>213</v>
      </c>
    </row>
    <row r="10519" spans="2:3" hidden="1">
      <c r="B10519" s="49" t="s">
        <v>8555</v>
      </c>
      <c r="C10519" s="49" t="s">
        <v>213</v>
      </c>
    </row>
    <row r="10520" spans="2:3" hidden="1">
      <c r="B10520" s="49" t="s">
        <v>8556</v>
      </c>
      <c r="C10520" s="49" t="s">
        <v>213</v>
      </c>
    </row>
    <row r="10521" spans="2:3" hidden="1">
      <c r="B10521" s="49" t="s">
        <v>8557</v>
      </c>
      <c r="C10521" s="49" t="s">
        <v>213</v>
      </c>
    </row>
    <row r="10522" spans="2:3" hidden="1">
      <c r="B10522" s="49" t="s">
        <v>8558</v>
      </c>
      <c r="C10522" s="49" t="s">
        <v>213</v>
      </c>
    </row>
    <row r="10523" spans="2:3" hidden="1">
      <c r="B10523" s="49" t="s">
        <v>8559</v>
      </c>
      <c r="C10523" s="49" t="s">
        <v>31</v>
      </c>
    </row>
    <row r="10524" spans="2:3" hidden="1">
      <c r="B10524" s="49" t="s">
        <v>8560</v>
      </c>
      <c r="C10524" s="49" t="s">
        <v>31</v>
      </c>
    </row>
    <row r="10525" spans="2:3" hidden="1">
      <c r="B10525" s="49" t="s">
        <v>8561</v>
      </c>
      <c r="C10525" s="49" t="s">
        <v>31</v>
      </c>
    </row>
    <row r="10526" spans="2:3" hidden="1">
      <c r="B10526" s="49" t="s">
        <v>8562</v>
      </c>
      <c r="C10526" s="49" t="s">
        <v>213</v>
      </c>
    </row>
    <row r="10527" spans="2:3" hidden="1">
      <c r="B10527" s="49" t="s">
        <v>8563</v>
      </c>
      <c r="C10527" s="49" t="s">
        <v>213</v>
      </c>
    </row>
    <row r="10528" spans="2:3">
      <c r="B10528" s="49" t="s">
        <v>8564</v>
      </c>
      <c r="C10528" s="49" t="s">
        <v>224</v>
      </c>
    </row>
    <row r="10529" spans="2:3" hidden="1">
      <c r="B10529" s="49" t="s">
        <v>8565</v>
      </c>
      <c r="C10529" s="49" t="s">
        <v>213</v>
      </c>
    </row>
    <row r="10530" spans="2:3" hidden="1">
      <c r="B10530" s="49" t="s">
        <v>8566</v>
      </c>
      <c r="C10530" s="49" t="s">
        <v>213</v>
      </c>
    </row>
    <row r="10531" spans="2:3">
      <c r="B10531" s="49" t="s">
        <v>8567</v>
      </c>
      <c r="C10531" s="49" t="s">
        <v>224</v>
      </c>
    </row>
    <row r="10532" spans="2:3" hidden="1">
      <c r="B10532" s="49" t="s">
        <v>8568</v>
      </c>
      <c r="C10532" s="49" t="s">
        <v>213</v>
      </c>
    </row>
    <row r="10533" spans="2:3" hidden="1">
      <c r="B10533" s="49" t="s">
        <v>8569</v>
      </c>
      <c r="C10533" s="49" t="s">
        <v>213</v>
      </c>
    </row>
    <row r="10534" spans="2:3" hidden="1">
      <c r="B10534" s="49" t="s">
        <v>8570</v>
      </c>
      <c r="C10534" s="49" t="s">
        <v>213</v>
      </c>
    </row>
    <row r="10535" spans="2:3">
      <c r="B10535" s="49" t="s">
        <v>8571</v>
      </c>
      <c r="C10535" s="49" t="s">
        <v>224</v>
      </c>
    </row>
    <row r="10536" spans="2:3" hidden="1">
      <c r="B10536" s="49" t="s">
        <v>8572</v>
      </c>
      <c r="C10536" s="49" t="s">
        <v>213</v>
      </c>
    </row>
    <row r="10537" spans="2:3" hidden="1">
      <c r="B10537" s="49" t="s">
        <v>8573</v>
      </c>
      <c r="C10537" s="49" t="s">
        <v>213</v>
      </c>
    </row>
    <row r="10538" spans="2:3" hidden="1">
      <c r="B10538" s="49" t="s">
        <v>8574</v>
      </c>
      <c r="C10538" s="49" t="s">
        <v>213</v>
      </c>
    </row>
    <row r="10539" spans="2:3" hidden="1">
      <c r="B10539" s="49" t="s">
        <v>8575</v>
      </c>
      <c r="C10539" s="49" t="s">
        <v>213</v>
      </c>
    </row>
    <row r="10540" spans="2:3" hidden="1">
      <c r="B10540" s="49" t="s">
        <v>8576</v>
      </c>
      <c r="C10540" s="49" t="s">
        <v>213</v>
      </c>
    </row>
    <row r="10541" spans="2:3" hidden="1">
      <c r="B10541" s="49" t="s">
        <v>8577</v>
      </c>
      <c r="C10541" s="49" t="s">
        <v>213</v>
      </c>
    </row>
    <row r="10542" spans="2:3" hidden="1">
      <c r="B10542" s="49" t="s">
        <v>8578</v>
      </c>
      <c r="C10542" s="49" t="s">
        <v>213</v>
      </c>
    </row>
    <row r="10543" spans="2:3" hidden="1">
      <c r="B10543" s="49" t="s">
        <v>8579</v>
      </c>
      <c r="C10543" s="49" t="s">
        <v>213</v>
      </c>
    </row>
    <row r="10544" spans="2:3" hidden="1">
      <c r="B10544" s="49" t="s">
        <v>8580</v>
      </c>
      <c r="C10544" s="49" t="s">
        <v>213</v>
      </c>
    </row>
    <row r="10545" spans="2:3" hidden="1">
      <c r="B10545" s="49" t="s">
        <v>8581</v>
      </c>
      <c r="C10545" s="49" t="s">
        <v>31</v>
      </c>
    </row>
    <row r="10546" spans="2:3" hidden="1">
      <c r="B10546" s="49" t="s">
        <v>8582</v>
      </c>
      <c r="C10546" s="49" t="s">
        <v>31</v>
      </c>
    </row>
    <row r="10547" spans="2:3" hidden="1">
      <c r="B10547" s="49" t="s">
        <v>8583</v>
      </c>
      <c r="C10547" s="49" t="s">
        <v>31</v>
      </c>
    </row>
    <row r="10548" spans="2:3" hidden="1">
      <c r="B10548" s="49" t="s">
        <v>8584</v>
      </c>
      <c r="C10548" s="49" t="s">
        <v>213</v>
      </c>
    </row>
    <row r="10549" spans="2:3" hidden="1">
      <c r="B10549" s="49" t="s">
        <v>8585</v>
      </c>
      <c r="C10549" s="49" t="s">
        <v>213</v>
      </c>
    </row>
    <row r="10550" spans="2:3" hidden="1">
      <c r="B10550" s="49" t="s">
        <v>8586</v>
      </c>
      <c r="C10550" s="49" t="s">
        <v>213</v>
      </c>
    </row>
    <row r="10551" spans="2:3" hidden="1">
      <c r="B10551" s="49" t="s">
        <v>8587</v>
      </c>
      <c r="C10551" s="49" t="s">
        <v>213</v>
      </c>
    </row>
    <row r="10552" spans="2:3" hidden="1">
      <c r="B10552" s="49" t="s">
        <v>8588</v>
      </c>
      <c r="C10552" s="49" t="s">
        <v>213</v>
      </c>
    </row>
    <row r="10553" spans="2:3" hidden="1">
      <c r="B10553" s="49" t="s">
        <v>8589</v>
      </c>
      <c r="C10553" s="49" t="s">
        <v>213</v>
      </c>
    </row>
    <row r="10554" spans="2:3" hidden="1">
      <c r="B10554" s="49" t="s">
        <v>8590</v>
      </c>
      <c r="C10554" s="49" t="s">
        <v>213</v>
      </c>
    </row>
    <row r="10555" spans="2:3" hidden="1">
      <c r="B10555" s="49" t="s">
        <v>8591</v>
      </c>
      <c r="C10555" s="49" t="s">
        <v>213</v>
      </c>
    </row>
    <row r="10556" spans="2:3" hidden="1">
      <c r="B10556" s="49" t="s">
        <v>8592</v>
      </c>
      <c r="C10556" s="49" t="s">
        <v>213</v>
      </c>
    </row>
    <row r="10557" spans="2:3" hidden="1">
      <c r="B10557" s="49" t="s">
        <v>8593</v>
      </c>
      <c r="C10557" s="49" t="s">
        <v>213</v>
      </c>
    </row>
    <row r="10558" spans="2:3" hidden="1">
      <c r="B10558" s="49" t="s">
        <v>8594</v>
      </c>
      <c r="C10558" s="49" t="s">
        <v>213</v>
      </c>
    </row>
    <row r="10559" spans="2:3" hidden="1">
      <c r="B10559" s="49" t="s">
        <v>8595</v>
      </c>
      <c r="C10559" s="49" t="s">
        <v>213</v>
      </c>
    </row>
    <row r="10560" spans="2:3" hidden="1">
      <c r="B10560" s="49" t="s">
        <v>8596</v>
      </c>
      <c r="C10560" s="49" t="s">
        <v>213</v>
      </c>
    </row>
    <row r="10561" spans="2:3" hidden="1">
      <c r="B10561" s="49" t="s">
        <v>8597</v>
      </c>
      <c r="C10561" s="49" t="s">
        <v>213</v>
      </c>
    </row>
    <row r="10562" spans="2:3" hidden="1">
      <c r="B10562" s="49" t="s">
        <v>8598</v>
      </c>
      <c r="C10562" s="49" t="s">
        <v>213</v>
      </c>
    </row>
    <row r="10563" spans="2:3" hidden="1">
      <c r="B10563" s="49" t="s">
        <v>8599</v>
      </c>
      <c r="C10563" s="49" t="s">
        <v>213</v>
      </c>
    </row>
    <row r="10564" spans="2:3" hidden="1">
      <c r="B10564" s="49" t="s">
        <v>8600</v>
      </c>
      <c r="C10564" s="49" t="s">
        <v>213</v>
      </c>
    </row>
    <row r="10565" spans="2:3" hidden="1">
      <c r="B10565" s="49" t="s">
        <v>8601</v>
      </c>
      <c r="C10565" s="49" t="s">
        <v>213</v>
      </c>
    </row>
    <row r="10566" spans="2:3" hidden="1">
      <c r="B10566" s="49" t="s">
        <v>8602</v>
      </c>
      <c r="C10566" s="49" t="s">
        <v>206</v>
      </c>
    </row>
    <row r="10567" spans="2:3" hidden="1">
      <c r="B10567" s="49" t="s">
        <v>8603</v>
      </c>
      <c r="C10567" s="49" t="s">
        <v>206</v>
      </c>
    </row>
    <row r="10568" spans="2:3" hidden="1">
      <c r="B10568" s="49" t="s">
        <v>8604</v>
      </c>
      <c r="C10568" s="49" t="s">
        <v>206</v>
      </c>
    </row>
    <row r="10569" spans="2:3" hidden="1">
      <c r="B10569" s="49" t="s">
        <v>8605</v>
      </c>
      <c r="C10569" s="49" t="s">
        <v>206</v>
      </c>
    </row>
    <row r="10570" spans="2:3" hidden="1">
      <c r="B10570" s="49" t="s">
        <v>8606</v>
      </c>
      <c r="C10570" s="49" t="s">
        <v>206</v>
      </c>
    </row>
    <row r="10571" spans="2:3" hidden="1">
      <c r="B10571" s="49" t="s">
        <v>8607</v>
      </c>
      <c r="C10571" s="49" t="s">
        <v>206</v>
      </c>
    </row>
    <row r="10572" spans="2:3" hidden="1">
      <c r="B10572" s="49" t="s">
        <v>8608</v>
      </c>
      <c r="C10572" s="49" t="s">
        <v>206</v>
      </c>
    </row>
    <row r="10573" spans="2:3" hidden="1">
      <c r="B10573" s="49" t="s">
        <v>8609</v>
      </c>
      <c r="C10573" s="49" t="s">
        <v>206</v>
      </c>
    </row>
    <row r="10574" spans="2:3" hidden="1">
      <c r="B10574" s="49" t="s">
        <v>8610</v>
      </c>
      <c r="C10574" s="49" t="s">
        <v>206</v>
      </c>
    </row>
    <row r="10575" spans="2:3" hidden="1">
      <c r="B10575" s="49" t="s">
        <v>8611</v>
      </c>
      <c r="C10575" s="49" t="s">
        <v>206</v>
      </c>
    </row>
    <row r="10576" spans="2:3" hidden="1">
      <c r="B10576" s="49" t="s">
        <v>8612</v>
      </c>
      <c r="C10576" s="49" t="s">
        <v>206</v>
      </c>
    </row>
    <row r="10577" spans="2:3" hidden="1">
      <c r="B10577" s="49" t="s">
        <v>8613</v>
      </c>
      <c r="C10577" s="49" t="s">
        <v>206</v>
      </c>
    </row>
    <row r="10578" spans="2:3" hidden="1">
      <c r="B10578" s="49" t="s">
        <v>8614</v>
      </c>
      <c r="C10578" s="49" t="s">
        <v>206</v>
      </c>
    </row>
    <row r="10579" spans="2:3" hidden="1">
      <c r="B10579" s="49" t="s">
        <v>8615</v>
      </c>
      <c r="C10579" s="49" t="s">
        <v>206</v>
      </c>
    </row>
    <row r="10580" spans="2:3" hidden="1">
      <c r="B10580" s="49" t="s">
        <v>8616</v>
      </c>
      <c r="C10580" s="49" t="s">
        <v>206</v>
      </c>
    </row>
    <row r="10581" spans="2:3" hidden="1">
      <c r="B10581" s="49" t="s">
        <v>8617</v>
      </c>
      <c r="C10581" s="49" t="s">
        <v>206</v>
      </c>
    </row>
    <row r="10582" spans="2:3" hidden="1">
      <c r="B10582" s="49" t="s">
        <v>8618</v>
      </c>
      <c r="C10582" s="49" t="s">
        <v>206</v>
      </c>
    </row>
    <row r="10583" spans="2:3" hidden="1">
      <c r="B10583" s="49" t="s">
        <v>8619</v>
      </c>
      <c r="C10583" s="49" t="s">
        <v>206</v>
      </c>
    </row>
    <row r="10584" spans="2:3" hidden="1">
      <c r="B10584" s="49" t="s">
        <v>8620</v>
      </c>
      <c r="C10584" s="49" t="s">
        <v>206</v>
      </c>
    </row>
    <row r="10585" spans="2:3" hidden="1">
      <c r="B10585" s="49" t="s">
        <v>8621</v>
      </c>
      <c r="C10585" s="49" t="s">
        <v>206</v>
      </c>
    </row>
    <row r="10586" spans="2:3" hidden="1">
      <c r="B10586" s="49" t="s">
        <v>8622</v>
      </c>
      <c r="C10586" s="49" t="s">
        <v>206</v>
      </c>
    </row>
    <row r="10587" spans="2:3" hidden="1">
      <c r="B10587" s="49" t="s">
        <v>8623</v>
      </c>
      <c r="C10587" s="49" t="s">
        <v>206</v>
      </c>
    </row>
    <row r="10588" spans="2:3" hidden="1">
      <c r="B10588" s="49" t="s">
        <v>8624</v>
      </c>
      <c r="C10588" s="49" t="s">
        <v>206</v>
      </c>
    </row>
    <row r="10589" spans="2:3" hidden="1">
      <c r="B10589" s="49" t="s">
        <v>8625</v>
      </c>
      <c r="C10589" s="49" t="s">
        <v>206</v>
      </c>
    </row>
    <row r="10590" spans="2:3" hidden="1">
      <c r="B10590" s="49" t="s">
        <v>8626</v>
      </c>
      <c r="C10590" s="49" t="s">
        <v>213</v>
      </c>
    </row>
    <row r="10591" spans="2:3" hidden="1">
      <c r="B10591" s="49" t="s">
        <v>8627</v>
      </c>
      <c r="C10591" s="49" t="s">
        <v>213</v>
      </c>
    </row>
    <row r="10592" spans="2:3" hidden="1">
      <c r="B10592" s="49" t="s">
        <v>8628</v>
      </c>
      <c r="C10592" s="49" t="s">
        <v>213</v>
      </c>
    </row>
    <row r="10593" spans="2:3" hidden="1">
      <c r="B10593" s="49" t="s">
        <v>8629</v>
      </c>
      <c r="C10593" s="49" t="s">
        <v>213</v>
      </c>
    </row>
    <row r="10594" spans="2:3" hidden="1">
      <c r="B10594" s="49" t="s">
        <v>8630</v>
      </c>
      <c r="C10594" s="49" t="s">
        <v>213</v>
      </c>
    </row>
    <row r="10595" spans="2:3" hidden="1">
      <c r="B10595" s="49" t="s">
        <v>8631</v>
      </c>
      <c r="C10595" s="49" t="s">
        <v>213</v>
      </c>
    </row>
    <row r="10596" spans="2:3" hidden="1">
      <c r="B10596" s="49" t="s">
        <v>8632</v>
      </c>
      <c r="C10596" s="49" t="s">
        <v>213</v>
      </c>
    </row>
    <row r="10597" spans="2:3" hidden="1">
      <c r="B10597" s="49" t="s">
        <v>8633</v>
      </c>
      <c r="C10597" s="49" t="s">
        <v>213</v>
      </c>
    </row>
    <row r="10598" spans="2:3" hidden="1">
      <c r="B10598" s="49" t="s">
        <v>8634</v>
      </c>
      <c r="C10598" s="49" t="s">
        <v>213</v>
      </c>
    </row>
    <row r="10599" spans="2:3" hidden="1">
      <c r="B10599" s="49" t="s">
        <v>8635</v>
      </c>
      <c r="C10599" s="49" t="s">
        <v>213</v>
      </c>
    </row>
    <row r="10600" spans="2:3" hidden="1">
      <c r="B10600" s="49" t="s">
        <v>8636</v>
      </c>
      <c r="C10600" s="49" t="s">
        <v>213</v>
      </c>
    </row>
    <row r="10601" spans="2:3" hidden="1">
      <c r="B10601" s="49" t="s">
        <v>8637</v>
      </c>
      <c r="C10601" s="49" t="s">
        <v>31</v>
      </c>
    </row>
    <row r="10602" spans="2:3" hidden="1">
      <c r="B10602" s="49" t="s">
        <v>8638</v>
      </c>
      <c r="C10602" s="49" t="s">
        <v>213</v>
      </c>
    </row>
    <row r="10603" spans="2:3" hidden="1">
      <c r="B10603" s="49" t="s">
        <v>8639</v>
      </c>
      <c r="C10603" s="49" t="s">
        <v>213</v>
      </c>
    </row>
    <row r="10604" spans="2:3" hidden="1">
      <c r="B10604" s="49" t="s">
        <v>8640</v>
      </c>
      <c r="C10604" s="49" t="s">
        <v>213</v>
      </c>
    </row>
    <row r="10605" spans="2:3" hidden="1">
      <c r="B10605" s="49" t="s">
        <v>8641</v>
      </c>
      <c r="C10605" s="49" t="s">
        <v>213</v>
      </c>
    </row>
    <row r="10606" spans="2:3" hidden="1">
      <c r="B10606" s="49" t="s">
        <v>8642</v>
      </c>
      <c r="C10606" s="49" t="s">
        <v>213</v>
      </c>
    </row>
    <row r="10607" spans="2:3" hidden="1">
      <c r="B10607" s="49" t="s">
        <v>8643</v>
      </c>
      <c r="C10607" s="49" t="s">
        <v>213</v>
      </c>
    </row>
    <row r="10608" spans="2:3" hidden="1">
      <c r="B10608" s="49" t="s">
        <v>8644</v>
      </c>
      <c r="C10608" s="49" t="s">
        <v>213</v>
      </c>
    </row>
    <row r="10609" spans="2:3" hidden="1">
      <c r="B10609" s="49" t="s">
        <v>8645</v>
      </c>
      <c r="C10609" s="49" t="s">
        <v>213</v>
      </c>
    </row>
    <row r="10610" spans="2:3" hidden="1">
      <c r="B10610" s="49" t="s">
        <v>8646</v>
      </c>
      <c r="C10610" s="49" t="s">
        <v>213</v>
      </c>
    </row>
    <row r="10611" spans="2:3" hidden="1">
      <c r="B10611" s="49" t="s">
        <v>8647</v>
      </c>
      <c r="C10611" s="49" t="s">
        <v>213</v>
      </c>
    </row>
    <row r="10612" spans="2:3" hidden="1">
      <c r="B10612" s="49" t="s">
        <v>8648</v>
      </c>
      <c r="C10612" s="49" t="s">
        <v>213</v>
      </c>
    </row>
    <row r="10613" spans="2:3" hidden="1">
      <c r="B10613" s="49" t="s">
        <v>8649</v>
      </c>
      <c r="C10613" s="49" t="s">
        <v>213</v>
      </c>
    </row>
    <row r="10614" spans="2:3" hidden="1">
      <c r="B10614" s="49" t="s">
        <v>8650</v>
      </c>
      <c r="C10614" s="49" t="s">
        <v>213</v>
      </c>
    </row>
    <row r="10615" spans="2:3" hidden="1">
      <c r="B10615" s="49" t="s">
        <v>8651</v>
      </c>
      <c r="C10615" s="49" t="s">
        <v>213</v>
      </c>
    </row>
    <row r="10616" spans="2:3" hidden="1">
      <c r="B10616" s="49" t="s">
        <v>8652</v>
      </c>
      <c r="C10616" s="49" t="s">
        <v>213</v>
      </c>
    </row>
    <row r="10617" spans="2:3" hidden="1">
      <c r="B10617" s="49" t="s">
        <v>8653</v>
      </c>
      <c r="C10617" s="49" t="s">
        <v>213</v>
      </c>
    </row>
    <row r="10618" spans="2:3" hidden="1">
      <c r="B10618" s="49" t="s">
        <v>8654</v>
      </c>
      <c r="C10618" s="49" t="s">
        <v>213</v>
      </c>
    </row>
    <row r="10619" spans="2:3" hidden="1">
      <c r="B10619" s="49" t="s">
        <v>8655</v>
      </c>
      <c r="C10619" s="49" t="s">
        <v>213</v>
      </c>
    </row>
    <row r="10620" spans="2:3" hidden="1">
      <c r="B10620" s="49" t="s">
        <v>8656</v>
      </c>
      <c r="C10620" s="49" t="s">
        <v>213</v>
      </c>
    </row>
    <row r="10621" spans="2:3" hidden="1">
      <c r="B10621" s="49" t="s">
        <v>8657</v>
      </c>
      <c r="C10621" s="49" t="s">
        <v>213</v>
      </c>
    </row>
    <row r="10622" spans="2:3" hidden="1">
      <c r="B10622" s="49" t="s">
        <v>8658</v>
      </c>
      <c r="C10622" s="49" t="s">
        <v>213</v>
      </c>
    </row>
    <row r="10623" spans="2:3" hidden="1">
      <c r="B10623" s="49" t="s">
        <v>8659</v>
      </c>
      <c r="C10623" s="49" t="s">
        <v>213</v>
      </c>
    </row>
    <row r="10624" spans="2:3" hidden="1">
      <c r="B10624" s="49" t="s">
        <v>8660</v>
      </c>
      <c r="C10624" s="49" t="s">
        <v>213</v>
      </c>
    </row>
    <row r="10625" spans="2:3" hidden="1">
      <c r="B10625" s="49" t="s">
        <v>8661</v>
      </c>
      <c r="C10625" s="49" t="s">
        <v>213</v>
      </c>
    </row>
    <row r="10626" spans="2:3" hidden="1">
      <c r="B10626" s="49" t="s">
        <v>8662</v>
      </c>
      <c r="C10626" s="49" t="s">
        <v>213</v>
      </c>
    </row>
    <row r="10627" spans="2:3" hidden="1">
      <c r="B10627" s="49" t="s">
        <v>8663</v>
      </c>
      <c r="C10627" s="49" t="s">
        <v>213</v>
      </c>
    </row>
    <row r="10628" spans="2:3" hidden="1">
      <c r="B10628" s="49" t="s">
        <v>8664</v>
      </c>
      <c r="C10628" s="49" t="s">
        <v>213</v>
      </c>
    </row>
    <row r="10629" spans="2:3" hidden="1">
      <c r="B10629" s="49" t="s">
        <v>8665</v>
      </c>
      <c r="C10629" s="49" t="s">
        <v>213</v>
      </c>
    </row>
    <row r="10630" spans="2:3" hidden="1">
      <c r="B10630" s="49" t="s">
        <v>8666</v>
      </c>
      <c r="C10630" s="49" t="s">
        <v>213</v>
      </c>
    </row>
    <row r="10631" spans="2:3" hidden="1">
      <c r="B10631" s="49" t="s">
        <v>8667</v>
      </c>
      <c r="C10631" s="49" t="s">
        <v>213</v>
      </c>
    </row>
    <row r="10632" spans="2:3" hidden="1">
      <c r="B10632" s="49" t="s">
        <v>8668</v>
      </c>
      <c r="C10632" s="49" t="s">
        <v>213</v>
      </c>
    </row>
    <row r="10633" spans="2:3" hidden="1">
      <c r="B10633" s="49" t="s">
        <v>8669</v>
      </c>
      <c r="C10633" s="49" t="s">
        <v>213</v>
      </c>
    </row>
    <row r="10634" spans="2:3" hidden="1">
      <c r="B10634" s="49" t="s">
        <v>8670</v>
      </c>
      <c r="C10634" s="49" t="s">
        <v>213</v>
      </c>
    </row>
    <row r="10635" spans="2:3" hidden="1">
      <c r="B10635" s="49" t="s">
        <v>8671</v>
      </c>
      <c r="C10635" s="49" t="s">
        <v>213</v>
      </c>
    </row>
    <row r="10636" spans="2:3" hidden="1">
      <c r="B10636" s="49" t="s">
        <v>8672</v>
      </c>
      <c r="C10636" s="49" t="s">
        <v>213</v>
      </c>
    </row>
    <row r="10637" spans="2:3" hidden="1">
      <c r="B10637" s="49" t="s">
        <v>8673</v>
      </c>
      <c r="C10637" s="49" t="s">
        <v>213</v>
      </c>
    </row>
    <row r="10638" spans="2:3" hidden="1">
      <c r="B10638" s="49" t="s">
        <v>8674</v>
      </c>
      <c r="C10638" s="49" t="s">
        <v>213</v>
      </c>
    </row>
    <row r="10639" spans="2:3" hidden="1">
      <c r="B10639" s="49" t="s">
        <v>8675</v>
      </c>
      <c r="C10639" s="49" t="s">
        <v>213</v>
      </c>
    </row>
    <row r="10640" spans="2:3" hidden="1">
      <c r="B10640" s="49" t="s">
        <v>8676</v>
      </c>
      <c r="C10640" s="49" t="s">
        <v>213</v>
      </c>
    </row>
    <row r="10641" spans="2:3" hidden="1">
      <c r="B10641" s="49" t="s">
        <v>8677</v>
      </c>
      <c r="C10641" s="49" t="s">
        <v>213</v>
      </c>
    </row>
    <row r="10642" spans="2:3" hidden="1">
      <c r="B10642" s="49" t="s">
        <v>8678</v>
      </c>
      <c r="C10642" s="49" t="s">
        <v>213</v>
      </c>
    </row>
    <row r="10643" spans="2:3" hidden="1">
      <c r="B10643" s="49" t="s">
        <v>8679</v>
      </c>
      <c r="C10643" s="49" t="s">
        <v>213</v>
      </c>
    </row>
    <row r="10644" spans="2:3" hidden="1">
      <c r="B10644" s="49" t="s">
        <v>8680</v>
      </c>
      <c r="C10644" s="49" t="s">
        <v>213</v>
      </c>
    </row>
    <row r="10645" spans="2:3" hidden="1">
      <c r="B10645" s="49" t="s">
        <v>8681</v>
      </c>
      <c r="C10645" s="49" t="s">
        <v>213</v>
      </c>
    </row>
    <row r="10646" spans="2:3" hidden="1">
      <c r="B10646" s="49" t="s">
        <v>8682</v>
      </c>
      <c r="C10646" s="49" t="s">
        <v>213</v>
      </c>
    </row>
    <row r="10647" spans="2:3" hidden="1">
      <c r="B10647" s="49" t="s">
        <v>8683</v>
      </c>
      <c r="C10647" s="49" t="s">
        <v>213</v>
      </c>
    </row>
    <row r="10648" spans="2:3" hidden="1">
      <c r="B10648" s="49" t="s">
        <v>8684</v>
      </c>
      <c r="C10648" s="49" t="s">
        <v>213</v>
      </c>
    </row>
    <row r="10649" spans="2:3" hidden="1">
      <c r="B10649" s="49" t="s">
        <v>8685</v>
      </c>
      <c r="C10649" s="49" t="s">
        <v>213</v>
      </c>
    </row>
    <row r="10650" spans="2:3" hidden="1">
      <c r="B10650" s="49" t="s">
        <v>8686</v>
      </c>
      <c r="C10650" s="49" t="s">
        <v>213</v>
      </c>
    </row>
    <row r="10651" spans="2:3" hidden="1">
      <c r="B10651" s="49" t="s">
        <v>8687</v>
      </c>
      <c r="C10651" s="49" t="s">
        <v>206</v>
      </c>
    </row>
    <row r="10652" spans="2:3" hidden="1">
      <c r="B10652" s="49" t="s">
        <v>8688</v>
      </c>
      <c r="C10652" s="49" t="s">
        <v>206</v>
      </c>
    </row>
    <row r="10653" spans="2:3" hidden="1">
      <c r="B10653" s="49" t="s">
        <v>8689</v>
      </c>
      <c r="C10653" s="49" t="s">
        <v>206</v>
      </c>
    </row>
    <row r="10654" spans="2:3" hidden="1">
      <c r="B10654" s="49" t="s">
        <v>8690</v>
      </c>
      <c r="C10654" s="49" t="s">
        <v>206</v>
      </c>
    </row>
    <row r="10655" spans="2:3" hidden="1">
      <c r="B10655" s="49" t="s">
        <v>8691</v>
      </c>
      <c r="C10655" s="49" t="s">
        <v>206</v>
      </c>
    </row>
    <row r="10656" spans="2:3" hidden="1">
      <c r="B10656" s="49" t="s">
        <v>8692</v>
      </c>
      <c r="C10656" s="49" t="s">
        <v>206</v>
      </c>
    </row>
    <row r="10657" spans="2:3" hidden="1">
      <c r="B10657" s="49" t="s">
        <v>8693</v>
      </c>
      <c r="C10657" s="49" t="s">
        <v>206</v>
      </c>
    </row>
    <row r="10658" spans="2:3" hidden="1">
      <c r="B10658" s="49" t="s">
        <v>8694</v>
      </c>
      <c r="C10658" s="49" t="s">
        <v>206</v>
      </c>
    </row>
    <row r="10659" spans="2:3" hidden="1">
      <c r="B10659" s="49" t="s">
        <v>8695</v>
      </c>
      <c r="C10659" s="49" t="s">
        <v>206</v>
      </c>
    </row>
    <row r="10660" spans="2:3" hidden="1">
      <c r="B10660" s="49" t="s">
        <v>8696</v>
      </c>
      <c r="C10660" s="49" t="s">
        <v>209</v>
      </c>
    </row>
    <row r="10661" spans="2:3" hidden="1">
      <c r="B10661" s="49" t="s">
        <v>8697</v>
      </c>
      <c r="C10661" s="49" t="s">
        <v>209</v>
      </c>
    </row>
    <row r="10662" spans="2:3" hidden="1">
      <c r="B10662" s="49" t="s">
        <v>8698</v>
      </c>
      <c r="C10662" s="49" t="s">
        <v>209</v>
      </c>
    </row>
    <row r="10663" spans="2:3" hidden="1">
      <c r="B10663" s="49" t="s">
        <v>8699</v>
      </c>
      <c r="C10663" s="49" t="s">
        <v>209</v>
      </c>
    </row>
    <row r="10664" spans="2:3" hidden="1">
      <c r="B10664" s="49" t="s">
        <v>8700</v>
      </c>
      <c r="C10664" s="49" t="s">
        <v>209</v>
      </c>
    </row>
    <row r="10665" spans="2:3" hidden="1">
      <c r="B10665" s="49" t="s">
        <v>8701</v>
      </c>
      <c r="C10665" s="49" t="s">
        <v>209</v>
      </c>
    </row>
    <row r="10666" spans="2:3" hidden="1">
      <c r="B10666" s="49" t="s">
        <v>8702</v>
      </c>
      <c r="C10666" s="49" t="s">
        <v>209</v>
      </c>
    </row>
    <row r="10667" spans="2:3" hidden="1">
      <c r="B10667" s="49" t="s">
        <v>8703</v>
      </c>
      <c r="C10667" s="49" t="s">
        <v>209</v>
      </c>
    </row>
    <row r="10668" spans="2:3" hidden="1">
      <c r="B10668" s="49" t="s">
        <v>8704</v>
      </c>
      <c r="C10668" s="49" t="s">
        <v>209</v>
      </c>
    </row>
    <row r="10669" spans="2:3" hidden="1">
      <c r="B10669" s="49" t="s">
        <v>8705</v>
      </c>
      <c r="C10669" s="49" t="s">
        <v>209</v>
      </c>
    </row>
    <row r="10670" spans="2:3" hidden="1">
      <c r="B10670" s="49" t="s">
        <v>8706</v>
      </c>
      <c r="C10670" s="49" t="s">
        <v>209</v>
      </c>
    </row>
    <row r="10671" spans="2:3" hidden="1">
      <c r="B10671" s="49" t="s">
        <v>8707</v>
      </c>
      <c r="C10671" s="49" t="s">
        <v>209</v>
      </c>
    </row>
    <row r="10672" spans="2:3" hidden="1">
      <c r="B10672" s="49" t="s">
        <v>8708</v>
      </c>
      <c r="C10672" s="49" t="s">
        <v>209</v>
      </c>
    </row>
    <row r="10673" spans="2:3" hidden="1">
      <c r="B10673" s="49" t="s">
        <v>8709</v>
      </c>
      <c r="C10673" s="49" t="s">
        <v>209</v>
      </c>
    </row>
    <row r="10674" spans="2:3" hidden="1">
      <c r="B10674" s="49" t="s">
        <v>8710</v>
      </c>
      <c r="C10674" s="49" t="s">
        <v>209</v>
      </c>
    </row>
    <row r="10675" spans="2:3" hidden="1">
      <c r="B10675" s="49" t="s">
        <v>8711</v>
      </c>
      <c r="C10675" s="49" t="s">
        <v>209</v>
      </c>
    </row>
    <row r="10676" spans="2:3" hidden="1">
      <c r="B10676" s="49" t="s">
        <v>8712</v>
      </c>
      <c r="C10676" s="49" t="s">
        <v>209</v>
      </c>
    </row>
    <row r="10677" spans="2:3" hidden="1">
      <c r="B10677" s="49" t="s">
        <v>8713</v>
      </c>
      <c r="C10677" s="49" t="s">
        <v>209</v>
      </c>
    </row>
    <row r="10678" spans="2:3" hidden="1">
      <c r="B10678" s="49" t="s">
        <v>8714</v>
      </c>
      <c r="C10678" s="49" t="s">
        <v>209</v>
      </c>
    </row>
    <row r="10679" spans="2:3" hidden="1">
      <c r="B10679" s="49" t="s">
        <v>8715</v>
      </c>
      <c r="C10679" s="49" t="s">
        <v>209</v>
      </c>
    </row>
    <row r="10680" spans="2:3" hidden="1">
      <c r="B10680" s="49" t="s">
        <v>8716</v>
      </c>
      <c r="C10680" s="49" t="s">
        <v>209</v>
      </c>
    </row>
    <row r="10681" spans="2:3" hidden="1">
      <c r="B10681" s="49" t="s">
        <v>8717</v>
      </c>
      <c r="C10681" s="49" t="s">
        <v>209</v>
      </c>
    </row>
    <row r="10682" spans="2:3" hidden="1">
      <c r="B10682" s="49" t="s">
        <v>8718</v>
      </c>
      <c r="C10682" s="49" t="s">
        <v>209</v>
      </c>
    </row>
    <row r="10683" spans="2:3" hidden="1">
      <c r="B10683" s="49" t="s">
        <v>8719</v>
      </c>
      <c r="C10683" s="49" t="s">
        <v>209</v>
      </c>
    </row>
    <row r="10684" spans="2:3" hidden="1">
      <c r="B10684" s="49" t="s">
        <v>8720</v>
      </c>
      <c r="C10684" s="49" t="s">
        <v>209</v>
      </c>
    </row>
    <row r="10685" spans="2:3" hidden="1">
      <c r="B10685" s="49" t="s">
        <v>8721</v>
      </c>
      <c r="C10685" s="49" t="s">
        <v>209</v>
      </c>
    </row>
    <row r="10686" spans="2:3" hidden="1">
      <c r="B10686" s="49" t="s">
        <v>8722</v>
      </c>
      <c r="C10686" s="49" t="s">
        <v>209</v>
      </c>
    </row>
    <row r="10687" spans="2:3" hidden="1">
      <c r="B10687" s="49" t="s">
        <v>8723</v>
      </c>
      <c r="C10687" s="49" t="s">
        <v>209</v>
      </c>
    </row>
    <row r="10688" spans="2:3" hidden="1">
      <c r="B10688" s="49" t="s">
        <v>8724</v>
      </c>
      <c r="C10688" s="49" t="s">
        <v>209</v>
      </c>
    </row>
    <row r="10689" spans="2:3" hidden="1">
      <c r="B10689" s="49" t="s">
        <v>8725</v>
      </c>
      <c r="C10689" s="49" t="s">
        <v>209</v>
      </c>
    </row>
    <row r="10690" spans="2:3" hidden="1">
      <c r="B10690" s="49" t="s">
        <v>8726</v>
      </c>
      <c r="C10690" s="49" t="s">
        <v>209</v>
      </c>
    </row>
    <row r="10691" spans="2:3" hidden="1">
      <c r="B10691" s="49" t="s">
        <v>8727</v>
      </c>
      <c r="C10691" s="49" t="s">
        <v>209</v>
      </c>
    </row>
    <row r="10692" spans="2:3" hidden="1">
      <c r="B10692" s="49" t="s">
        <v>8728</v>
      </c>
      <c r="C10692" s="49" t="s">
        <v>209</v>
      </c>
    </row>
    <row r="10693" spans="2:3" hidden="1">
      <c r="B10693" s="49" t="s">
        <v>8729</v>
      </c>
      <c r="C10693" s="49" t="s">
        <v>209</v>
      </c>
    </row>
    <row r="10694" spans="2:3" hidden="1">
      <c r="B10694" s="49" t="s">
        <v>8730</v>
      </c>
      <c r="C10694" s="49" t="s">
        <v>209</v>
      </c>
    </row>
    <row r="10695" spans="2:3" hidden="1">
      <c r="B10695" s="49" t="s">
        <v>8731</v>
      </c>
      <c r="C10695" s="49" t="s">
        <v>209</v>
      </c>
    </row>
    <row r="10696" spans="2:3" hidden="1">
      <c r="B10696" s="49" t="s">
        <v>8732</v>
      </c>
      <c r="C10696" s="49" t="s">
        <v>209</v>
      </c>
    </row>
    <row r="10697" spans="2:3" hidden="1">
      <c r="B10697" s="49" t="s">
        <v>8733</v>
      </c>
      <c r="C10697" s="49" t="s">
        <v>209</v>
      </c>
    </row>
    <row r="10698" spans="2:3" hidden="1">
      <c r="B10698" s="49" t="s">
        <v>8734</v>
      </c>
      <c r="C10698" s="49" t="s">
        <v>209</v>
      </c>
    </row>
    <row r="10699" spans="2:3" hidden="1">
      <c r="B10699" s="49" t="s">
        <v>8735</v>
      </c>
      <c r="C10699" s="49" t="s">
        <v>209</v>
      </c>
    </row>
    <row r="10700" spans="2:3" hidden="1">
      <c r="B10700" s="49" t="s">
        <v>8736</v>
      </c>
      <c r="C10700" s="49" t="s">
        <v>209</v>
      </c>
    </row>
    <row r="10701" spans="2:3" hidden="1">
      <c r="B10701" s="49" t="s">
        <v>8737</v>
      </c>
      <c r="C10701" s="49" t="s">
        <v>209</v>
      </c>
    </row>
    <row r="10702" spans="2:3" hidden="1">
      <c r="B10702" s="49" t="s">
        <v>8738</v>
      </c>
      <c r="C10702" s="49" t="s">
        <v>209</v>
      </c>
    </row>
    <row r="10703" spans="2:3" hidden="1">
      <c r="B10703" s="49" t="s">
        <v>8739</v>
      </c>
      <c r="C10703" s="49" t="s">
        <v>209</v>
      </c>
    </row>
    <row r="10704" spans="2:3" hidden="1">
      <c r="B10704" s="49" t="s">
        <v>8740</v>
      </c>
      <c r="C10704" s="49" t="s">
        <v>209</v>
      </c>
    </row>
    <row r="10705" spans="2:3" hidden="1">
      <c r="B10705" s="49" t="s">
        <v>8741</v>
      </c>
      <c r="C10705" s="49" t="s">
        <v>209</v>
      </c>
    </row>
    <row r="10706" spans="2:3" hidden="1">
      <c r="B10706" s="49" t="s">
        <v>8742</v>
      </c>
      <c r="C10706" s="49" t="s">
        <v>209</v>
      </c>
    </row>
    <row r="10707" spans="2:3" hidden="1">
      <c r="B10707" s="49" t="s">
        <v>8743</v>
      </c>
      <c r="C10707" s="49" t="s">
        <v>209</v>
      </c>
    </row>
    <row r="10708" spans="2:3" hidden="1">
      <c r="B10708" s="49" t="s">
        <v>8744</v>
      </c>
      <c r="C10708" s="49" t="s">
        <v>209</v>
      </c>
    </row>
    <row r="10709" spans="2:3" hidden="1">
      <c r="B10709" s="49" t="s">
        <v>8745</v>
      </c>
      <c r="C10709" s="49" t="s">
        <v>209</v>
      </c>
    </row>
    <row r="10710" spans="2:3" hidden="1">
      <c r="B10710" s="49" t="s">
        <v>8746</v>
      </c>
      <c r="C10710" s="49" t="s">
        <v>209</v>
      </c>
    </row>
    <row r="10711" spans="2:3" hidden="1">
      <c r="B10711" s="49" t="s">
        <v>8747</v>
      </c>
      <c r="C10711" s="49" t="s">
        <v>209</v>
      </c>
    </row>
    <row r="10712" spans="2:3" hidden="1">
      <c r="B10712" s="49" t="s">
        <v>8748</v>
      </c>
      <c r="C10712" s="49" t="s">
        <v>209</v>
      </c>
    </row>
    <row r="10713" spans="2:3" hidden="1">
      <c r="B10713" s="49" t="s">
        <v>8749</v>
      </c>
      <c r="C10713" s="49" t="s">
        <v>209</v>
      </c>
    </row>
    <row r="10714" spans="2:3" hidden="1">
      <c r="B10714" s="49" t="s">
        <v>8750</v>
      </c>
      <c r="C10714" s="49" t="s">
        <v>209</v>
      </c>
    </row>
    <row r="10715" spans="2:3" hidden="1">
      <c r="B10715" s="49" t="s">
        <v>8751</v>
      </c>
      <c r="C10715" s="49" t="s">
        <v>209</v>
      </c>
    </row>
    <row r="10716" spans="2:3" hidden="1">
      <c r="B10716" s="49" t="s">
        <v>8752</v>
      </c>
      <c r="C10716" s="49" t="s">
        <v>209</v>
      </c>
    </row>
    <row r="10717" spans="2:3" hidden="1">
      <c r="B10717" s="49" t="s">
        <v>8753</v>
      </c>
      <c r="C10717" s="49" t="s">
        <v>209</v>
      </c>
    </row>
    <row r="10718" spans="2:3" hidden="1">
      <c r="B10718" s="49" t="s">
        <v>8754</v>
      </c>
      <c r="C10718" s="49" t="s">
        <v>209</v>
      </c>
    </row>
    <row r="10719" spans="2:3" hidden="1">
      <c r="B10719" s="49" t="s">
        <v>8755</v>
      </c>
      <c r="C10719" s="49" t="s">
        <v>209</v>
      </c>
    </row>
    <row r="10720" spans="2:3" hidden="1">
      <c r="B10720" s="49" t="s">
        <v>8756</v>
      </c>
      <c r="C10720" s="49" t="s">
        <v>209</v>
      </c>
    </row>
    <row r="10721" spans="2:3" hidden="1">
      <c r="B10721" s="49" t="s">
        <v>8757</v>
      </c>
      <c r="C10721" s="49" t="s">
        <v>209</v>
      </c>
    </row>
    <row r="10722" spans="2:3" hidden="1">
      <c r="B10722" s="49" t="s">
        <v>8758</v>
      </c>
      <c r="C10722" s="49" t="s">
        <v>209</v>
      </c>
    </row>
    <row r="10723" spans="2:3" hidden="1">
      <c r="B10723" s="49" t="s">
        <v>8759</v>
      </c>
      <c r="C10723" s="49" t="s">
        <v>209</v>
      </c>
    </row>
    <row r="10724" spans="2:3" hidden="1">
      <c r="B10724" s="49" t="s">
        <v>8760</v>
      </c>
      <c r="C10724" s="49" t="s">
        <v>209</v>
      </c>
    </row>
    <row r="10725" spans="2:3" hidden="1">
      <c r="B10725" s="49" t="s">
        <v>8761</v>
      </c>
      <c r="C10725" s="49" t="s">
        <v>209</v>
      </c>
    </row>
    <row r="10726" spans="2:3" hidden="1">
      <c r="B10726" s="49" t="s">
        <v>8762</v>
      </c>
      <c r="C10726" s="49" t="s">
        <v>209</v>
      </c>
    </row>
    <row r="10727" spans="2:3" hidden="1">
      <c r="B10727" s="49" t="s">
        <v>8763</v>
      </c>
      <c r="C10727" s="49" t="s">
        <v>209</v>
      </c>
    </row>
    <row r="10728" spans="2:3" hidden="1">
      <c r="B10728" s="49" t="s">
        <v>8764</v>
      </c>
      <c r="C10728" s="49" t="s">
        <v>209</v>
      </c>
    </row>
    <row r="10729" spans="2:3" hidden="1">
      <c r="B10729" s="49" t="s">
        <v>8765</v>
      </c>
      <c r="C10729" s="49" t="s">
        <v>209</v>
      </c>
    </row>
    <row r="10730" spans="2:3" hidden="1">
      <c r="B10730" s="49" t="s">
        <v>8766</v>
      </c>
      <c r="C10730" s="49" t="s">
        <v>209</v>
      </c>
    </row>
    <row r="10731" spans="2:3" hidden="1">
      <c r="B10731" s="49" t="s">
        <v>8767</v>
      </c>
      <c r="C10731" s="49" t="s">
        <v>209</v>
      </c>
    </row>
    <row r="10732" spans="2:3" hidden="1">
      <c r="B10732" s="49" t="s">
        <v>8768</v>
      </c>
      <c r="C10732" s="49" t="s">
        <v>209</v>
      </c>
    </row>
    <row r="10733" spans="2:3" hidden="1">
      <c r="B10733" s="49" t="s">
        <v>8769</v>
      </c>
      <c r="C10733" s="49" t="s">
        <v>209</v>
      </c>
    </row>
    <row r="10734" spans="2:3" hidden="1">
      <c r="B10734" s="49" t="s">
        <v>8770</v>
      </c>
      <c r="C10734" s="49" t="s">
        <v>213</v>
      </c>
    </row>
    <row r="10735" spans="2:3">
      <c r="B10735" s="49" t="s">
        <v>8771</v>
      </c>
      <c r="C10735" s="49" t="s">
        <v>224</v>
      </c>
    </row>
    <row r="10736" spans="2:3" hidden="1">
      <c r="B10736" s="49" t="s">
        <v>8772</v>
      </c>
      <c r="C10736" s="49" t="s">
        <v>213</v>
      </c>
    </row>
    <row r="10737" spans="2:3">
      <c r="B10737" s="49" t="s">
        <v>8773</v>
      </c>
      <c r="C10737" s="49" t="s">
        <v>224</v>
      </c>
    </row>
    <row r="10738" spans="2:3" hidden="1">
      <c r="B10738" s="49" t="s">
        <v>8774</v>
      </c>
      <c r="C10738" s="49" t="s">
        <v>213</v>
      </c>
    </row>
    <row r="10739" spans="2:3" hidden="1">
      <c r="B10739" s="49" t="s">
        <v>8775</v>
      </c>
      <c r="C10739" s="49" t="s">
        <v>213</v>
      </c>
    </row>
    <row r="10740" spans="2:3">
      <c r="B10740" s="49" t="s">
        <v>8776</v>
      </c>
      <c r="C10740" s="49" t="s">
        <v>224</v>
      </c>
    </row>
    <row r="10741" spans="2:3" hidden="1">
      <c r="B10741" s="49" t="s">
        <v>8777</v>
      </c>
      <c r="C10741" s="49" t="s">
        <v>213</v>
      </c>
    </row>
    <row r="10742" spans="2:3" hidden="1">
      <c r="B10742" s="49" t="s">
        <v>8778</v>
      </c>
      <c r="C10742" s="49" t="s">
        <v>213</v>
      </c>
    </row>
    <row r="10743" spans="2:3" hidden="1">
      <c r="B10743" s="49" t="s">
        <v>8779</v>
      </c>
      <c r="C10743" s="49" t="s">
        <v>213</v>
      </c>
    </row>
    <row r="10744" spans="2:3" hidden="1">
      <c r="B10744" s="49" t="s">
        <v>8780</v>
      </c>
      <c r="C10744" s="49" t="s">
        <v>31</v>
      </c>
    </row>
    <row r="10745" spans="2:3" hidden="1">
      <c r="B10745" s="49" t="s">
        <v>8781</v>
      </c>
      <c r="C10745" s="49" t="s">
        <v>31</v>
      </c>
    </row>
    <row r="10746" spans="2:3" hidden="1">
      <c r="B10746" s="49" t="s">
        <v>8782</v>
      </c>
      <c r="C10746" s="49" t="s">
        <v>31</v>
      </c>
    </row>
    <row r="10747" spans="2:3" hidden="1">
      <c r="B10747" s="49" t="s">
        <v>8783</v>
      </c>
      <c r="C10747" s="49" t="s">
        <v>31</v>
      </c>
    </row>
    <row r="10748" spans="2:3" hidden="1">
      <c r="B10748" s="49" t="s">
        <v>8784</v>
      </c>
      <c r="C10748" s="49" t="s">
        <v>31</v>
      </c>
    </row>
    <row r="10749" spans="2:3" hidden="1">
      <c r="B10749" s="49" t="s">
        <v>8785</v>
      </c>
      <c r="C10749" s="49" t="s">
        <v>31</v>
      </c>
    </row>
    <row r="10750" spans="2:3" hidden="1">
      <c r="B10750" s="49" t="s">
        <v>8786</v>
      </c>
      <c r="C10750" s="49" t="s">
        <v>31</v>
      </c>
    </row>
    <row r="10751" spans="2:3" hidden="1">
      <c r="B10751" s="49" t="s">
        <v>8787</v>
      </c>
      <c r="C10751" s="49" t="s">
        <v>213</v>
      </c>
    </row>
    <row r="10752" spans="2:3">
      <c r="B10752" s="49" t="s">
        <v>8788</v>
      </c>
      <c r="C10752" s="49" t="s">
        <v>224</v>
      </c>
    </row>
    <row r="10753" spans="2:3" hidden="1">
      <c r="B10753" s="49" t="s">
        <v>8789</v>
      </c>
      <c r="C10753" s="49" t="s">
        <v>213</v>
      </c>
    </row>
    <row r="10754" spans="2:3">
      <c r="B10754" s="49" t="s">
        <v>8790</v>
      </c>
      <c r="C10754" s="49" t="s">
        <v>224</v>
      </c>
    </row>
    <row r="10755" spans="2:3" hidden="1">
      <c r="B10755" s="49" t="s">
        <v>8791</v>
      </c>
      <c r="C10755" s="49" t="s">
        <v>213</v>
      </c>
    </row>
    <row r="10756" spans="2:3" hidden="1">
      <c r="B10756" s="49" t="s">
        <v>8792</v>
      </c>
      <c r="C10756" s="49" t="s">
        <v>213</v>
      </c>
    </row>
    <row r="10757" spans="2:3">
      <c r="B10757" s="49" t="s">
        <v>8793</v>
      </c>
      <c r="C10757" s="49" t="s">
        <v>224</v>
      </c>
    </row>
    <row r="10758" spans="2:3" hidden="1">
      <c r="B10758" s="49" t="s">
        <v>8794</v>
      </c>
      <c r="C10758" s="49" t="s">
        <v>213</v>
      </c>
    </row>
    <row r="10759" spans="2:3" hidden="1">
      <c r="B10759" s="49" t="s">
        <v>8795</v>
      </c>
      <c r="C10759" s="49" t="s">
        <v>213</v>
      </c>
    </row>
    <row r="10760" spans="2:3" hidden="1">
      <c r="B10760" s="49" t="s">
        <v>8796</v>
      </c>
      <c r="C10760" s="49" t="s">
        <v>213</v>
      </c>
    </row>
    <row r="10761" spans="2:3" hidden="1">
      <c r="B10761" s="49" t="s">
        <v>8797</v>
      </c>
      <c r="C10761" s="49" t="s">
        <v>31</v>
      </c>
    </row>
    <row r="10762" spans="2:3" hidden="1">
      <c r="B10762" s="49" t="s">
        <v>8798</v>
      </c>
      <c r="C10762" s="49" t="s">
        <v>213</v>
      </c>
    </row>
    <row r="10763" spans="2:3" hidden="1">
      <c r="B10763" s="49" t="s">
        <v>8799</v>
      </c>
      <c r="C10763" s="49" t="s">
        <v>213</v>
      </c>
    </row>
    <row r="10764" spans="2:3" hidden="1">
      <c r="B10764" s="49" t="s">
        <v>8800</v>
      </c>
      <c r="C10764" s="49" t="s">
        <v>213</v>
      </c>
    </row>
    <row r="10765" spans="2:3" hidden="1">
      <c r="B10765" s="49" t="s">
        <v>8801</v>
      </c>
      <c r="C10765" s="49" t="s">
        <v>31</v>
      </c>
    </row>
    <row r="10766" spans="2:3" hidden="1">
      <c r="B10766" s="49" t="s">
        <v>8802</v>
      </c>
      <c r="C10766" s="49" t="s">
        <v>31</v>
      </c>
    </row>
    <row r="10767" spans="2:3" hidden="1">
      <c r="B10767" s="49" t="s">
        <v>8803</v>
      </c>
      <c r="C10767" s="49" t="s">
        <v>31</v>
      </c>
    </row>
    <row r="10768" spans="2:3" hidden="1">
      <c r="B10768" s="49" t="s">
        <v>8804</v>
      </c>
      <c r="C10768" s="49" t="s">
        <v>213</v>
      </c>
    </row>
    <row r="10769" spans="2:3" hidden="1">
      <c r="B10769" s="49" t="s">
        <v>8805</v>
      </c>
      <c r="C10769" s="49" t="s">
        <v>213</v>
      </c>
    </row>
    <row r="10770" spans="2:3">
      <c r="B10770" s="49" t="s">
        <v>8806</v>
      </c>
      <c r="C10770" s="49" t="s">
        <v>224</v>
      </c>
    </row>
    <row r="10771" spans="2:3" hidden="1">
      <c r="B10771" s="49" t="s">
        <v>8807</v>
      </c>
      <c r="C10771" s="49" t="s">
        <v>213</v>
      </c>
    </row>
    <row r="10772" spans="2:3" hidden="1">
      <c r="B10772" s="49" t="s">
        <v>8808</v>
      </c>
      <c r="C10772" s="49" t="s">
        <v>213</v>
      </c>
    </row>
    <row r="10773" spans="2:3">
      <c r="B10773" s="49" t="s">
        <v>8809</v>
      </c>
      <c r="C10773" s="49" t="s">
        <v>224</v>
      </c>
    </row>
    <row r="10774" spans="2:3" hidden="1">
      <c r="B10774" s="49" t="s">
        <v>8810</v>
      </c>
      <c r="C10774" s="49" t="s">
        <v>213</v>
      </c>
    </row>
    <row r="10775" spans="2:3" hidden="1">
      <c r="B10775" s="49" t="s">
        <v>8811</v>
      </c>
      <c r="C10775" s="49" t="s">
        <v>213</v>
      </c>
    </row>
    <row r="10776" spans="2:3" hidden="1">
      <c r="B10776" s="49" t="s">
        <v>8812</v>
      </c>
      <c r="C10776" s="49" t="s">
        <v>213</v>
      </c>
    </row>
    <row r="10777" spans="2:3">
      <c r="B10777" s="49" t="s">
        <v>8813</v>
      </c>
      <c r="C10777" s="49" t="s">
        <v>224</v>
      </c>
    </row>
    <row r="10778" spans="2:3" hidden="1">
      <c r="B10778" s="49" t="s">
        <v>8814</v>
      </c>
      <c r="C10778" s="49" t="s">
        <v>213</v>
      </c>
    </row>
    <row r="10779" spans="2:3" hidden="1">
      <c r="B10779" s="49" t="s">
        <v>8815</v>
      </c>
      <c r="C10779" s="49" t="s">
        <v>213</v>
      </c>
    </row>
    <row r="10780" spans="2:3" hidden="1">
      <c r="B10780" s="49" t="s">
        <v>8816</v>
      </c>
      <c r="C10780" s="49" t="s">
        <v>213</v>
      </c>
    </row>
    <row r="10781" spans="2:3" hidden="1">
      <c r="B10781" s="49" t="s">
        <v>8817</v>
      </c>
      <c r="C10781" s="49" t="s">
        <v>213</v>
      </c>
    </row>
    <row r="10782" spans="2:3" hidden="1">
      <c r="B10782" s="49" t="s">
        <v>8818</v>
      </c>
      <c r="C10782" s="49" t="s">
        <v>213</v>
      </c>
    </row>
    <row r="10783" spans="2:3" hidden="1">
      <c r="B10783" s="49" t="s">
        <v>8819</v>
      </c>
      <c r="C10783" s="49" t="s">
        <v>31</v>
      </c>
    </row>
    <row r="10784" spans="2:3" hidden="1">
      <c r="B10784" s="49" t="s">
        <v>8820</v>
      </c>
      <c r="C10784" s="49" t="s">
        <v>213</v>
      </c>
    </row>
    <row r="10785" spans="2:3" hidden="1">
      <c r="B10785" s="49" t="s">
        <v>8821</v>
      </c>
      <c r="C10785" s="49" t="s">
        <v>213</v>
      </c>
    </row>
    <row r="10786" spans="2:3" hidden="1">
      <c r="B10786" s="49" t="s">
        <v>8822</v>
      </c>
      <c r="C10786" s="49" t="s">
        <v>213</v>
      </c>
    </row>
    <row r="10787" spans="2:3" hidden="1">
      <c r="B10787" s="49" t="s">
        <v>8823</v>
      </c>
      <c r="C10787" s="49" t="s">
        <v>31</v>
      </c>
    </row>
    <row r="10788" spans="2:3" hidden="1">
      <c r="B10788" s="49" t="s">
        <v>8824</v>
      </c>
      <c r="C10788" s="49" t="s">
        <v>31</v>
      </c>
    </row>
    <row r="10789" spans="2:3" hidden="1">
      <c r="B10789" s="49" t="s">
        <v>8825</v>
      </c>
      <c r="C10789" s="49" t="s">
        <v>31</v>
      </c>
    </row>
    <row r="10790" spans="2:3" hidden="1">
      <c r="B10790" s="49" t="s">
        <v>8826</v>
      </c>
      <c r="C10790" s="49" t="s">
        <v>213</v>
      </c>
    </row>
    <row r="10791" spans="2:3" hidden="1">
      <c r="B10791" s="49" t="s">
        <v>8827</v>
      </c>
      <c r="C10791" s="49" t="s">
        <v>213</v>
      </c>
    </row>
    <row r="10792" spans="2:3" hidden="1">
      <c r="B10792" s="49" t="s">
        <v>8828</v>
      </c>
      <c r="C10792" s="49" t="s">
        <v>213</v>
      </c>
    </row>
    <row r="10793" spans="2:3" hidden="1">
      <c r="B10793" s="49" t="s">
        <v>8829</v>
      </c>
      <c r="C10793" s="49" t="s">
        <v>213</v>
      </c>
    </row>
    <row r="10794" spans="2:3" hidden="1">
      <c r="B10794" s="49" t="s">
        <v>8830</v>
      </c>
      <c r="C10794" s="49" t="s">
        <v>213</v>
      </c>
    </row>
    <row r="10795" spans="2:3" hidden="1">
      <c r="B10795" s="49" t="s">
        <v>8831</v>
      </c>
      <c r="C10795" s="49" t="s">
        <v>213</v>
      </c>
    </row>
    <row r="10796" spans="2:3" hidden="1">
      <c r="B10796" s="49" t="s">
        <v>8832</v>
      </c>
      <c r="C10796" s="49" t="s">
        <v>213</v>
      </c>
    </row>
    <row r="10797" spans="2:3" hidden="1">
      <c r="B10797" s="49" t="s">
        <v>8833</v>
      </c>
      <c r="C10797" s="49" t="s">
        <v>213</v>
      </c>
    </row>
    <row r="10798" spans="2:3" hidden="1">
      <c r="B10798" s="49" t="s">
        <v>8834</v>
      </c>
      <c r="C10798" s="49" t="s">
        <v>213</v>
      </c>
    </row>
    <row r="10799" spans="2:3" hidden="1">
      <c r="B10799" s="49" t="s">
        <v>8835</v>
      </c>
      <c r="C10799" s="49" t="s">
        <v>213</v>
      </c>
    </row>
    <row r="10800" spans="2:3" hidden="1">
      <c r="B10800" s="49" t="s">
        <v>8836</v>
      </c>
      <c r="C10800" s="49" t="s">
        <v>213</v>
      </c>
    </row>
    <row r="10801" spans="2:3" hidden="1">
      <c r="B10801" s="49" t="s">
        <v>8837</v>
      </c>
      <c r="C10801" s="49" t="s">
        <v>213</v>
      </c>
    </row>
    <row r="10802" spans="2:3" hidden="1">
      <c r="B10802" s="49" t="s">
        <v>8838</v>
      </c>
      <c r="C10802" s="49" t="s">
        <v>213</v>
      </c>
    </row>
    <row r="10803" spans="2:3" hidden="1">
      <c r="B10803" s="49" t="s">
        <v>8839</v>
      </c>
      <c r="C10803" s="49" t="s">
        <v>213</v>
      </c>
    </row>
    <row r="10804" spans="2:3" hidden="1">
      <c r="B10804" s="49" t="s">
        <v>8840</v>
      </c>
      <c r="C10804" s="49" t="s">
        <v>213</v>
      </c>
    </row>
    <row r="10805" spans="2:3" hidden="1">
      <c r="B10805" s="49" t="s">
        <v>8841</v>
      </c>
      <c r="C10805" s="49" t="s">
        <v>31</v>
      </c>
    </row>
    <row r="10806" spans="2:3" hidden="1">
      <c r="B10806" s="49" t="s">
        <v>8842</v>
      </c>
      <c r="C10806" s="49" t="s">
        <v>213</v>
      </c>
    </row>
    <row r="10807" spans="2:3" hidden="1">
      <c r="B10807" s="49" t="s">
        <v>8843</v>
      </c>
      <c r="C10807" s="49" t="s">
        <v>213</v>
      </c>
    </row>
    <row r="10808" spans="2:3" hidden="1">
      <c r="B10808" s="49" t="s">
        <v>8844</v>
      </c>
      <c r="C10808" s="49" t="s">
        <v>206</v>
      </c>
    </row>
    <row r="10809" spans="2:3" hidden="1">
      <c r="B10809" s="49" t="s">
        <v>8845</v>
      </c>
      <c r="C10809" s="49" t="s">
        <v>206</v>
      </c>
    </row>
    <row r="10810" spans="2:3" hidden="1">
      <c r="B10810" s="49" t="s">
        <v>8846</v>
      </c>
      <c r="C10810" s="49" t="s">
        <v>206</v>
      </c>
    </row>
    <row r="10811" spans="2:3" hidden="1">
      <c r="B10811" s="49" t="s">
        <v>8847</v>
      </c>
      <c r="C10811" s="49" t="s">
        <v>206</v>
      </c>
    </row>
    <row r="10812" spans="2:3" hidden="1">
      <c r="B10812" s="49" t="s">
        <v>8848</v>
      </c>
      <c r="C10812" s="49" t="s">
        <v>206</v>
      </c>
    </row>
    <row r="10813" spans="2:3" hidden="1">
      <c r="B10813" s="49" t="s">
        <v>8849</v>
      </c>
      <c r="C10813" s="49" t="s">
        <v>206</v>
      </c>
    </row>
    <row r="10814" spans="2:3" hidden="1">
      <c r="B10814" s="49" t="s">
        <v>8850</v>
      </c>
      <c r="C10814" s="49" t="s">
        <v>206</v>
      </c>
    </row>
    <row r="10815" spans="2:3" hidden="1">
      <c r="B10815" s="49" t="s">
        <v>8851</v>
      </c>
      <c r="C10815" s="49" t="s">
        <v>206</v>
      </c>
    </row>
    <row r="10816" spans="2:3" hidden="1">
      <c r="B10816" s="49" t="s">
        <v>8852</v>
      </c>
      <c r="C10816" s="49" t="s">
        <v>206</v>
      </c>
    </row>
    <row r="10817" spans="2:3" hidden="1">
      <c r="B10817" s="49" t="s">
        <v>8853</v>
      </c>
      <c r="C10817" s="49" t="s">
        <v>206</v>
      </c>
    </row>
    <row r="10818" spans="2:3" hidden="1">
      <c r="B10818" s="49" t="s">
        <v>8854</v>
      </c>
      <c r="C10818" s="49" t="s">
        <v>206</v>
      </c>
    </row>
    <row r="10819" spans="2:3" hidden="1">
      <c r="B10819" s="49" t="s">
        <v>8855</v>
      </c>
      <c r="C10819" s="49" t="s">
        <v>206</v>
      </c>
    </row>
    <row r="10820" spans="2:3" hidden="1">
      <c r="B10820" s="49" t="s">
        <v>8856</v>
      </c>
      <c r="C10820" s="49" t="s">
        <v>206</v>
      </c>
    </row>
    <row r="10821" spans="2:3" hidden="1">
      <c r="B10821" s="49" t="s">
        <v>8857</v>
      </c>
      <c r="C10821" s="49" t="s">
        <v>206</v>
      </c>
    </row>
    <row r="10822" spans="2:3" hidden="1">
      <c r="B10822" s="49" t="s">
        <v>8858</v>
      </c>
      <c r="C10822" s="49" t="s">
        <v>206</v>
      </c>
    </row>
    <row r="10823" spans="2:3" hidden="1">
      <c r="B10823" s="49" t="s">
        <v>8859</v>
      </c>
      <c r="C10823" s="49" t="s">
        <v>206</v>
      </c>
    </row>
    <row r="10824" spans="2:3" hidden="1">
      <c r="B10824" s="49" t="s">
        <v>8860</v>
      </c>
      <c r="C10824" s="49" t="s">
        <v>206</v>
      </c>
    </row>
    <row r="10825" spans="2:3" hidden="1">
      <c r="B10825" s="49" t="s">
        <v>8861</v>
      </c>
      <c r="C10825" s="49" t="s">
        <v>206</v>
      </c>
    </row>
    <row r="10826" spans="2:3" hidden="1">
      <c r="B10826" s="49" t="s">
        <v>8862</v>
      </c>
      <c r="C10826" s="49" t="s">
        <v>206</v>
      </c>
    </row>
    <row r="10827" spans="2:3" hidden="1">
      <c r="B10827" s="49" t="s">
        <v>8863</v>
      </c>
      <c r="C10827" s="49" t="s">
        <v>206</v>
      </c>
    </row>
    <row r="10828" spans="2:3" hidden="1">
      <c r="B10828" s="49" t="s">
        <v>8864</v>
      </c>
      <c r="C10828" s="49" t="s">
        <v>206</v>
      </c>
    </row>
    <row r="10829" spans="2:3" hidden="1">
      <c r="B10829" s="49" t="s">
        <v>8865</v>
      </c>
      <c r="C10829" s="49" t="s">
        <v>206</v>
      </c>
    </row>
    <row r="10830" spans="2:3" hidden="1">
      <c r="B10830" s="49" t="s">
        <v>8866</v>
      </c>
      <c r="C10830" s="49" t="s">
        <v>206</v>
      </c>
    </row>
    <row r="10831" spans="2:3" hidden="1">
      <c r="B10831" s="49" t="s">
        <v>8867</v>
      </c>
      <c r="C10831" s="49" t="s">
        <v>206</v>
      </c>
    </row>
    <row r="10832" spans="2:3" hidden="1">
      <c r="B10832" s="49" t="s">
        <v>8868</v>
      </c>
      <c r="C10832" s="49" t="s">
        <v>213</v>
      </c>
    </row>
    <row r="10833" spans="2:3">
      <c r="B10833" s="49" t="s">
        <v>8869</v>
      </c>
      <c r="C10833" s="49" t="s">
        <v>224</v>
      </c>
    </row>
    <row r="10834" spans="2:3" hidden="1">
      <c r="B10834" s="49" t="s">
        <v>8870</v>
      </c>
      <c r="C10834" s="49" t="s">
        <v>213</v>
      </c>
    </row>
    <row r="10835" spans="2:3">
      <c r="B10835" s="49" t="s">
        <v>8871</v>
      </c>
      <c r="C10835" s="49" t="s">
        <v>224</v>
      </c>
    </row>
    <row r="10836" spans="2:3" hidden="1">
      <c r="B10836" s="49" t="s">
        <v>8872</v>
      </c>
      <c r="C10836" s="49" t="s">
        <v>213</v>
      </c>
    </row>
    <row r="10837" spans="2:3" hidden="1">
      <c r="B10837" s="49" t="s">
        <v>8873</v>
      </c>
      <c r="C10837" s="49" t="s">
        <v>213</v>
      </c>
    </row>
    <row r="10838" spans="2:3">
      <c r="B10838" s="49" t="s">
        <v>8874</v>
      </c>
      <c r="C10838" s="49" t="s">
        <v>224</v>
      </c>
    </row>
    <row r="10839" spans="2:3" hidden="1">
      <c r="B10839" s="49" t="s">
        <v>8875</v>
      </c>
      <c r="C10839" s="49" t="s">
        <v>213</v>
      </c>
    </row>
    <row r="10840" spans="2:3" hidden="1">
      <c r="B10840" s="49" t="s">
        <v>8876</v>
      </c>
      <c r="C10840" s="49" t="s">
        <v>213</v>
      </c>
    </row>
    <row r="10841" spans="2:3" hidden="1">
      <c r="B10841" s="49" t="s">
        <v>8877</v>
      </c>
      <c r="C10841" s="49" t="s">
        <v>213</v>
      </c>
    </row>
    <row r="10842" spans="2:3" hidden="1">
      <c r="B10842" s="49" t="s">
        <v>8878</v>
      </c>
      <c r="C10842" s="49" t="s">
        <v>31</v>
      </c>
    </row>
    <row r="10843" spans="2:3" hidden="1">
      <c r="B10843" s="49" t="s">
        <v>8879</v>
      </c>
      <c r="C10843" s="49" t="s">
        <v>213</v>
      </c>
    </row>
    <row r="10844" spans="2:3" hidden="1">
      <c r="B10844" s="49" t="s">
        <v>8880</v>
      </c>
      <c r="C10844" s="49" t="s">
        <v>213</v>
      </c>
    </row>
    <row r="10845" spans="2:3" hidden="1">
      <c r="B10845" s="49" t="s">
        <v>8881</v>
      </c>
      <c r="C10845" s="49" t="s">
        <v>213</v>
      </c>
    </row>
    <row r="10846" spans="2:3" hidden="1">
      <c r="B10846" s="49" t="s">
        <v>8882</v>
      </c>
      <c r="C10846" s="49" t="s">
        <v>31</v>
      </c>
    </row>
    <row r="10847" spans="2:3" hidden="1">
      <c r="B10847" s="49" t="s">
        <v>8883</v>
      </c>
      <c r="C10847" s="49" t="s">
        <v>31</v>
      </c>
    </row>
    <row r="10848" spans="2:3" hidden="1">
      <c r="B10848" s="49" t="s">
        <v>8884</v>
      </c>
      <c r="C10848" s="49" t="s">
        <v>31</v>
      </c>
    </row>
    <row r="10849" spans="2:3" hidden="1">
      <c r="B10849" s="49" t="s">
        <v>8885</v>
      </c>
      <c r="C10849" s="49" t="s">
        <v>213</v>
      </c>
    </row>
    <row r="10850" spans="2:3">
      <c r="B10850" s="49" t="s">
        <v>8886</v>
      </c>
      <c r="C10850" s="49" t="s">
        <v>224</v>
      </c>
    </row>
    <row r="10851" spans="2:3" hidden="1">
      <c r="B10851" s="49" t="s">
        <v>8887</v>
      </c>
      <c r="C10851" s="49" t="s">
        <v>213</v>
      </c>
    </row>
    <row r="10852" spans="2:3">
      <c r="B10852" s="49" t="s">
        <v>8888</v>
      </c>
      <c r="C10852" s="49" t="s">
        <v>224</v>
      </c>
    </row>
    <row r="10853" spans="2:3" hidden="1">
      <c r="B10853" s="49" t="s">
        <v>8889</v>
      </c>
      <c r="C10853" s="49" t="s">
        <v>213</v>
      </c>
    </row>
    <row r="10854" spans="2:3" hidden="1">
      <c r="B10854" s="49" t="s">
        <v>8890</v>
      </c>
      <c r="C10854" s="49" t="s">
        <v>213</v>
      </c>
    </row>
    <row r="10855" spans="2:3">
      <c r="B10855" s="49" t="s">
        <v>8891</v>
      </c>
      <c r="C10855" s="49" t="s">
        <v>224</v>
      </c>
    </row>
    <row r="10856" spans="2:3" hidden="1">
      <c r="B10856" s="49" t="s">
        <v>8892</v>
      </c>
      <c r="C10856" s="49" t="s">
        <v>213</v>
      </c>
    </row>
    <row r="10857" spans="2:3" hidden="1">
      <c r="B10857" s="49" t="s">
        <v>8893</v>
      </c>
      <c r="C10857" s="49" t="s">
        <v>213</v>
      </c>
    </row>
    <row r="10858" spans="2:3" hidden="1">
      <c r="B10858" s="49" t="s">
        <v>8894</v>
      </c>
      <c r="C10858" s="49" t="s">
        <v>213</v>
      </c>
    </row>
    <row r="10859" spans="2:3" hidden="1">
      <c r="B10859" s="49" t="s">
        <v>8895</v>
      </c>
      <c r="C10859" s="49" t="s">
        <v>213</v>
      </c>
    </row>
    <row r="10860" spans="2:3" hidden="1">
      <c r="B10860" s="49" t="s">
        <v>8896</v>
      </c>
      <c r="C10860" s="49" t="s">
        <v>213</v>
      </c>
    </row>
    <row r="10861" spans="2:3" hidden="1">
      <c r="B10861" s="49" t="s">
        <v>8897</v>
      </c>
      <c r="C10861" s="49" t="s">
        <v>213</v>
      </c>
    </row>
    <row r="10862" spans="2:3" hidden="1">
      <c r="B10862" s="49" t="s">
        <v>8898</v>
      </c>
      <c r="C10862" s="49" t="s">
        <v>213</v>
      </c>
    </row>
    <row r="10863" spans="2:3" hidden="1">
      <c r="B10863" s="49" t="s">
        <v>8899</v>
      </c>
      <c r="C10863" s="49" t="s">
        <v>31</v>
      </c>
    </row>
    <row r="10864" spans="2:3" hidden="1">
      <c r="B10864" s="49" t="s">
        <v>8900</v>
      </c>
      <c r="C10864" s="49" t="s">
        <v>31</v>
      </c>
    </row>
    <row r="10865" spans="2:3" hidden="1">
      <c r="B10865" s="49" t="s">
        <v>8901</v>
      </c>
      <c r="C10865" s="49" t="s">
        <v>31</v>
      </c>
    </row>
    <row r="10866" spans="2:3" hidden="1">
      <c r="B10866" s="49" t="s">
        <v>8902</v>
      </c>
      <c r="C10866" s="49" t="s">
        <v>213</v>
      </c>
    </row>
    <row r="10867" spans="2:3" hidden="1">
      <c r="B10867" s="49" t="s">
        <v>8903</v>
      </c>
      <c r="C10867" s="49" t="s">
        <v>213</v>
      </c>
    </row>
    <row r="10868" spans="2:3">
      <c r="B10868" s="49" t="s">
        <v>8904</v>
      </c>
      <c r="C10868" s="49" t="s">
        <v>224</v>
      </c>
    </row>
    <row r="10869" spans="2:3" hidden="1">
      <c r="B10869" s="49" t="s">
        <v>8905</v>
      </c>
      <c r="C10869" s="49" t="s">
        <v>213</v>
      </c>
    </row>
    <row r="10870" spans="2:3" hidden="1">
      <c r="B10870" s="49" t="s">
        <v>8906</v>
      </c>
      <c r="C10870" s="49" t="s">
        <v>213</v>
      </c>
    </row>
    <row r="10871" spans="2:3">
      <c r="B10871" s="49" t="s">
        <v>8907</v>
      </c>
      <c r="C10871" s="49" t="s">
        <v>224</v>
      </c>
    </row>
    <row r="10872" spans="2:3" hidden="1">
      <c r="B10872" s="49" t="s">
        <v>8908</v>
      </c>
      <c r="C10872" s="49" t="s">
        <v>213</v>
      </c>
    </row>
    <row r="10873" spans="2:3" hidden="1">
      <c r="B10873" s="49" t="s">
        <v>8909</v>
      </c>
      <c r="C10873" s="49" t="s">
        <v>213</v>
      </c>
    </row>
    <row r="10874" spans="2:3" hidden="1">
      <c r="B10874" s="49" t="s">
        <v>8910</v>
      </c>
      <c r="C10874" s="49" t="s">
        <v>213</v>
      </c>
    </row>
    <row r="10875" spans="2:3">
      <c r="B10875" s="49" t="s">
        <v>8911</v>
      </c>
      <c r="C10875" s="49" t="s">
        <v>224</v>
      </c>
    </row>
    <row r="10876" spans="2:3" hidden="1">
      <c r="B10876" s="49" t="s">
        <v>8912</v>
      </c>
      <c r="C10876" s="49" t="s">
        <v>213</v>
      </c>
    </row>
    <row r="10877" spans="2:3" hidden="1">
      <c r="B10877" s="49" t="s">
        <v>8913</v>
      </c>
      <c r="C10877" s="49" t="s">
        <v>213</v>
      </c>
    </row>
    <row r="10878" spans="2:3" hidden="1">
      <c r="B10878" s="49" t="s">
        <v>8914</v>
      </c>
      <c r="C10878" s="49" t="s">
        <v>213</v>
      </c>
    </row>
    <row r="10879" spans="2:3" hidden="1">
      <c r="B10879" s="49" t="s">
        <v>8915</v>
      </c>
      <c r="C10879" s="49" t="s">
        <v>213</v>
      </c>
    </row>
    <row r="10880" spans="2:3" hidden="1">
      <c r="B10880" s="49" t="s">
        <v>8916</v>
      </c>
      <c r="C10880" s="49" t="s">
        <v>213</v>
      </c>
    </row>
    <row r="10881" spans="2:3" hidden="1">
      <c r="B10881" s="49" t="s">
        <v>8917</v>
      </c>
      <c r="C10881" s="49" t="s">
        <v>213</v>
      </c>
    </row>
    <row r="10882" spans="2:3" hidden="1">
      <c r="B10882" s="49" t="s">
        <v>8918</v>
      </c>
      <c r="C10882" s="49" t="s">
        <v>213</v>
      </c>
    </row>
    <row r="10883" spans="2:3" hidden="1">
      <c r="B10883" s="49" t="s">
        <v>8919</v>
      </c>
      <c r="C10883" s="49" t="s">
        <v>213</v>
      </c>
    </row>
    <row r="10884" spans="2:3" hidden="1">
      <c r="B10884" s="49" t="s">
        <v>8920</v>
      </c>
      <c r="C10884" s="49" t="s">
        <v>213</v>
      </c>
    </row>
    <row r="10885" spans="2:3" hidden="1">
      <c r="B10885" s="49" t="s">
        <v>8921</v>
      </c>
      <c r="C10885" s="49" t="s">
        <v>31</v>
      </c>
    </row>
    <row r="10886" spans="2:3" hidden="1">
      <c r="B10886" s="49" t="s">
        <v>8922</v>
      </c>
      <c r="C10886" s="49" t="s">
        <v>31</v>
      </c>
    </row>
    <row r="10887" spans="2:3" hidden="1">
      <c r="B10887" s="49" t="s">
        <v>8923</v>
      </c>
      <c r="C10887" s="49" t="s">
        <v>31</v>
      </c>
    </row>
    <row r="10888" spans="2:3" hidden="1">
      <c r="B10888" s="49" t="s">
        <v>8924</v>
      </c>
      <c r="C10888" s="49" t="s">
        <v>213</v>
      </c>
    </row>
    <row r="10889" spans="2:3" hidden="1">
      <c r="B10889" s="49" t="s">
        <v>8925</v>
      </c>
      <c r="C10889" s="49" t="s">
        <v>213</v>
      </c>
    </row>
    <row r="10890" spans="2:3" hidden="1">
      <c r="B10890" s="49" t="s">
        <v>8926</v>
      </c>
      <c r="C10890" s="49" t="s">
        <v>213</v>
      </c>
    </row>
    <row r="10891" spans="2:3" hidden="1">
      <c r="B10891" s="49" t="s">
        <v>8927</v>
      </c>
      <c r="C10891" s="49" t="s">
        <v>213</v>
      </c>
    </row>
    <row r="10892" spans="2:3" hidden="1">
      <c r="B10892" s="49" t="s">
        <v>8928</v>
      </c>
      <c r="C10892" s="49" t="s">
        <v>213</v>
      </c>
    </row>
    <row r="10893" spans="2:3" hidden="1">
      <c r="B10893" s="49" t="s">
        <v>8929</v>
      </c>
      <c r="C10893" s="49" t="s">
        <v>213</v>
      </c>
    </row>
    <row r="10894" spans="2:3" hidden="1">
      <c r="B10894" s="49" t="s">
        <v>8930</v>
      </c>
      <c r="C10894" s="49" t="s">
        <v>213</v>
      </c>
    </row>
    <row r="10895" spans="2:3" hidden="1">
      <c r="B10895" s="49" t="s">
        <v>8931</v>
      </c>
      <c r="C10895" s="49" t="s">
        <v>213</v>
      </c>
    </row>
    <row r="10896" spans="2:3" hidden="1">
      <c r="B10896" s="49" t="s">
        <v>8932</v>
      </c>
      <c r="C10896" s="49" t="s">
        <v>213</v>
      </c>
    </row>
    <row r="10897" spans="2:3" hidden="1">
      <c r="B10897" s="49" t="s">
        <v>8933</v>
      </c>
      <c r="C10897" s="49" t="s">
        <v>213</v>
      </c>
    </row>
    <row r="10898" spans="2:3" hidden="1">
      <c r="B10898" s="49" t="s">
        <v>8934</v>
      </c>
      <c r="C10898" s="49" t="s">
        <v>213</v>
      </c>
    </row>
    <row r="10899" spans="2:3" hidden="1">
      <c r="B10899" s="49" t="s">
        <v>8935</v>
      </c>
      <c r="C10899" s="49" t="s">
        <v>213</v>
      </c>
    </row>
    <row r="10900" spans="2:3" hidden="1">
      <c r="B10900" s="49" t="s">
        <v>8936</v>
      </c>
      <c r="C10900" s="49" t="s">
        <v>213</v>
      </c>
    </row>
    <row r="10901" spans="2:3" hidden="1">
      <c r="B10901" s="49" t="s">
        <v>8937</v>
      </c>
      <c r="C10901" s="49" t="s">
        <v>213</v>
      </c>
    </row>
    <row r="10902" spans="2:3" hidden="1">
      <c r="B10902" s="49" t="s">
        <v>8938</v>
      </c>
      <c r="C10902" s="49" t="s">
        <v>213</v>
      </c>
    </row>
    <row r="10903" spans="2:3" hidden="1">
      <c r="B10903" s="49" t="s">
        <v>8939</v>
      </c>
      <c r="C10903" s="49" t="s">
        <v>213</v>
      </c>
    </row>
    <row r="10904" spans="2:3" hidden="1">
      <c r="B10904" s="49" t="s">
        <v>8940</v>
      </c>
      <c r="C10904" s="49" t="s">
        <v>213</v>
      </c>
    </row>
    <row r="10905" spans="2:3" hidden="1">
      <c r="B10905" s="49" t="s">
        <v>8941</v>
      </c>
      <c r="C10905" s="49" t="s">
        <v>213</v>
      </c>
    </row>
    <row r="10906" spans="2:3" hidden="1">
      <c r="B10906" s="49" t="s">
        <v>8942</v>
      </c>
      <c r="C10906" s="49" t="s">
        <v>206</v>
      </c>
    </row>
    <row r="10907" spans="2:3" hidden="1">
      <c r="B10907" s="49" t="s">
        <v>8943</v>
      </c>
      <c r="C10907" s="49" t="s">
        <v>206</v>
      </c>
    </row>
    <row r="10908" spans="2:3" hidden="1">
      <c r="B10908" s="49" t="s">
        <v>8944</v>
      </c>
      <c r="C10908" s="49" t="s">
        <v>206</v>
      </c>
    </row>
    <row r="10909" spans="2:3" hidden="1">
      <c r="B10909" s="49" t="s">
        <v>8945</v>
      </c>
      <c r="C10909" s="49" t="s">
        <v>206</v>
      </c>
    </row>
    <row r="10910" spans="2:3" hidden="1">
      <c r="B10910" s="49" t="s">
        <v>8946</v>
      </c>
      <c r="C10910" s="49" t="s">
        <v>206</v>
      </c>
    </row>
    <row r="10911" spans="2:3" hidden="1">
      <c r="B10911" s="49" t="s">
        <v>8947</v>
      </c>
      <c r="C10911" s="49" t="s">
        <v>206</v>
      </c>
    </row>
    <row r="10912" spans="2:3" hidden="1">
      <c r="B10912" s="49" t="s">
        <v>8948</v>
      </c>
      <c r="C10912" s="49" t="s">
        <v>206</v>
      </c>
    </row>
    <row r="10913" spans="2:3" hidden="1">
      <c r="B10913" s="49" t="s">
        <v>8949</v>
      </c>
      <c r="C10913" s="49" t="s">
        <v>206</v>
      </c>
    </row>
    <row r="10914" spans="2:3" hidden="1">
      <c r="B10914" s="49" t="s">
        <v>8950</v>
      </c>
      <c r="C10914" s="49" t="s">
        <v>206</v>
      </c>
    </row>
    <row r="10915" spans="2:3" hidden="1">
      <c r="B10915" s="49" t="s">
        <v>8951</v>
      </c>
      <c r="C10915" s="49" t="s">
        <v>206</v>
      </c>
    </row>
    <row r="10916" spans="2:3" hidden="1">
      <c r="B10916" s="49" t="s">
        <v>8952</v>
      </c>
      <c r="C10916" s="49" t="s">
        <v>206</v>
      </c>
    </row>
    <row r="10917" spans="2:3" hidden="1">
      <c r="B10917" s="49" t="s">
        <v>8953</v>
      </c>
      <c r="C10917" s="49" t="s">
        <v>206</v>
      </c>
    </row>
    <row r="10918" spans="2:3" hidden="1">
      <c r="B10918" s="49" t="s">
        <v>8954</v>
      </c>
      <c r="C10918" s="49" t="s">
        <v>206</v>
      </c>
    </row>
    <row r="10919" spans="2:3" hidden="1">
      <c r="B10919" s="49" t="s">
        <v>8955</v>
      </c>
      <c r="C10919" s="49" t="s">
        <v>206</v>
      </c>
    </row>
    <row r="10920" spans="2:3" hidden="1">
      <c r="B10920" s="49" t="s">
        <v>8956</v>
      </c>
      <c r="C10920" s="49" t="s">
        <v>206</v>
      </c>
    </row>
    <row r="10921" spans="2:3" hidden="1">
      <c r="B10921" s="49" t="s">
        <v>8957</v>
      </c>
      <c r="C10921" s="49" t="s">
        <v>206</v>
      </c>
    </row>
    <row r="10922" spans="2:3" hidden="1">
      <c r="B10922" s="49" t="s">
        <v>8958</v>
      </c>
      <c r="C10922" s="49" t="s">
        <v>206</v>
      </c>
    </row>
    <row r="10923" spans="2:3" hidden="1">
      <c r="B10923" s="49" t="s">
        <v>8959</v>
      </c>
      <c r="C10923" s="49" t="s">
        <v>206</v>
      </c>
    </row>
    <row r="10924" spans="2:3" hidden="1">
      <c r="B10924" s="49" t="s">
        <v>8960</v>
      </c>
      <c r="C10924" s="49" t="s">
        <v>206</v>
      </c>
    </row>
    <row r="10925" spans="2:3" hidden="1">
      <c r="B10925" s="49" t="s">
        <v>8961</v>
      </c>
      <c r="C10925" s="49" t="s">
        <v>206</v>
      </c>
    </row>
    <row r="10926" spans="2:3" hidden="1">
      <c r="B10926" s="49" t="s">
        <v>8962</v>
      </c>
      <c r="C10926" s="49" t="s">
        <v>206</v>
      </c>
    </row>
    <row r="10927" spans="2:3" hidden="1">
      <c r="B10927" s="49" t="s">
        <v>8963</v>
      </c>
      <c r="C10927" s="49" t="s">
        <v>206</v>
      </c>
    </row>
    <row r="10928" spans="2:3" hidden="1">
      <c r="B10928" s="49" t="s">
        <v>8964</v>
      </c>
      <c r="C10928" s="49" t="s">
        <v>206</v>
      </c>
    </row>
    <row r="10929" spans="2:3" hidden="1">
      <c r="B10929" s="49" t="s">
        <v>8965</v>
      </c>
      <c r="C10929" s="49" t="s">
        <v>206</v>
      </c>
    </row>
    <row r="10930" spans="2:3" hidden="1">
      <c r="B10930" s="49" t="s">
        <v>8966</v>
      </c>
      <c r="C10930" s="49" t="s">
        <v>213</v>
      </c>
    </row>
    <row r="10931" spans="2:3" hidden="1">
      <c r="B10931" s="49" t="s">
        <v>8967</v>
      </c>
      <c r="C10931" s="49" t="s">
        <v>213</v>
      </c>
    </row>
    <row r="10932" spans="2:3">
      <c r="B10932" s="49" t="s">
        <v>8968</v>
      </c>
      <c r="C10932" s="49" t="s">
        <v>224</v>
      </c>
    </row>
    <row r="10933" spans="2:3" hidden="1">
      <c r="B10933" s="49" t="s">
        <v>8969</v>
      </c>
      <c r="C10933" s="49" t="s">
        <v>213</v>
      </c>
    </row>
    <row r="10934" spans="2:3" hidden="1">
      <c r="B10934" s="49" t="s">
        <v>8970</v>
      </c>
      <c r="C10934" s="49" t="s">
        <v>213</v>
      </c>
    </row>
    <row r="10935" spans="2:3">
      <c r="B10935" s="49" t="s">
        <v>8971</v>
      </c>
      <c r="C10935" s="49" t="s">
        <v>224</v>
      </c>
    </row>
    <row r="10936" spans="2:3" hidden="1">
      <c r="B10936" s="49" t="s">
        <v>8972</v>
      </c>
      <c r="C10936" s="49" t="s">
        <v>213</v>
      </c>
    </row>
    <row r="10937" spans="2:3" hidden="1">
      <c r="B10937" s="49" t="s">
        <v>8973</v>
      </c>
      <c r="C10937" s="49" t="s">
        <v>213</v>
      </c>
    </row>
    <row r="10938" spans="2:3" hidden="1">
      <c r="B10938" s="49" t="s">
        <v>8974</v>
      </c>
      <c r="C10938" s="49" t="s">
        <v>213</v>
      </c>
    </row>
    <row r="10939" spans="2:3">
      <c r="B10939" s="49" t="s">
        <v>8975</v>
      </c>
      <c r="C10939" s="49" t="s">
        <v>224</v>
      </c>
    </row>
    <row r="10940" spans="2:3" hidden="1">
      <c r="B10940" s="49" t="s">
        <v>8976</v>
      </c>
      <c r="C10940" s="49" t="s">
        <v>213</v>
      </c>
    </row>
    <row r="10941" spans="2:3" hidden="1">
      <c r="B10941" s="49" t="s">
        <v>8977</v>
      </c>
      <c r="C10941" s="49" t="s">
        <v>213</v>
      </c>
    </row>
    <row r="10942" spans="2:3" hidden="1">
      <c r="B10942" s="49" t="s">
        <v>8978</v>
      </c>
      <c r="C10942" s="49" t="s">
        <v>213</v>
      </c>
    </row>
    <row r="10943" spans="2:3" hidden="1">
      <c r="B10943" s="49" t="s">
        <v>8979</v>
      </c>
      <c r="C10943" s="49" t="s">
        <v>213</v>
      </c>
    </row>
    <row r="10944" spans="2:3" hidden="1">
      <c r="B10944" s="49" t="s">
        <v>8980</v>
      </c>
      <c r="C10944" s="49" t="s">
        <v>213</v>
      </c>
    </row>
    <row r="10945" spans="2:3" hidden="1">
      <c r="B10945" s="49" t="s">
        <v>8981</v>
      </c>
      <c r="C10945" s="49" t="s">
        <v>31</v>
      </c>
    </row>
    <row r="10946" spans="2:3" hidden="1">
      <c r="B10946" s="49" t="s">
        <v>8982</v>
      </c>
      <c r="C10946" s="49" t="s">
        <v>213</v>
      </c>
    </row>
    <row r="10947" spans="2:3" hidden="1">
      <c r="B10947" s="49" t="s">
        <v>8983</v>
      </c>
      <c r="C10947" s="49" t="s">
        <v>213</v>
      </c>
    </row>
    <row r="10948" spans="2:3" hidden="1">
      <c r="B10948" s="49" t="s">
        <v>8984</v>
      </c>
      <c r="C10948" s="49" t="s">
        <v>213</v>
      </c>
    </row>
    <row r="10949" spans="2:3" hidden="1">
      <c r="B10949" s="49" t="s">
        <v>8985</v>
      </c>
      <c r="C10949" s="49" t="s">
        <v>31</v>
      </c>
    </row>
    <row r="10950" spans="2:3" hidden="1">
      <c r="B10950" s="49" t="s">
        <v>8986</v>
      </c>
      <c r="C10950" s="49" t="s">
        <v>31</v>
      </c>
    </row>
    <row r="10951" spans="2:3" hidden="1">
      <c r="B10951" s="49" t="s">
        <v>8987</v>
      </c>
      <c r="C10951" s="49" t="s">
        <v>31</v>
      </c>
    </row>
    <row r="10952" spans="2:3" hidden="1">
      <c r="B10952" s="49" t="s">
        <v>8988</v>
      </c>
      <c r="C10952" s="49" t="s">
        <v>213</v>
      </c>
    </row>
    <row r="10953" spans="2:3" hidden="1">
      <c r="B10953" s="49" t="s">
        <v>8989</v>
      </c>
      <c r="C10953" s="49" t="s">
        <v>213</v>
      </c>
    </row>
    <row r="10954" spans="2:3">
      <c r="B10954" s="49" t="s">
        <v>8990</v>
      </c>
      <c r="C10954" s="49" t="s">
        <v>224</v>
      </c>
    </row>
    <row r="10955" spans="2:3" hidden="1">
      <c r="B10955" s="49" t="s">
        <v>8991</v>
      </c>
      <c r="C10955" s="49" t="s">
        <v>213</v>
      </c>
    </row>
    <row r="10956" spans="2:3" hidden="1">
      <c r="B10956" s="49" t="s">
        <v>8992</v>
      </c>
      <c r="C10956" s="49" t="s">
        <v>213</v>
      </c>
    </row>
    <row r="10957" spans="2:3">
      <c r="B10957" s="49" t="s">
        <v>8993</v>
      </c>
      <c r="C10957" s="49" t="s">
        <v>224</v>
      </c>
    </row>
    <row r="10958" spans="2:3" hidden="1">
      <c r="B10958" s="49" t="s">
        <v>8994</v>
      </c>
      <c r="C10958" s="49" t="s">
        <v>213</v>
      </c>
    </row>
    <row r="10959" spans="2:3" hidden="1">
      <c r="B10959" s="49" t="s">
        <v>8995</v>
      </c>
      <c r="C10959" s="49" t="s">
        <v>213</v>
      </c>
    </row>
    <row r="10960" spans="2:3" hidden="1">
      <c r="B10960" s="49" t="s">
        <v>8996</v>
      </c>
      <c r="C10960" s="49" t="s">
        <v>213</v>
      </c>
    </row>
    <row r="10961" spans="2:3">
      <c r="B10961" s="49" t="s">
        <v>8997</v>
      </c>
      <c r="C10961" s="49" t="s">
        <v>224</v>
      </c>
    </row>
    <row r="10962" spans="2:3" hidden="1">
      <c r="B10962" s="49" t="s">
        <v>8998</v>
      </c>
      <c r="C10962" s="49" t="s">
        <v>213</v>
      </c>
    </row>
    <row r="10963" spans="2:3" hidden="1">
      <c r="B10963" s="49" t="s">
        <v>8999</v>
      </c>
      <c r="C10963" s="49" t="s">
        <v>213</v>
      </c>
    </row>
    <row r="10964" spans="2:3" hidden="1">
      <c r="B10964" s="49" t="s">
        <v>9000</v>
      </c>
      <c r="C10964" s="49" t="s">
        <v>213</v>
      </c>
    </row>
    <row r="10965" spans="2:3" hidden="1">
      <c r="B10965" s="49" t="s">
        <v>9001</v>
      </c>
      <c r="C10965" s="49" t="s">
        <v>213</v>
      </c>
    </row>
    <row r="10966" spans="2:3" hidden="1">
      <c r="B10966" s="49" t="s">
        <v>9002</v>
      </c>
      <c r="C10966" s="49" t="s">
        <v>213</v>
      </c>
    </row>
    <row r="10967" spans="2:3" hidden="1">
      <c r="B10967" s="49" t="s">
        <v>9003</v>
      </c>
      <c r="C10967" s="49" t="s">
        <v>213</v>
      </c>
    </row>
    <row r="10968" spans="2:3" hidden="1">
      <c r="B10968" s="49" t="s">
        <v>9004</v>
      </c>
      <c r="C10968" s="49" t="s">
        <v>213</v>
      </c>
    </row>
    <row r="10969" spans="2:3" hidden="1">
      <c r="B10969" s="49" t="s">
        <v>9005</v>
      </c>
      <c r="C10969" s="49" t="s">
        <v>213</v>
      </c>
    </row>
    <row r="10970" spans="2:3" hidden="1">
      <c r="B10970" s="49" t="s">
        <v>9006</v>
      </c>
      <c r="C10970" s="49" t="s">
        <v>213</v>
      </c>
    </row>
    <row r="10971" spans="2:3" hidden="1">
      <c r="B10971" s="49" t="s">
        <v>9007</v>
      </c>
      <c r="C10971" s="49" t="s">
        <v>31</v>
      </c>
    </row>
    <row r="10972" spans="2:3" hidden="1">
      <c r="B10972" s="49" t="s">
        <v>9008</v>
      </c>
      <c r="C10972" s="49" t="s">
        <v>31</v>
      </c>
    </row>
    <row r="10973" spans="2:3" hidden="1">
      <c r="B10973" s="49" t="s">
        <v>9009</v>
      </c>
      <c r="C10973" s="49" t="s">
        <v>31</v>
      </c>
    </row>
    <row r="10974" spans="2:3" hidden="1">
      <c r="B10974" s="49" t="s">
        <v>9010</v>
      </c>
      <c r="C10974" s="49" t="s">
        <v>213</v>
      </c>
    </row>
    <row r="10975" spans="2:3" hidden="1">
      <c r="B10975" s="49" t="s">
        <v>9011</v>
      </c>
      <c r="C10975" s="49" t="s">
        <v>213</v>
      </c>
    </row>
    <row r="10976" spans="2:3" hidden="1">
      <c r="B10976" s="49" t="s">
        <v>9012</v>
      </c>
      <c r="C10976" s="49" t="s">
        <v>213</v>
      </c>
    </row>
    <row r="10977" spans="2:3">
      <c r="B10977" s="49" t="s">
        <v>9013</v>
      </c>
      <c r="C10977" s="49" t="s">
        <v>224</v>
      </c>
    </row>
    <row r="10978" spans="2:3" hidden="1">
      <c r="B10978" s="49" t="s">
        <v>9014</v>
      </c>
      <c r="C10978" s="49" t="s">
        <v>213</v>
      </c>
    </row>
    <row r="10979" spans="2:3" hidden="1">
      <c r="B10979" s="49" t="s">
        <v>9015</v>
      </c>
      <c r="C10979" s="49" t="s">
        <v>213</v>
      </c>
    </row>
    <row r="10980" spans="2:3" hidden="1">
      <c r="B10980" s="49" t="s">
        <v>9016</v>
      </c>
      <c r="C10980" s="49" t="s">
        <v>213</v>
      </c>
    </row>
    <row r="10981" spans="2:3">
      <c r="B10981" s="49" t="s">
        <v>9017</v>
      </c>
      <c r="C10981" s="49" t="s">
        <v>224</v>
      </c>
    </row>
    <row r="10982" spans="2:3" hidden="1">
      <c r="B10982" s="49" t="s">
        <v>9018</v>
      </c>
      <c r="C10982" s="49" t="s">
        <v>213</v>
      </c>
    </row>
    <row r="10983" spans="2:3" hidden="1">
      <c r="B10983" s="49" t="s">
        <v>9019</v>
      </c>
      <c r="C10983" s="49" t="s">
        <v>213</v>
      </c>
    </row>
    <row r="10984" spans="2:3" hidden="1">
      <c r="B10984" s="49" t="s">
        <v>9020</v>
      </c>
      <c r="C10984" s="49" t="s">
        <v>213</v>
      </c>
    </row>
    <row r="10985" spans="2:3" hidden="1">
      <c r="B10985" s="49" t="s">
        <v>9021</v>
      </c>
      <c r="C10985" s="49" t="s">
        <v>213</v>
      </c>
    </row>
    <row r="10986" spans="2:3" hidden="1">
      <c r="B10986" s="49" t="s">
        <v>9022</v>
      </c>
      <c r="C10986" s="49" t="s">
        <v>213</v>
      </c>
    </row>
    <row r="10987" spans="2:3">
      <c r="B10987" s="49" t="s">
        <v>9023</v>
      </c>
      <c r="C10987" s="49" t="s">
        <v>224</v>
      </c>
    </row>
    <row r="10988" spans="2:3" hidden="1">
      <c r="B10988" s="49" t="s">
        <v>9024</v>
      </c>
      <c r="C10988" s="49" t="s">
        <v>213</v>
      </c>
    </row>
    <row r="10989" spans="2:3" hidden="1">
      <c r="B10989" s="49" t="s">
        <v>9025</v>
      </c>
      <c r="C10989" s="49" t="s">
        <v>213</v>
      </c>
    </row>
    <row r="10990" spans="2:3" hidden="1">
      <c r="B10990" s="49" t="s">
        <v>9026</v>
      </c>
      <c r="C10990" s="49" t="s">
        <v>213</v>
      </c>
    </row>
    <row r="10991" spans="2:3" hidden="1">
      <c r="B10991" s="49" t="s">
        <v>9027</v>
      </c>
      <c r="C10991" s="49" t="s">
        <v>213</v>
      </c>
    </row>
    <row r="10992" spans="2:3" hidden="1">
      <c r="B10992" s="49" t="s">
        <v>9028</v>
      </c>
      <c r="C10992" s="49" t="s">
        <v>213</v>
      </c>
    </row>
    <row r="10993" spans="2:3" hidden="1">
      <c r="B10993" s="49" t="s">
        <v>9029</v>
      </c>
      <c r="C10993" s="49" t="s">
        <v>213</v>
      </c>
    </row>
    <row r="10994" spans="2:3" hidden="1">
      <c r="B10994" s="49" t="s">
        <v>9030</v>
      </c>
      <c r="C10994" s="49" t="s">
        <v>213</v>
      </c>
    </row>
    <row r="10995" spans="2:3" hidden="1">
      <c r="B10995" s="49" t="s">
        <v>9031</v>
      </c>
      <c r="C10995" s="49" t="s">
        <v>213</v>
      </c>
    </row>
    <row r="10996" spans="2:3" hidden="1">
      <c r="B10996" s="49" t="s">
        <v>9032</v>
      </c>
      <c r="C10996" s="49" t="s">
        <v>213</v>
      </c>
    </row>
    <row r="10997" spans="2:3" hidden="1">
      <c r="B10997" s="49" t="s">
        <v>9033</v>
      </c>
      <c r="C10997" s="49" t="s">
        <v>31</v>
      </c>
    </row>
    <row r="10998" spans="2:3" hidden="1">
      <c r="B10998" s="49" t="s">
        <v>9034</v>
      </c>
      <c r="C10998" s="49" t="s">
        <v>31</v>
      </c>
    </row>
    <row r="10999" spans="2:3" hidden="1">
      <c r="B10999" s="49" t="s">
        <v>9035</v>
      </c>
      <c r="C10999" s="49" t="s">
        <v>31</v>
      </c>
    </row>
    <row r="11000" spans="2:3" hidden="1">
      <c r="B11000" s="49" t="s">
        <v>9036</v>
      </c>
      <c r="C11000" s="49" t="s">
        <v>213</v>
      </c>
    </row>
    <row r="11001" spans="2:3" hidden="1">
      <c r="B11001" s="49" t="s">
        <v>9037</v>
      </c>
      <c r="C11001" s="49" t="s">
        <v>213</v>
      </c>
    </row>
    <row r="11002" spans="2:3" hidden="1">
      <c r="B11002" s="49" t="s">
        <v>9038</v>
      </c>
      <c r="C11002" s="49" t="s">
        <v>213</v>
      </c>
    </row>
    <row r="11003" spans="2:3" hidden="1">
      <c r="B11003" s="49" t="s">
        <v>9039</v>
      </c>
      <c r="C11003" s="49" t="s">
        <v>213</v>
      </c>
    </row>
    <row r="11004" spans="2:3" hidden="1">
      <c r="B11004" s="49" t="s">
        <v>9040</v>
      </c>
      <c r="C11004" s="49" t="s">
        <v>213</v>
      </c>
    </row>
    <row r="11005" spans="2:3" hidden="1">
      <c r="B11005" s="49" t="s">
        <v>9041</v>
      </c>
      <c r="C11005" s="49" t="s">
        <v>213</v>
      </c>
    </row>
    <row r="11006" spans="2:3" hidden="1">
      <c r="B11006" s="49" t="s">
        <v>9042</v>
      </c>
      <c r="C11006" s="49" t="s">
        <v>213</v>
      </c>
    </row>
    <row r="11007" spans="2:3" hidden="1">
      <c r="B11007" s="49" t="s">
        <v>9043</v>
      </c>
      <c r="C11007" s="49" t="s">
        <v>213</v>
      </c>
    </row>
    <row r="11008" spans="2:3" hidden="1">
      <c r="B11008" s="49" t="s">
        <v>9044</v>
      </c>
      <c r="C11008" s="49" t="s">
        <v>213</v>
      </c>
    </row>
    <row r="11009" spans="2:3" hidden="1">
      <c r="B11009" s="49" t="s">
        <v>9045</v>
      </c>
      <c r="C11009" s="49" t="s">
        <v>213</v>
      </c>
    </row>
    <row r="11010" spans="2:3" hidden="1">
      <c r="B11010" s="49" t="s">
        <v>9046</v>
      </c>
      <c r="C11010" s="49" t="s">
        <v>213</v>
      </c>
    </row>
    <row r="11011" spans="2:3" hidden="1">
      <c r="B11011" s="49" t="s">
        <v>9047</v>
      </c>
      <c r="C11011" s="49" t="s">
        <v>213</v>
      </c>
    </row>
    <row r="11012" spans="2:3" hidden="1">
      <c r="B11012" s="49" t="s">
        <v>9048</v>
      </c>
      <c r="C11012" s="49" t="s">
        <v>213</v>
      </c>
    </row>
    <row r="11013" spans="2:3" hidden="1">
      <c r="B11013" s="49" t="s">
        <v>9049</v>
      </c>
      <c r="C11013" s="49" t="s">
        <v>213</v>
      </c>
    </row>
    <row r="11014" spans="2:3" hidden="1">
      <c r="B11014" s="49" t="s">
        <v>9050</v>
      </c>
      <c r="C11014" s="49" t="s">
        <v>213</v>
      </c>
    </row>
    <row r="11015" spans="2:3" hidden="1">
      <c r="B11015" s="49" t="s">
        <v>9051</v>
      </c>
      <c r="C11015" s="49" t="s">
        <v>213</v>
      </c>
    </row>
    <row r="11016" spans="2:3" hidden="1">
      <c r="B11016" s="49" t="s">
        <v>9052</v>
      </c>
      <c r="C11016" s="49" t="s">
        <v>213</v>
      </c>
    </row>
    <row r="11017" spans="2:3" hidden="1">
      <c r="B11017" s="49" t="s">
        <v>9053</v>
      </c>
      <c r="C11017" s="49" t="s">
        <v>213</v>
      </c>
    </row>
    <row r="11018" spans="2:3" hidden="1">
      <c r="B11018" s="49" t="s">
        <v>9054</v>
      </c>
      <c r="C11018" s="49" t="s">
        <v>213</v>
      </c>
    </row>
    <row r="11019" spans="2:3" hidden="1">
      <c r="B11019" s="49" t="s">
        <v>9055</v>
      </c>
      <c r="C11019" s="49" t="s">
        <v>213</v>
      </c>
    </row>
    <row r="11020" spans="2:3" hidden="1">
      <c r="B11020" s="49" t="s">
        <v>9056</v>
      </c>
      <c r="C11020" s="49" t="s">
        <v>213</v>
      </c>
    </row>
    <row r="11021" spans="2:3" hidden="1">
      <c r="B11021" s="49" t="s">
        <v>9057</v>
      </c>
      <c r="C11021" s="49" t="s">
        <v>213</v>
      </c>
    </row>
    <row r="11022" spans="2:3" hidden="1">
      <c r="B11022" s="49" t="s">
        <v>9058</v>
      </c>
      <c r="C11022" s="49" t="s">
        <v>206</v>
      </c>
    </row>
    <row r="11023" spans="2:3" hidden="1">
      <c r="B11023" s="49" t="s">
        <v>9059</v>
      </c>
      <c r="C11023" s="49" t="s">
        <v>206</v>
      </c>
    </row>
    <row r="11024" spans="2:3" hidden="1">
      <c r="B11024" s="49" t="s">
        <v>9060</v>
      </c>
      <c r="C11024" s="49" t="s">
        <v>206</v>
      </c>
    </row>
    <row r="11025" spans="2:3" hidden="1">
      <c r="B11025" s="49" t="s">
        <v>9061</v>
      </c>
      <c r="C11025" s="49" t="s">
        <v>206</v>
      </c>
    </row>
    <row r="11026" spans="2:3" hidden="1">
      <c r="B11026" s="49" t="s">
        <v>9062</v>
      </c>
      <c r="C11026" s="49" t="s">
        <v>206</v>
      </c>
    </row>
    <row r="11027" spans="2:3" hidden="1">
      <c r="B11027" s="49" t="s">
        <v>9063</v>
      </c>
      <c r="C11027" s="49" t="s">
        <v>206</v>
      </c>
    </row>
    <row r="11028" spans="2:3" hidden="1">
      <c r="B11028" s="49" t="s">
        <v>9064</v>
      </c>
      <c r="C11028" s="49" t="s">
        <v>206</v>
      </c>
    </row>
    <row r="11029" spans="2:3" hidden="1">
      <c r="B11029" s="49" t="s">
        <v>9065</v>
      </c>
      <c r="C11029" s="49" t="s">
        <v>206</v>
      </c>
    </row>
    <row r="11030" spans="2:3" hidden="1">
      <c r="B11030" s="49" t="s">
        <v>9066</v>
      </c>
      <c r="C11030" s="49" t="s">
        <v>206</v>
      </c>
    </row>
    <row r="11031" spans="2:3" hidden="1">
      <c r="B11031" s="49" t="s">
        <v>9067</v>
      </c>
      <c r="C11031" s="49" t="s">
        <v>206</v>
      </c>
    </row>
    <row r="11032" spans="2:3" hidden="1">
      <c r="B11032" s="49" t="s">
        <v>9068</v>
      </c>
      <c r="C11032" s="49" t="s">
        <v>206</v>
      </c>
    </row>
    <row r="11033" spans="2:3" hidden="1">
      <c r="B11033" s="49" t="s">
        <v>9069</v>
      </c>
      <c r="C11033" s="49" t="s">
        <v>206</v>
      </c>
    </row>
    <row r="11034" spans="2:3" hidden="1">
      <c r="B11034" s="49" t="s">
        <v>9070</v>
      </c>
      <c r="C11034" s="49" t="s">
        <v>206</v>
      </c>
    </row>
    <row r="11035" spans="2:3" hidden="1">
      <c r="B11035" s="49" t="s">
        <v>9071</v>
      </c>
      <c r="C11035" s="49" t="s">
        <v>206</v>
      </c>
    </row>
    <row r="11036" spans="2:3" hidden="1">
      <c r="B11036" s="49" t="s">
        <v>9072</v>
      </c>
      <c r="C11036" s="49" t="s">
        <v>206</v>
      </c>
    </row>
    <row r="11037" spans="2:3" hidden="1">
      <c r="B11037" s="49" t="s">
        <v>9073</v>
      </c>
      <c r="C11037" s="49" t="s">
        <v>206</v>
      </c>
    </row>
    <row r="11038" spans="2:3" hidden="1">
      <c r="B11038" s="49" t="s">
        <v>9074</v>
      </c>
      <c r="C11038" s="49" t="s">
        <v>206</v>
      </c>
    </row>
    <row r="11039" spans="2:3" hidden="1">
      <c r="B11039" s="49" t="s">
        <v>9075</v>
      </c>
      <c r="C11039" s="49" t="s">
        <v>206</v>
      </c>
    </row>
    <row r="11040" spans="2:3" hidden="1">
      <c r="B11040" s="49" t="s">
        <v>9076</v>
      </c>
      <c r="C11040" s="49" t="s">
        <v>206</v>
      </c>
    </row>
    <row r="11041" spans="2:3" hidden="1">
      <c r="B11041" s="49" t="s">
        <v>9077</v>
      </c>
      <c r="C11041" s="49" t="s">
        <v>206</v>
      </c>
    </row>
    <row r="11042" spans="2:3" hidden="1">
      <c r="B11042" s="49" t="s">
        <v>9078</v>
      </c>
      <c r="C11042" s="49" t="s">
        <v>206</v>
      </c>
    </row>
    <row r="11043" spans="2:3" hidden="1">
      <c r="B11043" s="49" t="s">
        <v>9079</v>
      </c>
      <c r="C11043" s="49" t="s">
        <v>206</v>
      </c>
    </row>
    <row r="11044" spans="2:3" hidden="1">
      <c r="B11044" s="49" t="s">
        <v>9080</v>
      </c>
      <c r="C11044" s="49" t="s">
        <v>206</v>
      </c>
    </row>
    <row r="11045" spans="2:3" hidden="1">
      <c r="B11045" s="49" t="s">
        <v>9081</v>
      </c>
      <c r="C11045" s="49" t="s">
        <v>206</v>
      </c>
    </row>
    <row r="11046" spans="2:3" hidden="1">
      <c r="B11046" s="49" t="s">
        <v>9082</v>
      </c>
      <c r="C11046" s="49" t="s">
        <v>213</v>
      </c>
    </row>
    <row r="11047" spans="2:3" hidden="1">
      <c r="B11047" s="49" t="s">
        <v>9083</v>
      </c>
      <c r="C11047" s="49" t="s">
        <v>213</v>
      </c>
    </row>
    <row r="11048" spans="2:3" hidden="1">
      <c r="B11048" s="49" t="s">
        <v>9084</v>
      </c>
      <c r="C11048" s="49" t="s">
        <v>213</v>
      </c>
    </row>
    <row r="11049" spans="2:3" hidden="1">
      <c r="B11049" s="49" t="s">
        <v>9085</v>
      </c>
      <c r="C11049" s="49" t="s">
        <v>213</v>
      </c>
    </row>
    <row r="11050" spans="2:3" hidden="1">
      <c r="B11050" s="49" t="s">
        <v>9086</v>
      </c>
      <c r="C11050" s="49" t="s">
        <v>213</v>
      </c>
    </row>
    <row r="11051" spans="2:3" hidden="1">
      <c r="B11051" s="49" t="s">
        <v>9087</v>
      </c>
      <c r="C11051" s="49" t="s">
        <v>213</v>
      </c>
    </row>
    <row r="11052" spans="2:3" hidden="1">
      <c r="B11052" s="49" t="s">
        <v>9088</v>
      </c>
      <c r="C11052" s="49" t="s">
        <v>213</v>
      </c>
    </row>
    <row r="11053" spans="2:3" hidden="1">
      <c r="B11053" s="49" t="s">
        <v>9089</v>
      </c>
      <c r="C11053" s="49" t="s">
        <v>213</v>
      </c>
    </row>
    <row r="11054" spans="2:3" hidden="1">
      <c r="B11054" s="49" t="s">
        <v>9090</v>
      </c>
      <c r="C11054" s="49" t="s">
        <v>213</v>
      </c>
    </row>
    <row r="11055" spans="2:3" hidden="1">
      <c r="B11055" s="49" t="s">
        <v>9091</v>
      </c>
      <c r="C11055" s="49" t="s">
        <v>213</v>
      </c>
    </row>
    <row r="11056" spans="2:3" hidden="1">
      <c r="B11056" s="49" t="s">
        <v>9092</v>
      </c>
      <c r="C11056" s="49" t="s">
        <v>213</v>
      </c>
    </row>
    <row r="11057" spans="2:3" hidden="1">
      <c r="B11057" s="49" t="s">
        <v>9093</v>
      </c>
      <c r="C11057" s="49" t="s">
        <v>213</v>
      </c>
    </row>
    <row r="11058" spans="2:3" hidden="1">
      <c r="B11058" s="49" t="s">
        <v>9094</v>
      </c>
      <c r="C11058" s="49" t="s">
        <v>213</v>
      </c>
    </row>
    <row r="11059" spans="2:3" hidden="1">
      <c r="B11059" s="49" t="s">
        <v>9095</v>
      </c>
      <c r="C11059" s="49" t="s">
        <v>213</v>
      </c>
    </row>
    <row r="11060" spans="2:3" hidden="1">
      <c r="B11060" s="49" t="s">
        <v>9096</v>
      </c>
      <c r="C11060" s="49" t="s">
        <v>213</v>
      </c>
    </row>
    <row r="11061" spans="2:3" hidden="1">
      <c r="B11061" s="49" t="s">
        <v>9097</v>
      </c>
      <c r="C11061" s="49" t="s">
        <v>31</v>
      </c>
    </row>
    <row r="11062" spans="2:3" hidden="1">
      <c r="B11062" s="49" t="s">
        <v>9098</v>
      </c>
      <c r="C11062" s="49" t="s">
        <v>213</v>
      </c>
    </row>
    <row r="11063" spans="2:3" hidden="1">
      <c r="B11063" s="49" t="s">
        <v>9099</v>
      </c>
      <c r="C11063" s="49" t="s">
        <v>213</v>
      </c>
    </row>
    <row r="11064" spans="2:3" hidden="1">
      <c r="B11064" s="49" t="s">
        <v>9100</v>
      </c>
      <c r="C11064" s="49" t="s">
        <v>213</v>
      </c>
    </row>
    <row r="11065" spans="2:3" hidden="1">
      <c r="B11065" s="49" t="s">
        <v>9101</v>
      </c>
      <c r="C11065" s="49" t="s">
        <v>213</v>
      </c>
    </row>
    <row r="11066" spans="2:3" hidden="1">
      <c r="B11066" s="49" t="s">
        <v>9102</v>
      </c>
      <c r="C11066" s="49" t="s">
        <v>213</v>
      </c>
    </row>
    <row r="11067" spans="2:3" hidden="1">
      <c r="B11067" s="49" t="s">
        <v>9103</v>
      </c>
      <c r="C11067" s="49" t="s">
        <v>213</v>
      </c>
    </row>
    <row r="11068" spans="2:3" hidden="1">
      <c r="B11068" s="49" t="s">
        <v>9104</v>
      </c>
      <c r="C11068" s="49" t="s">
        <v>213</v>
      </c>
    </row>
    <row r="11069" spans="2:3" hidden="1">
      <c r="B11069" s="49" t="s">
        <v>9105</v>
      </c>
      <c r="C11069" s="49" t="s">
        <v>213</v>
      </c>
    </row>
    <row r="11070" spans="2:3" hidden="1">
      <c r="B11070" s="49" t="s">
        <v>9106</v>
      </c>
      <c r="C11070" s="49" t="s">
        <v>213</v>
      </c>
    </row>
    <row r="11071" spans="2:3" hidden="1">
      <c r="B11071" s="49" t="s">
        <v>9107</v>
      </c>
      <c r="C11071" s="49" t="s">
        <v>213</v>
      </c>
    </row>
    <row r="11072" spans="2:3" hidden="1">
      <c r="B11072" s="49" t="s">
        <v>9108</v>
      </c>
      <c r="C11072" s="49" t="s">
        <v>213</v>
      </c>
    </row>
    <row r="11073" spans="2:3" hidden="1">
      <c r="B11073" s="49" t="s">
        <v>9109</v>
      </c>
      <c r="C11073" s="49" t="s">
        <v>213</v>
      </c>
    </row>
    <row r="11074" spans="2:3" hidden="1">
      <c r="B11074" s="49" t="s">
        <v>9110</v>
      </c>
      <c r="C11074" s="49" t="s">
        <v>213</v>
      </c>
    </row>
    <row r="11075" spans="2:3" hidden="1">
      <c r="B11075" s="49" t="s">
        <v>9111</v>
      </c>
      <c r="C11075" s="49" t="s">
        <v>213</v>
      </c>
    </row>
    <row r="11076" spans="2:3" hidden="1">
      <c r="B11076" s="49" t="s">
        <v>9112</v>
      </c>
      <c r="C11076" s="49" t="s">
        <v>213</v>
      </c>
    </row>
    <row r="11077" spans="2:3" hidden="1">
      <c r="B11077" s="49" t="s">
        <v>9113</v>
      </c>
      <c r="C11077" s="49" t="s">
        <v>213</v>
      </c>
    </row>
    <row r="11078" spans="2:3" hidden="1">
      <c r="B11078" s="49" t="s">
        <v>9114</v>
      </c>
      <c r="C11078" s="49" t="s">
        <v>213</v>
      </c>
    </row>
    <row r="11079" spans="2:3" hidden="1">
      <c r="B11079" s="49" t="s">
        <v>9115</v>
      </c>
      <c r="C11079" s="49" t="s">
        <v>213</v>
      </c>
    </row>
    <row r="11080" spans="2:3" hidden="1">
      <c r="B11080" s="49" t="s">
        <v>9116</v>
      </c>
      <c r="C11080" s="49" t="s">
        <v>213</v>
      </c>
    </row>
    <row r="11081" spans="2:3" hidden="1">
      <c r="B11081" s="49" t="s">
        <v>9117</v>
      </c>
      <c r="C11081" s="49" t="s">
        <v>213</v>
      </c>
    </row>
    <row r="11082" spans="2:3" hidden="1">
      <c r="B11082" s="49" t="s">
        <v>9118</v>
      </c>
      <c r="C11082" s="49" t="s">
        <v>213</v>
      </c>
    </row>
    <row r="11083" spans="2:3" hidden="1">
      <c r="B11083" s="49" t="s">
        <v>9119</v>
      </c>
      <c r="C11083" s="49" t="s">
        <v>213</v>
      </c>
    </row>
    <row r="11084" spans="2:3" hidden="1">
      <c r="B11084" s="49" t="s">
        <v>9120</v>
      </c>
      <c r="C11084" s="49" t="s">
        <v>213</v>
      </c>
    </row>
    <row r="11085" spans="2:3" hidden="1">
      <c r="B11085" s="49" t="s">
        <v>9121</v>
      </c>
      <c r="C11085" s="49" t="s">
        <v>213</v>
      </c>
    </row>
    <row r="11086" spans="2:3" hidden="1">
      <c r="B11086" s="49" t="s">
        <v>9122</v>
      </c>
      <c r="C11086" s="49" t="s">
        <v>213</v>
      </c>
    </row>
    <row r="11087" spans="2:3" hidden="1">
      <c r="B11087" s="49" t="s">
        <v>9123</v>
      </c>
      <c r="C11087" s="49" t="s">
        <v>213</v>
      </c>
    </row>
    <row r="11088" spans="2:3" hidden="1">
      <c r="B11088" s="49" t="s">
        <v>9124</v>
      </c>
      <c r="C11088" s="49" t="s">
        <v>213</v>
      </c>
    </row>
    <row r="11089" spans="2:3" hidden="1">
      <c r="B11089" s="49" t="s">
        <v>9125</v>
      </c>
      <c r="C11089" s="49" t="s">
        <v>213</v>
      </c>
    </row>
    <row r="11090" spans="2:3" hidden="1">
      <c r="B11090" s="49" t="s">
        <v>9126</v>
      </c>
      <c r="C11090" s="49" t="s">
        <v>213</v>
      </c>
    </row>
    <row r="11091" spans="2:3" hidden="1">
      <c r="B11091" s="49" t="s">
        <v>9127</v>
      </c>
      <c r="C11091" s="49" t="s">
        <v>213</v>
      </c>
    </row>
    <row r="11092" spans="2:3" hidden="1">
      <c r="B11092" s="49" t="s">
        <v>9128</v>
      </c>
      <c r="C11092" s="49" t="s">
        <v>213</v>
      </c>
    </row>
    <row r="11093" spans="2:3" hidden="1">
      <c r="B11093" s="49" t="s">
        <v>9129</v>
      </c>
      <c r="C11093" s="49" t="s">
        <v>213</v>
      </c>
    </row>
    <row r="11094" spans="2:3" hidden="1">
      <c r="B11094" s="49" t="s">
        <v>9130</v>
      </c>
      <c r="C11094" s="49" t="s">
        <v>213</v>
      </c>
    </row>
    <row r="11095" spans="2:3" hidden="1">
      <c r="B11095" s="49" t="s">
        <v>9131</v>
      </c>
      <c r="C11095" s="49" t="s">
        <v>213</v>
      </c>
    </row>
    <row r="11096" spans="2:3" hidden="1">
      <c r="B11096" s="49" t="s">
        <v>9132</v>
      </c>
      <c r="C11096" s="49" t="s">
        <v>213</v>
      </c>
    </row>
    <row r="11097" spans="2:3" hidden="1">
      <c r="B11097" s="49" t="s">
        <v>9133</v>
      </c>
      <c r="C11097" s="49" t="s">
        <v>213</v>
      </c>
    </row>
    <row r="11098" spans="2:3" hidden="1">
      <c r="B11098" s="49" t="s">
        <v>9134</v>
      </c>
      <c r="C11098" s="49" t="s">
        <v>213</v>
      </c>
    </row>
    <row r="11099" spans="2:3" hidden="1">
      <c r="B11099" s="49" t="s">
        <v>9135</v>
      </c>
      <c r="C11099" s="49" t="s">
        <v>213</v>
      </c>
    </row>
    <row r="11100" spans="2:3" hidden="1">
      <c r="B11100" s="49" t="s">
        <v>9136</v>
      </c>
      <c r="C11100" s="49" t="s">
        <v>213</v>
      </c>
    </row>
    <row r="11101" spans="2:3" hidden="1">
      <c r="B11101" s="49" t="s">
        <v>9137</v>
      </c>
      <c r="C11101" s="49" t="s">
        <v>213</v>
      </c>
    </row>
    <row r="11102" spans="2:3" hidden="1">
      <c r="B11102" s="49" t="s">
        <v>9138</v>
      </c>
      <c r="C11102" s="49" t="s">
        <v>213</v>
      </c>
    </row>
    <row r="11103" spans="2:3" hidden="1">
      <c r="B11103" s="49" t="s">
        <v>9139</v>
      </c>
      <c r="C11103" s="49" t="s">
        <v>213</v>
      </c>
    </row>
    <row r="11104" spans="2:3" hidden="1">
      <c r="B11104" s="49" t="s">
        <v>9140</v>
      </c>
      <c r="C11104" s="49" t="s">
        <v>213</v>
      </c>
    </row>
    <row r="11105" spans="2:3" hidden="1">
      <c r="B11105" s="49" t="s">
        <v>9141</v>
      </c>
      <c r="C11105" s="49" t="s">
        <v>213</v>
      </c>
    </row>
    <row r="11106" spans="2:3" hidden="1">
      <c r="B11106" s="49" t="s">
        <v>9142</v>
      </c>
      <c r="C11106" s="49" t="s">
        <v>213</v>
      </c>
    </row>
    <row r="11107" spans="2:3" hidden="1">
      <c r="B11107" s="49" t="s">
        <v>9143</v>
      </c>
      <c r="C11107" s="49" t="s">
        <v>213</v>
      </c>
    </row>
    <row r="11108" spans="2:3" hidden="1">
      <c r="B11108" s="49" t="s">
        <v>9144</v>
      </c>
      <c r="C11108" s="49" t="s">
        <v>213</v>
      </c>
    </row>
    <row r="11109" spans="2:3" hidden="1">
      <c r="B11109" s="49" t="s">
        <v>9145</v>
      </c>
      <c r="C11109" s="49" t="s">
        <v>213</v>
      </c>
    </row>
    <row r="11110" spans="2:3" hidden="1">
      <c r="B11110" s="49" t="s">
        <v>9146</v>
      </c>
      <c r="C11110" s="49" t="s">
        <v>213</v>
      </c>
    </row>
    <row r="11111" spans="2:3" hidden="1">
      <c r="B11111" s="49" t="s">
        <v>9147</v>
      </c>
      <c r="C11111" s="49" t="s">
        <v>213</v>
      </c>
    </row>
    <row r="11112" spans="2:3" hidden="1">
      <c r="B11112" s="49" t="s">
        <v>9148</v>
      </c>
      <c r="C11112" s="49" t="s">
        <v>213</v>
      </c>
    </row>
    <row r="11113" spans="2:3" hidden="1">
      <c r="B11113" s="49" t="s">
        <v>9149</v>
      </c>
      <c r="C11113" s="49" t="s">
        <v>213</v>
      </c>
    </row>
    <row r="11114" spans="2:3" hidden="1">
      <c r="B11114" s="49" t="s">
        <v>9150</v>
      </c>
      <c r="C11114" s="49" t="s">
        <v>213</v>
      </c>
    </row>
    <row r="11115" spans="2:3" hidden="1">
      <c r="B11115" s="49" t="s">
        <v>9151</v>
      </c>
      <c r="C11115" s="49" t="s">
        <v>213</v>
      </c>
    </row>
    <row r="11116" spans="2:3" hidden="1">
      <c r="B11116" s="49" t="s">
        <v>9152</v>
      </c>
      <c r="C11116" s="49" t="s">
        <v>213</v>
      </c>
    </row>
    <row r="11117" spans="2:3" hidden="1">
      <c r="B11117" s="49" t="s">
        <v>9153</v>
      </c>
      <c r="C11117" s="49" t="s">
        <v>213</v>
      </c>
    </row>
    <row r="11118" spans="2:3" hidden="1">
      <c r="B11118" s="49" t="s">
        <v>9154</v>
      </c>
      <c r="C11118" s="49" t="s">
        <v>213</v>
      </c>
    </row>
    <row r="11119" spans="2:3" hidden="1">
      <c r="B11119" s="49" t="s">
        <v>9155</v>
      </c>
      <c r="C11119" s="49" t="s">
        <v>206</v>
      </c>
    </row>
    <row r="11120" spans="2:3" hidden="1">
      <c r="B11120" s="49" t="s">
        <v>9156</v>
      </c>
      <c r="C11120" s="49" t="s">
        <v>206</v>
      </c>
    </row>
    <row r="11121" spans="2:3" hidden="1">
      <c r="B11121" s="49" t="s">
        <v>9157</v>
      </c>
      <c r="C11121" s="49" t="s">
        <v>206</v>
      </c>
    </row>
    <row r="11122" spans="2:3" hidden="1">
      <c r="B11122" s="49" t="s">
        <v>9158</v>
      </c>
      <c r="C11122" s="49" t="s">
        <v>206</v>
      </c>
    </row>
    <row r="11123" spans="2:3" hidden="1">
      <c r="B11123" s="49" t="s">
        <v>9159</v>
      </c>
      <c r="C11123" s="49" t="s">
        <v>206</v>
      </c>
    </row>
    <row r="11124" spans="2:3" hidden="1">
      <c r="B11124" s="49" t="s">
        <v>9160</v>
      </c>
      <c r="C11124" s="49" t="s">
        <v>206</v>
      </c>
    </row>
    <row r="11125" spans="2:3" hidden="1">
      <c r="B11125" s="49" t="s">
        <v>9161</v>
      </c>
      <c r="C11125" s="49" t="s">
        <v>206</v>
      </c>
    </row>
    <row r="11126" spans="2:3" hidden="1">
      <c r="B11126" s="49" t="s">
        <v>9162</v>
      </c>
      <c r="C11126" s="49" t="s">
        <v>206</v>
      </c>
    </row>
    <row r="11127" spans="2:3" hidden="1">
      <c r="B11127" s="49" t="s">
        <v>9163</v>
      </c>
      <c r="C11127" s="49" t="s">
        <v>206</v>
      </c>
    </row>
    <row r="11128" spans="2:3" hidden="1">
      <c r="B11128" s="49" t="s">
        <v>9164</v>
      </c>
      <c r="C11128" s="49" t="s">
        <v>209</v>
      </c>
    </row>
    <row r="11129" spans="2:3" hidden="1">
      <c r="B11129" s="49" t="s">
        <v>9165</v>
      </c>
      <c r="C11129" s="49" t="s">
        <v>209</v>
      </c>
    </row>
    <row r="11130" spans="2:3" hidden="1">
      <c r="B11130" s="49" t="s">
        <v>9166</v>
      </c>
      <c r="C11130" s="49" t="s">
        <v>209</v>
      </c>
    </row>
    <row r="11131" spans="2:3" hidden="1">
      <c r="B11131" s="49" t="s">
        <v>9167</v>
      </c>
      <c r="C11131" s="49" t="s">
        <v>209</v>
      </c>
    </row>
    <row r="11132" spans="2:3" hidden="1">
      <c r="B11132" s="49" t="s">
        <v>9168</v>
      </c>
      <c r="C11132" s="49" t="s">
        <v>209</v>
      </c>
    </row>
    <row r="11133" spans="2:3" hidden="1">
      <c r="B11133" s="49" t="s">
        <v>9169</v>
      </c>
      <c r="C11133" s="49" t="s">
        <v>209</v>
      </c>
    </row>
    <row r="11134" spans="2:3" hidden="1">
      <c r="B11134" s="49" t="s">
        <v>9170</v>
      </c>
      <c r="C11134" s="49" t="s">
        <v>209</v>
      </c>
    </row>
    <row r="11135" spans="2:3" hidden="1">
      <c r="B11135" s="49" t="s">
        <v>9171</v>
      </c>
      <c r="C11135" s="49" t="s">
        <v>209</v>
      </c>
    </row>
    <row r="11136" spans="2:3" hidden="1">
      <c r="B11136" s="49" t="s">
        <v>9172</v>
      </c>
      <c r="C11136" s="49" t="s">
        <v>209</v>
      </c>
    </row>
    <row r="11137" spans="2:3" hidden="1">
      <c r="B11137" s="49" t="s">
        <v>9173</v>
      </c>
      <c r="C11137" s="49" t="s">
        <v>209</v>
      </c>
    </row>
    <row r="11138" spans="2:3" hidden="1">
      <c r="B11138" s="49" t="s">
        <v>9174</v>
      </c>
      <c r="C11138" s="49" t="s">
        <v>209</v>
      </c>
    </row>
    <row r="11139" spans="2:3" hidden="1">
      <c r="B11139" s="49" t="s">
        <v>9175</v>
      </c>
      <c r="C11139" s="49" t="s">
        <v>209</v>
      </c>
    </row>
    <row r="11140" spans="2:3" hidden="1">
      <c r="B11140" s="49" t="s">
        <v>9176</v>
      </c>
      <c r="C11140" s="49" t="s">
        <v>209</v>
      </c>
    </row>
    <row r="11141" spans="2:3" hidden="1">
      <c r="B11141" s="49" t="s">
        <v>9177</v>
      </c>
      <c r="C11141" s="49" t="s">
        <v>209</v>
      </c>
    </row>
    <row r="11142" spans="2:3" hidden="1">
      <c r="B11142" s="49" t="s">
        <v>9178</v>
      </c>
      <c r="C11142" s="49" t="s">
        <v>209</v>
      </c>
    </row>
    <row r="11143" spans="2:3" hidden="1">
      <c r="B11143" s="49" t="s">
        <v>9179</v>
      </c>
      <c r="C11143" s="49" t="s">
        <v>209</v>
      </c>
    </row>
    <row r="11144" spans="2:3" hidden="1">
      <c r="B11144" s="49" t="s">
        <v>9180</v>
      </c>
      <c r="C11144" s="49" t="s">
        <v>209</v>
      </c>
    </row>
    <row r="11145" spans="2:3" hidden="1">
      <c r="B11145" s="49" t="s">
        <v>9181</v>
      </c>
      <c r="C11145" s="49" t="s">
        <v>209</v>
      </c>
    </row>
    <row r="11146" spans="2:3" hidden="1">
      <c r="B11146" s="49" t="s">
        <v>9182</v>
      </c>
      <c r="C11146" s="49" t="s">
        <v>209</v>
      </c>
    </row>
    <row r="11147" spans="2:3" hidden="1">
      <c r="B11147" s="49" t="s">
        <v>9183</v>
      </c>
      <c r="C11147" s="49" t="s">
        <v>209</v>
      </c>
    </row>
    <row r="11148" spans="2:3" hidden="1">
      <c r="B11148" s="49" t="s">
        <v>9184</v>
      </c>
      <c r="C11148" s="49" t="s">
        <v>209</v>
      </c>
    </row>
    <row r="11149" spans="2:3" hidden="1">
      <c r="B11149" s="49" t="s">
        <v>9185</v>
      </c>
      <c r="C11149" s="49" t="s">
        <v>209</v>
      </c>
    </row>
    <row r="11150" spans="2:3" hidden="1">
      <c r="B11150" s="49" t="s">
        <v>9186</v>
      </c>
      <c r="C11150" s="49" t="s">
        <v>209</v>
      </c>
    </row>
    <row r="11151" spans="2:3" hidden="1">
      <c r="B11151" s="49" t="s">
        <v>9187</v>
      </c>
      <c r="C11151" s="49" t="s">
        <v>209</v>
      </c>
    </row>
    <row r="11152" spans="2:3" hidden="1">
      <c r="B11152" s="49" t="s">
        <v>9188</v>
      </c>
      <c r="C11152" s="49" t="s">
        <v>209</v>
      </c>
    </row>
    <row r="11153" spans="2:3" hidden="1">
      <c r="B11153" s="49" t="s">
        <v>9189</v>
      </c>
      <c r="C11153" s="49" t="s">
        <v>209</v>
      </c>
    </row>
    <row r="11154" spans="2:3" hidden="1">
      <c r="B11154" s="49" t="s">
        <v>9190</v>
      </c>
      <c r="C11154" s="49" t="s">
        <v>209</v>
      </c>
    </row>
    <row r="11155" spans="2:3" hidden="1">
      <c r="B11155" s="49" t="s">
        <v>9191</v>
      </c>
      <c r="C11155" s="49" t="s">
        <v>209</v>
      </c>
    </row>
    <row r="11156" spans="2:3" hidden="1">
      <c r="B11156" s="49" t="s">
        <v>9192</v>
      </c>
      <c r="C11156" s="49" t="s">
        <v>209</v>
      </c>
    </row>
    <row r="11157" spans="2:3" hidden="1">
      <c r="B11157" s="49" t="s">
        <v>9193</v>
      </c>
      <c r="C11157" s="49" t="s">
        <v>209</v>
      </c>
    </row>
    <row r="11158" spans="2:3" hidden="1">
      <c r="B11158" s="49" t="s">
        <v>9194</v>
      </c>
      <c r="C11158" s="49" t="s">
        <v>209</v>
      </c>
    </row>
    <row r="11159" spans="2:3" hidden="1">
      <c r="B11159" s="49" t="s">
        <v>9195</v>
      </c>
      <c r="C11159" s="49" t="s">
        <v>209</v>
      </c>
    </row>
    <row r="11160" spans="2:3" hidden="1">
      <c r="B11160" s="49" t="s">
        <v>9196</v>
      </c>
      <c r="C11160" s="49" t="s">
        <v>209</v>
      </c>
    </row>
    <row r="11161" spans="2:3" hidden="1">
      <c r="B11161" s="49" t="s">
        <v>9197</v>
      </c>
      <c r="C11161" s="49" t="s">
        <v>209</v>
      </c>
    </row>
    <row r="11162" spans="2:3" hidden="1">
      <c r="B11162" s="49" t="s">
        <v>9198</v>
      </c>
      <c r="C11162" s="49" t="s">
        <v>209</v>
      </c>
    </row>
    <row r="11163" spans="2:3" hidden="1">
      <c r="B11163" s="49" t="s">
        <v>9199</v>
      </c>
      <c r="C11163" s="49" t="s">
        <v>209</v>
      </c>
    </row>
    <row r="11164" spans="2:3" hidden="1">
      <c r="B11164" s="49" t="s">
        <v>9200</v>
      </c>
      <c r="C11164" s="49" t="s">
        <v>209</v>
      </c>
    </row>
    <row r="11165" spans="2:3" hidden="1">
      <c r="B11165" s="49" t="s">
        <v>9201</v>
      </c>
      <c r="C11165" s="49" t="s">
        <v>209</v>
      </c>
    </row>
    <row r="11166" spans="2:3" hidden="1">
      <c r="B11166" s="49" t="s">
        <v>9202</v>
      </c>
      <c r="C11166" s="49" t="s">
        <v>209</v>
      </c>
    </row>
    <row r="11167" spans="2:3" hidden="1">
      <c r="B11167" s="49" t="s">
        <v>9203</v>
      </c>
      <c r="C11167" s="49" t="s">
        <v>209</v>
      </c>
    </row>
    <row r="11168" spans="2:3" hidden="1">
      <c r="B11168" s="49" t="s">
        <v>9204</v>
      </c>
      <c r="C11168" s="49" t="s">
        <v>209</v>
      </c>
    </row>
    <row r="11169" spans="2:3" hidden="1">
      <c r="B11169" s="49" t="s">
        <v>9205</v>
      </c>
      <c r="C11169" s="49" t="s">
        <v>209</v>
      </c>
    </row>
    <row r="11170" spans="2:3" hidden="1">
      <c r="B11170" s="49" t="s">
        <v>9206</v>
      </c>
      <c r="C11170" s="49" t="s">
        <v>209</v>
      </c>
    </row>
    <row r="11171" spans="2:3" hidden="1">
      <c r="B11171" s="49" t="s">
        <v>9207</v>
      </c>
      <c r="C11171" s="49" t="s">
        <v>209</v>
      </c>
    </row>
    <row r="11172" spans="2:3" hidden="1">
      <c r="B11172" s="49" t="s">
        <v>9208</v>
      </c>
      <c r="C11172" s="49" t="s">
        <v>209</v>
      </c>
    </row>
    <row r="11173" spans="2:3" hidden="1">
      <c r="B11173" s="49" t="s">
        <v>9209</v>
      </c>
      <c r="C11173" s="49" t="s">
        <v>209</v>
      </c>
    </row>
    <row r="11174" spans="2:3" hidden="1">
      <c r="B11174" s="49" t="s">
        <v>9210</v>
      </c>
      <c r="C11174" s="49" t="s">
        <v>209</v>
      </c>
    </row>
    <row r="11175" spans="2:3" hidden="1">
      <c r="B11175" s="49" t="s">
        <v>9211</v>
      </c>
      <c r="C11175" s="49" t="s">
        <v>209</v>
      </c>
    </row>
    <row r="11176" spans="2:3" hidden="1">
      <c r="B11176" s="49" t="s">
        <v>9212</v>
      </c>
      <c r="C11176" s="49" t="s">
        <v>209</v>
      </c>
    </row>
    <row r="11177" spans="2:3" hidden="1">
      <c r="B11177" s="49" t="s">
        <v>9213</v>
      </c>
      <c r="C11177" s="49" t="s">
        <v>209</v>
      </c>
    </row>
    <row r="11178" spans="2:3" hidden="1">
      <c r="B11178" s="49" t="s">
        <v>9214</v>
      </c>
      <c r="C11178" s="49" t="s">
        <v>209</v>
      </c>
    </row>
    <row r="11179" spans="2:3" hidden="1">
      <c r="B11179" s="49" t="s">
        <v>9215</v>
      </c>
      <c r="C11179" s="49" t="s">
        <v>209</v>
      </c>
    </row>
    <row r="11180" spans="2:3" hidden="1">
      <c r="B11180" s="49" t="s">
        <v>9216</v>
      </c>
      <c r="C11180" s="49" t="s">
        <v>209</v>
      </c>
    </row>
    <row r="11181" spans="2:3" hidden="1">
      <c r="B11181" s="49" t="s">
        <v>9217</v>
      </c>
      <c r="C11181" s="49" t="s">
        <v>209</v>
      </c>
    </row>
    <row r="11182" spans="2:3" hidden="1">
      <c r="B11182" s="49" t="s">
        <v>9218</v>
      </c>
      <c r="C11182" s="49" t="s">
        <v>209</v>
      </c>
    </row>
    <row r="11183" spans="2:3" hidden="1">
      <c r="B11183" s="49" t="s">
        <v>9219</v>
      </c>
      <c r="C11183" s="49" t="s">
        <v>209</v>
      </c>
    </row>
    <row r="11184" spans="2:3" hidden="1">
      <c r="B11184" s="49" t="s">
        <v>9220</v>
      </c>
      <c r="C11184" s="49" t="s">
        <v>209</v>
      </c>
    </row>
    <row r="11185" spans="2:3" hidden="1">
      <c r="B11185" s="49" t="s">
        <v>9221</v>
      </c>
      <c r="C11185" s="49" t="s">
        <v>209</v>
      </c>
    </row>
    <row r="11186" spans="2:3" hidden="1">
      <c r="B11186" s="49" t="s">
        <v>9222</v>
      </c>
      <c r="C11186" s="49" t="s">
        <v>209</v>
      </c>
    </row>
    <row r="11187" spans="2:3" hidden="1">
      <c r="B11187" s="49" t="s">
        <v>9223</v>
      </c>
      <c r="C11187" s="49" t="s">
        <v>209</v>
      </c>
    </row>
    <row r="11188" spans="2:3" hidden="1">
      <c r="B11188" s="49" t="s">
        <v>9224</v>
      </c>
      <c r="C11188" s="49" t="s">
        <v>209</v>
      </c>
    </row>
    <row r="11189" spans="2:3" hidden="1">
      <c r="B11189" s="49" t="s">
        <v>9225</v>
      </c>
      <c r="C11189" s="49" t="s">
        <v>209</v>
      </c>
    </row>
    <row r="11190" spans="2:3" hidden="1">
      <c r="B11190" s="49" t="s">
        <v>9226</v>
      </c>
      <c r="C11190" s="49" t="s">
        <v>209</v>
      </c>
    </row>
    <row r="11191" spans="2:3" hidden="1">
      <c r="B11191" s="49" t="s">
        <v>9227</v>
      </c>
      <c r="C11191" s="49" t="s">
        <v>209</v>
      </c>
    </row>
    <row r="11192" spans="2:3" hidden="1">
      <c r="B11192" s="49" t="s">
        <v>9228</v>
      </c>
      <c r="C11192" s="49" t="s">
        <v>209</v>
      </c>
    </row>
    <row r="11193" spans="2:3" hidden="1">
      <c r="B11193" s="49" t="s">
        <v>9229</v>
      </c>
      <c r="C11193" s="49" t="s">
        <v>209</v>
      </c>
    </row>
    <row r="11194" spans="2:3" hidden="1">
      <c r="B11194" s="49" t="s">
        <v>9230</v>
      </c>
      <c r="C11194" s="49" t="s">
        <v>209</v>
      </c>
    </row>
    <row r="11195" spans="2:3" hidden="1">
      <c r="B11195" s="49" t="s">
        <v>9231</v>
      </c>
      <c r="C11195" s="49" t="s">
        <v>209</v>
      </c>
    </row>
    <row r="11196" spans="2:3" hidden="1">
      <c r="B11196" s="49" t="s">
        <v>9232</v>
      </c>
      <c r="C11196" s="49" t="s">
        <v>209</v>
      </c>
    </row>
    <row r="11197" spans="2:3" hidden="1">
      <c r="B11197" s="49" t="s">
        <v>9233</v>
      </c>
      <c r="C11197" s="49" t="s">
        <v>209</v>
      </c>
    </row>
    <row r="11198" spans="2:3" hidden="1">
      <c r="B11198" s="49" t="s">
        <v>9234</v>
      </c>
      <c r="C11198" s="49" t="s">
        <v>209</v>
      </c>
    </row>
    <row r="11199" spans="2:3" hidden="1">
      <c r="B11199" s="49" t="s">
        <v>9235</v>
      </c>
      <c r="C11199" s="49" t="s">
        <v>209</v>
      </c>
    </row>
    <row r="11200" spans="2:3" hidden="1">
      <c r="B11200" s="49" t="s">
        <v>9236</v>
      </c>
      <c r="C11200" s="49" t="s">
        <v>209</v>
      </c>
    </row>
    <row r="11201" spans="2:3" hidden="1">
      <c r="B11201" s="49" t="s">
        <v>9237</v>
      </c>
      <c r="C11201" s="49" t="s">
        <v>209</v>
      </c>
    </row>
    <row r="11202" spans="2:3" hidden="1">
      <c r="B11202" s="49" t="s">
        <v>9238</v>
      </c>
      <c r="C11202" s="49" t="s">
        <v>209</v>
      </c>
    </row>
    <row r="11203" spans="2:3" hidden="1">
      <c r="B11203" s="49" t="s">
        <v>9239</v>
      </c>
      <c r="C11203" s="49" t="s">
        <v>209</v>
      </c>
    </row>
    <row r="11204" spans="2:3" hidden="1">
      <c r="B11204" s="49" t="s">
        <v>9240</v>
      </c>
      <c r="C11204" s="49" t="s">
        <v>209</v>
      </c>
    </row>
    <row r="11205" spans="2:3" hidden="1">
      <c r="B11205" s="49" t="s">
        <v>9241</v>
      </c>
      <c r="C11205" s="49" t="s">
        <v>209</v>
      </c>
    </row>
    <row r="11206" spans="2:3" hidden="1">
      <c r="B11206" s="49" t="s">
        <v>9242</v>
      </c>
      <c r="C11206" s="49" t="s">
        <v>209</v>
      </c>
    </row>
    <row r="11207" spans="2:3" hidden="1">
      <c r="B11207" s="49" t="s">
        <v>9243</v>
      </c>
      <c r="C11207" s="49" t="s">
        <v>209</v>
      </c>
    </row>
    <row r="11208" spans="2:3" hidden="1">
      <c r="B11208" s="49" t="s">
        <v>9244</v>
      </c>
      <c r="C11208" s="49" t="s">
        <v>209</v>
      </c>
    </row>
    <row r="11209" spans="2:3" hidden="1">
      <c r="B11209" s="49" t="s">
        <v>9245</v>
      </c>
      <c r="C11209" s="49" t="s">
        <v>211</v>
      </c>
    </row>
    <row r="11210" spans="2:3" hidden="1">
      <c r="B11210" s="49" t="s">
        <v>9246</v>
      </c>
      <c r="C11210" s="49" t="s">
        <v>213</v>
      </c>
    </row>
    <row r="11211" spans="2:3" hidden="1">
      <c r="B11211" s="49" t="s">
        <v>9247</v>
      </c>
      <c r="C11211" s="49" t="s">
        <v>210</v>
      </c>
    </row>
    <row r="11212" spans="2:3" hidden="1">
      <c r="B11212" s="49" t="s">
        <v>9248</v>
      </c>
      <c r="C11212" s="49" t="s">
        <v>213</v>
      </c>
    </row>
    <row r="11213" spans="2:3" hidden="1">
      <c r="B11213" s="49" t="s">
        <v>9249</v>
      </c>
      <c r="C11213" s="49" t="s">
        <v>210</v>
      </c>
    </row>
    <row r="11214" spans="2:3" hidden="1">
      <c r="B11214" s="49" t="s">
        <v>9250</v>
      </c>
      <c r="C11214" s="49" t="s">
        <v>210</v>
      </c>
    </row>
    <row r="11215" spans="2:3" hidden="1">
      <c r="B11215" s="49" t="s">
        <v>9251</v>
      </c>
      <c r="C11215" s="49" t="s">
        <v>213</v>
      </c>
    </row>
    <row r="11216" spans="2:3" hidden="1">
      <c r="B11216" s="49" t="s">
        <v>9252</v>
      </c>
      <c r="C11216" s="49" t="s">
        <v>211</v>
      </c>
    </row>
    <row r="11217" spans="2:3" hidden="1">
      <c r="B11217" s="49" t="s">
        <v>9253</v>
      </c>
      <c r="C11217" s="49" t="s">
        <v>213</v>
      </c>
    </row>
    <row r="11218" spans="2:3" hidden="1">
      <c r="B11218" s="49" t="s">
        <v>9254</v>
      </c>
      <c r="C11218" s="49" t="s">
        <v>213</v>
      </c>
    </row>
    <row r="11219" spans="2:3" hidden="1">
      <c r="B11219" s="49" t="s">
        <v>9255</v>
      </c>
      <c r="C11219" s="49" t="s">
        <v>213</v>
      </c>
    </row>
    <row r="11220" spans="2:3" hidden="1">
      <c r="B11220" s="49" t="s">
        <v>9256</v>
      </c>
      <c r="C11220" s="49" t="s">
        <v>210</v>
      </c>
    </row>
    <row r="11221" spans="2:3" hidden="1">
      <c r="B11221" s="49" t="s">
        <v>9257</v>
      </c>
      <c r="C11221" s="49" t="s">
        <v>210</v>
      </c>
    </row>
    <row r="11222" spans="2:3" hidden="1">
      <c r="B11222" s="49" t="s">
        <v>9258</v>
      </c>
      <c r="C11222" s="49" t="s">
        <v>210</v>
      </c>
    </row>
    <row r="11223" spans="2:3" hidden="1">
      <c r="B11223" s="49" t="s">
        <v>9259</v>
      </c>
      <c r="C11223" s="49" t="s">
        <v>210</v>
      </c>
    </row>
    <row r="11224" spans="2:3" hidden="1">
      <c r="B11224" s="49" t="s">
        <v>9260</v>
      </c>
      <c r="C11224" s="49" t="s">
        <v>213</v>
      </c>
    </row>
    <row r="11225" spans="2:3" hidden="1">
      <c r="B11225" s="49" t="s">
        <v>9261</v>
      </c>
      <c r="C11225" s="49" t="s">
        <v>213</v>
      </c>
    </row>
    <row r="11226" spans="2:3" hidden="1">
      <c r="B11226" s="49" t="s">
        <v>9262</v>
      </c>
      <c r="C11226" s="49" t="s">
        <v>213</v>
      </c>
    </row>
    <row r="11227" spans="2:3" hidden="1">
      <c r="B11227" s="49" t="s">
        <v>9263</v>
      </c>
      <c r="C11227" s="49" t="s">
        <v>213</v>
      </c>
    </row>
    <row r="11228" spans="2:3" hidden="1">
      <c r="B11228" s="49" t="s">
        <v>9264</v>
      </c>
      <c r="C11228" s="49" t="s">
        <v>213</v>
      </c>
    </row>
    <row r="11229" spans="2:3" hidden="1">
      <c r="B11229" s="49" t="s">
        <v>9265</v>
      </c>
      <c r="C11229" s="49" t="s">
        <v>213</v>
      </c>
    </row>
    <row r="11230" spans="2:3" hidden="1">
      <c r="B11230" s="49" t="s">
        <v>9266</v>
      </c>
      <c r="C11230" s="49" t="s">
        <v>213</v>
      </c>
    </row>
    <row r="11231" spans="2:3" hidden="1">
      <c r="B11231" s="49" t="s">
        <v>9267</v>
      </c>
      <c r="C11231" s="49" t="s">
        <v>213</v>
      </c>
    </row>
    <row r="11232" spans="2:3" hidden="1">
      <c r="B11232" s="49" t="s">
        <v>9268</v>
      </c>
      <c r="C11232" s="49" t="s">
        <v>213</v>
      </c>
    </row>
    <row r="11233" spans="2:3" hidden="1">
      <c r="B11233" s="49" t="s">
        <v>9269</v>
      </c>
      <c r="C11233" s="49" t="s">
        <v>213</v>
      </c>
    </row>
    <row r="11234" spans="2:3" hidden="1">
      <c r="B11234" s="49" t="s">
        <v>9270</v>
      </c>
      <c r="C11234" s="49" t="s">
        <v>210</v>
      </c>
    </row>
    <row r="11235" spans="2:3" hidden="1">
      <c r="B11235" s="49" t="s">
        <v>9271</v>
      </c>
      <c r="C11235" s="49" t="s">
        <v>210</v>
      </c>
    </row>
    <row r="11236" spans="2:3" hidden="1">
      <c r="B11236" s="49" t="s">
        <v>9272</v>
      </c>
      <c r="C11236" s="49" t="s">
        <v>210</v>
      </c>
    </row>
    <row r="11237" spans="2:3" hidden="1">
      <c r="B11237" s="49" t="s">
        <v>9273</v>
      </c>
      <c r="C11237" s="49" t="s">
        <v>210</v>
      </c>
    </row>
    <row r="11238" spans="2:3" hidden="1">
      <c r="B11238" s="49" t="s">
        <v>9274</v>
      </c>
      <c r="C11238" s="49" t="s">
        <v>210</v>
      </c>
    </row>
    <row r="11239" spans="2:3" hidden="1">
      <c r="B11239" s="49" t="s">
        <v>9275</v>
      </c>
      <c r="C11239" s="49" t="s">
        <v>213</v>
      </c>
    </row>
    <row r="11240" spans="2:3" hidden="1">
      <c r="B11240" s="49" t="s">
        <v>9276</v>
      </c>
      <c r="C11240" s="49" t="s">
        <v>213</v>
      </c>
    </row>
    <row r="11241" spans="2:3" hidden="1">
      <c r="B11241" s="49" t="s">
        <v>9277</v>
      </c>
      <c r="C11241" s="49" t="s">
        <v>213</v>
      </c>
    </row>
    <row r="11242" spans="2:3" hidden="1">
      <c r="B11242" s="49" t="s">
        <v>9278</v>
      </c>
      <c r="C11242" s="49" t="s">
        <v>213</v>
      </c>
    </row>
    <row r="11243" spans="2:3" hidden="1">
      <c r="B11243" s="49" t="s">
        <v>9279</v>
      </c>
      <c r="C11243" s="49" t="s">
        <v>210</v>
      </c>
    </row>
    <row r="11244" spans="2:3" hidden="1">
      <c r="B11244" s="49" t="s">
        <v>9280</v>
      </c>
      <c r="C11244" s="49" t="s">
        <v>213</v>
      </c>
    </row>
    <row r="11245" spans="2:3" hidden="1">
      <c r="B11245" s="49" t="s">
        <v>9281</v>
      </c>
      <c r="C11245" s="49" t="s">
        <v>213</v>
      </c>
    </row>
    <row r="11246" spans="2:3" hidden="1">
      <c r="B11246" s="49" t="s">
        <v>9282</v>
      </c>
      <c r="C11246" s="49" t="s">
        <v>213</v>
      </c>
    </row>
    <row r="11247" spans="2:3" hidden="1">
      <c r="B11247" s="49" t="s">
        <v>9283</v>
      </c>
      <c r="C11247" s="49" t="s">
        <v>213</v>
      </c>
    </row>
    <row r="11248" spans="2:3" hidden="1">
      <c r="B11248" s="49" t="s">
        <v>9284</v>
      </c>
      <c r="C11248" s="49" t="s">
        <v>213</v>
      </c>
    </row>
    <row r="11249" spans="2:3" hidden="1">
      <c r="B11249" s="49" t="s">
        <v>9285</v>
      </c>
      <c r="C11249" s="49" t="s">
        <v>213</v>
      </c>
    </row>
    <row r="11250" spans="2:3" hidden="1">
      <c r="B11250" s="49" t="s">
        <v>9286</v>
      </c>
      <c r="C11250" s="49" t="s">
        <v>213</v>
      </c>
    </row>
    <row r="11251" spans="2:3" hidden="1">
      <c r="B11251" s="49" t="s">
        <v>9287</v>
      </c>
      <c r="C11251" s="49" t="s">
        <v>213</v>
      </c>
    </row>
    <row r="11252" spans="2:3" hidden="1">
      <c r="B11252" s="49" t="s">
        <v>9288</v>
      </c>
      <c r="C11252" s="49" t="s">
        <v>210</v>
      </c>
    </row>
    <row r="11253" spans="2:3" hidden="1">
      <c r="B11253" s="49" t="s">
        <v>9289</v>
      </c>
      <c r="C11253" s="49" t="s">
        <v>210</v>
      </c>
    </row>
    <row r="11254" spans="2:3" hidden="1">
      <c r="B11254" s="49" t="s">
        <v>9290</v>
      </c>
      <c r="C11254" s="49" t="s">
        <v>210</v>
      </c>
    </row>
    <row r="11255" spans="2:3" hidden="1">
      <c r="B11255" s="49" t="s">
        <v>9291</v>
      </c>
      <c r="C11255" s="49" t="s">
        <v>211</v>
      </c>
    </row>
    <row r="11256" spans="2:3" hidden="1">
      <c r="B11256" s="49" t="s">
        <v>9292</v>
      </c>
      <c r="C11256" s="49" t="s">
        <v>210</v>
      </c>
    </row>
    <row r="11257" spans="2:3" hidden="1">
      <c r="B11257" s="49" t="s">
        <v>9293</v>
      </c>
      <c r="C11257" s="49" t="s">
        <v>210</v>
      </c>
    </row>
    <row r="11258" spans="2:3" hidden="1">
      <c r="B11258" s="49" t="s">
        <v>9294</v>
      </c>
      <c r="C11258" s="49" t="s">
        <v>210</v>
      </c>
    </row>
    <row r="11259" spans="2:3" hidden="1">
      <c r="B11259" s="49" t="s">
        <v>9295</v>
      </c>
      <c r="C11259" s="49" t="s">
        <v>210</v>
      </c>
    </row>
    <row r="11260" spans="2:3" hidden="1">
      <c r="B11260" s="49" t="s">
        <v>9296</v>
      </c>
      <c r="C11260" s="49" t="s">
        <v>213</v>
      </c>
    </row>
    <row r="11261" spans="2:3" hidden="1">
      <c r="B11261" s="49" t="s">
        <v>9297</v>
      </c>
      <c r="C11261" s="49" t="s">
        <v>213</v>
      </c>
    </row>
    <row r="11262" spans="2:3" hidden="1">
      <c r="B11262" s="49" t="s">
        <v>9298</v>
      </c>
      <c r="C11262" s="49" t="s">
        <v>213</v>
      </c>
    </row>
    <row r="11263" spans="2:3" hidden="1">
      <c r="B11263" s="49" t="s">
        <v>9299</v>
      </c>
      <c r="C11263" s="49" t="s">
        <v>210</v>
      </c>
    </row>
    <row r="11264" spans="2:3" hidden="1">
      <c r="B11264" s="49" t="s">
        <v>9300</v>
      </c>
      <c r="C11264" s="49" t="s">
        <v>213</v>
      </c>
    </row>
    <row r="11265" spans="2:3" hidden="1">
      <c r="B11265" s="49" t="s">
        <v>9301</v>
      </c>
      <c r="C11265" s="49" t="s">
        <v>213</v>
      </c>
    </row>
    <row r="11266" spans="2:3" hidden="1">
      <c r="B11266" s="49" t="s">
        <v>9302</v>
      </c>
      <c r="C11266" s="49" t="s">
        <v>213</v>
      </c>
    </row>
    <row r="11267" spans="2:3" hidden="1">
      <c r="B11267" s="49" t="s">
        <v>9303</v>
      </c>
      <c r="C11267" s="49" t="s">
        <v>213</v>
      </c>
    </row>
    <row r="11268" spans="2:3" hidden="1">
      <c r="B11268" s="49" t="s">
        <v>9304</v>
      </c>
      <c r="C11268" s="49" t="s">
        <v>213</v>
      </c>
    </row>
    <row r="11269" spans="2:3" hidden="1">
      <c r="B11269" s="49" t="s">
        <v>9305</v>
      </c>
      <c r="C11269" s="49" t="s">
        <v>213</v>
      </c>
    </row>
    <row r="11270" spans="2:3" hidden="1">
      <c r="B11270" s="49" t="s">
        <v>9306</v>
      </c>
      <c r="C11270" s="49" t="s">
        <v>206</v>
      </c>
    </row>
    <row r="11271" spans="2:3" hidden="1">
      <c r="B11271" s="49" t="s">
        <v>9307</v>
      </c>
      <c r="C11271" s="49" t="s">
        <v>206</v>
      </c>
    </row>
    <row r="11272" spans="2:3" hidden="1">
      <c r="B11272" s="49" t="s">
        <v>9308</v>
      </c>
      <c r="C11272" s="49" t="s">
        <v>206</v>
      </c>
    </row>
    <row r="11273" spans="2:3" hidden="1">
      <c r="B11273" s="49" t="s">
        <v>9309</v>
      </c>
      <c r="C11273" s="49" t="s">
        <v>206</v>
      </c>
    </row>
    <row r="11274" spans="2:3" hidden="1">
      <c r="B11274" s="49" t="s">
        <v>9310</v>
      </c>
      <c r="C11274" s="49" t="s">
        <v>206</v>
      </c>
    </row>
    <row r="11275" spans="2:3" hidden="1">
      <c r="B11275" s="49" t="s">
        <v>9311</v>
      </c>
      <c r="C11275" s="49" t="s">
        <v>206</v>
      </c>
    </row>
    <row r="11276" spans="2:3" hidden="1">
      <c r="B11276" s="49" t="s">
        <v>9312</v>
      </c>
      <c r="C11276" s="49" t="s">
        <v>206</v>
      </c>
    </row>
    <row r="11277" spans="2:3" hidden="1">
      <c r="B11277" s="49" t="s">
        <v>9313</v>
      </c>
      <c r="C11277" s="49" t="s">
        <v>206</v>
      </c>
    </row>
    <row r="11278" spans="2:3" hidden="1">
      <c r="B11278" s="49" t="s">
        <v>9314</v>
      </c>
      <c r="C11278" s="49" t="s">
        <v>206</v>
      </c>
    </row>
    <row r="11279" spans="2:3" hidden="1">
      <c r="B11279" s="49" t="s">
        <v>9315</v>
      </c>
      <c r="C11279" s="49" t="s">
        <v>210</v>
      </c>
    </row>
    <row r="11280" spans="2:3" hidden="1">
      <c r="B11280" s="49" t="s">
        <v>9316</v>
      </c>
      <c r="C11280" s="49" t="s">
        <v>213</v>
      </c>
    </row>
    <row r="11281" spans="2:3" hidden="1">
      <c r="B11281" s="49" t="s">
        <v>9317</v>
      </c>
      <c r="C11281" s="49" t="s">
        <v>213</v>
      </c>
    </row>
    <row r="11282" spans="2:3" hidden="1">
      <c r="B11282" s="49" t="s">
        <v>9318</v>
      </c>
      <c r="C11282" s="49" t="s">
        <v>213</v>
      </c>
    </row>
    <row r="11283" spans="2:3" hidden="1">
      <c r="B11283" s="49" t="s">
        <v>9319</v>
      </c>
      <c r="C11283" s="49" t="s">
        <v>213</v>
      </c>
    </row>
    <row r="11284" spans="2:3" hidden="1">
      <c r="B11284" s="49" t="s">
        <v>9320</v>
      </c>
      <c r="C11284" s="49" t="s">
        <v>213</v>
      </c>
    </row>
    <row r="11285" spans="2:3" hidden="1">
      <c r="B11285" s="49" t="s">
        <v>9321</v>
      </c>
      <c r="C11285" s="49" t="s">
        <v>213</v>
      </c>
    </row>
    <row r="11286" spans="2:3" hidden="1">
      <c r="B11286" s="49" t="s">
        <v>9322</v>
      </c>
      <c r="C11286" s="49" t="s">
        <v>213</v>
      </c>
    </row>
    <row r="11287" spans="2:3" hidden="1">
      <c r="B11287" s="49" t="s">
        <v>9323</v>
      </c>
      <c r="C11287" s="49" t="s">
        <v>213</v>
      </c>
    </row>
    <row r="11288" spans="2:3" hidden="1">
      <c r="B11288" s="49" t="s">
        <v>9324</v>
      </c>
      <c r="C11288" s="49" t="s">
        <v>213</v>
      </c>
    </row>
    <row r="11289" spans="2:3" hidden="1">
      <c r="B11289" s="49" t="s">
        <v>9325</v>
      </c>
      <c r="C11289" s="49" t="s">
        <v>213</v>
      </c>
    </row>
    <row r="11290" spans="2:3" hidden="1">
      <c r="B11290" s="49" t="s">
        <v>9326</v>
      </c>
      <c r="C11290" s="49" t="s">
        <v>210</v>
      </c>
    </row>
    <row r="11291" spans="2:3" hidden="1">
      <c r="B11291" s="49" t="s">
        <v>9327</v>
      </c>
      <c r="C11291" s="49" t="s">
        <v>210</v>
      </c>
    </row>
    <row r="11292" spans="2:3" hidden="1">
      <c r="B11292" s="49" t="s">
        <v>9328</v>
      </c>
      <c r="C11292" s="49" t="s">
        <v>210</v>
      </c>
    </row>
    <row r="11293" spans="2:3" hidden="1">
      <c r="B11293" s="49" t="s">
        <v>9329</v>
      </c>
      <c r="C11293" s="49" t="s">
        <v>213</v>
      </c>
    </row>
    <row r="11294" spans="2:3" hidden="1">
      <c r="B11294" s="49" t="s">
        <v>9330</v>
      </c>
      <c r="C11294" s="49" t="s">
        <v>213</v>
      </c>
    </row>
    <row r="11295" spans="2:3" hidden="1">
      <c r="B11295" s="49" t="s">
        <v>9331</v>
      </c>
      <c r="C11295" s="49" t="s">
        <v>213</v>
      </c>
    </row>
    <row r="11296" spans="2:3" hidden="1">
      <c r="B11296" s="49" t="s">
        <v>9332</v>
      </c>
      <c r="C11296" s="49" t="s">
        <v>213</v>
      </c>
    </row>
    <row r="11297" spans="2:3" hidden="1">
      <c r="B11297" s="49" t="s">
        <v>9333</v>
      </c>
      <c r="C11297" s="49" t="s">
        <v>213</v>
      </c>
    </row>
    <row r="11298" spans="2:3" hidden="1">
      <c r="B11298" s="49" t="s">
        <v>9334</v>
      </c>
      <c r="C11298" s="49" t="s">
        <v>213</v>
      </c>
    </row>
    <row r="11299" spans="2:3" hidden="1">
      <c r="B11299" s="49" t="s">
        <v>9335</v>
      </c>
      <c r="C11299" s="49" t="s">
        <v>213</v>
      </c>
    </row>
    <row r="11300" spans="2:3" hidden="1">
      <c r="B11300" s="49" t="s">
        <v>9336</v>
      </c>
      <c r="C11300" s="49" t="s">
        <v>213</v>
      </c>
    </row>
    <row r="11301" spans="2:3" hidden="1">
      <c r="B11301" s="49" t="s">
        <v>9337</v>
      </c>
      <c r="C11301" s="49" t="s">
        <v>213</v>
      </c>
    </row>
    <row r="11302" spans="2:3" hidden="1">
      <c r="B11302" s="49" t="s">
        <v>9338</v>
      </c>
      <c r="C11302" s="49" t="s">
        <v>213</v>
      </c>
    </row>
    <row r="11303" spans="2:3" hidden="1">
      <c r="B11303" s="49" t="s">
        <v>9339</v>
      </c>
      <c r="C11303" s="49" t="s">
        <v>213</v>
      </c>
    </row>
    <row r="11304" spans="2:3" hidden="1">
      <c r="B11304" s="49" t="s">
        <v>9340</v>
      </c>
      <c r="C11304" s="49" t="s">
        <v>210</v>
      </c>
    </row>
    <row r="11305" spans="2:3" hidden="1">
      <c r="B11305" s="49" t="s">
        <v>9341</v>
      </c>
      <c r="C11305" s="49" t="s">
        <v>210</v>
      </c>
    </row>
    <row r="11306" spans="2:3" hidden="1">
      <c r="B11306" s="49" t="s">
        <v>9342</v>
      </c>
      <c r="C11306" s="49" t="s">
        <v>210</v>
      </c>
    </row>
    <row r="11307" spans="2:3" hidden="1">
      <c r="B11307" s="49" t="s">
        <v>9343</v>
      </c>
      <c r="C11307" s="49" t="s">
        <v>213</v>
      </c>
    </row>
    <row r="11308" spans="2:3" hidden="1">
      <c r="B11308" s="49" t="s">
        <v>9344</v>
      </c>
      <c r="C11308" s="49" t="s">
        <v>213</v>
      </c>
    </row>
    <row r="11309" spans="2:3" hidden="1">
      <c r="B11309" s="49" t="s">
        <v>9345</v>
      </c>
      <c r="C11309" s="49" t="s">
        <v>213</v>
      </c>
    </row>
    <row r="11310" spans="2:3" hidden="1">
      <c r="B11310" s="49" t="s">
        <v>9346</v>
      </c>
      <c r="C11310" s="49" t="s">
        <v>213</v>
      </c>
    </row>
    <row r="11311" spans="2:3" hidden="1">
      <c r="B11311" s="49" t="s">
        <v>9347</v>
      </c>
      <c r="C11311" s="49" t="s">
        <v>213</v>
      </c>
    </row>
    <row r="11312" spans="2:3" hidden="1">
      <c r="B11312" s="49" t="s">
        <v>9348</v>
      </c>
      <c r="C11312" s="49" t="s">
        <v>213</v>
      </c>
    </row>
    <row r="11313" spans="2:3" hidden="1">
      <c r="B11313" s="49" t="s">
        <v>9349</v>
      </c>
      <c r="C11313" s="49" t="s">
        <v>213</v>
      </c>
    </row>
    <row r="11314" spans="2:3" hidden="1">
      <c r="B11314" s="49" t="s">
        <v>9350</v>
      </c>
      <c r="C11314" s="49" t="s">
        <v>213</v>
      </c>
    </row>
    <row r="11315" spans="2:3" hidden="1">
      <c r="B11315" s="49" t="s">
        <v>9351</v>
      </c>
      <c r="C11315" s="49" t="s">
        <v>213</v>
      </c>
    </row>
    <row r="11316" spans="2:3" hidden="1">
      <c r="B11316" s="49" t="s">
        <v>9352</v>
      </c>
      <c r="C11316" s="49" t="s">
        <v>213</v>
      </c>
    </row>
    <row r="11317" spans="2:3" hidden="1">
      <c r="B11317" s="49" t="s">
        <v>9353</v>
      </c>
      <c r="C11317" s="49" t="s">
        <v>213</v>
      </c>
    </row>
    <row r="11318" spans="2:3" hidden="1">
      <c r="B11318" s="49" t="s">
        <v>9354</v>
      </c>
      <c r="C11318" s="49" t="s">
        <v>213</v>
      </c>
    </row>
    <row r="11319" spans="2:3" hidden="1">
      <c r="B11319" s="49" t="s">
        <v>9355</v>
      </c>
      <c r="C11319" s="49" t="s">
        <v>213</v>
      </c>
    </row>
    <row r="11320" spans="2:3" hidden="1">
      <c r="B11320" s="49" t="s">
        <v>9356</v>
      </c>
      <c r="C11320" s="49" t="s">
        <v>213</v>
      </c>
    </row>
    <row r="11321" spans="2:3" hidden="1">
      <c r="B11321" s="49" t="s">
        <v>9357</v>
      </c>
      <c r="C11321" s="49" t="s">
        <v>213</v>
      </c>
    </row>
    <row r="11322" spans="2:3" hidden="1">
      <c r="B11322" s="49" t="s">
        <v>9358</v>
      </c>
      <c r="C11322" s="49" t="s">
        <v>210</v>
      </c>
    </row>
    <row r="11323" spans="2:3" hidden="1">
      <c r="B11323" s="49" t="s">
        <v>9359</v>
      </c>
      <c r="C11323" s="49" t="s">
        <v>210</v>
      </c>
    </row>
    <row r="11324" spans="2:3" hidden="1">
      <c r="B11324" s="49" t="s">
        <v>9360</v>
      </c>
      <c r="C11324" s="49" t="s">
        <v>210</v>
      </c>
    </row>
    <row r="11325" spans="2:3" hidden="1">
      <c r="B11325" s="49" t="s">
        <v>9361</v>
      </c>
      <c r="C11325" s="49" t="s">
        <v>210</v>
      </c>
    </row>
    <row r="11326" spans="2:3" hidden="1">
      <c r="B11326" s="49" t="s">
        <v>9362</v>
      </c>
      <c r="C11326" s="49" t="s">
        <v>213</v>
      </c>
    </row>
    <row r="11327" spans="2:3" hidden="1">
      <c r="B11327" s="49" t="s">
        <v>9363</v>
      </c>
      <c r="C11327" s="49" t="s">
        <v>213</v>
      </c>
    </row>
    <row r="11328" spans="2:3" hidden="1">
      <c r="B11328" s="49" t="s">
        <v>9364</v>
      </c>
      <c r="C11328" s="49" t="s">
        <v>213</v>
      </c>
    </row>
    <row r="11329" spans="2:3" hidden="1">
      <c r="B11329" s="49" t="s">
        <v>9365</v>
      </c>
      <c r="C11329" s="49" t="s">
        <v>213</v>
      </c>
    </row>
    <row r="11330" spans="2:3" hidden="1">
      <c r="B11330" s="49" t="s">
        <v>9366</v>
      </c>
      <c r="C11330" s="49" t="s">
        <v>213</v>
      </c>
    </row>
    <row r="11331" spans="2:3" hidden="1">
      <c r="B11331" s="49" t="s">
        <v>9367</v>
      </c>
      <c r="C11331" s="49" t="s">
        <v>213</v>
      </c>
    </row>
    <row r="11332" spans="2:3" hidden="1">
      <c r="B11332" s="49" t="s">
        <v>9368</v>
      </c>
      <c r="C11332" s="49" t="s">
        <v>213</v>
      </c>
    </row>
    <row r="11333" spans="2:3" hidden="1">
      <c r="B11333" s="49" t="s">
        <v>9369</v>
      </c>
      <c r="C11333" s="49" t="s">
        <v>213</v>
      </c>
    </row>
    <row r="11334" spans="2:3" hidden="1">
      <c r="B11334" s="49" t="s">
        <v>9370</v>
      </c>
      <c r="C11334" s="49" t="s">
        <v>213</v>
      </c>
    </row>
    <row r="11335" spans="2:3" hidden="1">
      <c r="B11335" s="49" t="s">
        <v>9371</v>
      </c>
      <c r="C11335" s="49" t="s">
        <v>213</v>
      </c>
    </row>
    <row r="11336" spans="2:3" hidden="1">
      <c r="B11336" s="49" t="s">
        <v>9372</v>
      </c>
      <c r="C11336" s="49" t="s">
        <v>213</v>
      </c>
    </row>
    <row r="11337" spans="2:3" hidden="1">
      <c r="B11337" s="49" t="s">
        <v>9373</v>
      </c>
      <c r="C11337" s="49" t="s">
        <v>213</v>
      </c>
    </row>
    <row r="11338" spans="2:3" hidden="1">
      <c r="B11338" s="49" t="s">
        <v>9374</v>
      </c>
      <c r="C11338" s="49" t="s">
        <v>213</v>
      </c>
    </row>
    <row r="11339" spans="2:3" hidden="1">
      <c r="B11339" s="49" t="s">
        <v>9375</v>
      </c>
      <c r="C11339" s="49" t="s">
        <v>213</v>
      </c>
    </row>
    <row r="11340" spans="2:3" hidden="1">
      <c r="B11340" s="49" t="s">
        <v>9376</v>
      </c>
      <c r="C11340" s="49" t="s">
        <v>206</v>
      </c>
    </row>
    <row r="11341" spans="2:3" hidden="1">
      <c r="B11341" s="49" t="s">
        <v>9377</v>
      </c>
      <c r="C11341" s="49" t="s">
        <v>206</v>
      </c>
    </row>
    <row r="11342" spans="2:3" hidden="1">
      <c r="B11342" s="49" t="s">
        <v>9378</v>
      </c>
      <c r="C11342" s="49" t="s">
        <v>206</v>
      </c>
    </row>
    <row r="11343" spans="2:3" hidden="1">
      <c r="B11343" s="49" t="s">
        <v>9379</v>
      </c>
      <c r="C11343" s="49" t="s">
        <v>206</v>
      </c>
    </row>
    <row r="11344" spans="2:3" hidden="1">
      <c r="B11344" s="49" t="s">
        <v>9380</v>
      </c>
      <c r="C11344" s="49" t="s">
        <v>206</v>
      </c>
    </row>
    <row r="11345" spans="2:3" hidden="1">
      <c r="B11345" s="49" t="s">
        <v>9381</v>
      </c>
      <c r="C11345" s="49" t="s">
        <v>206</v>
      </c>
    </row>
    <row r="11346" spans="2:3" hidden="1">
      <c r="B11346" s="49" t="s">
        <v>9382</v>
      </c>
      <c r="C11346" s="49" t="s">
        <v>206</v>
      </c>
    </row>
    <row r="11347" spans="2:3" hidden="1">
      <c r="B11347" s="49" t="s">
        <v>9383</v>
      </c>
      <c r="C11347" s="49" t="s">
        <v>206</v>
      </c>
    </row>
    <row r="11348" spans="2:3" hidden="1">
      <c r="B11348" s="49" t="s">
        <v>9384</v>
      </c>
      <c r="C11348" s="49" t="s">
        <v>206</v>
      </c>
    </row>
    <row r="11349" spans="2:3" hidden="1">
      <c r="B11349" s="49" t="s">
        <v>9385</v>
      </c>
      <c r="C11349" s="49" t="s">
        <v>210</v>
      </c>
    </row>
    <row r="11350" spans="2:3" hidden="1">
      <c r="B11350" s="49" t="s">
        <v>9386</v>
      </c>
      <c r="C11350" s="49" t="s">
        <v>210</v>
      </c>
    </row>
    <row r="11351" spans="2:3" hidden="1">
      <c r="B11351" s="49" t="s">
        <v>9387</v>
      </c>
      <c r="C11351" s="49" t="s">
        <v>213</v>
      </c>
    </row>
    <row r="11352" spans="2:3" hidden="1">
      <c r="B11352" s="49" t="s">
        <v>9388</v>
      </c>
      <c r="C11352" s="49" t="s">
        <v>213</v>
      </c>
    </row>
    <row r="11353" spans="2:3" hidden="1">
      <c r="B11353" s="49" t="s">
        <v>9389</v>
      </c>
      <c r="C11353" s="49" t="s">
        <v>213</v>
      </c>
    </row>
    <row r="11354" spans="2:3" hidden="1">
      <c r="B11354" s="49" t="s">
        <v>9390</v>
      </c>
      <c r="C11354" s="49" t="s">
        <v>213</v>
      </c>
    </row>
    <row r="11355" spans="2:3" hidden="1">
      <c r="B11355" s="49" t="s">
        <v>9391</v>
      </c>
      <c r="C11355" s="49" t="s">
        <v>210</v>
      </c>
    </row>
    <row r="11356" spans="2:3" hidden="1">
      <c r="B11356" s="49" t="s">
        <v>9392</v>
      </c>
      <c r="C11356" s="49" t="s">
        <v>213</v>
      </c>
    </row>
    <row r="11357" spans="2:3" hidden="1">
      <c r="B11357" s="49" t="s">
        <v>9393</v>
      </c>
      <c r="C11357" s="49" t="s">
        <v>213</v>
      </c>
    </row>
    <row r="11358" spans="2:3" hidden="1">
      <c r="B11358" s="49" t="s">
        <v>9394</v>
      </c>
      <c r="C11358" s="49" t="s">
        <v>213</v>
      </c>
    </row>
    <row r="11359" spans="2:3" hidden="1">
      <c r="B11359" s="49" t="s">
        <v>9395</v>
      </c>
      <c r="C11359" s="49" t="s">
        <v>213</v>
      </c>
    </row>
    <row r="11360" spans="2:3" hidden="1">
      <c r="B11360" s="49" t="s">
        <v>9396</v>
      </c>
      <c r="C11360" s="49" t="s">
        <v>213</v>
      </c>
    </row>
    <row r="11361" spans="2:3" hidden="1">
      <c r="B11361" s="49" t="s">
        <v>9397</v>
      </c>
      <c r="C11361" s="49" t="s">
        <v>213</v>
      </c>
    </row>
    <row r="11362" spans="2:3" hidden="1">
      <c r="B11362" s="49" t="s">
        <v>9398</v>
      </c>
      <c r="C11362" s="49" t="s">
        <v>213</v>
      </c>
    </row>
    <row r="11363" spans="2:3" hidden="1">
      <c r="B11363" s="49" t="s">
        <v>9399</v>
      </c>
      <c r="C11363" s="49" t="s">
        <v>213</v>
      </c>
    </row>
    <row r="11364" spans="2:3" hidden="1">
      <c r="B11364" s="49" t="s">
        <v>9400</v>
      </c>
      <c r="C11364" s="49" t="s">
        <v>210</v>
      </c>
    </row>
    <row r="11365" spans="2:3" hidden="1">
      <c r="B11365" s="49" t="s">
        <v>9401</v>
      </c>
      <c r="C11365" s="49" t="s">
        <v>210</v>
      </c>
    </row>
    <row r="11366" spans="2:3" hidden="1">
      <c r="B11366" s="49" t="s">
        <v>9402</v>
      </c>
      <c r="C11366" s="49" t="s">
        <v>210</v>
      </c>
    </row>
    <row r="11367" spans="2:3" hidden="1">
      <c r="B11367" s="49" t="s">
        <v>9403</v>
      </c>
      <c r="C11367" s="49" t="s">
        <v>213</v>
      </c>
    </row>
    <row r="11368" spans="2:3" hidden="1">
      <c r="B11368" s="49" t="s">
        <v>9404</v>
      </c>
      <c r="C11368" s="49" t="s">
        <v>213</v>
      </c>
    </row>
    <row r="11369" spans="2:3" hidden="1">
      <c r="B11369" s="49" t="s">
        <v>9405</v>
      </c>
      <c r="C11369" s="49" t="s">
        <v>213</v>
      </c>
    </row>
    <row r="11370" spans="2:3" hidden="1">
      <c r="B11370" s="49" t="s">
        <v>9406</v>
      </c>
      <c r="C11370" s="49" t="s">
        <v>213</v>
      </c>
    </row>
    <row r="11371" spans="2:3" hidden="1">
      <c r="B11371" s="49" t="s">
        <v>9407</v>
      </c>
      <c r="C11371" s="49" t="s">
        <v>213</v>
      </c>
    </row>
    <row r="11372" spans="2:3" hidden="1">
      <c r="B11372" s="49" t="s">
        <v>9408</v>
      </c>
      <c r="C11372" s="49" t="s">
        <v>213</v>
      </c>
    </row>
    <row r="11373" spans="2:3" hidden="1">
      <c r="B11373" s="49" t="s">
        <v>9409</v>
      </c>
      <c r="C11373" s="49" t="s">
        <v>213</v>
      </c>
    </row>
    <row r="11374" spans="2:3" hidden="1">
      <c r="B11374" s="49" t="s">
        <v>9410</v>
      </c>
      <c r="C11374" s="49" t="s">
        <v>213</v>
      </c>
    </row>
    <row r="11375" spans="2:3" hidden="1">
      <c r="B11375" s="49" t="s">
        <v>9411</v>
      </c>
      <c r="C11375" s="49" t="s">
        <v>213</v>
      </c>
    </row>
    <row r="11376" spans="2:3" hidden="1">
      <c r="B11376" s="49" t="s">
        <v>9412</v>
      </c>
      <c r="C11376" s="49" t="s">
        <v>213</v>
      </c>
    </row>
    <row r="11377" spans="2:3" hidden="1">
      <c r="B11377" s="49" t="s">
        <v>9413</v>
      </c>
      <c r="C11377" s="49" t="s">
        <v>213</v>
      </c>
    </row>
    <row r="11378" spans="2:3" hidden="1">
      <c r="B11378" s="49" t="s">
        <v>9414</v>
      </c>
      <c r="C11378" s="49" t="s">
        <v>213</v>
      </c>
    </row>
    <row r="11379" spans="2:3" hidden="1">
      <c r="B11379" s="49" t="s">
        <v>9415</v>
      </c>
      <c r="C11379" s="49" t="s">
        <v>213</v>
      </c>
    </row>
    <row r="11380" spans="2:3" hidden="1">
      <c r="B11380" s="49" t="s">
        <v>9416</v>
      </c>
      <c r="C11380" s="49" t="s">
        <v>213</v>
      </c>
    </row>
    <row r="11381" spans="2:3" hidden="1">
      <c r="B11381" s="49" t="s">
        <v>9417</v>
      </c>
      <c r="C11381" s="49" t="s">
        <v>213</v>
      </c>
    </row>
    <row r="11382" spans="2:3" hidden="1">
      <c r="B11382" s="49" t="s">
        <v>9418</v>
      </c>
      <c r="C11382" s="49" t="s">
        <v>210</v>
      </c>
    </row>
    <row r="11383" spans="2:3" hidden="1">
      <c r="B11383" s="49" t="s">
        <v>9419</v>
      </c>
      <c r="C11383" s="49" t="s">
        <v>210</v>
      </c>
    </row>
    <row r="11384" spans="2:3" hidden="1">
      <c r="B11384" s="49" t="s">
        <v>9420</v>
      </c>
      <c r="C11384" s="49" t="s">
        <v>210</v>
      </c>
    </row>
    <row r="11385" spans="2:3" hidden="1">
      <c r="B11385" s="49" t="s">
        <v>9421</v>
      </c>
      <c r="C11385" s="49" t="s">
        <v>210</v>
      </c>
    </row>
    <row r="11386" spans="2:3" hidden="1">
      <c r="B11386" s="49" t="s">
        <v>9422</v>
      </c>
      <c r="C11386" s="49" t="s">
        <v>213</v>
      </c>
    </row>
    <row r="11387" spans="2:3" hidden="1">
      <c r="B11387" s="49" t="s">
        <v>9423</v>
      </c>
      <c r="C11387" s="49" t="s">
        <v>213</v>
      </c>
    </row>
    <row r="11388" spans="2:3" hidden="1">
      <c r="B11388" s="49" t="s">
        <v>9424</v>
      </c>
      <c r="C11388" s="49" t="s">
        <v>213</v>
      </c>
    </row>
    <row r="11389" spans="2:3" hidden="1">
      <c r="B11389" s="49" t="s">
        <v>9425</v>
      </c>
      <c r="C11389" s="49" t="s">
        <v>213</v>
      </c>
    </row>
    <row r="11390" spans="2:3" hidden="1">
      <c r="B11390" s="49" t="s">
        <v>9426</v>
      </c>
      <c r="C11390" s="49" t="s">
        <v>213</v>
      </c>
    </row>
    <row r="11391" spans="2:3" hidden="1">
      <c r="B11391" s="49" t="s">
        <v>9427</v>
      </c>
      <c r="C11391" s="49" t="s">
        <v>213</v>
      </c>
    </row>
    <row r="11392" spans="2:3" hidden="1">
      <c r="B11392" s="49" t="s">
        <v>9428</v>
      </c>
      <c r="C11392" s="49" t="s">
        <v>213</v>
      </c>
    </row>
    <row r="11393" spans="2:3" hidden="1">
      <c r="B11393" s="49" t="s">
        <v>9429</v>
      </c>
      <c r="C11393" s="49" t="s">
        <v>213</v>
      </c>
    </row>
    <row r="11394" spans="2:3" hidden="1">
      <c r="B11394" s="49" t="s">
        <v>9430</v>
      </c>
      <c r="C11394" s="49" t="s">
        <v>213</v>
      </c>
    </row>
    <row r="11395" spans="2:3" hidden="1">
      <c r="B11395" s="49" t="s">
        <v>9431</v>
      </c>
      <c r="C11395" s="49" t="s">
        <v>213</v>
      </c>
    </row>
    <row r="11396" spans="2:3" hidden="1">
      <c r="B11396" s="49" t="s">
        <v>9432</v>
      </c>
      <c r="C11396" s="49" t="s">
        <v>213</v>
      </c>
    </row>
    <row r="11397" spans="2:3" hidden="1">
      <c r="B11397" s="49" t="s">
        <v>9433</v>
      </c>
      <c r="C11397" s="49" t="s">
        <v>213</v>
      </c>
    </row>
    <row r="11398" spans="2:3" hidden="1">
      <c r="B11398" s="49" t="s">
        <v>9434</v>
      </c>
      <c r="C11398" s="49" t="s">
        <v>213</v>
      </c>
    </row>
    <row r="11399" spans="2:3" hidden="1">
      <c r="B11399" s="49" t="s">
        <v>9435</v>
      </c>
      <c r="C11399" s="49" t="s">
        <v>213</v>
      </c>
    </row>
    <row r="11400" spans="2:3" hidden="1">
      <c r="B11400" s="49" t="s">
        <v>9436</v>
      </c>
      <c r="C11400" s="49" t="s">
        <v>213</v>
      </c>
    </row>
    <row r="11401" spans="2:3" hidden="1">
      <c r="B11401" s="49" t="s">
        <v>9437</v>
      </c>
      <c r="C11401" s="49" t="s">
        <v>213</v>
      </c>
    </row>
    <row r="11402" spans="2:3" hidden="1">
      <c r="B11402" s="49" t="s">
        <v>9438</v>
      </c>
      <c r="C11402" s="49" t="s">
        <v>213</v>
      </c>
    </row>
    <row r="11403" spans="2:3" hidden="1">
      <c r="B11403" s="49" t="s">
        <v>9439</v>
      </c>
      <c r="C11403" s="49" t="s">
        <v>213</v>
      </c>
    </row>
    <row r="11404" spans="2:3" hidden="1">
      <c r="B11404" s="49" t="s">
        <v>9440</v>
      </c>
      <c r="C11404" s="49" t="s">
        <v>210</v>
      </c>
    </row>
    <row r="11405" spans="2:3" hidden="1">
      <c r="B11405" s="49" t="s">
        <v>9441</v>
      </c>
      <c r="C11405" s="49" t="s">
        <v>210</v>
      </c>
    </row>
    <row r="11406" spans="2:3" hidden="1">
      <c r="B11406" s="49" t="s">
        <v>9442</v>
      </c>
      <c r="C11406" s="49" t="s">
        <v>210</v>
      </c>
    </row>
    <row r="11407" spans="2:3" hidden="1">
      <c r="B11407" s="49" t="s">
        <v>9443</v>
      </c>
      <c r="C11407" s="49" t="s">
        <v>210</v>
      </c>
    </row>
    <row r="11408" spans="2:3" hidden="1">
      <c r="B11408" s="49" t="s">
        <v>9444</v>
      </c>
      <c r="C11408" s="49" t="s">
        <v>213</v>
      </c>
    </row>
    <row r="11409" spans="2:3" hidden="1">
      <c r="B11409" s="49" t="s">
        <v>9445</v>
      </c>
      <c r="C11409" s="49" t="s">
        <v>213</v>
      </c>
    </row>
    <row r="11410" spans="2:3" hidden="1">
      <c r="B11410" s="49" t="s">
        <v>9446</v>
      </c>
      <c r="C11410" s="49" t="s">
        <v>213</v>
      </c>
    </row>
    <row r="11411" spans="2:3" hidden="1">
      <c r="B11411" s="49" t="s">
        <v>9447</v>
      </c>
      <c r="C11411" s="49" t="s">
        <v>213</v>
      </c>
    </row>
    <row r="11412" spans="2:3" hidden="1">
      <c r="B11412" s="49" t="s">
        <v>9448</v>
      </c>
      <c r="C11412" s="49" t="s">
        <v>213</v>
      </c>
    </row>
    <row r="11413" spans="2:3" hidden="1">
      <c r="B11413" s="49" t="s">
        <v>9449</v>
      </c>
      <c r="C11413" s="49" t="s">
        <v>213</v>
      </c>
    </row>
    <row r="11414" spans="2:3" hidden="1">
      <c r="B11414" s="49" t="s">
        <v>9450</v>
      </c>
      <c r="C11414" s="49" t="s">
        <v>213</v>
      </c>
    </row>
    <row r="11415" spans="2:3" hidden="1">
      <c r="B11415" s="49" t="s">
        <v>9451</v>
      </c>
      <c r="C11415" s="49" t="s">
        <v>213</v>
      </c>
    </row>
    <row r="11416" spans="2:3" hidden="1">
      <c r="B11416" s="49" t="s">
        <v>9452</v>
      </c>
      <c r="C11416" s="49" t="s">
        <v>213</v>
      </c>
    </row>
    <row r="11417" spans="2:3" hidden="1">
      <c r="B11417" s="49" t="s">
        <v>9453</v>
      </c>
      <c r="C11417" s="49" t="s">
        <v>213</v>
      </c>
    </row>
    <row r="11418" spans="2:3" hidden="1">
      <c r="B11418" s="49" t="s">
        <v>9454</v>
      </c>
      <c r="C11418" s="49" t="s">
        <v>213</v>
      </c>
    </row>
    <row r="11419" spans="2:3" hidden="1">
      <c r="B11419" s="49" t="s">
        <v>9455</v>
      </c>
      <c r="C11419" s="49" t="s">
        <v>213</v>
      </c>
    </row>
    <row r="11420" spans="2:3" hidden="1">
      <c r="B11420" s="49" t="s">
        <v>9456</v>
      </c>
      <c r="C11420" s="49" t="s">
        <v>213</v>
      </c>
    </row>
    <row r="11421" spans="2:3" hidden="1">
      <c r="B11421" s="49" t="s">
        <v>9457</v>
      </c>
      <c r="C11421" s="49" t="s">
        <v>213</v>
      </c>
    </row>
    <row r="11422" spans="2:3" hidden="1">
      <c r="B11422" s="49" t="s">
        <v>9458</v>
      </c>
      <c r="C11422" s="49" t="s">
        <v>206</v>
      </c>
    </row>
    <row r="11423" spans="2:3" hidden="1">
      <c r="B11423" s="49" t="s">
        <v>9459</v>
      </c>
      <c r="C11423" s="49" t="s">
        <v>206</v>
      </c>
    </row>
    <row r="11424" spans="2:3" hidden="1">
      <c r="B11424" s="49" t="s">
        <v>9460</v>
      </c>
      <c r="C11424" s="49" t="s">
        <v>206</v>
      </c>
    </row>
    <row r="11425" spans="2:3" hidden="1">
      <c r="B11425" s="49" t="s">
        <v>9461</v>
      </c>
      <c r="C11425" s="49" t="s">
        <v>206</v>
      </c>
    </row>
    <row r="11426" spans="2:3" hidden="1">
      <c r="B11426" s="49" t="s">
        <v>9462</v>
      </c>
      <c r="C11426" s="49" t="s">
        <v>206</v>
      </c>
    </row>
    <row r="11427" spans="2:3" hidden="1">
      <c r="B11427" s="49" t="s">
        <v>9463</v>
      </c>
      <c r="C11427" s="49" t="s">
        <v>206</v>
      </c>
    </row>
    <row r="11428" spans="2:3" hidden="1">
      <c r="B11428" s="49" t="s">
        <v>9464</v>
      </c>
      <c r="C11428" s="49" t="s">
        <v>206</v>
      </c>
    </row>
    <row r="11429" spans="2:3" hidden="1">
      <c r="B11429" s="49" t="s">
        <v>9465</v>
      </c>
      <c r="C11429" s="49" t="s">
        <v>206</v>
      </c>
    </row>
    <row r="11430" spans="2:3" hidden="1">
      <c r="B11430" s="49" t="s">
        <v>9466</v>
      </c>
      <c r="C11430" s="49" t="s">
        <v>206</v>
      </c>
    </row>
    <row r="11431" spans="2:3" hidden="1">
      <c r="B11431" s="49" t="s">
        <v>9467</v>
      </c>
      <c r="C11431" s="49" t="s">
        <v>211</v>
      </c>
    </row>
    <row r="11432" spans="2:3" hidden="1">
      <c r="B11432" s="49" t="s">
        <v>9468</v>
      </c>
      <c r="C11432" s="49" t="s">
        <v>210</v>
      </c>
    </row>
    <row r="11433" spans="2:3" hidden="1">
      <c r="B11433" s="49" t="s">
        <v>9469</v>
      </c>
      <c r="C11433" s="49" t="s">
        <v>210</v>
      </c>
    </row>
    <row r="11434" spans="2:3" hidden="1">
      <c r="B11434" s="49" t="s">
        <v>9470</v>
      </c>
      <c r="C11434" s="49" t="s">
        <v>210</v>
      </c>
    </row>
    <row r="11435" spans="2:3" hidden="1">
      <c r="B11435" s="49" t="s">
        <v>9471</v>
      </c>
      <c r="C11435" s="49" t="s">
        <v>210</v>
      </c>
    </row>
    <row r="11436" spans="2:3" hidden="1">
      <c r="B11436" s="49" t="s">
        <v>9472</v>
      </c>
      <c r="C11436" s="49" t="s">
        <v>213</v>
      </c>
    </row>
    <row r="11437" spans="2:3" hidden="1">
      <c r="B11437" s="49" t="s">
        <v>9473</v>
      </c>
      <c r="C11437" s="49" t="s">
        <v>213</v>
      </c>
    </row>
    <row r="11438" spans="2:3" hidden="1">
      <c r="B11438" s="49" t="s">
        <v>9474</v>
      </c>
      <c r="C11438" s="49" t="s">
        <v>213</v>
      </c>
    </row>
    <row r="11439" spans="2:3" hidden="1">
      <c r="B11439" s="49" t="s">
        <v>9475</v>
      </c>
      <c r="C11439" s="49" t="s">
        <v>210</v>
      </c>
    </row>
    <row r="11440" spans="2:3" hidden="1">
      <c r="B11440" s="49" t="s">
        <v>9476</v>
      </c>
      <c r="C11440" s="49" t="s">
        <v>213</v>
      </c>
    </row>
    <row r="11441" spans="2:3" hidden="1">
      <c r="B11441" s="49" t="s">
        <v>9477</v>
      </c>
      <c r="C11441" s="49" t="s">
        <v>213</v>
      </c>
    </row>
    <row r="11442" spans="2:3" hidden="1">
      <c r="B11442" s="49" t="s">
        <v>9478</v>
      </c>
      <c r="C11442" s="49" t="s">
        <v>213</v>
      </c>
    </row>
    <row r="11443" spans="2:3" hidden="1">
      <c r="B11443" s="49" t="s">
        <v>9479</v>
      </c>
      <c r="C11443" s="49" t="s">
        <v>213</v>
      </c>
    </row>
    <row r="11444" spans="2:3" hidden="1">
      <c r="B11444" s="49" t="s">
        <v>9480</v>
      </c>
      <c r="C11444" s="49" t="s">
        <v>213</v>
      </c>
    </row>
    <row r="11445" spans="2:3" hidden="1">
      <c r="B11445" s="49" t="s">
        <v>9481</v>
      </c>
      <c r="C11445" s="49" t="s">
        <v>213</v>
      </c>
    </row>
    <row r="11446" spans="2:3" hidden="1">
      <c r="B11446" s="49" t="s">
        <v>9482</v>
      </c>
      <c r="C11446" s="49" t="s">
        <v>210</v>
      </c>
    </row>
    <row r="11447" spans="2:3" hidden="1">
      <c r="B11447" s="49" t="s">
        <v>9483</v>
      </c>
      <c r="C11447" s="49" t="s">
        <v>213</v>
      </c>
    </row>
    <row r="11448" spans="2:3" hidden="1">
      <c r="B11448" s="49" t="s">
        <v>9484</v>
      </c>
      <c r="C11448" s="49" t="s">
        <v>213</v>
      </c>
    </row>
    <row r="11449" spans="2:3" hidden="1">
      <c r="B11449" s="49" t="s">
        <v>9485</v>
      </c>
      <c r="C11449" s="49" t="s">
        <v>213</v>
      </c>
    </row>
    <row r="11450" spans="2:3" hidden="1">
      <c r="B11450" s="49" t="s">
        <v>9486</v>
      </c>
      <c r="C11450" s="49" t="s">
        <v>213</v>
      </c>
    </row>
    <row r="11451" spans="2:3" hidden="1">
      <c r="B11451" s="49" t="s">
        <v>9487</v>
      </c>
      <c r="C11451" s="49" t="s">
        <v>213</v>
      </c>
    </row>
    <row r="11452" spans="2:3" hidden="1">
      <c r="B11452" s="49" t="s">
        <v>9488</v>
      </c>
      <c r="C11452" s="49" t="s">
        <v>213</v>
      </c>
    </row>
    <row r="11453" spans="2:3" hidden="1">
      <c r="B11453" s="49" t="s">
        <v>9489</v>
      </c>
      <c r="C11453" s="49" t="s">
        <v>213</v>
      </c>
    </row>
    <row r="11454" spans="2:3" hidden="1">
      <c r="B11454" s="49" t="s">
        <v>9490</v>
      </c>
      <c r="C11454" s="49" t="s">
        <v>213</v>
      </c>
    </row>
    <row r="11455" spans="2:3" hidden="1">
      <c r="B11455" s="49" t="s">
        <v>9491</v>
      </c>
      <c r="C11455" s="49" t="s">
        <v>213</v>
      </c>
    </row>
    <row r="11456" spans="2:3" hidden="1">
      <c r="B11456" s="49" t="s">
        <v>9492</v>
      </c>
      <c r="C11456" s="49" t="s">
        <v>213</v>
      </c>
    </row>
    <row r="11457" spans="2:3" hidden="1">
      <c r="B11457" s="49" t="s">
        <v>9493</v>
      </c>
      <c r="C11457" s="49" t="s">
        <v>213</v>
      </c>
    </row>
    <row r="11458" spans="2:3" hidden="1">
      <c r="B11458" s="49" t="s">
        <v>9494</v>
      </c>
      <c r="C11458" s="49" t="s">
        <v>213</v>
      </c>
    </row>
    <row r="11459" spans="2:3" hidden="1">
      <c r="B11459" s="49" t="s">
        <v>9495</v>
      </c>
      <c r="C11459" s="49" t="s">
        <v>213</v>
      </c>
    </row>
    <row r="11460" spans="2:3" hidden="1">
      <c r="B11460" s="49" t="s">
        <v>9496</v>
      </c>
      <c r="C11460" s="49" t="s">
        <v>213</v>
      </c>
    </row>
    <row r="11461" spans="2:3" hidden="1">
      <c r="B11461" s="49" t="s">
        <v>9497</v>
      </c>
      <c r="C11461" s="49" t="s">
        <v>210</v>
      </c>
    </row>
    <row r="11462" spans="2:3" hidden="1">
      <c r="B11462" s="49" t="s">
        <v>9498</v>
      </c>
      <c r="C11462" s="49" t="s">
        <v>213</v>
      </c>
    </row>
    <row r="11463" spans="2:3" hidden="1">
      <c r="B11463" s="49" t="s">
        <v>9499</v>
      </c>
      <c r="C11463" s="49" t="s">
        <v>213</v>
      </c>
    </row>
    <row r="11464" spans="2:3" hidden="1">
      <c r="B11464" s="49" t="s">
        <v>9500</v>
      </c>
      <c r="C11464" s="49" t="s">
        <v>213</v>
      </c>
    </row>
    <row r="11465" spans="2:3" hidden="1">
      <c r="B11465" s="49" t="s">
        <v>9501</v>
      </c>
      <c r="C11465" s="49" t="s">
        <v>213</v>
      </c>
    </row>
    <row r="11466" spans="2:3" hidden="1">
      <c r="B11466" s="49" t="s">
        <v>9502</v>
      </c>
      <c r="C11466" s="49" t="s">
        <v>213</v>
      </c>
    </row>
    <row r="11467" spans="2:3" hidden="1">
      <c r="B11467" s="49" t="s">
        <v>9503</v>
      </c>
      <c r="C11467" s="49" t="s">
        <v>213</v>
      </c>
    </row>
    <row r="11468" spans="2:3" hidden="1">
      <c r="B11468" s="49" t="s">
        <v>9504</v>
      </c>
      <c r="C11468" s="49" t="s">
        <v>213</v>
      </c>
    </row>
    <row r="11469" spans="2:3" hidden="1">
      <c r="B11469" s="49" t="s">
        <v>9505</v>
      </c>
      <c r="C11469" s="49" t="s">
        <v>213</v>
      </c>
    </row>
    <row r="11470" spans="2:3" hidden="1">
      <c r="B11470" s="49" t="s">
        <v>9506</v>
      </c>
      <c r="C11470" s="49" t="s">
        <v>213</v>
      </c>
    </row>
    <row r="11471" spans="2:3" hidden="1">
      <c r="B11471" s="49" t="s">
        <v>9507</v>
      </c>
      <c r="C11471" s="49" t="s">
        <v>213</v>
      </c>
    </row>
    <row r="11472" spans="2:3" hidden="1">
      <c r="B11472" s="49" t="s">
        <v>9508</v>
      </c>
      <c r="C11472" s="49" t="s">
        <v>213</v>
      </c>
    </row>
    <row r="11473" spans="2:3" hidden="1">
      <c r="B11473" s="49" t="s">
        <v>9509</v>
      </c>
      <c r="C11473" s="49" t="s">
        <v>213</v>
      </c>
    </row>
    <row r="11474" spans="2:3" hidden="1">
      <c r="B11474" s="49" t="s">
        <v>9510</v>
      </c>
      <c r="C11474" s="49" t="s">
        <v>213</v>
      </c>
    </row>
    <row r="11475" spans="2:3" hidden="1">
      <c r="B11475" s="49" t="s">
        <v>9511</v>
      </c>
      <c r="C11475" s="49" t="s">
        <v>213</v>
      </c>
    </row>
    <row r="11476" spans="2:3" hidden="1">
      <c r="B11476" s="49" t="s">
        <v>9512</v>
      </c>
      <c r="C11476" s="49" t="s">
        <v>210</v>
      </c>
    </row>
    <row r="11477" spans="2:3" hidden="1">
      <c r="B11477" s="49" t="s">
        <v>9513</v>
      </c>
      <c r="C11477" s="49" t="s">
        <v>213</v>
      </c>
    </row>
    <row r="11478" spans="2:3" hidden="1">
      <c r="B11478" s="49" t="s">
        <v>9514</v>
      </c>
      <c r="C11478" s="49" t="s">
        <v>213</v>
      </c>
    </row>
    <row r="11479" spans="2:3" hidden="1">
      <c r="B11479" s="49" t="s">
        <v>9515</v>
      </c>
      <c r="C11479" s="49" t="s">
        <v>213</v>
      </c>
    </row>
    <row r="11480" spans="2:3" hidden="1">
      <c r="B11480" s="49" t="s">
        <v>9516</v>
      </c>
      <c r="C11480" s="49" t="s">
        <v>213</v>
      </c>
    </row>
    <row r="11481" spans="2:3" hidden="1">
      <c r="B11481" s="49" t="s">
        <v>9517</v>
      </c>
      <c r="C11481" s="49" t="s">
        <v>213</v>
      </c>
    </row>
    <row r="11482" spans="2:3" hidden="1">
      <c r="B11482" s="49" t="s">
        <v>9518</v>
      </c>
      <c r="C11482" s="49" t="s">
        <v>213</v>
      </c>
    </row>
    <row r="11483" spans="2:3" hidden="1">
      <c r="B11483" s="49" t="s">
        <v>9519</v>
      </c>
      <c r="C11483" s="49" t="s">
        <v>213</v>
      </c>
    </row>
    <row r="11484" spans="2:3" hidden="1">
      <c r="B11484" s="49" t="s">
        <v>9520</v>
      </c>
      <c r="C11484" s="49" t="s">
        <v>213</v>
      </c>
    </row>
    <row r="11485" spans="2:3" hidden="1">
      <c r="B11485" s="49" t="s">
        <v>9521</v>
      </c>
      <c r="C11485" s="49" t="s">
        <v>211</v>
      </c>
    </row>
    <row r="11486" spans="2:3" hidden="1">
      <c r="B11486" s="49" t="s">
        <v>9522</v>
      </c>
      <c r="C11486" s="49" t="s">
        <v>211</v>
      </c>
    </row>
    <row r="11487" spans="2:3" hidden="1">
      <c r="B11487" s="49" t="s">
        <v>9523</v>
      </c>
      <c r="C11487" s="49" t="s">
        <v>211</v>
      </c>
    </row>
    <row r="11488" spans="2:3" hidden="1">
      <c r="B11488" s="49" t="s">
        <v>9524</v>
      </c>
      <c r="C11488" s="49" t="s">
        <v>211</v>
      </c>
    </row>
    <row r="11489" spans="2:3" hidden="1">
      <c r="B11489" s="49" t="s">
        <v>9525</v>
      </c>
      <c r="C11489" s="49" t="s">
        <v>211</v>
      </c>
    </row>
    <row r="11490" spans="2:3" hidden="1">
      <c r="B11490" s="49" t="s">
        <v>9526</v>
      </c>
      <c r="C11490" s="49" t="s">
        <v>211</v>
      </c>
    </row>
    <row r="11491" spans="2:3" hidden="1">
      <c r="B11491" s="49" t="s">
        <v>9527</v>
      </c>
      <c r="C11491" s="49" t="s">
        <v>211</v>
      </c>
    </row>
    <row r="11492" spans="2:3" hidden="1">
      <c r="B11492" s="49" t="s">
        <v>9528</v>
      </c>
      <c r="C11492" s="49" t="s">
        <v>211</v>
      </c>
    </row>
    <row r="11493" spans="2:3" hidden="1">
      <c r="B11493" s="49" t="s">
        <v>9529</v>
      </c>
      <c r="C11493" s="49" t="s">
        <v>211</v>
      </c>
    </row>
    <row r="11494" spans="2:3" hidden="1">
      <c r="B11494" s="49" t="s">
        <v>9530</v>
      </c>
      <c r="C11494" s="49" t="s">
        <v>211</v>
      </c>
    </row>
    <row r="11495" spans="2:3" hidden="1">
      <c r="B11495" s="49" t="s">
        <v>9531</v>
      </c>
      <c r="C11495" s="49" t="s">
        <v>211</v>
      </c>
    </row>
    <row r="11496" spans="2:3" hidden="1">
      <c r="B11496" s="49" t="s">
        <v>9532</v>
      </c>
      <c r="C11496" s="49" t="s">
        <v>211</v>
      </c>
    </row>
    <row r="11497" spans="2:3" hidden="1">
      <c r="B11497" s="49" t="s">
        <v>9533</v>
      </c>
      <c r="C11497" s="49" t="s">
        <v>211</v>
      </c>
    </row>
    <row r="11498" spans="2:3" hidden="1">
      <c r="B11498" s="49" t="s">
        <v>9534</v>
      </c>
      <c r="C11498" s="49" t="s">
        <v>211</v>
      </c>
    </row>
    <row r="11499" spans="2:3" hidden="1">
      <c r="B11499" s="49" t="s">
        <v>9535</v>
      </c>
      <c r="C11499" s="49" t="s">
        <v>211</v>
      </c>
    </row>
    <row r="11500" spans="2:3" hidden="1">
      <c r="B11500" s="49" t="s">
        <v>9536</v>
      </c>
      <c r="C11500" s="49" t="s">
        <v>211</v>
      </c>
    </row>
    <row r="11501" spans="2:3" hidden="1">
      <c r="B11501" s="49" t="s">
        <v>9537</v>
      </c>
      <c r="C11501" s="49" t="s">
        <v>211</v>
      </c>
    </row>
    <row r="11502" spans="2:3" hidden="1">
      <c r="B11502" s="49" t="s">
        <v>9538</v>
      </c>
      <c r="C11502" s="49" t="s">
        <v>211</v>
      </c>
    </row>
    <row r="11503" spans="2:3" hidden="1">
      <c r="B11503" s="49" t="s">
        <v>9539</v>
      </c>
      <c r="C11503" s="49" t="s">
        <v>211</v>
      </c>
    </row>
    <row r="11504" spans="2:3" hidden="1">
      <c r="B11504" s="49" t="s">
        <v>9540</v>
      </c>
      <c r="C11504" s="49" t="s">
        <v>211</v>
      </c>
    </row>
    <row r="11505" spans="2:3" hidden="1">
      <c r="B11505" s="49" t="s">
        <v>9541</v>
      </c>
      <c r="C11505" s="49" t="s">
        <v>211</v>
      </c>
    </row>
    <row r="11506" spans="2:3" hidden="1">
      <c r="B11506" s="49" t="s">
        <v>9542</v>
      </c>
      <c r="C11506" s="49" t="s">
        <v>211</v>
      </c>
    </row>
    <row r="11507" spans="2:3" hidden="1">
      <c r="B11507" s="49" t="s">
        <v>9543</v>
      </c>
      <c r="C11507" s="49" t="s">
        <v>211</v>
      </c>
    </row>
    <row r="11508" spans="2:3" hidden="1">
      <c r="B11508" s="49" t="s">
        <v>9544</v>
      </c>
      <c r="C11508" s="49" t="s">
        <v>211</v>
      </c>
    </row>
    <row r="11509" spans="2:3" hidden="1">
      <c r="B11509" s="49" t="s">
        <v>9545</v>
      </c>
      <c r="C11509" s="49" t="s">
        <v>211</v>
      </c>
    </row>
    <row r="11510" spans="2:3" hidden="1">
      <c r="B11510" s="49" t="s">
        <v>9546</v>
      </c>
      <c r="C11510" s="49" t="s">
        <v>211</v>
      </c>
    </row>
    <row r="11511" spans="2:3" hidden="1">
      <c r="B11511" s="49" t="s">
        <v>9547</v>
      </c>
      <c r="C11511" s="49" t="s">
        <v>211</v>
      </c>
    </row>
    <row r="11512" spans="2:3" hidden="1">
      <c r="B11512" s="49" t="s">
        <v>9548</v>
      </c>
      <c r="C11512" s="49" t="s">
        <v>210</v>
      </c>
    </row>
    <row r="11513" spans="2:3" hidden="1">
      <c r="B11513" s="49" t="s">
        <v>9549</v>
      </c>
      <c r="C11513" s="49" t="s">
        <v>210</v>
      </c>
    </row>
    <row r="11514" spans="2:3" hidden="1">
      <c r="B11514" s="49" t="s">
        <v>9550</v>
      </c>
      <c r="C11514" s="49" t="s">
        <v>210</v>
      </c>
    </row>
    <row r="11515" spans="2:3" hidden="1">
      <c r="B11515" s="49" t="s">
        <v>9551</v>
      </c>
      <c r="C11515" s="49" t="s">
        <v>210</v>
      </c>
    </row>
    <row r="11516" spans="2:3" hidden="1">
      <c r="B11516" s="49" t="s">
        <v>9552</v>
      </c>
      <c r="C11516" s="49" t="s">
        <v>210</v>
      </c>
    </row>
    <row r="11517" spans="2:3" hidden="1">
      <c r="B11517" s="49" t="s">
        <v>9553</v>
      </c>
      <c r="C11517" s="49" t="s">
        <v>210</v>
      </c>
    </row>
    <row r="11518" spans="2:3" hidden="1">
      <c r="B11518" s="49" t="s">
        <v>9554</v>
      </c>
      <c r="C11518" s="49" t="s">
        <v>210</v>
      </c>
    </row>
    <row r="11519" spans="2:3" hidden="1">
      <c r="B11519" s="49" t="s">
        <v>9555</v>
      </c>
      <c r="C11519" s="49" t="s">
        <v>210</v>
      </c>
    </row>
    <row r="11520" spans="2:3" hidden="1">
      <c r="B11520" s="49" t="s">
        <v>9556</v>
      </c>
      <c r="C11520" s="49" t="s">
        <v>210</v>
      </c>
    </row>
    <row r="11521" spans="2:3" hidden="1">
      <c r="B11521" s="49" t="s">
        <v>9557</v>
      </c>
      <c r="C11521" s="49" t="s">
        <v>210</v>
      </c>
    </row>
    <row r="11522" spans="2:3" hidden="1">
      <c r="B11522" s="49" t="s">
        <v>9558</v>
      </c>
      <c r="C11522" s="49" t="s">
        <v>210</v>
      </c>
    </row>
    <row r="11523" spans="2:3" hidden="1">
      <c r="B11523" s="49" t="s">
        <v>9559</v>
      </c>
      <c r="C11523" s="49" t="s">
        <v>210</v>
      </c>
    </row>
    <row r="11524" spans="2:3" hidden="1">
      <c r="B11524" s="49" t="s">
        <v>9560</v>
      </c>
      <c r="C11524" s="49" t="s">
        <v>210</v>
      </c>
    </row>
    <row r="11525" spans="2:3" hidden="1">
      <c r="B11525" s="49" t="s">
        <v>9561</v>
      </c>
      <c r="C11525" s="49" t="s">
        <v>210</v>
      </c>
    </row>
    <row r="11526" spans="2:3" hidden="1">
      <c r="B11526" s="49" t="s">
        <v>9562</v>
      </c>
      <c r="C11526" s="49" t="s">
        <v>210</v>
      </c>
    </row>
    <row r="11527" spans="2:3" hidden="1">
      <c r="B11527" s="49" t="s">
        <v>9563</v>
      </c>
      <c r="C11527" s="49" t="s">
        <v>210</v>
      </c>
    </row>
    <row r="11528" spans="2:3" hidden="1">
      <c r="B11528" s="49" t="s">
        <v>9564</v>
      </c>
      <c r="C11528" s="49" t="s">
        <v>210</v>
      </c>
    </row>
    <row r="11529" spans="2:3" hidden="1">
      <c r="B11529" s="49" t="s">
        <v>9565</v>
      </c>
      <c r="C11529" s="49" t="s">
        <v>210</v>
      </c>
    </row>
    <row r="11530" spans="2:3" hidden="1">
      <c r="B11530" s="49" t="s">
        <v>9566</v>
      </c>
      <c r="C11530" s="49" t="s">
        <v>210</v>
      </c>
    </row>
    <row r="11531" spans="2:3" hidden="1">
      <c r="B11531" s="49" t="s">
        <v>9567</v>
      </c>
      <c r="C11531" s="49" t="s">
        <v>210</v>
      </c>
    </row>
    <row r="11532" spans="2:3" hidden="1">
      <c r="B11532" s="49" t="s">
        <v>9568</v>
      </c>
      <c r="C11532" s="49" t="s">
        <v>210</v>
      </c>
    </row>
    <row r="11533" spans="2:3" hidden="1">
      <c r="B11533" s="49" t="s">
        <v>9569</v>
      </c>
      <c r="C11533" s="49" t="s">
        <v>210</v>
      </c>
    </row>
    <row r="11534" spans="2:3" hidden="1">
      <c r="B11534" s="49" t="s">
        <v>9570</v>
      </c>
      <c r="C11534" s="49" t="s">
        <v>210</v>
      </c>
    </row>
    <row r="11535" spans="2:3" hidden="1">
      <c r="B11535" s="49" t="s">
        <v>9571</v>
      </c>
      <c r="C11535" s="49" t="s">
        <v>210</v>
      </c>
    </row>
    <row r="11536" spans="2:3" hidden="1">
      <c r="B11536" s="49" t="s">
        <v>9572</v>
      </c>
      <c r="C11536" s="49" t="s">
        <v>210</v>
      </c>
    </row>
    <row r="11537" spans="2:3" hidden="1">
      <c r="B11537" s="49" t="s">
        <v>9573</v>
      </c>
      <c r="C11537" s="49" t="s">
        <v>210</v>
      </c>
    </row>
    <row r="11538" spans="2:3" hidden="1">
      <c r="B11538" s="49" t="s">
        <v>9574</v>
      </c>
      <c r="C11538" s="49" t="s">
        <v>210</v>
      </c>
    </row>
    <row r="11539" spans="2:3" hidden="1">
      <c r="B11539" s="49" t="s">
        <v>9575</v>
      </c>
      <c r="C11539" s="49" t="s">
        <v>210</v>
      </c>
    </row>
    <row r="11540" spans="2:3" hidden="1">
      <c r="B11540" s="49" t="s">
        <v>9576</v>
      </c>
      <c r="C11540" s="49" t="s">
        <v>210</v>
      </c>
    </row>
    <row r="11541" spans="2:3" hidden="1">
      <c r="B11541" s="49" t="s">
        <v>9577</v>
      </c>
      <c r="C11541" s="49" t="s">
        <v>210</v>
      </c>
    </row>
    <row r="11542" spans="2:3" hidden="1">
      <c r="B11542" s="49" t="s">
        <v>9578</v>
      </c>
      <c r="C11542" s="49" t="s">
        <v>210</v>
      </c>
    </row>
    <row r="11543" spans="2:3" hidden="1">
      <c r="B11543" s="49" t="s">
        <v>9579</v>
      </c>
      <c r="C11543" s="49" t="s">
        <v>210</v>
      </c>
    </row>
    <row r="11544" spans="2:3" hidden="1">
      <c r="B11544" s="49" t="s">
        <v>9580</v>
      </c>
      <c r="C11544" s="49" t="s">
        <v>210</v>
      </c>
    </row>
    <row r="11545" spans="2:3" hidden="1">
      <c r="B11545" s="49" t="s">
        <v>9581</v>
      </c>
      <c r="C11545" s="49" t="s">
        <v>210</v>
      </c>
    </row>
    <row r="11546" spans="2:3" hidden="1">
      <c r="B11546" s="49" t="s">
        <v>9582</v>
      </c>
      <c r="C11546" s="49" t="s">
        <v>210</v>
      </c>
    </row>
    <row r="11547" spans="2:3" hidden="1">
      <c r="B11547" s="49" t="s">
        <v>9583</v>
      </c>
      <c r="C11547" s="49" t="s">
        <v>210</v>
      </c>
    </row>
    <row r="11548" spans="2:3" hidden="1">
      <c r="B11548" s="49" t="s">
        <v>9584</v>
      </c>
      <c r="C11548" s="49" t="s">
        <v>210</v>
      </c>
    </row>
    <row r="11549" spans="2:3" hidden="1">
      <c r="B11549" s="49" t="s">
        <v>9585</v>
      </c>
      <c r="C11549" s="49" t="s">
        <v>210</v>
      </c>
    </row>
    <row r="11550" spans="2:3" hidden="1">
      <c r="B11550" s="49" t="s">
        <v>9586</v>
      </c>
      <c r="C11550" s="49" t="s">
        <v>210</v>
      </c>
    </row>
    <row r="11551" spans="2:3" hidden="1">
      <c r="B11551" s="49" t="s">
        <v>9587</v>
      </c>
      <c r="C11551" s="49" t="s">
        <v>210</v>
      </c>
    </row>
    <row r="11552" spans="2:3" hidden="1">
      <c r="B11552" s="49" t="s">
        <v>9588</v>
      </c>
      <c r="C11552" s="49" t="s">
        <v>210</v>
      </c>
    </row>
    <row r="11553" spans="2:3" hidden="1">
      <c r="B11553" s="49" t="s">
        <v>9589</v>
      </c>
      <c r="C11553" s="49" t="s">
        <v>210</v>
      </c>
    </row>
    <row r="11554" spans="2:3" hidden="1">
      <c r="B11554" s="49" t="s">
        <v>9590</v>
      </c>
      <c r="C11554" s="49" t="s">
        <v>210</v>
      </c>
    </row>
    <row r="11555" spans="2:3" hidden="1">
      <c r="B11555" s="49" t="s">
        <v>9591</v>
      </c>
      <c r="C11555" s="49" t="s">
        <v>210</v>
      </c>
    </row>
    <row r="11556" spans="2:3" hidden="1">
      <c r="B11556" s="49" t="s">
        <v>9592</v>
      </c>
      <c r="C11556" s="49" t="s">
        <v>210</v>
      </c>
    </row>
    <row r="11557" spans="2:3" hidden="1">
      <c r="B11557" s="49" t="s">
        <v>9593</v>
      </c>
      <c r="C11557" s="49" t="s">
        <v>210</v>
      </c>
    </row>
    <row r="11558" spans="2:3" hidden="1">
      <c r="B11558" s="49" t="s">
        <v>9594</v>
      </c>
      <c r="C11558" s="49" t="s">
        <v>210</v>
      </c>
    </row>
    <row r="11559" spans="2:3" hidden="1">
      <c r="B11559" s="49" t="s">
        <v>9595</v>
      </c>
      <c r="C11559" s="49" t="s">
        <v>210</v>
      </c>
    </row>
    <row r="11560" spans="2:3" hidden="1">
      <c r="B11560" s="49" t="s">
        <v>9596</v>
      </c>
      <c r="C11560" s="49" t="s">
        <v>210</v>
      </c>
    </row>
    <row r="11561" spans="2:3" hidden="1">
      <c r="B11561" s="49" t="s">
        <v>9597</v>
      </c>
      <c r="C11561" s="49" t="s">
        <v>210</v>
      </c>
    </row>
    <row r="11562" spans="2:3" hidden="1">
      <c r="B11562" s="49" t="s">
        <v>9598</v>
      </c>
      <c r="C11562" s="49" t="s">
        <v>210</v>
      </c>
    </row>
    <row r="11563" spans="2:3" hidden="1">
      <c r="B11563" s="49" t="s">
        <v>9599</v>
      </c>
      <c r="C11563" s="49" t="s">
        <v>210</v>
      </c>
    </row>
    <row r="11564" spans="2:3" hidden="1">
      <c r="B11564" s="49" t="s">
        <v>9600</v>
      </c>
      <c r="C11564" s="49" t="s">
        <v>210</v>
      </c>
    </row>
    <row r="11565" spans="2:3" hidden="1">
      <c r="B11565" s="49" t="s">
        <v>9601</v>
      </c>
      <c r="C11565" s="49" t="s">
        <v>210</v>
      </c>
    </row>
    <row r="11566" spans="2:3" hidden="1">
      <c r="B11566" s="49" t="s">
        <v>9602</v>
      </c>
      <c r="C11566" s="49" t="s">
        <v>210</v>
      </c>
    </row>
    <row r="11567" spans="2:3" hidden="1">
      <c r="B11567" s="49" t="s">
        <v>9603</v>
      </c>
      <c r="C11567" s="49" t="s">
        <v>210</v>
      </c>
    </row>
    <row r="11568" spans="2:3" hidden="1">
      <c r="B11568" s="49" t="s">
        <v>9604</v>
      </c>
      <c r="C11568" s="49" t="s">
        <v>210</v>
      </c>
    </row>
    <row r="11569" spans="2:3" hidden="1">
      <c r="B11569" s="49" t="s">
        <v>9605</v>
      </c>
      <c r="C11569" s="49" t="s">
        <v>210</v>
      </c>
    </row>
    <row r="11570" spans="2:3" hidden="1">
      <c r="B11570" s="49" t="s">
        <v>9606</v>
      </c>
      <c r="C11570" s="49" t="s">
        <v>210</v>
      </c>
    </row>
    <row r="11571" spans="2:3" hidden="1">
      <c r="B11571" s="49" t="s">
        <v>9607</v>
      </c>
      <c r="C11571" s="49" t="s">
        <v>210</v>
      </c>
    </row>
    <row r="11572" spans="2:3" hidden="1">
      <c r="B11572" s="49" t="s">
        <v>9608</v>
      </c>
      <c r="C11572" s="49" t="s">
        <v>210</v>
      </c>
    </row>
    <row r="11573" spans="2:3" hidden="1">
      <c r="B11573" s="49" t="s">
        <v>9609</v>
      </c>
      <c r="C11573" s="49" t="s">
        <v>210</v>
      </c>
    </row>
    <row r="11574" spans="2:3" hidden="1">
      <c r="B11574" s="49" t="s">
        <v>9610</v>
      </c>
      <c r="C11574" s="49" t="s">
        <v>210</v>
      </c>
    </row>
    <row r="11575" spans="2:3" hidden="1">
      <c r="B11575" s="49" t="s">
        <v>9611</v>
      </c>
      <c r="C11575" s="49" t="s">
        <v>210</v>
      </c>
    </row>
    <row r="11576" spans="2:3" hidden="1">
      <c r="B11576" s="49" t="s">
        <v>9612</v>
      </c>
      <c r="C11576" s="49" t="s">
        <v>210</v>
      </c>
    </row>
    <row r="11577" spans="2:3" hidden="1">
      <c r="B11577" s="49" t="s">
        <v>9613</v>
      </c>
      <c r="C11577" s="49" t="s">
        <v>210</v>
      </c>
    </row>
    <row r="11578" spans="2:3" hidden="1">
      <c r="B11578" s="49" t="s">
        <v>9614</v>
      </c>
      <c r="C11578" s="49" t="s">
        <v>210</v>
      </c>
    </row>
    <row r="11579" spans="2:3" hidden="1">
      <c r="B11579" s="49" t="s">
        <v>9615</v>
      </c>
      <c r="C11579" s="49" t="s">
        <v>210</v>
      </c>
    </row>
    <row r="11580" spans="2:3" hidden="1">
      <c r="B11580" s="49" t="s">
        <v>9616</v>
      </c>
      <c r="C11580" s="49" t="s">
        <v>210</v>
      </c>
    </row>
    <row r="11581" spans="2:3" hidden="1">
      <c r="B11581" s="49" t="s">
        <v>9617</v>
      </c>
      <c r="C11581" s="49" t="s">
        <v>210</v>
      </c>
    </row>
    <row r="11582" spans="2:3" hidden="1">
      <c r="B11582" s="49" t="s">
        <v>9618</v>
      </c>
      <c r="C11582" s="49" t="s">
        <v>210</v>
      </c>
    </row>
    <row r="11583" spans="2:3" hidden="1">
      <c r="B11583" s="49" t="s">
        <v>9619</v>
      </c>
      <c r="C11583" s="49" t="s">
        <v>210</v>
      </c>
    </row>
    <row r="11584" spans="2:3" hidden="1">
      <c r="B11584" s="49" t="s">
        <v>9620</v>
      </c>
      <c r="C11584" s="49" t="s">
        <v>210</v>
      </c>
    </row>
    <row r="11585" spans="2:3" hidden="1">
      <c r="B11585" s="49" t="s">
        <v>9621</v>
      </c>
      <c r="C11585" s="49" t="s">
        <v>210</v>
      </c>
    </row>
    <row r="11586" spans="2:3" hidden="1">
      <c r="B11586" s="49" t="s">
        <v>9622</v>
      </c>
      <c r="C11586" s="49" t="s">
        <v>210</v>
      </c>
    </row>
    <row r="11587" spans="2:3" hidden="1">
      <c r="B11587" s="49" t="s">
        <v>9623</v>
      </c>
      <c r="C11587" s="49" t="s">
        <v>210</v>
      </c>
    </row>
    <row r="11588" spans="2:3" hidden="1">
      <c r="B11588" s="49" t="s">
        <v>9624</v>
      </c>
      <c r="C11588" s="49" t="s">
        <v>210</v>
      </c>
    </row>
    <row r="11589" spans="2:3" hidden="1">
      <c r="B11589" s="49" t="s">
        <v>9625</v>
      </c>
      <c r="C11589" s="49" t="s">
        <v>210</v>
      </c>
    </row>
    <row r="11590" spans="2:3" hidden="1">
      <c r="B11590" s="49" t="s">
        <v>9626</v>
      </c>
      <c r="C11590" s="49" t="s">
        <v>210</v>
      </c>
    </row>
    <row r="11591" spans="2:3" hidden="1">
      <c r="B11591" s="49" t="s">
        <v>9627</v>
      </c>
      <c r="C11591" s="49" t="s">
        <v>210</v>
      </c>
    </row>
    <row r="11592" spans="2:3" hidden="1">
      <c r="B11592" s="49" t="s">
        <v>9628</v>
      </c>
      <c r="C11592" s="49" t="s">
        <v>210</v>
      </c>
    </row>
    <row r="11593" spans="2:3" hidden="1">
      <c r="B11593" s="49" t="s">
        <v>9629</v>
      </c>
      <c r="C11593" s="49" t="s">
        <v>210</v>
      </c>
    </row>
    <row r="11594" spans="2:3" hidden="1">
      <c r="B11594" s="49" t="s">
        <v>9630</v>
      </c>
      <c r="C11594" s="49" t="s">
        <v>210</v>
      </c>
    </row>
    <row r="11595" spans="2:3" hidden="1">
      <c r="B11595" s="49" t="s">
        <v>9631</v>
      </c>
      <c r="C11595" s="49" t="s">
        <v>210</v>
      </c>
    </row>
    <row r="11596" spans="2:3" hidden="1">
      <c r="B11596" s="49" t="s">
        <v>9632</v>
      </c>
      <c r="C11596" s="49" t="s">
        <v>210</v>
      </c>
    </row>
    <row r="11597" spans="2:3" hidden="1">
      <c r="B11597" s="49" t="s">
        <v>9633</v>
      </c>
      <c r="C11597" s="49" t="s">
        <v>210</v>
      </c>
    </row>
    <row r="11598" spans="2:3" hidden="1">
      <c r="B11598" s="49" t="s">
        <v>9634</v>
      </c>
      <c r="C11598" s="49" t="s">
        <v>210</v>
      </c>
    </row>
    <row r="11599" spans="2:3" hidden="1">
      <c r="B11599" s="49" t="s">
        <v>9635</v>
      </c>
      <c r="C11599" s="49" t="s">
        <v>210</v>
      </c>
    </row>
    <row r="11600" spans="2:3" hidden="1">
      <c r="B11600" s="49" t="s">
        <v>9636</v>
      </c>
      <c r="C11600" s="49" t="s">
        <v>210</v>
      </c>
    </row>
    <row r="11601" spans="2:3" hidden="1">
      <c r="B11601" s="49" t="s">
        <v>9637</v>
      </c>
      <c r="C11601" s="49" t="s">
        <v>210</v>
      </c>
    </row>
    <row r="11602" spans="2:3" hidden="1">
      <c r="B11602" s="49" t="s">
        <v>9638</v>
      </c>
      <c r="C11602" s="49" t="s">
        <v>210</v>
      </c>
    </row>
    <row r="11603" spans="2:3" hidden="1">
      <c r="B11603" s="49" t="s">
        <v>9639</v>
      </c>
      <c r="C11603" s="49" t="s">
        <v>210</v>
      </c>
    </row>
    <row r="11604" spans="2:3" hidden="1">
      <c r="B11604" s="49" t="s">
        <v>9640</v>
      </c>
      <c r="C11604" s="49" t="s">
        <v>210</v>
      </c>
    </row>
    <row r="11605" spans="2:3" hidden="1">
      <c r="B11605" s="49" t="s">
        <v>9641</v>
      </c>
      <c r="C11605" s="49" t="s">
        <v>211</v>
      </c>
    </row>
    <row r="11606" spans="2:3" hidden="1">
      <c r="B11606" s="49" t="s">
        <v>9642</v>
      </c>
      <c r="C11606" s="49" t="s">
        <v>211</v>
      </c>
    </row>
    <row r="11607" spans="2:3" hidden="1">
      <c r="B11607" s="49" t="s">
        <v>9643</v>
      </c>
      <c r="C11607" s="49" t="s">
        <v>211</v>
      </c>
    </row>
    <row r="11608" spans="2:3" hidden="1">
      <c r="B11608" s="49" t="s">
        <v>9644</v>
      </c>
      <c r="C11608" s="49" t="s">
        <v>211</v>
      </c>
    </row>
    <row r="11609" spans="2:3" hidden="1">
      <c r="B11609" s="49" t="s">
        <v>9645</v>
      </c>
      <c r="C11609" s="49" t="s">
        <v>211</v>
      </c>
    </row>
    <row r="11610" spans="2:3" hidden="1">
      <c r="B11610" s="49" t="s">
        <v>9646</v>
      </c>
      <c r="C11610" s="49" t="s">
        <v>210</v>
      </c>
    </row>
    <row r="11611" spans="2:3" hidden="1">
      <c r="B11611" s="49" t="s">
        <v>9647</v>
      </c>
      <c r="C11611" s="49" t="s">
        <v>210</v>
      </c>
    </row>
    <row r="11612" spans="2:3" hidden="1">
      <c r="B11612" s="49" t="s">
        <v>9648</v>
      </c>
      <c r="C11612" s="49" t="s">
        <v>210</v>
      </c>
    </row>
    <row r="11613" spans="2:3" hidden="1">
      <c r="B11613" s="49" t="s">
        <v>9649</v>
      </c>
      <c r="C11613" s="49" t="s">
        <v>211</v>
      </c>
    </row>
    <row r="11614" spans="2:3" hidden="1">
      <c r="B11614" s="49" t="s">
        <v>9650</v>
      </c>
      <c r="C11614" s="49" t="s">
        <v>210</v>
      </c>
    </row>
    <row r="11615" spans="2:3" hidden="1">
      <c r="B11615" s="49" t="s">
        <v>9651</v>
      </c>
      <c r="C11615" s="49" t="s">
        <v>210</v>
      </c>
    </row>
    <row r="11616" spans="2:3" hidden="1">
      <c r="B11616" s="49" t="s">
        <v>9652</v>
      </c>
      <c r="C11616" s="49" t="s">
        <v>210</v>
      </c>
    </row>
    <row r="11617" spans="2:3" hidden="1">
      <c r="B11617" s="49" t="s">
        <v>9653</v>
      </c>
      <c r="C11617" s="49" t="s">
        <v>210</v>
      </c>
    </row>
    <row r="11618" spans="2:3" hidden="1">
      <c r="B11618" s="49" t="s">
        <v>9654</v>
      </c>
      <c r="C11618" s="49" t="s">
        <v>210</v>
      </c>
    </row>
    <row r="11619" spans="2:3" hidden="1">
      <c r="B11619" s="49" t="s">
        <v>9655</v>
      </c>
      <c r="C11619" s="49" t="s">
        <v>210</v>
      </c>
    </row>
    <row r="11620" spans="2:3" hidden="1">
      <c r="B11620" s="49" t="s">
        <v>9656</v>
      </c>
      <c r="C11620" s="49" t="s">
        <v>211</v>
      </c>
    </row>
    <row r="11621" spans="2:3" hidden="1">
      <c r="B11621" s="49" t="s">
        <v>9657</v>
      </c>
      <c r="C11621" s="49" t="s">
        <v>210</v>
      </c>
    </row>
    <row r="11622" spans="2:3" hidden="1">
      <c r="B11622" s="49" t="s">
        <v>9658</v>
      </c>
      <c r="C11622" s="49" t="s">
        <v>210</v>
      </c>
    </row>
    <row r="11623" spans="2:3" hidden="1">
      <c r="B11623" s="49" t="s">
        <v>9659</v>
      </c>
      <c r="C11623" s="49" t="s">
        <v>210</v>
      </c>
    </row>
    <row r="11624" spans="2:3" hidden="1">
      <c r="B11624" s="49" t="s">
        <v>9660</v>
      </c>
      <c r="C11624" s="49" t="s">
        <v>210</v>
      </c>
    </row>
    <row r="11625" spans="2:3" hidden="1">
      <c r="B11625" s="49" t="s">
        <v>9661</v>
      </c>
      <c r="C11625" s="49" t="s">
        <v>210</v>
      </c>
    </row>
    <row r="11626" spans="2:3" hidden="1">
      <c r="B11626" s="49" t="s">
        <v>9662</v>
      </c>
      <c r="C11626" s="49" t="s">
        <v>210</v>
      </c>
    </row>
    <row r="11627" spans="2:3" hidden="1">
      <c r="B11627" s="49" t="s">
        <v>9663</v>
      </c>
      <c r="C11627" s="49" t="s">
        <v>210</v>
      </c>
    </row>
    <row r="11628" spans="2:3" hidden="1">
      <c r="B11628" s="49" t="s">
        <v>9664</v>
      </c>
      <c r="C11628" s="49" t="s">
        <v>210</v>
      </c>
    </row>
    <row r="11629" spans="2:3" hidden="1">
      <c r="B11629" s="49" t="s">
        <v>9665</v>
      </c>
      <c r="C11629" s="49" t="s">
        <v>210</v>
      </c>
    </row>
    <row r="11630" spans="2:3" hidden="1">
      <c r="B11630" s="49" t="s">
        <v>9666</v>
      </c>
      <c r="C11630" s="49" t="s">
        <v>210</v>
      </c>
    </row>
    <row r="11631" spans="2:3" hidden="1">
      <c r="B11631" s="49" t="s">
        <v>9667</v>
      </c>
      <c r="C11631" s="49" t="s">
        <v>210</v>
      </c>
    </row>
    <row r="11632" spans="2:3" hidden="1">
      <c r="B11632" s="49" t="s">
        <v>9668</v>
      </c>
      <c r="C11632" s="49" t="s">
        <v>210</v>
      </c>
    </row>
    <row r="11633" spans="2:3" hidden="1">
      <c r="B11633" s="49" t="s">
        <v>9669</v>
      </c>
      <c r="C11633" s="49" t="s">
        <v>210</v>
      </c>
    </row>
    <row r="11634" spans="2:3" hidden="1">
      <c r="B11634" s="49" t="s">
        <v>9670</v>
      </c>
      <c r="C11634" s="49" t="s">
        <v>210</v>
      </c>
    </row>
    <row r="11635" spans="2:3" hidden="1">
      <c r="B11635" s="49" t="s">
        <v>9671</v>
      </c>
      <c r="C11635" s="49" t="s">
        <v>211</v>
      </c>
    </row>
    <row r="11636" spans="2:3" hidden="1">
      <c r="B11636" s="49" t="s">
        <v>9672</v>
      </c>
      <c r="C11636" s="49" t="s">
        <v>210</v>
      </c>
    </row>
    <row r="11637" spans="2:3" hidden="1">
      <c r="B11637" s="49" t="s">
        <v>9673</v>
      </c>
      <c r="C11637" s="49" t="s">
        <v>210</v>
      </c>
    </row>
    <row r="11638" spans="2:3" hidden="1">
      <c r="B11638" s="49" t="s">
        <v>9674</v>
      </c>
      <c r="C11638" s="49" t="s">
        <v>210</v>
      </c>
    </row>
    <row r="11639" spans="2:3" hidden="1">
      <c r="B11639" s="49" t="s">
        <v>9675</v>
      </c>
      <c r="C11639" s="49" t="s">
        <v>210</v>
      </c>
    </row>
    <row r="11640" spans="2:3" hidden="1">
      <c r="B11640" s="49" t="s">
        <v>9676</v>
      </c>
      <c r="C11640" s="49" t="s">
        <v>210</v>
      </c>
    </row>
    <row r="11641" spans="2:3" hidden="1">
      <c r="B11641" s="49" t="s">
        <v>9677</v>
      </c>
      <c r="C11641" s="49" t="s">
        <v>210</v>
      </c>
    </row>
    <row r="11642" spans="2:3" hidden="1">
      <c r="B11642" s="49" t="s">
        <v>9678</v>
      </c>
      <c r="C11642" s="49" t="s">
        <v>210</v>
      </c>
    </row>
    <row r="11643" spans="2:3" hidden="1">
      <c r="B11643" s="49" t="s">
        <v>9679</v>
      </c>
      <c r="C11643" s="49" t="s">
        <v>210</v>
      </c>
    </row>
    <row r="11644" spans="2:3" hidden="1">
      <c r="B11644" s="49" t="s">
        <v>9680</v>
      </c>
      <c r="C11644" s="49" t="s">
        <v>210</v>
      </c>
    </row>
    <row r="11645" spans="2:3" hidden="1">
      <c r="B11645" s="49" t="s">
        <v>9681</v>
      </c>
      <c r="C11645" s="49" t="s">
        <v>210</v>
      </c>
    </row>
    <row r="11646" spans="2:3" hidden="1">
      <c r="B11646" s="49" t="s">
        <v>9682</v>
      </c>
      <c r="C11646" s="49" t="s">
        <v>210</v>
      </c>
    </row>
    <row r="11647" spans="2:3" hidden="1">
      <c r="B11647" s="49" t="s">
        <v>9683</v>
      </c>
      <c r="C11647" s="49" t="s">
        <v>210</v>
      </c>
    </row>
    <row r="11648" spans="2:3" hidden="1">
      <c r="B11648" s="49" t="s">
        <v>9684</v>
      </c>
      <c r="C11648" s="49" t="s">
        <v>210</v>
      </c>
    </row>
    <row r="11649" spans="2:3" hidden="1">
      <c r="B11649" s="49" t="s">
        <v>9685</v>
      </c>
      <c r="C11649" s="49" t="s">
        <v>210</v>
      </c>
    </row>
    <row r="11650" spans="2:3" hidden="1">
      <c r="B11650" s="49" t="s">
        <v>9686</v>
      </c>
      <c r="C11650" s="49" t="s">
        <v>211</v>
      </c>
    </row>
    <row r="11651" spans="2:3" hidden="1">
      <c r="B11651" s="49" t="s">
        <v>9687</v>
      </c>
      <c r="C11651" s="49" t="s">
        <v>210</v>
      </c>
    </row>
    <row r="11652" spans="2:3" hidden="1">
      <c r="B11652" s="49" t="s">
        <v>9688</v>
      </c>
      <c r="C11652" s="49" t="s">
        <v>210</v>
      </c>
    </row>
    <row r="11653" spans="2:3" hidden="1">
      <c r="B11653" s="49" t="s">
        <v>9689</v>
      </c>
      <c r="C11653" s="49" t="s">
        <v>210</v>
      </c>
    </row>
    <row r="11654" spans="2:3" hidden="1">
      <c r="B11654" s="49" t="s">
        <v>9690</v>
      </c>
      <c r="C11654" s="49" t="s">
        <v>210</v>
      </c>
    </row>
    <row r="11655" spans="2:3" hidden="1">
      <c r="B11655" s="49" t="s">
        <v>9691</v>
      </c>
      <c r="C11655" s="49" t="s">
        <v>210</v>
      </c>
    </row>
    <row r="11656" spans="2:3" hidden="1">
      <c r="B11656" s="49" t="s">
        <v>9692</v>
      </c>
      <c r="C11656" s="49" t="s">
        <v>210</v>
      </c>
    </row>
    <row r="11657" spans="2:3" hidden="1">
      <c r="B11657" s="49" t="s">
        <v>9693</v>
      </c>
      <c r="C11657" s="49" t="s">
        <v>210</v>
      </c>
    </row>
    <row r="11658" spans="2:3" hidden="1">
      <c r="B11658" s="49" t="s">
        <v>9694</v>
      </c>
      <c r="C11658" s="49" t="s">
        <v>210</v>
      </c>
    </row>
    <row r="11659" spans="2:3" hidden="1">
      <c r="B11659" s="49" t="s">
        <v>9695</v>
      </c>
      <c r="C11659" s="49" t="s">
        <v>211</v>
      </c>
    </row>
    <row r="11660" spans="2:3" hidden="1">
      <c r="B11660" s="49" t="s">
        <v>9696</v>
      </c>
      <c r="C11660" s="49" t="s">
        <v>211</v>
      </c>
    </row>
    <row r="11661" spans="2:3" hidden="1">
      <c r="B11661" s="49" t="s">
        <v>9697</v>
      </c>
      <c r="C11661" s="49" t="s">
        <v>211</v>
      </c>
    </row>
    <row r="11662" spans="2:3" hidden="1">
      <c r="B11662" s="49" t="s">
        <v>9698</v>
      </c>
      <c r="C11662" s="49" t="s">
        <v>211</v>
      </c>
    </row>
    <row r="11663" spans="2:3" hidden="1">
      <c r="B11663" s="49" t="s">
        <v>9699</v>
      </c>
      <c r="C11663" s="49" t="s">
        <v>211</v>
      </c>
    </row>
    <row r="11664" spans="2:3" hidden="1">
      <c r="B11664" s="49" t="s">
        <v>9700</v>
      </c>
      <c r="C11664" s="49" t="s">
        <v>211</v>
      </c>
    </row>
    <row r="11665" spans="2:3" hidden="1">
      <c r="B11665" s="49" t="s">
        <v>9701</v>
      </c>
      <c r="C11665" s="49" t="s">
        <v>211</v>
      </c>
    </row>
    <row r="11666" spans="2:3" hidden="1">
      <c r="B11666" s="49" t="s">
        <v>9702</v>
      </c>
      <c r="C11666" s="49" t="s">
        <v>211</v>
      </c>
    </row>
    <row r="11667" spans="2:3" hidden="1">
      <c r="B11667" s="49" t="s">
        <v>9703</v>
      </c>
      <c r="C11667" s="49" t="s">
        <v>211</v>
      </c>
    </row>
    <row r="11668" spans="2:3" hidden="1">
      <c r="B11668" s="49" t="s">
        <v>9704</v>
      </c>
      <c r="C11668" s="49" t="s">
        <v>211</v>
      </c>
    </row>
    <row r="11669" spans="2:3" hidden="1">
      <c r="B11669" s="49" t="s">
        <v>9705</v>
      </c>
      <c r="C11669" s="49" t="s">
        <v>211</v>
      </c>
    </row>
    <row r="11670" spans="2:3" hidden="1">
      <c r="B11670" s="49" t="s">
        <v>9706</v>
      </c>
      <c r="C11670" s="49" t="s">
        <v>211</v>
      </c>
    </row>
    <row r="11671" spans="2:3" hidden="1">
      <c r="B11671" s="49" t="s">
        <v>9707</v>
      </c>
      <c r="C11671" s="49" t="s">
        <v>211</v>
      </c>
    </row>
    <row r="11672" spans="2:3" hidden="1">
      <c r="B11672" s="49" t="s">
        <v>9708</v>
      </c>
      <c r="C11672" s="49" t="s">
        <v>211</v>
      </c>
    </row>
    <row r="11673" spans="2:3" hidden="1">
      <c r="B11673" s="49" t="s">
        <v>9709</v>
      </c>
      <c r="C11673" s="49" t="s">
        <v>211</v>
      </c>
    </row>
    <row r="11674" spans="2:3" hidden="1">
      <c r="B11674" s="49" t="s">
        <v>9710</v>
      </c>
      <c r="C11674" s="49" t="s">
        <v>211</v>
      </c>
    </row>
    <row r="11675" spans="2:3" hidden="1">
      <c r="B11675" s="49" t="s">
        <v>9711</v>
      </c>
      <c r="C11675" s="49" t="s">
        <v>211</v>
      </c>
    </row>
    <row r="11676" spans="2:3" hidden="1">
      <c r="B11676" s="49" t="s">
        <v>9712</v>
      </c>
      <c r="C11676" s="49" t="s">
        <v>211</v>
      </c>
    </row>
    <row r="11677" spans="2:3" hidden="1">
      <c r="B11677" s="49" t="s">
        <v>9713</v>
      </c>
      <c r="C11677" s="49" t="s">
        <v>211</v>
      </c>
    </row>
    <row r="11678" spans="2:3" hidden="1">
      <c r="B11678" s="49" t="s">
        <v>9714</v>
      </c>
      <c r="C11678" s="49" t="s">
        <v>211</v>
      </c>
    </row>
    <row r="11679" spans="2:3" hidden="1">
      <c r="B11679" s="49" t="s">
        <v>9715</v>
      </c>
      <c r="C11679" s="49" t="s">
        <v>211</v>
      </c>
    </row>
    <row r="11680" spans="2:3" hidden="1">
      <c r="B11680" s="49" t="s">
        <v>9716</v>
      </c>
      <c r="C11680" s="49" t="s">
        <v>211</v>
      </c>
    </row>
    <row r="11681" spans="2:3" hidden="1">
      <c r="B11681" s="49" t="s">
        <v>9717</v>
      </c>
      <c r="C11681" s="49" t="s">
        <v>211</v>
      </c>
    </row>
    <row r="11682" spans="2:3" hidden="1">
      <c r="B11682" s="49" t="s">
        <v>9718</v>
      </c>
      <c r="C11682" s="49" t="s">
        <v>211</v>
      </c>
    </row>
    <row r="11683" spans="2:3" hidden="1">
      <c r="B11683" s="49" t="s">
        <v>9719</v>
      </c>
      <c r="C11683" s="49" t="s">
        <v>211</v>
      </c>
    </row>
    <row r="11684" spans="2:3" hidden="1">
      <c r="B11684" s="49" t="s">
        <v>9720</v>
      </c>
      <c r="C11684" s="49" t="s">
        <v>211</v>
      </c>
    </row>
    <row r="11685" spans="2:3" hidden="1">
      <c r="B11685" s="49" t="s">
        <v>9721</v>
      </c>
      <c r="C11685" s="49" t="s">
        <v>211</v>
      </c>
    </row>
    <row r="11686" spans="2:3" hidden="1">
      <c r="B11686" s="49" t="s">
        <v>9722</v>
      </c>
      <c r="C11686" s="49" t="s">
        <v>211</v>
      </c>
    </row>
    <row r="11687" spans="2:3" hidden="1">
      <c r="B11687" s="49" t="s">
        <v>9723</v>
      </c>
      <c r="C11687" s="49" t="s">
        <v>210</v>
      </c>
    </row>
    <row r="11688" spans="2:3" hidden="1">
      <c r="B11688" s="49" t="s">
        <v>9724</v>
      </c>
      <c r="C11688" s="49" t="s">
        <v>210</v>
      </c>
    </row>
    <row r="11689" spans="2:3" hidden="1">
      <c r="B11689" s="49" t="s">
        <v>9725</v>
      </c>
      <c r="C11689" s="49" t="s">
        <v>210</v>
      </c>
    </row>
    <row r="11690" spans="2:3" hidden="1">
      <c r="B11690" s="49" t="s">
        <v>9726</v>
      </c>
      <c r="C11690" s="49" t="s">
        <v>210</v>
      </c>
    </row>
    <row r="11691" spans="2:3" hidden="1">
      <c r="B11691" s="49" t="s">
        <v>9727</v>
      </c>
      <c r="C11691" s="49" t="s">
        <v>210</v>
      </c>
    </row>
    <row r="11692" spans="2:3" hidden="1">
      <c r="B11692" s="49" t="s">
        <v>9728</v>
      </c>
      <c r="C11692" s="49" t="s">
        <v>210</v>
      </c>
    </row>
    <row r="11693" spans="2:3" hidden="1">
      <c r="B11693" s="49" t="s">
        <v>9729</v>
      </c>
      <c r="C11693" s="49" t="s">
        <v>210</v>
      </c>
    </row>
    <row r="11694" spans="2:3" hidden="1">
      <c r="B11694" s="49" t="s">
        <v>9730</v>
      </c>
      <c r="C11694" s="49" t="s">
        <v>210</v>
      </c>
    </row>
    <row r="11695" spans="2:3" hidden="1">
      <c r="B11695" s="49" t="s">
        <v>9731</v>
      </c>
      <c r="C11695" s="49" t="s">
        <v>210</v>
      </c>
    </row>
    <row r="11696" spans="2:3" hidden="1">
      <c r="B11696" s="49" t="s">
        <v>9732</v>
      </c>
      <c r="C11696" s="49" t="s">
        <v>210</v>
      </c>
    </row>
    <row r="11697" spans="2:3" hidden="1">
      <c r="B11697" s="49" t="s">
        <v>9733</v>
      </c>
      <c r="C11697" s="49" t="s">
        <v>210</v>
      </c>
    </row>
    <row r="11698" spans="2:3" hidden="1">
      <c r="B11698" s="49" t="s">
        <v>9734</v>
      </c>
      <c r="C11698" s="49" t="s">
        <v>210</v>
      </c>
    </row>
    <row r="11699" spans="2:3" hidden="1">
      <c r="B11699" s="49" t="s">
        <v>9735</v>
      </c>
      <c r="C11699" s="49" t="s">
        <v>210</v>
      </c>
    </row>
    <row r="11700" spans="2:3" hidden="1">
      <c r="B11700" s="49" t="s">
        <v>9736</v>
      </c>
      <c r="C11700" s="49" t="s">
        <v>210</v>
      </c>
    </row>
    <row r="11701" spans="2:3" hidden="1">
      <c r="B11701" s="49" t="s">
        <v>9737</v>
      </c>
      <c r="C11701" s="49" t="s">
        <v>210</v>
      </c>
    </row>
    <row r="11702" spans="2:3" hidden="1">
      <c r="B11702" s="49" t="s">
        <v>9738</v>
      </c>
      <c r="C11702" s="49" t="s">
        <v>210</v>
      </c>
    </row>
    <row r="11703" spans="2:3" hidden="1">
      <c r="B11703" s="49" t="s">
        <v>9739</v>
      </c>
      <c r="C11703" s="49" t="s">
        <v>210</v>
      </c>
    </row>
    <row r="11704" spans="2:3" hidden="1">
      <c r="B11704" s="49" t="s">
        <v>9740</v>
      </c>
      <c r="C11704" s="49" t="s">
        <v>210</v>
      </c>
    </row>
    <row r="11705" spans="2:3" hidden="1">
      <c r="B11705" s="49" t="s">
        <v>9741</v>
      </c>
      <c r="C11705" s="49" t="s">
        <v>210</v>
      </c>
    </row>
    <row r="11706" spans="2:3" hidden="1">
      <c r="B11706" s="49" t="s">
        <v>9742</v>
      </c>
      <c r="C11706" s="49" t="s">
        <v>210</v>
      </c>
    </row>
    <row r="11707" spans="2:3" hidden="1">
      <c r="B11707" s="49" t="s">
        <v>9743</v>
      </c>
      <c r="C11707" s="49" t="s">
        <v>210</v>
      </c>
    </row>
    <row r="11708" spans="2:3" hidden="1">
      <c r="B11708" s="49" t="s">
        <v>9744</v>
      </c>
      <c r="C11708" s="49" t="s">
        <v>210</v>
      </c>
    </row>
    <row r="11709" spans="2:3" hidden="1">
      <c r="B11709" s="49" t="s">
        <v>9745</v>
      </c>
      <c r="C11709" s="49" t="s">
        <v>210</v>
      </c>
    </row>
    <row r="11710" spans="2:3" hidden="1">
      <c r="B11710" s="49" t="s">
        <v>9746</v>
      </c>
      <c r="C11710" s="49" t="s">
        <v>210</v>
      </c>
    </row>
    <row r="11711" spans="2:3" hidden="1">
      <c r="B11711" s="49" t="s">
        <v>9747</v>
      </c>
      <c r="C11711" s="49" t="s">
        <v>210</v>
      </c>
    </row>
    <row r="11712" spans="2:3" hidden="1">
      <c r="B11712" s="49" t="s">
        <v>9748</v>
      </c>
      <c r="C11712" s="49" t="s">
        <v>210</v>
      </c>
    </row>
    <row r="11713" spans="2:3" hidden="1">
      <c r="B11713" s="49" t="s">
        <v>9749</v>
      </c>
      <c r="C11713" s="49" t="s">
        <v>211</v>
      </c>
    </row>
    <row r="11714" spans="2:3" hidden="1">
      <c r="B11714" s="49" t="s">
        <v>9750</v>
      </c>
      <c r="C11714" s="49" t="s">
        <v>210</v>
      </c>
    </row>
    <row r="11715" spans="2:3" hidden="1">
      <c r="B11715" s="49" t="s">
        <v>9751</v>
      </c>
      <c r="C11715" s="49" t="s">
        <v>210</v>
      </c>
    </row>
    <row r="11716" spans="2:3" hidden="1">
      <c r="B11716" s="49" t="s">
        <v>9752</v>
      </c>
      <c r="C11716" s="49" t="s">
        <v>210</v>
      </c>
    </row>
    <row r="11717" spans="2:3" hidden="1">
      <c r="B11717" s="49" t="s">
        <v>9753</v>
      </c>
      <c r="C11717" s="49" t="s">
        <v>210</v>
      </c>
    </row>
    <row r="11718" spans="2:3" hidden="1">
      <c r="B11718" s="49" t="s">
        <v>9754</v>
      </c>
      <c r="C11718" s="49" t="s">
        <v>210</v>
      </c>
    </row>
    <row r="11719" spans="2:3" hidden="1">
      <c r="B11719" s="49" t="s">
        <v>9755</v>
      </c>
      <c r="C11719" s="49" t="s">
        <v>210</v>
      </c>
    </row>
    <row r="11720" spans="2:3" hidden="1">
      <c r="B11720" s="49" t="s">
        <v>9756</v>
      </c>
      <c r="C11720" s="49" t="s">
        <v>210</v>
      </c>
    </row>
    <row r="11721" spans="2:3" hidden="1">
      <c r="B11721" s="49" t="s">
        <v>9757</v>
      </c>
      <c r="C11721" s="49" t="s">
        <v>210</v>
      </c>
    </row>
    <row r="11722" spans="2:3" hidden="1">
      <c r="B11722" s="49" t="s">
        <v>9758</v>
      </c>
      <c r="C11722" s="49" t="s">
        <v>210</v>
      </c>
    </row>
    <row r="11723" spans="2:3" hidden="1">
      <c r="B11723" s="49" t="s">
        <v>9759</v>
      </c>
      <c r="C11723" s="49" t="s">
        <v>210</v>
      </c>
    </row>
    <row r="11724" spans="2:3" hidden="1">
      <c r="B11724" s="49" t="s">
        <v>9760</v>
      </c>
      <c r="C11724" s="49" t="s">
        <v>210</v>
      </c>
    </row>
    <row r="11725" spans="2:3" hidden="1">
      <c r="B11725" s="49" t="s">
        <v>9761</v>
      </c>
      <c r="C11725" s="49" t="s">
        <v>210</v>
      </c>
    </row>
    <row r="11726" spans="2:3" hidden="1">
      <c r="B11726" s="49" t="s">
        <v>9762</v>
      </c>
      <c r="C11726" s="49" t="s">
        <v>210</v>
      </c>
    </row>
    <row r="11727" spans="2:3" hidden="1">
      <c r="B11727" s="49" t="s">
        <v>9763</v>
      </c>
      <c r="C11727" s="49" t="s">
        <v>210</v>
      </c>
    </row>
    <row r="11728" spans="2:3" hidden="1">
      <c r="B11728" s="49" t="s">
        <v>9764</v>
      </c>
      <c r="C11728" s="49" t="s">
        <v>210</v>
      </c>
    </row>
    <row r="11729" spans="2:3" hidden="1">
      <c r="B11729" s="49" t="s">
        <v>9765</v>
      </c>
      <c r="C11729" s="49" t="s">
        <v>210</v>
      </c>
    </row>
    <row r="11730" spans="2:3" hidden="1">
      <c r="B11730" s="49" t="s">
        <v>9766</v>
      </c>
      <c r="C11730" s="49" t="s">
        <v>210</v>
      </c>
    </row>
    <row r="11731" spans="2:3" hidden="1">
      <c r="B11731" s="49" t="s">
        <v>9767</v>
      </c>
      <c r="C11731" s="49" t="s">
        <v>210</v>
      </c>
    </row>
    <row r="11732" spans="2:3" hidden="1">
      <c r="B11732" s="49" t="s">
        <v>9768</v>
      </c>
      <c r="C11732" s="49" t="s">
        <v>210</v>
      </c>
    </row>
    <row r="11733" spans="2:3" hidden="1">
      <c r="B11733" s="49" t="s">
        <v>9769</v>
      </c>
      <c r="C11733" s="49" t="s">
        <v>210</v>
      </c>
    </row>
    <row r="11734" spans="2:3" hidden="1">
      <c r="B11734" s="49" t="s">
        <v>9770</v>
      </c>
      <c r="C11734" s="49" t="s">
        <v>210</v>
      </c>
    </row>
    <row r="11735" spans="2:3" hidden="1">
      <c r="B11735" s="49" t="s">
        <v>9771</v>
      </c>
      <c r="C11735" s="49" t="s">
        <v>210</v>
      </c>
    </row>
    <row r="11736" spans="2:3" hidden="1">
      <c r="B11736" s="49" t="s">
        <v>9772</v>
      </c>
      <c r="C11736" s="49" t="s">
        <v>210</v>
      </c>
    </row>
    <row r="11737" spans="2:3" hidden="1">
      <c r="B11737" s="49" t="s">
        <v>9773</v>
      </c>
      <c r="C11737" s="49" t="s">
        <v>210</v>
      </c>
    </row>
    <row r="11738" spans="2:3" hidden="1">
      <c r="B11738" s="49" t="s">
        <v>9774</v>
      </c>
      <c r="C11738" s="49" t="s">
        <v>210</v>
      </c>
    </row>
    <row r="11739" spans="2:3" hidden="1">
      <c r="B11739" s="49" t="s">
        <v>9775</v>
      </c>
      <c r="C11739" s="49" t="s">
        <v>210</v>
      </c>
    </row>
    <row r="11740" spans="2:3" hidden="1">
      <c r="B11740" s="49" t="s">
        <v>9776</v>
      </c>
      <c r="C11740" s="49" t="s">
        <v>211</v>
      </c>
    </row>
    <row r="11741" spans="2:3" hidden="1">
      <c r="B11741" s="49" t="s">
        <v>9777</v>
      </c>
      <c r="C11741" s="49" t="s">
        <v>210</v>
      </c>
    </row>
    <row r="11742" spans="2:3" hidden="1">
      <c r="B11742" s="49" t="s">
        <v>9778</v>
      </c>
      <c r="C11742" s="49" t="s">
        <v>210</v>
      </c>
    </row>
    <row r="11743" spans="2:3" hidden="1">
      <c r="B11743" s="49" t="s">
        <v>9779</v>
      </c>
      <c r="C11743" s="49" t="s">
        <v>210</v>
      </c>
    </row>
    <row r="11744" spans="2:3" hidden="1">
      <c r="B11744" s="49" t="s">
        <v>9780</v>
      </c>
      <c r="C11744" s="49" t="s">
        <v>210</v>
      </c>
    </row>
    <row r="11745" spans="2:3" hidden="1">
      <c r="B11745" s="49" t="s">
        <v>9781</v>
      </c>
      <c r="C11745" s="49" t="s">
        <v>210</v>
      </c>
    </row>
    <row r="11746" spans="2:3" hidden="1">
      <c r="B11746" s="49" t="s">
        <v>9782</v>
      </c>
      <c r="C11746" s="49" t="s">
        <v>210</v>
      </c>
    </row>
    <row r="11747" spans="2:3" hidden="1">
      <c r="B11747" s="49" t="s">
        <v>9783</v>
      </c>
      <c r="C11747" s="49" t="s">
        <v>210</v>
      </c>
    </row>
    <row r="11748" spans="2:3" hidden="1">
      <c r="B11748" s="49" t="s">
        <v>9784</v>
      </c>
      <c r="C11748" s="49" t="s">
        <v>210</v>
      </c>
    </row>
    <row r="11749" spans="2:3" hidden="1">
      <c r="B11749" s="49" t="s">
        <v>9785</v>
      </c>
      <c r="C11749" s="49" t="s">
        <v>210</v>
      </c>
    </row>
    <row r="11750" spans="2:3" hidden="1">
      <c r="B11750" s="49" t="s">
        <v>9786</v>
      </c>
      <c r="C11750" s="49" t="s">
        <v>210</v>
      </c>
    </row>
    <row r="11751" spans="2:3" hidden="1">
      <c r="B11751" s="49" t="s">
        <v>9787</v>
      </c>
      <c r="C11751" s="49" t="s">
        <v>210</v>
      </c>
    </row>
    <row r="11752" spans="2:3" hidden="1">
      <c r="B11752" s="49" t="s">
        <v>9788</v>
      </c>
      <c r="C11752" s="49" t="s">
        <v>210</v>
      </c>
    </row>
    <row r="11753" spans="2:3" hidden="1">
      <c r="B11753" s="49" t="s">
        <v>9789</v>
      </c>
      <c r="C11753" s="49" t="s">
        <v>210</v>
      </c>
    </row>
    <row r="11754" spans="2:3" hidden="1">
      <c r="B11754" s="49" t="s">
        <v>9790</v>
      </c>
      <c r="C11754" s="49" t="s">
        <v>210</v>
      </c>
    </row>
    <row r="11755" spans="2:3" hidden="1">
      <c r="B11755" s="49" t="s">
        <v>9791</v>
      </c>
      <c r="C11755" s="49" t="s">
        <v>210</v>
      </c>
    </row>
    <row r="11756" spans="2:3" hidden="1">
      <c r="B11756" s="49" t="s">
        <v>9792</v>
      </c>
      <c r="C11756" s="49" t="s">
        <v>210</v>
      </c>
    </row>
    <row r="11757" spans="2:3" hidden="1">
      <c r="B11757" s="49" t="s">
        <v>9793</v>
      </c>
      <c r="C11757" s="49" t="s">
        <v>210</v>
      </c>
    </row>
    <row r="11758" spans="2:3" hidden="1">
      <c r="B11758" s="49" t="s">
        <v>9794</v>
      </c>
      <c r="C11758" s="49" t="s">
        <v>210</v>
      </c>
    </row>
    <row r="11759" spans="2:3" hidden="1">
      <c r="B11759" s="49" t="s">
        <v>9795</v>
      </c>
      <c r="C11759" s="49" t="s">
        <v>210</v>
      </c>
    </row>
    <row r="11760" spans="2:3" hidden="1">
      <c r="B11760" s="49" t="s">
        <v>9796</v>
      </c>
      <c r="C11760" s="49" t="s">
        <v>210</v>
      </c>
    </row>
    <row r="11761" spans="2:3" hidden="1">
      <c r="B11761" s="49" t="s">
        <v>9797</v>
      </c>
      <c r="C11761" s="49" t="s">
        <v>210</v>
      </c>
    </row>
    <row r="11762" spans="2:3" hidden="1">
      <c r="B11762" s="49" t="s">
        <v>9798</v>
      </c>
      <c r="C11762" s="49" t="s">
        <v>210</v>
      </c>
    </row>
    <row r="11763" spans="2:3" hidden="1">
      <c r="B11763" s="49" t="s">
        <v>9799</v>
      </c>
      <c r="C11763" s="49" t="s">
        <v>210</v>
      </c>
    </row>
    <row r="11764" spans="2:3" hidden="1">
      <c r="B11764" s="49" t="s">
        <v>9800</v>
      </c>
      <c r="C11764" s="49" t="s">
        <v>210</v>
      </c>
    </row>
    <row r="11765" spans="2:3" hidden="1">
      <c r="B11765" s="49" t="s">
        <v>9801</v>
      </c>
      <c r="C11765" s="49" t="s">
        <v>210</v>
      </c>
    </row>
    <row r="11766" spans="2:3" hidden="1">
      <c r="B11766" s="49" t="s">
        <v>9802</v>
      </c>
      <c r="C11766" s="49" t="s">
        <v>210</v>
      </c>
    </row>
    <row r="11767" spans="2:3">
      <c r="B11767" s="49" t="s">
        <v>9803</v>
      </c>
      <c r="C11767" s="49" t="s">
        <v>224</v>
      </c>
    </row>
    <row r="11768" spans="2:3">
      <c r="B11768" s="49" t="s">
        <v>9804</v>
      </c>
      <c r="C11768" s="49" t="s">
        <v>224</v>
      </c>
    </row>
    <row r="11769" spans="2:3" hidden="1">
      <c r="B11769" s="49" t="s">
        <v>9805</v>
      </c>
      <c r="C11769" s="49" t="s">
        <v>213</v>
      </c>
    </row>
    <row r="11770" spans="2:3">
      <c r="B11770" s="49" t="s">
        <v>9806</v>
      </c>
      <c r="C11770" s="49" t="s">
        <v>224</v>
      </c>
    </row>
    <row r="11771" spans="2:3" hidden="1">
      <c r="B11771" s="49" t="s">
        <v>9807</v>
      </c>
      <c r="C11771" s="49" t="s">
        <v>213</v>
      </c>
    </row>
    <row r="11772" spans="2:3" hidden="1">
      <c r="B11772" s="49" t="s">
        <v>9808</v>
      </c>
      <c r="C11772" s="49" t="s">
        <v>213</v>
      </c>
    </row>
    <row r="11773" spans="2:3" hidden="1">
      <c r="B11773" s="49" t="s">
        <v>9809</v>
      </c>
      <c r="C11773" s="49" t="s">
        <v>31</v>
      </c>
    </row>
    <row r="11774" spans="2:3" hidden="1">
      <c r="B11774" s="49" t="s">
        <v>9810</v>
      </c>
      <c r="C11774" s="49" t="s">
        <v>31</v>
      </c>
    </row>
    <row r="11775" spans="2:3" hidden="1">
      <c r="B11775" s="49" t="s">
        <v>9811</v>
      </c>
      <c r="C11775" s="49" t="s">
        <v>31</v>
      </c>
    </row>
    <row r="11776" spans="2:3" hidden="1">
      <c r="B11776" s="49" t="s">
        <v>9812</v>
      </c>
      <c r="C11776" s="49" t="s">
        <v>31</v>
      </c>
    </row>
    <row r="11777" spans="2:3" hidden="1">
      <c r="B11777" s="49" t="s">
        <v>9813</v>
      </c>
      <c r="C11777" s="49" t="s">
        <v>31</v>
      </c>
    </row>
    <row r="11778" spans="2:3">
      <c r="B11778" s="49" t="s">
        <v>9814</v>
      </c>
      <c r="C11778" s="49" t="s">
        <v>224</v>
      </c>
    </row>
    <row r="11779" spans="2:3">
      <c r="B11779" s="49" t="s">
        <v>9815</v>
      </c>
      <c r="C11779" s="49" t="s">
        <v>224</v>
      </c>
    </row>
    <row r="11780" spans="2:3" hidden="1">
      <c r="B11780" s="49" t="s">
        <v>9816</v>
      </c>
      <c r="C11780" s="49" t="s">
        <v>213</v>
      </c>
    </row>
    <row r="11781" spans="2:3">
      <c r="B11781" s="49" t="s">
        <v>9817</v>
      </c>
      <c r="C11781" s="49" t="s">
        <v>224</v>
      </c>
    </row>
    <row r="11782" spans="2:3" hidden="1">
      <c r="B11782" s="49" t="s">
        <v>9818</v>
      </c>
      <c r="C11782" s="49" t="s">
        <v>213</v>
      </c>
    </row>
    <row r="11783" spans="2:3" hidden="1">
      <c r="B11783" s="49" t="s">
        <v>9819</v>
      </c>
      <c r="C11783" s="49" t="s">
        <v>213</v>
      </c>
    </row>
    <row r="11784" spans="2:3" hidden="1">
      <c r="B11784" s="49" t="s">
        <v>9820</v>
      </c>
      <c r="C11784" s="49" t="s">
        <v>213</v>
      </c>
    </row>
    <row r="11785" spans="2:3" hidden="1">
      <c r="B11785" s="49" t="s">
        <v>9821</v>
      </c>
      <c r="C11785" s="49" t="s">
        <v>213</v>
      </c>
    </row>
    <row r="11786" spans="2:3" hidden="1">
      <c r="B11786" s="49" t="s">
        <v>9822</v>
      </c>
      <c r="C11786" s="49" t="s">
        <v>31</v>
      </c>
    </row>
    <row r="11787" spans="2:3" hidden="1">
      <c r="B11787" s="49" t="s">
        <v>9823</v>
      </c>
      <c r="C11787" s="49" t="s">
        <v>31</v>
      </c>
    </row>
    <row r="11788" spans="2:3" hidden="1">
      <c r="B11788" s="49" t="s">
        <v>9824</v>
      </c>
      <c r="C11788" s="49" t="s">
        <v>31</v>
      </c>
    </row>
    <row r="11789" spans="2:3" hidden="1">
      <c r="B11789" s="49" t="s">
        <v>9825</v>
      </c>
      <c r="C11789" s="49" t="s">
        <v>213</v>
      </c>
    </row>
    <row r="11790" spans="2:3">
      <c r="B11790" s="49" t="s">
        <v>9826</v>
      </c>
      <c r="C11790" s="49" t="s">
        <v>224</v>
      </c>
    </row>
    <row r="11791" spans="2:3" hidden="1">
      <c r="B11791" s="49" t="s">
        <v>9827</v>
      </c>
      <c r="C11791" s="49" t="s">
        <v>213</v>
      </c>
    </row>
    <row r="11792" spans="2:3">
      <c r="B11792" s="49" t="s">
        <v>9828</v>
      </c>
      <c r="C11792" s="49" t="s">
        <v>224</v>
      </c>
    </row>
    <row r="11793" spans="2:3" hidden="1">
      <c r="B11793" s="49" t="s">
        <v>9829</v>
      </c>
      <c r="C11793" s="49" t="s">
        <v>213</v>
      </c>
    </row>
    <row r="11794" spans="2:3" hidden="1">
      <c r="B11794" s="49" t="s">
        <v>9830</v>
      </c>
      <c r="C11794" s="49" t="s">
        <v>213</v>
      </c>
    </row>
    <row r="11795" spans="2:3">
      <c r="B11795" s="49" t="s">
        <v>9831</v>
      </c>
      <c r="C11795" s="49" t="s">
        <v>224</v>
      </c>
    </row>
    <row r="11796" spans="2:3" hidden="1">
      <c r="B11796" s="49" t="s">
        <v>9832</v>
      </c>
      <c r="C11796" s="49" t="s">
        <v>213</v>
      </c>
    </row>
    <row r="11797" spans="2:3" hidden="1">
      <c r="B11797" s="49" t="s">
        <v>9833</v>
      </c>
      <c r="C11797" s="49" t="s">
        <v>213</v>
      </c>
    </row>
    <row r="11798" spans="2:3" hidden="1">
      <c r="B11798" s="49" t="s">
        <v>9834</v>
      </c>
      <c r="C11798" s="49" t="s">
        <v>213</v>
      </c>
    </row>
    <row r="11799" spans="2:3" hidden="1">
      <c r="B11799" s="49" t="s">
        <v>9835</v>
      </c>
      <c r="C11799" s="49" t="s">
        <v>31</v>
      </c>
    </row>
    <row r="11800" spans="2:3" hidden="1">
      <c r="B11800" s="49" t="s">
        <v>9836</v>
      </c>
      <c r="C11800" s="49" t="s">
        <v>213</v>
      </c>
    </row>
    <row r="11801" spans="2:3" hidden="1">
      <c r="B11801" s="49" t="s">
        <v>9837</v>
      </c>
      <c r="C11801" s="49" t="s">
        <v>213</v>
      </c>
    </row>
    <row r="11802" spans="2:3" hidden="1">
      <c r="B11802" s="49" t="s">
        <v>9838</v>
      </c>
      <c r="C11802" s="49" t="s">
        <v>213</v>
      </c>
    </row>
    <row r="11803" spans="2:3" hidden="1">
      <c r="B11803" s="49" t="s">
        <v>9839</v>
      </c>
      <c r="C11803" s="49" t="s">
        <v>31</v>
      </c>
    </row>
    <row r="11804" spans="2:3" hidden="1">
      <c r="B11804" s="49" t="s">
        <v>9840</v>
      </c>
      <c r="C11804" s="49" t="s">
        <v>31</v>
      </c>
    </row>
    <row r="11805" spans="2:3" hidden="1">
      <c r="B11805" s="49" t="s">
        <v>9841</v>
      </c>
      <c r="C11805" s="49" t="s">
        <v>31</v>
      </c>
    </row>
    <row r="11806" spans="2:3" hidden="1">
      <c r="B11806" s="49" t="s">
        <v>9842</v>
      </c>
      <c r="C11806" s="49" t="s">
        <v>213</v>
      </c>
    </row>
    <row r="11807" spans="2:3" hidden="1">
      <c r="B11807" s="49" t="s">
        <v>9843</v>
      </c>
      <c r="C11807" s="49" t="s">
        <v>213</v>
      </c>
    </row>
    <row r="11808" spans="2:3" hidden="1">
      <c r="B11808" s="49" t="s">
        <v>9844</v>
      </c>
      <c r="C11808" s="49" t="s">
        <v>213</v>
      </c>
    </row>
    <row r="11809" spans="2:3" hidden="1">
      <c r="B11809" s="49" t="s">
        <v>9845</v>
      </c>
      <c r="C11809" s="49" t="s">
        <v>213</v>
      </c>
    </row>
    <row r="11810" spans="2:3" hidden="1">
      <c r="B11810" s="49" t="s">
        <v>9846</v>
      </c>
      <c r="C11810" s="49" t="s">
        <v>213</v>
      </c>
    </row>
    <row r="11811" spans="2:3" hidden="1">
      <c r="B11811" s="49" t="s">
        <v>9847</v>
      </c>
      <c r="C11811" s="49" t="s">
        <v>213</v>
      </c>
    </row>
    <row r="11812" spans="2:3" hidden="1">
      <c r="B11812" s="49" t="s">
        <v>9848</v>
      </c>
      <c r="C11812" s="49" t="s">
        <v>213</v>
      </c>
    </row>
    <row r="11813" spans="2:3" hidden="1">
      <c r="B11813" s="49" t="s">
        <v>9849</v>
      </c>
      <c r="C11813" s="49" t="s">
        <v>213</v>
      </c>
    </row>
    <row r="11814" spans="2:3" hidden="1">
      <c r="B11814" s="49" t="s">
        <v>9850</v>
      </c>
      <c r="C11814" s="49" t="s">
        <v>213</v>
      </c>
    </row>
    <row r="11815" spans="2:3" hidden="1">
      <c r="B11815" s="49" t="s">
        <v>9851</v>
      </c>
      <c r="C11815" s="49" t="s">
        <v>213</v>
      </c>
    </row>
    <row r="11816" spans="2:3" hidden="1">
      <c r="B11816" s="49" t="s">
        <v>9852</v>
      </c>
      <c r="C11816" s="49" t="s">
        <v>213</v>
      </c>
    </row>
    <row r="11817" spans="2:3" hidden="1">
      <c r="B11817" s="49" t="s">
        <v>9853</v>
      </c>
      <c r="C11817" s="49" t="s">
        <v>31</v>
      </c>
    </row>
    <row r="11818" spans="2:3" hidden="1">
      <c r="B11818" s="49" t="s">
        <v>9854</v>
      </c>
      <c r="C11818" s="49" t="s">
        <v>213</v>
      </c>
    </row>
    <row r="11819" spans="2:3" hidden="1">
      <c r="B11819" s="49" t="s">
        <v>9855</v>
      </c>
      <c r="C11819" s="49" t="s">
        <v>213</v>
      </c>
    </row>
    <row r="11820" spans="2:3" hidden="1">
      <c r="B11820" s="49" t="s">
        <v>9856</v>
      </c>
      <c r="C11820" s="49" t="s">
        <v>206</v>
      </c>
    </row>
    <row r="11821" spans="2:3" hidden="1">
      <c r="B11821" s="49" t="s">
        <v>9857</v>
      </c>
      <c r="C11821" s="49" t="s">
        <v>206</v>
      </c>
    </row>
    <row r="11822" spans="2:3" hidden="1">
      <c r="B11822" s="49" t="s">
        <v>9858</v>
      </c>
      <c r="C11822" s="49" t="s">
        <v>206</v>
      </c>
    </row>
    <row r="11823" spans="2:3" hidden="1">
      <c r="B11823" s="49" t="s">
        <v>9859</v>
      </c>
      <c r="C11823" s="49" t="s">
        <v>206</v>
      </c>
    </row>
    <row r="11824" spans="2:3" hidden="1">
      <c r="B11824" s="49" t="s">
        <v>9860</v>
      </c>
      <c r="C11824" s="49" t="s">
        <v>206</v>
      </c>
    </row>
    <row r="11825" spans="2:3" hidden="1">
      <c r="B11825" s="49" t="s">
        <v>9861</v>
      </c>
      <c r="C11825" s="49" t="s">
        <v>206</v>
      </c>
    </row>
    <row r="11826" spans="2:3" hidden="1">
      <c r="B11826" s="49" t="s">
        <v>9862</v>
      </c>
      <c r="C11826" s="49" t="s">
        <v>206</v>
      </c>
    </row>
    <row r="11827" spans="2:3" hidden="1">
      <c r="B11827" s="49" t="s">
        <v>9863</v>
      </c>
      <c r="C11827" s="49" t="s">
        <v>206</v>
      </c>
    </row>
    <row r="11828" spans="2:3" hidden="1">
      <c r="B11828" s="49" t="s">
        <v>9864</v>
      </c>
      <c r="C11828" s="49" t="s">
        <v>206</v>
      </c>
    </row>
    <row r="11829" spans="2:3" hidden="1">
      <c r="B11829" s="49" t="s">
        <v>9865</v>
      </c>
      <c r="C11829" s="49" t="s">
        <v>206</v>
      </c>
    </row>
    <row r="11830" spans="2:3" hidden="1">
      <c r="B11830" s="49" t="s">
        <v>9866</v>
      </c>
      <c r="C11830" s="49" t="s">
        <v>206</v>
      </c>
    </row>
    <row r="11831" spans="2:3" hidden="1">
      <c r="B11831" s="49" t="s">
        <v>9867</v>
      </c>
      <c r="C11831" s="49" t="s">
        <v>206</v>
      </c>
    </row>
    <row r="11832" spans="2:3" hidden="1">
      <c r="B11832" s="49" t="s">
        <v>9868</v>
      </c>
      <c r="C11832" s="49" t="s">
        <v>206</v>
      </c>
    </row>
    <row r="11833" spans="2:3" hidden="1">
      <c r="B11833" s="49" t="s">
        <v>9869</v>
      </c>
      <c r="C11833" s="49" t="s">
        <v>206</v>
      </c>
    </row>
    <row r="11834" spans="2:3" hidden="1">
      <c r="B11834" s="49" t="s">
        <v>9870</v>
      </c>
      <c r="C11834" s="49" t="s">
        <v>206</v>
      </c>
    </row>
    <row r="11835" spans="2:3" hidden="1">
      <c r="B11835" s="49" t="s">
        <v>9871</v>
      </c>
      <c r="C11835" s="49" t="s">
        <v>206</v>
      </c>
    </row>
    <row r="11836" spans="2:3" hidden="1">
      <c r="B11836" s="49" t="s">
        <v>9872</v>
      </c>
      <c r="C11836" s="49" t="s">
        <v>206</v>
      </c>
    </row>
    <row r="11837" spans="2:3" hidden="1">
      <c r="B11837" s="49" t="s">
        <v>9873</v>
      </c>
      <c r="C11837" s="49" t="s">
        <v>206</v>
      </c>
    </row>
    <row r="11838" spans="2:3" hidden="1">
      <c r="B11838" s="49" t="s">
        <v>9874</v>
      </c>
      <c r="C11838" s="49" t="s">
        <v>206</v>
      </c>
    </row>
    <row r="11839" spans="2:3" hidden="1">
      <c r="B11839" s="49" t="s">
        <v>9875</v>
      </c>
      <c r="C11839" s="49" t="s">
        <v>206</v>
      </c>
    </row>
    <row r="11840" spans="2:3">
      <c r="B11840" s="49" t="s">
        <v>9876</v>
      </c>
      <c r="C11840" s="49" t="s">
        <v>224</v>
      </c>
    </row>
    <row r="11841" spans="2:3">
      <c r="B11841" s="49" t="s">
        <v>9877</v>
      </c>
      <c r="C11841" s="49" t="s">
        <v>224</v>
      </c>
    </row>
    <row r="11842" spans="2:3" hidden="1">
      <c r="B11842" s="49" t="s">
        <v>9878</v>
      </c>
      <c r="C11842" s="49" t="s">
        <v>213</v>
      </c>
    </row>
    <row r="11843" spans="2:3">
      <c r="B11843" s="49" t="s">
        <v>9879</v>
      </c>
      <c r="C11843" s="49" t="s">
        <v>224</v>
      </c>
    </row>
    <row r="11844" spans="2:3" hidden="1">
      <c r="B11844" s="49" t="s">
        <v>9880</v>
      </c>
      <c r="C11844" s="49" t="s">
        <v>213</v>
      </c>
    </row>
    <row r="11845" spans="2:3" hidden="1">
      <c r="B11845" s="49" t="s">
        <v>9881</v>
      </c>
      <c r="C11845" s="49" t="s">
        <v>213</v>
      </c>
    </row>
    <row r="11846" spans="2:3" hidden="1">
      <c r="B11846" s="49" t="s">
        <v>9882</v>
      </c>
      <c r="C11846" s="49" t="s">
        <v>213</v>
      </c>
    </row>
    <row r="11847" spans="2:3" hidden="1">
      <c r="B11847" s="49" t="s">
        <v>9883</v>
      </c>
      <c r="C11847" s="49" t="s">
        <v>213</v>
      </c>
    </row>
    <row r="11848" spans="2:3" hidden="1">
      <c r="B11848" s="49" t="s">
        <v>9884</v>
      </c>
      <c r="C11848" s="49" t="s">
        <v>31</v>
      </c>
    </row>
    <row r="11849" spans="2:3" hidden="1">
      <c r="B11849" s="49" t="s">
        <v>9885</v>
      </c>
      <c r="C11849" s="49" t="s">
        <v>31</v>
      </c>
    </row>
    <row r="11850" spans="2:3" hidden="1">
      <c r="B11850" s="49" t="s">
        <v>9886</v>
      </c>
      <c r="C11850" s="49" t="s">
        <v>31</v>
      </c>
    </row>
    <row r="11851" spans="2:3">
      <c r="B11851" s="49" t="s">
        <v>9887</v>
      </c>
      <c r="C11851" s="49" t="s">
        <v>224</v>
      </c>
    </row>
    <row r="11852" spans="2:3" hidden="1">
      <c r="B11852" s="49" t="s">
        <v>9888</v>
      </c>
      <c r="C11852" s="49" t="s">
        <v>213</v>
      </c>
    </row>
    <row r="11853" spans="2:3">
      <c r="B11853" s="49" t="s">
        <v>9889</v>
      </c>
      <c r="C11853" s="49" t="s">
        <v>224</v>
      </c>
    </row>
    <row r="11854" spans="2:3" hidden="1">
      <c r="B11854" s="49" t="s">
        <v>9890</v>
      </c>
      <c r="C11854" s="49" t="s">
        <v>213</v>
      </c>
    </row>
    <row r="11855" spans="2:3">
      <c r="B11855" s="49" t="s">
        <v>9891</v>
      </c>
      <c r="C11855" s="49" t="s">
        <v>224</v>
      </c>
    </row>
    <row r="11856" spans="2:3" hidden="1">
      <c r="B11856" s="49" t="s">
        <v>9892</v>
      </c>
      <c r="C11856" s="49" t="s">
        <v>213</v>
      </c>
    </row>
    <row r="11857" spans="2:3" hidden="1">
      <c r="B11857" s="49" t="s">
        <v>9893</v>
      </c>
      <c r="C11857" s="49" t="s">
        <v>213</v>
      </c>
    </row>
    <row r="11858" spans="2:3" hidden="1">
      <c r="B11858" s="49" t="s">
        <v>9894</v>
      </c>
      <c r="C11858" s="49" t="s">
        <v>213</v>
      </c>
    </row>
    <row r="11859" spans="2:3" hidden="1">
      <c r="B11859" s="49" t="s">
        <v>9895</v>
      </c>
      <c r="C11859" s="49" t="s">
        <v>213</v>
      </c>
    </row>
    <row r="11860" spans="2:3" hidden="1">
      <c r="B11860" s="49" t="s">
        <v>9896</v>
      </c>
      <c r="C11860" s="49" t="s">
        <v>213</v>
      </c>
    </row>
    <row r="11861" spans="2:3" hidden="1">
      <c r="B11861" s="49" t="s">
        <v>9897</v>
      </c>
      <c r="C11861" s="49" t="s">
        <v>31</v>
      </c>
    </row>
    <row r="11862" spans="2:3" hidden="1">
      <c r="B11862" s="49" t="s">
        <v>9898</v>
      </c>
      <c r="C11862" s="49" t="s">
        <v>31</v>
      </c>
    </row>
    <row r="11863" spans="2:3" hidden="1">
      <c r="B11863" s="49" t="s">
        <v>9899</v>
      </c>
      <c r="C11863" s="49" t="s">
        <v>31</v>
      </c>
    </row>
    <row r="11864" spans="2:3" hidden="1">
      <c r="B11864" s="49" t="s">
        <v>9900</v>
      </c>
      <c r="C11864" s="49" t="s">
        <v>213</v>
      </c>
    </row>
    <row r="11865" spans="2:3">
      <c r="B11865" s="49" t="s">
        <v>9901</v>
      </c>
      <c r="C11865" s="49" t="s">
        <v>224</v>
      </c>
    </row>
    <row r="11866" spans="2:3" hidden="1">
      <c r="B11866" s="49" t="s">
        <v>9902</v>
      </c>
      <c r="C11866" s="49" t="s">
        <v>213</v>
      </c>
    </row>
    <row r="11867" spans="2:3">
      <c r="B11867" s="49" t="s">
        <v>9903</v>
      </c>
      <c r="C11867" s="49" t="s">
        <v>224</v>
      </c>
    </row>
    <row r="11868" spans="2:3" hidden="1">
      <c r="B11868" s="49" t="s">
        <v>9904</v>
      </c>
      <c r="C11868" s="49" t="s">
        <v>213</v>
      </c>
    </row>
    <row r="11869" spans="2:3" hidden="1">
      <c r="B11869" s="49" t="s">
        <v>9905</v>
      </c>
      <c r="C11869" s="49" t="s">
        <v>213</v>
      </c>
    </row>
    <row r="11870" spans="2:3">
      <c r="B11870" s="49" t="s">
        <v>9906</v>
      </c>
      <c r="C11870" s="49" t="s">
        <v>224</v>
      </c>
    </row>
    <row r="11871" spans="2:3" hidden="1">
      <c r="B11871" s="49" t="s">
        <v>9907</v>
      </c>
      <c r="C11871" s="49" t="s">
        <v>213</v>
      </c>
    </row>
    <row r="11872" spans="2:3" hidden="1">
      <c r="B11872" s="49" t="s">
        <v>9908</v>
      </c>
      <c r="C11872" s="49" t="s">
        <v>213</v>
      </c>
    </row>
    <row r="11873" spans="2:3" hidden="1">
      <c r="B11873" s="49" t="s">
        <v>9909</v>
      </c>
      <c r="C11873" s="49" t="s">
        <v>213</v>
      </c>
    </row>
    <row r="11874" spans="2:3" hidden="1">
      <c r="B11874" s="49" t="s">
        <v>9910</v>
      </c>
      <c r="C11874" s="49" t="s">
        <v>213</v>
      </c>
    </row>
    <row r="11875" spans="2:3" hidden="1">
      <c r="B11875" s="49" t="s">
        <v>9911</v>
      </c>
      <c r="C11875" s="49" t="s">
        <v>213</v>
      </c>
    </row>
    <row r="11876" spans="2:3" hidden="1">
      <c r="B11876" s="49" t="s">
        <v>9912</v>
      </c>
      <c r="C11876" s="49" t="s">
        <v>213</v>
      </c>
    </row>
    <row r="11877" spans="2:3" hidden="1">
      <c r="B11877" s="49" t="s">
        <v>9913</v>
      </c>
      <c r="C11877" s="49" t="s">
        <v>213</v>
      </c>
    </row>
    <row r="11878" spans="2:3" hidden="1">
      <c r="B11878" s="49" t="s">
        <v>9914</v>
      </c>
      <c r="C11878" s="49" t="s">
        <v>31</v>
      </c>
    </row>
    <row r="11879" spans="2:3" hidden="1">
      <c r="B11879" s="49" t="s">
        <v>9915</v>
      </c>
      <c r="C11879" s="49" t="s">
        <v>31</v>
      </c>
    </row>
    <row r="11880" spans="2:3" hidden="1">
      <c r="B11880" s="49" t="s">
        <v>9916</v>
      </c>
      <c r="C11880" s="49" t="s">
        <v>31</v>
      </c>
    </row>
    <row r="11881" spans="2:3" hidden="1">
      <c r="B11881" s="49" t="s">
        <v>9917</v>
      </c>
      <c r="C11881" s="49" t="s">
        <v>213</v>
      </c>
    </row>
    <row r="11882" spans="2:3" hidden="1">
      <c r="B11882" s="49" t="s">
        <v>9918</v>
      </c>
      <c r="C11882" s="49" t="s">
        <v>213</v>
      </c>
    </row>
    <row r="11883" spans="2:3" hidden="1">
      <c r="B11883" s="49" t="s">
        <v>9919</v>
      </c>
      <c r="C11883" s="49" t="s">
        <v>213</v>
      </c>
    </row>
    <row r="11884" spans="2:3" hidden="1">
      <c r="B11884" s="49" t="s">
        <v>9920</v>
      </c>
      <c r="C11884" s="49" t="s">
        <v>213</v>
      </c>
    </row>
    <row r="11885" spans="2:3" hidden="1">
      <c r="B11885" s="49" t="s">
        <v>9921</v>
      </c>
      <c r="C11885" s="49" t="s">
        <v>213</v>
      </c>
    </row>
    <row r="11886" spans="2:3" hidden="1">
      <c r="B11886" s="49" t="s">
        <v>9922</v>
      </c>
      <c r="C11886" s="49" t="s">
        <v>213</v>
      </c>
    </row>
    <row r="11887" spans="2:3" hidden="1">
      <c r="B11887" s="49" t="s">
        <v>9923</v>
      </c>
      <c r="C11887" s="49" t="s">
        <v>213</v>
      </c>
    </row>
    <row r="11888" spans="2:3" hidden="1">
      <c r="B11888" s="49" t="s">
        <v>9924</v>
      </c>
      <c r="C11888" s="49" t="s">
        <v>213</v>
      </c>
    </row>
    <row r="11889" spans="2:3" hidden="1">
      <c r="B11889" s="49" t="s">
        <v>9925</v>
      </c>
      <c r="C11889" s="49" t="s">
        <v>213</v>
      </c>
    </row>
    <row r="11890" spans="2:3" hidden="1">
      <c r="B11890" s="49" t="s">
        <v>9926</v>
      </c>
      <c r="C11890" s="49" t="s">
        <v>213</v>
      </c>
    </row>
    <row r="11891" spans="2:3" hidden="1">
      <c r="B11891" s="49" t="s">
        <v>9927</v>
      </c>
      <c r="C11891" s="49" t="s">
        <v>213</v>
      </c>
    </row>
    <row r="11892" spans="2:3" hidden="1">
      <c r="B11892" s="49" t="s">
        <v>9928</v>
      </c>
      <c r="C11892" s="49" t="s">
        <v>213</v>
      </c>
    </row>
    <row r="11893" spans="2:3" hidden="1">
      <c r="B11893" s="49" t="s">
        <v>9929</v>
      </c>
      <c r="C11893" s="49" t="s">
        <v>213</v>
      </c>
    </row>
    <row r="11894" spans="2:3" hidden="1">
      <c r="B11894" s="49" t="s">
        <v>9930</v>
      </c>
      <c r="C11894" s="49" t="s">
        <v>213</v>
      </c>
    </row>
    <row r="11895" spans="2:3" hidden="1">
      <c r="B11895" s="49" t="s">
        <v>9931</v>
      </c>
      <c r="C11895" s="49" t="s">
        <v>206</v>
      </c>
    </row>
    <row r="11896" spans="2:3" hidden="1">
      <c r="B11896" s="49" t="s">
        <v>9932</v>
      </c>
      <c r="C11896" s="49" t="s">
        <v>206</v>
      </c>
    </row>
    <row r="11897" spans="2:3" hidden="1">
      <c r="B11897" s="49" t="s">
        <v>9933</v>
      </c>
      <c r="C11897" s="49" t="s">
        <v>206</v>
      </c>
    </row>
    <row r="11898" spans="2:3" hidden="1">
      <c r="B11898" s="49" t="s">
        <v>9934</v>
      </c>
      <c r="C11898" s="49" t="s">
        <v>206</v>
      </c>
    </row>
    <row r="11899" spans="2:3" hidden="1">
      <c r="B11899" s="49" t="s">
        <v>9935</v>
      </c>
      <c r="C11899" s="49" t="s">
        <v>206</v>
      </c>
    </row>
    <row r="11900" spans="2:3" hidden="1">
      <c r="B11900" s="49" t="s">
        <v>9936</v>
      </c>
      <c r="C11900" s="49" t="s">
        <v>206</v>
      </c>
    </row>
    <row r="11901" spans="2:3" hidden="1">
      <c r="B11901" s="49" t="s">
        <v>9937</v>
      </c>
      <c r="C11901" s="49" t="s">
        <v>206</v>
      </c>
    </row>
    <row r="11902" spans="2:3" hidden="1">
      <c r="B11902" s="49" t="s">
        <v>9938</v>
      </c>
      <c r="C11902" s="49" t="s">
        <v>206</v>
      </c>
    </row>
    <row r="11903" spans="2:3" hidden="1">
      <c r="B11903" s="49" t="s">
        <v>9939</v>
      </c>
      <c r="C11903" s="49" t="s">
        <v>206</v>
      </c>
    </row>
    <row r="11904" spans="2:3" hidden="1">
      <c r="B11904" s="49" t="s">
        <v>9940</v>
      </c>
      <c r="C11904" s="49" t="s">
        <v>206</v>
      </c>
    </row>
    <row r="11905" spans="2:3" hidden="1">
      <c r="B11905" s="49" t="s">
        <v>9941</v>
      </c>
      <c r="C11905" s="49" t="s">
        <v>206</v>
      </c>
    </row>
    <row r="11906" spans="2:3" hidden="1">
      <c r="B11906" s="49" t="s">
        <v>9942</v>
      </c>
      <c r="C11906" s="49" t="s">
        <v>206</v>
      </c>
    </row>
    <row r="11907" spans="2:3" hidden="1">
      <c r="B11907" s="49" t="s">
        <v>9943</v>
      </c>
      <c r="C11907" s="49" t="s">
        <v>206</v>
      </c>
    </row>
    <row r="11908" spans="2:3" hidden="1">
      <c r="B11908" s="49" t="s">
        <v>9944</v>
      </c>
      <c r="C11908" s="49" t="s">
        <v>206</v>
      </c>
    </row>
    <row r="11909" spans="2:3" hidden="1">
      <c r="B11909" s="49" t="s">
        <v>9945</v>
      </c>
      <c r="C11909" s="49" t="s">
        <v>206</v>
      </c>
    </row>
    <row r="11910" spans="2:3" hidden="1">
      <c r="B11910" s="49" t="s">
        <v>9946</v>
      </c>
      <c r="C11910" s="49" t="s">
        <v>206</v>
      </c>
    </row>
    <row r="11911" spans="2:3" hidden="1">
      <c r="B11911" s="49" t="s">
        <v>9947</v>
      </c>
      <c r="C11911" s="49" t="s">
        <v>206</v>
      </c>
    </row>
    <row r="11912" spans="2:3" hidden="1">
      <c r="B11912" s="49" t="s">
        <v>9948</v>
      </c>
      <c r="C11912" s="49" t="s">
        <v>206</v>
      </c>
    </row>
    <row r="11913" spans="2:3" hidden="1">
      <c r="B11913" s="49" t="s">
        <v>9949</v>
      </c>
      <c r="C11913" s="49" t="s">
        <v>206</v>
      </c>
    </row>
    <row r="11914" spans="2:3" hidden="1">
      <c r="B11914" s="49" t="s">
        <v>9950</v>
      </c>
      <c r="C11914" s="49" t="s">
        <v>206</v>
      </c>
    </row>
    <row r="11915" spans="2:3" hidden="1">
      <c r="B11915" s="49" t="s">
        <v>9951</v>
      </c>
      <c r="C11915" s="49" t="s">
        <v>206</v>
      </c>
    </row>
    <row r="11916" spans="2:3" hidden="1">
      <c r="B11916" s="49" t="s">
        <v>9952</v>
      </c>
      <c r="C11916" s="49" t="s">
        <v>213</v>
      </c>
    </row>
    <row r="11917" spans="2:3">
      <c r="B11917" s="49" t="s">
        <v>9953</v>
      </c>
      <c r="C11917" s="49" t="s">
        <v>224</v>
      </c>
    </row>
    <row r="11918" spans="2:3" hidden="1">
      <c r="B11918" s="49" t="s">
        <v>9954</v>
      </c>
      <c r="C11918" s="49" t="s">
        <v>213</v>
      </c>
    </row>
    <row r="11919" spans="2:3">
      <c r="B11919" s="49" t="s">
        <v>9955</v>
      </c>
      <c r="C11919" s="49" t="s">
        <v>224</v>
      </c>
    </row>
    <row r="11920" spans="2:3" hidden="1">
      <c r="B11920" s="49" t="s">
        <v>9956</v>
      </c>
      <c r="C11920" s="49" t="s">
        <v>213</v>
      </c>
    </row>
    <row r="11921" spans="2:3" hidden="1">
      <c r="B11921" s="49" t="s">
        <v>9957</v>
      </c>
      <c r="C11921" s="49" t="s">
        <v>213</v>
      </c>
    </row>
    <row r="11922" spans="2:3">
      <c r="B11922" s="49" t="s">
        <v>9958</v>
      </c>
      <c r="C11922" s="49" t="s">
        <v>224</v>
      </c>
    </row>
    <row r="11923" spans="2:3" hidden="1">
      <c r="B11923" s="49" t="s">
        <v>9959</v>
      </c>
      <c r="C11923" s="49" t="s">
        <v>213</v>
      </c>
    </row>
    <row r="11924" spans="2:3" hidden="1">
      <c r="B11924" s="49" t="s">
        <v>9960</v>
      </c>
      <c r="C11924" s="49" t="s">
        <v>213</v>
      </c>
    </row>
    <row r="11925" spans="2:3" hidden="1">
      <c r="B11925" s="49" t="s">
        <v>9961</v>
      </c>
      <c r="C11925" s="49" t="s">
        <v>213</v>
      </c>
    </row>
    <row r="11926" spans="2:3" hidden="1">
      <c r="B11926" s="49" t="s">
        <v>9962</v>
      </c>
      <c r="C11926" s="49" t="s">
        <v>31</v>
      </c>
    </row>
    <row r="11927" spans="2:3" hidden="1">
      <c r="B11927" s="49" t="s">
        <v>9963</v>
      </c>
      <c r="C11927" s="49" t="s">
        <v>213</v>
      </c>
    </row>
    <row r="11928" spans="2:3" hidden="1">
      <c r="B11928" s="49" t="s">
        <v>9964</v>
      </c>
      <c r="C11928" s="49" t="s">
        <v>213</v>
      </c>
    </row>
    <row r="11929" spans="2:3" hidden="1">
      <c r="B11929" s="49" t="s">
        <v>9965</v>
      </c>
      <c r="C11929" s="49" t="s">
        <v>213</v>
      </c>
    </row>
    <row r="11930" spans="2:3" hidden="1">
      <c r="B11930" s="49" t="s">
        <v>9966</v>
      </c>
      <c r="C11930" s="49" t="s">
        <v>31</v>
      </c>
    </row>
    <row r="11931" spans="2:3" hidden="1">
      <c r="B11931" s="49" t="s">
        <v>9967</v>
      </c>
      <c r="C11931" s="49" t="s">
        <v>31</v>
      </c>
    </row>
    <row r="11932" spans="2:3" hidden="1">
      <c r="B11932" s="49" t="s">
        <v>9968</v>
      </c>
      <c r="C11932" s="49" t="s">
        <v>31</v>
      </c>
    </row>
    <row r="11933" spans="2:3" hidden="1">
      <c r="B11933" s="49" t="s">
        <v>9969</v>
      </c>
      <c r="C11933" s="49" t="s">
        <v>213</v>
      </c>
    </row>
    <row r="11934" spans="2:3">
      <c r="B11934" s="49" t="s">
        <v>9970</v>
      </c>
      <c r="C11934" s="49" t="s">
        <v>224</v>
      </c>
    </row>
    <row r="11935" spans="2:3" hidden="1">
      <c r="B11935" s="49" t="s">
        <v>9971</v>
      </c>
      <c r="C11935" s="49" t="s">
        <v>213</v>
      </c>
    </row>
    <row r="11936" spans="2:3">
      <c r="B11936" s="49" t="s">
        <v>9972</v>
      </c>
      <c r="C11936" s="49" t="s">
        <v>224</v>
      </c>
    </row>
    <row r="11937" spans="2:3" hidden="1">
      <c r="B11937" s="49" t="s">
        <v>9973</v>
      </c>
      <c r="C11937" s="49" t="s">
        <v>213</v>
      </c>
    </row>
    <row r="11938" spans="2:3" hidden="1">
      <c r="B11938" s="49" t="s">
        <v>9974</v>
      </c>
      <c r="C11938" s="49" t="s">
        <v>213</v>
      </c>
    </row>
    <row r="11939" spans="2:3">
      <c r="B11939" s="49" t="s">
        <v>9975</v>
      </c>
      <c r="C11939" s="49" t="s">
        <v>224</v>
      </c>
    </row>
    <row r="11940" spans="2:3" hidden="1">
      <c r="B11940" s="49" t="s">
        <v>9976</v>
      </c>
      <c r="C11940" s="49" t="s">
        <v>213</v>
      </c>
    </row>
    <row r="11941" spans="2:3" hidden="1">
      <c r="B11941" s="49" t="s">
        <v>9977</v>
      </c>
      <c r="C11941" s="49" t="s">
        <v>213</v>
      </c>
    </row>
    <row r="11942" spans="2:3" hidden="1">
      <c r="B11942" s="49" t="s">
        <v>9978</v>
      </c>
      <c r="C11942" s="49" t="s">
        <v>213</v>
      </c>
    </row>
    <row r="11943" spans="2:3" hidden="1">
      <c r="B11943" s="49" t="s">
        <v>9979</v>
      </c>
      <c r="C11943" s="49" t="s">
        <v>213</v>
      </c>
    </row>
    <row r="11944" spans="2:3" hidden="1">
      <c r="B11944" s="49" t="s">
        <v>9980</v>
      </c>
      <c r="C11944" s="49" t="s">
        <v>213</v>
      </c>
    </row>
    <row r="11945" spans="2:3" hidden="1">
      <c r="B11945" s="49" t="s">
        <v>9981</v>
      </c>
      <c r="C11945" s="49" t="s">
        <v>213</v>
      </c>
    </row>
    <row r="11946" spans="2:3" hidden="1">
      <c r="B11946" s="49" t="s">
        <v>9982</v>
      </c>
      <c r="C11946" s="49" t="s">
        <v>213</v>
      </c>
    </row>
    <row r="11947" spans="2:3" hidden="1">
      <c r="B11947" s="49" t="s">
        <v>9983</v>
      </c>
      <c r="C11947" s="49" t="s">
        <v>31</v>
      </c>
    </row>
    <row r="11948" spans="2:3" hidden="1">
      <c r="B11948" s="49" t="s">
        <v>9984</v>
      </c>
      <c r="C11948" s="49" t="s">
        <v>31</v>
      </c>
    </row>
    <row r="11949" spans="2:3" hidden="1">
      <c r="B11949" s="49" t="s">
        <v>9985</v>
      </c>
      <c r="C11949" s="49" t="s">
        <v>31</v>
      </c>
    </row>
    <row r="11950" spans="2:3" hidden="1">
      <c r="B11950" s="49" t="s">
        <v>9986</v>
      </c>
      <c r="C11950" s="49" t="s">
        <v>213</v>
      </c>
    </row>
    <row r="11951" spans="2:3" hidden="1">
      <c r="B11951" s="49" t="s">
        <v>9987</v>
      </c>
      <c r="C11951" s="49" t="s">
        <v>213</v>
      </c>
    </row>
    <row r="11952" spans="2:3">
      <c r="B11952" s="49" t="s">
        <v>9988</v>
      </c>
      <c r="C11952" s="49" t="s">
        <v>224</v>
      </c>
    </row>
    <row r="11953" spans="2:3" hidden="1">
      <c r="B11953" s="49" t="s">
        <v>9989</v>
      </c>
      <c r="C11953" s="49" t="s">
        <v>213</v>
      </c>
    </row>
    <row r="11954" spans="2:3" hidden="1">
      <c r="B11954" s="49" t="s">
        <v>9990</v>
      </c>
      <c r="C11954" s="49" t="s">
        <v>213</v>
      </c>
    </row>
    <row r="11955" spans="2:3">
      <c r="B11955" s="49" t="s">
        <v>9991</v>
      </c>
      <c r="C11955" s="49" t="s">
        <v>224</v>
      </c>
    </row>
    <row r="11956" spans="2:3" hidden="1">
      <c r="B11956" s="49" t="s">
        <v>9992</v>
      </c>
      <c r="C11956" s="49" t="s">
        <v>213</v>
      </c>
    </row>
    <row r="11957" spans="2:3" hidden="1">
      <c r="B11957" s="49" t="s">
        <v>9993</v>
      </c>
      <c r="C11957" s="49" t="s">
        <v>213</v>
      </c>
    </row>
    <row r="11958" spans="2:3" hidden="1">
      <c r="B11958" s="49" t="s">
        <v>9994</v>
      </c>
      <c r="C11958" s="49" t="s">
        <v>213</v>
      </c>
    </row>
    <row r="11959" spans="2:3">
      <c r="B11959" s="49" t="s">
        <v>9995</v>
      </c>
      <c r="C11959" s="49" t="s">
        <v>224</v>
      </c>
    </row>
    <row r="11960" spans="2:3" hidden="1">
      <c r="B11960" s="49" t="s">
        <v>9996</v>
      </c>
      <c r="C11960" s="49" t="s">
        <v>213</v>
      </c>
    </row>
    <row r="11961" spans="2:3" hidden="1">
      <c r="B11961" s="49" t="s">
        <v>9997</v>
      </c>
      <c r="C11961" s="49" t="s">
        <v>213</v>
      </c>
    </row>
    <row r="11962" spans="2:3" hidden="1">
      <c r="B11962" s="49" t="s">
        <v>9998</v>
      </c>
      <c r="C11962" s="49" t="s">
        <v>213</v>
      </c>
    </row>
    <row r="11963" spans="2:3" hidden="1">
      <c r="B11963" s="49" t="s">
        <v>9999</v>
      </c>
      <c r="C11963" s="49" t="s">
        <v>213</v>
      </c>
    </row>
    <row r="11964" spans="2:3" hidden="1">
      <c r="B11964" s="49" t="s">
        <v>10000</v>
      </c>
      <c r="C11964" s="49" t="s">
        <v>213</v>
      </c>
    </row>
    <row r="11965" spans="2:3" hidden="1">
      <c r="B11965" s="49" t="s">
        <v>10001</v>
      </c>
      <c r="C11965" s="49" t="s">
        <v>213</v>
      </c>
    </row>
    <row r="11966" spans="2:3" hidden="1">
      <c r="B11966" s="49" t="s">
        <v>10002</v>
      </c>
      <c r="C11966" s="49" t="s">
        <v>213</v>
      </c>
    </row>
    <row r="11967" spans="2:3" hidden="1">
      <c r="B11967" s="49" t="s">
        <v>10003</v>
      </c>
      <c r="C11967" s="49" t="s">
        <v>213</v>
      </c>
    </row>
    <row r="11968" spans="2:3" hidden="1">
      <c r="B11968" s="49" t="s">
        <v>10004</v>
      </c>
      <c r="C11968" s="49" t="s">
        <v>213</v>
      </c>
    </row>
    <row r="11969" spans="2:3" hidden="1">
      <c r="B11969" s="49" t="s">
        <v>10005</v>
      </c>
      <c r="C11969" s="49" t="s">
        <v>31</v>
      </c>
    </row>
    <row r="11970" spans="2:3" hidden="1">
      <c r="B11970" s="49" t="s">
        <v>10006</v>
      </c>
      <c r="C11970" s="49" t="s">
        <v>31</v>
      </c>
    </row>
    <row r="11971" spans="2:3" hidden="1">
      <c r="B11971" s="49" t="s">
        <v>10007</v>
      </c>
      <c r="C11971" s="49" t="s">
        <v>31</v>
      </c>
    </row>
    <row r="11972" spans="2:3" hidden="1">
      <c r="B11972" s="49" t="s">
        <v>10008</v>
      </c>
      <c r="C11972" s="49" t="s">
        <v>213</v>
      </c>
    </row>
    <row r="11973" spans="2:3" hidden="1">
      <c r="B11973" s="49" t="s">
        <v>10009</v>
      </c>
      <c r="C11973" s="49" t="s">
        <v>213</v>
      </c>
    </row>
    <row r="11974" spans="2:3" hidden="1">
      <c r="B11974" s="49" t="s">
        <v>10010</v>
      </c>
      <c r="C11974" s="49" t="s">
        <v>213</v>
      </c>
    </row>
    <row r="11975" spans="2:3" hidden="1">
      <c r="B11975" s="49" t="s">
        <v>10011</v>
      </c>
      <c r="C11975" s="49" t="s">
        <v>213</v>
      </c>
    </row>
    <row r="11976" spans="2:3" hidden="1">
      <c r="B11976" s="49" t="s">
        <v>10012</v>
      </c>
      <c r="C11976" s="49" t="s">
        <v>213</v>
      </c>
    </row>
    <row r="11977" spans="2:3" hidden="1">
      <c r="B11977" s="49" t="s">
        <v>10013</v>
      </c>
      <c r="C11977" s="49" t="s">
        <v>213</v>
      </c>
    </row>
    <row r="11978" spans="2:3" hidden="1">
      <c r="B11978" s="49" t="s">
        <v>10014</v>
      </c>
      <c r="C11978" s="49" t="s">
        <v>213</v>
      </c>
    </row>
    <row r="11979" spans="2:3" hidden="1">
      <c r="B11979" s="49" t="s">
        <v>10015</v>
      </c>
      <c r="C11979" s="49" t="s">
        <v>213</v>
      </c>
    </row>
    <row r="11980" spans="2:3" hidden="1">
      <c r="B11980" s="49" t="s">
        <v>10016</v>
      </c>
      <c r="C11980" s="49" t="s">
        <v>213</v>
      </c>
    </row>
    <row r="11981" spans="2:3" hidden="1">
      <c r="B11981" s="49" t="s">
        <v>10017</v>
      </c>
      <c r="C11981" s="49" t="s">
        <v>213</v>
      </c>
    </row>
    <row r="11982" spans="2:3" hidden="1">
      <c r="B11982" s="49" t="s">
        <v>10018</v>
      </c>
      <c r="C11982" s="49" t="s">
        <v>213</v>
      </c>
    </row>
    <row r="11983" spans="2:3" hidden="1">
      <c r="B11983" s="49" t="s">
        <v>10019</v>
      </c>
      <c r="C11983" s="49" t="s">
        <v>213</v>
      </c>
    </row>
    <row r="11984" spans="2:3" hidden="1">
      <c r="B11984" s="49" t="s">
        <v>10020</v>
      </c>
      <c r="C11984" s="49" t="s">
        <v>213</v>
      </c>
    </row>
    <row r="11985" spans="2:3" hidden="1">
      <c r="B11985" s="49" t="s">
        <v>10021</v>
      </c>
      <c r="C11985" s="49" t="s">
        <v>213</v>
      </c>
    </row>
    <row r="11986" spans="2:3" hidden="1">
      <c r="B11986" s="49" t="s">
        <v>10022</v>
      </c>
      <c r="C11986" s="49" t="s">
        <v>213</v>
      </c>
    </row>
    <row r="11987" spans="2:3" hidden="1">
      <c r="B11987" s="49" t="s">
        <v>10023</v>
      </c>
      <c r="C11987" s="49" t="s">
        <v>213</v>
      </c>
    </row>
    <row r="11988" spans="2:3" hidden="1">
      <c r="B11988" s="49" t="s">
        <v>10024</v>
      </c>
      <c r="C11988" s="49" t="s">
        <v>213</v>
      </c>
    </row>
    <row r="11989" spans="2:3" hidden="1">
      <c r="B11989" s="49" t="s">
        <v>10025</v>
      </c>
      <c r="C11989" s="49" t="s">
        <v>213</v>
      </c>
    </row>
    <row r="11990" spans="2:3" hidden="1">
      <c r="B11990" s="49" t="s">
        <v>10026</v>
      </c>
      <c r="C11990" s="49" t="s">
        <v>206</v>
      </c>
    </row>
    <row r="11991" spans="2:3" hidden="1">
      <c r="B11991" s="49" t="s">
        <v>10027</v>
      </c>
      <c r="C11991" s="49" t="s">
        <v>206</v>
      </c>
    </row>
    <row r="11992" spans="2:3" hidden="1">
      <c r="B11992" s="49" t="s">
        <v>10028</v>
      </c>
      <c r="C11992" s="49" t="s">
        <v>206</v>
      </c>
    </row>
    <row r="11993" spans="2:3" hidden="1">
      <c r="B11993" s="49" t="s">
        <v>10029</v>
      </c>
      <c r="C11993" s="49" t="s">
        <v>206</v>
      </c>
    </row>
    <row r="11994" spans="2:3" hidden="1">
      <c r="B11994" s="49" t="s">
        <v>10030</v>
      </c>
      <c r="C11994" s="49" t="s">
        <v>206</v>
      </c>
    </row>
    <row r="11995" spans="2:3" hidden="1">
      <c r="B11995" s="49" t="s">
        <v>10031</v>
      </c>
      <c r="C11995" s="49" t="s">
        <v>206</v>
      </c>
    </row>
    <row r="11996" spans="2:3" hidden="1">
      <c r="B11996" s="49" t="s">
        <v>10032</v>
      </c>
      <c r="C11996" s="49" t="s">
        <v>206</v>
      </c>
    </row>
    <row r="11997" spans="2:3" hidden="1">
      <c r="B11997" s="49" t="s">
        <v>10033</v>
      </c>
      <c r="C11997" s="49" t="s">
        <v>206</v>
      </c>
    </row>
    <row r="11998" spans="2:3" hidden="1">
      <c r="B11998" s="49" t="s">
        <v>10034</v>
      </c>
      <c r="C11998" s="49" t="s">
        <v>206</v>
      </c>
    </row>
    <row r="11999" spans="2:3" hidden="1">
      <c r="B11999" s="49" t="s">
        <v>10035</v>
      </c>
      <c r="C11999" s="49" t="s">
        <v>206</v>
      </c>
    </row>
    <row r="12000" spans="2:3" hidden="1">
      <c r="B12000" s="49" t="s">
        <v>10036</v>
      </c>
      <c r="C12000" s="49" t="s">
        <v>206</v>
      </c>
    </row>
    <row r="12001" spans="2:3" hidden="1">
      <c r="B12001" s="49" t="s">
        <v>10037</v>
      </c>
      <c r="C12001" s="49" t="s">
        <v>206</v>
      </c>
    </row>
    <row r="12002" spans="2:3" hidden="1">
      <c r="B12002" s="49" t="s">
        <v>10038</v>
      </c>
      <c r="C12002" s="49" t="s">
        <v>206</v>
      </c>
    </row>
    <row r="12003" spans="2:3" hidden="1">
      <c r="B12003" s="49" t="s">
        <v>10039</v>
      </c>
      <c r="C12003" s="49" t="s">
        <v>206</v>
      </c>
    </row>
    <row r="12004" spans="2:3" hidden="1">
      <c r="B12004" s="49" t="s">
        <v>10040</v>
      </c>
      <c r="C12004" s="49" t="s">
        <v>206</v>
      </c>
    </row>
    <row r="12005" spans="2:3" hidden="1">
      <c r="B12005" s="49" t="s">
        <v>10041</v>
      </c>
      <c r="C12005" s="49" t="s">
        <v>206</v>
      </c>
    </row>
    <row r="12006" spans="2:3" hidden="1">
      <c r="B12006" s="49" t="s">
        <v>10042</v>
      </c>
      <c r="C12006" s="49" t="s">
        <v>206</v>
      </c>
    </row>
    <row r="12007" spans="2:3" hidden="1">
      <c r="B12007" s="49" t="s">
        <v>10043</v>
      </c>
      <c r="C12007" s="49" t="s">
        <v>206</v>
      </c>
    </row>
    <row r="12008" spans="2:3" hidden="1">
      <c r="B12008" s="49" t="s">
        <v>10044</v>
      </c>
      <c r="C12008" s="49" t="s">
        <v>206</v>
      </c>
    </row>
    <row r="12009" spans="2:3" hidden="1">
      <c r="B12009" s="49" t="s">
        <v>10045</v>
      </c>
      <c r="C12009" s="49" t="s">
        <v>206</v>
      </c>
    </row>
    <row r="12010" spans="2:3" hidden="1">
      <c r="B12010" s="49" t="s">
        <v>10046</v>
      </c>
      <c r="C12010" s="49" t="s">
        <v>206</v>
      </c>
    </row>
    <row r="12011" spans="2:3" hidden="1">
      <c r="B12011" s="49" t="s">
        <v>10047</v>
      </c>
      <c r="C12011" s="49" t="s">
        <v>206</v>
      </c>
    </row>
    <row r="12012" spans="2:3" hidden="1">
      <c r="B12012" s="49" t="s">
        <v>10048</v>
      </c>
      <c r="C12012" s="49" t="s">
        <v>206</v>
      </c>
    </row>
    <row r="12013" spans="2:3" hidden="1">
      <c r="B12013" s="49" t="s">
        <v>10049</v>
      </c>
      <c r="C12013" s="49" t="s">
        <v>206</v>
      </c>
    </row>
    <row r="12014" spans="2:3" hidden="1">
      <c r="B12014" s="49" t="s">
        <v>10050</v>
      </c>
      <c r="C12014" s="49" t="s">
        <v>213</v>
      </c>
    </row>
    <row r="12015" spans="2:3" hidden="1">
      <c r="B12015" s="49" t="s">
        <v>10051</v>
      </c>
      <c r="C12015" s="49" t="s">
        <v>213</v>
      </c>
    </row>
    <row r="12016" spans="2:3" hidden="1">
      <c r="B12016" s="49" t="s">
        <v>10052</v>
      </c>
      <c r="C12016" s="49" t="s">
        <v>213</v>
      </c>
    </row>
    <row r="12017" spans="2:3" hidden="1">
      <c r="B12017" s="49" t="s">
        <v>10053</v>
      </c>
      <c r="C12017" s="49" t="s">
        <v>213</v>
      </c>
    </row>
    <row r="12018" spans="2:3" hidden="1">
      <c r="B12018" s="49" t="s">
        <v>10054</v>
      </c>
      <c r="C12018" s="49" t="s">
        <v>213</v>
      </c>
    </row>
    <row r="12019" spans="2:3" hidden="1">
      <c r="B12019" s="49" t="s">
        <v>10055</v>
      </c>
      <c r="C12019" s="49" t="s">
        <v>213</v>
      </c>
    </row>
    <row r="12020" spans="2:3" hidden="1">
      <c r="B12020" s="49" t="s">
        <v>10056</v>
      </c>
      <c r="C12020" s="49" t="s">
        <v>213</v>
      </c>
    </row>
    <row r="12021" spans="2:3" hidden="1">
      <c r="B12021" s="49" t="s">
        <v>10057</v>
      </c>
      <c r="C12021" s="49" t="s">
        <v>213</v>
      </c>
    </row>
    <row r="12022" spans="2:3" hidden="1">
      <c r="B12022" s="49" t="s">
        <v>10058</v>
      </c>
      <c r="C12022" s="49" t="s">
        <v>213</v>
      </c>
    </row>
    <row r="12023" spans="2:3" hidden="1">
      <c r="B12023" s="49" t="s">
        <v>10059</v>
      </c>
      <c r="C12023" s="49" t="s">
        <v>213</v>
      </c>
    </row>
    <row r="12024" spans="2:3" hidden="1">
      <c r="B12024" s="49" t="s">
        <v>10060</v>
      </c>
      <c r="C12024" s="49" t="s">
        <v>213</v>
      </c>
    </row>
    <row r="12025" spans="2:3" hidden="1">
      <c r="B12025" s="49" t="s">
        <v>10061</v>
      </c>
      <c r="C12025" s="49" t="s">
        <v>31</v>
      </c>
    </row>
    <row r="12026" spans="2:3" hidden="1">
      <c r="B12026" s="49" t="s">
        <v>10062</v>
      </c>
      <c r="C12026" s="49" t="s">
        <v>213</v>
      </c>
    </row>
    <row r="12027" spans="2:3" hidden="1">
      <c r="B12027" s="49" t="s">
        <v>10063</v>
      </c>
      <c r="C12027" s="49" t="s">
        <v>213</v>
      </c>
    </row>
    <row r="12028" spans="2:3" hidden="1">
      <c r="B12028" s="49" t="s">
        <v>10064</v>
      </c>
      <c r="C12028" s="49" t="s">
        <v>213</v>
      </c>
    </row>
    <row r="12029" spans="2:3" hidden="1">
      <c r="B12029" s="49" t="s">
        <v>10065</v>
      </c>
      <c r="C12029" s="49" t="s">
        <v>213</v>
      </c>
    </row>
    <row r="12030" spans="2:3" hidden="1">
      <c r="B12030" s="49" t="s">
        <v>10066</v>
      </c>
      <c r="C12030" s="49" t="s">
        <v>213</v>
      </c>
    </row>
    <row r="12031" spans="2:3" hidden="1">
      <c r="B12031" s="49" t="s">
        <v>10067</v>
      </c>
      <c r="C12031" s="49" t="s">
        <v>213</v>
      </c>
    </row>
    <row r="12032" spans="2:3" hidden="1">
      <c r="B12032" s="49" t="s">
        <v>10068</v>
      </c>
      <c r="C12032" s="49" t="s">
        <v>213</v>
      </c>
    </row>
    <row r="12033" spans="2:3" hidden="1">
      <c r="B12033" s="49" t="s">
        <v>10069</v>
      </c>
      <c r="C12033" s="49" t="s">
        <v>213</v>
      </c>
    </row>
    <row r="12034" spans="2:3" hidden="1">
      <c r="B12034" s="49" t="s">
        <v>10070</v>
      </c>
      <c r="C12034" s="49" t="s">
        <v>213</v>
      </c>
    </row>
    <row r="12035" spans="2:3" hidden="1">
      <c r="B12035" s="49" t="s">
        <v>10071</v>
      </c>
      <c r="C12035" s="49" t="s">
        <v>213</v>
      </c>
    </row>
    <row r="12036" spans="2:3" hidden="1">
      <c r="B12036" s="49" t="s">
        <v>10072</v>
      </c>
      <c r="C12036" s="49" t="s">
        <v>213</v>
      </c>
    </row>
    <row r="12037" spans="2:3" hidden="1">
      <c r="B12037" s="49" t="s">
        <v>10073</v>
      </c>
      <c r="C12037" s="49" t="s">
        <v>213</v>
      </c>
    </row>
    <row r="12038" spans="2:3" hidden="1">
      <c r="B12038" s="49" t="s">
        <v>10074</v>
      </c>
      <c r="C12038" s="49" t="s">
        <v>213</v>
      </c>
    </row>
    <row r="12039" spans="2:3" hidden="1">
      <c r="B12039" s="49" t="s">
        <v>10075</v>
      </c>
      <c r="C12039" s="49" t="s">
        <v>213</v>
      </c>
    </row>
    <row r="12040" spans="2:3" hidden="1">
      <c r="B12040" s="49" t="s">
        <v>10076</v>
      </c>
      <c r="C12040" s="49" t="s">
        <v>213</v>
      </c>
    </row>
    <row r="12041" spans="2:3" hidden="1">
      <c r="B12041" s="49" t="s">
        <v>10077</v>
      </c>
      <c r="C12041" s="49" t="s">
        <v>213</v>
      </c>
    </row>
    <row r="12042" spans="2:3" hidden="1">
      <c r="B12042" s="49" t="s">
        <v>10078</v>
      </c>
      <c r="C12042" s="49" t="s">
        <v>213</v>
      </c>
    </row>
    <row r="12043" spans="2:3" hidden="1">
      <c r="B12043" s="49" t="s">
        <v>10079</v>
      </c>
      <c r="C12043" s="49" t="s">
        <v>213</v>
      </c>
    </row>
    <row r="12044" spans="2:3" hidden="1">
      <c r="B12044" s="49" t="s">
        <v>10080</v>
      </c>
      <c r="C12044" s="49" t="s">
        <v>213</v>
      </c>
    </row>
    <row r="12045" spans="2:3" hidden="1">
      <c r="B12045" s="49" t="s">
        <v>10081</v>
      </c>
      <c r="C12045" s="49" t="s">
        <v>213</v>
      </c>
    </row>
    <row r="12046" spans="2:3" hidden="1">
      <c r="B12046" s="49" t="s">
        <v>10082</v>
      </c>
      <c r="C12046" s="49" t="s">
        <v>213</v>
      </c>
    </row>
    <row r="12047" spans="2:3" hidden="1">
      <c r="B12047" s="49" t="s">
        <v>10083</v>
      </c>
      <c r="C12047" s="49" t="s">
        <v>213</v>
      </c>
    </row>
    <row r="12048" spans="2:3" hidden="1">
      <c r="B12048" s="49" t="s">
        <v>10084</v>
      </c>
      <c r="C12048" s="49" t="s">
        <v>213</v>
      </c>
    </row>
    <row r="12049" spans="2:3" hidden="1">
      <c r="B12049" s="49" t="s">
        <v>10085</v>
      </c>
      <c r="C12049" s="49" t="s">
        <v>213</v>
      </c>
    </row>
    <row r="12050" spans="2:3" hidden="1">
      <c r="B12050" s="49" t="s">
        <v>10086</v>
      </c>
      <c r="C12050" s="49" t="s">
        <v>213</v>
      </c>
    </row>
    <row r="12051" spans="2:3" hidden="1">
      <c r="B12051" s="49" t="s">
        <v>10087</v>
      </c>
      <c r="C12051" s="49" t="s">
        <v>213</v>
      </c>
    </row>
    <row r="12052" spans="2:3" hidden="1">
      <c r="B12052" s="49" t="s">
        <v>10088</v>
      </c>
      <c r="C12052" s="49" t="s">
        <v>213</v>
      </c>
    </row>
    <row r="12053" spans="2:3" hidden="1">
      <c r="B12053" s="49" t="s">
        <v>10089</v>
      </c>
      <c r="C12053" s="49" t="s">
        <v>213</v>
      </c>
    </row>
    <row r="12054" spans="2:3" hidden="1">
      <c r="B12054" s="49" t="s">
        <v>10090</v>
      </c>
      <c r="C12054" s="49" t="s">
        <v>213</v>
      </c>
    </row>
    <row r="12055" spans="2:3" hidden="1">
      <c r="B12055" s="49" t="s">
        <v>10091</v>
      </c>
      <c r="C12055" s="49" t="s">
        <v>213</v>
      </c>
    </row>
    <row r="12056" spans="2:3" hidden="1">
      <c r="B12056" s="49" t="s">
        <v>10092</v>
      </c>
      <c r="C12056" s="49" t="s">
        <v>213</v>
      </c>
    </row>
    <row r="12057" spans="2:3" hidden="1">
      <c r="B12057" s="49" t="s">
        <v>10093</v>
      </c>
      <c r="C12057" s="49" t="s">
        <v>213</v>
      </c>
    </row>
    <row r="12058" spans="2:3" hidden="1">
      <c r="B12058" s="49" t="s">
        <v>10094</v>
      </c>
      <c r="C12058" s="49" t="s">
        <v>213</v>
      </c>
    </row>
    <row r="12059" spans="2:3" hidden="1">
      <c r="B12059" s="49" t="s">
        <v>10095</v>
      </c>
      <c r="C12059" s="49" t="s">
        <v>213</v>
      </c>
    </row>
    <row r="12060" spans="2:3" hidden="1">
      <c r="B12060" s="49" t="s">
        <v>10096</v>
      </c>
      <c r="C12060" s="49" t="s">
        <v>213</v>
      </c>
    </row>
    <row r="12061" spans="2:3" hidden="1">
      <c r="B12061" s="49" t="s">
        <v>10097</v>
      </c>
      <c r="C12061" s="49" t="s">
        <v>213</v>
      </c>
    </row>
    <row r="12062" spans="2:3" hidden="1">
      <c r="B12062" s="49" t="s">
        <v>10098</v>
      </c>
      <c r="C12062" s="49" t="s">
        <v>213</v>
      </c>
    </row>
    <row r="12063" spans="2:3" hidden="1">
      <c r="B12063" s="49" t="s">
        <v>10099</v>
      </c>
      <c r="C12063" s="49" t="s">
        <v>213</v>
      </c>
    </row>
    <row r="12064" spans="2:3" hidden="1">
      <c r="B12064" s="49" t="s">
        <v>10100</v>
      </c>
      <c r="C12064" s="49" t="s">
        <v>213</v>
      </c>
    </row>
    <row r="12065" spans="2:3" hidden="1">
      <c r="B12065" s="49" t="s">
        <v>10101</v>
      </c>
      <c r="C12065" s="49" t="s">
        <v>213</v>
      </c>
    </row>
    <row r="12066" spans="2:3" hidden="1">
      <c r="B12066" s="49" t="s">
        <v>10102</v>
      </c>
      <c r="C12066" s="49" t="s">
        <v>213</v>
      </c>
    </row>
    <row r="12067" spans="2:3" hidden="1">
      <c r="B12067" s="49" t="s">
        <v>10103</v>
      </c>
      <c r="C12067" s="49" t="s">
        <v>213</v>
      </c>
    </row>
    <row r="12068" spans="2:3" hidden="1">
      <c r="B12068" s="49" t="s">
        <v>10104</v>
      </c>
      <c r="C12068" s="49" t="s">
        <v>213</v>
      </c>
    </row>
    <row r="12069" spans="2:3" hidden="1">
      <c r="B12069" s="49" t="s">
        <v>10105</v>
      </c>
      <c r="C12069" s="49" t="s">
        <v>213</v>
      </c>
    </row>
    <row r="12070" spans="2:3" hidden="1">
      <c r="B12070" s="49" t="s">
        <v>10106</v>
      </c>
      <c r="C12070" s="49" t="s">
        <v>213</v>
      </c>
    </row>
    <row r="12071" spans="2:3" hidden="1">
      <c r="B12071" s="49" t="s">
        <v>10107</v>
      </c>
      <c r="C12071" s="49" t="s">
        <v>213</v>
      </c>
    </row>
    <row r="12072" spans="2:3" hidden="1">
      <c r="B12072" s="49" t="s">
        <v>10108</v>
      </c>
      <c r="C12072" s="49" t="s">
        <v>213</v>
      </c>
    </row>
    <row r="12073" spans="2:3" hidden="1">
      <c r="B12073" s="49" t="s">
        <v>10109</v>
      </c>
      <c r="C12073" s="49" t="s">
        <v>213</v>
      </c>
    </row>
    <row r="12074" spans="2:3" hidden="1">
      <c r="B12074" s="49" t="s">
        <v>10110</v>
      </c>
      <c r="C12074" s="49" t="s">
        <v>213</v>
      </c>
    </row>
    <row r="12075" spans="2:3" hidden="1">
      <c r="B12075" s="49" t="s">
        <v>10111</v>
      </c>
      <c r="C12075" s="49" t="s">
        <v>206</v>
      </c>
    </row>
    <row r="12076" spans="2:3" hidden="1">
      <c r="B12076" s="49" t="s">
        <v>10112</v>
      </c>
      <c r="C12076" s="49" t="s">
        <v>206</v>
      </c>
    </row>
    <row r="12077" spans="2:3" hidden="1">
      <c r="B12077" s="49" t="s">
        <v>10113</v>
      </c>
      <c r="C12077" s="49" t="s">
        <v>206</v>
      </c>
    </row>
    <row r="12078" spans="2:3" hidden="1">
      <c r="B12078" s="49" t="s">
        <v>10114</v>
      </c>
      <c r="C12078" s="49" t="s">
        <v>206</v>
      </c>
    </row>
    <row r="12079" spans="2:3" hidden="1">
      <c r="B12079" s="49" t="s">
        <v>10115</v>
      </c>
      <c r="C12079" s="49" t="s">
        <v>206</v>
      </c>
    </row>
    <row r="12080" spans="2:3" hidden="1">
      <c r="B12080" s="49" t="s">
        <v>10116</v>
      </c>
      <c r="C12080" s="49" t="s">
        <v>206</v>
      </c>
    </row>
    <row r="12081" spans="2:3" hidden="1">
      <c r="B12081" s="49" t="s">
        <v>10117</v>
      </c>
      <c r="C12081" s="49" t="s">
        <v>206</v>
      </c>
    </row>
    <row r="12082" spans="2:3" hidden="1">
      <c r="B12082" s="49" t="s">
        <v>10118</v>
      </c>
      <c r="C12082" s="49" t="s">
        <v>206</v>
      </c>
    </row>
    <row r="12083" spans="2:3" hidden="1">
      <c r="B12083" s="49" t="s">
        <v>10119</v>
      </c>
      <c r="C12083" s="49" t="s">
        <v>206</v>
      </c>
    </row>
    <row r="12084" spans="2:3" hidden="1">
      <c r="B12084" s="49" t="s">
        <v>10120</v>
      </c>
      <c r="C12084" s="49" t="s">
        <v>209</v>
      </c>
    </row>
    <row r="12085" spans="2:3" hidden="1">
      <c r="B12085" s="49" t="s">
        <v>10121</v>
      </c>
      <c r="C12085" s="49" t="s">
        <v>209</v>
      </c>
    </row>
    <row r="12086" spans="2:3" hidden="1">
      <c r="B12086" s="49" t="s">
        <v>10122</v>
      </c>
      <c r="C12086" s="49" t="s">
        <v>209</v>
      </c>
    </row>
    <row r="12087" spans="2:3" hidden="1">
      <c r="B12087" s="49" t="s">
        <v>10123</v>
      </c>
      <c r="C12087" s="49" t="s">
        <v>209</v>
      </c>
    </row>
    <row r="12088" spans="2:3" hidden="1">
      <c r="B12088" s="49" t="s">
        <v>10124</v>
      </c>
      <c r="C12088" s="49" t="s">
        <v>209</v>
      </c>
    </row>
    <row r="12089" spans="2:3" hidden="1">
      <c r="B12089" s="49" t="s">
        <v>10125</v>
      </c>
      <c r="C12089" s="49" t="s">
        <v>209</v>
      </c>
    </row>
    <row r="12090" spans="2:3" hidden="1">
      <c r="B12090" s="49" t="s">
        <v>10126</v>
      </c>
      <c r="C12090" s="49" t="s">
        <v>209</v>
      </c>
    </row>
    <row r="12091" spans="2:3" hidden="1">
      <c r="B12091" s="49" t="s">
        <v>10127</v>
      </c>
      <c r="C12091" s="49" t="s">
        <v>209</v>
      </c>
    </row>
    <row r="12092" spans="2:3" hidden="1">
      <c r="B12092" s="49" t="s">
        <v>10128</v>
      </c>
      <c r="C12092" s="49" t="s">
        <v>209</v>
      </c>
    </row>
    <row r="12093" spans="2:3" hidden="1">
      <c r="B12093" s="49" t="s">
        <v>10129</v>
      </c>
      <c r="C12093" s="49" t="s">
        <v>209</v>
      </c>
    </row>
    <row r="12094" spans="2:3" hidden="1">
      <c r="B12094" s="49" t="s">
        <v>10130</v>
      </c>
      <c r="C12094" s="49" t="s">
        <v>209</v>
      </c>
    </row>
    <row r="12095" spans="2:3" hidden="1">
      <c r="B12095" s="49" t="s">
        <v>10131</v>
      </c>
      <c r="C12095" s="49" t="s">
        <v>209</v>
      </c>
    </row>
    <row r="12096" spans="2:3" hidden="1">
      <c r="B12096" s="49" t="s">
        <v>10132</v>
      </c>
      <c r="C12096" s="49" t="s">
        <v>209</v>
      </c>
    </row>
    <row r="12097" spans="2:3" hidden="1">
      <c r="B12097" s="49" t="s">
        <v>10133</v>
      </c>
      <c r="C12097" s="49" t="s">
        <v>209</v>
      </c>
    </row>
    <row r="12098" spans="2:3" hidden="1">
      <c r="B12098" s="49" t="s">
        <v>10134</v>
      </c>
      <c r="C12098" s="49" t="s">
        <v>209</v>
      </c>
    </row>
    <row r="12099" spans="2:3" hidden="1">
      <c r="B12099" s="49" t="s">
        <v>10135</v>
      </c>
      <c r="C12099" s="49" t="s">
        <v>209</v>
      </c>
    </row>
    <row r="12100" spans="2:3" hidden="1">
      <c r="B12100" s="49" t="s">
        <v>10136</v>
      </c>
      <c r="C12100" s="49" t="s">
        <v>209</v>
      </c>
    </row>
    <row r="12101" spans="2:3" hidden="1">
      <c r="B12101" s="49" t="s">
        <v>10137</v>
      </c>
      <c r="C12101" s="49" t="s">
        <v>209</v>
      </c>
    </row>
    <row r="12102" spans="2:3" hidden="1">
      <c r="B12102" s="49" t="s">
        <v>10138</v>
      </c>
      <c r="C12102" s="49" t="s">
        <v>209</v>
      </c>
    </row>
    <row r="12103" spans="2:3" hidden="1">
      <c r="B12103" s="49" t="s">
        <v>10139</v>
      </c>
      <c r="C12103" s="49" t="s">
        <v>209</v>
      </c>
    </row>
    <row r="12104" spans="2:3" hidden="1">
      <c r="B12104" s="49" t="s">
        <v>10140</v>
      </c>
      <c r="C12104" s="49" t="s">
        <v>209</v>
      </c>
    </row>
    <row r="12105" spans="2:3" hidden="1">
      <c r="B12105" s="49" t="s">
        <v>10141</v>
      </c>
      <c r="C12105" s="49" t="s">
        <v>209</v>
      </c>
    </row>
    <row r="12106" spans="2:3" hidden="1">
      <c r="B12106" s="49" t="s">
        <v>10142</v>
      </c>
      <c r="C12106" s="49" t="s">
        <v>209</v>
      </c>
    </row>
    <row r="12107" spans="2:3" hidden="1">
      <c r="B12107" s="49" t="s">
        <v>10143</v>
      </c>
      <c r="C12107" s="49" t="s">
        <v>209</v>
      </c>
    </row>
    <row r="12108" spans="2:3" hidden="1">
      <c r="B12108" s="49" t="s">
        <v>10144</v>
      </c>
      <c r="C12108" s="49" t="s">
        <v>209</v>
      </c>
    </row>
    <row r="12109" spans="2:3" hidden="1">
      <c r="B12109" s="49" t="s">
        <v>10145</v>
      </c>
      <c r="C12109" s="49" t="s">
        <v>209</v>
      </c>
    </row>
    <row r="12110" spans="2:3" hidden="1">
      <c r="B12110" s="49" t="s">
        <v>10146</v>
      </c>
      <c r="C12110" s="49" t="s">
        <v>209</v>
      </c>
    </row>
    <row r="12111" spans="2:3" hidden="1">
      <c r="B12111" s="49" t="s">
        <v>10147</v>
      </c>
      <c r="C12111" s="49" t="s">
        <v>209</v>
      </c>
    </row>
    <row r="12112" spans="2:3" hidden="1">
      <c r="B12112" s="49" t="s">
        <v>10148</v>
      </c>
      <c r="C12112" s="49" t="s">
        <v>209</v>
      </c>
    </row>
    <row r="12113" spans="2:3" hidden="1">
      <c r="B12113" s="49" t="s">
        <v>10149</v>
      </c>
      <c r="C12113" s="49" t="s">
        <v>209</v>
      </c>
    </row>
    <row r="12114" spans="2:3" hidden="1">
      <c r="B12114" s="49" t="s">
        <v>10150</v>
      </c>
      <c r="C12114" s="49" t="s">
        <v>209</v>
      </c>
    </row>
    <row r="12115" spans="2:3" hidden="1">
      <c r="B12115" s="49" t="s">
        <v>10151</v>
      </c>
      <c r="C12115" s="49" t="s">
        <v>209</v>
      </c>
    </row>
    <row r="12116" spans="2:3" hidden="1">
      <c r="B12116" s="49" t="s">
        <v>10152</v>
      </c>
      <c r="C12116" s="49" t="s">
        <v>209</v>
      </c>
    </row>
    <row r="12117" spans="2:3" hidden="1">
      <c r="B12117" s="49" t="s">
        <v>10153</v>
      </c>
      <c r="C12117" s="49" t="s">
        <v>209</v>
      </c>
    </row>
    <row r="12118" spans="2:3" hidden="1">
      <c r="B12118" s="49" t="s">
        <v>10154</v>
      </c>
      <c r="C12118" s="49" t="s">
        <v>209</v>
      </c>
    </row>
    <row r="12119" spans="2:3" hidden="1">
      <c r="B12119" s="49" t="s">
        <v>10155</v>
      </c>
      <c r="C12119" s="49" t="s">
        <v>209</v>
      </c>
    </row>
    <row r="12120" spans="2:3" hidden="1">
      <c r="B12120" s="49" t="s">
        <v>10156</v>
      </c>
      <c r="C12120" s="49" t="s">
        <v>209</v>
      </c>
    </row>
    <row r="12121" spans="2:3" hidden="1">
      <c r="B12121" s="49" t="s">
        <v>10157</v>
      </c>
      <c r="C12121" s="49" t="s">
        <v>209</v>
      </c>
    </row>
    <row r="12122" spans="2:3" hidden="1">
      <c r="B12122" s="49" t="s">
        <v>10158</v>
      </c>
      <c r="C12122" s="49" t="s">
        <v>209</v>
      </c>
    </row>
    <row r="12123" spans="2:3" hidden="1">
      <c r="B12123" s="49" t="s">
        <v>10159</v>
      </c>
      <c r="C12123" s="49" t="s">
        <v>209</v>
      </c>
    </row>
    <row r="12124" spans="2:3" hidden="1">
      <c r="B12124" s="49" t="s">
        <v>10160</v>
      </c>
      <c r="C12124" s="49" t="s">
        <v>209</v>
      </c>
    </row>
    <row r="12125" spans="2:3" hidden="1">
      <c r="B12125" s="49" t="s">
        <v>10161</v>
      </c>
      <c r="C12125" s="49" t="s">
        <v>209</v>
      </c>
    </row>
    <row r="12126" spans="2:3" hidden="1">
      <c r="B12126" s="49" t="s">
        <v>10162</v>
      </c>
      <c r="C12126" s="49" t="s">
        <v>209</v>
      </c>
    </row>
    <row r="12127" spans="2:3" hidden="1">
      <c r="B12127" s="49" t="s">
        <v>10163</v>
      </c>
      <c r="C12127" s="49" t="s">
        <v>209</v>
      </c>
    </row>
    <row r="12128" spans="2:3" hidden="1">
      <c r="B12128" s="49" t="s">
        <v>10164</v>
      </c>
      <c r="C12128" s="49" t="s">
        <v>209</v>
      </c>
    </row>
    <row r="12129" spans="2:3" hidden="1">
      <c r="B12129" s="49" t="s">
        <v>10165</v>
      </c>
      <c r="C12129" s="49" t="s">
        <v>209</v>
      </c>
    </row>
    <row r="12130" spans="2:3" hidden="1">
      <c r="B12130" s="49" t="s">
        <v>10166</v>
      </c>
      <c r="C12130" s="49" t="s">
        <v>209</v>
      </c>
    </row>
    <row r="12131" spans="2:3" hidden="1">
      <c r="B12131" s="49" t="s">
        <v>10167</v>
      </c>
      <c r="C12131" s="49" t="s">
        <v>209</v>
      </c>
    </row>
    <row r="12132" spans="2:3" hidden="1">
      <c r="B12132" s="49" t="s">
        <v>10168</v>
      </c>
      <c r="C12132" s="49" t="s">
        <v>209</v>
      </c>
    </row>
    <row r="12133" spans="2:3" hidden="1">
      <c r="B12133" s="49" t="s">
        <v>10169</v>
      </c>
      <c r="C12133" s="49" t="s">
        <v>209</v>
      </c>
    </row>
    <row r="12134" spans="2:3" hidden="1">
      <c r="B12134" s="49" t="s">
        <v>10170</v>
      </c>
      <c r="C12134" s="49" t="s">
        <v>209</v>
      </c>
    </row>
    <row r="12135" spans="2:3" hidden="1">
      <c r="B12135" s="49" t="s">
        <v>10171</v>
      </c>
      <c r="C12135" s="49" t="s">
        <v>209</v>
      </c>
    </row>
    <row r="12136" spans="2:3" hidden="1">
      <c r="B12136" s="49" t="s">
        <v>10172</v>
      </c>
      <c r="C12136" s="49" t="s">
        <v>209</v>
      </c>
    </row>
    <row r="12137" spans="2:3" hidden="1">
      <c r="B12137" s="49" t="s">
        <v>10173</v>
      </c>
      <c r="C12137" s="49" t="s">
        <v>209</v>
      </c>
    </row>
    <row r="12138" spans="2:3" hidden="1">
      <c r="B12138" s="49" t="s">
        <v>10174</v>
      </c>
      <c r="C12138" s="49" t="s">
        <v>209</v>
      </c>
    </row>
    <row r="12139" spans="2:3" hidden="1">
      <c r="B12139" s="49" t="s">
        <v>10175</v>
      </c>
      <c r="C12139" s="49" t="s">
        <v>209</v>
      </c>
    </row>
    <row r="12140" spans="2:3" hidden="1">
      <c r="B12140" s="49" t="s">
        <v>10176</v>
      </c>
      <c r="C12140" s="49" t="s">
        <v>209</v>
      </c>
    </row>
    <row r="12141" spans="2:3" hidden="1">
      <c r="B12141" s="49" t="s">
        <v>10177</v>
      </c>
      <c r="C12141" s="49" t="s">
        <v>209</v>
      </c>
    </row>
    <row r="12142" spans="2:3" hidden="1">
      <c r="B12142" s="49" t="s">
        <v>10178</v>
      </c>
      <c r="C12142" s="49" t="s">
        <v>209</v>
      </c>
    </row>
    <row r="12143" spans="2:3" hidden="1">
      <c r="B12143" s="49" t="s">
        <v>10179</v>
      </c>
      <c r="C12143" s="49" t="s">
        <v>209</v>
      </c>
    </row>
    <row r="12144" spans="2:3" hidden="1">
      <c r="B12144" s="49" t="s">
        <v>10180</v>
      </c>
      <c r="C12144" s="49" t="s">
        <v>209</v>
      </c>
    </row>
    <row r="12145" spans="2:3" hidden="1">
      <c r="B12145" s="49" t="s">
        <v>10181</v>
      </c>
      <c r="C12145" s="49" t="s">
        <v>209</v>
      </c>
    </row>
    <row r="12146" spans="2:3" hidden="1">
      <c r="B12146" s="49" t="s">
        <v>10182</v>
      </c>
      <c r="C12146" s="49" t="s">
        <v>209</v>
      </c>
    </row>
    <row r="12147" spans="2:3" hidden="1">
      <c r="B12147" s="49" t="s">
        <v>10183</v>
      </c>
      <c r="C12147" s="49" t="s">
        <v>209</v>
      </c>
    </row>
    <row r="12148" spans="2:3" hidden="1">
      <c r="B12148" s="49" t="s">
        <v>10184</v>
      </c>
      <c r="C12148" s="49" t="s">
        <v>209</v>
      </c>
    </row>
    <row r="12149" spans="2:3" hidden="1">
      <c r="B12149" s="49" t="s">
        <v>10185</v>
      </c>
      <c r="C12149" s="49" t="s">
        <v>209</v>
      </c>
    </row>
    <row r="12150" spans="2:3" hidden="1">
      <c r="B12150" s="49" t="s">
        <v>10186</v>
      </c>
      <c r="C12150" s="49" t="s">
        <v>209</v>
      </c>
    </row>
    <row r="12151" spans="2:3" hidden="1">
      <c r="B12151" s="49" t="s">
        <v>10187</v>
      </c>
      <c r="C12151" s="49" t="s">
        <v>209</v>
      </c>
    </row>
    <row r="12152" spans="2:3" hidden="1">
      <c r="B12152" s="49" t="s">
        <v>10188</v>
      </c>
      <c r="C12152" s="49" t="s">
        <v>209</v>
      </c>
    </row>
    <row r="12153" spans="2:3" hidden="1">
      <c r="B12153" s="49" t="s">
        <v>10189</v>
      </c>
      <c r="C12153" s="49" t="s">
        <v>209</v>
      </c>
    </row>
    <row r="12154" spans="2:3" hidden="1">
      <c r="B12154" s="49" t="s">
        <v>10190</v>
      </c>
      <c r="C12154" s="49" t="s">
        <v>209</v>
      </c>
    </row>
    <row r="12155" spans="2:3" hidden="1">
      <c r="B12155" s="49" t="s">
        <v>10191</v>
      </c>
      <c r="C12155" s="49" t="s">
        <v>209</v>
      </c>
    </row>
    <row r="12156" spans="2:3" hidden="1">
      <c r="B12156" s="49" t="s">
        <v>10192</v>
      </c>
      <c r="C12156" s="49" t="s">
        <v>209</v>
      </c>
    </row>
    <row r="12157" spans="2:3" hidden="1">
      <c r="B12157" s="49" t="s">
        <v>10193</v>
      </c>
      <c r="C12157" s="49" t="s">
        <v>209</v>
      </c>
    </row>
    <row r="12158" spans="2:3">
      <c r="B12158" s="49" t="s">
        <v>10194</v>
      </c>
      <c r="C12158" s="49" t="s">
        <v>224</v>
      </c>
    </row>
    <row r="12159" spans="2:3">
      <c r="B12159" s="49" t="s">
        <v>10195</v>
      </c>
      <c r="C12159" s="49" t="s">
        <v>224</v>
      </c>
    </row>
    <row r="12160" spans="2:3" hidden="1">
      <c r="B12160" s="49" t="s">
        <v>10196</v>
      </c>
      <c r="C12160" s="49" t="s">
        <v>213</v>
      </c>
    </row>
    <row r="12161" spans="2:3">
      <c r="B12161" s="49" t="s">
        <v>10197</v>
      </c>
      <c r="C12161" s="49" t="s">
        <v>224</v>
      </c>
    </row>
    <row r="12162" spans="2:3" hidden="1">
      <c r="B12162" s="49" t="s">
        <v>10198</v>
      </c>
      <c r="C12162" s="49" t="s">
        <v>213</v>
      </c>
    </row>
    <row r="12163" spans="2:3" hidden="1">
      <c r="B12163" s="49" t="s">
        <v>10199</v>
      </c>
      <c r="C12163" s="49" t="s">
        <v>213</v>
      </c>
    </row>
    <row r="12164" spans="2:3" hidden="1">
      <c r="B12164" s="49" t="s">
        <v>10200</v>
      </c>
      <c r="C12164" s="49" t="s">
        <v>213</v>
      </c>
    </row>
    <row r="12165" spans="2:3" hidden="1">
      <c r="B12165" s="49" t="s">
        <v>10201</v>
      </c>
      <c r="C12165" s="49" t="s">
        <v>213</v>
      </c>
    </row>
    <row r="12166" spans="2:3" hidden="1">
      <c r="B12166" s="49" t="s">
        <v>10202</v>
      </c>
      <c r="C12166" s="49" t="s">
        <v>31</v>
      </c>
    </row>
    <row r="12167" spans="2:3" hidden="1">
      <c r="B12167" s="49" t="s">
        <v>10203</v>
      </c>
      <c r="C12167" s="49" t="s">
        <v>31</v>
      </c>
    </row>
    <row r="12168" spans="2:3" hidden="1">
      <c r="B12168" s="49" t="s">
        <v>10204</v>
      </c>
      <c r="C12168" s="49" t="s">
        <v>31</v>
      </c>
    </row>
    <row r="12169" spans="2:3">
      <c r="B12169" s="49" t="s">
        <v>10205</v>
      </c>
      <c r="C12169" s="49" t="s">
        <v>224</v>
      </c>
    </row>
    <row r="12170" spans="2:3" hidden="1">
      <c r="B12170" s="49" t="s">
        <v>10206</v>
      </c>
      <c r="C12170" s="49" t="s">
        <v>213</v>
      </c>
    </row>
    <row r="12171" spans="2:3">
      <c r="B12171" s="49" t="s">
        <v>10207</v>
      </c>
      <c r="C12171" s="49" t="s">
        <v>224</v>
      </c>
    </row>
    <row r="12172" spans="2:3" hidden="1">
      <c r="B12172" s="49" t="s">
        <v>10208</v>
      </c>
      <c r="C12172" s="49" t="s">
        <v>213</v>
      </c>
    </row>
    <row r="12173" spans="2:3">
      <c r="B12173" s="49" t="s">
        <v>10209</v>
      </c>
      <c r="C12173" s="49" t="s">
        <v>224</v>
      </c>
    </row>
    <row r="12174" spans="2:3" hidden="1">
      <c r="B12174" s="49" t="s">
        <v>10210</v>
      </c>
      <c r="C12174" s="49" t="s">
        <v>213</v>
      </c>
    </row>
    <row r="12175" spans="2:3" hidden="1">
      <c r="B12175" s="49" t="s">
        <v>10211</v>
      </c>
      <c r="C12175" s="49" t="s">
        <v>213</v>
      </c>
    </row>
    <row r="12176" spans="2:3" hidden="1">
      <c r="B12176" s="49" t="s">
        <v>10212</v>
      </c>
      <c r="C12176" s="49" t="s">
        <v>213</v>
      </c>
    </row>
    <row r="12177" spans="2:3" hidden="1">
      <c r="B12177" s="49" t="s">
        <v>10213</v>
      </c>
      <c r="C12177" s="49" t="s">
        <v>213</v>
      </c>
    </row>
    <row r="12178" spans="2:3" hidden="1">
      <c r="B12178" s="49" t="s">
        <v>10214</v>
      </c>
      <c r="C12178" s="49" t="s">
        <v>213</v>
      </c>
    </row>
    <row r="12179" spans="2:3" hidden="1">
      <c r="B12179" s="49" t="s">
        <v>10215</v>
      </c>
      <c r="C12179" s="49" t="s">
        <v>31</v>
      </c>
    </row>
    <row r="12180" spans="2:3" hidden="1">
      <c r="B12180" s="49" t="s">
        <v>10216</v>
      </c>
      <c r="C12180" s="49" t="s">
        <v>31</v>
      </c>
    </row>
    <row r="12181" spans="2:3" hidden="1">
      <c r="B12181" s="49" t="s">
        <v>10217</v>
      </c>
      <c r="C12181" s="49" t="s">
        <v>31</v>
      </c>
    </row>
    <row r="12182" spans="2:3" hidden="1">
      <c r="B12182" s="49" t="s">
        <v>10218</v>
      </c>
      <c r="C12182" s="49" t="s">
        <v>213</v>
      </c>
    </row>
    <row r="12183" spans="2:3">
      <c r="B12183" s="49" t="s">
        <v>10219</v>
      </c>
      <c r="C12183" s="49" t="s">
        <v>224</v>
      </c>
    </row>
    <row r="12184" spans="2:3" hidden="1">
      <c r="B12184" s="49" t="s">
        <v>10220</v>
      </c>
      <c r="C12184" s="49" t="s">
        <v>213</v>
      </c>
    </row>
    <row r="12185" spans="2:3">
      <c r="B12185" s="49" t="s">
        <v>10221</v>
      </c>
      <c r="C12185" s="49" t="s">
        <v>224</v>
      </c>
    </row>
    <row r="12186" spans="2:3" hidden="1">
      <c r="B12186" s="49" t="s">
        <v>10222</v>
      </c>
      <c r="C12186" s="49" t="s">
        <v>213</v>
      </c>
    </row>
    <row r="12187" spans="2:3" hidden="1">
      <c r="B12187" s="49" t="s">
        <v>10223</v>
      </c>
      <c r="C12187" s="49" t="s">
        <v>213</v>
      </c>
    </row>
    <row r="12188" spans="2:3">
      <c r="B12188" s="49" t="s">
        <v>10224</v>
      </c>
      <c r="C12188" s="49" t="s">
        <v>224</v>
      </c>
    </row>
    <row r="12189" spans="2:3" hidden="1">
      <c r="B12189" s="49" t="s">
        <v>10225</v>
      </c>
      <c r="C12189" s="49" t="s">
        <v>213</v>
      </c>
    </row>
    <row r="12190" spans="2:3" hidden="1">
      <c r="B12190" s="49" t="s">
        <v>10226</v>
      </c>
      <c r="C12190" s="49" t="s">
        <v>213</v>
      </c>
    </row>
    <row r="12191" spans="2:3" hidden="1">
      <c r="B12191" s="49" t="s">
        <v>10227</v>
      </c>
      <c r="C12191" s="49" t="s">
        <v>213</v>
      </c>
    </row>
    <row r="12192" spans="2:3" hidden="1">
      <c r="B12192" s="49" t="s">
        <v>10228</v>
      </c>
      <c r="C12192" s="49" t="s">
        <v>213</v>
      </c>
    </row>
    <row r="12193" spans="2:3" hidden="1">
      <c r="B12193" s="49" t="s">
        <v>10229</v>
      </c>
      <c r="C12193" s="49" t="s">
        <v>213</v>
      </c>
    </row>
    <row r="12194" spans="2:3" hidden="1">
      <c r="B12194" s="49" t="s">
        <v>10230</v>
      </c>
      <c r="C12194" s="49" t="s">
        <v>213</v>
      </c>
    </row>
    <row r="12195" spans="2:3" hidden="1">
      <c r="B12195" s="49" t="s">
        <v>10231</v>
      </c>
      <c r="C12195" s="49" t="s">
        <v>213</v>
      </c>
    </row>
    <row r="12196" spans="2:3" hidden="1">
      <c r="B12196" s="49" t="s">
        <v>10232</v>
      </c>
      <c r="C12196" s="49" t="s">
        <v>31</v>
      </c>
    </row>
    <row r="12197" spans="2:3" hidden="1">
      <c r="B12197" s="49" t="s">
        <v>10233</v>
      </c>
      <c r="C12197" s="49" t="s">
        <v>31</v>
      </c>
    </row>
    <row r="12198" spans="2:3" hidden="1">
      <c r="B12198" s="49" t="s">
        <v>10234</v>
      </c>
      <c r="C12198" s="49" t="s">
        <v>31</v>
      </c>
    </row>
    <row r="12199" spans="2:3" hidden="1">
      <c r="B12199" s="49" t="s">
        <v>10235</v>
      </c>
      <c r="C12199" s="49" t="s">
        <v>213</v>
      </c>
    </row>
    <row r="12200" spans="2:3" hidden="1">
      <c r="B12200" s="49" t="s">
        <v>10236</v>
      </c>
      <c r="C12200" s="49" t="s">
        <v>213</v>
      </c>
    </row>
    <row r="12201" spans="2:3" hidden="1">
      <c r="B12201" s="49" t="s">
        <v>10237</v>
      </c>
      <c r="C12201" s="49" t="s">
        <v>213</v>
      </c>
    </row>
    <row r="12202" spans="2:3" hidden="1">
      <c r="B12202" s="49" t="s">
        <v>10238</v>
      </c>
      <c r="C12202" s="49" t="s">
        <v>213</v>
      </c>
    </row>
    <row r="12203" spans="2:3" hidden="1">
      <c r="B12203" s="49" t="s">
        <v>10239</v>
      </c>
      <c r="C12203" s="49" t="s">
        <v>213</v>
      </c>
    </row>
    <row r="12204" spans="2:3" hidden="1">
      <c r="B12204" s="49" t="s">
        <v>10240</v>
      </c>
      <c r="C12204" s="49" t="s">
        <v>213</v>
      </c>
    </row>
    <row r="12205" spans="2:3" hidden="1">
      <c r="B12205" s="49" t="s">
        <v>10241</v>
      </c>
      <c r="C12205" s="49" t="s">
        <v>213</v>
      </c>
    </row>
    <row r="12206" spans="2:3" hidden="1">
      <c r="B12206" s="49" t="s">
        <v>10242</v>
      </c>
      <c r="C12206" s="49" t="s">
        <v>213</v>
      </c>
    </row>
    <row r="12207" spans="2:3" hidden="1">
      <c r="B12207" s="49" t="s">
        <v>10243</v>
      </c>
      <c r="C12207" s="49" t="s">
        <v>213</v>
      </c>
    </row>
    <row r="12208" spans="2:3" hidden="1">
      <c r="B12208" s="49" t="s">
        <v>10244</v>
      </c>
      <c r="C12208" s="49" t="s">
        <v>213</v>
      </c>
    </row>
    <row r="12209" spans="2:3" hidden="1">
      <c r="B12209" s="49" t="s">
        <v>10245</v>
      </c>
      <c r="C12209" s="49" t="s">
        <v>213</v>
      </c>
    </row>
    <row r="12210" spans="2:3" hidden="1">
      <c r="B12210" s="49" t="s">
        <v>10246</v>
      </c>
      <c r="C12210" s="49" t="s">
        <v>213</v>
      </c>
    </row>
    <row r="12211" spans="2:3" hidden="1">
      <c r="B12211" s="49" t="s">
        <v>10247</v>
      </c>
      <c r="C12211" s="49" t="s">
        <v>213</v>
      </c>
    </row>
    <row r="12212" spans="2:3" hidden="1">
      <c r="B12212" s="49" t="s">
        <v>10248</v>
      </c>
      <c r="C12212" s="49" t="s">
        <v>213</v>
      </c>
    </row>
    <row r="12213" spans="2:3" hidden="1">
      <c r="B12213" s="49" t="s">
        <v>10249</v>
      </c>
      <c r="C12213" s="49" t="s">
        <v>206</v>
      </c>
    </row>
    <row r="12214" spans="2:3" hidden="1">
      <c r="B12214" s="49" t="s">
        <v>10250</v>
      </c>
      <c r="C12214" s="49" t="s">
        <v>206</v>
      </c>
    </row>
    <row r="12215" spans="2:3" hidden="1">
      <c r="B12215" s="49" t="s">
        <v>10251</v>
      </c>
      <c r="C12215" s="49" t="s">
        <v>206</v>
      </c>
    </row>
    <row r="12216" spans="2:3" hidden="1">
      <c r="B12216" s="49" t="s">
        <v>10252</v>
      </c>
      <c r="C12216" s="49" t="s">
        <v>206</v>
      </c>
    </row>
    <row r="12217" spans="2:3" hidden="1">
      <c r="B12217" s="49" t="s">
        <v>10253</v>
      </c>
      <c r="C12217" s="49" t="s">
        <v>206</v>
      </c>
    </row>
    <row r="12218" spans="2:3" hidden="1">
      <c r="B12218" s="49" t="s">
        <v>10254</v>
      </c>
      <c r="C12218" s="49" t="s">
        <v>206</v>
      </c>
    </row>
    <row r="12219" spans="2:3" hidden="1">
      <c r="B12219" s="49" t="s">
        <v>10255</v>
      </c>
      <c r="C12219" s="49" t="s">
        <v>206</v>
      </c>
    </row>
    <row r="12220" spans="2:3" hidden="1">
      <c r="B12220" s="49" t="s">
        <v>10256</v>
      </c>
      <c r="C12220" s="49" t="s">
        <v>206</v>
      </c>
    </row>
    <row r="12221" spans="2:3" hidden="1">
      <c r="B12221" s="49" t="s">
        <v>10257</v>
      </c>
      <c r="C12221" s="49" t="s">
        <v>206</v>
      </c>
    </row>
    <row r="12222" spans="2:3" hidden="1">
      <c r="B12222" s="49" t="s">
        <v>10258</v>
      </c>
      <c r="C12222" s="49" t="s">
        <v>206</v>
      </c>
    </row>
    <row r="12223" spans="2:3" hidden="1">
      <c r="B12223" s="49" t="s">
        <v>10259</v>
      </c>
      <c r="C12223" s="49" t="s">
        <v>206</v>
      </c>
    </row>
    <row r="12224" spans="2:3" hidden="1">
      <c r="B12224" s="49" t="s">
        <v>10260</v>
      </c>
      <c r="C12224" s="49" t="s">
        <v>206</v>
      </c>
    </row>
    <row r="12225" spans="2:3" hidden="1">
      <c r="B12225" s="49" t="s">
        <v>10261</v>
      </c>
      <c r="C12225" s="49" t="s">
        <v>206</v>
      </c>
    </row>
    <row r="12226" spans="2:3" hidden="1">
      <c r="B12226" s="49" t="s">
        <v>10262</v>
      </c>
      <c r="C12226" s="49" t="s">
        <v>206</v>
      </c>
    </row>
    <row r="12227" spans="2:3" hidden="1">
      <c r="B12227" s="49" t="s">
        <v>10263</v>
      </c>
      <c r="C12227" s="49" t="s">
        <v>206</v>
      </c>
    </row>
    <row r="12228" spans="2:3" hidden="1">
      <c r="B12228" s="49" t="s">
        <v>10264</v>
      </c>
      <c r="C12228" s="49" t="s">
        <v>206</v>
      </c>
    </row>
    <row r="12229" spans="2:3" hidden="1">
      <c r="B12229" s="49" t="s">
        <v>10265</v>
      </c>
      <c r="C12229" s="49" t="s">
        <v>206</v>
      </c>
    </row>
    <row r="12230" spans="2:3" hidden="1">
      <c r="B12230" s="49" t="s">
        <v>10266</v>
      </c>
      <c r="C12230" s="49" t="s">
        <v>206</v>
      </c>
    </row>
    <row r="12231" spans="2:3" hidden="1">
      <c r="B12231" s="49" t="s">
        <v>10267</v>
      </c>
      <c r="C12231" s="49" t="s">
        <v>206</v>
      </c>
    </row>
    <row r="12232" spans="2:3" hidden="1">
      <c r="B12232" s="49" t="s">
        <v>10268</v>
      </c>
      <c r="C12232" s="49" t="s">
        <v>206</v>
      </c>
    </row>
    <row r="12233" spans="2:3" hidden="1">
      <c r="B12233" s="49" t="s">
        <v>10269</v>
      </c>
      <c r="C12233" s="49" t="s">
        <v>206</v>
      </c>
    </row>
    <row r="12234" spans="2:3">
      <c r="B12234" s="49" t="s">
        <v>10270</v>
      </c>
      <c r="C12234" s="49" t="s">
        <v>224</v>
      </c>
    </row>
    <row r="12235" spans="2:3" hidden="1">
      <c r="B12235" s="49" t="s">
        <v>10271</v>
      </c>
      <c r="C12235" s="49" t="s">
        <v>213</v>
      </c>
    </row>
    <row r="12236" spans="2:3">
      <c r="B12236" s="49" t="s">
        <v>10272</v>
      </c>
      <c r="C12236" s="49" t="s">
        <v>224</v>
      </c>
    </row>
    <row r="12237" spans="2:3" hidden="1">
      <c r="B12237" s="49" t="s">
        <v>10273</v>
      </c>
      <c r="C12237" s="49" t="s">
        <v>213</v>
      </c>
    </row>
    <row r="12238" spans="2:3">
      <c r="B12238" s="49" t="s">
        <v>10274</v>
      </c>
      <c r="C12238" s="49" t="s">
        <v>224</v>
      </c>
    </row>
    <row r="12239" spans="2:3" hidden="1">
      <c r="B12239" s="49" t="s">
        <v>10275</v>
      </c>
      <c r="C12239" s="49" t="s">
        <v>213</v>
      </c>
    </row>
    <row r="12240" spans="2:3" hidden="1">
      <c r="B12240" s="49" t="s">
        <v>10276</v>
      </c>
      <c r="C12240" s="49" t="s">
        <v>213</v>
      </c>
    </row>
    <row r="12241" spans="2:3" hidden="1">
      <c r="B12241" s="49" t="s">
        <v>10277</v>
      </c>
      <c r="C12241" s="49" t="s">
        <v>213</v>
      </c>
    </row>
    <row r="12242" spans="2:3" hidden="1">
      <c r="B12242" s="49" t="s">
        <v>10278</v>
      </c>
      <c r="C12242" s="49" t="s">
        <v>213</v>
      </c>
    </row>
    <row r="12243" spans="2:3" hidden="1">
      <c r="B12243" s="49" t="s">
        <v>10279</v>
      </c>
      <c r="C12243" s="49" t="s">
        <v>213</v>
      </c>
    </row>
    <row r="12244" spans="2:3" hidden="1">
      <c r="B12244" s="49" t="s">
        <v>10280</v>
      </c>
      <c r="C12244" s="49" t="s">
        <v>31</v>
      </c>
    </row>
    <row r="12245" spans="2:3" hidden="1">
      <c r="B12245" s="49" t="s">
        <v>10281</v>
      </c>
      <c r="C12245" s="49" t="s">
        <v>31</v>
      </c>
    </row>
    <row r="12246" spans="2:3" hidden="1">
      <c r="B12246" s="49" t="s">
        <v>10282</v>
      </c>
      <c r="C12246" s="49" t="s">
        <v>31</v>
      </c>
    </row>
    <row r="12247" spans="2:3" hidden="1">
      <c r="B12247" s="49" t="s">
        <v>10283</v>
      </c>
      <c r="C12247" s="49" t="s">
        <v>213</v>
      </c>
    </row>
    <row r="12248" spans="2:3">
      <c r="B12248" s="49" t="s">
        <v>10284</v>
      </c>
      <c r="C12248" s="49" t="s">
        <v>224</v>
      </c>
    </row>
    <row r="12249" spans="2:3" hidden="1">
      <c r="B12249" s="49" t="s">
        <v>10285</v>
      </c>
      <c r="C12249" s="49" t="s">
        <v>213</v>
      </c>
    </row>
    <row r="12250" spans="2:3">
      <c r="B12250" s="49" t="s">
        <v>10286</v>
      </c>
      <c r="C12250" s="49" t="s">
        <v>224</v>
      </c>
    </row>
    <row r="12251" spans="2:3" hidden="1">
      <c r="B12251" s="49" t="s">
        <v>10287</v>
      </c>
      <c r="C12251" s="49" t="s">
        <v>213</v>
      </c>
    </row>
    <row r="12252" spans="2:3" hidden="1">
      <c r="B12252" s="49" t="s">
        <v>10288</v>
      </c>
      <c r="C12252" s="49" t="s">
        <v>213</v>
      </c>
    </row>
    <row r="12253" spans="2:3">
      <c r="B12253" s="49" t="s">
        <v>10289</v>
      </c>
      <c r="C12253" s="49" t="s">
        <v>224</v>
      </c>
    </row>
    <row r="12254" spans="2:3" hidden="1">
      <c r="B12254" s="49" t="s">
        <v>10290</v>
      </c>
      <c r="C12254" s="49" t="s">
        <v>213</v>
      </c>
    </row>
    <row r="12255" spans="2:3" hidden="1">
      <c r="B12255" s="49" t="s">
        <v>10291</v>
      </c>
      <c r="C12255" s="49" t="s">
        <v>213</v>
      </c>
    </row>
    <row r="12256" spans="2:3" hidden="1">
      <c r="B12256" s="49" t="s">
        <v>10292</v>
      </c>
      <c r="C12256" s="49" t="s">
        <v>213</v>
      </c>
    </row>
    <row r="12257" spans="2:3" hidden="1">
      <c r="B12257" s="49" t="s">
        <v>10293</v>
      </c>
      <c r="C12257" s="49" t="s">
        <v>213</v>
      </c>
    </row>
    <row r="12258" spans="2:3" hidden="1">
      <c r="B12258" s="49" t="s">
        <v>10294</v>
      </c>
      <c r="C12258" s="49" t="s">
        <v>213</v>
      </c>
    </row>
    <row r="12259" spans="2:3" hidden="1">
      <c r="B12259" s="49" t="s">
        <v>10295</v>
      </c>
      <c r="C12259" s="49" t="s">
        <v>213</v>
      </c>
    </row>
    <row r="12260" spans="2:3" hidden="1">
      <c r="B12260" s="49" t="s">
        <v>10296</v>
      </c>
      <c r="C12260" s="49" t="s">
        <v>213</v>
      </c>
    </row>
    <row r="12261" spans="2:3" hidden="1">
      <c r="B12261" s="49" t="s">
        <v>10297</v>
      </c>
      <c r="C12261" s="49" t="s">
        <v>31</v>
      </c>
    </row>
    <row r="12262" spans="2:3" hidden="1">
      <c r="B12262" s="49" t="s">
        <v>10298</v>
      </c>
      <c r="C12262" s="49" t="s">
        <v>31</v>
      </c>
    </row>
    <row r="12263" spans="2:3" hidden="1">
      <c r="B12263" s="49" t="s">
        <v>10299</v>
      </c>
      <c r="C12263" s="49" t="s">
        <v>31</v>
      </c>
    </row>
    <row r="12264" spans="2:3" hidden="1">
      <c r="B12264" s="49" t="s">
        <v>10300</v>
      </c>
      <c r="C12264" s="49" t="s">
        <v>213</v>
      </c>
    </row>
    <row r="12265" spans="2:3">
      <c r="B12265" s="49" t="s">
        <v>10301</v>
      </c>
      <c r="C12265" s="49" t="s">
        <v>224</v>
      </c>
    </row>
    <row r="12266" spans="2:3" hidden="1">
      <c r="B12266" s="49" t="s">
        <v>10302</v>
      </c>
      <c r="C12266" s="49" t="s">
        <v>213</v>
      </c>
    </row>
    <row r="12267" spans="2:3" hidden="1">
      <c r="B12267" s="49" t="s">
        <v>10303</v>
      </c>
      <c r="C12267" s="49" t="s">
        <v>213</v>
      </c>
    </row>
    <row r="12268" spans="2:3">
      <c r="B12268" s="49" t="s">
        <v>10304</v>
      </c>
      <c r="C12268" s="49" t="s">
        <v>224</v>
      </c>
    </row>
    <row r="12269" spans="2:3" hidden="1">
      <c r="B12269" s="49" t="s">
        <v>10305</v>
      </c>
      <c r="C12269" s="49" t="s">
        <v>213</v>
      </c>
    </row>
    <row r="12270" spans="2:3" hidden="1">
      <c r="B12270" s="49" t="s">
        <v>10306</v>
      </c>
      <c r="C12270" s="49" t="s">
        <v>213</v>
      </c>
    </row>
    <row r="12271" spans="2:3">
      <c r="B12271" s="49" t="s">
        <v>10307</v>
      </c>
      <c r="C12271" s="49" t="s">
        <v>224</v>
      </c>
    </row>
    <row r="12272" spans="2:3" hidden="1">
      <c r="B12272" s="49" t="s">
        <v>10308</v>
      </c>
      <c r="C12272" s="49" t="s">
        <v>213</v>
      </c>
    </row>
    <row r="12273" spans="2:3" hidden="1">
      <c r="B12273" s="49" t="s">
        <v>10309</v>
      </c>
      <c r="C12273" s="49" t="s">
        <v>213</v>
      </c>
    </row>
    <row r="12274" spans="2:3" hidden="1">
      <c r="B12274" s="49" t="s">
        <v>10310</v>
      </c>
      <c r="C12274" s="49" t="s">
        <v>213</v>
      </c>
    </row>
    <row r="12275" spans="2:3" hidden="1">
      <c r="B12275" s="49" t="s">
        <v>10311</v>
      </c>
      <c r="C12275" s="49" t="s">
        <v>213</v>
      </c>
    </row>
    <row r="12276" spans="2:3" hidden="1">
      <c r="B12276" s="49" t="s">
        <v>10312</v>
      </c>
      <c r="C12276" s="49" t="s">
        <v>213</v>
      </c>
    </row>
    <row r="12277" spans="2:3" hidden="1">
      <c r="B12277" s="49" t="s">
        <v>10313</v>
      </c>
      <c r="C12277" s="49" t="s">
        <v>213</v>
      </c>
    </row>
    <row r="12278" spans="2:3" hidden="1">
      <c r="B12278" s="49" t="s">
        <v>10314</v>
      </c>
      <c r="C12278" s="49" t="s">
        <v>213</v>
      </c>
    </row>
    <row r="12279" spans="2:3" hidden="1">
      <c r="B12279" s="49" t="s">
        <v>10315</v>
      </c>
      <c r="C12279" s="49" t="s">
        <v>213</v>
      </c>
    </row>
    <row r="12280" spans="2:3" hidden="1">
      <c r="B12280" s="49" t="s">
        <v>10316</v>
      </c>
      <c r="C12280" s="49" t="s">
        <v>31</v>
      </c>
    </row>
    <row r="12281" spans="2:3" hidden="1">
      <c r="B12281" s="49" t="s">
        <v>10317</v>
      </c>
      <c r="C12281" s="49" t="s">
        <v>31</v>
      </c>
    </row>
    <row r="12282" spans="2:3" hidden="1">
      <c r="B12282" s="49" t="s">
        <v>10318</v>
      </c>
      <c r="C12282" s="49" t="s">
        <v>31</v>
      </c>
    </row>
    <row r="12283" spans="2:3" hidden="1">
      <c r="B12283" s="49" t="s">
        <v>10319</v>
      </c>
      <c r="C12283" s="49" t="s">
        <v>213</v>
      </c>
    </row>
    <row r="12284" spans="2:3" hidden="1">
      <c r="B12284" s="49" t="s">
        <v>10320</v>
      </c>
      <c r="C12284" s="49" t="s">
        <v>213</v>
      </c>
    </row>
    <row r="12285" spans="2:3" hidden="1">
      <c r="B12285" s="49" t="s">
        <v>10321</v>
      </c>
      <c r="C12285" s="49" t="s">
        <v>213</v>
      </c>
    </row>
    <row r="12286" spans="2:3" hidden="1">
      <c r="B12286" s="49" t="s">
        <v>10322</v>
      </c>
      <c r="C12286" s="49" t="s">
        <v>213</v>
      </c>
    </row>
    <row r="12287" spans="2:3" hidden="1">
      <c r="B12287" s="49" t="s">
        <v>10323</v>
      </c>
      <c r="C12287" s="49" t="s">
        <v>213</v>
      </c>
    </row>
    <row r="12288" spans="2:3" hidden="1">
      <c r="B12288" s="49" t="s">
        <v>10324</v>
      </c>
      <c r="C12288" s="49" t="s">
        <v>213</v>
      </c>
    </row>
    <row r="12289" spans="2:3" hidden="1">
      <c r="B12289" s="49" t="s">
        <v>10325</v>
      </c>
      <c r="C12289" s="49" t="s">
        <v>213</v>
      </c>
    </row>
    <row r="12290" spans="2:3" hidden="1">
      <c r="B12290" s="49" t="s">
        <v>10326</v>
      </c>
      <c r="C12290" s="49" t="s">
        <v>213</v>
      </c>
    </row>
    <row r="12291" spans="2:3" hidden="1">
      <c r="B12291" s="49" t="s">
        <v>10327</v>
      </c>
      <c r="C12291" s="49" t="s">
        <v>213</v>
      </c>
    </row>
    <row r="12292" spans="2:3" hidden="1">
      <c r="B12292" s="49" t="s">
        <v>10328</v>
      </c>
      <c r="C12292" s="49" t="s">
        <v>213</v>
      </c>
    </row>
    <row r="12293" spans="2:3" hidden="1">
      <c r="B12293" s="49" t="s">
        <v>10329</v>
      </c>
      <c r="C12293" s="49" t="s">
        <v>213</v>
      </c>
    </row>
    <row r="12294" spans="2:3" hidden="1">
      <c r="B12294" s="49" t="s">
        <v>10330</v>
      </c>
      <c r="C12294" s="49" t="s">
        <v>213</v>
      </c>
    </row>
    <row r="12295" spans="2:3" hidden="1">
      <c r="B12295" s="49" t="s">
        <v>10331</v>
      </c>
      <c r="C12295" s="49" t="s">
        <v>213</v>
      </c>
    </row>
    <row r="12296" spans="2:3" hidden="1">
      <c r="B12296" s="49" t="s">
        <v>10332</v>
      </c>
      <c r="C12296" s="49" t="s">
        <v>213</v>
      </c>
    </row>
    <row r="12297" spans="2:3" hidden="1">
      <c r="B12297" s="49" t="s">
        <v>10333</v>
      </c>
      <c r="C12297" s="49" t="s">
        <v>213</v>
      </c>
    </row>
    <row r="12298" spans="2:3" hidden="1">
      <c r="B12298" s="49" t="s">
        <v>10334</v>
      </c>
      <c r="C12298" s="49" t="s">
        <v>213</v>
      </c>
    </row>
    <row r="12299" spans="2:3" hidden="1">
      <c r="B12299" s="49" t="s">
        <v>10335</v>
      </c>
      <c r="C12299" s="49" t="s">
        <v>206</v>
      </c>
    </row>
    <row r="12300" spans="2:3" hidden="1">
      <c r="B12300" s="49" t="s">
        <v>10336</v>
      </c>
      <c r="C12300" s="49" t="s">
        <v>206</v>
      </c>
    </row>
    <row r="12301" spans="2:3" hidden="1">
      <c r="B12301" s="49" t="s">
        <v>10337</v>
      </c>
      <c r="C12301" s="49" t="s">
        <v>206</v>
      </c>
    </row>
    <row r="12302" spans="2:3" hidden="1">
      <c r="B12302" s="49" t="s">
        <v>10338</v>
      </c>
      <c r="C12302" s="49" t="s">
        <v>206</v>
      </c>
    </row>
    <row r="12303" spans="2:3" hidden="1">
      <c r="B12303" s="49" t="s">
        <v>10339</v>
      </c>
      <c r="C12303" s="49" t="s">
        <v>206</v>
      </c>
    </row>
    <row r="12304" spans="2:3" hidden="1">
      <c r="B12304" s="49" t="s">
        <v>10340</v>
      </c>
      <c r="C12304" s="49" t="s">
        <v>206</v>
      </c>
    </row>
    <row r="12305" spans="2:3" hidden="1">
      <c r="B12305" s="49" t="s">
        <v>10341</v>
      </c>
      <c r="C12305" s="49" t="s">
        <v>206</v>
      </c>
    </row>
    <row r="12306" spans="2:3" hidden="1">
      <c r="B12306" s="49" t="s">
        <v>10342</v>
      </c>
      <c r="C12306" s="49" t="s">
        <v>206</v>
      </c>
    </row>
    <row r="12307" spans="2:3" hidden="1">
      <c r="B12307" s="49" t="s">
        <v>10343</v>
      </c>
      <c r="C12307" s="49" t="s">
        <v>206</v>
      </c>
    </row>
    <row r="12308" spans="2:3" hidden="1">
      <c r="B12308" s="49" t="s">
        <v>10344</v>
      </c>
      <c r="C12308" s="49" t="s">
        <v>206</v>
      </c>
    </row>
    <row r="12309" spans="2:3" hidden="1">
      <c r="B12309" s="49" t="s">
        <v>10345</v>
      </c>
      <c r="C12309" s="49" t="s">
        <v>206</v>
      </c>
    </row>
    <row r="12310" spans="2:3" hidden="1">
      <c r="B12310" s="49" t="s">
        <v>10346</v>
      </c>
      <c r="C12310" s="49" t="s">
        <v>206</v>
      </c>
    </row>
    <row r="12311" spans="2:3" hidden="1">
      <c r="B12311" s="49" t="s">
        <v>10347</v>
      </c>
      <c r="C12311" s="49" t="s">
        <v>206</v>
      </c>
    </row>
    <row r="12312" spans="2:3" hidden="1">
      <c r="B12312" s="49" t="s">
        <v>10348</v>
      </c>
      <c r="C12312" s="49" t="s">
        <v>206</v>
      </c>
    </row>
    <row r="12313" spans="2:3" hidden="1">
      <c r="B12313" s="49" t="s">
        <v>10349</v>
      </c>
      <c r="C12313" s="49" t="s">
        <v>206</v>
      </c>
    </row>
    <row r="12314" spans="2:3" hidden="1">
      <c r="B12314" s="49" t="s">
        <v>10350</v>
      </c>
      <c r="C12314" s="49" t="s">
        <v>206</v>
      </c>
    </row>
    <row r="12315" spans="2:3" hidden="1">
      <c r="B12315" s="49" t="s">
        <v>10351</v>
      </c>
      <c r="C12315" s="49" t="s">
        <v>206</v>
      </c>
    </row>
    <row r="12316" spans="2:3" hidden="1">
      <c r="B12316" s="49" t="s">
        <v>10352</v>
      </c>
      <c r="C12316" s="49" t="s">
        <v>206</v>
      </c>
    </row>
    <row r="12317" spans="2:3" hidden="1">
      <c r="B12317" s="49" t="s">
        <v>10353</v>
      </c>
      <c r="C12317" s="49" t="s">
        <v>206</v>
      </c>
    </row>
    <row r="12318" spans="2:3" hidden="1">
      <c r="B12318" s="49" t="s">
        <v>10354</v>
      </c>
      <c r="C12318" s="49" t="s">
        <v>206</v>
      </c>
    </row>
    <row r="12319" spans="2:3" hidden="1">
      <c r="B12319" s="49" t="s">
        <v>10355</v>
      </c>
      <c r="C12319" s="49" t="s">
        <v>206</v>
      </c>
    </row>
    <row r="12320" spans="2:3" hidden="1">
      <c r="B12320" s="49" t="s">
        <v>10356</v>
      </c>
      <c r="C12320" s="49" t="s">
        <v>206</v>
      </c>
    </row>
    <row r="12321" spans="2:3" hidden="1">
      <c r="B12321" s="49" t="s">
        <v>10357</v>
      </c>
      <c r="C12321" s="49" t="s">
        <v>206</v>
      </c>
    </row>
    <row r="12322" spans="2:3" hidden="1">
      <c r="B12322" s="49" t="s">
        <v>10358</v>
      </c>
      <c r="C12322" s="49" t="s">
        <v>213</v>
      </c>
    </row>
    <row r="12323" spans="2:3">
      <c r="B12323" s="49" t="s">
        <v>10359</v>
      </c>
      <c r="C12323" s="49" t="s">
        <v>224</v>
      </c>
    </row>
    <row r="12324" spans="2:3" hidden="1">
      <c r="B12324" s="49" t="s">
        <v>10360</v>
      </c>
      <c r="C12324" s="49" t="s">
        <v>213</v>
      </c>
    </row>
    <row r="12325" spans="2:3">
      <c r="B12325" s="49" t="s">
        <v>10361</v>
      </c>
      <c r="C12325" s="49" t="s">
        <v>224</v>
      </c>
    </row>
    <row r="12326" spans="2:3" hidden="1">
      <c r="B12326" s="49" t="s">
        <v>10362</v>
      </c>
      <c r="C12326" s="49" t="s">
        <v>213</v>
      </c>
    </row>
    <row r="12327" spans="2:3" hidden="1">
      <c r="B12327" s="49" t="s">
        <v>10363</v>
      </c>
      <c r="C12327" s="49" t="s">
        <v>213</v>
      </c>
    </row>
    <row r="12328" spans="2:3">
      <c r="B12328" s="49" t="s">
        <v>10364</v>
      </c>
      <c r="C12328" s="49" t="s">
        <v>224</v>
      </c>
    </row>
    <row r="12329" spans="2:3" hidden="1">
      <c r="B12329" s="49" t="s">
        <v>10365</v>
      </c>
      <c r="C12329" s="49" t="s">
        <v>213</v>
      </c>
    </row>
    <row r="12330" spans="2:3" hidden="1">
      <c r="B12330" s="49" t="s">
        <v>10366</v>
      </c>
      <c r="C12330" s="49" t="s">
        <v>213</v>
      </c>
    </row>
    <row r="12331" spans="2:3" hidden="1">
      <c r="B12331" s="49" t="s">
        <v>10367</v>
      </c>
      <c r="C12331" s="49" t="s">
        <v>213</v>
      </c>
    </row>
    <row r="12332" spans="2:3" hidden="1">
      <c r="B12332" s="49" t="s">
        <v>10368</v>
      </c>
      <c r="C12332" s="49" t="s">
        <v>213</v>
      </c>
    </row>
    <row r="12333" spans="2:3" hidden="1">
      <c r="B12333" s="49" t="s">
        <v>10369</v>
      </c>
      <c r="C12333" s="49" t="s">
        <v>213</v>
      </c>
    </row>
    <row r="12334" spans="2:3" hidden="1">
      <c r="B12334" s="49" t="s">
        <v>10370</v>
      </c>
      <c r="C12334" s="49" t="s">
        <v>213</v>
      </c>
    </row>
    <row r="12335" spans="2:3" hidden="1">
      <c r="B12335" s="49" t="s">
        <v>10371</v>
      </c>
      <c r="C12335" s="49" t="s">
        <v>213</v>
      </c>
    </row>
    <row r="12336" spans="2:3" hidden="1">
      <c r="B12336" s="49" t="s">
        <v>10372</v>
      </c>
      <c r="C12336" s="49" t="s">
        <v>31</v>
      </c>
    </row>
    <row r="12337" spans="2:3" hidden="1">
      <c r="B12337" s="49" t="s">
        <v>10373</v>
      </c>
      <c r="C12337" s="49" t="s">
        <v>31</v>
      </c>
    </row>
    <row r="12338" spans="2:3" hidden="1">
      <c r="B12338" s="49" t="s">
        <v>10374</v>
      </c>
      <c r="C12338" s="49" t="s">
        <v>31</v>
      </c>
    </row>
    <row r="12339" spans="2:3" hidden="1">
      <c r="B12339" s="49" t="s">
        <v>10375</v>
      </c>
      <c r="C12339" s="49" t="s">
        <v>213</v>
      </c>
    </row>
    <row r="12340" spans="2:3">
      <c r="B12340" s="49" t="s">
        <v>10376</v>
      </c>
      <c r="C12340" s="49" t="s">
        <v>224</v>
      </c>
    </row>
    <row r="12341" spans="2:3" hidden="1">
      <c r="B12341" s="49" t="s">
        <v>10377</v>
      </c>
      <c r="C12341" s="49" t="s">
        <v>213</v>
      </c>
    </row>
    <row r="12342" spans="2:3" hidden="1">
      <c r="B12342" s="49" t="s">
        <v>10378</v>
      </c>
      <c r="C12342" s="49" t="s">
        <v>213</v>
      </c>
    </row>
    <row r="12343" spans="2:3">
      <c r="B12343" s="49" t="s">
        <v>10379</v>
      </c>
      <c r="C12343" s="49" t="s">
        <v>224</v>
      </c>
    </row>
    <row r="12344" spans="2:3" hidden="1">
      <c r="B12344" s="49" t="s">
        <v>10380</v>
      </c>
      <c r="C12344" s="49" t="s">
        <v>213</v>
      </c>
    </row>
    <row r="12345" spans="2:3" hidden="1">
      <c r="B12345" s="49" t="s">
        <v>10381</v>
      </c>
      <c r="C12345" s="49" t="s">
        <v>213</v>
      </c>
    </row>
    <row r="12346" spans="2:3">
      <c r="B12346" s="49" t="s">
        <v>10382</v>
      </c>
      <c r="C12346" s="49" t="s">
        <v>224</v>
      </c>
    </row>
    <row r="12347" spans="2:3" hidden="1">
      <c r="B12347" s="49" t="s">
        <v>10383</v>
      </c>
      <c r="C12347" s="49" t="s">
        <v>213</v>
      </c>
    </row>
    <row r="12348" spans="2:3" hidden="1">
      <c r="B12348" s="49" t="s">
        <v>10384</v>
      </c>
      <c r="C12348" s="49" t="s">
        <v>213</v>
      </c>
    </row>
    <row r="12349" spans="2:3" hidden="1">
      <c r="B12349" s="49" t="s">
        <v>10385</v>
      </c>
      <c r="C12349" s="49" t="s">
        <v>213</v>
      </c>
    </row>
    <row r="12350" spans="2:3" hidden="1">
      <c r="B12350" s="49" t="s">
        <v>10386</v>
      </c>
      <c r="C12350" s="49" t="s">
        <v>213</v>
      </c>
    </row>
    <row r="12351" spans="2:3" hidden="1">
      <c r="B12351" s="49" t="s">
        <v>10387</v>
      </c>
      <c r="C12351" s="49" t="s">
        <v>213</v>
      </c>
    </row>
    <row r="12352" spans="2:3" hidden="1">
      <c r="B12352" s="49" t="s">
        <v>10388</v>
      </c>
      <c r="C12352" s="49" t="s">
        <v>213</v>
      </c>
    </row>
    <row r="12353" spans="2:3" hidden="1">
      <c r="B12353" s="49" t="s">
        <v>10389</v>
      </c>
      <c r="C12353" s="49" t="s">
        <v>213</v>
      </c>
    </row>
    <row r="12354" spans="2:3" hidden="1">
      <c r="B12354" s="49" t="s">
        <v>10390</v>
      </c>
      <c r="C12354" s="49" t="s">
        <v>213</v>
      </c>
    </row>
    <row r="12355" spans="2:3" hidden="1">
      <c r="B12355" s="49" t="s">
        <v>10391</v>
      </c>
      <c r="C12355" s="49" t="s">
        <v>31</v>
      </c>
    </row>
    <row r="12356" spans="2:3" hidden="1">
      <c r="B12356" s="49" t="s">
        <v>10392</v>
      </c>
      <c r="C12356" s="49" t="s">
        <v>31</v>
      </c>
    </row>
    <row r="12357" spans="2:3" hidden="1">
      <c r="B12357" s="49" t="s">
        <v>10393</v>
      </c>
      <c r="C12357" s="49" t="s">
        <v>31</v>
      </c>
    </row>
    <row r="12358" spans="2:3" hidden="1">
      <c r="B12358" s="49" t="s">
        <v>10394</v>
      </c>
      <c r="C12358" s="49" t="s">
        <v>213</v>
      </c>
    </row>
    <row r="12359" spans="2:3" hidden="1">
      <c r="B12359" s="49" t="s">
        <v>10395</v>
      </c>
      <c r="C12359" s="49" t="s">
        <v>213</v>
      </c>
    </row>
    <row r="12360" spans="2:3">
      <c r="B12360" s="49" t="s">
        <v>10396</v>
      </c>
      <c r="C12360" s="49" t="s">
        <v>224</v>
      </c>
    </row>
    <row r="12361" spans="2:3" hidden="1">
      <c r="B12361" s="49" t="s">
        <v>10397</v>
      </c>
      <c r="C12361" s="49" t="s">
        <v>213</v>
      </c>
    </row>
    <row r="12362" spans="2:3" hidden="1">
      <c r="B12362" s="49" t="s">
        <v>10398</v>
      </c>
      <c r="C12362" s="49" t="s">
        <v>213</v>
      </c>
    </row>
    <row r="12363" spans="2:3">
      <c r="B12363" s="49" t="s">
        <v>10399</v>
      </c>
      <c r="C12363" s="49" t="s">
        <v>224</v>
      </c>
    </row>
    <row r="12364" spans="2:3" hidden="1">
      <c r="B12364" s="49" t="s">
        <v>10400</v>
      </c>
      <c r="C12364" s="49" t="s">
        <v>213</v>
      </c>
    </row>
    <row r="12365" spans="2:3" hidden="1">
      <c r="B12365" s="49" t="s">
        <v>10401</v>
      </c>
      <c r="C12365" s="49" t="s">
        <v>213</v>
      </c>
    </row>
    <row r="12366" spans="2:3" hidden="1">
      <c r="B12366" s="49" t="s">
        <v>10402</v>
      </c>
      <c r="C12366" s="49" t="s">
        <v>213</v>
      </c>
    </row>
    <row r="12367" spans="2:3">
      <c r="B12367" s="49" t="s">
        <v>10403</v>
      </c>
      <c r="C12367" s="49" t="s">
        <v>224</v>
      </c>
    </row>
    <row r="12368" spans="2:3" hidden="1">
      <c r="B12368" s="49" t="s">
        <v>10404</v>
      </c>
      <c r="C12368" s="49" t="s">
        <v>213</v>
      </c>
    </row>
    <row r="12369" spans="2:3" hidden="1">
      <c r="B12369" s="49" t="s">
        <v>10405</v>
      </c>
      <c r="C12369" s="49" t="s">
        <v>213</v>
      </c>
    </row>
    <row r="12370" spans="2:3" hidden="1">
      <c r="B12370" s="49" t="s">
        <v>10406</v>
      </c>
      <c r="C12370" s="49" t="s">
        <v>213</v>
      </c>
    </row>
    <row r="12371" spans="2:3" hidden="1">
      <c r="B12371" s="49" t="s">
        <v>10407</v>
      </c>
      <c r="C12371" s="49" t="s">
        <v>213</v>
      </c>
    </row>
    <row r="12372" spans="2:3" hidden="1">
      <c r="B12372" s="49" t="s">
        <v>10408</v>
      </c>
      <c r="C12372" s="49" t="s">
        <v>213</v>
      </c>
    </row>
    <row r="12373" spans="2:3" hidden="1">
      <c r="B12373" s="49" t="s">
        <v>10409</v>
      </c>
      <c r="C12373" s="49" t="s">
        <v>213</v>
      </c>
    </row>
    <row r="12374" spans="2:3" hidden="1">
      <c r="B12374" s="49" t="s">
        <v>10410</v>
      </c>
      <c r="C12374" s="49" t="s">
        <v>213</v>
      </c>
    </row>
    <row r="12375" spans="2:3" hidden="1">
      <c r="B12375" s="49" t="s">
        <v>10411</v>
      </c>
      <c r="C12375" s="49" t="s">
        <v>213</v>
      </c>
    </row>
    <row r="12376" spans="2:3" hidden="1">
      <c r="B12376" s="49" t="s">
        <v>10412</v>
      </c>
      <c r="C12376" s="49" t="s">
        <v>213</v>
      </c>
    </row>
    <row r="12377" spans="2:3" hidden="1">
      <c r="B12377" s="49" t="s">
        <v>10413</v>
      </c>
      <c r="C12377" s="49" t="s">
        <v>31</v>
      </c>
    </row>
    <row r="12378" spans="2:3" hidden="1">
      <c r="B12378" s="49" t="s">
        <v>10414</v>
      </c>
      <c r="C12378" s="49" t="s">
        <v>31</v>
      </c>
    </row>
    <row r="12379" spans="2:3" hidden="1">
      <c r="B12379" s="49" t="s">
        <v>10415</v>
      </c>
      <c r="C12379" s="49" t="s">
        <v>31</v>
      </c>
    </row>
    <row r="12380" spans="2:3" hidden="1">
      <c r="B12380" s="49" t="s">
        <v>10416</v>
      </c>
      <c r="C12380" s="49" t="s">
        <v>213</v>
      </c>
    </row>
    <row r="12381" spans="2:3" hidden="1">
      <c r="B12381" s="49" t="s">
        <v>10417</v>
      </c>
      <c r="C12381" s="49" t="s">
        <v>213</v>
      </c>
    </row>
    <row r="12382" spans="2:3" hidden="1">
      <c r="B12382" s="49" t="s">
        <v>10418</v>
      </c>
      <c r="C12382" s="49" t="s">
        <v>213</v>
      </c>
    </row>
    <row r="12383" spans="2:3" hidden="1">
      <c r="B12383" s="49" t="s">
        <v>10419</v>
      </c>
      <c r="C12383" s="49" t="s">
        <v>213</v>
      </c>
    </row>
    <row r="12384" spans="2:3" hidden="1">
      <c r="B12384" s="49" t="s">
        <v>10420</v>
      </c>
      <c r="C12384" s="49" t="s">
        <v>213</v>
      </c>
    </row>
    <row r="12385" spans="2:3" hidden="1">
      <c r="B12385" s="49" t="s">
        <v>10421</v>
      </c>
      <c r="C12385" s="49" t="s">
        <v>213</v>
      </c>
    </row>
    <row r="12386" spans="2:3" hidden="1">
      <c r="B12386" s="49" t="s">
        <v>10422</v>
      </c>
      <c r="C12386" s="49" t="s">
        <v>213</v>
      </c>
    </row>
    <row r="12387" spans="2:3" hidden="1">
      <c r="B12387" s="49" t="s">
        <v>10423</v>
      </c>
      <c r="C12387" s="49" t="s">
        <v>213</v>
      </c>
    </row>
    <row r="12388" spans="2:3" hidden="1">
      <c r="B12388" s="49" t="s">
        <v>10424</v>
      </c>
      <c r="C12388" s="49" t="s">
        <v>213</v>
      </c>
    </row>
    <row r="12389" spans="2:3" hidden="1">
      <c r="B12389" s="49" t="s">
        <v>10425</v>
      </c>
      <c r="C12389" s="49" t="s">
        <v>213</v>
      </c>
    </row>
    <row r="12390" spans="2:3" hidden="1">
      <c r="B12390" s="49" t="s">
        <v>10426</v>
      </c>
      <c r="C12390" s="49" t="s">
        <v>213</v>
      </c>
    </row>
    <row r="12391" spans="2:3" hidden="1">
      <c r="B12391" s="49" t="s">
        <v>10427</v>
      </c>
      <c r="C12391" s="49" t="s">
        <v>213</v>
      </c>
    </row>
    <row r="12392" spans="2:3" hidden="1">
      <c r="B12392" s="49" t="s">
        <v>10428</v>
      </c>
      <c r="C12392" s="49" t="s">
        <v>213</v>
      </c>
    </row>
    <row r="12393" spans="2:3" hidden="1">
      <c r="B12393" s="49" t="s">
        <v>10429</v>
      </c>
      <c r="C12393" s="49" t="s">
        <v>213</v>
      </c>
    </row>
    <row r="12394" spans="2:3" hidden="1">
      <c r="B12394" s="49" t="s">
        <v>10430</v>
      </c>
      <c r="C12394" s="49" t="s">
        <v>213</v>
      </c>
    </row>
    <row r="12395" spans="2:3" hidden="1">
      <c r="B12395" s="49" t="s">
        <v>10431</v>
      </c>
      <c r="C12395" s="49" t="s">
        <v>213</v>
      </c>
    </row>
    <row r="12396" spans="2:3" hidden="1">
      <c r="B12396" s="49" t="s">
        <v>10432</v>
      </c>
      <c r="C12396" s="49" t="s">
        <v>213</v>
      </c>
    </row>
    <row r="12397" spans="2:3" hidden="1">
      <c r="B12397" s="49" t="s">
        <v>10433</v>
      </c>
      <c r="C12397" s="49" t="s">
        <v>213</v>
      </c>
    </row>
    <row r="12398" spans="2:3" hidden="1">
      <c r="B12398" s="49" t="s">
        <v>10434</v>
      </c>
      <c r="C12398" s="49" t="s">
        <v>213</v>
      </c>
    </row>
    <row r="12399" spans="2:3" hidden="1">
      <c r="B12399" s="49" t="s">
        <v>10435</v>
      </c>
      <c r="C12399" s="49" t="s">
        <v>206</v>
      </c>
    </row>
    <row r="12400" spans="2:3" hidden="1">
      <c r="B12400" s="49" t="s">
        <v>10436</v>
      </c>
      <c r="C12400" s="49" t="s">
        <v>206</v>
      </c>
    </row>
    <row r="12401" spans="2:3" hidden="1">
      <c r="B12401" s="49" t="s">
        <v>10437</v>
      </c>
      <c r="C12401" s="49" t="s">
        <v>206</v>
      </c>
    </row>
    <row r="12402" spans="2:3" hidden="1">
      <c r="B12402" s="49" t="s">
        <v>10438</v>
      </c>
      <c r="C12402" s="49" t="s">
        <v>206</v>
      </c>
    </row>
    <row r="12403" spans="2:3" hidden="1">
      <c r="B12403" s="49" t="s">
        <v>10439</v>
      </c>
      <c r="C12403" s="49" t="s">
        <v>206</v>
      </c>
    </row>
    <row r="12404" spans="2:3" hidden="1">
      <c r="B12404" s="49" t="s">
        <v>10440</v>
      </c>
      <c r="C12404" s="49" t="s">
        <v>206</v>
      </c>
    </row>
    <row r="12405" spans="2:3" hidden="1">
      <c r="B12405" s="49" t="s">
        <v>10441</v>
      </c>
      <c r="C12405" s="49" t="s">
        <v>206</v>
      </c>
    </row>
    <row r="12406" spans="2:3" hidden="1">
      <c r="B12406" s="49" t="s">
        <v>10442</v>
      </c>
      <c r="C12406" s="49" t="s">
        <v>206</v>
      </c>
    </row>
    <row r="12407" spans="2:3" hidden="1">
      <c r="B12407" s="49" t="s">
        <v>10443</v>
      </c>
      <c r="C12407" s="49" t="s">
        <v>206</v>
      </c>
    </row>
    <row r="12408" spans="2:3" hidden="1">
      <c r="B12408" s="49" t="s">
        <v>10444</v>
      </c>
      <c r="C12408" s="49" t="s">
        <v>206</v>
      </c>
    </row>
    <row r="12409" spans="2:3" hidden="1">
      <c r="B12409" s="49" t="s">
        <v>10445</v>
      </c>
      <c r="C12409" s="49" t="s">
        <v>206</v>
      </c>
    </row>
    <row r="12410" spans="2:3" hidden="1">
      <c r="B12410" s="49" t="s">
        <v>10446</v>
      </c>
      <c r="C12410" s="49" t="s">
        <v>206</v>
      </c>
    </row>
    <row r="12411" spans="2:3" hidden="1">
      <c r="B12411" s="49" t="s">
        <v>10447</v>
      </c>
      <c r="C12411" s="49" t="s">
        <v>206</v>
      </c>
    </row>
    <row r="12412" spans="2:3" hidden="1">
      <c r="B12412" s="49" t="s">
        <v>10448</v>
      </c>
      <c r="C12412" s="49" t="s">
        <v>206</v>
      </c>
    </row>
    <row r="12413" spans="2:3" hidden="1">
      <c r="B12413" s="49" t="s">
        <v>10449</v>
      </c>
      <c r="C12413" s="49" t="s">
        <v>206</v>
      </c>
    </row>
    <row r="12414" spans="2:3" hidden="1">
      <c r="B12414" s="49" t="s">
        <v>10450</v>
      </c>
      <c r="C12414" s="49" t="s">
        <v>206</v>
      </c>
    </row>
    <row r="12415" spans="2:3" hidden="1">
      <c r="B12415" s="49" t="s">
        <v>10451</v>
      </c>
      <c r="C12415" s="49" t="s">
        <v>206</v>
      </c>
    </row>
    <row r="12416" spans="2:3" hidden="1">
      <c r="B12416" s="49" t="s">
        <v>10452</v>
      </c>
      <c r="C12416" s="49" t="s">
        <v>206</v>
      </c>
    </row>
    <row r="12417" spans="2:3" hidden="1">
      <c r="B12417" s="49" t="s">
        <v>10453</v>
      </c>
      <c r="C12417" s="49" t="s">
        <v>206</v>
      </c>
    </row>
    <row r="12418" spans="2:3" hidden="1">
      <c r="B12418" s="49" t="s">
        <v>10454</v>
      </c>
      <c r="C12418" s="49" t="s">
        <v>206</v>
      </c>
    </row>
    <row r="12419" spans="2:3" hidden="1">
      <c r="B12419" s="49" t="s">
        <v>10455</v>
      </c>
      <c r="C12419" s="49" t="s">
        <v>206</v>
      </c>
    </row>
    <row r="12420" spans="2:3" hidden="1">
      <c r="B12420" s="49" t="s">
        <v>10456</v>
      </c>
      <c r="C12420" s="49" t="s">
        <v>206</v>
      </c>
    </row>
    <row r="12421" spans="2:3" hidden="1">
      <c r="B12421" s="49" t="s">
        <v>10457</v>
      </c>
      <c r="C12421" s="49" t="s">
        <v>206</v>
      </c>
    </row>
    <row r="12422" spans="2:3" hidden="1">
      <c r="B12422" s="49" t="s">
        <v>10458</v>
      </c>
      <c r="C12422" s="49" t="s">
        <v>206</v>
      </c>
    </row>
    <row r="12423" spans="2:3" hidden="1">
      <c r="B12423" s="49" t="s">
        <v>10459</v>
      </c>
      <c r="C12423" s="49" t="s">
        <v>213</v>
      </c>
    </row>
    <row r="12424" spans="2:3" hidden="1">
      <c r="B12424" s="49" t="s">
        <v>10460</v>
      </c>
      <c r="C12424" s="49" t="s">
        <v>213</v>
      </c>
    </row>
    <row r="12425" spans="2:3" hidden="1">
      <c r="B12425" s="49" t="s">
        <v>10461</v>
      </c>
      <c r="C12425" s="49" t="s">
        <v>213</v>
      </c>
    </row>
    <row r="12426" spans="2:3" hidden="1">
      <c r="B12426" s="49" t="s">
        <v>10462</v>
      </c>
      <c r="C12426" s="49" t="s">
        <v>213</v>
      </c>
    </row>
    <row r="12427" spans="2:3" hidden="1">
      <c r="B12427" s="49" t="s">
        <v>10463</v>
      </c>
      <c r="C12427" s="49" t="s">
        <v>213</v>
      </c>
    </row>
    <row r="12428" spans="2:3" hidden="1">
      <c r="B12428" s="49" t="s">
        <v>10464</v>
      </c>
      <c r="C12428" s="49" t="s">
        <v>213</v>
      </c>
    </row>
    <row r="12429" spans="2:3" hidden="1">
      <c r="B12429" s="49" t="s">
        <v>10465</v>
      </c>
      <c r="C12429" s="49" t="s">
        <v>213</v>
      </c>
    </row>
    <row r="12430" spans="2:3" hidden="1">
      <c r="B12430" s="49" t="s">
        <v>10466</v>
      </c>
      <c r="C12430" s="49" t="s">
        <v>213</v>
      </c>
    </row>
    <row r="12431" spans="2:3" hidden="1">
      <c r="B12431" s="49" t="s">
        <v>10467</v>
      </c>
      <c r="C12431" s="49" t="s">
        <v>213</v>
      </c>
    </row>
    <row r="12432" spans="2:3" hidden="1">
      <c r="B12432" s="49" t="s">
        <v>10468</v>
      </c>
      <c r="C12432" s="49" t="s">
        <v>213</v>
      </c>
    </row>
    <row r="12433" spans="2:3" hidden="1">
      <c r="B12433" s="49" t="s">
        <v>10469</v>
      </c>
      <c r="C12433" s="49" t="s">
        <v>213</v>
      </c>
    </row>
    <row r="12434" spans="2:3" hidden="1">
      <c r="B12434" s="49" t="s">
        <v>10470</v>
      </c>
      <c r="C12434" s="49" t="s">
        <v>213</v>
      </c>
    </row>
    <row r="12435" spans="2:3" hidden="1">
      <c r="B12435" s="49" t="s">
        <v>10471</v>
      </c>
      <c r="C12435" s="49" t="s">
        <v>213</v>
      </c>
    </row>
    <row r="12436" spans="2:3" hidden="1">
      <c r="B12436" s="49" t="s">
        <v>10472</v>
      </c>
      <c r="C12436" s="49" t="s">
        <v>213</v>
      </c>
    </row>
    <row r="12437" spans="2:3" hidden="1">
      <c r="B12437" s="49" t="s">
        <v>10473</v>
      </c>
      <c r="C12437" s="49" t="s">
        <v>213</v>
      </c>
    </row>
    <row r="12438" spans="2:3" hidden="1">
      <c r="B12438" s="49" t="s">
        <v>10474</v>
      </c>
      <c r="C12438" s="49" t="s">
        <v>213</v>
      </c>
    </row>
    <row r="12439" spans="2:3" hidden="1">
      <c r="B12439" s="49" t="s">
        <v>10475</v>
      </c>
      <c r="C12439" s="49" t="s">
        <v>213</v>
      </c>
    </row>
    <row r="12440" spans="2:3" hidden="1">
      <c r="B12440" s="49" t="s">
        <v>10476</v>
      </c>
      <c r="C12440" s="49" t="s">
        <v>213</v>
      </c>
    </row>
    <row r="12441" spans="2:3" hidden="1">
      <c r="B12441" s="49" t="s">
        <v>10477</v>
      </c>
      <c r="C12441" s="49" t="s">
        <v>213</v>
      </c>
    </row>
    <row r="12442" spans="2:3" hidden="1">
      <c r="B12442" s="49" t="s">
        <v>10478</v>
      </c>
      <c r="C12442" s="49" t="s">
        <v>213</v>
      </c>
    </row>
    <row r="12443" spans="2:3" hidden="1">
      <c r="B12443" s="49" t="s">
        <v>10479</v>
      </c>
      <c r="C12443" s="49" t="s">
        <v>213</v>
      </c>
    </row>
    <row r="12444" spans="2:3" hidden="1">
      <c r="B12444" s="49" t="s">
        <v>10480</v>
      </c>
      <c r="C12444" s="49" t="s">
        <v>213</v>
      </c>
    </row>
    <row r="12445" spans="2:3" hidden="1">
      <c r="B12445" s="49" t="s">
        <v>10481</v>
      </c>
      <c r="C12445" s="49" t="s">
        <v>213</v>
      </c>
    </row>
    <row r="12446" spans="2:3" hidden="1">
      <c r="B12446" s="49" t="s">
        <v>10482</v>
      </c>
      <c r="C12446" s="49" t="s">
        <v>213</v>
      </c>
    </row>
    <row r="12447" spans="2:3" hidden="1">
      <c r="B12447" s="49" t="s">
        <v>10483</v>
      </c>
      <c r="C12447" s="49" t="s">
        <v>213</v>
      </c>
    </row>
    <row r="12448" spans="2:3" hidden="1">
      <c r="B12448" s="49" t="s">
        <v>10484</v>
      </c>
      <c r="C12448" s="49" t="s">
        <v>213</v>
      </c>
    </row>
    <row r="12449" spans="2:3" hidden="1">
      <c r="B12449" s="49" t="s">
        <v>10485</v>
      </c>
      <c r="C12449" s="49" t="s">
        <v>213</v>
      </c>
    </row>
    <row r="12450" spans="2:3" hidden="1">
      <c r="B12450" s="49" t="s">
        <v>10486</v>
      </c>
      <c r="C12450" s="49" t="s">
        <v>213</v>
      </c>
    </row>
    <row r="12451" spans="2:3" hidden="1">
      <c r="B12451" s="49" t="s">
        <v>10487</v>
      </c>
      <c r="C12451" s="49" t="s">
        <v>213</v>
      </c>
    </row>
    <row r="12452" spans="2:3" hidden="1">
      <c r="B12452" s="49" t="s">
        <v>10488</v>
      </c>
      <c r="C12452" s="49" t="s">
        <v>213</v>
      </c>
    </row>
    <row r="12453" spans="2:3" hidden="1">
      <c r="B12453" s="49" t="s">
        <v>10489</v>
      </c>
      <c r="C12453" s="49" t="s">
        <v>213</v>
      </c>
    </row>
    <row r="12454" spans="2:3" hidden="1">
      <c r="B12454" s="49" t="s">
        <v>10490</v>
      </c>
      <c r="C12454" s="49" t="s">
        <v>213</v>
      </c>
    </row>
    <row r="12455" spans="2:3" hidden="1">
      <c r="B12455" s="49" t="s">
        <v>10491</v>
      </c>
      <c r="C12455" s="49" t="s">
        <v>213</v>
      </c>
    </row>
    <row r="12456" spans="2:3" hidden="1">
      <c r="B12456" s="49" t="s">
        <v>10492</v>
      </c>
      <c r="C12456" s="49" t="s">
        <v>213</v>
      </c>
    </row>
    <row r="12457" spans="2:3" hidden="1">
      <c r="B12457" s="49" t="s">
        <v>10493</v>
      </c>
      <c r="C12457" s="49" t="s">
        <v>213</v>
      </c>
    </row>
    <row r="12458" spans="2:3" hidden="1">
      <c r="B12458" s="49" t="s">
        <v>10494</v>
      </c>
      <c r="C12458" s="49" t="s">
        <v>213</v>
      </c>
    </row>
    <row r="12459" spans="2:3" hidden="1">
      <c r="B12459" s="49" t="s">
        <v>10495</v>
      </c>
      <c r="C12459" s="49" t="s">
        <v>213</v>
      </c>
    </row>
    <row r="12460" spans="2:3" hidden="1">
      <c r="B12460" s="49" t="s">
        <v>10496</v>
      </c>
      <c r="C12460" s="49" t="s">
        <v>213</v>
      </c>
    </row>
    <row r="12461" spans="2:3" hidden="1">
      <c r="B12461" s="49" t="s">
        <v>10497</v>
      </c>
      <c r="C12461" s="49" t="s">
        <v>213</v>
      </c>
    </row>
    <row r="12462" spans="2:3" hidden="1">
      <c r="B12462" s="49" t="s">
        <v>10498</v>
      </c>
      <c r="C12462" s="49" t="s">
        <v>213</v>
      </c>
    </row>
    <row r="12463" spans="2:3" hidden="1">
      <c r="B12463" s="49" t="s">
        <v>10499</v>
      </c>
      <c r="C12463" s="49" t="s">
        <v>213</v>
      </c>
    </row>
    <row r="12464" spans="2:3" hidden="1">
      <c r="B12464" s="49" t="s">
        <v>10500</v>
      </c>
      <c r="C12464" s="49" t="s">
        <v>213</v>
      </c>
    </row>
    <row r="12465" spans="2:3" hidden="1">
      <c r="B12465" s="49" t="s">
        <v>10501</v>
      </c>
      <c r="C12465" s="49" t="s">
        <v>213</v>
      </c>
    </row>
    <row r="12466" spans="2:3" hidden="1">
      <c r="B12466" s="49" t="s">
        <v>10502</v>
      </c>
      <c r="C12466" s="49" t="s">
        <v>213</v>
      </c>
    </row>
    <row r="12467" spans="2:3" hidden="1">
      <c r="B12467" s="49" t="s">
        <v>10503</v>
      </c>
      <c r="C12467" s="49" t="s">
        <v>213</v>
      </c>
    </row>
    <row r="12468" spans="2:3" hidden="1">
      <c r="B12468" s="49" t="s">
        <v>10504</v>
      </c>
      <c r="C12468" s="49" t="s">
        <v>213</v>
      </c>
    </row>
    <row r="12469" spans="2:3" hidden="1">
      <c r="B12469" s="49" t="s">
        <v>10505</v>
      </c>
      <c r="C12469" s="49" t="s">
        <v>213</v>
      </c>
    </row>
    <row r="12470" spans="2:3" hidden="1">
      <c r="B12470" s="49" t="s">
        <v>10506</v>
      </c>
      <c r="C12470" s="49" t="s">
        <v>213</v>
      </c>
    </row>
    <row r="12471" spans="2:3" hidden="1">
      <c r="B12471" s="49" t="s">
        <v>10507</v>
      </c>
      <c r="C12471" s="49" t="s">
        <v>213</v>
      </c>
    </row>
    <row r="12472" spans="2:3" hidden="1">
      <c r="B12472" s="49" t="s">
        <v>10508</v>
      </c>
      <c r="C12472" s="49" t="s">
        <v>213</v>
      </c>
    </row>
    <row r="12473" spans="2:3" hidden="1">
      <c r="B12473" s="49" t="s">
        <v>10509</v>
      </c>
      <c r="C12473" s="49" t="s">
        <v>213</v>
      </c>
    </row>
    <row r="12474" spans="2:3" hidden="1">
      <c r="B12474" s="49" t="s">
        <v>10510</v>
      </c>
      <c r="C12474" s="49" t="s">
        <v>213</v>
      </c>
    </row>
    <row r="12475" spans="2:3" hidden="1">
      <c r="B12475" s="49" t="s">
        <v>10511</v>
      </c>
      <c r="C12475" s="49" t="s">
        <v>213</v>
      </c>
    </row>
    <row r="12476" spans="2:3" hidden="1">
      <c r="B12476" s="49" t="s">
        <v>10512</v>
      </c>
      <c r="C12476" s="49" t="s">
        <v>213</v>
      </c>
    </row>
    <row r="12477" spans="2:3" hidden="1">
      <c r="B12477" s="49" t="s">
        <v>10513</v>
      </c>
      <c r="C12477" s="49" t="s">
        <v>213</v>
      </c>
    </row>
    <row r="12478" spans="2:3" hidden="1">
      <c r="B12478" s="49" t="s">
        <v>10514</v>
      </c>
      <c r="C12478" s="49" t="s">
        <v>213</v>
      </c>
    </row>
    <row r="12479" spans="2:3" hidden="1">
      <c r="B12479" s="49" t="s">
        <v>10515</v>
      </c>
      <c r="C12479" s="49" t="s">
        <v>213</v>
      </c>
    </row>
    <row r="12480" spans="2:3" hidden="1">
      <c r="B12480" s="49" t="s">
        <v>10516</v>
      </c>
      <c r="C12480" s="49" t="s">
        <v>213</v>
      </c>
    </row>
    <row r="12481" spans="2:3" hidden="1">
      <c r="B12481" s="49" t="s">
        <v>10517</v>
      </c>
      <c r="C12481" s="49" t="s">
        <v>213</v>
      </c>
    </row>
    <row r="12482" spans="2:3" hidden="1">
      <c r="B12482" s="49" t="s">
        <v>10518</v>
      </c>
      <c r="C12482" s="49" t="s">
        <v>213</v>
      </c>
    </row>
    <row r="12483" spans="2:3" hidden="1">
      <c r="B12483" s="49" t="s">
        <v>10519</v>
      </c>
      <c r="C12483" s="49" t="s">
        <v>213</v>
      </c>
    </row>
    <row r="12484" spans="2:3" hidden="1">
      <c r="B12484" s="49" t="s">
        <v>10520</v>
      </c>
      <c r="C12484" s="49" t="s">
        <v>213</v>
      </c>
    </row>
    <row r="12485" spans="2:3" hidden="1">
      <c r="B12485" s="49" t="s">
        <v>10521</v>
      </c>
      <c r="C12485" s="49" t="s">
        <v>213</v>
      </c>
    </row>
    <row r="12486" spans="2:3" hidden="1">
      <c r="B12486" s="49" t="s">
        <v>10522</v>
      </c>
      <c r="C12486" s="49" t="s">
        <v>213</v>
      </c>
    </row>
    <row r="12487" spans="2:3" hidden="1">
      <c r="B12487" s="49" t="s">
        <v>10523</v>
      </c>
      <c r="C12487" s="49" t="s">
        <v>206</v>
      </c>
    </row>
    <row r="12488" spans="2:3" hidden="1">
      <c r="B12488" s="49" t="s">
        <v>10524</v>
      </c>
      <c r="C12488" s="49" t="s">
        <v>206</v>
      </c>
    </row>
    <row r="12489" spans="2:3" hidden="1">
      <c r="B12489" s="49" t="s">
        <v>10525</v>
      </c>
      <c r="C12489" s="49" t="s">
        <v>206</v>
      </c>
    </row>
    <row r="12490" spans="2:3" hidden="1">
      <c r="B12490" s="49" t="s">
        <v>10526</v>
      </c>
      <c r="C12490" s="49" t="s">
        <v>206</v>
      </c>
    </row>
    <row r="12491" spans="2:3" hidden="1">
      <c r="B12491" s="49" t="s">
        <v>10527</v>
      </c>
      <c r="C12491" s="49" t="s">
        <v>206</v>
      </c>
    </row>
    <row r="12492" spans="2:3" hidden="1">
      <c r="B12492" s="49" t="s">
        <v>10528</v>
      </c>
      <c r="C12492" s="49" t="s">
        <v>206</v>
      </c>
    </row>
    <row r="12493" spans="2:3" hidden="1">
      <c r="B12493" s="49" t="s">
        <v>10529</v>
      </c>
      <c r="C12493" s="49" t="s">
        <v>206</v>
      </c>
    </row>
    <row r="12494" spans="2:3" hidden="1">
      <c r="B12494" s="49" t="s">
        <v>10530</v>
      </c>
      <c r="C12494" s="49" t="s">
        <v>206</v>
      </c>
    </row>
    <row r="12495" spans="2:3" hidden="1">
      <c r="B12495" s="49" t="s">
        <v>10531</v>
      </c>
      <c r="C12495" s="49" t="s">
        <v>206</v>
      </c>
    </row>
    <row r="12496" spans="2:3" hidden="1">
      <c r="B12496" s="49" t="s">
        <v>10532</v>
      </c>
      <c r="C12496" s="49" t="s">
        <v>209</v>
      </c>
    </row>
    <row r="12497" spans="2:3" hidden="1">
      <c r="B12497" s="49" t="s">
        <v>10533</v>
      </c>
      <c r="C12497" s="49" t="s">
        <v>209</v>
      </c>
    </row>
    <row r="12498" spans="2:3" hidden="1">
      <c r="B12498" s="49" t="s">
        <v>10534</v>
      </c>
      <c r="C12498" s="49" t="s">
        <v>209</v>
      </c>
    </row>
    <row r="12499" spans="2:3" hidden="1">
      <c r="B12499" s="49" t="s">
        <v>10535</v>
      </c>
      <c r="C12499" s="49" t="s">
        <v>209</v>
      </c>
    </row>
    <row r="12500" spans="2:3" hidden="1">
      <c r="B12500" s="49" t="s">
        <v>10536</v>
      </c>
      <c r="C12500" s="49" t="s">
        <v>209</v>
      </c>
    </row>
    <row r="12501" spans="2:3" hidden="1">
      <c r="B12501" s="49" t="s">
        <v>10537</v>
      </c>
      <c r="C12501" s="49" t="s">
        <v>209</v>
      </c>
    </row>
    <row r="12502" spans="2:3" hidden="1">
      <c r="B12502" s="49" t="s">
        <v>10538</v>
      </c>
      <c r="C12502" s="49" t="s">
        <v>209</v>
      </c>
    </row>
    <row r="12503" spans="2:3" hidden="1">
      <c r="B12503" s="49" t="s">
        <v>10539</v>
      </c>
      <c r="C12503" s="49" t="s">
        <v>209</v>
      </c>
    </row>
    <row r="12504" spans="2:3" hidden="1">
      <c r="B12504" s="49" t="s">
        <v>10540</v>
      </c>
      <c r="C12504" s="49" t="s">
        <v>209</v>
      </c>
    </row>
    <row r="12505" spans="2:3" hidden="1">
      <c r="B12505" s="49" t="s">
        <v>10541</v>
      </c>
      <c r="C12505" s="49" t="s">
        <v>209</v>
      </c>
    </row>
    <row r="12506" spans="2:3" hidden="1">
      <c r="B12506" s="49" t="s">
        <v>10542</v>
      </c>
      <c r="C12506" s="49" t="s">
        <v>209</v>
      </c>
    </row>
    <row r="12507" spans="2:3" hidden="1">
      <c r="B12507" s="49" t="s">
        <v>10543</v>
      </c>
      <c r="C12507" s="49" t="s">
        <v>209</v>
      </c>
    </row>
    <row r="12508" spans="2:3" hidden="1">
      <c r="B12508" s="49" t="s">
        <v>10544</v>
      </c>
      <c r="C12508" s="49" t="s">
        <v>209</v>
      </c>
    </row>
    <row r="12509" spans="2:3" hidden="1">
      <c r="B12509" s="49" t="s">
        <v>10545</v>
      </c>
      <c r="C12509" s="49" t="s">
        <v>209</v>
      </c>
    </row>
    <row r="12510" spans="2:3" hidden="1">
      <c r="B12510" s="49" t="s">
        <v>10546</v>
      </c>
      <c r="C12510" s="49" t="s">
        <v>209</v>
      </c>
    </row>
    <row r="12511" spans="2:3" hidden="1">
      <c r="B12511" s="49" t="s">
        <v>10547</v>
      </c>
      <c r="C12511" s="49" t="s">
        <v>209</v>
      </c>
    </row>
    <row r="12512" spans="2:3" hidden="1">
      <c r="B12512" s="49" t="s">
        <v>10548</v>
      </c>
      <c r="C12512" s="49" t="s">
        <v>209</v>
      </c>
    </row>
    <row r="12513" spans="2:3" hidden="1">
      <c r="B12513" s="49" t="s">
        <v>10549</v>
      </c>
      <c r="C12513" s="49" t="s">
        <v>209</v>
      </c>
    </row>
    <row r="12514" spans="2:3" hidden="1">
      <c r="B12514" s="49" t="s">
        <v>10550</v>
      </c>
      <c r="C12514" s="49" t="s">
        <v>209</v>
      </c>
    </row>
    <row r="12515" spans="2:3" hidden="1">
      <c r="B12515" s="49" t="s">
        <v>10551</v>
      </c>
      <c r="C12515" s="49" t="s">
        <v>209</v>
      </c>
    </row>
    <row r="12516" spans="2:3" hidden="1">
      <c r="B12516" s="49" t="s">
        <v>10552</v>
      </c>
      <c r="C12516" s="49" t="s">
        <v>209</v>
      </c>
    </row>
    <row r="12517" spans="2:3" hidden="1">
      <c r="B12517" s="49" t="s">
        <v>10553</v>
      </c>
      <c r="C12517" s="49" t="s">
        <v>209</v>
      </c>
    </row>
    <row r="12518" spans="2:3" hidden="1">
      <c r="B12518" s="49" t="s">
        <v>10554</v>
      </c>
      <c r="C12518" s="49" t="s">
        <v>209</v>
      </c>
    </row>
    <row r="12519" spans="2:3" hidden="1">
      <c r="B12519" s="49" t="s">
        <v>10555</v>
      </c>
      <c r="C12519" s="49" t="s">
        <v>209</v>
      </c>
    </row>
    <row r="12520" spans="2:3" hidden="1">
      <c r="B12520" s="49" t="s">
        <v>10556</v>
      </c>
      <c r="C12520" s="49" t="s">
        <v>209</v>
      </c>
    </row>
    <row r="12521" spans="2:3" hidden="1">
      <c r="B12521" s="49" t="s">
        <v>10557</v>
      </c>
      <c r="C12521" s="49" t="s">
        <v>209</v>
      </c>
    </row>
    <row r="12522" spans="2:3" hidden="1">
      <c r="B12522" s="49" t="s">
        <v>10558</v>
      </c>
      <c r="C12522" s="49" t="s">
        <v>209</v>
      </c>
    </row>
    <row r="12523" spans="2:3" hidden="1">
      <c r="B12523" s="49" t="s">
        <v>10559</v>
      </c>
      <c r="C12523" s="49" t="s">
        <v>209</v>
      </c>
    </row>
    <row r="12524" spans="2:3" hidden="1">
      <c r="B12524" s="49" t="s">
        <v>10560</v>
      </c>
      <c r="C12524" s="49" t="s">
        <v>209</v>
      </c>
    </row>
    <row r="12525" spans="2:3" hidden="1">
      <c r="B12525" s="49" t="s">
        <v>10561</v>
      </c>
      <c r="C12525" s="49" t="s">
        <v>209</v>
      </c>
    </row>
    <row r="12526" spans="2:3" hidden="1">
      <c r="B12526" s="49" t="s">
        <v>10562</v>
      </c>
      <c r="C12526" s="49" t="s">
        <v>209</v>
      </c>
    </row>
    <row r="12527" spans="2:3" hidden="1">
      <c r="B12527" s="49" t="s">
        <v>10563</v>
      </c>
      <c r="C12527" s="49" t="s">
        <v>209</v>
      </c>
    </row>
    <row r="12528" spans="2:3" hidden="1">
      <c r="B12528" s="49" t="s">
        <v>10564</v>
      </c>
      <c r="C12528" s="49" t="s">
        <v>209</v>
      </c>
    </row>
    <row r="12529" spans="2:3" hidden="1">
      <c r="B12529" s="49" t="s">
        <v>10565</v>
      </c>
      <c r="C12529" s="49" t="s">
        <v>209</v>
      </c>
    </row>
    <row r="12530" spans="2:3" hidden="1">
      <c r="B12530" s="49" t="s">
        <v>10566</v>
      </c>
      <c r="C12530" s="49" t="s">
        <v>209</v>
      </c>
    </row>
    <row r="12531" spans="2:3" hidden="1">
      <c r="B12531" s="49" t="s">
        <v>10567</v>
      </c>
      <c r="C12531" s="49" t="s">
        <v>209</v>
      </c>
    </row>
    <row r="12532" spans="2:3" hidden="1">
      <c r="B12532" s="49" t="s">
        <v>10568</v>
      </c>
      <c r="C12532" s="49" t="s">
        <v>209</v>
      </c>
    </row>
    <row r="12533" spans="2:3" hidden="1">
      <c r="B12533" s="49" t="s">
        <v>10569</v>
      </c>
      <c r="C12533" s="49" t="s">
        <v>209</v>
      </c>
    </row>
    <row r="12534" spans="2:3" hidden="1">
      <c r="B12534" s="49" t="s">
        <v>10570</v>
      </c>
      <c r="C12534" s="49" t="s">
        <v>209</v>
      </c>
    </row>
    <row r="12535" spans="2:3" hidden="1">
      <c r="B12535" s="49" t="s">
        <v>10571</v>
      </c>
      <c r="C12535" s="49" t="s">
        <v>209</v>
      </c>
    </row>
    <row r="12536" spans="2:3" hidden="1">
      <c r="B12536" s="49" t="s">
        <v>10572</v>
      </c>
      <c r="C12536" s="49" t="s">
        <v>209</v>
      </c>
    </row>
    <row r="12537" spans="2:3" hidden="1">
      <c r="B12537" s="49" t="s">
        <v>10573</v>
      </c>
      <c r="C12537" s="49" t="s">
        <v>209</v>
      </c>
    </row>
    <row r="12538" spans="2:3" hidden="1">
      <c r="B12538" s="49" t="s">
        <v>10574</v>
      </c>
      <c r="C12538" s="49" t="s">
        <v>209</v>
      </c>
    </row>
    <row r="12539" spans="2:3" hidden="1">
      <c r="B12539" s="49" t="s">
        <v>10575</v>
      </c>
      <c r="C12539" s="49" t="s">
        <v>209</v>
      </c>
    </row>
    <row r="12540" spans="2:3" hidden="1">
      <c r="B12540" s="49" t="s">
        <v>10576</v>
      </c>
      <c r="C12540" s="49" t="s">
        <v>209</v>
      </c>
    </row>
    <row r="12541" spans="2:3" hidden="1">
      <c r="B12541" s="49" t="s">
        <v>10577</v>
      </c>
      <c r="C12541" s="49" t="s">
        <v>209</v>
      </c>
    </row>
    <row r="12542" spans="2:3" hidden="1">
      <c r="B12542" s="49" t="s">
        <v>10578</v>
      </c>
      <c r="C12542" s="49" t="s">
        <v>209</v>
      </c>
    </row>
    <row r="12543" spans="2:3" hidden="1">
      <c r="B12543" s="49" t="s">
        <v>10579</v>
      </c>
      <c r="C12543" s="49" t="s">
        <v>209</v>
      </c>
    </row>
    <row r="12544" spans="2:3" hidden="1">
      <c r="B12544" s="49" t="s">
        <v>10580</v>
      </c>
      <c r="C12544" s="49" t="s">
        <v>209</v>
      </c>
    </row>
    <row r="12545" spans="2:3" hidden="1">
      <c r="B12545" s="49" t="s">
        <v>10581</v>
      </c>
      <c r="C12545" s="49" t="s">
        <v>209</v>
      </c>
    </row>
    <row r="12546" spans="2:3" hidden="1">
      <c r="B12546" s="49" t="s">
        <v>10582</v>
      </c>
      <c r="C12546" s="49" t="s">
        <v>209</v>
      </c>
    </row>
    <row r="12547" spans="2:3" hidden="1">
      <c r="B12547" s="49" t="s">
        <v>10583</v>
      </c>
      <c r="C12547" s="49" t="s">
        <v>209</v>
      </c>
    </row>
    <row r="12548" spans="2:3" hidden="1">
      <c r="B12548" s="49" t="s">
        <v>10584</v>
      </c>
      <c r="C12548" s="49" t="s">
        <v>209</v>
      </c>
    </row>
    <row r="12549" spans="2:3" hidden="1">
      <c r="B12549" s="49" t="s">
        <v>10585</v>
      </c>
      <c r="C12549" s="49" t="s">
        <v>209</v>
      </c>
    </row>
    <row r="12550" spans="2:3" hidden="1">
      <c r="B12550" s="49" t="s">
        <v>10586</v>
      </c>
      <c r="C12550" s="49" t="s">
        <v>209</v>
      </c>
    </row>
    <row r="12551" spans="2:3" hidden="1">
      <c r="B12551" s="49" t="s">
        <v>10587</v>
      </c>
      <c r="C12551" s="49" t="s">
        <v>209</v>
      </c>
    </row>
    <row r="12552" spans="2:3" hidden="1">
      <c r="B12552" s="49" t="s">
        <v>10588</v>
      </c>
      <c r="C12552" s="49" t="s">
        <v>209</v>
      </c>
    </row>
    <row r="12553" spans="2:3" hidden="1">
      <c r="B12553" s="49" t="s">
        <v>10589</v>
      </c>
      <c r="C12553" s="49" t="s">
        <v>209</v>
      </c>
    </row>
    <row r="12554" spans="2:3" hidden="1">
      <c r="B12554" s="49" t="s">
        <v>10590</v>
      </c>
      <c r="C12554" s="49" t="s">
        <v>209</v>
      </c>
    </row>
    <row r="12555" spans="2:3" hidden="1">
      <c r="B12555" s="49" t="s">
        <v>10591</v>
      </c>
      <c r="C12555" s="49" t="s">
        <v>209</v>
      </c>
    </row>
    <row r="12556" spans="2:3" hidden="1">
      <c r="B12556" s="49" t="s">
        <v>10592</v>
      </c>
      <c r="C12556" s="49" t="s">
        <v>209</v>
      </c>
    </row>
    <row r="12557" spans="2:3" hidden="1">
      <c r="B12557" s="49" t="s">
        <v>10593</v>
      </c>
      <c r="C12557" s="49" t="s">
        <v>209</v>
      </c>
    </row>
    <row r="12558" spans="2:3" hidden="1">
      <c r="B12558" s="49" t="s">
        <v>10594</v>
      </c>
      <c r="C12558" s="49" t="s">
        <v>209</v>
      </c>
    </row>
    <row r="12559" spans="2:3" hidden="1">
      <c r="B12559" s="49" t="s">
        <v>10595</v>
      </c>
      <c r="C12559" s="49" t="s">
        <v>209</v>
      </c>
    </row>
    <row r="12560" spans="2:3" hidden="1">
      <c r="B12560" s="49" t="s">
        <v>10596</v>
      </c>
      <c r="C12560" s="49" t="s">
        <v>209</v>
      </c>
    </row>
    <row r="12561" spans="2:3" hidden="1">
      <c r="B12561" s="49" t="s">
        <v>10597</v>
      </c>
      <c r="C12561" s="49" t="s">
        <v>209</v>
      </c>
    </row>
    <row r="12562" spans="2:3" hidden="1">
      <c r="B12562" s="49" t="s">
        <v>10598</v>
      </c>
      <c r="C12562" s="49" t="s">
        <v>209</v>
      </c>
    </row>
    <row r="12563" spans="2:3" hidden="1">
      <c r="B12563" s="49" t="s">
        <v>10599</v>
      </c>
      <c r="C12563" s="49" t="s">
        <v>209</v>
      </c>
    </row>
    <row r="12564" spans="2:3" hidden="1">
      <c r="B12564" s="49" t="s">
        <v>10600</v>
      </c>
      <c r="C12564" s="49" t="s">
        <v>209</v>
      </c>
    </row>
    <row r="12565" spans="2:3" hidden="1">
      <c r="B12565" s="49" t="s">
        <v>10601</v>
      </c>
      <c r="C12565" s="49" t="s">
        <v>209</v>
      </c>
    </row>
    <row r="12566" spans="2:3" hidden="1">
      <c r="B12566" s="49" t="s">
        <v>10602</v>
      </c>
      <c r="C12566" s="49" t="s">
        <v>209</v>
      </c>
    </row>
    <row r="12567" spans="2:3" hidden="1">
      <c r="B12567" s="49" t="s">
        <v>10603</v>
      </c>
      <c r="C12567" s="49" t="s">
        <v>209</v>
      </c>
    </row>
    <row r="12568" spans="2:3" hidden="1">
      <c r="B12568" s="49" t="s">
        <v>10604</v>
      </c>
      <c r="C12568" s="49" t="s">
        <v>209</v>
      </c>
    </row>
    <row r="12569" spans="2:3" hidden="1">
      <c r="B12569" s="49" t="s">
        <v>10605</v>
      </c>
      <c r="C12569" s="49" t="s">
        <v>209</v>
      </c>
    </row>
    <row r="12570" spans="2:3" hidden="1">
      <c r="B12570" s="49" t="s">
        <v>10606</v>
      </c>
      <c r="C12570" s="49" t="s">
        <v>209</v>
      </c>
    </row>
    <row r="12571" spans="2:3" hidden="1">
      <c r="B12571" s="49" t="s">
        <v>10607</v>
      </c>
      <c r="C12571" s="49" t="s">
        <v>209</v>
      </c>
    </row>
    <row r="12572" spans="2:3" hidden="1">
      <c r="B12572" s="49" t="s">
        <v>10608</v>
      </c>
      <c r="C12572" s="49" t="s">
        <v>209</v>
      </c>
    </row>
    <row r="12573" spans="2:3" hidden="1">
      <c r="B12573" s="49" t="s">
        <v>10609</v>
      </c>
      <c r="C12573" s="49" t="s">
        <v>213</v>
      </c>
    </row>
    <row r="12574" spans="2:3">
      <c r="B12574" s="49" t="s">
        <v>10610</v>
      </c>
      <c r="C12574" s="49" t="s">
        <v>224</v>
      </c>
    </row>
    <row r="12575" spans="2:3" hidden="1">
      <c r="B12575" s="49" t="s">
        <v>10611</v>
      </c>
      <c r="C12575" s="49" t="s">
        <v>213</v>
      </c>
    </row>
    <row r="12576" spans="2:3">
      <c r="B12576" s="49" t="s">
        <v>10612</v>
      </c>
      <c r="C12576" s="49" t="s">
        <v>224</v>
      </c>
    </row>
    <row r="12577" spans="2:3" hidden="1">
      <c r="B12577" s="49" t="s">
        <v>10613</v>
      </c>
      <c r="C12577" s="49" t="s">
        <v>213</v>
      </c>
    </row>
    <row r="12578" spans="2:3" hidden="1">
      <c r="B12578" s="49" t="s">
        <v>10614</v>
      </c>
      <c r="C12578" s="49" t="s">
        <v>213</v>
      </c>
    </row>
    <row r="12579" spans="2:3">
      <c r="B12579" s="49" t="s">
        <v>10615</v>
      </c>
      <c r="C12579" s="49" t="s">
        <v>224</v>
      </c>
    </row>
    <row r="12580" spans="2:3" hidden="1">
      <c r="B12580" s="49" t="s">
        <v>10616</v>
      </c>
      <c r="C12580" s="49" t="s">
        <v>213</v>
      </c>
    </row>
    <row r="12581" spans="2:3" hidden="1">
      <c r="B12581" s="49" t="s">
        <v>10617</v>
      </c>
      <c r="C12581" s="49" t="s">
        <v>213</v>
      </c>
    </row>
    <row r="12582" spans="2:3" hidden="1">
      <c r="B12582" s="49" t="s">
        <v>10618</v>
      </c>
      <c r="C12582" s="49" t="s">
        <v>213</v>
      </c>
    </row>
    <row r="12583" spans="2:3" hidden="1">
      <c r="B12583" s="49" t="s">
        <v>10619</v>
      </c>
      <c r="C12583" s="49" t="s">
        <v>31</v>
      </c>
    </row>
    <row r="12584" spans="2:3" hidden="1">
      <c r="B12584" s="49" t="s">
        <v>10620</v>
      </c>
      <c r="C12584" s="49" t="s">
        <v>213</v>
      </c>
    </row>
    <row r="12585" spans="2:3" hidden="1">
      <c r="B12585" s="49" t="s">
        <v>10621</v>
      </c>
      <c r="C12585" s="49" t="s">
        <v>213</v>
      </c>
    </row>
    <row r="12586" spans="2:3" hidden="1">
      <c r="B12586" s="49" t="s">
        <v>10622</v>
      </c>
      <c r="C12586" s="49" t="s">
        <v>213</v>
      </c>
    </row>
    <row r="12587" spans="2:3" hidden="1">
      <c r="B12587" s="49" t="s">
        <v>10623</v>
      </c>
      <c r="C12587" s="49" t="s">
        <v>31</v>
      </c>
    </row>
    <row r="12588" spans="2:3" hidden="1">
      <c r="B12588" s="49" t="s">
        <v>10624</v>
      </c>
      <c r="C12588" s="49" t="s">
        <v>31</v>
      </c>
    </row>
    <row r="12589" spans="2:3" hidden="1">
      <c r="B12589" s="49" t="s">
        <v>10625</v>
      </c>
      <c r="C12589" s="49" t="s">
        <v>31</v>
      </c>
    </row>
    <row r="12590" spans="2:3" hidden="1">
      <c r="B12590" s="49" t="s">
        <v>10626</v>
      </c>
      <c r="C12590" s="49" t="s">
        <v>213</v>
      </c>
    </row>
    <row r="12591" spans="2:3">
      <c r="B12591" s="49" t="s">
        <v>10627</v>
      </c>
      <c r="C12591" s="49" t="s">
        <v>224</v>
      </c>
    </row>
    <row r="12592" spans="2:3" hidden="1">
      <c r="B12592" s="49" t="s">
        <v>10628</v>
      </c>
      <c r="C12592" s="49" t="s">
        <v>213</v>
      </c>
    </row>
    <row r="12593" spans="2:3">
      <c r="B12593" s="49" t="s">
        <v>10629</v>
      </c>
      <c r="C12593" s="49" t="s">
        <v>224</v>
      </c>
    </row>
    <row r="12594" spans="2:3" hidden="1">
      <c r="B12594" s="49" t="s">
        <v>10630</v>
      </c>
      <c r="C12594" s="49" t="s">
        <v>213</v>
      </c>
    </row>
    <row r="12595" spans="2:3" hidden="1">
      <c r="B12595" s="49" t="s">
        <v>10631</v>
      </c>
      <c r="C12595" s="49" t="s">
        <v>213</v>
      </c>
    </row>
    <row r="12596" spans="2:3">
      <c r="B12596" s="49" t="s">
        <v>10632</v>
      </c>
      <c r="C12596" s="49" t="s">
        <v>224</v>
      </c>
    </row>
    <row r="12597" spans="2:3" hidden="1">
      <c r="B12597" s="49" t="s">
        <v>10633</v>
      </c>
      <c r="C12597" s="49" t="s">
        <v>213</v>
      </c>
    </row>
    <row r="12598" spans="2:3" hidden="1">
      <c r="B12598" s="49" t="s">
        <v>10634</v>
      </c>
      <c r="C12598" s="49" t="s">
        <v>213</v>
      </c>
    </row>
    <row r="12599" spans="2:3" hidden="1">
      <c r="B12599" s="49" t="s">
        <v>10635</v>
      </c>
      <c r="C12599" s="49" t="s">
        <v>213</v>
      </c>
    </row>
    <row r="12600" spans="2:3" hidden="1">
      <c r="B12600" s="49" t="s">
        <v>10636</v>
      </c>
      <c r="C12600" s="49" t="s">
        <v>213</v>
      </c>
    </row>
    <row r="12601" spans="2:3" hidden="1">
      <c r="B12601" s="49" t="s">
        <v>10637</v>
      </c>
      <c r="C12601" s="49" t="s">
        <v>213</v>
      </c>
    </row>
    <row r="12602" spans="2:3" hidden="1">
      <c r="B12602" s="49" t="s">
        <v>10638</v>
      </c>
      <c r="C12602" s="49" t="s">
        <v>213</v>
      </c>
    </row>
    <row r="12603" spans="2:3" hidden="1">
      <c r="B12603" s="49" t="s">
        <v>10639</v>
      </c>
      <c r="C12603" s="49" t="s">
        <v>213</v>
      </c>
    </row>
    <row r="12604" spans="2:3" hidden="1">
      <c r="B12604" s="49" t="s">
        <v>10640</v>
      </c>
      <c r="C12604" s="49" t="s">
        <v>31</v>
      </c>
    </row>
    <row r="12605" spans="2:3" hidden="1">
      <c r="B12605" s="49" t="s">
        <v>10641</v>
      </c>
      <c r="C12605" s="49" t="s">
        <v>31</v>
      </c>
    </row>
    <row r="12606" spans="2:3" hidden="1">
      <c r="B12606" s="49" t="s">
        <v>10642</v>
      </c>
      <c r="C12606" s="49" t="s">
        <v>31</v>
      </c>
    </row>
    <row r="12607" spans="2:3" hidden="1">
      <c r="B12607" s="49" t="s">
        <v>10643</v>
      </c>
      <c r="C12607" s="49" t="s">
        <v>213</v>
      </c>
    </row>
    <row r="12608" spans="2:3" hidden="1">
      <c r="B12608" s="49" t="s">
        <v>10644</v>
      </c>
      <c r="C12608" s="49" t="s">
        <v>213</v>
      </c>
    </row>
    <row r="12609" spans="2:3">
      <c r="B12609" s="49" t="s">
        <v>10645</v>
      </c>
      <c r="C12609" s="49" t="s">
        <v>224</v>
      </c>
    </row>
    <row r="12610" spans="2:3" hidden="1">
      <c r="B12610" s="49" t="s">
        <v>10646</v>
      </c>
      <c r="C12610" s="49" t="s">
        <v>213</v>
      </c>
    </row>
    <row r="12611" spans="2:3" hidden="1">
      <c r="B12611" s="49" t="s">
        <v>10647</v>
      </c>
      <c r="C12611" s="49" t="s">
        <v>213</v>
      </c>
    </row>
    <row r="12612" spans="2:3">
      <c r="B12612" s="49" t="s">
        <v>10648</v>
      </c>
      <c r="C12612" s="49" t="s">
        <v>224</v>
      </c>
    </row>
    <row r="12613" spans="2:3" hidden="1">
      <c r="B12613" s="49" t="s">
        <v>10649</v>
      </c>
      <c r="C12613" s="49" t="s">
        <v>213</v>
      </c>
    </row>
    <row r="12614" spans="2:3" hidden="1">
      <c r="B12614" s="49" t="s">
        <v>10650</v>
      </c>
      <c r="C12614" s="49" t="s">
        <v>213</v>
      </c>
    </row>
    <row r="12615" spans="2:3" hidden="1">
      <c r="B12615" s="49" t="s">
        <v>10651</v>
      </c>
      <c r="C12615" s="49" t="s">
        <v>213</v>
      </c>
    </row>
    <row r="12616" spans="2:3">
      <c r="B12616" s="49" t="s">
        <v>10652</v>
      </c>
      <c r="C12616" s="49" t="s">
        <v>224</v>
      </c>
    </row>
    <row r="12617" spans="2:3" hidden="1">
      <c r="B12617" s="49" t="s">
        <v>10653</v>
      </c>
      <c r="C12617" s="49" t="s">
        <v>213</v>
      </c>
    </row>
    <row r="12618" spans="2:3" hidden="1">
      <c r="B12618" s="49" t="s">
        <v>10654</v>
      </c>
      <c r="C12618" s="49" t="s">
        <v>213</v>
      </c>
    </row>
    <row r="12619" spans="2:3" hidden="1">
      <c r="B12619" s="49" t="s">
        <v>10655</v>
      </c>
      <c r="C12619" s="49" t="s">
        <v>213</v>
      </c>
    </row>
    <row r="12620" spans="2:3" hidden="1">
      <c r="B12620" s="49" t="s">
        <v>10656</v>
      </c>
      <c r="C12620" s="49" t="s">
        <v>213</v>
      </c>
    </row>
    <row r="12621" spans="2:3" hidden="1">
      <c r="B12621" s="49" t="s">
        <v>10657</v>
      </c>
      <c r="C12621" s="49" t="s">
        <v>213</v>
      </c>
    </row>
    <row r="12622" spans="2:3" hidden="1">
      <c r="B12622" s="49" t="s">
        <v>10658</v>
      </c>
      <c r="C12622" s="49" t="s">
        <v>213</v>
      </c>
    </row>
    <row r="12623" spans="2:3" hidden="1">
      <c r="B12623" s="49" t="s">
        <v>10659</v>
      </c>
      <c r="C12623" s="49" t="s">
        <v>213</v>
      </c>
    </row>
    <row r="12624" spans="2:3" hidden="1">
      <c r="B12624" s="49" t="s">
        <v>10660</v>
      </c>
      <c r="C12624" s="49" t="s">
        <v>213</v>
      </c>
    </row>
    <row r="12625" spans="2:3" hidden="1">
      <c r="B12625" s="49" t="s">
        <v>10661</v>
      </c>
      <c r="C12625" s="49" t="s">
        <v>213</v>
      </c>
    </row>
    <row r="12626" spans="2:3" hidden="1">
      <c r="B12626" s="49" t="s">
        <v>10662</v>
      </c>
      <c r="C12626" s="49" t="s">
        <v>31</v>
      </c>
    </row>
    <row r="12627" spans="2:3" hidden="1">
      <c r="B12627" s="49" t="s">
        <v>10663</v>
      </c>
      <c r="C12627" s="49" t="s">
        <v>31</v>
      </c>
    </row>
    <row r="12628" spans="2:3" hidden="1">
      <c r="B12628" s="49" t="s">
        <v>10664</v>
      </c>
      <c r="C12628" s="49" t="s">
        <v>31</v>
      </c>
    </row>
    <row r="12629" spans="2:3" hidden="1">
      <c r="B12629" s="49" t="s">
        <v>10665</v>
      </c>
      <c r="C12629" s="49" t="s">
        <v>213</v>
      </c>
    </row>
    <row r="12630" spans="2:3" hidden="1">
      <c r="B12630" s="49" t="s">
        <v>10666</v>
      </c>
      <c r="C12630" s="49" t="s">
        <v>213</v>
      </c>
    </row>
    <row r="12631" spans="2:3" hidden="1">
      <c r="B12631" s="49" t="s">
        <v>10667</v>
      </c>
      <c r="C12631" s="49" t="s">
        <v>213</v>
      </c>
    </row>
    <row r="12632" spans="2:3" hidden="1">
      <c r="B12632" s="49" t="s">
        <v>10668</v>
      </c>
      <c r="C12632" s="49" t="s">
        <v>213</v>
      </c>
    </row>
    <row r="12633" spans="2:3" hidden="1">
      <c r="B12633" s="49" t="s">
        <v>10669</v>
      </c>
      <c r="C12633" s="49" t="s">
        <v>213</v>
      </c>
    </row>
    <row r="12634" spans="2:3" hidden="1">
      <c r="B12634" s="49" t="s">
        <v>10670</v>
      </c>
      <c r="C12634" s="49" t="s">
        <v>213</v>
      </c>
    </row>
    <row r="12635" spans="2:3" hidden="1">
      <c r="B12635" s="49" t="s">
        <v>10671</v>
      </c>
      <c r="C12635" s="49" t="s">
        <v>213</v>
      </c>
    </row>
    <row r="12636" spans="2:3" hidden="1">
      <c r="B12636" s="49" t="s">
        <v>10672</v>
      </c>
      <c r="C12636" s="49" t="s">
        <v>213</v>
      </c>
    </row>
    <row r="12637" spans="2:3" hidden="1">
      <c r="B12637" s="49" t="s">
        <v>10673</v>
      </c>
      <c r="C12637" s="49" t="s">
        <v>213</v>
      </c>
    </row>
    <row r="12638" spans="2:3" hidden="1">
      <c r="B12638" s="49" t="s">
        <v>10674</v>
      </c>
      <c r="C12638" s="49" t="s">
        <v>213</v>
      </c>
    </row>
    <row r="12639" spans="2:3" hidden="1">
      <c r="B12639" s="49" t="s">
        <v>10675</v>
      </c>
      <c r="C12639" s="49" t="s">
        <v>213</v>
      </c>
    </row>
    <row r="12640" spans="2:3" hidden="1">
      <c r="B12640" s="49" t="s">
        <v>10676</v>
      </c>
      <c r="C12640" s="49" t="s">
        <v>213</v>
      </c>
    </row>
    <row r="12641" spans="2:3" hidden="1">
      <c r="B12641" s="49" t="s">
        <v>10677</v>
      </c>
      <c r="C12641" s="49" t="s">
        <v>213</v>
      </c>
    </row>
    <row r="12642" spans="2:3" hidden="1">
      <c r="B12642" s="49" t="s">
        <v>10678</v>
      </c>
      <c r="C12642" s="49" t="s">
        <v>213</v>
      </c>
    </row>
    <row r="12643" spans="2:3" hidden="1">
      <c r="B12643" s="49" t="s">
        <v>10679</v>
      </c>
      <c r="C12643" s="49" t="s">
        <v>213</v>
      </c>
    </row>
    <row r="12644" spans="2:3" hidden="1">
      <c r="B12644" s="49" t="s">
        <v>10680</v>
      </c>
      <c r="C12644" s="49" t="s">
        <v>213</v>
      </c>
    </row>
    <row r="12645" spans="2:3" hidden="1">
      <c r="B12645" s="49" t="s">
        <v>10681</v>
      </c>
      <c r="C12645" s="49" t="s">
        <v>213</v>
      </c>
    </row>
    <row r="12646" spans="2:3" hidden="1">
      <c r="B12646" s="49" t="s">
        <v>10682</v>
      </c>
      <c r="C12646" s="49" t="s">
        <v>213</v>
      </c>
    </row>
    <row r="12647" spans="2:3" hidden="1">
      <c r="B12647" s="49" t="s">
        <v>10683</v>
      </c>
      <c r="C12647" s="49" t="s">
        <v>206</v>
      </c>
    </row>
    <row r="12648" spans="2:3" hidden="1">
      <c r="B12648" s="49" t="s">
        <v>10684</v>
      </c>
      <c r="C12648" s="49" t="s">
        <v>206</v>
      </c>
    </row>
    <row r="12649" spans="2:3" hidden="1">
      <c r="B12649" s="49" t="s">
        <v>10685</v>
      </c>
      <c r="C12649" s="49" t="s">
        <v>206</v>
      </c>
    </row>
    <row r="12650" spans="2:3" hidden="1">
      <c r="B12650" s="49" t="s">
        <v>10686</v>
      </c>
      <c r="C12650" s="49" t="s">
        <v>206</v>
      </c>
    </row>
    <row r="12651" spans="2:3" hidden="1">
      <c r="B12651" s="49" t="s">
        <v>10687</v>
      </c>
      <c r="C12651" s="49" t="s">
        <v>206</v>
      </c>
    </row>
    <row r="12652" spans="2:3" hidden="1">
      <c r="B12652" s="49" t="s">
        <v>10688</v>
      </c>
      <c r="C12652" s="49" t="s">
        <v>206</v>
      </c>
    </row>
    <row r="12653" spans="2:3" hidden="1">
      <c r="B12653" s="49" t="s">
        <v>10689</v>
      </c>
      <c r="C12653" s="49" t="s">
        <v>206</v>
      </c>
    </row>
    <row r="12654" spans="2:3" hidden="1">
      <c r="B12654" s="49" t="s">
        <v>10690</v>
      </c>
      <c r="C12654" s="49" t="s">
        <v>206</v>
      </c>
    </row>
    <row r="12655" spans="2:3" hidden="1">
      <c r="B12655" s="49" t="s">
        <v>10691</v>
      </c>
      <c r="C12655" s="49" t="s">
        <v>206</v>
      </c>
    </row>
    <row r="12656" spans="2:3" hidden="1">
      <c r="B12656" s="49" t="s">
        <v>10692</v>
      </c>
      <c r="C12656" s="49" t="s">
        <v>206</v>
      </c>
    </row>
    <row r="12657" spans="2:3" hidden="1">
      <c r="B12657" s="49" t="s">
        <v>10693</v>
      </c>
      <c r="C12657" s="49" t="s">
        <v>206</v>
      </c>
    </row>
    <row r="12658" spans="2:3" hidden="1">
      <c r="B12658" s="49" t="s">
        <v>10694</v>
      </c>
      <c r="C12658" s="49" t="s">
        <v>206</v>
      </c>
    </row>
    <row r="12659" spans="2:3" hidden="1">
      <c r="B12659" s="49" t="s">
        <v>10695</v>
      </c>
      <c r="C12659" s="49" t="s">
        <v>206</v>
      </c>
    </row>
    <row r="12660" spans="2:3" hidden="1">
      <c r="B12660" s="49" t="s">
        <v>10696</v>
      </c>
      <c r="C12660" s="49" t="s">
        <v>206</v>
      </c>
    </row>
    <row r="12661" spans="2:3" hidden="1">
      <c r="B12661" s="49" t="s">
        <v>10697</v>
      </c>
      <c r="C12661" s="49" t="s">
        <v>206</v>
      </c>
    </row>
    <row r="12662" spans="2:3" hidden="1">
      <c r="B12662" s="49" t="s">
        <v>10698</v>
      </c>
      <c r="C12662" s="49" t="s">
        <v>206</v>
      </c>
    </row>
    <row r="12663" spans="2:3" hidden="1">
      <c r="B12663" s="49" t="s">
        <v>10699</v>
      </c>
      <c r="C12663" s="49" t="s">
        <v>206</v>
      </c>
    </row>
    <row r="12664" spans="2:3" hidden="1">
      <c r="B12664" s="49" t="s">
        <v>10700</v>
      </c>
      <c r="C12664" s="49" t="s">
        <v>206</v>
      </c>
    </row>
    <row r="12665" spans="2:3" hidden="1">
      <c r="B12665" s="49" t="s">
        <v>10701</v>
      </c>
      <c r="C12665" s="49" t="s">
        <v>206</v>
      </c>
    </row>
    <row r="12666" spans="2:3" hidden="1">
      <c r="B12666" s="49" t="s">
        <v>10702</v>
      </c>
      <c r="C12666" s="49" t="s">
        <v>206</v>
      </c>
    </row>
    <row r="12667" spans="2:3" hidden="1">
      <c r="B12667" s="49" t="s">
        <v>10703</v>
      </c>
      <c r="C12667" s="49" t="s">
        <v>206</v>
      </c>
    </row>
    <row r="12668" spans="2:3" hidden="1">
      <c r="B12668" s="49" t="s">
        <v>10704</v>
      </c>
      <c r="C12668" s="49" t="s">
        <v>206</v>
      </c>
    </row>
    <row r="12669" spans="2:3" hidden="1">
      <c r="B12669" s="49" t="s">
        <v>10705</v>
      </c>
      <c r="C12669" s="49" t="s">
        <v>206</v>
      </c>
    </row>
    <row r="12670" spans="2:3" hidden="1">
      <c r="B12670" s="49" t="s">
        <v>10706</v>
      </c>
      <c r="C12670" s="49" t="s">
        <v>206</v>
      </c>
    </row>
    <row r="12671" spans="2:3" hidden="1">
      <c r="B12671" s="49" t="s">
        <v>10707</v>
      </c>
      <c r="C12671" s="49" t="s">
        <v>213</v>
      </c>
    </row>
    <row r="12672" spans="2:3">
      <c r="B12672" s="49" t="s">
        <v>10708</v>
      </c>
      <c r="C12672" s="49" t="s">
        <v>224</v>
      </c>
    </row>
    <row r="12673" spans="2:3" hidden="1">
      <c r="B12673" s="49" t="s">
        <v>10709</v>
      </c>
      <c r="C12673" s="49" t="s">
        <v>213</v>
      </c>
    </row>
    <row r="12674" spans="2:3">
      <c r="B12674" s="49" t="s">
        <v>10710</v>
      </c>
      <c r="C12674" s="49" t="s">
        <v>224</v>
      </c>
    </row>
    <row r="12675" spans="2:3" hidden="1">
      <c r="B12675" s="49" t="s">
        <v>10711</v>
      </c>
      <c r="C12675" s="49" t="s">
        <v>213</v>
      </c>
    </row>
    <row r="12676" spans="2:3" hidden="1">
      <c r="B12676" s="49" t="s">
        <v>10712</v>
      </c>
      <c r="C12676" s="49" t="s">
        <v>213</v>
      </c>
    </row>
    <row r="12677" spans="2:3">
      <c r="B12677" s="49" t="s">
        <v>10713</v>
      </c>
      <c r="C12677" s="49" t="s">
        <v>224</v>
      </c>
    </row>
    <row r="12678" spans="2:3" hidden="1">
      <c r="B12678" s="49" t="s">
        <v>10714</v>
      </c>
      <c r="C12678" s="49" t="s">
        <v>213</v>
      </c>
    </row>
    <row r="12679" spans="2:3" hidden="1">
      <c r="B12679" s="49" t="s">
        <v>10715</v>
      </c>
      <c r="C12679" s="49" t="s">
        <v>213</v>
      </c>
    </row>
    <row r="12680" spans="2:3" hidden="1">
      <c r="B12680" s="49" t="s">
        <v>10716</v>
      </c>
      <c r="C12680" s="49" t="s">
        <v>213</v>
      </c>
    </row>
    <row r="12681" spans="2:3" hidden="1">
      <c r="B12681" s="49" t="s">
        <v>10717</v>
      </c>
      <c r="C12681" s="49" t="s">
        <v>213</v>
      </c>
    </row>
    <row r="12682" spans="2:3" hidden="1">
      <c r="B12682" s="49" t="s">
        <v>10718</v>
      </c>
      <c r="C12682" s="49" t="s">
        <v>213</v>
      </c>
    </row>
    <row r="12683" spans="2:3" hidden="1">
      <c r="B12683" s="49" t="s">
        <v>10719</v>
      </c>
      <c r="C12683" s="49" t="s">
        <v>213</v>
      </c>
    </row>
    <row r="12684" spans="2:3" hidden="1">
      <c r="B12684" s="49" t="s">
        <v>10720</v>
      </c>
      <c r="C12684" s="49" t="s">
        <v>213</v>
      </c>
    </row>
    <row r="12685" spans="2:3" hidden="1">
      <c r="B12685" s="49" t="s">
        <v>10721</v>
      </c>
      <c r="C12685" s="49" t="s">
        <v>31</v>
      </c>
    </row>
    <row r="12686" spans="2:3" hidden="1">
      <c r="B12686" s="49" t="s">
        <v>10722</v>
      </c>
      <c r="C12686" s="49" t="s">
        <v>31</v>
      </c>
    </row>
    <row r="12687" spans="2:3" hidden="1">
      <c r="B12687" s="49" t="s">
        <v>10723</v>
      </c>
      <c r="C12687" s="49" t="s">
        <v>31</v>
      </c>
    </row>
    <row r="12688" spans="2:3" hidden="1">
      <c r="B12688" s="49" t="s">
        <v>10724</v>
      </c>
      <c r="C12688" s="49" t="s">
        <v>213</v>
      </c>
    </row>
    <row r="12689" spans="2:3">
      <c r="B12689" s="49" t="s">
        <v>10725</v>
      </c>
      <c r="C12689" s="49" t="s">
        <v>224</v>
      </c>
    </row>
    <row r="12690" spans="2:3" hidden="1">
      <c r="B12690" s="49" t="s">
        <v>10726</v>
      </c>
      <c r="C12690" s="49" t="s">
        <v>213</v>
      </c>
    </row>
    <row r="12691" spans="2:3" hidden="1">
      <c r="B12691" s="49" t="s">
        <v>10727</v>
      </c>
      <c r="C12691" s="49" t="s">
        <v>213</v>
      </c>
    </row>
    <row r="12692" spans="2:3">
      <c r="B12692" s="49" t="s">
        <v>10728</v>
      </c>
      <c r="C12692" s="49" t="s">
        <v>224</v>
      </c>
    </row>
    <row r="12693" spans="2:3" hidden="1">
      <c r="B12693" s="49" t="s">
        <v>10729</v>
      </c>
      <c r="C12693" s="49" t="s">
        <v>213</v>
      </c>
    </row>
    <row r="12694" spans="2:3" hidden="1">
      <c r="B12694" s="49" t="s">
        <v>10730</v>
      </c>
      <c r="C12694" s="49" t="s">
        <v>213</v>
      </c>
    </row>
    <row r="12695" spans="2:3">
      <c r="B12695" s="49" t="s">
        <v>10731</v>
      </c>
      <c r="C12695" s="49" t="s">
        <v>224</v>
      </c>
    </row>
    <row r="12696" spans="2:3" hidden="1">
      <c r="B12696" s="49" t="s">
        <v>10732</v>
      </c>
      <c r="C12696" s="49" t="s">
        <v>213</v>
      </c>
    </row>
    <row r="12697" spans="2:3" hidden="1">
      <c r="B12697" s="49" t="s">
        <v>10733</v>
      </c>
      <c r="C12697" s="49" t="s">
        <v>213</v>
      </c>
    </row>
    <row r="12698" spans="2:3" hidden="1">
      <c r="B12698" s="49" t="s">
        <v>10734</v>
      </c>
      <c r="C12698" s="49" t="s">
        <v>213</v>
      </c>
    </row>
    <row r="12699" spans="2:3" hidden="1">
      <c r="B12699" s="49" t="s">
        <v>10735</v>
      </c>
      <c r="C12699" s="49" t="s">
        <v>213</v>
      </c>
    </row>
    <row r="12700" spans="2:3" hidden="1">
      <c r="B12700" s="49" t="s">
        <v>10736</v>
      </c>
      <c r="C12700" s="49" t="s">
        <v>213</v>
      </c>
    </row>
    <row r="12701" spans="2:3" hidden="1">
      <c r="B12701" s="49" t="s">
        <v>10737</v>
      </c>
      <c r="C12701" s="49" t="s">
        <v>213</v>
      </c>
    </row>
    <row r="12702" spans="2:3" hidden="1">
      <c r="B12702" s="49" t="s">
        <v>10738</v>
      </c>
      <c r="C12702" s="49" t="s">
        <v>213</v>
      </c>
    </row>
    <row r="12703" spans="2:3" hidden="1">
      <c r="B12703" s="49" t="s">
        <v>10739</v>
      </c>
      <c r="C12703" s="49" t="s">
        <v>213</v>
      </c>
    </row>
    <row r="12704" spans="2:3" hidden="1">
      <c r="B12704" s="49" t="s">
        <v>10740</v>
      </c>
      <c r="C12704" s="49" t="s">
        <v>31</v>
      </c>
    </row>
    <row r="12705" spans="2:3" hidden="1">
      <c r="B12705" s="49" t="s">
        <v>10741</v>
      </c>
      <c r="C12705" s="49" t="s">
        <v>31</v>
      </c>
    </row>
    <row r="12706" spans="2:3" hidden="1">
      <c r="B12706" s="49" t="s">
        <v>10742</v>
      </c>
      <c r="C12706" s="49" t="s">
        <v>31</v>
      </c>
    </row>
    <row r="12707" spans="2:3" hidden="1">
      <c r="B12707" s="49" t="s">
        <v>10743</v>
      </c>
      <c r="C12707" s="49" t="s">
        <v>213</v>
      </c>
    </row>
    <row r="12708" spans="2:3" hidden="1">
      <c r="B12708" s="49" t="s">
        <v>10744</v>
      </c>
      <c r="C12708" s="49" t="s">
        <v>213</v>
      </c>
    </row>
    <row r="12709" spans="2:3">
      <c r="B12709" s="49" t="s">
        <v>10745</v>
      </c>
      <c r="C12709" s="49" t="s">
        <v>224</v>
      </c>
    </row>
    <row r="12710" spans="2:3" hidden="1">
      <c r="B12710" s="49" t="s">
        <v>10746</v>
      </c>
      <c r="C12710" s="49" t="s">
        <v>213</v>
      </c>
    </row>
    <row r="12711" spans="2:3" hidden="1">
      <c r="B12711" s="49" t="s">
        <v>10747</v>
      </c>
      <c r="C12711" s="49" t="s">
        <v>213</v>
      </c>
    </row>
    <row r="12712" spans="2:3">
      <c r="B12712" s="49" t="s">
        <v>10748</v>
      </c>
      <c r="C12712" s="49" t="s">
        <v>224</v>
      </c>
    </row>
    <row r="12713" spans="2:3" hidden="1">
      <c r="B12713" s="49" t="s">
        <v>10749</v>
      </c>
      <c r="C12713" s="49" t="s">
        <v>213</v>
      </c>
    </row>
    <row r="12714" spans="2:3" hidden="1">
      <c r="B12714" s="49" t="s">
        <v>10750</v>
      </c>
      <c r="C12714" s="49" t="s">
        <v>213</v>
      </c>
    </row>
    <row r="12715" spans="2:3" hidden="1">
      <c r="B12715" s="49" t="s">
        <v>10751</v>
      </c>
      <c r="C12715" s="49" t="s">
        <v>213</v>
      </c>
    </row>
    <row r="12716" spans="2:3">
      <c r="B12716" s="49" t="s">
        <v>10752</v>
      </c>
      <c r="C12716" s="49" t="s">
        <v>224</v>
      </c>
    </row>
    <row r="12717" spans="2:3" hidden="1">
      <c r="B12717" s="49" t="s">
        <v>10753</v>
      </c>
      <c r="C12717" s="49" t="s">
        <v>213</v>
      </c>
    </row>
    <row r="12718" spans="2:3" hidden="1">
      <c r="B12718" s="49" t="s">
        <v>10754</v>
      </c>
      <c r="C12718" s="49" t="s">
        <v>213</v>
      </c>
    </row>
    <row r="12719" spans="2:3" hidden="1">
      <c r="B12719" s="49" t="s">
        <v>10755</v>
      </c>
      <c r="C12719" s="49" t="s">
        <v>213</v>
      </c>
    </row>
    <row r="12720" spans="2:3" hidden="1">
      <c r="B12720" s="49" t="s">
        <v>10756</v>
      </c>
      <c r="C12720" s="49" t="s">
        <v>213</v>
      </c>
    </row>
    <row r="12721" spans="2:3" hidden="1">
      <c r="B12721" s="49" t="s">
        <v>10757</v>
      </c>
      <c r="C12721" s="49" t="s">
        <v>213</v>
      </c>
    </row>
    <row r="12722" spans="2:3" hidden="1">
      <c r="B12722" s="49" t="s">
        <v>10758</v>
      </c>
      <c r="C12722" s="49" t="s">
        <v>213</v>
      </c>
    </row>
    <row r="12723" spans="2:3" hidden="1">
      <c r="B12723" s="49" t="s">
        <v>10759</v>
      </c>
      <c r="C12723" s="49" t="s">
        <v>213</v>
      </c>
    </row>
    <row r="12724" spans="2:3" hidden="1">
      <c r="B12724" s="49" t="s">
        <v>10760</v>
      </c>
      <c r="C12724" s="49" t="s">
        <v>213</v>
      </c>
    </row>
    <row r="12725" spans="2:3" hidden="1">
      <c r="B12725" s="49" t="s">
        <v>10761</v>
      </c>
      <c r="C12725" s="49" t="s">
        <v>213</v>
      </c>
    </row>
    <row r="12726" spans="2:3" hidden="1">
      <c r="B12726" s="49" t="s">
        <v>10762</v>
      </c>
      <c r="C12726" s="49" t="s">
        <v>31</v>
      </c>
    </row>
    <row r="12727" spans="2:3" hidden="1">
      <c r="B12727" s="49" t="s">
        <v>10763</v>
      </c>
      <c r="C12727" s="49" t="s">
        <v>31</v>
      </c>
    </row>
    <row r="12728" spans="2:3" hidden="1">
      <c r="B12728" s="49" t="s">
        <v>10764</v>
      </c>
      <c r="C12728" s="49" t="s">
        <v>31</v>
      </c>
    </row>
    <row r="12729" spans="2:3" hidden="1">
      <c r="B12729" s="49" t="s">
        <v>10765</v>
      </c>
      <c r="C12729" s="49" t="s">
        <v>213</v>
      </c>
    </row>
    <row r="12730" spans="2:3" hidden="1">
      <c r="B12730" s="49" t="s">
        <v>10766</v>
      </c>
      <c r="C12730" s="49" t="s">
        <v>213</v>
      </c>
    </row>
    <row r="12731" spans="2:3" hidden="1">
      <c r="B12731" s="49" t="s">
        <v>10767</v>
      </c>
      <c r="C12731" s="49" t="s">
        <v>213</v>
      </c>
    </row>
    <row r="12732" spans="2:3" hidden="1">
      <c r="B12732" s="49" t="s">
        <v>10768</v>
      </c>
      <c r="C12732" s="49" t="s">
        <v>213</v>
      </c>
    </row>
    <row r="12733" spans="2:3" hidden="1">
      <c r="B12733" s="49" t="s">
        <v>10769</v>
      </c>
      <c r="C12733" s="49" t="s">
        <v>213</v>
      </c>
    </row>
    <row r="12734" spans="2:3" hidden="1">
      <c r="B12734" s="49" t="s">
        <v>10770</v>
      </c>
      <c r="C12734" s="49" t="s">
        <v>213</v>
      </c>
    </row>
    <row r="12735" spans="2:3" hidden="1">
      <c r="B12735" s="49" t="s">
        <v>10771</v>
      </c>
      <c r="C12735" s="49" t="s">
        <v>213</v>
      </c>
    </row>
    <row r="12736" spans="2:3" hidden="1">
      <c r="B12736" s="49" t="s">
        <v>10772</v>
      </c>
      <c r="C12736" s="49" t="s">
        <v>213</v>
      </c>
    </row>
    <row r="12737" spans="2:3" hidden="1">
      <c r="B12737" s="49" t="s">
        <v>10773</v>
      </c>
      <c r="C12737" s="49" t="s">
        <v>213</v>
      </c>
    </row>
    <row r="12738" spans="2:3" hidden="1">
      <c r="B12738" s="49" t="s">
        <v>10774</v>
      </c>
      <c r="C12738" s="49" t="s">
        <v>213</v>
      </c>
    </row>
    <row r="12739" spans="2:3" hidden="1">
      <c r="B12739" s="49" t="s">
        <v>10775</v>
      </c>
      <c r="C12739" s="49" t="s">
        <v>213</v>
      </c>
    </row>
    <row r="12740" spans="2:3" hidden="1">
      <c r="B12740" s="49" t="s">
        <v>10776</v>
      </c>
      <c r="C12740" s="49" t="s">
        <v>213</v>
      </c>
    </row>
    <row r="12741" spans="2:3" hidden="1">
      <c r="B12741" s="49" t="s">
        <v>10777</v>
      </c>
      <c r="C12741" s="49" t="s">
        <v>213</v>
      </c>
    </row>
    <row r="12742" spans="2:3" hidden="1">
      <c r="B12742" s="49" t="s">
        <v>10778</v>
      </c>
      <c r="C12742" s="49" t="s">
        <v>213</v>
      </c>
    </row>
    <row r="12743" spans="2:3" hidden="1">
      <c r="B12743" s="49" t="s">
        <v>10779</v>
      </c>
      <c r="C12743" s="49" t="s">
        <v>213</v>
      </c>
    </row>
    <row r="12744" spans="2:3" hidden="1">
      <c r="B12744" s="49" t="s">
        <v>10780</v>
      </c>
      <c r="C12744" s="49" t="s">
        <v>213</v>
      </c>
    </row>
    <row r="12745" spans="2:3" hidden="1">
      <c r="B12745" s="49" t="s">
        <v>10781</v>
      </c>
      <c r="C12745" s="49" t="s">
        <v>213</v>
      </c>
    </row>
    <row r="12746" spans="2:3" hidden="1">
      <c r="B12746" s="49" t="s">
        <v>10782</v>
      </c>
      <c r="C12746" s="49" t="s">
        <v>213</v>
      </c>
    </row>
    <row r="12747" spans="2:3" hidden="1">
      <c r="B12747" s="49" t="s">
        <v>10783</v>
      </c>
      <c r="C12747" s="49" t="s">
        <v>213</v>
      </c>
    </row>
    <row r="12748" spans="2:3" hidden="1">
      <c r="B12748" s="49" t="s">
        <v>10784</v>
      </c>
      <c r="C12748" s="49" t="s">
        <v>206</v>
      </c>
    </row>
    <row r="12749" spans="2:3" hidden="1">
      <c r="B12749" s="49" t="s">
        <v>10785</v>
      </c>
      <c r="C12749" s="49" t="s">
        <v>206</v>
      </c>
    </row>
    <row r="12750" spans="2:3" hidden="1">
      <c r="B12750" s="49" t="s">
        <v>10786</v>
      </c>
      <c r="C12750" s="49" t="s">
        <v>206</v>
      </c>
    </row>
    <row r="12751" spans="2:3" hidden="1">
      <c r="B12751" s="49" t="s">
        <v>10787</v>
      </c>
      <c r="C12751" s="49" t="s">
        <v>206</v>
      </c>
    </row>
    <row r="12752" spans="2:3" hidden="1">
      <c r="B12752" s="49" t="s">
        <v>10788</v>
      </c>
      <c r="C12752" s="49" t="s">
        <v>206</v>
      </c>
    </row>
    <row r="12753" spans="2:3" hidden="1">
      <c r="B12753" s="49" t="s">
        <v>10789</v>
      </c>
      <c r="C12753" s="49" t="s">
        <v>206</v>
      </c>
    </row>
    <row r="12754" spans="2:3" hidden="1">
      <c r="B12754" s="49" t="s">
        <v>10790</v>
      </c>
      <c r="C12754" s="49" t="s">
        <v>206</v>
      </c>
    </row>
    <row r="12755" spans="2:3" hidden="1">
      <c r="B12755" s="49" t="s">
        <v>10791</v>
      </c>
      <c r="C12755" s="49" t="s">
        <v>206</v>
      </c>
    </row>
    <row r="12756" spans="2:3" hidden="1">
      <c r="B12756" s="49" t="s">
        <v>10792</v>
      </c>
      <c r="C12756" s="49" t="s">
        <v>206</v>
      </c>
    </row>
    <row r="12757" spans="2:3" hidden="1">
      <c r="B12757" s="49" t="s">
        <v>10793</v>
      </c>
      <c r="C12757" s="49" t="s">
        <v>206</v>
      </c>
    </row>
    <row r="12758" spans="2:3" hidden="1">
      <c r="B12758" s="49" t="s">
        <v>10794</v>
      </c>
      <c r="C12758" s="49" t="s">
        <v>206</v>
      </c>
    </row>
    <row r="12759" spans="2:3" hidden="1">
      <c r="B12759" s="49" t="s">
        <v>10795</v>
      </c>
      <c r="C12759" s="49" t="s">
        <v>206</v>
      </c>
    </row>
    <row r="12760" spans="2:3" hidden="1">
      <c r="B12760" s="49" t="s">
        <v>10796</v>
      </c>
      <c r="C12760" s="49" t="s">
        <v>206</v>
      </c>
    </row>
    <row r="12761" spans="2:3" hidden="1">
      <c r="B12761" s="49" t="s">
        <v>10797</v>
      </c>
      <c r="C12761" s="49" t="s">
        <v>206</v>
      </c>
    </row>
    <row r="12762" spans="2:3" hidden="1">
      <c r="B12762" s="49" t="s">
        <v>10798</v>
      </c>
      <c r="C12762" s="49" t="s">
        <v>206</v>
      </c>
    </row>
    <row r="12763" spans="2:3" hidden="1">
      <c r="B12763" s="49" t="s">
        <v>10799</v>
      </c>
      <c r="C12763" s="49" t="s">
        <v>206</v>
      </c>
    </row>
    <row r="12764" spans="2:3" hidden="1">
      <c r="B12764" s="49" t="s">
        <v>10800</v>
      </c>
      <c r="C12764" s="49" t="s">
        <v>206</v>
      </c>
    </row>
    <row r="12765" spans="2:3" hidden="1">
      <c r="B12765" s="49" t="s">
        <v>10801</v>
      </c>
      <c r="C12765" s="49" t="s">
        <v>206</v>
      </c>
    </row>
    <row r="12766" spans="2:3" hidden="1">
      <c r="B12766" s="49" t="s">
        <v>10802</v>
      </c>
      <c r="C12766" s="49" t="s">
        <v>206</v>
      </c>
    </row>
    <row r="12767" spans="2:3" hidden="1">
      <c r="B12767" s="49" t="s">
        <v>10803</v>
      </c>
      <c r="C12767" s="49" t="s">
        <v>206</v>
      </c>
    </row>
    <row r="12768" spans="2:3" hidden="1">
      <c r="B12768" s="49" t="s">
        <v>10804</v>
      </c>
      <c r="C12768" s="49" t="s">
        <v>206</v>
      </c>
    </row>
    <row r="12769" spans="2:3" hidden="1">
      <c r="B12769" s="49" t="s">
        <v>10805</v>
      </c>
      <c r="C12769" s="49" t="s">
        <v>206</v>
      </c>
    </row>
    <row r="12770" spans="2:3" hidden="1">
      <c r="B12770" s="49" t="s">
        <v>10806</v>
      </c>
      <c r="C12770" s="49" t="s">
        <v>206</v>
      </c>
    </row>
    <row r="12771" spans="2:3" hidden="1">
      <c r="B12771" s="49" t="s">
        <v>10807</v>
      </c>
      <c r="C12771" s="49" t="s">
        <v>206</v>
      </c>
    </row>
    <row r="12772" spans="2:3" hidden="1">
      <c r="B12772" s="49" t="s">
        <v>10808</v>
      </c>
      <c r="C12772" s="49" t="s">
        <v>213</v>
      </c>
    </row>
    <row r="12773" spans="2:3" hidden="1">
      <c r="B12773" s="49" t="s">
        <v>10809</v>
      </c>
      <c r="C12773" s="49" t="s">
        <v>213</v>
      </c>
    </row>
    <row r="12774" spans="2:3">
      <c r="B12774" s="49" t="s">
        <v>10810</v>
      </c>
      <c r="C12774" s="49" t="s">
        <v>224</v>
      </c>
    </row>
    <row r="12775" spans="2:3" hidden="1">
      <c r="B12775" s="49" t="s">
        <v>10811</v>
      </c>
      <c r="C12775" s="49" t="s">
        <v>213</v>
      </c>
    </row>
    <row r="12776" spans="2:3" hidden="1">
      <c r="B12776" s="49" t="s">
        <v>10812</v>
      </c>
      <c r="C12776" s="49" t="s">
        <v>213</v>
      </c>
    </row>
    <row r="12777" spans="2:3">
      <c r="B12777" s="49" t="s">
        <v>10813</v>
      </c>
      <c r="C12777" s="49" t="s">
        <v>224</v>
      </c>
    </row>
    <row r="12778" spans="2:3" hidden="1">
      <c r="B12778" s="49" t="s">
        <v>10814</v>
      </c>
      <c r="C12778" s="49" t="s">
        <v>213</v>
      </c>
    </row>
    <row r="12779" spans="2:3" hidden="1">
      <c r="B12779" s="49" t="s">
        <v>10815</v>
      </c>
      <c r="C12779" s="49" t="s">
        <v>213</v>
      </c>
    </row>
    <row r="12780" spans="2:3" hidden="1">
      <c r="B12780" s="49" t="s">
        <v>10816</v>
      </c>
      <c r="C12780" s="49" t="s">
        <v>213</v>
      </c>
    </row>
    <row r="12781" spans="2:3">
      <c r="B12781" s="49" t="s">
        <v>10817</v>
      </c>
      <c r="C12781" s="49" t="s">
        <v>224</v>
      </c>
    </row>
    <row r="12782" spans="2:3" hidden="1">
      <c r="B12782" s="49" t="s">
        <v>10818</v>
      </c>
      <c r="C12782" s="49" t="s">
        <v>213</v>
      </c>
    </row>
    <row r="12783" spans="2:3" hidden="1">
      <c r="B12783" s="49" t="s">
        <v>10819</v>
      </c>
      <c r="C12783" s="49" t="s">
        <v>213</v>
      </c>
    </row>
    <row r="12784" spans="2:3" hidden="1">
      <c r="B12784" s="49" t="s">
        <v>10820</v>
      </c>
      <c r="C12784" s="49" t="s">
        <v>213</v>
      </c>
    </row>
    <row r="12785" spans="2:3" hidden="1">
      <c r="B12785" s="49" t="s">
        <v>10821</v>
      </c>
      <c r="C12785" s="49" t="s">
        <v>213</v>
      </c>
    </row>
    <row r="12786" spans="2:3" hidden="1">
      <c r="B12786" s="49" t="s">
        <v>10822</v>
      </c>
      <c r="C12786" s="49" t="s">
        <v>213</v>
      </c>
    </row>
    <row r="12787" spans="2:3" hidden="1">
      <c r="B12787" s="49" t="s">
        <v>10823</v>
      </c>
      <c r="C12787" s="49" t="s">
        <v>213</v>
      </c>
    </row>
    <row r="12788" spans="2:3" hidden="1">
      <c r="B12788" s="49" t="s">
        <v>10824</v>
      </c>
      <c r="C12788" s="49" t="s">
        <v>213</v>
      </c>
    </row>
    <row r="12789" spans="2:3" hidden="1">
      <c r="B12789" s="49" t="s">
        <v>10825</v>
      </c>
      <c r="C12789" s="49" t="s">
        <v>213</v>
      </c>
    </row>
    <row r="12790" spans="2:3" hidden="1">
      <c r="B12790" s="49" t="s">
        <v>10826</v>
      </c>
      <c r="C12790" s="49" t="s">
        <v>213</v>
      </c>
    </row>
    <row r="12791" spans="2:3" hidden="1">
      <c r="B12791" s="49" t="s">
        <v>10827</v>
      </c>
      <c r="C12791" s="49" t="s">
        <v>31</v>
      </c>
    </row>
    <row r="12792" spans="2:3" hidden="1">
      <c r="B12792" s="49" t="s">
        <v>10828</v>
      </c>
      <c r="C12792" s="49" t="s">
        <v>31</v>
      </c>
    </row>
    <row r="12793" spans="2:3" hidden="1">
      <c r="B12793" s="49" t="s">
        <v>10829</v>
      </c>
      <c r="C12793" s="49" t="s">
        <v>31</v>
      </c>
    </row>
    <row r="12794" spans="2:3" hidden="1">
      <c r="B12794" s="49" t="s">
        <v>10830</v>
      </c>
      <c r="C12794" s="49" t="s">
        <v>213</v>
      </c>
    </row>
    <row r="12795" spans="2:3" hidden="1">
      <c r="B12795" s="49" t="s">
        <v>10831</v>
      </c>
      <c r="C12795" s="49" t="s">
        <v>213</v>
      </c>
    </row>
    <row r="12796" spans="2:3">
      <c r="B12796" s="49" t="s">
        <v>10832</v>
      </c>
      <c r="C12796" s="49" t="s">
        <v>224</v>
      </c>
    </row>
    <row r="12797" spans="2:3" hidden="1">
      <c r="B12797" s="49" t="s">
        <v>10833</v>
      </c>
      <c r="C12797" s="49" t="s">
        <v>213</v>
      </c>
    </row>
    <row r="12798" spans="2:3" hidden="1">
      <c r="B12798" s="49" t="s">
        <v>10834</v>
      </c>
      <c r="C12798" s="49" t="s">
        <v>213</v>
      </c>
    </row>
    <row r="12799" spans="2:3">
      <c r="B12799" s="49" t="s">
        <v>10835</v>
      </c>
      <c r="C12799" s="49" t="s">
        <v>224</v>
      </c>
    </row>
    <row r="12800" spans="2:3" hidden="1">
      <c r="B12800" s="49" t="s">
        <v>10836</v>
      </c>
      <c r="C12800" s="49" t="s">
        <v>213</v>
      </c>
    </row>
    <row r="12801" spans="2:3" hidden="1">
      <c r="B12801" s="49" t="s">
        <v>10837</v>
      </c>
      <c r="C12801" s="49" t="s">
        <v>213</v>
      </c>
    </row>
    <row r="12802" spans="2:3" hidden="1">
      <c r="B12802" s="49" t="s">
        <v>10838</v>
      </c>
      <c r="C12802" s="49" t="s">
        <v>213</v>
      </c>
    </row>
    <row r="12803" spans="2:3">
      <c r="B12803" s="49" t="s">
        <v>10839</v>
      </c>
      <c r="C12803" s="49" t="s">
        <v>224</v>
      </c>
    </row>
    <row r="12804" spans="2:3" hidden="1">
      <c r="B12804" s="49" t="s">
        <v>10840</v>
      </c>
      <c r="C12804" s="49" t="s">
        <v>213</v>
      </c>
    </row>
    <row r="12805" spans="2:3" hidden="1">
      <c r="B12805" s="49" t="s">
        <v>10841</v>
      </c>
      <c r="C12805" s="49" t="s">
        <v>213</v>
      </c>
    </row>
    <row r="12806" spans="2:3" hidden="1">
      <c r="B12806" s="49" t="s">
        <v>10842</v>
      </c>
      <c r="C12806" s="49" t="s">
        <v>213</v>
      </c>
    </row>
    <row r="12807" spans="2:3" hidden="1">
      <c r="B12807" s="49" t="s">
        <v>10843</v>
      </c>
      <c r="C12807" s="49" t="s">
        <v>213</v>
      </c>
    </row>
    <row r="12808" spans="2:3" hidden="1">
      <c r="B12808" s="49" t="s">
        <v>10844</v>
      </c>
      <c r="C12808" s="49" t="s">
        <v>213</v>
      </c>
    </row>
    <row r="12809" spans="2:3" hidden="1">
      <c r="B12809" s="49" t="s">
        <v>10845</v>
      </c>
      <c r="C12809" s="49" t="s">
        <v>213</v>
      </c>
    </row>
    <row r="12810" spans="2:3" hidden="1">
      <c r="B12810" s="49" t="s">
        <v>10846</v>
      </c>
      <c r="C12810" s="49" t="s">
        <v>213</v>
      </c>
    </row>
    <row r="12811" spans="2:3" hidden="1">
      <c r="B12811" s="49" t="s">
        <v>10847</v>
      </c>
      <c r="C12811" s="49" t="s">
        <v>213</v>
      </c>
    </row>
    <row r="12812" spans="2:3" hidden="1">
      <c r="B12812" s="49" t="s">
        <v>10848</v>
      </c>
      <c r="C12812" s="49" t="s">
        <v>213</v>
      </c>
    </row>
    <row r="12813" spans="2:3" hidden="1">
      <c r="B12813" s="49" t="s">
        <v>10849</v>
      </c>
      <c r="C12813" s="49" t="s">
        <v>31</v>
      </c>
    </row>
    <row r="12814" spans="2:3" hidden="1">
      <c r="B12814" s="49" t="s">
        <v>10850</v>
      </c>
      <c r="C12814" s="49" t="s">
        <v>31</v>
      </c>
    </row>
    <row r="12815" spans="2:3" hidden="1">
      <c r="B12815" s="49" t="s">
        <v>10851</v>
      </c>
      <c r="C12815" s="49" t="s">
        <v>31</v>
      </c>
    </row>
    <row r="12816" spans="2:3" hidden="1">
      <c r="B12816" s="49" t="s">
        <v>10852</v>
      </c>
      <c r="C12816" s="49" t="s">
        <v>213</v>
      </c>
    </row>
    <row r="12817" spans="2:3" hidden="1">
      <c r="B12817" s="49" t="s">
        <v>10853</v>
      </c>
      <c r="C12817" s="49" t="s">
        <v>213</v>
      </c>
    </row>
    <row r="12818" spans="2:3" hidden="1">
      <c r="B12818" s="49" t="s">
        <v>10854</v>
      </c>
      <c r="C12818" s="49" t="s">
        <v>213</v>
      </c>
    </row>
    <row r="12819" spans="2:3">
      <c r="B12819" s="49" t="s">
        <v>10855</v>
      </c>
      <c r="C12819" s="49" t="s">
        <v>224</v>
      </c>
    </row>
    <row r="12820" spans="2:3" hidden="1">
      <c r="B12820" s="49" t="s">
        <v>10856</v>
      </c>
      <c r="C12820" s="49" t="s">
        <v>213</v>
      </c>
    </row>
    <row r="12821" spans="2:3" hidden="1">
      <c r="B12821" s="49" t="s">
        <v>10857</v>
      </c>
      <c r="C12821" s="49" t="s">
        <v>213</v>
      </c>
    </row>
    <row r="12822" spans="2:3" hidden="1">
      <c r="B12822" s="49" t="s">
        <v>10858</v>
      </c>
      <c r="C12822" s="49" t="s">
        <v>213</v>
      </c>
    </row>
    <row r="12823" spans="2:3">
      <c r="B12823" s="49" t="s">
        <v>10859</v>
      </c>
      <c r="C12823" s="49" t="s">
        <v>224</v>
      </c>
    </row>
    <row r="12824" spans="2:3" hidden="1">
      <c r="B12824" s="49" t="s">
        <v>10860</v>
      </c>
      <c r="C12824" s="49" t="s">
        <v>213</v>
      </c>
    </row>
    <row r="12825" spans="2:3" hidden="1">
      <c r="B12825" s="49" t="s">
        <v>10861</v>
      </c>
      <c r="C12825" s="49" t="s">
        <v>213</v>
      </c>
    </row>
    <row r="12826" spans="2:3" hidden="1">
      <c r="B12826" s="49" t="s">
        <v>10862</v>
      </c>
      <c r="C12826" s="49" t="s">
        <v>213</v>
      </c>
    </row>
    <row r="12827" spans="2:3" hidden="1">
      <c r="B12827" s="49" t="s">
        <v>10863</v>
      </c>
      <c r="C12827" s="49" t="s">
        <v>213</v>
      </c>
    </row>
    <row r="12828" spans="2:3" hidden="1">
      <c r="B12828" s="49" t="s">
        <v>10864</v>
      </c>
      <c r="C12828" s="49" t="s">
        <v>213</v>
      </c>
    </row>
    <row r="12829" spans="2:3">
      <c r="B12829" s="49" t="s">
        <v>10865</v>
      </c>
      <c r="C12829" s="49" t="s">
        <v>224</v>
      </c>
    </row>
    <row r="12830" spans="2:3" hidden="1">
      <c r="B12830" s="49" t="s">
        <v>10866</v>
      </c>
      <c r="C12830" s="49" t="s">
        <v>213</v>
      </c>
    </row>
    <row r="12831" spans="2:3" hidden="1">
      <c r="B12831" s="49" t="s">
        <v>10867</v>
      </c>
      <c r="C12831" s="49" t="s">
        <v>213</v>
      </c>
    </row>
    <row r="12832" spans="2:3" hidden="1">
      <c r="B12832" s="49" t="s">
        <v>10868</v>
      </c>
      <c r="C12832" s="49" t="s">
        <v>213</v>
      </c>
    </row>
    <row r="12833" spans="2:3" hidden="1">
      <c r="B12833" s="49" t="s">
        <v>10869</v>
      </c>
      <c r="C12833" s="49" t="s">
        <v>213</v>
      </c>
    </row>
    <row r="12834" spans="2:3" hidden="1">
      <c r="B12834" s="49" t="s">
        <v>10870</v>
      </c>
      <c r="C12834" s="49" t="s">
        <v>213</v>
      </c>
    </row>
    <row r="12835" spans="2:3" hidden="1">
      <c r="B12835" s="49" t="s">
        <v>10871</v>
      </c>
      <c r="C12835" s="49" t="s">
        <v>213</v>
      </c>
    </row>
    <row r="12836" spans="2:3" hidden="1">
      <c r="B12836" s="49" t="s">
        <v>10872</v>
      </c>
      <c r="C12836" s="49" t="s">
        <v>213</v>
      </c>
    </row>
    <row r="12837" spans="2:3" hidden="1">
      <c r="B12837" s="49" t="s">
        <v>10873</v>
      </c>
      <c r="C12837" s="49" t="s">
        <v>213</v>
      </c>
    </row>
    <row r="12838" spans="2:3" hidden="1">
      <c r="B12838" s="49" t="s">
        <v>10874</v>
      </c>
      <c r="C12838" s="49" t="s">
        <v>213</v>
      </c>
    </row>
    <row r="12839" spans="2:3" hidden="1">
      <c r="B12839" s="49" t="s">
        <v>10875</v>
      </c>
      <c r="C12839" s="49" t="s">
        <v>31</v>
      </c>
    </row>
    <row r="12840" spans="2:3" hidden="1">
      <c r="B12840" s="49" t="s">
        <v>10876</v>
      </c>
      <c r="C12840" s="49" t="s">
        <v>31</v>
      </c>
    </row>
    <row r="12841" spans="2:3" hidden="1">
      <c r="B12841" s="49" t="s">
        <v>10877</v>
      </c>
      <c r="C12841" s="49" t="s">
        <v>31</v>
      </c>
    </row>
    <row r="12842" spans="2:3" hidden="1">
      <c r="B12842" s="49" t="s">
        <v>10878</v>
      </c>
      <c r="C12842" s="49" t="s">
        <v>213</v>
      </c>
    </row>
    <row r="12843" spans="2:3" hidden="1">
      <c r="B12843" s="49" t="s">
        <v>10879</v>
      </c>
      <c r="C12843" s="49" t="s">
        <v>213</v>
      </c>
    </row>
    <row r="12844" spans="2:3" hidden="1">
      <c r="B12844" s="49" t="s">
        <v>10880</v>
      </c>
      <c r="C12844" s="49" t="s">
        <v>213</v>
      </c>
    </row>
    <row r="12845" spans="2:3" hidden="1">
      <c r="B12845" s="49" t="s">
        <v>10881</v>
      </c>
      <c r="C12845" s="49" t="s">
        <v>213</v>
      </c>
    </row>
    <row r="12846" spans="2:3" hidden="1">
      <c r="B12846" s="49" t="s">
        <v>10882</v>
      </c>
      <c r="C12846" s="49" t="s">
        <v>213</v>
      </c>
    </row>
    <row r="12847" spans="2:3" hidden="1">
      <c r="B12847" s="49" t="s">
        <v>10883</v>
      </c>
      <c r="C12847" s="49" t="s">
        <v>213</v>
      </c>
    </row>
    <row r="12848" spans="2:3" hidden="1">
      <c r="B12848" s="49" t="s">
        <v>10884</v>
      </c>
      <c r="C12848" s="49" t="s">
        <v>213</v>
      </c>
    </row>
    <row r="12849" spans="2:3" hidden="1">
      <c r="B12849" s="49" t="s">
        <v>10885</v>
      </c>
      <c r="C12849" s="49" t="s">
        <v>213</v>
      </c>
    </row>
    <row r="12850" spans="2:3" hidden="1">
      <c r="B12850" s="49" t="s">
        <v>10886</v>
      </c>
      <c r="C12850" s="49" t="s">
        <v>213</v>
      </c>
    </row>
    <row r="12851" spans="2:3" hidden="1">
      <c r="B12851" s="49" t="s">
        <v>10887</v>
      </c>
      <c r="C12851" s="49" t="s">
        <v>213</v>
      </c>
    </row>
    <row r="12852" spans="2:3" hidden="1">
      <c r="B12852" s="49" t="s">
        <v>10888</v>
      </c>
      <c r="C12852" s="49" t="s">
        <v>213</v>
      </c>
    </row>
    <row r="12853" spans="2:3" hidden="1">
      <c r="B12853" s="49" t="s">
        <v>10889</v>
      </c>
      <c r="C12853" s="49" t="s">
        <v>213</v>
      </c>
    </row>
    <row r="12854" spans="2:3" hidden="1">
      <c r="B12854" s="49" t="s">
        <v>10890</v>
      </c>
      <c r="C12854" s="49" t="s">
        <v>213</v>
      </c>
    </row>
    <row r="12855" spans="2:3" hidden="1">
      <c r="B12855" s="49" t="s">
        <v>10891</v>
      </c>
      <c r="C12855" s="49" t="s">
        <v>213</v>
      </c>
    </row>
    <row r="12856" spans="2:3" hidden="1">
      <c r="B12856" s="49" t="s">
        <v>10892</v>
      </c>
      <c r="C12856" s="49" t="s">
        <v>213</v>
      </c>
    </row>
    <row r="12857" spans="2:3" hidden="1">
      <c r="B12857" s="49" t="s">
        <v>10893</v>
      </c>
      <c r="C12857" s="49" t="s">
        <v>213</v>
      </c>
    </row>
    <row r="12858" spans="2:3" hidden="1">
      <c r="B12858" s="49" t="s">
        <v>10894</v>
      </c>
      <c r="C12858" s="49" t="s">
        <v>213</v>
      </c>
    </row>
    <row r="12859" spans="2:3" hidden="1">
      <c r="B12859" s="49" t="s">
        <v>10895</v>
      </c>
      <c r="C12859" s="49" t="s">
        <v>213</v>
      </c>
    </row>
    <row r="12860" spans="2:3" hidden="1">
      <c r="B12860" s="49" t="s">
        <v>10896</v>
      </c>
      <c r="C12860" s="49" t="s">
        <v>213</v>
      </c>
    </row>
    <row r="12861" spans="2:3" hidden="1">
      <c r="B12861" s="49" t="s">
        <v>10897</v>
      </c>
      <c r="C12861" s="49" t="s">
        <v>213</v>
      </c>
    </row>
    <row r="12862" spans="2:3" hidden="1">
      <c r="B12862" s="49" t="s">
        <v>10898</v>
      </c>
      <c r="C12862" s="49" t="s">
        <v>213</v>
      </c>
    </row>
    <row r="12863" spans="2:3" hidden="1">
      <c r="B12863" s="49" t="s">
        <v>10899</v>
      </c>
      <c r="C12863" s="49" t="s">
        <v>213</v>
      </c>
    </row>
    <row r="12864" spans="2:3" hidden="1">
      <c r="B12864" s="49" t="s">
        <v>10900</v>
      </c>
      <c r="C12864" s="49" t="s">
        <v>206</v>
      </c>
    </row>
    <row r="12865" spans="2:3" hidden="1">
      <c r="B12865" s="49" t="s">
        <v>10901</v>
      </c>
      <c r="C12865" s="49" t="s">
        <v>206</v>
      </c>
    </row>
    <row r="12866" spans="2:3" hidden="1">
      <c r="B12866" s="49" t="s">
        <v>10902</v>
      </c>
      <c r="C12866" s="49" t="s">
        <v>206</v>
      </c>
    </row>
    <row r="12867" spans="2:3" hidden="1">
      <c r="B12867" s="49" t="s">
        <v>10903</v>
      </c>
      <c r="C12867" s="49" t="s">
        <v>206</v>
      </c>
    </row>
    <row r="12868" spans="2:3" hidden="1">
      <c r="B12868" s="49" t="s">
        <v>10904</v>
      </c>
      <c r="C12868" s="49" t="s">
        <v>206</v>
      </c>
    </row>
    <row r="12869" spans="2:3" hidden="1">
      <c r="B12869" s="49" t="s">
        <v>10905</v>
      </c>
      <c r="C12869" s="49" t="s">
        <v>206</v>
      </c>
    </row>
    <row r="12870" spans="2:3" hidden="1">
      <c r="B12870" s="49" t="s">
        <v>10906</v>
      </c>
      <c r="C12870" s="49" t="s">
        <v>206</v>
      </c>
    </row>
    <row r="12871" spans="2:3" hidden="1">
      <c r="B12871" s="49" t="s">
        <v>10907</v>
      </c>
      <c r="C12871" s="49" t="s">
        <v>206</v>
      </c>
    </row>
    <row r="12872" spans="2:3" hidden="1">
      <c r="B12872" s="49" t="s">
        <v>10908</v>
      </c>
      <c r="C12872" s="49" t="s">
        <v>206</v>
      </c>
    </row>
    <row r="12873" spans="2:3" hidden="1">
      <c r="B12873" s="49" t="s">
        <v>10909</v>
      </c>
      <c r="C12873" s="49" t="s">
        <v>206</v>
      </c>
    </row>
    <row r="12874" spans="2:3" hidden="1">
      <c r="B12874" s="49" t="s">
        <v>10910</v>
      </c>
      <c r="C12874" s="49" t="s">
        <v>206</v>
      </c>
    </row>
    <row r="12875" spans="2:3" hidden="1">
      <c r="B12875" s="49" t="s">
        <v>10911</v>
      </c>
      <c r="C12875" s="49" t="s">
        <v>206</v>
      </c>
    </row>
    <row r="12876" spans="2:3" hidden="1">
      <c r="B12876" s="49" t="s">
        <v>10912</v>
      </c>
      <c r="C12876" s="49" t="s">
        <v>206</v>
      </c>
    </row>
    <row r="12877" spans="2:3" hidden="1">
      <c r="B12877" s="49" t="s">
        <v>10913</v>
      </c>
      <c r="C12877" s="49" t="s">
        <v>206</v>
      </c>
    </row>
    <row r="12878" spans="2:3" hidden="1">
      <c r="B12878" s="49" t="s">
        <v>10914</v>
      </c>
      <c r="C12878" s="49" t="s">
        <v>206</v>
      </c>
    </row>
    <row r="12879" spans="2:3" hidden="1">
      <c r="B12879" s="49" t="s">
        <v>10915</v>
      </c>
      <c r="C12879" s="49" t="s">
        <v>206</v>
      </c>
    </row>
    <row r="12880" spans="2:3" hidden="1">
      <c r="B12880" s="49" t="s">
        <v>10916</v>
      </c>
      <c r="C12880" s="49" t="s">
        <v>206</v>
      </c>
    </row>
    <row r="12881" spans="2:3" hidden="1">
      <c r="B12881" s="49" t="s">
        <v>10917</v>
      </c>
      <c r="C12881" s="49" t="s">
        <v>206</v>
      </c>
    </row>
    <row r="12882" spans="2:3" hidden="1">
      <c r="B12882" s="49" t="s">
        <v>10918</v>
      </c>
      <c r="C12882" s="49" t="s">
        <v>206</v>
      </c>
    </row>
    <row r="12883" spans="2:3" hidden="1">
      <c r="B12883" s="49" t="s">
        <v>10919</v>
      </c>
      <c r="C12883" s="49" t="s">
        <v>206</v>
      </c>
    </row>
    <row r="12884" spans="2:3" hidden="1">
      <c r="B12884" s="49" t="s">
        <v>10920</v>
      </c>
      <c r="C12884" s="49" t="s">
        <v>206</v>
      </c>
    </row>
    <row r="12885" spans="2:3" hidden="1">
      <c r="B12885" s="49" t="s">
        <v>10921</v>
      </c>
      <c r="C12885" s="49" t="s">
        <v>206</v>
      </c>
    </row>
    <row r="12886" spans="2:3" hidden="1">
      <c r="B12886" s="49" t="s">
        <v>10922</v>
      </c>
      <c r="C12886" s="49" t="s">
        <v>206</v>
      </c>
    </row>
    <row r="12887" spans="2:3" hidden="1">
      <c r="B12887" s="49" t="s">
        <v>10923</v>
      </c>
      <c r="C12887" s="49" t="s">
        <v>206</v>
      </c>
    </row>
    <row r="12888" spans="2:3" hidden="1">
      <c r="B12888" s="49" t="s">
        <v>10924</v>
      </c>
      <c r="C12888" s="49" t="s">
        <v>213</v>
      </c>
    </row>
    <row r="12889" spans="2:3" hidden="1">
      <c r="B12889" s="49" t="s">
        <v>10925</v>
      </c>
      <c r="C12889" s="49" t="s">
        <v>213</v>
      </c>
    </row>
    <row r="12890" spans="2:3" hidden="1">
      <c r="B12890" s="49" t="s">
        <v>10926</v>
      </c>
      <c r="C12890" s="49" t="s">
        <v>213</v>
      </c>
    </row>
    <row r="12891" spans="2:3" hidden="1">
      <c r="B12891" s="49" t="s">
        <v>10927</v>
      </c>
      <c r="C12891" s="49" t="s">
        <v>213</v>
      </c>
    </row>
    <row r="12892" spans="2:3" hidden="1">
      <c r="B12892" s="49" t="s">
        <v>10928</v>
      </c>
      <c r="C12892" s="49" t="s">
        <v>213</v>
      </c>
    </row>
    <row r="12893" spans="2:3" hidden="1">
      <c r="B12893" s="49" t="s">
        <v>10929</v>
      </c>
      <c r="C12893" s="49" t="s">
        <v>213</v>
      </c>
    </row>
    <row r="12894" spans="2:3" hidden="1">
      <c r="B12894" s="49" t="s">
        <v>10930</v>
      </c>
      <c r="C12894" s="49" t="s">
        <v>213</v>
      </c>
    </row>
    <row r="12895" spans="2:3" hidden="1">
      <c r="B12895" s="49" t="s">
        <v>10931</v>
      </c>
      <c r="C12895" s="49" t="s">
        <v>213</v>
      </c>
    </row>
    <row r="12896" spans="2:3" hidden="1">
      <c r="B12896" s="49" t="s">
        <v>10932</v>
      </c>
      <c r="C12896" s="49" t="s">
        <v>213</v>
      </c>
    </row>
    <row r="12897" spans="2:3" hidden="1">
      <c r="B12897" s="49" t="s">
        <v>10933</v>
      </c>
      <c r="C12897" s="49" t="s">
        <v>213</v>
      </c>
    </row>
    <row r="12898" spans="2:3" hidden="1">
      <c r="B12898" s="49" t="s">
        <v>10934</v>
      </c>
      <c r="C12898" s="49" t="s">
        <v>213</v>
      </c>
    </row>
    <row r="12899" spans="2:3" hidden="1">
      <c r="B12899" s="49" t="s">
        <v>10935</v>
      </c>
      <c r="C12899" s="49" t="s">
        <v>213</v>
      </c>
    </row>
    <row r="12900" spans="2:3" hidden="1">
      <c r="B12900" s="49" t="s">
        <v>10936</v>
      </c>
      <c r="C12900" s="49" t="s">
        <v>213</v>
      </c>
    </row>
    <row r="12901" spans="2:3" hidden="1">
      <c r="B12901" s="49" t="s">
        <v>10937</v>
      </c>
      <c r="C12901" s="49" t="s">
        <v>213</v>
      </c>
    </row>
    <row r="12902" spans="2:3" hidden="1">
      <c r="B12902" s="49" t="s">
        <v>10938</v>
      </c>
      <c r="C12902" s="49" t="s">
        <v>213</v>
      </c>
    </row>
    <row r="12903" spans="2:3" hidden="1">
      <c r="B12903" s="49" t="s">
        <v>10939</v>
      </c>
      <c r="C12903" s="49" t="s">
        <v>213</v>
      </c>
    </row>
    <row r="12904" spans="2:3" hidden="1">
      <c r="B12904" s="49" t="s">
        <v>10940</v>
      </c>
      <c r="C12904" s="49" t="s">
        <v>213</v>
      </c>
    </row>
    <row r="12905" spans="2:3" hidden="1">
      <c r="B12905" s="49" t="s">
        <v>10941</v>
      </c>
      <c r="C12905" s="49" t="s">
        <v>213</v>
      </c>
    </row>
    <row r="12906" spans="2:3" hidden="1">
      <c r="B12906" s="49" t="s">
        <v>10942</v>
      </c>
      <c r="C12906" s="49" t="s">
        <v>213</v>
      </c>
    </row>
    <row r="12907" spans="2:3" hidden="1">
      <c r="B12907" s="49" t="s">
        <v>10943</v>
      </c>
      <c r="C12907" s="49" t="s">
        <v>213</v>
      </c>
    </row>
    <row r="12908" spans="2:3" hidden="1">
      <c r="B12908" s="49" t="s">
        <v>10944</v>
      </c>
      <c r="C12908" s="49" t="s">
        <v>213</v>
      </c>
    </row>
    <row r="12909" spans="2:3" hidden="1">
      <c r="B12909" s="49" t="s">
        <v>10945</v>
      </c>
      <c r="C12909" s="49" t="s">
        <v>213</v>
      </c>
    </row>
    <row r="12910" spans="2:3" hidden="1">
      <c r="B12910" s="49" t="s">
        <v>10946</v>
      </c>
      <c r="C12910" s="49" t="s">
        <v>213</v>
      </c>
    </row>
    <row r="12911" spans="2:3" hidden="1">
      <c r="B12911" s="49" t="s">
        <v>10947</v>
      </c>
      <c r="C12911" s="49" t="s">
        <v>213</v>
      </c>
    </row>
    <row r="12912" spans="2:3" hidden="1">
      <c r="B12912" s="49" t="s">
        <v>10948</v>
      </c>
      <c r="C12912" s="49" t="s">
        <v>213</v>
      </c>
    </row>
    <row r="12913" spans="2:3" hidden="1">
      <c r="B12913" s="49" t="s">
        <v>10949</v>
      </c>
      <c r="C12913" s="49" t="s">
        <v>213</v>
      </c>
    </row>
    <row r="12914" spans="2:3" hidden="1">
      <c r="B12914" s="49" t="s">
        <v>10950</v>
      </c>
      <c r="C12914" s="49" t="s">
        <v>213</v>
      </c>
    </row>
    <row r="12915" spans="2:3" hidden="1">
      <c r="B12915" s="49" t="s">
        <v>10951</v>
      </c>
      <c r="C12915" s="49" t="s">
        <v>213</v>
      </c>
    </row>
    <row r="12916" spans="2:3" hidden="1">
      <c r="B12916" s="49" t="s">
        <v>10952</v>
      </c>
      <c r="C12916" s="49" t="s">
        <v>213</v>
      </c>
    </row>
    <row r="12917" spans="2:3" hidden="1">
      <c r="B12917" s="49" t="s">
        <v>10953</v>
      </c>
      <c r="C12917" s="49" t="s">
        <v>213</v>
      </c>
    </row>
    <row r="12918" spans="2:3" hidden="1">
      <c r="B12918" s="49" t="s">
        <v>10954</v>
      </c>
      <c r="C12918" s="49" t="s">
        <v>213</v>
      </c>
    </row>
    <row r="12919" spans="2:3" hidden="1">
      <c r="B12919" s="49" t="s">
        <v>10955</v>
      </c>
      <c r="C12919" s="49" t="s">
        <v>213</v>
      </c>
    </row>
    <row r="12920" spans="2:3" hidden="1">
      <c r="B12920" s="49" t="s">
        <v>10956</v>
      </c>
      <c r="C12920" s="49" t="s">
        <v>213</v>
      </c>
    </row>
    <row r="12921" spans="2:3" hidden="1">
      <c r="B12921" s="49" t="s">
        <v>10957</v>
      </c>
      <c r="C12921" s="49" t="s">
        <v>213</v>
      </c>
    </row>
    <row r="12922" spans="2:3" hidden="1">
      <c r="B12922" s="49" t="s">
        <v>10958</v>
      </c>
      <c r="C12922" s="49" t="s">
        <v>213</v>
      </c>
    </row>
    <row r="12923" spans="2:3" hidden="1">
      <c r="B12923" s="49" t="s">
        <v>10959</v>
      </c>
      <c r="C12923" s="49" t="s">
        <v>213</v>
      </c>
    </row>
    <row r="12924" spans="2:3" hidden="1">
      <c r="B12924" s="49" t="s">
        <v>10960</v>
      </c>
      <c r="C12924" s="49" t="s">
        <v>213</v>
      </c>
    </row>
    <row r="12925" spans="2:3" hidden="1">
      <c r="B12925" s="49" t="s">
        <v>10961</v>
      </c>
      <c r="C12925" s="49" t="s">
        <v>213</v>
      </c>
    </row>
    <row r="12926" spans="2:3" hidden="1">
      <c r="B12926" s="49" t="s">
        <v>10962</v>
      </c>
      <c r="C12926" s="49" t="s">
        <v>213</v>
      </c>
    </row>
    <row r="12927" spans="2:3" hidden="1">
      <c r="B12927" s="49" t="s">
        <v>10963</v>
      </c>
      <c r="C12927" s="49" t="s">
        <v>213</v>
      </c>
    </row>
    <row r="12928" spans="2:3" hidden="1">
      <c r="B12928" s="49" t="s">
        <v>10964</v>
      </c>
      <c r="C12928" s="49" t="s">
        <v>213</v>
      </c>
    </row>
    <row r="12929" spans="2:3" hidden="1">
      <c r="B12929" s="49" t="s">
        <v>10965</v>
      </c>
      <c r="C12929" s="49" t="s">
        <v>213</v>
      </c>
    </row>
    <row r="12930" spans="2:3" hidden="1">
      <c r="B12930" s="49" t="s">
        <v>10966</v>
      </c>
      <c r="C12930" s="49" t="s">
        <v>213</v>
      </c>
    </row>
    <row r="12931" spans="2:3" hidden="1">
      <c r="B12931" s="49" t="s">
        <v>10967</v>
      </c>
      <c r="C12931" s="49" t="s">
        <v>213</v>
      </c>
    </row>
    <row r="12932" spans="2:3" hidden="1">
      <c r="B12932" s="49" t="s">
        <v>10968</v>
      </c>
      <c r="C12932" s="49" t="s">
        <v>213</v>
      </c>
    </row>
    <row r="12933" spans="2:3" hidden="1">
      <c r="B12933" s="49" t="s">
        <v>10969</v>
      </c>
      <c r="C12933" s="49" t="s">
        <v>213</v>
      </c>
    </row>
    <row r="12934" spans="2:3" hidden="1">
      <c r="B12934" s="49" t="s">
        <v>10970</v>
      </c>
      <c r="C12934" s="49" t="s">
        <v>213</v>
      </c>
    </row>
    <row r="12935" spans="2:3" hidden="1">
      <c r="B12935" s="49" t="s">
        <v>10971</v>
      </c>
      <c r="C12935" s="49" t="s">
        <v>213</v>
      </c>
    </row>
    <row r="12936" spans="2:3" hidden="1">
      <c r="B12936" s="49" t="s">
        <v>10972</v>
      </c>
      <c r="C12936" s="49" t="s">
        <v>213</v>
      </c>
    </row>
    <row r="12937" spans="2:3" hidden="1">
      <c r="B12937" s="49" t="s">
        <v>10973</v>
      </c>
      <c r="C12937" s="49" t="s">
        <v>213</v>
      </c>
    </row>
    <row r="12938" spans="2:3" hidden="1">
      <c r="B12938" s="49" t="s">
        <v>10974</v>
      </c>
      <c r="C12938" s="49" t="s">
        <v>213</v>
      </c>
    </row>
    <row r="12939" spans="2:3" hidden="1">
      <c r="B12939" s="49" t="s">
        <v>10975</v>
      </c>
      <c r="C12939" s="49" t="s">
        <v>213</v>
      </c>
    </row>
    <row r="12940" spans="2:3" hidden="1">
      <c r="B12940" s="49" t="s">
        <v>10976</v>
      </c>
      <c r="C12940" s="49" t="s">
        <v>213</v>
      </c>
    </row>
    <row r="12941" spans="2:3" hidden="1">
      <c r="B12941" s="49" t="s">
        <v>10977</v>
      </c>
      <c r="C12941" s="49" t="s">
        <v>213</v>
      </c>
    </row>
    <row r="12942" spans="2:3" hidden="1">
      <c r="B12942" s="49" t="s">
        <v>10978</v>
      </c>
      <c r="C12942" s="49" t="s">
        <v>213</v>
      </c>
    </row>
    <row r="12943" spans="2:3" hidden="1">
      <c r="B12943" s="49" t="s">
        <v>10979</v>
      </c>
      <c r="C12943" s="49" t="s">
        <v>213</v>
      </c>
    </row>
    <row r="12944" spans="2:3" hidden="1">
      <c r="B12944" s="49" t="s">
        <v>10980</v>
      </c>
      <c r="C12944" s="49" t="s">
        <v>213</v>
      </c>
    </row>
    <row r="12945" spans="2:3" hidden="1">
      <c r="B12945" s="49" t="s">
        <v>10981</v>
      </c>
      <c r="C12945" s="49" t="s">
        <v>213</v>
      </c>
    </row>
    <row r="12946" spans="2:3" hidden="1">
      <c r="B12946" s="49" t="s">
        <v>10982</v>
      </c>
      <c r="C12946" s="49" t="s">
        <v>213</v>
      </c>
    </row>
    <row r="12947" spans="2:3" hidden="1">
      <c r="B12947" s="49" t="s">
        <v>10983</v>
      </c>
      <c r="C12947" s="49" t="s">
        <v>213</v>
      </c>
    </row>
    <row r="12948" spans="2:3" hidden="1">
      <c r="B12948" s="49" t="s">
        <v>10984</v>
      </c>
      <c r="C12948" s="49" t="s">
        <v>213</v>
      </c>
    </row>
    <row r="12949" spans="2:3" hidden="1">
      <c r="B12949" s="49" t="s">
        <v>10985</v>
      </c>
      <c r="C12949" s="49" t="s">
        <v>213</v>
      </c>
    </row>
    <row r="12950" spans="2:3" hidden="1">
      <c r="B12950" s="49" t="s">
        <v>10986</v>
      </c>
      <c r="C12950" s="49" t="s">
        <v>213</v>
      </c>
    </row>
    <row r="12951" spans="2:3" hidden="1">
      <c r="B12951" s="49" t="s">
        <v>10987</v>
      </c>
      <c r="C12951" s="49" t="s">
        <v>213</v>
      </c>
    </row>
    <row r="12952" spans="2:3" hidden="1">
      <c r="B12952" s="49" t="s">
        <v>10988</v>
      </c>
      <c r="C12952" s="49" t="s">
        <v>213</v>
      </c>
    </row>
    <row r="12953" spans="2:3" hidden="1">
      <c r="B12953" s="49" t="s">
        <v>10989</v>
      </c>
      <c r="C12953" s="49" t="s">
        <v>213</v>
      </c>
    </row>
    <row r="12954" spans="2:3" hidden="1">
      <c r="B12954" s="49" t="s">
        <v>10990</v>
      </c>
      <c r="C12954" s="49" t="s">
        <v>213</v>
      </c>
    </row>
    <row r="12955" spans="2:3" hidden="1">
      <c r="B12955" s="49" t="s">
        <v>10991</v>
      </c>
      <c r="C12955" s="49" t="s">
        <v>213</v>
      </c>
    </row>
    <row r="12956" spans="2:3" hidden="1">
      <c r="B12956" s="49" t="s">
        <v>10992</v>
      </c>
      <c r="C12956" s="49" t="s">
        <v>213</v>
      </c>
    </row>
    <row r="12957" spans="2:3" hidden="1">
      <c r="B12957" s="49" t="s">
        <v>10993</v>
      </c>
      <c r="C12957" s="49" t="s">
        <v>213</v>
      </c>
    </row>
    <row r="12958" spans="2:3" hidden="1">
      <c r="B12958" s="49" t="s">
        <v>10994</v>
      </c>
      <c r="C12958" s="49" t="s">
        <v>213</v>
      </c>
    </row>
    <row r="12959" spans="2:3" hidden="1">
      <c r="B12959" s="49" t="s">
        <v>10995</v>
      </c>
      <c r="C12959" s="49" t="s">
        <v>213</v>
      </c>
    </row>
    <row r="12960" spans="2:3" hidden="1">
      <c r="B12960" s="49" t="s">
        <v>10996</v>
      </c>
      <c r="C12960" s="49" t="s">
        <v>213</v>
      </c>
    </row>
    <row r="12961" spans="2:3" hidden="1">
      <c r="B12961" s="49" t="s">
        <v>10997</v>
      </c>
      <c r="C12961" s="49" t="s">
        <v>213</v>
      </c>
    </row>
    <row r="12962" spans="2:3" hidden="1">
      <c r="B12962" s="49" t="s">
        <v>10998</v>
      </c>
      <c r="C12962" s="49" t="s">
        <v>206</v>
      </c>
    </row>
    <row r="12963" spans="2:3" hidden="1">
      <c r="B12963" s="49" t="s">
        <v>10999</v>
      </c>
      <c r="C12963" s="49" t="s">
        <v>206</v>
      </c>
    </row>
    <row r="12964" spans="2:3" hidden="1">
      <c r="B12964" s="49" t="s">
        <v>11000</v>
      </c>
      <c r="C12964" s="49" t="s">
        <v>206</v>
      </c>
    </row>
    <row r="12965" spans="2:3" hidden="1">
      <c r="B12965" s="49" t="s">
        <v>11001</v>
      </c>
      <c r="C12965" s="49" t="s">
        <v>206</v>
      </c>
    </row>
    <row r="12966" spans="2:3" hidden="1">
      <c r="B12966" s="49" t="s">
        <v>11002</v>
      </c>
      <c r="C12966" s="49" t="s">
        <v>206</v>
      </c>
    </row>
    <row r="12967" spans="2:3" hidden="1">
      <c r="B12967" s="49" t="s">
        <v>11003</v>
      </c>
      <c r="C12967" s="49" t="s">
        <v>206</v>
      </c>
    </row>
    <row r="12968" spans="2:3" hidden="1">
      <c r="B12968" s="49" t="s">
        <v>11004</v>
      </c>
      <c r="C12968" s="49" t="s">
        <v>206</v>
      </c>
    </row>
    <row r="12969" spans="2:3" hidden="1">
      <c r="B12969" s="49" t="s">
        <v>11005</v>
      </c>
      <c r="C12969" s="49" t="s">
        <v>206</v>
      </c>
    </row>
    <row r="12970" spans="2:3" hidden="1">
      <c r="B12970" s="49" t="s">
        <v>11006</v>
      </c>
      <c r="C12970" s="49" t="s">
        <v>206</v>
      </c>
    </row>
    <row r="12971" spans="2:3" hidden="1">
      <c r="B12971" s="49" t="s">
        <v>11007</v>
      </c>
      <c r="C12971" s="49" t="s">
        <v>209</v>
      </c>
    </row>
    <row r="12972" spans="2:3" hidden="1">
      <c r="B12972" s="49" t="s">
        <v>11008</v>
      </c>
      <c r="C12972" s="49" t="s">
        <v>209</v>
      </c>
    </row>
    <row r="12973" spans="2:3" hidden="1">
      <c r="B12973" s="49" t="s">
        <v>11009</v>
      </c>
      <c r="C12973" s="49" t="s">
        <v>209</v>
      </c>
    </row>
    <row r="12974" spans="2:3" hidden="1">
      <c r="B12974" s="49" t="s">
        <v>11010</v>
      </c>
      <c r="C12974" s="49" t="s">
        <v>209</v>
      </c>
    </row>
    <row r="12975" spans="2:3" hidden="1">
      <c r="B12975" s="49" t="s">
        <v>11011</v>
      </c>
      <c r="C12975" s="49" t="s">
        <v>209</v>
      </c>
    </row>
    <row r="12976" spans="2:3" hidden="1">
      <c r="B12976" s="49" t="s">
        <v>11012</v>
      </c>
      <c r="C12976" s="49" t="s">
        <v>209</v>
      </c>
    </row>
    <row r="12977" spans="2:3" hidden="1">
      <c r="B12977" s="49" t="s">
        <v>11013</v>
      </c>
      <c r="C12977" s="49" t="s">
        <v>209</v>
      </c>
    </row>
    <row r="12978" spans="2:3" hidden="1">
      <c r="B12978" s="49" t="s">
        <v>11014</v>
      </c>
      <c r="C12978" s="49" t="s">
        <v>209</v>
      </c>
    </row>
    <row r="12979" spans="2:3" hidden="1">
      <c r="B12979" s="49" t="s">
        <v>11015</v>
      </c>
      <c r="C12979" s="49" t="s">
        <v>209</v>
      </c>
    </row>
    <row r="12980" spans="2:3" hidden="1">
      <c r="B12980" s="49" t="s">
        <v>11016</v>
      </c>
      <c r="C12980" s="49" t="s">
        <v>209</v>
      </c>
    </row>
    <row r="12981" spans="2:3" hidden="1">
      <c r="B12981" s="49" t="s">
        <v>11017</v>
      </c>
      <c r="C12981" s="49" t="s">
        <v>209</v>
      </c>
    </row>
    <row r="12982" spans="2:3" hidden="1">
      <c r="B12982" s="49" t="s">
        <v>11018</v>
      </c>
      <c r="C12982" s="49" t="s">
        <v>209</v>
      </c>
    </row>
    <row r="12983" spans="2:3" hidden="1">
      <c r="B12983" s="49" t="s">
        <v>11019</v>
      </c>
      <c r="C12983" s="49" t="s">
        <v>209</v>
      </c>
    </row>
    <row r="12984" spans="2:3" hidden="1">
      <c r="B12984" s="49" t="s">
        <v>11020</v>
      </c>
      <c r="C12984" s="49" t="s">
        <v>209</v>
      </c>
    </row>
    <row r="12985" spans="2:3" hidden="1">
      <c r="B12985" s="49" t="s">
        <v>11021</v>
      </c>
      <c r="C12985" s="49" t="s">
        <v>209</v>
      </c>
    </row>
    <row r="12986" spans="2:3" hidden="1">
      <c r="B12986" s="49" t="s">
        <v>11022</v>
      </c>
      <c r="C12986" s="49" t="s">
        <v>209</v>
      </c>
    </row>
    <row r="12987" spans="2:3" hidden="1">
      <c r="B12987" s="49" t="s">
        <v>11023</v>
      </c>
      <c r="C12987" s="49" t="s">
        <v>209</v>
      </c>
    </row>
    <row r="12988" spans="2:3" hidden="1">
      <c r="B12988" s="49" t="s">
        <v>11024</v>
      </c>
      <c r="C12988" s="49" t="s">
        <v>209</v>
      </c>
    </row>
    <row r="12989" spans="2:3" hidden="1">
      <c r="B12989" s="49" t="s">
        <v>11025</v>
      </c>
      <c r="C12989" s="49" t="s">
        <v>209</v>
      </c>
    </row>
    <row r="12990" spans="2:3" hidden="1">
      <c r="B12990" s="49" t="s">
        <v>11026</v>
      </c>
      <c r="C12990" s="49" t="s">
        <v>209</v>
      </c>
    </row>
    <row r="12991" spans="2:3" hidden="1">
      <c r="B12991" s="49" t="s">
        <v>11027</v>
      </c>
      <c r="C12991" s="49" t="s">
        <v>209</v>
      </c>
    </row>
    <row r="12992" spans="2:3" hidden="1">
      <c r="B12992" s="49" t="s">
        <v>11028</v>
      </c>
      <c r="C12992" s="49" t="s">
        <v>209</v>
      </c>
    </row>
    <row r="12993" spans="2:3" hidden="1">
      <c r="B12993" s="49" t="s">
        <v>11029</v>
      </c>
      <c r="C12993" s="49" t="s">
        <v>209</v>
      </c>
    </row>
    <row r="12994" spans="2:3" hidden="1">
      <c r="B12994" s="49" t="s">
        <v>11030</v>
      </c>
      <c r="C12994" s="49" t="s">
        <v>209</v>
      </c>
    </row>
    <row r="12995" spans="2:3" hidden="1">
      <c r="B12995" s="49" t="s">
        <v>11031</v>
      </c>
      <c r="C12995" s="49" t="s">
        <v>209</v>
      </c>
    </row>
    <row r="12996" spans="2:3" hidden="1">
      <c r="B12996" s="49" t="s">
        <v>11032</v>
      </c>
      <c r="C12996" s="49" t="s">
        <v>209</v>
      </c>
    </row>
    <row r="12997" spans="2:3" hidden="1">
      <c r="B12997" s="49" t="s">
        <v>11033</v>
      </c>
      <c r="C12997" s="49" t="s">
        <v>209</v>
      </c>
    </row>
    <row r="12998" spans="2:3" hidden="1">
      <c r="B12998" s="49" t="s">
        <v>11034</v>
      </c>
      <c r="C12998" s="49" t="s">
        <v>209</v>
      </c>
    </row>
    <row r="12999" spans="2:3" hidden="1">
      <c r="B12999" s="49" t="s">
        <v>11035</v>
      </c>
      <c r="C12999" s="49" t="s">
        <v>209</v>
      </c>
    </row>
    <row r="13000" spans="2:3" hidden="1">
      <c r="B13000" s="49" t="s">
        <v>11036</v>
      </c>
      <c r="C13000" s="49" t="s">
        <v>209</v>
      </c>
    </row>
    <row r="13001" spans="2:3" hidden="1">
      <c r="B13001" s="49" t="s">
        <v>11037</v>
      </c>
      <c r="C13001" s="49" t="s">
        <v>209</v>
      </c>
    </row>
    <row r="13002" spans="2:3" hidden="1">
      <c r="B13002" s="49" t="s">
        <v>11038</v>
      </c>
      <c r="C13002" s="49" t="s">
        <v>209</v>
      </c>
    </row>
    <row r="13003" spans="2:3" hidden="1">
      <c r="B13003" s="49" t="s">
        <v>11039</v>
      </c>
      <c r="C13003" s="49" t="s">
        <v>209</v>
      </c>
    </row>
    <row r="13004" spans="2:3" hidden="1">
      <c r="B13004" s="49" t="s">
        <v>11040</v>
      </c>
      <c r="C13004" s="49" t="s">
        <v>209</v>
      </c>
    </row>
    <row r="13005" spans="2:3" hidden="1">
      <c r="B13005" s="49" t="s">
        <v>11041</v>
      </c>
      <c r="C13005" s="49" t="s">
        <v>209</v>
      </c>
    </row>
    <row r="13006" spans="2:3" hidden="1">
      <c r="B13006" s="49" t="s">
        <v>11042</v>
      </c>
      <c r="C13006" s="49" t="s">
        <v>209</v>
      </c>
    </row>
    <row r="13007" spans="2:3" hidden="1">
      <c r="B13007" s="49" t="s">
        <v>11043</v>
      </c>
      <c r="C13007" s="49" t="s">
        <v>209</v>
      </c>
    </row>
    <row r="13008" spans="2:3" hidden="1">
      <c r="B13008" s="49" t="s">
        <v>11044</v>
      </c>
      <c r="C13008" s="49" t="s">
        <v>209</v>
      </c>
    </row>
    <row r="13009" spans="2:3" hidden="1">
      <c r="B13009" s="49" t="s">
        <v>11045</v>
      </c>
      <c r="C13009" s="49" t="s">
        <v>209</v>
      </c>
    </row>
    <row r="13010" spans="2:3" hidden="1">
      <c r="B13010" s="49" t="s">
        <v>11046</v>
      </c>
      <c r="C13010" s="49" t="s">
        <v>209</v>
      </c>
    </row>
    <row r="13011" spans="2:3" hidden="1">
      <c r="B13011" s="49" t="s">
        <v>11047</v>
      </c>
      <c r="C13011" s="49" t="s">
        <v>209</v>
      </c>
    </row>
    <row r="13012" spans="2:3" hidden="1">
      <c r="B13012" s="49" t="s">
        <v>11048</v>
      </c>
      <c r="C13012" s="49" t="s">
        <v>209</v>
      </c>
    </row>
    <row r="13013" spans="2:3" hidden="1">
      <c r="B13013" s="49" t="s">
        <v>11049</v>
      </c>
      <c r="C13013" s="49" t="s">
        <v>209</v>
      </c>
    </row>
    <row r="13014" spans="2:3" hidden="1">
      <c r="B13014" s="49" t="s">
        <v>11050</v>
      </c>
      <c r="C13014" s="49" t="s">
        <v>209</v>
      </c>
    </row>
    <row r="13015" spans="2:3" hidden="1">
      <c r="B13015" s="49" t="s">
        <v>11051</v>
      </c>
      <c r="C13015" s="49" t="s">
        <v>209</v>
      </c>
    </row>
    <row r="13016" spans="2:3" hidden="1">
      <c r="B13016" s="49" t="s">
        <v>11052</v>
      </c>
      <c r="C13016" s="49" t="s">
        <v>209</v>
      </c>
    </row>
    <row r="13017" spans="2:3" hidden="1">
      <c r="B13017" s="49" t="s">
        <v>11053</v>
      </c>
      <c r="C13017" s="49" t="s">
        <v>209</v>
      </c>
    </row>
    <row r="13018" spans="2:3" hidden="1">
      <c r="B13018" s="49" t="s">
        <v>11054</v>
      </c>
      <c r="C13018" s="49" t="s">
        <v>209</v>
      </c>
    </row>
    <row r="13019" spans="2:3" hidden="1">
      <c r="B13019" s="49" t="s">
        <v>11055</v>
      </c>
      <c r="C13019" s="49" t="s">
        <v>209</v>
      </c>
    </row>
    <row r="13020" spans="2:3" hidden="1">
      <c r="B13020" s="49" t="s">
        <v>11056</v>
      </c>
      <c r="C13020" s="49" t="s">
        <v>209</v>
      </c>
    </row>
    <row r="13021" spans="2:3" hidden="1">
      <c r="B13021" s="49" t="s">
        <v>11057</v>
      </c>
      <c r="C13021" s="49" t="s">
        <v>209</v>
      </c>
    </row>
    <row r="13022" spans="2:3" hidden="1">
      <c r="B13022" s="49" t="s">
        <v>11058</v>
      </c>
      <c r="C13022" s="49" t="s">
        <v>209</v>
      </c>
    </row>
    <row r="13023" spans="2:3" hidden="1">
      <c r="B13023" s="49" t="s">
        <v>11059</v>
      </c>
      <c r="C13023" s="49" t="s">
        <v>209</v>
      </c>
    </row>
    <row r="13024" spans="2:3" hidden="1">
      <c r="B13024" s="49" t="s">
        <v>11060</v>
      </c>
      <c r="C13024" s="49" t="s">
        <v>209</v>
      </c>
    </row>
    <row r="13025" spans="2:3" hidden="1">
      <c r="B13025" s="49" t="s">
        <v>11061</v>
      </c>
      <c r="C13025" s="49" t="s">
        <v>209</v>
      </c>
    </row>
    <row r="13026" spans="2:3" hidden="1">
      <c r="B13026" s="49" t="s">
        <v>11062</v>
      </c>
      <c r="C13026" s="49" t="s">
        <v>209</v>
      </c>
    </row>
    <row r="13027" spans="2:3" hidden="1">
      <c r="B13027" s="49" t="s">
        <v>11063</v>
      </c>
      <c r="C13027" s="49" t="s">
        <v>209</v>
      </c>
    </row>
    <row r="13028" spans="2:3" hidden="1">
      <c r="B13028" s="49" t="s">
        <v>11064</v>
      </c>
      <c r="C13028" s="49" t="s">
        <v>209</v>
      </c>
    </row>
    <row r="13029" spans="2:3" hidden="1">
      <c r="B13029" s="49" t="s">
        <v>11065</v>
      </c>
      <c r="C13029" s="49" t="s">
        <v>209</v>
      </c>
    </row>
    <row r="13030" spans="2:3" hidden="1">
      <c r="B13030" s="49" t="s">
        <v>11066</v>
      </c>
      <c r="C13030" s="49" t="s">
        <v>209</v>
      </c>
    </row>
    <row r="13031" spans="2:3" hidden="1">
      <c r="B13031" s="49" t="s">
        <v>11067</v>
      </c>
      <c r="C13031" s="49" t="s">
        <v>209</v>
      </c>
    </row>
    <row r="13032" spans="2:3" hidden="1">
      <c r="B13032" s="49" t="s">
        <v>11068</v>
      </c>
      <c r="C13032" s="49" t="s">
        <v>209</v>
      </c>
    </row>
    <row r="13033" spans="2:3" hidden="1">
      <c r="B13033" s="49" t="s">
        <v>11069</v>
      </c>
      <c r="C13033" s="49" t="s">
        <v>209</v>
      </c>
    </row>
    <row r="13034" spans="2:3" hidden="1">
      <c r="B13034" s="49" t="s">
        <v>11070</v>
      </c>
      <c r="C13034" s="49" t="s">
        <v>209</v>
      </c>
    </row>
    <row r="13035" spans="2:3" hidden="1">
      <c r="B13035" s="49" t="s">
        <v>11071</v>
      </c>
      <c r="C13035" s="49" t="s">
        <v>209</v>
      </c>
    </row>
    <row r="13036" spans="2:3" hidden="1">
      <c r="B13036" s="49" t="s">
        <v>11072</v>
      </c>
      <c r="C13036" s="49" t="s">
        <v>209</v>
      </c>
    </row>
    <row r="13037" spans="2:3" hidden="1">
      <c r="B13037" s="49" t="s">
        <v>11073</v>
      </c>
      <c r="C13037" s="49" t="s">
        <v>209</v>
      </c>
    </row>
    <row r="13038" spans="2:3" hidden="1">
      <c r="B13038" s="49" t="s">
        <v>11074</v>
      </c>
      <c r="C13038" s="49" t="s">
        <v>209</v>
      </c>
    </row>
    <row r="13039" spans="2:3" hidden="1">
      <c r="B13039" s="49" t="s">
        <v>11075</v>
      </c>
      <c r="C13039" s="49" t="s">
        <v>209</v>
      </c>
    </row>
    <row r="13040" spans="2:3" hidden="1">
      <c r="B13040" s="49" t="s">
        <v>11076</v>
      </c>
      <c r="C13040" s="49" t="s">
        <v>209</v>
      </c>
    </row>
    <row r="13041" spans="2:3" hidden="1">
      <c r="B13041" s="49" t="s">
        <v>11077</v>
      </c>
      <c r="C13041" s="49" t="s">
        <v>209</v>
      </c>
    </row>
    <row r="13042" spans="2:3" hidden="1">
      <c r="B13042" s="49" t="s">
        <v>11078</v>
      </c>
      <c r="C13042" s="49" t="s">
        <v>209</v>
      </c>
    </row>
    <row r="13043" spans="2:3" hidden="1">
      <c r="B13043" s="49" t="s">
        <v>11079</v>
      </c>
      <c r="C13043" s="49" t="s">
        <v>209</v>
      </c>
    </row>
    <row r="13044" spans="2:3" hidden="1">
      <c r="B13044" s="49" t="s">
        <v>11080</v>
      </c>
      <c r="C13044" s="49" t="s">
        <v>209</v>
      </c>
    </row>
    <row r="13045" spans="2:3" hidden="1">
      <c r="B13045" s="49" t="s">
        <v>11081</v>
      </c>
      <c r="C13045" s="49" t="s">
        <v>209</v>
      </c>
    </row>
    <row r="13046" spans="2:3" hidden="1">
      <c r="B13046" s="49" t="s">
        <v>11082</v>
      </c>
      <c r="C13046" s="49" t="s">
        <v>209</v>
      </c>
    </row>
    <row r="13047" spans="2:3" hidden="1">
      <c r="B13047" s="49" t="s">
        <v>11083</v>
      </c>
      <c r="C13047" s="49" t="s">
        <v>209</v>
      </c>
    </row>
    <row r="13048" spans="2:3" hidden="1">
      <c r="B13048" s="49" t="s">
        <v>11084</v>
      </c>
      <c r="C13048" s="49" t="s">
        <v>209</v>
      </c>
    </row>
    <row r="13049" spans="2:3" hidden="1">
      <c r="B13049" s="49" t="s">
        <v>11085</v>
      </c>
      <c r="C13049" s="49" t="s">
        <v>209</v>
      </c>
    </row>
    <row r="13050" spans="2:3" hidden="1">
      <c r="B13050" s="49" t="s">
        <v>11086</v>
      </c>
      <c r="C13050" s="49" t="s">
        <v>209</v>
      </c>
    </row>
    <row r="13051" spans="2:3" hidden="1">
      <c r="B13051" s="49" t="s">
        <v>11087</v>
      </c>
      <c r="C13051" s="49" t="s">
        <v>209</v>
      </c>
    </row>
    <row r="13052" spans="2:3" hidden="1">
      <c r="B13052" s="49" t="s">
        <v>11088</v>
      </c>
      <c r="C13052" s="49" t="s">
        <v>210</v>
      </c>
    </row>
    <row r="13053" spans="2:3" hidden="1">
      <c r="B13053" s="49" t="s">
        <v>11089</v>
      </c>
      <c r="C13053" s="49" t="s">
        <v>213</v>
      </c>
    </row>
    <row r="13054" spans="2:3" hidden="1">
      <c r="B13054" s="49" t="s">
        <v>11090</v>
      </c>
      <c r="C13054" s="49" t="s">
        <v>213</v>
      </c>
    </row>
    <row r="13055" spans="2:3" hidden="1">
      <c r="B13055" s="49" t="s">
        <v>11091</v>
      </c>
      <c r="C13055" s="49" t="s">
        <v>213</v>
      </c>
    </row>
    <row r="13056" spans="2:3" hidden="1">
      <c r="B13056" s="49" t="s">
        <v>11092</v>
      </c>
      <c r="C13056" s="49" t="s">
        <v>213</v>
      </c>
    </row>
    <row r="13057" spans="2:3" hidden="1">
      <c r="B13057" s="49" t="s">
        <v>11093</v>
      </c>
      <c r="C13057" s="49" t="s">
        <v>213</v>
      </c>
    </row>
    <row r="13058" spans="2:3" hidden="1">
      <c r="B13058" s="49" t="s">
        <v>11094</v>
      </c>
      <c r="C13058" s="49" t="s">
        <v>213</v>
      </c>
    </row>
    <row r="13059" spans="2:3" hidden="1">
      <c r="B13059" s="49" t="s">
        <v>11095</v>
      </c>
      <c r="C13059" s="49" t="s">
        <v>213</v>
      </c>
    </row>
    <row r="13060" spans="2:3" hidden="1">
      <c r="B13060" s="49" t="s">
        <v>11096</v>
      </c>
      <c r="C13060" s="49" t="s">
        <v>213</v>
      </c>
    </row>
    <row r="13061" spans="2:3" hidden="1">
      <c r="B13061" s="49" t="s">
        <v>11097</v>
      </c>
      <c r="C13061" s="49" t="s">
        <v>213</v>
      </c>
    </row>
    <row r="13062" spans="2:3" hidden="1">
      <c r="B13062" s="49" t="s">
        <v>11098</v>
      </c>
      <c r="C13062" s="49" t="s">
        <v>213</v>
      </c>
    </row>
    <row r="13063" spans="2:3" hidden="1">
      <c r="B13063" s="49" t="s">
        <v>11099</v>
      </c>
      <c r="C13063" s="49" t="s">
        <v>210</v>
      </c>
    </row>
    <row r="13064" spans="2:3" hidden="1">
      <c r="B13064" s="49" t="s">
        <v>11100</v>
      </c>
      <c r="C13064" s="49" t="s">
        <v>210</v>
      </c>
    </row>
    <row r="13065" spans="2:3" hidden="1">
      <c r="B13065" s="49" t="s">
        <v>11101</v>
      </c>
      <c r="C13065" s="49" t="s">
        <v>210</v>
      </c>
    </row>
    <row r="13066" spans="2:3" hidden="1">
      <c r="B13066" s="49" t="s">
        <v>11102</v>
      </c>
      <c r="C13066" s="49" t="s">
        <v>213</v>
      </c>
    </row>
    <row r="13067" spans="2:3" hidden="1">
      <c r="B13067" s="49" t="s">
        <v>11103</v>
      </c>
      <c r="C13067" s="49" t="s">
        <v>213</v>
      </c>
    </row>
    <row r="13068" spans="2:3" hidden="1">
      <c r="B13068" s="49" t="s">
        <v>11104</v>
      </c>
      <c r="C13068" s="49" t="s">
        <v>213</v>
      </c>
    </row>
    <row r="13069" spans="2:3" hidden="1">
      <c r="B13069" s="49" t="s">
        <v>11105</v>
      </c>
      <c r="C13069" s="49" t="s">
        <v>213</v>
      </c>
    </row>
    <row r="13070" spans="2:3" hidden="1">
      <c r="B13070" s="49" t="s">
        <v>11106</v>
      </c>
      <c r="C13070" s="49" t="s">
        <v>213</v>
      </c>
    </row>
    <row r="13071" spans="2:3" hidden="1">
      <c r="B13071" s="49" t="s">
        <v>11107</v>
      </c>
      <c r="C13071" s="49" t="s">
        <v>213</v>
      </c>
    </row>
    <row r="13072" spans="2:3" hidden="1">
      <c r="B13072" s="49" t="s">
        <v>11108</v>
      </c>
      <c r="C13072" s="49" t="s">
        <v>213</v>
      </c>
    </row>
    <row r="13073" spans="2:3" hidden="1">
      <c r="B13073" s="49" t="s">
        <v>11109</v>
      </c>
      <c r="C13073" s="49" t="s">
        <v>213</v>
      </c>
    </row>
    <row r="13074" spans="2:3" hidden="1">
      <c r="B13074" s="49" t="s">
        <v>11110</v>
      </c>
      <c r="C13074" s="49" t="s">
        <v>213</v>
      </c>
    </row>
    <row r="13075" spans="2:3" hidden="1">
      <c r="B13075" s="49" t="s">
        <v>11111</v>
      </c>
      <c r="C13075" s="49" t="s">
        <v>213</v>
      </c>
    </row>
    <row r="13076" spans="2:3" hidden="1">
      <c r="B13076" s="49" t="s">
        <v>11112</v>
      </c>
      <c r="C13076" s="49" t="s">
        <v>213</v>
      </c>
    </row>
    <row r="13077" spans="2:3" hidden="1">
      <c r="B13077" s="49" t="s">
        <v>11113</v>
      </c>
      <c r="C13077" s="49" t="s">
        <v>210</v>
      </c>
    </row>
    <row r="13078" spans="2:3" hidden="1">
      <c r="B13078" s="49" t="s">
        <v>11114</v>
      </c>
      <c r="C13078" s="49" t="s">
        <v>210</v>
      </c>
    </row>
    <row r="13079" spans="2:3" hidden="1">
      <c r="B13079" s="49" t="s">
        <v>11115</v>
      </c>
      <c r="C13079" s="49" t="s">
        <v>210</v>
      </c>
    </row>
    <row r="13080" spans="2:3" hidden="1">
      <c r="B13080" s="49" t="s">
        <v>11116</v>
      </c>
      <c r="C13080" s="49" t="s">
        <v>213</v>
      </c>
    </row>
    <row r="13081" spans="2:3" hidden="1">
      <c r="B13081" s="49" t="s">
        <v>11117</v>
      </c>
      <c r="C13081" s="49" t="s">
        <v>213</v>
      </c>
    </row>
    <row r="13082" spans="2:3" hidden="1">
      <c r="B13082" s="49" t="s">
        <v>11118</v>
      </c>
      <c r="C13082" s="49" t="s">
        <v>213</v>
      </c>
    </row>
    <row r="13083" spans="2:3" hidden="1">
      <c r="B13083" s="49" t="s">
        <v>11119</v>
      </c>
      <c r="C13083" s="49" t="s">
        <v>213</v>
      </c>
    </row>
    <row r="13084" spans="2:3" hidden="1">
      <c r="B13084" s="49" t="s">
        <v>11120</v>
      </c>
      <c r="C13084" s="49" t="s">
        <v>213</v>
      </c>
    </row>
    <row r="13085" spans="2:3" hidden="1">
      <c r="B13085" s="49" t="s">
        <v>11121</v>
      </c>
      <c r="C13085" s="49" t="s">
        <v>213</v>
      </c>
    </row>
    <row r="13086" spans="2:3" hidden="1">
      <c r="B13086" s="49" t="s">
        <v>11122</v>
      </c>
      <c r="C13086" s="49" t="s">
        <v>213</v>
      </c>
    </row>
    <row r="13087" spans="2:3" hidden="1">
      <c r="B13087" s="49" t="s">
        <v>11123</v>
      </c>
      <c r="C13087" s="49" t="s">
        <v>213</v>
      </c>
    </row>
    <row r="13088" spans="2:3" hidden="1">
      <c r="B13088" s="49" t="s">
        <v>11124</v>
      </c>
      <c r="C13088" s="49" t="s">
        <v>213</v>
      </c>
    </row>
    <row r="13089" spans="2:3" hidden="1">
      <c r="B13089" s="49" t="s">
        <v>11125</v>
      </c>
      <c r="C13089" s="49" t="s">
        <v>213</v>
      </c>
    </row>
    <row r="13090" spans="2:3" hidden="1">
      <c r="B13090" s="49" t="s">
        <v>11126</v>
      </c>
      <c r="C13090" s="49" t="s">
        <v>213</v>
      </c>
    </row>
    <row r="13091" spans="2:3" hidden="1">
      <c r="B13091" s="49" t="s">
        <v>11127</v>
      </c>
      <c r="C13091" s="49" t="s">
        <v>213</v>
      </c>
    </row>
    <row r="13092" spans="2:3" hidden="1">
      <c r="B13092" s="49" t="s">
        <v>11128</v>
      </c>
      <c r="C13092" s="49" t="s">
        <v>213</v>
      </c>
    </row>
    <row r="13093" spans="2:3" hidden="1">
      <c r="B13093" s="49" t="s">
        <v>11129</v>
      </c>
      <c r="C13093" s="49" t="s">
        <v>213</v>
      </c>
    </row>
    <row r="13094" spans="2:3" hidden="1">
      <c r="B13094" s="49" t="s">
        <v>11130</v>
      </c>
      <c r="C13094" s="49" t="s">
        <v>213</v>
      </c>
    </row>
    <row r="13095" spans="2:3" hidden="1">
      <c r="B13095" s="49" t="s">
        <v>11131</v>
      </c>
      <c r="C13095" s="49" t="s">
        <v>210</v>
      </c>
    </row>
    <row r="13096" spans="2:3" hidden="1">
      <c r="B13096" s="49" t="s">
        <v>11132</v>
      </c>
      <c r="C13096" s="49" t="s">
        <v>210</v>
      </c>
    </row>
    <row r="13097" spans="2:3" hidden="1">
      <c r="B13097" s="49" t="s">
        <v>11133</v>
      </c>
      <c r="C13097" s="49" t="s">
        <v>210</v>
      </c>
    </row>
    <row r="13098" spans="2:3" hidden="1">
      <c r="B13098" s="49" t="s">
        <v>11134</v>
      </c>
      <c r="C13098" s="49" t="s">
        <v>210</v>
      </c>
    </row>
    <row r="13099" spans="2:3" hidden="1">
      <c r="B13099" s="49" t="s">
        <v>11135</v>
      </c>
      <c r="C13099" s="49" t="s">
        <v>213</v>
      </c>
    </row>
    <row r="13100" spans="2:3" hidden="1">
      <c r="B13100" s="49" t="s">
        <v>11136</v>
      </c>
      <c r="C13100" s="49" t="s">
        <v>213</v>
      </c>
    </row>
    <row r="13101" spans="2:3" hidden="1">
      <c r="B13101" s="49" t="s">
        <v>11137</v>
      </c>
      <c r="C13101" s="49" t="s">
        <v>213</v>
      </c>
    </row>
    <row r="13102" spans="2:3" hidden="1">
      <c r="B13102" s="49" t="s">
        <v>11138</v>
      </c>
      <c r="C13102" s="49" t="s">
        <v>213</v>
      </c>
    </row>
    <row r="13103" spans="2:3" hidden="1">
      <c r="B13103" s="49" t="s">
        <v>11139</v>
      </c>
      <c r="C13103" s="49" t="s">
        <v>213</v>
      </c>
    </row>
    <row r="13104" spans="2:3" hidden="1">
      <c r="B13104" s="49" t="s">
        <v>11140</v>
      </c>
      <c r="C13104" s="49" t="s">
        <v>213</v>
      </c>
    </row>
    <row r="13105" spans="2:3" hidden="1">
      <c r="B13105" s="49" t="s">
        <v>11141</v>
      </c>
      <c r="C13105" s="49" t="s">
        <v>213</v>
      </c>
    </row>
    <row r="13106" spans="2:3" hidden="1">
      <c r="B13106" s="49" t="s">
        <v>11142</v>
      </c>
      <c r="C13106" s="49" t="s">
        <v>213</v>
      </c>
    </row>
    <row r="13107" spans="2:3" hidden="1">
      <c r="B13107" s="49" t="s">
        <v>11143</v>
      </c>
      <c r="C13107" s="49" t="s">
        <v>213</v>
      </c>
    </row>
    <row r="13108" spans="2:3" hidden="1">
      <c r="B13108" s="49" t="s">
        <v>11144</v>
      </c>
      <c r="C13108" s="49" t="s">
        <v>213</v>
      </c>
    </row>
    <row r="13109" spans="2:3" hidden="1">
      <c r="B13109" s="49" t="s">
        <v>11145</v>
      </c>
      <c r="C13109" s="49" t="s">
        <v>213</v>
      </c>
    </row>
    <row r="13110" spans="2:3" hidden="1">
      <c r="B13110" s="49" t="s">
        <v>11146</v>
      </c>
      <c r="C13110" s="49" t="s">
        <v>213</v>
      </c>
    </row>
    <row r="13111" spans="2:3" hidden="1">
      <c r="B13111" s="49" t="s">
        <v>11147</v>
      </c>
      <c r="C13111" s="49" t="s">
        <v>213</v>
      </c>
    </row>
    <row r="13112" spans="2:3" hidden="1">
      <c r="B13112" s="49" t="s">
        <v>11148</v>
      </c>
      <c r="C13112" s="49" t="s">
        <v>213</v>
      </c>
    </row>
    <row r="13113" spans="2:3" hidden="1">
      <c r="B13113" s="49" t="s">
        <v>11149</v>
      </c>
      <c r="C13113" s="49" t="s">
        <v>206</v>
      </c>
    </row>
    <row r="13114" spans="2:3" hidden="1">
      <c r="B13114" s="49" t="s">
        <v>11150</v>
      </c>
      <c r="C13114" s="49" t="s">
        <v>206</v>
      </c>
    </row>
    <row r="13115" spans="2:3" hidden="1">
      <c r="B13115" s="49" t="s">
        <v>11151</v>
      </c>
      <c r="C13115" s="49" t="s">
        <v>206</v>
      </c>
    </row>
    <row r="13116" spans="2:3" hidden="1">
      <c r="B13116" s="49" t="s">
        <v>11152</v>
      </c>
      <c r="C13116" s="49" t="s">
        <v>206</v>
      </c>
    </row>
    <row r="13117" spans="2:3" hidden="1">
      <c r="B13117" s="49" t="s">
        <v>11153</v>
      </c>
      <c r="C13117" s="49" t="s">
        <v>206</v>
      </c>
    </row>
    <row r="13118" spans="2:3" hidden="1">
      <c r="B13118" s="49" t="s">
        <v>11154</v>
      </c>
      <c r="C13118" s="49" t="s">
        <v>206</v>
      </c>
    </row>
    <row r="13119" spans="2:3" hidden="1">
      <c r="B13119" s="49" t="s">
        <v>11155</v>
      </c>
      <c r="C13119" s="49" t="s">
        <v>206</v>
      </c>
    </row>
    <row r="13120" spans="2:3" hidden="1">
      <c r="B13120" s="49" t="s">
        <v>11156</v>
      </c>
      <c r="C13120" s="49" t="s">
        <v>206</v>
      </c>
    </row>
    <row r="13121" spans="2:3" hidden="1">
      <c r="B13121" s="49" t="s">
        <v>11157</v>
      </c>
      <c r="C13121" s="49" t="s">
        <v>206</v>
      </c>
    </row>
    <row r="13122" spans="2:3" hidden="1">
      <c r="B13122" s="49" t="s">
        <v>11158</v>
      </c>
      <c r="C13122" s="49" t="s">
        <v>213</v>
      </c>
    </row>
    <row r="13123" spans="2:3" hidden="1">
      <c r="B13123" s="49" t="s">
        <v>11159</v>
      </c>
      <c r="C13123" s="49" t="s">
        <v>213</v>
      </c>
    </row>
    <row r="13124" spans="2:3" hidden="1">
      <c r="B13124" s="49" t="s">
        <v>11160</v>
      </c>
      <c r="C13124" s="49" t="s">
        <v>213</v>
      </c>
    </row>
    <row r="13125" spans="2:3" hidden="1">
      <c r="B13125" s="49" t="s">
        <v>11161</v>
      </c>
      <c r="C13125" s="49" t="s">
        <v>213</v>
      </c>
    </row>
    <row r="13126" spans="2:3" hidden="1">
      <c r="B13126" s="49" t="s">
        <v>11162</v>
      </c>
      <c r="C13126" s="49" t="s">
        <v>213</v>
      </c>
    </row>
    <row r="13127" spans="2:3" hidden="1">
      <c r="B13127" s="49" t="s">
        <v>11163</v>
      </c>
      <c r="C13127" s="49" t="s">
        <v>213</v>
      </c>
    </row>
    <row r="13128" spans="2:3" hidden="1">
      <c r="B13128" s="49" t="s">
        <v>11164</v>
      </c>
      <c r="C13128" s="49" t="s">
        <v>213</v>
      </c>
    </row>
    <row r="13129" spans="2:3" hidden="1">
      <c r="B13129" s="49" t="s">
        <v>11165</v>
      </c>
      <c r="C13129" s="49" t="s">
        <v>213</v>
      </c>
    </row>
    <row r="13130" spans="2:3" hidden="1">
      <c r="B13130" s="49" t="s">
        <v>11166</v>
      </c>
      <c r="C13130" s="49" t="s">
        <v>213</v>
      </c>
    </row>
    <row r="13131" spans="2:3" hidden="1">
      <c r="B13131" s="49" t="s">
        <v>11167</v>
      </c>
      <c r="C13131" s="49" t="s">
        <v>213</v>
      </c>
    </row>
    <row r="13132" spans="2:3" hidden="1">
      <c r="B13132" s="49" t="s">
        <v>11168</v>
      </c>
      <c r="C13132" s="49" t="s">
        <v>213</v>
      </c>
    </row>
    <row r="13133" spans="2:3" hidden="1">
      <c r="B13133" s="49" t="s">
        <v>11169</v>
      </c>
      <c r="C13133" s="49" t="s">
        <v>210</v>
      </c>
    </row>
    <row r="13134" spans="2:3" hidden="1">
      <c r="B13134" s="49" t="s">
        <v>11170</v>
      </c>
      <c r="C13134" s="49" t="s">
        <v>210</v>
      </c>
    </row>
    <row r="13135" spans="2:3" hidden="1">
      <c r="B13135" s="49" t="s">
        <v>11171</v>
      </c>
      <c r="C13135" s="49" t="s">
        <v>210</v>
      </c>
    </row>
    <row r="13136" spans="2:3" hidden="1">
      <c r="B13136" s="49" t="s">
        <v>11172</v>
      </c>
      <c r="C13136" s="49" t="s">
        <v>213</v>
      </c>
    </row>
    <row r="13137" spans="2:3" hidden="1">
      <c r="B13137" s="49" t="s">
        <v>11173</v>
      </c>
      <c r="C13137" s="49" t="s">
        <v>213</v>
      </c>
    </row>
    <row r="13138" spans="2:3" hidden="1">
      <c r="B13138" s="49" t="s">
        <v>11174</v>
      </c>
      <c r="C13138" s="49" t="s">
        <v>213</v>
      </c>
    </row>
    <row r="13139" spans="2:3" hidden="1">
      <c r="B13139" s="49" t="s">
        <v>11175</v>
      </c>
      <c r="C13139" s="49" t="s">
        <v>213</v>
      </c>
    </row>
    <row r="13140" spans="2:3" hidden="1">
      <c r="B13140" s="49" t="s">
        <v>11176</v>
      </c>
      <c r="C13140" s="49" t="s">
        <v>213</v>
      </c>
    </row>
    <row r="13141" spans="2:3" hidden="1">
      <c r="B13141" s="49" t="s">
        <v>11177</v>
      </c>
      <c r="C13141" s="49" t="s">
        <v>213</v>
      </c>
    </row>
    <row r="13142" spans="2:3" hidden="1">
      <c r="B13142" s="49" t="s">
        <v>11178</v>
      </c>
      <c r="C13142" s="49" t="s">
        <v>213</v>
      </c>
    </row>
    <row r="13143" spans="2:3" hidden="1">
      <c r="B13143" s="49" t="s">
        <v>11179</v>
      </c>
      <c r="C13143" s="49" t="s">
        <v>213</v>
      </c>
    </row>
    <row r="13144" spans="2:3" hidden="1">
      <c r="B13144" s="49" t="s">
        <v>11180</v>
      </c>
      <c r="C13144" s="49" t="s">
        <v>213</v>
      </c>
    </row>
    <row r="13145" spans="2:3" hidden="1">
      <c r="B13145" s="49" t="s">
        <v>11181</v>
      </c>
      <c r="C13145" s="49" t="s">
        <v>213</v>
      </c>
    </row>
    <row r="13146" spans="2:3" hidden="1">
      <c r="B13146" s="49" t="s">
        <v>11182</v>
      </c>
      <c r="C13146" s="49" t="s">
        <v>213</v>
      </c>
    </row>
    <row r="13147" spans="2:3" hidden="1">
      <c r="B13147" s="49" t="s">
        <v>11183</v>
      </c>
      <c r="C13147" s="49" t="s">
        <v>213</v>
      </c>
    </row>
    <row r="13148" spans="2:3" hidden="1">
      <c r="B13148" s="49" t="s">
        <v>11184</v>
      </c>
      <c r="C13148" s="49" t="s">
        <v>213</v>
      </c>
    </row>
    <row r="13149" spans="2:3" hidden="1">
      <c r="B13149" s="49" t="s">
        <v>11185</v>
      </c>
      <c r="C13149" s="49" t="s">
        <v>210</v>
      </c>
    </row>
    <row r="13150" spans="2:3" hidden="1">
      <c r="B13150" s="49" t="s">
        <v>11186</v>
      </c>
      <c r="C13150" s="49" t="s">
        <v>210</v>
      </c>
    </row>
    <row r="13151" spans="2:3" hidden="1">
      <c r="B13151" s="49" t="s">
        <v>11187</v>
      </c>
      <c r="C13151" s="49" t="s">
        <v>210</v>
      </c>
    </row>
    <row r="13152" spans="2:3" hidden="1">
      <c r="B13152" s="49" t="s">
        <v>11188</v>
      </c>
      <c r="C13152" s="49" t="s">
        <v>213</v>
      </c>
    </row>
    <row r="13153" spans="2:3" hidden="1">
      <c r="B13153" s="49" t="s">
        <v>11189</v>
      </c>
      <c r="C13153" s="49" t="s">
        <v>213</v>
      </c>
    </row>
    <row r="13154" spans="2:3" hidden="1">
      <c r="B13154" s="49" t="s">
        <v>11190</v>
      </c>
      <c r="C13154" s="49" t="s">
        <v>213</v>
      </c>
    </row>
    <row r="13155" spans="2:3" hidden="1">
      <c r="B13155" s="49" t="s">
        <v>11191</v>
      </c>
      <c r="C13155" s="49" t="s">
        <v>213</v>
      </c>
    </row>
    <row r="13156" spans="2:3" hidden="1">
      <c r="B13156" s="49" t="s">
        <v>11192</v>
      </c>
      <c r="C13156" s="49" t="s">
        <v>213</v>
      </c>
    </row>
    <row r="13157" spans="2:3" hidden="1">
      <c r="B13157" s="49" t="s">
        <v>11193</v>
      </c>
      <c r="C13157" s="49" t="s">
        <v>213</v>
      </c>
    </row>
    <row r="13158" spans="2:3" hidden="1">
      <c r="B13158" s="49" t="s">
        <v>11194</v>
      </c>
      <c r="C13158" s="49" t="s">
        <v>213</v>
      </c>
    </row>
    <row r="13159" spans="2:3" hidden="1">
      <c r="B13159" s="49" t="s">
        <v>11195</v>
      </c>
      <c r="C13159" s="49" t="s">
        <v>213</v>
      </c>
    </row>
    <row r="13160" spans="2:3" hidden="1">
      <c r="B13160" s="49" t="s">
        <v>11196</v>
      </c>
      <c r="C13160" s="49" t="s">
        <v>213</v>
      </c>
    </row>
    <row r="13161" spans="2:3" hidden="1">
      <c r="B13161" s="49" t="s">
        <v>11197</v>
      </c>
      <c r="C13161" s="49" t="s">
        <v>213</v>
      </c>
    </row>
    <row r="13162" spans="2:3" hidden="1">
      <c r="B13162" s="49" t="s">
        <v>11198</v>
      </c>
      <c r="C13162" s="49" t="s">
        <v>213</v>
      </c>
    </row>
    <row r="13163" spans="2:3" hidden="1">
      <c r="B13163" s="49" t="s">
        <v>11199</v>
      </c>
      <c r="C13163" s="49" t="s">
        <v>213</v>
      </c>
    </row>
    <row r="13164" spans="2:3" hidden="1">
      <c r="B13164" s="49" t="s">
        <v>11200</v>
      </c>
      <c r="C13164" s="49" t="s">
        <v>213</v>
      </c>
    </row>
    <row r="13165" spans="2:3" hidden="1">
      <c r="B13165" s="49" t="s">
        <v>11201</v>
      </c>
      <c r="C13165" s="49" t="s">
        <v>213</v>
      </c>
    </row>
    <row r="13166" spans="2:3" hidden="1">
      <c r="B13166" s="49" t="s">
        <v>11202</v>
      </c>
      <c r="C13166" s="49" t="s">
        <v>213</v>
      </c>
    </row>
    <row r="13167" spans="2:3" hidden="1">
      <c r="B13167" s="49" t="s">
        <v>11203</v>
      </c>
      <c r="C13167" s="49" t="s">
        <v>213</v>
      </c>
    </row>
    <row r="13168" spans="2:3" hidden="1">
      <c r="B13168" s="49" t="s">
        <v>11204</v>
      </c>
      <c r="C13168" s="49" t="s">
        <v>210</v>
      </c>
    </row>
    <row r="13169" spans="2:3" hidden="1">
      <c r="B13169" s="49" t="s">
        <v>11205</v>
      </c>
      <c r="C13169" s="49" t="s">
        <v>210</v>
      </c>
    </row>
    <row r="13170" spans="2:3" hidden="1">
      <c r="B13170" s="49" t="s">
        <v>11206</v>
      </c>
      <c r="C13170" s="49" t="s">
        <v>210</v>
      </c>
    </row>
    <row r="13171" spans="2:3" hidden="1">
      <c r="B13171" s="49" t="s">
        <v>11207</v>
      </c>
      <c r="C13171" s="49" t="s">
        <v>213</v>
      </c>
    </row>
    <row r="13172" spans="2:3" hidden="1">
      <c r="B13172" s="49" t="s">
        <v>11208</v>
      </c>
      <c r="C13172" s="49" t="s">
        <v>213</v>
      </c>
    </row>
    <row r="13173" spans="2:3" hidden="1">
      <c r="B13173" s="49" t="s">
        <v>11209</v>
      </c>
      <c r="C13173" s="49" t="s">
        <v>213</v>
      </c>
    </row>
    <row r="13174" spans="2:3" hidden="1">
      <c r="B13174" s="49" t="s">
        <v>11210</v>
      </c>
      <c r="C13174" s="49" t="s">
        <v>213</v>
      </c>
    </row>
    <row r="13175" spans="2:3" hidden="1">
      <c r="B13175" s="49" t="s">
        <v>11211</v>
      </c>
      <c r="C13175" s="49" t="s">
        <v>213</v>
      </c>
    </row>
    <row r="13176" spans="2:3" hidden="1">
      <c r="B13176" s="49" t="s">
        <v>11212</v>
      </c>
      <c r="C13176" s="49" t="s">
        <v>213</v>
      </c>
    </row>
    <row r="13177" spans="2:3" hidden="1">
      <c r="B13177" s="49" t="s">
        <v>11213</v>
      </c>
      <c r="C13177" s="49" t="s">
        <v>213</v>
      </c>
    </row>
    <row r="13178" spans="2:3" hidden="1">
      <c r="B13178" s="49" t="s">
        <v>11214</v>
      </c>
      <c r="C13178" s="49" t="s">
        <v>213</v>
      </c>
    </row>
    <row r="13179" spans="2:3" hidden="1">
      <c r="B13179" s="49" t="s">
        <v>11215</v>
      </c>
      <c r="C13179" s="49" t="s">
        <v>213</v>
      </c>
    </row>
    <row r="13180" spans="2:3" hidden="1">
      <c r="B13180" s="49" t="s">
        <v>11216</v>
      </c>
      <c r="C13180" s="49" t="s">
        <v>213</v>
      </c>
    </row>
    <row r="13181" spans="2:3" hidden="1">
      <c r="B13181" s="49" t="s">
        <v>11217</v>
      </c>
      <c r="C13181" s="49" t="s">
        <v>213</v>
      </c>
    </row>
    <row r="13182" spans="2:3" hidden="1">
      <c r="B13182" s="49" t="s">
        <v>11218</v>
      </c>
      <c r="C13182" s="49" t="s">
        <v>213</v>
      </c>
    </row>
    <row r="13183" spans="2:3" hidden="1">
      <c r="B13183" s="49" t="s">
        <v>11219</v>
      </c>
      <c r="C13183" s="49" t="s">
        <v>213</v>
      </c>
    </row>
    <row r="13184" spans="2:3" hidden="1">
      <c r="B13184" s="49" t="s">
        <v>11220</v>
      </c>
      <c r="C13184" s="49" t="s">
        <v>213</v>
      </c>
    </row>
    <row r="13185" spans="2:3" hidden="1">
      <c r="B13185" s="49" t="s">
        <v>11221</v>
      </c>
      <c r="C13185" s="49" t="s">
        <v>213</v>
      </c>
    </row>
    <row r="13186" spans="2:3" hidden="1">
      <c r="B13186" s="49" t="s">
        <v>11222</v>
      </c>
      <c r="C13186" s="49" t="s">
        <v>206</v>
      </c>
    </row>
    <row r="13187" spans="2:3" hidden="1">
      <c r="B13187" s="49" t="s">
        <v>11223</v>
      </c>
      <c r="C13187" s="49" t="s">
        <v>206</v>
      </c>
    </row>
    <row r="13188" spans="2:3" hidden="1">
      <c r="B13188" s="49" t="s">
        <v>11224</v>
      </c>
      <c r="C13188" s="49" t="s">
        <v>206</v>
      </c>
    </row>
    <row r="13189" spans="2:3" hidden="1">
      <c r="B13189" s="49" t="s">
        <v>11225</v>
      </c>
      <c r="C13189" s="49" t="s">
        <v>206</v>
      </c>
    </row>
    <row r="13190" spans="2:3" hidden="1">
      <c r="B13190" s="49" t="s">
        <v>11226</v>
      </c>
      <c r="C13190" s="49" t="s">
        <v>206</v>
      </c>
    </row>
    <row r="13191" spans="2:3" hidden="1">
      <c r="B13191" s="49" t="s">
        <v>11227</v>
      </c>
      <c r="C13191" s="49" t="s">
        <v>206</v>
      </c>
    </row>
    <row r="13192" spans="2:3" hidden="1">
      <c r="B13192" s="49" t="s">
        <v>11228</v>
      </c>
      <c r="C13192" s="49" t="s">
        <v>206</v>
      </c>
    </row>
    <row r="13193" spans="2:3" hidden="1">
      <c r="B13193" s="49" t="s">
        <v>11229</v>
      </c>
      <c r="C13193" s="49" t="s">
        <v>206</v>
      </c>
    </row>
    <row r="13194" spans="2:3" hidden="1">
      <c r="B13194" s="49" t="s">
        <v>11230</v>
      </c>
      <c r="C13194" s="49" t="s">
        <v>206</v>
      </c>
    </row>
    <row r="13195" spans="2:3" hidden="1">
      <c r="B13195" s="49" t="s">
        <v>11231</v>
      </c>
      <c r="C13195" s="49" t="s">
        <v>213</v>
      </c>
    </row>
    <row r="13196" spans="2:3" hidden="1">
      <c r="B13196" s="49" t="s">
        <v>11232</v>
      </c>
      <c r="C13196" s="49" t="s">
        <v>213</v>
      </c>
    </row>
    <row r="13197" spans="2:3" hidden="1">
      <c r="B13197" s="49" t="s">
        <v>11233</v>
      </c>
      <c r="C13197" s="49" t="s">
        <v>213</v>
      </c>
    </row>
    <row r="13198" spans="2:3" hidden="1">
      <c r="B13198" s="49" t="s">
        <v>11234</v>
      </c>
      <c r="C13198" s="49" t="s">
        <v>213</v>
      </c>
    </row>
    <row r="13199" spans="2:3" hidden="1">
      <c r="B13199" s="49" t="s">
        <v>11235</v>
      </c>
      <c r="C13199" s="49" t="s">
        <v>213</v>
      </c>
    </row>
    <row r="13200" spans="2:3" hidden="1">
      <c r="B13200" s="49" t="s">
        <v>11236</v>
      </c>
      <c r="C13200" s="49" t="s">
        <v>213</v>
      </c>
    </row>
    <row r="13201" spans="2:3" hidden="1">
      <c r="B13201" s="49" t="s">
        <v>11237</v>
      </c>
      <c r="C13201" s="49" t="s">
        <v>213</v>
      </c>
    </row>
    <row r="13202" spans="2:3" hidden="1">
      <c r="B13202" s="49" t="s">
        <v>11238</v>
      </c>
      <c r="C13202" s="49" t="s">
        <v>213</v>
      </c>
    </row>
    <row r="13203" spans="2:3" hidden="1">
      <c r="B13203" s="49" t="s">
        <v>11239</v>
      </c>
      <c r="C13203" s="49" t="s">
        <v>213</v>
      </c>
    </row>
    <row r="13204" spans="2:3" hidden="1">
      <c r="B13204" s="49" t="s">
        <v>11240</v>
      </c>
      <c r="C13204" s="49" t="s">
        <v>213</v>
      </c>
    </row>
    <row r="13205" spans="2:3" hidden="1">
      <c r="B13205" s="49" t="s">
        <v>11241</v>
      </c>
      <c r="C13205" s="49" t="s">
        <v>213</v>
      </c>
    </row>
    <row r="13206" spans="2:3" hidden="1">
      <c r="B13206" s="49" t="s">
        <v>11242</v>
      </c>
      <c r="C13206" s="49" t="s">
        <v>213</v>
      </c>
    </row>
    <row r="13207" spans="2:3" hidden="1">
      <c r="B13207" s="49" t="s">
        <v>11243</v>
      </c>
      <c r="C13207" s="49" t="s">
        <v>213</v>
      </c>
    </row>
    <row r="13208" spans="2:3" hidden="1">
      <c r="B13208" s="49" t="s">
        <v>11244</v>
      </c>
      <c r="C13208" s="49" t="s">
        <v>213</v>
      </c>
    </row>
    <row r="13209" spans="2:3" hidden="1">
      <c r="B13209" s="49" t="s">
        <v>11245</v>
      </c>
      <c r="C13209" s="49" t="s">
        <v>213</v>
      </c>
    </row>
    <row r="13210" spans="2:3" hidden="1">
      <c r="B13210" s="49" t="s">
        <v>11246</v>
      </c>
      <c r="C13210" s="49" t="s">
        <v>210</v>
      </c>
    </row>
    <row r="13211" spans="2:3" hidden="1">
      <c r="B13211" s="49" t="s">
        <v>11247</v>
      </c>
      <c r="C13211" s="49" t="s">
        <v>210</v>
      </c>
    </row>
    <row r="13212" spans="2:3" hidden="1">
      <c r="B13212" s="49" t="s">
        <v>11248</v>
      </c>
      <c r="C13212" s="49" t="s">
        <v>210</v>
      </c>
    </row>
    <row r="13213" spans="2:3" hidden="1">
      <c r="B13213" s="49" t="s">
        <v>11249</v>
      </c>
      <c r="C13213" s="49" t="s">
        <v>213</v>
      </c>
    </row>
    <row r="13214" spans="2:3" hidden="1">
      <c r="B13214" s="49" t="s">
        <v>11250</v>
      </c>
      <c r="C13214" s="49" t="s">
        <v>213</v>
      </c>
    </row>
    <row r="13215" spans="2:3" hidden="1">
      <c r="B13215" s="49" t="s">
        <v>11251</v>
      </c>
      <c r="C13215" s="49" t="s">
        <v>213</v>
      </c>
    </row>
    <row r="13216" spans="2:3" hidden="1">
      <c r="B13216" s="49" t="s">
        <v>11252</v>
      </c>
      <c r="C13216" s="49" t="s">
        <v>213</v>
      </c>
    </row>
    <row r="13217" spans="2:3" hidden="1">
      <c r="B13217" s="49" t="s">
        <v>11253</v>
      </c>
      <c r="C13217" s="49" t="s">
        <v>213</v>
      </c>
    </row>
    <row r="13218" spans="2:3" hidden="1">
      <c r="B13218" s="49" t="s">
        <v>11254</v>
      </c>
      <c r="C13218" s="49" t="s">
        <v>213</v>
      </c>
    </row>
    <row r="13219" spans="2:3" hidden="1">
      <c r="B13219" s="49" t="s">
        <v>11255</v>
      </c>
      <c r="C13219" s="49" t="s">
        <v>213</v>
      </c>
    </row>
    <row r="13220" spans="2:3" hidden="1">
      <c r="B13220" s="49" t="s">
        <v>11256</v>
      </c>
      <c r="C13220" s="49" t="s">
        <v>213</v>
      </c>
    </row>
    <row r="13221" spans="2:3" hidden="1">
      <c r="B13221" s="49" t="s">
        <v>11257</v>
      </c>
      <c r="C13221" s="49" t="s">
        <v>213</v>
      </c>
    </row>
    <row r="13222" spans="2:3" hidden="1">
      <c r="B13222" s="49" t="s">
        <v>11258</v>
      </c>
      <c r="C13222" s="49" t="s">
        <v>213</v>
      </c>
    </row>
    <row r="13223" spans="2:3" hidden="1">
      <c r="B13223" s="49" t="s">
        <v>11259</v>
      </c>
      <c r="C13223" s="49" t="s">
        <v>213</v>
      </c>
    </row>
    <row r="13224" spans="2:3" hidden="1">
      <c r="B13224" s="49" t="s">
        <v>11260</v>
      </c>
      <c r="C13224" s="49" t="s">
        <v>213</v>
      </c>
    </row>
    <row r="13225" spans="2:3" hidden="1">
      <c r="B13225" s="49" t="s">
        <v>11261</v>
      </c>
      <c r="C13225" s="49" t="s">
        <v>213</v>
      </c>
    </row>
    <row r="13226" spans="2:3" hidden="1">
      <c r="B13226" s="49" t="s">
        <v>11262</v>
      </c>
      <c r="C13226" s="49" t="s">
        <v>213</v>
      </c>
    </row>
    <row r="13227" spans="2:3" hidden="1">
      <c r="B13227" s="49" t="s">
        <v>11263</v>
      </c>
      <c r="C13227" s="49" t="s">
        <v>213</v>
      </c>
    </row>
    <row r="13228" spans="2:3" hidden="1">
      <c r="B13228" s="49" t="s">
        <v>11264</v>
      </c>
      <c r="C13228" s="49" t="s">
        <v>213</v>
      </c>
    </row>
    <row r="13229" spans="2:3" hidden="1">
      <c r="B13229" s="49" t="s">
        <v>11265</v>
      </c>
      <c r="C13229" s="49" t="s">
        <v>210</v>
      </c>
    </row>
    <row r="13230" spans="2:3" hidden="1">
      <c r="B13230" s="49" t="s">
        <v>11266</v>
      </c>
      <c r="C13230" s="49" t="s">
        <v>210</v>
      </c>
    </row>
    <row r="13231" spans="2:3" hidden="1">
      <c r="B13231" s="49" t="s">
        <v>11267</v>
      </c>
      <c r="C13231" s="49" t="s">
        <v>210</v>
      </c>
    </row>
    <row r="13232" spans="2:3" hidden="1">
      <c r="B13232" s="49" t="s">
        <v>11268</v>
      </c>
      <c r="C13232" s="49" t="s">
        <v>213</v>
      </c>
    </row>
    <row r="13233" spans="2:3" hidden="1">
      <c r="B13233" s="49" t="s">
        <v>11269</v>
      </c>
      <c r="C13233" s="49" t="s">
        <v>213</v>
      </c>
    </row>
    <row r="13234" spans="2:3" hidden="1">
      <c r="B13234" s="49" t="s">
        <v>11270</v>
      </c>
      <c r="C13234" s="49" t="s">
        <v>213</v>
      </c>
    </row>
    <row r="13235" spans="2:3" hidden="1">
      <c r="B13235" s="49" t="s">
        <v>11271</v>
      </c>
      <c r="C13235" s="49" t="s">
        <v>213</v>
      </c>
    </row>
    <row r="13236" spans="2:3" hidden="1">
      <c r="B13236" s="49" t="s">
        <v>11272</v>
      </c>
      <c r="C13236" s="49" t="s">
        <v>213</v>
      </c>
    </row>
    <row r="13237" spans="2:3" hidden="1">
      <c r="B13237" s="49" t="s">
        <v>11273</v>
      </c>
      <c r="C13237" s="49" t="s">
        <v>213</v>
      </c>
    </row>
    <row r="13238" spans="2:3" hidden="1">
      <c r="B13238" s="49" t="s">
        <v>11274</v>
      </c>
      <c r="C13238" s="49" t="s">
        <v>213</v>
      </c>
    </row>
    <row r="13239" spans="2:3" hidden="1">
      <c r="B13239" s="49" t="s">
        <v>11275</v>
      </c>
      <c r="C13239" s="49" t="s">
        <v>213</v>
      </c>
    </row>
    <row r="13240" spans="2:3" hidden="1">
      <c r="B13240" s="49" t="s">
        <v>11276</v>
      </c>
      <c r="C13240" s="49" t="s">
        <v>213</v>
      </c>
    </row>
    <row r="13241" spans="2:3" hidden="1">
      <c r="B13241" s="49" t="s">
        <v>11277</v>
      </c>
      <c r="C13241" s="49" t="s">
        <v>213</v>
      </c>
    </row>
    <row r="13242" spans="2:3" hidden="1">
      <c r="B13242" s="49" t="s">
        <v>11278</v>
      </c>
      <c r="C13242" s="49" t="s">
        <v>213</v>
      </c>
    </row>
    <row r="13243" spans="2:3" hidden="1">
      <c r="B13243" s="49" t="s">
        <v>11279</v>
      </c>
      <c r="C13243" s="49" t="s">
        <v>213</v>
      </c>
    </row>
    <row r="13244" spans="2:3" hidden="1">
      <c r="B13244" s="49" t="s">
        <v>11280</v>
      </c>
      <c r="C13244" s="49" t="s">
        <v>213</v>
      </c>
    </row>
    <row r="13245" spans="2:3" hidden="1">
      <c r="B13245" s="49" t="s">
        <v>11281</v>
      </c>
      <c r="C13245" s="49" t="s">
        <v>213</v>
      </c>
    </row>
    <row r="13246" spans="2:3" hidden="1">
      <c r="B13246" s="49" t="s">
        <v>11282</v>
      </c>
      <c r="C13246" s="49" t="s">
        <v>213</v>
      </c>
    </row>
    <row r="13247" spans="2:3" hidden="1">
      <c r="B13247" s="49" t="s">
        <v>11283</v>
      </c>
      <c r="C13247" s="49" t="s">
        <v>213</v>
      </c>
    </row>
    <row r="13248" spans="2:3" hidden="1">
      <c r="B13248" s="49" t="s">
        <v>11284</v>
      </c>
      <c r="C13248" s="49" t="s">
        <v>213</v>
      </c>
    </row>
    <row r="13249" spans="2:3" hidden="1">
      <c r="B13249" s="49" t="s">
        <v>11285</v>
      </c>
      <c r="C13249" s="49" t="s">
        <v>213</v>
      </c>
    </row>
    <row r="13250" spans="2:3" hidden="1">
      <c r="B13250" s="49" t="s">
        <v>11286</v>
      </c>
      <c r="C13250" s="49" t="s">
        <v>213</v>
      </c>
    </row>
    <row r="13251" spans="2:3" hidden="1">
      <c r="B13251" s="49" t="s">
        <v>11287</v>
      </c>
      <c r="C13251" s="49" t="s">
        <v>210</v>
      </c>
    </row>
    <row r="13252" spans="2:3" hidden="1">
      <c r="B13252" s="49" t="s">
        <v>11288</v>
      </c>
      <c r="C13252" s="49" t="s">
        <v>210</v>
      </c>
    </row>
    <row r="13253" spans="2:3" hidden="1">
      <c r="B13253" s="49" t="s">
        <v>11289</v>
      </c>
      <c r="C13253" s="49" t="s">
        <v>210</v>
      </c>
    </row>
    <row r="13254" spans="2:3" hidden="1">
      <c r="B13254" s="49" t="s">
        <v>11290</v>
      </c>
      <c r="C13254" s="49" t="s">
        <v>213</v>
      </c>
    </row>
    <row r="13255" spans="2:3" hidden="1">
      <c r="B13255" s="49" t="s">
        <v>11291</v>
      </c>
      <c r="C13255" s="49" t="s">
        <v>213</v>
      </c>
    </row>
    <row r="13256" spans="2:3" hidden="1">
      <c r="B13256" s="49" t="s">
        <v>11292</v>
      </c>
      <c r="C13256" s="49" t="s">
        <v>213</v>
      </c>
    </row>
    <row r="13257" spans="2:3" hidden="1">
      <c r="B13257" s="49" t="s">
        <v>11293</v>
      </c>
      <c r="C13257" s="49" t="s">
        <v>213</v>
      </c>
    </row>
    <row r="13258" spans="2:3" hidden="1">
      <c r="B13258" s="49" t="s">
        <v>11294</v>
      </c>
      <c r="C13258" s="49" t="s">
        <v>213</v>
      </c>
    </row>
    <row r="13259" spans="2:3" hidden="1">
      <c r="B13259" s="49" t="s">
        <v>11295</v>
      </c>
      <c r="C13259" s="49" t="s">
        <v>213</v>
      </c>
    </row>
    <row r="13260" spans="2:3" hidden="1">
      <c r="B13260" s="49" t="s">
        <v>11296</v>
      </c>
      <c r="C13260" s="49" t="s">
        <v>213</v>
      </c>
    </row>
    <row r="13261" spans="2:3" hidden="1">
      <c r="B13261" s="49" t="s">
        <v>11297</v>
      </c>
      <c r="C13261" s="49" t="s">
        <v>213</v>
      </c>
    </row>
    <row r="13262" spans="2:3" hidden="1">
      <c r="B13262" s="49" t="s">
        <v>11298</v>
      </c>
      <c r="C13262" s="49" t="s">
        <v>213</v>
      </c>
    </row>
    <row r="13263" spans="2:3" hidden="1">
      <c r="B13263" s="49" t="s">
        <v>11299</v>
      </c>
      <c r="C13263" s="49" t="s">
        <v>213</v>
      </c>
    </row>
    <row r="13264" spans="2:3" hidden="1">
      <c r="B13264" s="49" t="s">
        <v>11300</v>
      </c>
      <c r="C13264" s="49" t="s">
        <v>213</v>
      </c>
    </row>
    <row r="13265" spans="2:3" hidden="1">
      <c r="B13265" s="49" t="s">
        <v>11301</v>
      </c>
      <c r="C13265" s="49" t="s">
        <v>213</v>
      </c>
    </row>
    <row r="13266" spans="2:3" hidden="1">
      <c r="B13266" s="49" t="s">
        <v>11302</v>
      </c>
      <c r="C13266" s="49" t="s">
        <v>213</v>
      </c>
    </row>
    <row r="13267" spans="2:3" hidden="1">
      <c r="B13267" s="49" t="s">
        <v>11303</v>
      </c>
      <c r="C13267" s="49" t="s">
        <v>213</v>
      </c>
    </row>
    <row r="13268" spans="2:3" hidden="1">
      <c r="B13268" s="49" t="s">
        <v>11304</v>
      </c>
      <c r="C13268" s="49" t="s">
        <v>213</v>
      </c>
    </row>
    <row r="13269" spans="2:3" hidden="1">
      <c r="B13269" s="49" t="s">
        <v>11305</v>
      </c>
      <c r="C13269" s="49" t="s">
        <v>206</v>
      </c>
    </row>
    <row r="13270" spans="2:3" hidden="1">
      <c r="B13270" s="49" t="s">
        <v>11306</v>
      </c>
      <c r="C13270" s="49" t="s">
        <v>206</v>
      </c>
    </row>
    <row r="13271" spans="2:3" hidden="1">
      <c r="B13271" s="49" t="s">
        <v>11307</v>
      </c>
      <c r="C13271" s="49" t="s">
        <v>206</v>
      </c>
    </row>
    <row r="13272" spans="2:3" hidden="1">
      <c r="B13272" s="49" t="s">
        <v>11308</v>
      </c>
      <c r="C13272" s="49" t="s">
        <v>206</v>
      </c>
    </row>
    <row r="13273" spans="2:3" hidden="1">
      <c r="B13273" s="49" t="s">
        <v>11309</v>
      </c>
      <c r="C13273" s="49" t="s">
        <v>206</v>
      </c>
    </row>
    <row r="13274" spans="2:3" hidden="1">
      <c r="B13274" s="49" t="s">
        <v>11310</v>
      </c>
      <c r="C13274" s="49" t="s">
        <v>206</v>
      </c>
    </row>
    <row r="13275" spans="2:3" hidden="1">
      <c r="B13275" s="49" t="s">
        <v>11311</v>
      </c>
      <c r="C13275" s="49" t="s">
        <v>206</v>
      </c>
    </row>
    <row r="13276" spans="2:3" hidden="1">
      <c r="B13276" s="49" t="s">
        <v>11312</v>
      </c>
      <c r="C13276" s="49" t="s">
        <v>206</v>
      </c>
    </row>
    <row r="13277" spans="2:3" hidden="1">
      <c r="B13277" s="49" t="s">
        <v>11313</v>
      </c>
      <c r="C13277" s="49" t="s">
        <v>206</v>
      </c>
    </row>
    <row r="13278" spans="2:3" hidden="1">
      <c r="B13278" s="49" t="s">
        <v>11314</v>
      </c>
      <c r="C13278" s="49" t="s">
        <v>210</v>
      </c>
    </row>
    <row r="13279" spans="2:3" hidden="1">
      <c r="B13279" s="49" t="s">
        <v>11315</v>
      </c>
      <c r="C13279" s="49" t="s">
        <v>213</v>
      </c>
    </row>
    <row r="13280" spans="2:3" hidden="1">
      <c r="B13280" s="49" t="s">
        <v>11316</v>
      </c>
      <c r="C13280" s="49" t="s">
        <v>213</v>
      </c>
    </row>
    <row r="13281" spans="2:3" hidden="1">
      <c r="B13281" s="49" t="s">
        <v>11317</v>
      </c>
      <c r="C13281" s="49" t="s">
        <v>213</v>
      </c>
    </row>
    <row r="13282" spans="2:3" hidden="1">
      <c r="B13282" s="49" t="s">
        <v>11318</v>
      </c>
      <c r="C13282" s="49" t="s">
        <v>213</v>
      </c>
    </row>
    <row r="13283" spans="2:3" hidden="1">
      <c r="B13283" s="49" t="s">
        <v>11319</v>
      </c>
      <c r="C13283" s="49" t="s">
        <v>213</v>
      </c>
    </row>
    <row r="13284" spans="2:3" hidden="1">
      <c r="B13284" s="49" t="s">
        <v>11320</v>
      </c>
      <c r="C13284" s="49" t="s">
        <v>213</v>
      </c>
    </row>
    <row r="13285" spans="2:3" hidden="1">
      <c r="B13285" s="49" t="s">
        <v>11321</v>
      </c>
      <c r="C13285" s="49" t="s">
        <v>213</v>
      </c>
    </row>
    <row r="13286" spans="2:3" hidden="1">
      <c r="B13286" s="49" t="s">
        <v>11322</v>
      </c>
      <c r="C13286" s="49" t="s">
        <v>213</v>
      </c>
    </row>
    <row r="13287" spans="2:3" hidden="1">
      <c r="B13287" s="49" t="s">
        <v>11323</v>
      </c>
      <c r="C13287" s="49" t="s">
        <v>213</v>
      </c>
    </row>
    <row r="13288" spans="2:3" hidden="1">
      <c r="B13288" s="49" t="s">
        <v>11324</v>
      </c>
      <c r="C13288" s="49" t="s">
        <v>213</v>
      </c>
    </row>
    <row r="13289" spans="2:3" hidden="1">
      <c r="B13289" s="49" t="s">
        <v>11325</v>
      </c>
      <c r="C13289" s="49" t="s">
        <v>213</v>
      </c>
    </row>
    <row r="13290" spans="2:3" hidden="1">
      <c r="B13290" s="49" t="s">
        <v>11326</v>
      </c>
      <c r="C13290" s="49" t="s">
        <v>213</v>
      </c>
    </row>
    <row r="13291" spans="2:3" hidden="1">
      <c r="B13291" s="49" t="s">
        <v>11327</v>
      </c>
      <c r="C13291" s="49" t="s">
        <v>213</v>
      </c>
    </row>
    <row r="13292" spans="2:3" hidden="1">
      <c r="B13292" s="49" t="s">
        <v>11328</v>
      </c>
      <c r="C13292" s="49" t="s">
        <v>213</v>
      </c>
    </row>
    <row r="13293" spans="2:3" hidden="1">
      <c r="B13293" s="49" t="s">
        <v>11329</v>
      </c>
      <c r="C13293" s="49" t="s">
        <v>213</v>
      </c>
    </row>
    <row r="13294" spans="2:3" hidden="1">
      <c r="B13294" s="49" t="s">
        <v>11330</v>
      </c>
      <c r="C13294" s="49" t="s">
        <v>213</v>
      </c>
    </row>
    <row r="13295" spans="2:3" hidden="1">
      <c r="B13295" s="49" t="s">
        <v>11331</v>
      </c>
      <c r="C13295" s="49" t="s">
        <v>213</v>
      </c>
    </row>
    <row r="13296" spans="2:3" hidden="1">
      <c r="B13296" s="49" t="s">
        <v>11332</v>
      </c>
      <c r="C13296" s="49" t="s">
        <v>213</v>
      </c>
    </row>
    <row r="13297" spans="2:3" hidden="1">
      <c r="B13297" s="49" t="s">
        <v>11333</v>
      </c>
      <c r="C13297" s="49" t="s">
        <v>213</v>
      </c>
    </row>
    <row r="13298" spans="2:3" hidden="1">
      <c r="B13298" s="49" t="s">
        <v>11334</v>
      </c>
      <c r="C13298" s="49" t="s">
        <v>213</v>
      </c>
    </row>
    <row r="13299" spans="2:3" hidden="1">
      <c r="B13299" s="49" t="s">
        <v>11335</v>
      </c>
      <c r="C13299" s="49" t="s">
        <v>213</v>
      </c>
    </row>
    <row r="13300" spans="2:3" hidden="1">
      <c r="B13300" s="49" t="s">
        <v>11336</v>
      </c>
      <c r="C13300" s="49" t="s">
        <v>213</v>
      </c>
    </row>
    <row r="13301" spans="2:3" hidden="1">
      <c r="B13301" s="49" t="s">
        <v>11337</v>
      </c>
      <c r="C13301" s="49" t="s">
        <v>213</v>
      </c>
    </row>
    <row r="13302" spans="2:3" hidden="1">
      <c r="B13302" s="49" t="s">
        <v>11338</v>
      </c>
      <c r="C13302" s="49" t="s">
        <v>213</v>
      </c>
    </row>
    <row r="13303" spans="2:3" hidden="1">
      <c r="B13303" s="49" t="s">
        <v>11339</v>
      </c>
      <c r="C13303" s="49" t="s">
        <v>213</v>
      </c>
    </row>
    <row r="13304" spans="2:3" hidden="1">
      <c r="B13304" s="49" t="s">
        <v>11340</v>
      </c>
      <c r="C13304" s="49" t="s">
        <v>213</v>
      </c>
    </row>
    <row r="13305" spans="2:3" hidden="1">
      <c r="B13305" s="49" t="s">
        <v>11341</v>
      </c>
      <c r="C13305" s="49" t="s">
        <v>213</v>
      </c>
    </row>
    <row r="13306" spans="2:3" hidden="1">
      <c r="B13306" s="49" t="s">
        <v>11342</v>
      </c>
      <c r="C13306" s="49" t="s">
        <v>213</v>
      </c>
    </row>
    <row r="13307" spans="2:3" hidden="1">
      <c r="B13307" s="49" t="s">
        <v>11343</v>
      </c>
      <c r="C13307" s="49" t="s">
        <v>213</v>
      </c>
    </row>
    <row r="13308" spans="2:3" hidden="1">
      <c r="B13308" s="49" t="s">
        <v>11344</v>
      </c>
      <c r="C13308" s="49" t="s">
        <v>213</v>
      </c>
    </row>
    <row r="13309" spans="2:3" hidden="1">
      <c r="B13309" s="49" t="s">
        <v>11345</v>
      </c>
      <c r="C13309" s="49" t="s">
        <v>213</v>
      </c>
    </row>
    <row r="13310" spans="2:3" hidden="1">
      <c r="B13310" s="49" t="s">
        <v>11346</v>
      </c>
      <c r="C13310" s="49" t="s">
        <v>213</v>
      </c>
    </row>
    <row r="13311" spans="2:3" hidden="1">
      <c r="B13311" s="49" t="s">
        <v>11347</v>
      </c>
      <c r="C13311" s="49" t="s">
        <v>213</v>
      </c>
    </row>
    <row r="13312" spans="2:3" hidden="1">
      <c r="B13312" s="49" t="s">
        <v>11348</v>
      </c>
      <c r="C13312" s="49" t="s">
        <v>213</v>
      </c>
    </row>
    <row r="13313" spans="2:3" hidden="1">
      <c r="B13313" s="49" t="s">
        <v>11349</v>
      </c>
      <c r="C13313" s="49" t="s">
        <v>213</v>
      </c>
    </row>
    <row r="13314" spans="2:3" hidden="1">
      <c r="B13314" s="49" t="s">
        <v>11350</v>
      </c>
      <c r="C13314" s="49" t="s">
        <v>213</v>
      </c>
    </row>
    <row r="13315" spans="2:3" hidden="1">
      <c r="B13315" s="49" t="s">
        <v>11351</v>
      </c>
      <c r="C13315" s="49" t="s">
        <v>213</v>
      </c>
    </row>
    <row r="13316" spans="2:3" hidden="1">
      <c r="B13316" s="49" t="s">
        <v>11352</v>
      </c>
      <c r="C13316" s="49" t="s">
        <v>213</v>
      </c>
    </row>
    <row r="13317" spans="2:3" hidden="1">
      <c r="B13317" s="49" t="s">
        <v>11353</v>
      </c>
      <c r="C13317" s="49" t="s">
        <v>213</v>
      </c>
    </row>
    <row r="13318" spans="2:3" hidden="1">
      <c r="B13318" s="49" t="s">
        <v>11354</v>
      </c>
      <c r="C13318" s="49" t="s">
        <v>213</v>
      </c>
    </row>
    <row r="13319" spans="2:3" hidden="1">
      <c r="B13319" s="49" t="s">
        <v>11355</v>
      </c>
      <c r="C13319" s="49" t="s">
        <v>213</v>
      </c>
    </row>
    <row r="13320" spans="2:3" hidden="1">
      <c r="B13320" s="49" t="s">
        <v>11356</v>
      </c>
      <c r="C13320" s="49" t="s">
        <v>213</v>
      </c>
    </row>
    <row r="13321" spans="2:3" hidden="1">
      <c r="B13321" s="49" t="s">
        <v>11357</v>
      </c>
      <c r="C13321" s="49" t="s">
        <v>213</v>
      </c>
    </row>
    <row r="13322" spans="2:3" hidden="1">
      <c r="B13322" s="49" t="s">
        <v>11358</v>
      </c>
      <c r="C13322" s="49" t="s">
        <v>213</v>
      </c>
    </row>
    <row r="13323" spans="2:3" hidden="1">
      <c r="B13323" s="49" t="s">
        <v>11359</v>
      </c>
      <c r="C13323" s="49" t="s">
        <v>213</v>
      </c>
    </row>
    <row r="13324" spans="2:3" hidden="1">
      <c r="B13324" s="49" t="s">
        <v>11360</v>
      </c>
      <c r="C13324" s="49" t="s">
        <v>213</v>
      </c>
    </row>
    <row r="13325" spans="2:3" hidden="1">
      <c r="B13325" s="49" t="s">
        <v>11361</v>
      </c>
      <c r="C13325" s="49" t="s">
        <v>213</v>
      </c>
    </row>
    <row r="13326" spans="2:3" hidden="1">
      <c r="B13326" s="49" t="s">
        <v>11362</v>
      </c>
      <c r="C13326" s="49" t="s">
        <v>213</v>
      </c>
    </row>
    <row r="13327" spans="2:3" hidden="1">
      <c r="B13327" s="49" t="s">
        <v>11363</v>
      </c>
      <c r="C13327" s="49" t="s">
        <v>213</v>
      </c>
    </row>
    <row r="13328" spans="2:3" hidden="1">
      <c r="B13328" s="49" t="s">
        <v>11364</v>
      </c>
      <c r="C13328" s="49" t="s">
        <v>213</v>
      </c>
    </row>
    <row r="13329" spans="2:3" hidden="1">
      <c r="B13329" s="49" t="s">
        <v>11365</v>
      </c>
      <c r="C13329" s="49" t="s">
        <v>213</v>
      </c>
    </row>
    <row r="13330" spans="2:3" hidden="1">
      <c r="B13330" s="49" t="s">
        <v>11366</v>
      </c>
      <c r="C13330" s="49" t="s">
        <v>213</v>
      </c>
    </row>
    <row r="13331" spans="2:3" hidden="1">
      <c r="B13331" s="49" t="s">
        <v>11367</v>
      </c>
      <c r="C13331" s="49" t="s">
        <v>213</v>
      </c>
    </row>
    <row r="13332" spans="2:3" hidden="1">
      <c r="B13332" s="49" t="s">
        <v>11368</v>
      </c>
      <c r="C13332" s="49" t="s">
        <v>211</v>
      </c>
    </row>
    <row r="13333" spans="2:3" hidden="1">
      <c r="B13333" s="49" t="s">
        <v>11369</v>
      </c>
      <c r="C13333" s="49" t="s">
        <v>211</v>
      </c>
    </row>
    <row r="13334" spans="2:3" hidden="1">
      <c r="B13334" s="49" t="s">
        <v>11370</v>
      </c>
      <c r="C13334" s="49" t="s">
        <v>211</v>
      </c>
    </row>
    <row r="13335" spans="2:3" hidden="1">
      <c r="B13335" s="49" t="s">
        <v>11371</v>
      </c>
      <c r="C13335" s="49" t="s">
        <v>211</v>
      </c>
    </row>
    <row r="13336" spans="2:3" hidden="1">
      <c r="B13336" s="49" t="s">
        <v>11372</v>
      </c>
      <c r="C13336" s="49" t="s">
        <v>211</v>
      </c>
    </row>
    <row r="13337" spans="2:3" hidden="1">
      <c r="B13337" s="49" t="s">
        <v>11373</v>
      </c>
      <c r="C13337" s="49" t="s">
        <v>211</v>
      </c>
    </row>
    <row r="13338" spans="2:3" hidden="1">
      <c r="B13338" s="49" t="s">
        <v>11374</v>
      </c>
      <c r="C13338" s="49" t="s">
        <v>211</v>
      </c>
    </row>
    <row r="13339" spans="2:3" hidden="1">
      <c r="B13339" s="49" t="s">
        <v>11375</v>
      </c>
      <c r="C13339" s="49" t="s">
        <v>211</v>
      </c>
    </row>
    <row r="13340" spans="2:3" hidden="1">
      <c r="B13340" s="49" t="s">
        <v>11376</v>
      </c>
      <c r="C13340" s="49" t="s">
        <v>211</v>
      </c>
    </row>
    <row r="13341" spans="2:3" hidden="1">
      <c r="B13341" s="49" t="s">
        <v>11377</v>
      </c>
      <c r="C13341" s="49" t="s">
        <v>211</v>
      </c>
    </row>
    <row r="13342" spans="2:3" hidden="1">
      <c r="B13342" s="49" t="s">
        <v>11378</v>
      </c>
      <c r="C13342" s="49" t="s">
        <v>211</v>
      </c>
    </row>
    <row r="13343" spans="2:3" hidden="1">
      <c r="B13343" s="49" t="s">
        <v>11379</v>
      </c>
      <c r="C13343" s="49" t="s">
        <v>211</v>
      </c>
    </row>
    <row r="13344" spans="2:3" hidden="1">
      <c r="B13344" s="49" t="s">
        <v>11380</v>
      </c>
      <c r="C13344" s="49" t="s">
        <v>211</v>
      </c>
    </row>
    <row r="13345" spans="2:3" hidden="1">
      <c r="B13345" s="49" t="s">
        <v>11381</v>
      </c>
      <c r="C13345" s="49" t="s">
        <v>211</v>
      </c>
    </row>
    <row r="13346" spans="2:3" hidden="1">
      <c r="B13346" s="49" t="s">
        <v>11382</v>
      </c>
      <c r="C13346" s="49" t="s">
        <v>211</v>
      </c>
    </row>
    <row r="13347" spans="2:3" hidden="1">
      <c r="B13347" s="49" t="s">
        <v>11383</v>
      </c>
      <c r="C13347" s="49" t="s">
        <v>211</v>
      </c>
    </row>
    <row r="13348" spans="2:3" hidden="1">
      <c r="B13348" s="49" t="s">
        <v>11384</v>
      </c>
      <c r="C13348" s="49" t="s">
        <v>211</v>
      </c>
    </row>
    <row r="13349" spans="2:3" hidden="1">
      <c r="B13349" s="49" t="s">
        <v>11385</v>
      </c>
      <c r="C13349" s="49" t="s">
        <v>211</v>
      </c>
    </row>
    <row r="13350" spans="2:3" hidden="1">
      <c r="B13350" s="49" t="s">
        <v>11386</v>
      </c>
      <c r="C13350" s="49" t="s">
        <v>211</v>
      </c>
    </row>
    <row r="13351" spans="2:3" hidden="1">
      <c r="B13351" s="49" t="s">
        <v>11387</v>
      </c>
      <c r="C13351" s="49" t="s">
        <v>211</v>
      </c>
    </row>
    <row r="13352" spans="2:3" hidden="1">
      <c r="B13352" s="49" t="s">
        <v>11388</v>
      </c>
      <c r="C13352" s="49" t="s">
        <v>211</v>
      </c>
    </row>
    <row r="13353" spans="2:3" hidden="1">
      <c r="B13353" s="49" t="s">
        <v>11389</v>
      </c>
      <c r="C13353" s="49" t="s">
        <v>211</v>
      </c>
    </row>
    <row r="13354" spans="2:3" hidden="1">
      <c r="B13354" s="49" t="s">
        <v>11390</v>
      </c>
      <c r="C13354" s="49" t="s">
        <v>211</v>
      </c>
    </row>
    <row r="13355" spans="2:3" hidden="1">
      <c r="B13355" s="49" t="s">
        <v>11391</v>
      </c>
      <c r="C13355" s="49" t="s">
        <v>211</v>
      </c>
    </row>
    <row r="13356" spans="2:3" hidden="1">
      <c r="B13356" s="49" t="s">
        <v>11392</v>
      </c>
      <c r="C13356" s="49" t="s">
        <v>211</v>
      </c>
    </row>
    <row r="13357" spans="2:3" hidden="1">
      <c r="B13357" s="49" t="s">
        <v>11393</v>
      </c>
      <c r="C13357" s="49" t="s">
        <v>211</v>
      </c>
    </row>
    <row r="13358" spans="2:3" hidden="1">
      <c r="B13358" s="49" t="s">
        <v>11394</v>
      </c>
      <c r="C13358" s="49" t="s">
        <v>211</v>
      </c>
    </row>
    <row r="13359" spans="2:3" hidden="1">
      <c r="B13359" s="49" t="s">
        <v>11395</v>
      </c>
      <c r="C13359" s="49" t="s">
        <v>210</v>
      </c>
    </row>
    <row r="13360" spans="2:3" hidden="1">
      <c r="B13360" s="49" t="s">
        <v>11396</v>
      </c>
      <c r="C13360" s="49" t="s">
        <v>210</v>
      </c>
    </row>
    <row r="13361" spans="2:3" hidden="1">
      <c r="B13361" s="49" t="s">
        <v>11397</v>
      </c>
      <c r="C13361" s="49" t="s">
        <v>210</v>
      </c>
    </row>
    <row r="13362" spans="2:3" hidden="1">
      <c r="B13362" s="49" t="s">
        <v>11398</v>
      </c>
      <c r="C13362" s="49" t="s">
        <v>210</v>
      </c>
    </row>
    <row r="13363" spans="2:3" hidden="1">
      <c r="B13363" s="49" t="s">
        <v>11399</v>
      </c>
      <c r="C13363" s="49" t="s">
        <v>210</v>
      </c>
    </row>
    <row r="13364" spans="2:3" hidden="1">
      <c r="B13364" s="49" t="s">
        <v>11400</v>
      </c>
      <c r="C13364" s="49" t="s">
        <v>210</v>
      </c>
    </row>
    <row r="13365" spans="2:3" hidden="1">
      <c r="B13365" s="49" t="s">
        <v>11401</v>
      </c>
      <c r="C13365" s="49" t="s">
        <v>210</v>
      </c>
    </row>
    <row r="13366" spans="2:3" hidden="1">
      <c r="B13366" s="49" t="s">
        <v>11402</v>
      </c>
      <c r="C13366" s="49" t="s">
        <v>210</v>
      </c>
    </row>
    <row r="13367" spans="2:3" hidden="1">
      <c r="B13367" s="49" t="s">
        <v>11403</v>
      </c>
      <c r="C13367" s="49" t="s">
        <v>210</v>
      </c>
    </row>
    <row r="13368" spans="2:3" hidden="1">
      <c r="B13368" s="49" t="s">
        <v>11404</v>
      </c>
      <c r="C13368" s="49" t="s">
        <v>210</v>
      </c>
    </row>
    <row r="13369" spans="2:3" hidden="1">
      <c r="B13369" s="49" t="s">
        <v>11405</v>
      </c>
      <c r="C13369" s="49" t="s">
        <v>210</v>
      </c>
    </row>
    <row r="13370" spans="2:3" hidden="1">
      <c r="B13370" s="49" t="s">
        <v>11406</v>
      </c>
      <c r="C13370" s="49" t="s">
        <v>210</v>
      </c>
    </row>
    <row r="13371" spans="2:3" hidden="1">
      <c r="B13371" s="49" t="s">
        <v>11407</v>
      </c>
      <c r="C13371" s="49" t="s">
        <v>210</v>
      </c>
    </row>
    <row r="13372" spans="2:3" hidden="1">
      <c r="B13372" s="49" t="s">
        <v>11408</v>
      </c>
      <c r="C13372" s="49" t="s">
        <v>210</v>
      </c>
    </row>
    <row r="13373" spans="2:3" hidden="1">
      <c r="B13373" s="49" t="s">
        <v>11409</v>
      </c>
      <c r="C13373" s="49" t="s">
        <v>210</v>
      </c>
    </row>
    <row r="13374" spans="2:3" hidden="1">
      <c r="B13374" s="49" t="s">
        <v>11410</v>
      </c>
      <c r="C13374" s="49" t="s">
        <v>210</v>
      </c>
    </row>
    <row r="13375" spans="2:3" hidden="1">
      <c r="B13375" s="49" t="s">
        <v>11411</v>
      </c>
      <c r="C13375" s="49" t="s">
        <v>210</v>
      </c>
    </row>
    <row r="13376" spans="2:3" hidden="1">
      <c r="B13376" s="49" t="s">
        <v>11412</v>
      </c>
      <c r="C13376" s="49" t="s">
        <v>210</v>
      </c>
    </row>
    <row r="13377" spans="2:3" hidden="1">
      <c r="B13377" s="49" t="s">
        <v>11413</v>
      </c>
      <c r="C13377" s="49" t="s">
        <v>210</v>
      </c>
    </row>
    <row r="13378" spans="2:3" hidden="1">
      <c r="B13378" s="49" t="s">
        <v>11414</v>
      </c>
      <c r="C13378" s="49" t="s">
        <v>210</v>
      </c>
    </row>
    <row r="13379" spans="2:3" hidden="1">
      <c r="B13379" s="49" t="s">
        <v>11415</v>
      </c>
      <c r="C13379" s="49" t="s">
        <v>210</v>
      </c>
    </row>
    <row r="13380" spans="2:3" hidden="1">
      <c r="B13380" s="49" t="s">
        <v>11416</v>
      </c>
      <c r="C13380" s="49" t="s">
        <v>210</v>
      </c>
    </row>
    <row r="13381" spans="2:3" hidden="1">
      <c r="B13381" s="49" t="s">
        <v>11417</v>
      </c>
      <c r="C13381" s="49" t="s">
        <v>210</v>
      </c>
    </row>
    <row r="13382" spans="2:3" hidden="1">
      <c r="B13382" s="49" t="s">
        <v>11418</v>
      </c>
      <c r="C13382" s="49" t="s">
        <v>210</v>
      </c>
    </row>
    <row r="13383" spans="2:3" hidden="1">
      <c r="B13383" s="49" t="s">
        <v>11419</v>
      </c>
      <c r="C13383" s="49" t="s">
        <v>210</v>
      </c>
    </row>
    <row r="13384" spans="2:3" hidden="1">
      <c r="B13384" s="49" t="s">
        <v>11420</v>
      </c>
      <c r="C13384" s="49" t="s">
        <v>210</v>
      </c>
    </row>
    <row r="13385" spans="2:3" hidden="1">
      <c r="B13385" s="49" t="s">
        <v>11421</v>
      </c>
      <c r="C13385" s="49" t="s">
        <v>210</v>
      </c>
    </row>
    <row r="13386" spans="2:3" hidden="1">
      <c r="B13386" s="49" t="s">
        <v>11422</v>
      </c>
      <c r="C13386" s="49" t="s">
        <v>210</v>
      </c>
    </row>
    <row r="13387" spans="2:3" hidden="1">
      <c r="B13387" s="49" t="s">
        <v>11423</v>
      </c>
      <c r="C13387" s="49" t="s">
        <v>210</v>
      </c>
    </row>
    <row r="13388" spans="2:3" hidden="1">
      <c r="B13388" s="49" t="s">
        <v>11424</v>
      </c>
      <c r="C13388" s="49" t="s">
        <v>210</v>
      </c>
    </row>
    <row r="13389" spans="2:3" hidden="1">
      <c r="B13389" s="49" t="s">
        <v>11425</v>
      </c>
      <c r="C13389" s="49" t="s">
        <v>210</v>
      </c>
    </row>
    <row r="13390" spans="2:3" hidden="1">
      <c r="B13390" s="49" t="s">
        <v>11426</v>
      </c>
      <c r="C13390" s="49" t="s">
        <v>210</v>
      </c>
    </row>
    <row r="13391" spans="2:3" hidden="1">
      <c r="B13391" s="49" t="s">
        <v>11427</v>
      </c>
      <c r="C13391" s="49" t="s">
        <v>210</v>
      </c>
    </row>
    <row r="13392" spans="2:3" hidden="1">
      <c r="B13392" s="49" t="s">
        <v>11428</v>
      </c>
      <c r="C13392" s="49" t="s">
        <v>210</v>
      </c>
    </row>
    <row r="13393" spans="2:3" hidden="1">
      <c r="B13393" s="49" t="s">
        <v>11429</v>
      </c>
      <c r="C13393" s="49" t="s">
        <v>210</v>
      </c>
    </row>
    <row r="13394" spans="2:3" hidden="1">
      <c r="B13394" s="49" t="s">
        <v>11430</v>
      </c>
      <c r="C13394" s="49" t="s">
        <v>210</v>
      </c>
    </row>
    <row r="13395" spans="2:3" hidden="1">
      <c r="B13395" s="49" t="s">
        <v>11431</v>
      </c>
      <c r="C13395" s="49" t="s">
        <v>210</v>
      </c>
    </row>
    <row r="13396" spans="2:3" hidden="1">
      <c r="B13396" s="49" t="s">
        <v>11432</v>
      </c>
      <c r="C13396" s="49" t="s">
        <v>210</v>
      </c>
    </row>
    <row r="13397" spans="2:3" hidden="1">
      <c r="B13397" s="49" t="s">
        <v>11433</v>
      </c>
      <c r="C13397" s="49" t="s">
        <v>210</v>
      </c>
    </row>
    <row r="13398" spans="2:3" hidden="1">
      <c r="B13398" s="49" t="s">
        <v>11434</v>
      </c>
      <c r="C13398" s="49" t="s">
        <v>210</v>
      </c>
    </row>
    <row r="13399" spans="2:3" hidden="1">
      <c r="B13399" s="49" t="s">
        <v>11435</v>
      </c>
      <c r="C13399" s="49" t="s">
        <v>210</v>
      </c>
    </row>
    <row r="13400" spans="2:3" hidden="1">
      <c r="B13400" s="49" t="s">
        <v>11436</v>
      </c>
      <c r="C13400" s="49" t="s">
        <v>210</v>
      </c>
    </row>
    <row r="13401" spans="2:3" hidden="1">
      <c r="B13401" s="49" t="s">
        <v>11437</v>
      </c>
      <c r="C13401" s="49" t="s">
        <v>210</v>
      </c>
    </row>
    <row r="13402" spans="2:3" hidden="1">
      <c r="B13402" s="49" t="s">
        <v>11438</v>
      </c>
      <c r="C13402" s="49" t="s">
        <v>210</v>
      </c>
    </row>
    <row r="13403" spans="2:3" hidden="1">
      <c r="B13403" s="49" t="s">
        <v>11439</v>
      </c>
      <c r="C13403" s="49" t="s">
        <v>210</v>
      </c>
    </row>
    <row r="13404" spans="2:3" hidden="1">
      <c r="B13404" s="49" t="s">
        <v>11440</v>
      </c>
      <c r="C13404" s="49" t="s">
        <v>210</v>
      </c>
    </row>
    <row r="13405" spans="2:3" hidden="1">
      <c r="B13405" s="49" t="s">
        <v>11441</v>
      </c>
      <c r="C13405" s="49" t="s">
        <v>210</v>
      </c>
    </row>
    <row r="13406" spans="2:3" hidden="1">
      <c r="B13406" s="49" t="s">
        <v>11442</v>
      </c>
      <c r="C13406" s="49" t="s">
        <v>210</v>
      </c>
    </row>
    <row r="13407" spans="2:3" hidden="1">
      <c r="B13407" s="49" t="s">
        <v>11443</v>
      </c>
      <c r="C13407" s="49" t="s">
        <v>210</v>
      </c>
    </row>
    <row r="13408" spans="2:3" hidden="1">
      <c r="B13408" s="49" t="s">
        <v>11444</v>
      </c>
      <c r="C13408" s="49" t="s">
        <v>210</v>
      </c>
    </row>
    <row r="13409" spans="2:3" hidden="1">
      <c r="B13409" s="49" t="s">
        <v>11445</v>
      </c>
      <c r="C13409" s="49" t="s">
        <v>210</v>
      </c>
    </row>
    <row r="13410" spans="2:3" hidden="1">
      <c r="B13410" s="49" t="s">
        <v>11446</v>
      </c>
      <c r="C13410" s="49" t="s">
        <v>210</v>
      </c>
    </row>
    <row r="13411" spans="2:3" hidden="1">
      <c r="B13411" s="49" t="s">
        <v>11447</v>
      </c>
      <c r="C13411" s="49" t="s">
        <v>210</v>
      </c>
    </row>
    <row r="13412" spans="2:3" hidden="1">
      <c r="B13412" s="49" t="s">
        <v>11448</v>
      </c>
      <c r="C13412" s="49" t="s">
        <v>210</v>
      </c>
    </row>
    <row r="13413" spans="2:3" hidden="1">
      <c r="B13413" s="49" t="s">
        <v>11449</v>
      </c>
      <c r="C13413" s="49" t="s">
        <v>210</v>
      </c>
    </row>
    <row r="13414" spans="2:3" hidden="1">
      <c r="B13414" s="49" t="s">
        <v>11450</v>
      </c>
      <c r="C13414" s="49" t="s">
        <v>210</v>
      </c>
    </row>
    <row r="13415" spans="2:3" hidden="1">
      <c r="B13415" s="49" t="s">
        <v>11451</v>
      </c>
      <c r="C13415" s="49" t="s">
        <v>210</v>
      </c>
    </row>
    <row r="13416" spans="2:3" hidden="1">
      <c r="B13416" s="49" t="s">
        <v>11452</v>
      </c>
      <c r="C13416" s="49" t="s">
        <v>210</v>
      </c>
    </row>
    <row r="13417" spans="2:3" hidden="1">
      <c r="B13417" s="49" t="s">
        <v>11453</v>
      </c>
      <c r="C13417" s="49" t="s">
        <v>210</v>
      </c>
    </row>
    <row r="13418" spans="2:3" hidden="1">
      <c r="B13418" s="49" t="s">
        <v>11454</v>
      </c>
      <c r="C13418" s="49" t="s">
        <v>210</v>
      </c>
    </row>
    <row r="13419" spans="2:3" hidden="1">
      <c r="B13419" s="49" t="s">
        <v>11455</v>
      </c>
      <c r="C13419" s="49" t="s">
        <v>210</v>
      </c>
    </row>
    <row r="13420" spans="2:3" hidden="1">
      <c r="B13420" s="49" t="s">
        <v>11456</v>
      </c>
      <c r="C13420" s="49" t="s">
        <v>210</v>
      </c>
    </row>
    <row r="13421" spans="2:3" hidden="1">
      <c r="B13421" s="49" t="s">
        <v>11457</v>
      </c>
      <c r="C13421" s="49" t="s">
        <v>210</v>
      </c>
    </row>
    <row r="13422" spans="2:3" hidden="1">
      <c r="B13422" s="49" t="s">
        <v>11458</v>
      </c>
      <c r="C13422" s="49" t="s">
        <v>210</v>
      </c>
    </row>
    <row r="13423" spans="2:3" hidden="1">
      <c r="B13423" s="49" t="s">
        <v>11459</v>
      </c>
      <c r="C13423" s="49" t="s">
        <v>210</v>
      </c>
    </row>
    <row r="13424" spans="2:3" hidden="1">
      <c r="B13424" s="49" t="s">
        <v>11460</v>
      </c>
      <c r="C13424" s="49" t="s">
        <v>210</v>
      </c>
    </row>
    <row r="13425" spans="2:3" hidden="1">
      <c r="B13425" s="49" t="s">
        <v>11461</v>
      </c>
      <c r="C13425" s="49" t="s">
        <v>210</v>
      </c>
    </row>
    <row r="13426" spans="2:3" hidden="1">
      <c r="B13426" s="49" t="s">
        <v>11462</v>
      </c>
      <c r="C13426" s="49" t="s">
        <v>210</v>
      </c>
    </row>
    <row r="13427" spans="2:3" hidden="1">
      <c r="B13427" s="49" t="s">
        <v>11463</v>
      </c>
      <c r="C13427" s="49" t="s">
        <v>210</v>
      </c>
    </row>
    <row r="13428" spans="2:3" hidden="1">
      <c r="B13428" s="49" t="s">
        <v>11464</v>
      </c>
      <c r="C13428" s="49" t="s">
        <v>210</v>
      </c>
    </row>
    <row r="13429" spans="2:3" hidden="1">
      <c r="B13429" s="49" t="s">
        <v>11465</v>
      </c>
      <c r="C13429" s="49" t="s">
        <v>210</v>
      </c>
    </row>
    <row r="13430" spans="2:3" hidden="1">
      <c r="B13430" s="49" t="s">
        <v>11466</v>
      </c>
      <c r="C13430" s="49" t="s">
        <v>210</v>
      </c>
    </row>
    <row r="13431" spans="2:3" hidden="1">
      <c r="B13431" s="49" t="s">
        <v>11467</v>
      </c>
      <c r="C13431" s="49" t="s">
        <v>210</v>
      </c>
    </row>
    <row r="13432" spans="2:3" hidden="1">
      <c r="B13432" s="49" t="s">
        <v>11468</v>
      </c>
      <c r="C13432" s="49" t="s">
        <v>210</v>
      </c>
    </row>
    <row r="13433" spans="2:3" hidden="1">
      <c r="B13433" s="49" t="s">
        <v>11469</v>
      </c>
      <c r="C13433" s="49" t="s">
        <v>210</v>
      </c>
    </row>
    <row r="13434" spans="2:3" hidden="1">
      <c r="B13434" s="49" t="s">
        <v>11470</v>
      </c>
      <c r="C13434" s="49" t="s">
        <v>210</v>
      </c>
    </row>
    <row r="13435" spans="2:3" hidden="1">
      <c r="B13435" s="49" t="s">
        <v>11471</v>
      </c>
      <c r="C13435" s="49" t="s">
        <v>210</v>
      </c>
    </row>
    <row r="13436" spans="2:3" hidden="1">
      <c r="B13436" s="49" t="s">
        <v>11472</v>
      </c>
      <c r="C13436" s="49" t="s">
        <v>210</v>
      </c>
    </row>
    <row r="13437" spans="2:3" hidden="1">
      <c r="B13437" s="49" t="s">
        <v>11473</v>
      </c>
      <c r="C13437" s="49" t="s">
        <v>210</v>
      </c>
    </row>
    <row r="13438" spans="2:3" hidden="1">
      <c r="B13438" s="49" t="s">
        <v>11474</v>
      </c>
      <c r="C13438" s="49" t="s">
        <v>210</v>
      </c>
    </row>
    <row r="13439" spans="2:3" hidden="1">
      <c r="B13439" s="49" t="s">
        <v>11475</v>
      </c>
      <c r="C13439" s="49" t="s">
        <v>210</v>
      </c>
    </row>
    <row r="13440" spans="2:3" hidden="1">
      <c r="B13440" s="49" t="s">
        <v>11476</v>
      </c>
      <c r="C13440" s="49" t="s">
        <v>210</v>
      </c>
    </row>
    <row r="13441" spans="2:3" hidden="1">
      <c r="B13441" s="49" t="s">
        <v>11477</v>
      </c>
      <c r="C13441" s="49" t="s">
        <v>210</v>
      </c>
    </row>
    <row r="13442" spans="2:3" hidden="1">
      <c r="B13442" s="49" t="s">
        <v>11478</v>
      </c>
      <c r="C13442" s="49" t="s">
        <v>210</v>
      </c>
    </row>
    <row r="13443" spans="2:3" hidden="1">
      <c r="B13443" s="49" t="s">
        <v>11479</v>
      </c>
      <c r="C13443" s="49" t="s">
        <v>210</v>
      </c>
    </row>
    <row r="13444" spans="2:3" hidden="1">
      <c r="B13444" s="49" t="s">
        <v>11480</v>
      </c>
      <c r="C13444" s="49" t="s">
        <v>210</v>
      </c>
    </row>
    <row r="13445" spans="2:3" hidden="1">
      <c r="B13445" s="49" t="s">
        <v>11481</v>
      </c>
      <c r="C13445" s="49" t="s">
        <v>210</v>
      </c>
    </row>
    <row r="13446" spans="2:3" hidden="1">
      <c r="B13446" s="49" t="s">
        <v>11482</v>
      </c>
      <c r="C13446" s="49" t="s">
        <v>210</v>
      </c>
    </row>
    <row r="13447" spans="2:3" hidden="1">
      <c r="B13447" s="49" t="s">
        <v>11483</v>
      </c>
      <c r="C13447" s="49" t="s">
        <v>210</v>
      </c>
    </row>
    <row r="13448" spans="2:3" hidden="1">
      <c r="B13448" s="49" t="s">
        <v>11484</v>
      </c>
      <c r="C13448" s="49" t="s">
        <v>210</v>
      </c>
    </row>
    <row r="13449" spans="2:3" hidden="1">
      <c r="B13449" s="49" t="s">
        <v>11485</v>
      </c>
      <c r="C13449" s="49" t="s">
        <v>210</v>
      </c>
    </row>
    <row r="13450" spans="2:3" hidden="1">
      <c r="B13450" s="49" t="s">
        <v>11486</v>
      </c>
      <c r="C13450" s="49" t="s">
        <v>210</v>
      </c>
    </row>
    <row r="13451" spans="2:3" hidden="1">
      <c r="B13451" s="49" t="s">
        <v>11487</v>
      </c>
      <c r="C13451" s="49" t="s">
        <v>210</v>
      </c>
    </row>
    <row r="13452" spans="2:3" hidden="1">
      <c r="B13452" s="49" t="s">
        <v>11488</v>
      </c>
      <c r="C13452" s="49" t="s">
        <v>210</v>
      </c>
    </row>
    <row r="13453" spans="2:3" hidden="1">
      <c r="B13453" s="49" t="s">
        <v>11489</v>
      </c>
      <c r="C13453" s="49" t="s">
        <v>210</v>
      </c>
    </row>
    <row r="13454" spans="2:3" hidden="1">
      <c r="B13454" s="49" t="s">
        <v>11490</v>
      </c>
      <c r="C13454" s="49" t="s">
        <v>210</v>
      </c>
    </row>
    <row r="13455" spans="2:3" hidden="1">
      <c r="B13455" s="49" t="s">
        <v>11491</v>
      </c>
      <c r="C13455" s="49" t="s">
        <v>210</v>
      </c>
    </row>
    <row r="13456" spans="2:3" hidden="1">
      <c r="B13456" s="49" t="s">
        <v>11492</v>
      </c>
      <c r="C13456" s="49" t="s">
        <v>211</v>
      </c>
    </row>
    <row r="13457" spans="2:3" hidden="1">
      <c r="B13457" s="49" t="s">
        <v>11493</v>
      </c>
      <c r="C13457" s="49" t="s">
        <v>210</v>
      </c>
    </row>
    <row r="13458" spans="2:3" hidden="1">
      <c r="B13458" s="49" t="s">
        <v>11494</v>
      </c>
      <c r="C13458" s="49" t="s">
        <v>210</v>
      </c>
    </row>
    <row r="13459" spans="2:3" hidden="1">
      <c r="B13459" s="49" t="s">
        <v>11495</v>
      </c>
      <c r="C13459" s="49" t="s">
        <v>210</v>
      </c>
    </row>
    <row r="13460" spans="2:3" hidden="1">
      <c r="B13460" s="49" t="s">
        <v>11496</v>
      </c>
      <c r="C13460" s="49" t="s">
        <v>210</v>
      </c>
    </row>
    <row r="13461" spans="2:3" hidden="1">
      <c r="B13461" s="49" t="s">
        <v>11497</v>
      </c>
      <c r="C13461" s="49" t="s">
        <v>210</v>
      </c>
    </row>
    <row r="13462" spans="2:3" hidden="1">
      <c r="B13462" s="49" t="s">
        <v>11498</v>
      </c>
      <c r="C13462" s="49" t="s">
        <v>210</v>
      </c>
    </row>
    <row r="13463" spans="2:3" hidden="1">
      <c r="B13463" s="49" t="s">
        <v>11499</v>
      </c>
      <c r="C13463" s="49" t="s">
        <v>210</v>
      </c>
    </row>
    <row r="13464" spans="2:3" hidden="1">
      <c r="B13464" s="49" t="s">
        <v>11500</v>
      </c>
      <c r="C13464" s="49" t="s">
        <v>210</v>
      </c>
    </row>
    <row r="13465" spans="2:3" hidden="1">
      <c r="B13465" s="49" t="s">
        <v>11501</v>
      </c>
      <c r="C13465" s="49" t="s">
        <v>210</v>
      </c>
    </row>
    <row r="13466" spans="2:3" hidden="1">
      <c r="B13466" s="49" t="s">
        <v>11502</v>
      </c>
      <c r="C13466" s="49" t="s">
        <v>210</v>
      </c>
    </row>
    <row r="13467" spans="2:3" hidden="1">
      <c r="B13467" s="49" t="s">
        <v>11503</v>
      </c>
      <c r="C13467" s="49" t="s">
        <v>210</v>
      </c>
    </row>
    <row r="13468" spans="2:3" hidden="1">
      <c r="B13468" s="49" t="s">
        <v>11504</v>
      </c>
      <c r="C13468" s="49" t="s">
        <v>210</v>
      </c>
    </row>
    <row r="13469" spans="2:3" hidden="1">
      <c r="B13469" s="49" t="s">
        <v>11505</v>
      </c>
      <c r="C13469" s="49" t="s">
        <v>210</v>
      </c>
    </row>
    <row r="13470" spans="2:3" hidden="1">
      <c r="B13470" s="49" t="s">
        <v>11506</v>
      </c>
      <c r="C13470" s="49" t="s">
        <v>210</v>
      </c>
    </row>
    <row r="13471" spans="2:3" hidden="1">
      <c r="B13471" s="49" t="s">
        <v>11507</v>
      </c>
      <c r="C13471" s="49" t="s">
        <v>210</v>
      </c>
    </row>
    <row r="13472" spans="2:3" hidden="1">
      <c r="B13472" s="49" t="s">
        <v>11508</v>
      </c>
      <c r="C13472" s="49" t="s">
        <v>210</v>
      </c>
    </row>
    <row r="13473" spans="2:3" hidden="1">
      <c r="B13473" s="49" t="s">
        <v>11509</v>
      </c>
      <c r="C13473" s="49" t="s">
        <v>210</v>
      </c>
    </row>
    <row r="13474" spans="2:3" hidden="1">
      <c r="B13474" s="49" t="s">
        <v>11510</v>
      </c>
      <c r="C13474" s="49" t="s">
        <v>210</v>
      </c>
    </row>
    <row r="13475" spans="2:3" hidden="1">
      <c r="B13475" s="49" t="s">
        <v>11511</v>
      </c>
      <c r="C13475" s="49" t="s">
        <v>210</v>
      </c>
    </row>
    <row r="13476" spans="2:3" hidden="1">
      <c r="B13476" s="49" t="s">
        <v>11512</v>
      </c>
      <c r="C13476" s="49" t="s">
        <v>210</v>
      </c>
    </row>
    <row r="13477" spans="2:3" hidden="1">
      <c r="B13477" s="49" t="s">
        <v>11513</v>
      </c>
      <c r="C13477" s="49" t="s">
        <v>210</v>
      </c>
    </row>
    <row r="13478" spans="2:3" hidden="1">
      <c r="B13478" s="49" t="s">
        <v>11514</v>
      </c>
      <c r="C13478" s="49" t="s">
        <v>210</v>
      </c>
    </row>
    <row r="13479" spans="2:3" hidden="1">
      <c r="B13479" s="49" t="s">
        <v>11515</v>
      </c>
      <c r="C13479" s="49" t="s">
        <v>210</v>
      </c>
    </row>
    <row r="13480" spans="2:3" hidden="1">
      <c r="B13480" s="49" t="s">
        <v>11516</v>
      </c>
      <c r="C13480" s="49" t="s">
        <v>210</v>
      </c>
    </row>
    <row r="13481" spans="2:3" hidden="1">
      <c r="B13481" s="49" t="s">
        <v>11517</v>
      </c>
      <c r="C13481" s="49" t="s">
        <v>210</v>
      </c>
    </row>
    <row r="13482" spans="2:3" hidden="1">
      <c r="B13482" s="49" t="s">
        <v>11518</v>
      </c>
      <c r="C13482" s="49" t="s">
        <v>210</v>
      </c>
    </row>
    <row r="13483" spans="2:3" hidden="1">
      <c r="B13483" s="49" t="s">
        <v>11519</v>
      </c>
      <c r="C13483" s="49" t="s">
        <v>210</v>
      </c>
    </row>
    <row r="13484" spans="2:3" hidden="1">
      <c r="B13484" s="49" t="s">
        <v>11520</v>
      </c>
      <c r="C13484" s="49" t="s">
        <v>210</v>
      </c>
    </row>
    <row r="13485" spans="2:3" hidden="1">
      <c r="B13485" s="49" t="s">
        <v>11521</v>
      </c>
      <c r="C13485" s="49" t="s">
        <v>210</v>
      </c>
    </row>
    <row r="13486" spans="2:3" hidden="1">
      <c r="B13486" s="49" t="s">
        <v>11522</v>
      </c>
      <c r="C13486" s="49" t="s">
        <v>210</v>
      </c>
    </row>
    <row r="13487" spans="2:3" hidden="1">
      <c r="B13487" s="49" t="s">
        <v>11523</v>
      </c>
      <c r="C13487" s="49" t="s">
        <v>210</v>
      </c>
    </row>
    <row r="13488" spans="2:3" hidden="1">
      <c r="B13488" s="49" t="s">
        <v>11524</v>
      </c>
      <c r="C13488" s="49" t="s">
        <v>210</v>
      </c>
    </row>
    <row r="13489" spans="2:3" hidden="1">
      <c r="B13489" s="49" t="s">
        <v>11525</v>
      </c>
      <c r="C13489" s="49" t="s">
        <v>210</v>
      </c>
    </row>
    <row r="13490" spans="2:3" hidden="1">
      <c r="B13490" s="49" t="s">
        <v>11526</v>
      </c>
      <c r="C13490" s="49" t="s">
        <v>210</v>
      </c>
    </row>
    <row r="13491" spans="2:3" hidden="1">
      <c r="B13491" s="49" t="s">
        <v>11527</v>
      </c>
      <c r="C13491" s="49" t="s">
        <v>210</v>
      </c>
    </row>
    <row r="13492" spans="2:3" hidden="1">
      <c r="B13492" s="49" t="s">
        <v>11528</v>
      </c>
      <c r="C13492" s="49" t="s">
        <v>210</v>
      </c>
    </row>
    <row r="13493" spans="2:3" hidden="1">
      <c r="B13493" s="49" t="s">
        <v>11529</v>
      </c>
      <c r="C13493" s="49" t="s">
        <v>210</v>
      </c>
    </row>
    <row r="13494" spans="2:3" hidden="1">
      <c r="B13494" s="49" t="s">
        <v>11530</v>
      </c>
      <c r="C13494" s="49" t="s">
        <v>210</v>
      </c>
    </row>
    <row r="13495" spans="2:3" hidden="1">
      <c r="B13495" s="49" t="s">
        <v>11531</v>
      </c>
      <c r="C13495" s="49" t="s">
        <v>210</v>
      </c>
    </row>
    <row r="13496" spans="2:3" hidden="1">
      <c r="B13496" s="49" t="s">
        <v>11532</v>
      </c>
      <c r="C13496" s="49" t="s">
        <v>210</v>
      </c>
    </row>
    <row r="13497" spans="2:3" hidden="1">
      <c r="B13497" s="49" t="s">
        <v>11533</v>
      </c>
      <c r="C13497" s="49" t="s">
        <v>210</v>
      </c>
    </row>
    <row r="13498" spans="2:3" hidden="1">
      <c r="B13498" s="49" t="s">
        <v>11534</v>
      </c>
      <c r="C13498" s="49" t="s">
        <v>210</v>
      </c>
    </row>
    <row r="13499" spans="2:3" hidden="1">
      <c r="B13499" s="49" t="s">
        <v>11535</v>
      </c>
      <c r="C13499" s="49" t="s">
        <v>210</v>
      </c>
    </row>
    <row r="13500" spans="2:3" hidden="1">
      <c r="B13500" s="49" t="s">
        <v>11536</v>
      </c>
      <c r="C13500" s="49" t="s">
        <v>210</v>
      </c>
    </row>
    <row r="13501" spans="2:3" hidden="1">
      <c r="B13501" s="49" t="s">
        <v>11537</v>
      </c>
      <c r="C13501" s="49" t="s">
        <v>210</v>
      </c>
    </row>
    <row r="13502" spans="2:3" hidden="1">
      <c r="B13502" s="49" t="s">
        <v>11538</v>
      </c>
      <c r="C13502" s="49" t="s">
        <v>210</v>
      </c>
    </row>
    <row r="13503" spans="2:3" hidden="1">
      <c r="B13503" s="49" t="s">
        <v>11539</v>
      </c>
      <c r="C13503" s="49" t="s">
        <v>210</v>
      </c>
    </row>
    <row r="13504" spans="2:3" hidden="1">
      <c r="B13504" s="49" t="s">
        <v>11540</v>
      </c>
      <c r="C13504" s="49" t="s">
        <v>210</v>
      </c>
    </row>
    <row r="13505" spans="2:3" hidden="1">
      <c r="B13505" s="49" t="s">
        <v>11541</v>
      </c>
      <c r="C13505" s="49" t="s">
        <v>210</v>
      </c>
    </row>
    <row r="13506" spans="2:3" hidden="1">
      <c r="B13506" s="49" t="s">
        <v>11542</v>
      </c>
      <c r="C13506" s="49" t="s">
        <v>210</v>
      </c>
    </row>
    <row r="13507" spans="2:3" hidden="1">
      <c r="B13507" s="49" t="s">
        <v>11543</v>
      </c>
      <c r="C13507" s="49" t="s">
        <v>210</v>
      </c>
    </row>
    <row r="13508" spans="2:3" hidden="1">
      <c r="B13508" s="49" t="s">
        <v>11544</v>
      </c>
      <c r="C13508" s="49" t="s">
        <v>210</v>
      </c>
    </row>
    <row r="13509" spans="2:3" hidden="1">
      <c r="B13509" s="49" t="s">
        <v>11545</v>
      </c>
      <c r="C13509" s="49" t="s">
        <v>210</v>
      </c>
    </row>
    <row r="13510" spans="2:3" hidden="1">
      <c r="B13510" s="49" t="s">
        <v>11546</v>
      </c>
      <c r="C13510" s="49" t="s">
        <v>211</v>
      </c>
    </row>
    <row r="13511" spans="2:3" hidden="1">
      <c r="B13511" s="49" t="s">
        <v>11547</v>
      </c>
      <c r="C13511" s="49" t="s">
        <v>211</v>
      </c>
    </row>
    <row r="13512" spans="2:3" hidden="1">
      <c r="B13512" s="49" t="s">
        <v>11548</v>
      </c>
      <c r="C13512" s="49" t="s">
        <v>211</v>
      </c>
    </row>
    <row r="13513" spans="2:3" hidden="1">
      <c r="B13513" s="49" t="s">
        <v>11549</v>
      </c>
      <c r="C13513" s="49" t="s">
        <v>211</v>
      </c>
    </row>
    <row r="13514" spans="2:3" hidden="1">
      <c r="B13514" s="49" t="s">
        <v>11550</v>
      </c>
      <c r="C13514" s="49" t="s">
        <v>211</v>
      </c>
    </row>
    <row r="13515" spans="2:3" hidden="1">
      <c r="B13515" s="49" t="s">
        <v>11551</v>
      </c>
      <c r="C13515" s="49" t="s">
        <v>211</v>
      </c>
    </row>
    <row r="13516" spans="2:3" hidden="1">
      <c r="B13516" s="49" t="s">
        <v>11552</v>
      </c>
      <c r="C13516" s="49" t="s">
        <v>211</v>
      </c>
    </row>
    <row r="13517" spans="2:3" hidden="1">
      <c r="B13517" s="49" t="s">
        <v>11553</v>
      </c>
      <c r="C13517" s="49" t="s">
        <v>211</v>
      </c>
    </row>
    <row r="13518" spans="2:3" hidden="1">
      <c r="B13518" s="49" t="s">
        <v>11554</v>
      </c>
      <c r="C13518" s="49" t="s">
        <v>211</v>
      </c>
    </row>
    <row r="13519" spans="2:3" hidden="1">
      <c r="B13519" s="49" t="s">
        <v>11555</v>
      </c>
      <c r="C13519" s="49" t="s">
        <v>211</v>
      </c>
    </row>
    <row r="13520" spans="2:3" hidden="1">
      <c r="B13520" s="49" t="s">
        <v>11556</v>
      </c>
      <c r="C13520" s="49" t="s">
        <v>211</v>
      </c>
    </row>
    <row r="13521" spans="2:3" hidden="1">
      <c r="B13521" s="49" t="s">
        <v>11557</v>
      </c>
      <c r="C13521" s="49" t="s">
        <v>211</v>
      </c>
    </row>
    <row r="13522" spans="2:3" hidden="1">
      <c r="B13522" s="49" t="s">
        <v>11558</v>
      </c>
      <c r="C13522" s="49" t="s">
        <v>211</v>
      </c>
    </row>
    <row r="13523" spans="2:3" hidden="1">
      <c r="B13523" s="49" t="s">
        <v>11559</v>
      </c>
      <c r="C13523" s="49" t="s">
        <v>211</v>
      </c>
    </row>
    <row r="13524" spans="2:3" hidden="1">
      <c r="B13524" s="49" t="s">
        <v>11560</v>
      </c>
      <c r="C13524" s="49" t="s">
        <v>211</v>
      </c>
    </row>
    <row r="13525" spans="2:3" hidden="1">
      <c r="B13525" s="49" t="s">
        <v>11561</v>
      </c>
      <c r="C13525" s="49" t="s">
        <v>211</v>
      </c>
    </row>
    <row r="13526" spans="2:3" hidden="1">
      <c r="B13526" s="49" t="s">
        <v>11562</v>
      </c>
      <c r="C13526" s="49" t="s">
        <v>211</v>
      </c>
    </row>
    <row r="13527" spans="2:3" hidden="1">
      <c r="B13527" s="49" t="s">
        <v>11563</v>
      </c>
      <c r="C13527" s="49" t="s">
        <v>211</v>
      </c>
    </row>
    <row r="13528" spans="2:3" hidden="1">
      <c r="B13528" s="49" t="s">
        <v>11564</v>
      </c>
      <c r="C13528" s="49" t="s">
        <v>211</v>
      </c>
    </row>
    <row r="13529" spans="2:3" hidden="1">
      <c r="B13529" s="49" t="s">
        <v>11565</v>
      </c>
      <c r="C13529" s="49" t="s">
        <v>211</v>
      </c>
    </row>
    <row r="13530" spans="2:3" hidden="1">
      <c r="B13530" s="49" t="s">
        <v>11566</v>
      </c>
      <c r="C13530" s="49" t="s">
        <v>211</v>
      </c>
    </row>
    <row r="13531" spans="2:3" hidden="1">
      <c r="B13531" s="49" t="s">
        <v>11567</v>
      </c>
      <c r="C13531" s="49" t="s">
        <v>211</v>
      </c>
    </row>
    <row r="13532" spans="2:3" hidden="1">
      <c r="B13532" s="49" t="s">
        <v>11568</v>
      </c>
      <c r="C13532" s="49" t="s">
        <v>211</v>
      </c>
    </row>
    <row r="13533" spans="2:3" hidden="1">
      <c r="B13533" s="49" t="s">
        <v>11569</v>
      </c>
      <c r="C13533" s="49" t="s">
        <v>211</v>
      </c>
    </row>
    <row r="13534" spans="2:3" hidden="1">
      <c r="B13534" s="49" t="s">
        <v>11570</v>
      </c>
      <c r="C13534" s="49" t="s">
        <v>211</v>
      </c>
    </row>
    <row r="13535" spans="2:3" hidden="1">
      <c r="B13535" s="49" t="s">
        <v>11571</v>
      </c>
      <c r="C13535" s="49" t="s">
        <v>211</v>
      </c>
    </row>
    <row r="13536" spans="2:3" hidden="1">
      <c r="B13536" s="49" t="s">
        <v>11572</v>
      </c>
      <c r="C13536" s="49" t="s">
        <v>211</v>
      </c>
    </row>
    <row r="13537" spans="2:3" hidden="1">
      <c r="B13537" s="49" t="s">
        <v>11573</v>
      </c>
      <c r="C13537" s="49" t="s">
        <v>210</v>
      </c>
    </row>
    <row r="13538" spans="2:3" hidden="1">
      <c r="B13538" s="49" t="s">
        <v>11574</v>
      </c>
      <c r="C13538" s="49" t="s">
        <v>210</v>
      </c>
    </row>
    <row r="13539" spans="2:3" hidden="1">
      <c r="B13539" s="49" t="s">
        <v>11575</v>
      </c>
      <c r="C13539" s="49" t="s">
        <v>210</v>
      </c>
    </row>
    <row r="13540" spans="2:3" hidden="1">
      <c r="B13540" s="49" t="s">
        <v>11576</v>
      </c>
      <c r="C13540" s="49" t="s">
        <v>210</v>
      </c>
    </row>
    <row r="13541" spans="2:3" hidden="1">
      <c r="B13541" s="49" t="s">
        <v>11577</v>
      </c>
      <c r="C13541" s="49" t="s">
        <v>210</v>
      </c>
    </row>
    <row r="13542" spans="2:3" hidden="1">
      <c r="B13542" s="49" t="s">
        <v>11578</v>
      </c>
      <c r="C13542" s="49" t="s">
        <v>210</v>
      </c>
    </row>
    <row r="13543" spans="2:3" hidden="1">
      <c r="B13543" s="49" t="s">
        <v>11579</v>
      </c>
      <c r="C13543" s="49" t="s">
        <v>210</v>
      </c>
    </row>
    <row r="13544" spans="2:3" hidden="1">
      <c r="B13544" s="49" t="s">
        <v>11580</v>
      </c>
      <c r="C13544" s="49" t="s">
        <v>210</v>
      </c>
    </row>
    <row r="13545" spans="2:3" hidden="1">
      <c r="B13545" s="49" t="s">
        <v>11581</v>
      </c>
      <c r="C13545" s="49" t="s">
        <v>210</v>
      </c>
    </row>
    <row r="13546" spans="2:3" hidden="1">
      <c r="B13546" s="49" t="s">
        <v>11582</v>
      </c>
      <c r="C13546" s="49" t="s">
        <v>210</v>
      </c>
    </row>
    <row r="13547" spans="2:3" hidden="1">
      <c r="B13547" s="49" t="s">
        <v>11583</v>
      </c>
      <c r="C13547" s="49" t="s">
        <v>210</v>
      </c>
    </row>
    <row r="13548" spans="2:3" hidden="1">
      <c r="B13548" s="49" t="s">
        <v>11584</v>
      </c>
      <c r="C13548" s="49" t="s">
        <v>210</v>
      </c>
    </row>
    <row r="13549" spans="2:3" hidden="1">
      <c r="B13549" s="49" t="s">
        <v>11585</v>
      </c>
      <c r="C13549" s="49" t="s">
        <v>210</v>
      </c>
    </row>
    <row r="13550" spans="2:3" hidden="1">
      <c r="B13550" s="49" t="s">
        <v>11586</v>
      </c>
      <c r="C13550" s="49" t="s">
        <v>210</v>
      </c>
    </row>
    <row r="13551" spans="2:3" hidden="1">
      <c r="B13551" s="49" t="s">
        <v>11587</v>
      </c>
      <c r="C13551" s="49" t="s">
        <v>210</v>
      </c>
    </row>
    <row r="13552" spans="2:3" hidden="1">
      <c r="B13552" s="49" t="s">
        <v>11588</v>
      </c>
      <c r="C13552" s="49" t="s">
        <v>210</v>
      </c>
    </row>
    <row r="13553" spans="2:3" hidden="1">
      <c r="B13553" s="49" t="s">
        <v>11589</v>
      </c>
      <c r="C13553" s="49" t="s">
        <v>210</v>
      </c>
    </row>
    <row r="13554" spans="2:3" hidden="1">
      <c r="B13554" s="49" t="s">
        <v>11590</v>
      </c>
      <c r="C13554" s="49" t="s">
        <v>210</v>
      </c>
    </row>
    <row r="13555" spans="2:3" hidden="1">
      <c r="B13555" s="49" t="s">
        <v>11591</v>
      </c>
      <c r="C13555" s="49" t="s">
        <v>210</v>
      </c>
    </row>
    <row r="13556" spans="2:3" hidden="1">
      <c r="B13556" s="49" t="s">
        <v>11592</v>
      </c>
      <c r="C13556" s="49" t="s">
        <v>210</v>
      </c>
    </row>
    <row r="13557" spans="2:3" hidden="1">
      <c r="B13557" s="49" t="s">
        <v>11593</v>
      </c>
      <c r="C13557" s="49" t="s">
        <v>210</v>
      </c>
    </row>
    <row r="13558" spans="2:3" hidden="1">
      <c r="B13558" s="49" t="s">
        <v>11594</v>
      </c>
      <c r="C13558" s="49" t="s">
        <v>210</v>
      </c>
    </row>
    <row r="13559" spans="2:3" hidden="1">
      <c r="B13559" s="49" t="s">
        <v>11595</v>
      </c>
      <c r="C13559" s="49" t="s">
        <v>210</v>
      </c>
    </row>
    <row r="13560" spans="2:3" hidden="1">
      <c r="B13560" s="49" t="s">
        <v>11596</v>
      </c>
      <c r="C13560" s="49" t="s">
        <v>210</v>
      </c>
    </row>
    <row r="13561" spans="2:3" hidden="1">
      <c r="B13561" s="49" t="s">
        <v>11597</v>
      </c>
      <c r="C13561" s="49" t="s">
        <v>210</v>
      </c>
    </row>
    <row r="13562" spans="2:3" hidden="1">
      <c r="B13562" s="49" t="s">
        <v>11598</v>
      </c>
      <c r="C13562" s="49" t="s">
        <v>210</v>
      </c>
    </row>
    <row r="13563" spans="2:3" hidden="1">
      <c r="B13563" s="49" t="s">
        <v>11599</v>
      </c>
      <c r="C13563" s="49" t="s">
        <v>210</v>
      </c>
    </row>
    <row r="13564" spans="2:3" hidden="1">
      <c r="B13564" s="49" t="s">
        <v>11600</v>
      </c>
      <c r="C13564" s="49" t="s">
        <v>210</v>
      </c>
    </row>
    <row r="13565" spans="2:3" hidden="1">
      <c r="B13565" s="49" t="s">
        <v>11601</v>
      </c>
      <c r="C13565" s="49" t="s">
        <v>210</v>
      </c>
    </row>
    <row r="13566" spans="2:3" hidden="1">
      <c r="B13566" s="49" t="s">
        <v>11602</v>
      </c>
      <c r="C13566" s="49" t="s">
        <v>210</v>
      </c>
    </row>
    <row r="13567" spans="2:3" hidden="1">
      <c r="B13567" s="49" t="s">
        <v>11603</v>
      </c>
      <c r="C13567" s="49" t="s">
        <v>210</v>
      </c>
    </row>
    <row r="13568" spans="2:3" hidden="1">
      <c r="B13568" s="49" t="s">
        <v>11604</v>
      </c>
      <c r="C13568" s="49" t="s">
        <v>210</v>
      </c>
    </row>
    <row r="13569" spans="2:3" hidden="1">
      <c r="B13569" s="49" t="s">
        <v>11605</v>
      </c>
      <c r="C13569" s="49" t="s">
        <v>210</v>
      </c>
    </row>
    <row r="13570" spans="2:3" hidden="1">
      <c r="B13570" s="49" t="s">
        <v>11606</v>
      </c>
      <c r="C13570" s="49" t="s">
        <v>210</v>
      </c>
    </row>
    <row r="13571" spans="2:3" hidden="1">
      <c r="B13571" s="49" t="s">
        <v>11607</v>
      </c>
      <c r="C13571" s="49" t="s">
        <v>210</v>
      </c>
    </row>
    <row r="13572" spans="2:3" hidden="1">
      <c r="B13572" s="49" t="s">
        <v>11608</v>
      </c>
      <c r="C13572" s="49" t="s">
        <v>210</v>
      </c>
    </row>
    <row r="13573" spans="2:3" hidden="1">
      <c r="B13573" s="49" t="s">
        <v>11609</v>
      </c>
      <c r="C13573" s="49" t="s">
        <v>210</v>
      </c>
    </row>
    <row r="13574" spans="2:3" hidden="1">
      <c r="B13574" s="49" t="s">
        <v>11610</v>
      </c>
      <c r="C13574" s="49" t="s">
        <v>210</v>
      </c>
    </row>
    <row r="13575" spans="2:3" hidden="1">
      <c r="B13575" s="49" t="s">
        <v>11611</v>
      </c>
      <c r="C13575" s="49" t="s">
        <v>210</v>
      </c>
    </row>
    <row r="13576" spans="2:3" hidden="1">
      <c r="B13576" s="49" t="s">
        <v>11612</v>
      </c>
      <c r="C13576" s="49" t="s">
        <v>210</v>
      </c>
    </row>
    <row r="13577" spans="2:3" hidden="1">
      <c r="B13577" s="49" t="s">
        <v>11613</v>
      </c>
      <c r="C13577" s="49" t="s">
        <v>210</v>
      </c>
    </row>
    <row r="13578" spans="2:3" hidden="1">
      <c r="B13578" s="49" t="s">
        <v>11614</v>
      </c>
      <c r="C13578" s="49" t="s">
        <v>210</v>
      </c>
    </row>
    <row r="13579" spans="2:3" hidden="1">
      <c r="B13579" s="49" t="s">
        <v>11615</v>
      </c>
      <c r="C13579" s="49" t="s">
        <v>210</v>
      </c>
    </row>
    <row r="13580" spans="2:3" hidden="1">
      <c r="B13580" s="49" t="s">
        <v>11616</v>
      </c>
      <c r="C13580" s="49" t="s">
        <v>210</v>
      </c>
    </row>
    <row r="13581" spans="2:3" hidden="1">
      <c r="B13581" s="49" t="s">
        <v>11617</v>
      </c>
      <c r="C13581" s="49" t="s">
        <v>210</v>
      </c>
    </row>
    <row r="13582" spans="2:3" hidden="1">
      <c r="B13582" s="49" t="s">
        <v>11618</v>
      </c>
      <c r="C13582" s="49" t="s">
        <v>210</v>
      </c>
    </row>
    <row r="13583" spans="2:3" hidden="1">
      <c r="B13583" s="49" t="s">
        <v>11619</v>
      </c>
      <c r="C13583" s="49" t="s">
        <v>210</v>
      </c>
    </row>
    <row r="13584" spans="2:3" hidden="1">
      <c r="B13584" s="49" t="s">
        <v>11620</v>
      </c>
      <c r="C13584" s="49" t="s">
        <v>210</v>
      </c>
    </row>
    <row r="13585" spans="2:3" hidden="1">
      <c r="B13585" s="49" t="s">
        <v>11621</v>
      </c>
      <c r="C13585" s="49" t="s">
        <v>210</v>
      </c>
    </row>
    <row r="13586" spans="2:3" hidden="1">
      <c r="B13586" s="49" t="s">
        <v>11622</v>
      </c>
      <c r="C13586" s="49" t="s">
        <v>210</v>
      </c>
    </row>
    <row r="13587" spans="2:3" hidden="1">
      <c r="B13587" s="49" t="s">
        <v>11623</v>
      </c>
      <c r="C13587" s="49" t="s">
        <v>210</v>
      </c>
    </row>
    <row r="13588" spans="2:3" hidden="1">
      <c r="B13588" s="49" t="s">
        <v>11624</v>
      </c>
      <c r="C13588" s="49" t="s">
        <v>210</v>
      </c>
    </row>
    <row r="13589" spans="2:3" hidden="1">
      <c r="B13589" s="49" t="s">
        <v>11625</v>
      </c>
      <c r="C13589" s="49" t="s">
        <v>210</v>
      </c>
    </row>
    <row r="13590" spans="2:3" hidden="1">
      <c r="B13590" s="49" t="s">
        <v>11626</v>
      </c>
      <c r="C13590" s="49" t="s">
        <v>210</v>
      </c>
    </row>
    <row r="13591" spans="2:3" hidden="1">
      <c r="B13591" s="49" t="s">
        <v>11627</v>
      </c>
      <c r="C13591" s="49" t="s">
        <v>210</v>
      </c>
    </row>
    <row r="13592" spans="2:3" hidden="1">
      <c r="B13592" s="49" t="s">
        <v>11628</v>
      </c>
      <c r="C13592" s="49" t="s">
        <v>210</v>
      </c>
    </row>
    <row r="13593" spans="2:3" hidden="1">
      <c r="B13593" s="49" t="s">
        <v>11629</v>
      </c>
      <c r="C13593" s="49" t="s">
        <v>210</v>
      </c>
    </row>
    <row r="13594" spans="2:3" hidden="1">
      <c r="B13594" s="49" t="s">
        <v>11630</v>
      </c>
      <c r="C13594" s="49" t="s">
        <v>210</v>
      </c>
    </row>
    <row r="13595" spans="2:3" hidden="1">
      <c r="B13595" s="49" t="s">
        <v>11631</v>
      </c>
      <c r="C13595" s="49" t="s">
        <v>210</v>
      </c>
    </row>
    <row r="13596" spans="2:3" hidden="1">
      <c r="B13596" s="49" t="s">
        <v>11632</v>
      </c>
      <c r="C13596" s="49" t="s">
        <v>210</v>
      </c>
    </row>
    <row r="13597" spans="2:3" hidden="1">
      <c r="B13597" s="49" t="s">
        <v>11633</v>
      </c>
      <c r="C13597" s="49" t="s">
        <v>210</v>
      </c>
    </row>
    <row r="13598" spans="2:3" hidden="1">
      <c r="B13598" s="49" t="s">
        <v>11634</v>
      </c>
      <c r="C13598" s="49" t="s">
        <v>210</v>
      </c>
    </row>
    <row r="13599" spans="2:3" hidden="1">
      <c r="B13599" s="49" t="s">
        <v>11635</v>
      </c>
      <c r="C13599" s="49" t="s">
        <v>210</v>
      </c>
    </row>
    <row r="13600" spans="2:3" hidden="1">
      <c r="B13600" s="49" t="s">
        <v>11636</v>
      </c>
      <c r="C13600" s="49" t="s">
        <v>210</v>
      </c>
    </row>
    <row r="13601" spans="2:3" hidden="1">
      <c r="B13601" s="49" t="s">
        <v>11637</v>
      </c>
      <c r="C13601" s="49" t="s">
        <v>210</v>
      </c>
    </row>
    <row r="13602" spans="2:3" hidden="1">
      <c r="B13602" s="49" t="s">
        <v>11638</v>
      </c>
      <c r="C13602" s="49" t="s">
        <v>210</v>
      </c>
    </row>
    <row r="13603" spans="2:3" hidden="1">
      <c r="B13603" s="49" t="s">
        <v>11639</v>
      </c>
      <c r="C13603" s="49" t="s">
        <v>210</v>
      </c>
    </row>
    <row r="13604" spans="2:3" hidden="1">
      <c r="B13604" s="49" t="s">
        <v>11640</v>
      </c>
      <c r="C13604" s="49" t="s">
        <v>210</v>
      </c>
    </row>
    <row r="13605" spans="2:3" hidden="1">
      <c r="B13605" s="49" t="s">
        <v>11641</v>
      </c>
      <c r="C13605" s="49" t="s">
        <v>210</v>
      </c>
    </row>
    <row r="13606" spans="2:3" hidden="1">
      <c r="B13606" s="49" t="s">
        <v>11642</v>
      </c>
      <c r="C13606" s="49" t="s">
        <v>210</v>
      </c>
    </row>
    <row r="13607" spans="2:3" hidden="1">
      <c r="B13607" s="49" t="s">
        <v>11643</v>
      </c>
      <c r="C13607" s="49" t="s">
        <v>210</v>
      </c>
    </row>
    <row r="13608" spans="2:3" hidden="1">
      <c r="B13608" s="49" t="s">
        <v>11644</v>
      </c>
      <c r="C13608" s="49" t="s">
        <v>210</v>
      </c>
    </row>
    <row r="13609" spans="2:3" hidden="1">
      <c r="B13609" s="49" t="s">
        <v>11645</v>
      </c>
      <c r="C13609" s="49" t="s">
        <v>210</v>
      </c>
    </row>
    <row r="13610" spans="2:3" hidden="1">
      <c r="B13610" s="49" t="s">
        <v>11646</v>
      </c>
      <c r="C13610" s="49" t="s">
        <v>210</v>
      </c>
    </row>
    <row r="13611" spans="2:3" hidden="1">
      <c r="B13611" s="49" t="s">
        <v>11647</v>
      </c>
      <c r="C13611" s="49" t="s">
        <v>210</v>
      </c>
    </row>
    <row r="13612" spans="2:3" hidden="1">
      <c r="B13612" s="49" t="s">
        <v>11648</v>
      </c>
      <c r="C13612" s="49" t="s">
        <v>210</v>
      </c>
    </row>
    <row r="13613" spans="2:3" hidden="1">
      <c r="B13613" s="49" t="s">
        <v>11649</v>
      </c>
      <c r="C13613" s="49" t="s">
        <v>210</v>
      </c>
    </row>
    <row r="13614" spans="2:3" hidden="1">
      <c r="B13614" s="49" t="s">
        <v>11650</v>
      </c>
      <c r="C13614" s="49" t="s">
        <v>210</v>
      </c>
    </row>
    <row r="13615" spans="2:3" hidden="1">
      <c r="B13615" s="49" t="s">
        <v>11651</v>
      </c>
      <c r="C13615" s="49" t="s">
        <v>210</v>
      </c>
    </row>
    <row r="13616" spans="2:3" hidden="1">
      <c r="B13616" s="49" t="s">
        <v>11652</v>
      </c>
      <c r="C13616" s="49" t="s">
        <v>210</v>
      </c>
    </row>
    <row r="13617" spans="2:3" hidden="1">
      <c r="B13617" s="49" t="s">
        <v>11653</v>
      </c>
      <c r="C13617" s="49" t="s">
        <v>210</v>
      </c>
    </row>
    <row r="13618" spans="2:3" hidden="1">
      <c r="B13618" s="49" t="s">
        <v>11654</v>
      </c>
      <c r="C13618" s="49" t="s">
        <v>213</v>
      </c>
    </row>
    <row r="13619" spans="2:3">
      <c r="B13619" s="49" t="s">
        <v>11655</v>
      </c>
      <c r="C13619" s="49" t="s">
        <v>224</v>
      </c>
    </row>
    <row r="13620" spans="2:3" hidden="1">
      <c r="B13620" s="49" t="s">
        <v>11656</v>
      </c>
      <c r="C13620" s="49" t="s">
        <v>213</v>
      </c>
    </row>
    <row r="13621" spans="2:3">
      <c r="B13621" s="49" t="s">
        <v>11657</v>
      </c>
      <c r="C13621" s="49" t="s">
        <v>224</v>
      </c>
    </row>
    <row r="13622" spans="2:3" hidden="1">
      <c r="B13622" s="49" t="s">
        <v>11658</v>
      </c>
      <c r="C13622" s="49" t="s">
        <v>213</v>
      </c>
    </row>
    <row r="13623" spans="2:3" hidden="1">
      <c r="B13623" s="49" t="s">
        <v>11659</v>
      </c>
      <c r="C13623" s="49" t="s">
        <v>213</v>
      </c>
    </row>
    <row r="13624" spans="2:3">
      <c r="B13624" s="49" t="s">
        <v>11660</v>
      </c>
      <c r="C13624" s="49" t="s">
        <v>224</v>
      </c>
    </row>
    <row r="13625" spans="2:3" hidden="1">
      <c r="B13625" s="49" t="s">
        <v>11661</v>
      </c>
      <c r="C13625" s="49" t="s">
        <v>213</v>
      </c>
    </row>
    <row r="13626" spans="2:3" hidden="1">
      <c r="B13626" s="49" t="s">
        <v>11662</v>
      </c>
      <c r="C13626" s="49" t="s">
        <v>213</v>
      </c>
    </row>
    <row r="13627" spans="2:3" hidden="1">
      <c r="B13627" s="49" t="s">
        <v>11663</v>
      </c>
      <c r="C13627" s="49" t="s">
        <v>213</v>
      </c>
    </row>
    <row r="13628" spans="2:3" hidden="1">
      <c r="B13628" s="49" t="s">
        <v>11664</v>
      </c>
      <c r="C13628" s="49" t="s">
        <v>31</v>
      </c>
    </row>
    <row r="13629" spans="2:3" hidden="1">
      <c r="B13629" s="49" t="s">
        <v>11665</v>
      </c>
      <c r="C13629" s="49" t="s">
        <v>31</v>
      </c>
    </row>
    <row r="13630" spans="2:3" hidden="1">
      <c r="B13630" s="49" t="s">
        <v>11666</v>
      </c>
      <c r="C13630" s="49" t="s">
        <v>31</v>
      </c>
    </row>
    <row r="13631" spans="2:3" hidden="1">
      <c r="B13631" s="49" t="s">
        <v>11667</v>
      </c>
      <c r="C13631" s="49" t="s">
        <v>31</v>
      </c>
    </row>
    <row r="13632" spans="2:3" hidden="1">
      <c r="B13632" s="49" t="s">
        <v>11668</v>
      </c>
      <c r="C13632" s="49" t="s">
        <v>31</v>
      </c>
    </row>
    <row r="13633" spans="2:3" hidden="1">
      <c r="B13633" s="49" t="s">
        <v>11669</v>
      </c>
      <c r="C13633" s="49" t="s">
        <v>31</v>
      </c>
    </row>
    <row r="13634" spans="2:3" hidden="1">
      <c r="B13634" s="49" t="s">
        <v>11670</v>
      </c>
      <c r="C13634" s="49" t="s">
        <v>31</v>
      </c>
    </row>
    <row r="13635" spans="2:3" hidden="1">
      <c r="B13635" s="49" t="s">
        <v>11671</v>
      </c>
      <c r="C13635" s="49" t="s">
        <v>213</v>
      </c>
    </row>
    <row r="13636" spans="2:3">
      <c r="B13636" s="49" t="s">
        <v>11672</v>
      </c>
      <c r="C13636" s="49" t="s">
        <v>224</v>
      </c>
    </row>
    <row r="13637" spans="2:3" hidden="1">
      <c r="B13637" s="49" t="s">
        <v>11673</v>
      </c>
      <c r="C13637" s="49" t="s">
        <v>213</v>
      </c>
    </row>
    <row r="13638" spans="2:3">
      <c r="B13638" s="49" t="s">
        <v>11674</v>
      </c>
      <c r="C13638" s="49" t="s">
        <v>224</v>
      </c>
    </row>
    <row r="13639" spans="2:3" hidden="1">
      <c r="B13639" s="49" t="s">
        <v>11675</v>
      </c>
      <c r="C13639" s="49" t="s">
        <v>213</v>
      </c>
    </row>
    <row r="13640" spans="2:3" hidden="1">
      <c r="B13640" s="49" t="s">
        <v>11676</v>
      </c>
      <c r="C13640" s="49" t="s">
        <v>213</v>
      </c>
    </row>
    <row r="13641" spans="2:3">
      <c r="B13641" s="49" t="s">
        <v>11677</v>
      </c>
      <c r="C13641" s="49" t="s">
        <v>224</v>
      </c>
    </row>
    <row r="13642" spans="2:3" hidden="1">
      <c r="B13642" s="49" t="s">
        <v>11678</v>
      </c>
      <c r="C13642" s="49" t="s">
        <v>213</v>
      </c>
    </row>
    <row r="13643" spans="2:3" hidden="1">
      <c r="B13643" s="49" t="s">
        <v>11679</v>
      </c>
      <c r="C13643" s="49" t="s">
        <v>213</v>
      </c>
    </row>
    <row r="13644" spans="2:3" hidden="1">
      <c r="B13644" s="49" t="s">
        <v>11680</v>
      </c>
      <c r="C13644" s="49" t="s">
        <v>213</v>
      </c>
    </row>
    <row r="13645" spans="2:3" hidden="1">
      <c r="B13645" s="49" t="s">
        <v>11681</v>
      </c>
      <c r="C13645" s="49" t="s">
        <v>31</v>
      </c>
    </row>
    <row r="13646" spans="2:3" hidden="1">
      <c r="B13646" s="49" t="s">
        <v>11682</v>
      </c>
      <c r="C13646" s="49" t="s">
        <v>213</v>
      </c>
    </row>
    <row r="13647" spans="2:3" hidden="1">
      <c r="B13647" s="49" t="s">
        <v>11683</v>
      </c>
      <c r="C13647" s="49" t="s">
        <v>213</v>
      </c>
    </row>
    <row r="13648" spans="2:3" hidden="1">
      <c r="B13648" s="49" t="s">
        <v>11684</v>
      </c>
      <c r="C13648" s="49" t="s">
        <v>213</v>
      </c>
    </row>
    <row r="13649" spans="2:3" hidden="1">
      <c r="B13649" s="49" t="s">
        <v>11685</v>
      </c>
      <c r="C13649" s="49" t="s">
        <v>31</v>
      </c>
    </row>
    <row r="13650" spans="2:3" hidden="1">
      <c r="B13650" s="49" t="s">
        <v>11686</v>
      </c>
      <c r="C13650" s="49" t="s">
        <v>31</v>
      </c>
    </row>
    <row r="13651" spans="2:3" hidden="1">
      <c r="B13651" s="49" t="s">
        <v>11687</v>
      </c>
      <c r="C13651" s="49" t="s">
        <v>31</v>
      </c>
    </row>
    <row r="13652" spans="2:3" hidden="1">
      <c r="B13652" s="49" t="s">
        <v>11688</v>
      </c>
      <c r="C13652" s="49" t="s">
        <v>213</v>
      </c>
    </row>
    <row r="13653" spans="2:3" hidden="1">
      <c r="B13653" s="49" t="s">
        <v>11689</v>
      </c>
      <c r="C13653" s="49" t="s">
        <v>213</v>
      </c>
    </row>
    <row r="13654" spans="2:3">
      <c r="B13654" s="49" t="s">
        <v>11690</v>
      </c>
      <c r="C13654" s="49" t="s">
        <v>224</v>
      </c>
    </row>
    <row r="13655" spans="2:3" hidden="1">
      <c r="B13655" s="49" t="s">
        <v>11691</v>
      </c>
      <c r="C13655" s="49" t="s">
        <v>213</v>
      </c>
    </row>
    <row r="13656" spans="2:3" hidden="1">
      <c r="B13656" s="49" t="s">
        <v>11692</v>
      </c>
      <c r="C13656" s="49" t="s">
        <v>213</v>
      </c>
    </row>
    <row r="13657" spans="2:3">
      <c r="B13657" s="49" t="s">
        <v>11693</v>
      </c>
      <c r="C13657" s="49" t="s">
        <v>224</v>
      </c>
    </row>
    <row r="13658" spans="2:3" hidden="1">
      <c r="B13658" s="49" t="s">
        <v>11694</v>
      </c>
      <c r="C13658" s="49" t="s">
        <v>213</v>
      </c>
    </row>
    <row r="13659" spans="2:3" hidden="1">
      <c r="B13659" s="49" t="s">
        <v>11695</v>
      </c>
      <c r="C13659" s="49" t="s">
        <v>213</v>
      </c>
    </row>
    <row r="13660" spans="2:3" hidden="1">
      <c r="B13660" s="49" t="s">
        <v>11696</v>
      </c>
      <c r="C13660" s="49" t="s">
        <v>213</v>
      </c>
    </row>
    <row r="13661" spans="2:3">
      <c r="B13661" s="49" t="s">
        <v>11697</v>
      </c>
      <c r="C13661" s="49" t="s">
        <v>224</v>
      </c>
    </row>
    <row r="13662" spans="2:3" hidden="1">
      <c r="B13662" s="49" t="s">
        <v>11698</v>
      </c>
      <c r="C13662" s="49" t="s">
        <v>213</v>
      </c>
    </row>
    <row r="13663" spans="2:3" hidden="1">
      <c r="B13663" s="49" t="s">
        <v>11699</v>
      </c>
      <c r="C13663" s="49" t="s">
        <v>213</v>
      </c>
    </row>
    <row r="13664" spans="2:3" hidden="1">
      <c r="B13664" s="49" t="s">
        <v>11700</v>
      </c>
      <c r="C13664" s="49" t="s">
        <v>213</v>
      </c>
    </row>
    <row r="13665" spans="2:3" hidden="1">
      <c r="B13665" s="49" t="s">
        <v>11701</v>
      </c>
      <c r="C13665" s="49" t="s">
        <v>213</v>
      </c>
    </row>
    <row r="13666" spans="2:3" hidden="1">
      <c r="B13666" s="49" t="s">
        <v>11702</v>
      </c>
      <c r="C13666" s="49" t="s">
        <v>213</v>
      </c>
    </row>
    <row r="13667" spans="2:3" hidden="1">
      <c r="B13667" s="49" t="s">
        <v>11703</v>
      </c>
      <c r="C13667" s="49" t="s">
        <v>31</v>
      </c>
    </row>
    <row r="13668" spans="2:3" hidden="1">
      <c r="B13668" s="49" t="s">
        <v>11704</v>
      </c>
      <c r="C13668" s="49" t="s">
        <v>213</v>
      </c>
    </row>
    <row r="13669" spans="2:3" hidden="1">
      <c r="B13669" s="49" t="s">
        <v>11705</v>
      </c>
      <c r="C13669" s="49" t="s">
        <v>213</v>
      </c>
    </row>
    <row r="13670" spans="2:3" hidden="1">
      <c r="B13670" s="49" t="s">
        <v>11706</v>
      </c>
      <c r="C13670" s="49" t="s">
        <v>213</v>
      </c>
    </row>
    <row r="13671" spans="2:3" hidden="1">
      <c r="B13671" s="49" t="s">
        <v>11707</v>
      </c>
      <c r="C13671" s="49" t="s">
        <v>31</v>
      </c>
    </row>
    <row r="13672" spans="2:3" hidden="1">
      <c r="B13672" s="49" t="s">
        <v>11708</v>
      </c>
      <c r="C13672" s="49" t="s">
        <v>31</v>
      </c>
    </row>
    <row r="13673" spans="2:3" hidden="1">
      <c r="B13673" s="49" t="s">
        <v>11709</v>
      </c>
      <c r="C13673" s="49" t="s">
        <v>31</v>
      </c>
    </row>
    <row r="13674" spans="2:3" hidden="1">
      <c r="B13674" s="49" t="s">
        <v>11710</v>
      </c>
      <c r="C13674" s="49" t="s">
        <v>213</v>
      </c>
    </row>
    <row r="13675" spans="2:3" hidden="1">
      <c r="B13675" s="49" t="s">
        <v>11711</v>
      </c>
      <c r="C13675" s="49" t="s">
        <v>213</v>
      </c>
    </row>
    <row r="13676" spans="2:3" hidden="1">
      <c r="B13676" s="49" t="s">
        <v>11712</v>
      </c>
      <c r="C13676" s="49" t="s">
        <v>213</v>
      </c>
    </row>
    <row r="13677" spans="2:3" hidden="1">
      <c r="B13677" s="49" t="s">
        <v>11713</v>
      </c>
      <c r="C13677" s="49" t="s">
        <v>213</v>
      </c>
    </row>
    <row r="13678" spans="2:3" hidden="1">
      <c r="B13678" s="49" t="s">
        <v>11714</v>
      </c>
      <c r="C13678" s="49" t="s">
        <v>213</v>
      </c>
    </row>
    <row r="13679" spans="2:3" hidden="1">
      <c r="B13679" s="49" t="s">
        <v>11715</v>
      </c>
      <c r="C13679" s="49" t="s">
        <v>213</v>
      </c>
    </row>
    <row r="13680" spans="2:3" hidden="1">
      <c r="B13680" s="49" t="s">
        <v>11716</v>
      </c>
      <c r="C13680" s="49" t="s">
        <v>213</v>
      </c>
    </row>
    <row r="13681" spans="2:3" hidden="1">
      <c r="B13681" s="49" t="s">
        <v>11717</v>
      </c>
      <c r="C13681" s="49" t="s">
        <v>213</v>
      </c>
    </row>
    <row r="13682" spans="2:3" hidden="1">
      <c r="B13682" s="49" t="s">
        <v>11718</v>
      </c>
      <c r="C13682" s="49" t="s">
        <v>213</v>
      </c>
    </row>
    <row r="13683" spans="2:3" hidden="1">
      <c r="B13683" s="49" t="s">
        <v>11719</v>
      </c>
      <c r="C13683" s="49" t="s">
        <v>213</v>
      </c>
    </row>
    <row r="13684" spans="2:3" hidden="1">
      <c r="B13684" s="49" t="s">
        <v>11720</v>
      </c>
      <c r="C13684" s="49" t="s">
        <v>213</v>
      </c>
    </row>
    <row r="13685" spans="2:3" hidden="1">
      <c r="B13685" s="49" t="s">
        <v>11721</v>
      </c>
      <c r="C13685" s="49" t="s">
        <v>213</v>
      </c>
    </row>
    <row r="13686" spans="2:3" hidden="1">
      <c r="B13686" s="49" t="s">
        <v>11722</v>
      </c>
      <c r="C13686" s="49" t="s">
        <v>213</v>
      </c>
    </row>
    <row r="13687" spans="2:3" hidden="1">
      <c r="B13687" s="49" t="s">
        <v>11723</v>
      </c>
      <c r="C13687" s="49" t="s">
        <v>213</v>
      </c>
    </row>
    <row r="13688" spans="2:3" hidden="1">
      <c r="B13688" s="49" t="s">
        <v>11724</v>
      </c>
      <c r="C13688" s="49" t="s">
        <v>213</v>
      </c>
    </row>
    <row r="13689" spans="2:3" hidden="1">
      <c r="B13689" s="49" t="s">
        <v>11725</v>
      </c>
      <c r="C13689" s="49" t="s">
        <v>31</v>
      </c>
    </row>
    <row r="13690" spans="2:3" hidden="1">
      <c r="B13690" s="49" t="s">
        <v>11726</v>
      </c>
      <c r="C13690" s="49" t="s">
        <v>213</v>
      </c>
    </row>
    <row r="13691" spans="2:3" hidden="1">
      <c r="B13691" s="49" t="s">
        <v>11727</v>
      </c>
      <c r="C13691" s="49" t="s">
        <v>213</v>
      </c>
    </row>
    <row r="13692" spans="2:3" hidden="1">
      <c r="B13692" s="49" t="s">
        <v>11728</v>
      </c>
      <c r="C13692" s="49" t="s">
        <v>206</v>
      </c>
    </row>
    <row r="13693" spans="2:3" hidden="1">
      <c r="B13693" s="49" t="s">
        <v>11729</v>
      </c>
      <c r="C13693" s="49" t="s">
        <v>206</v>
      </c>
    </row>
    <row r="13694" spans="2:3" hidden="1">
      <c r="B13694" s="49" t="s">
        <v>11730</v>
      </c>
      <c r="C13694" s="49" t="s">
        <v>206</v>
      </c>
    </row>
    <row r="13695" spans="2:3" hidden="1">
      <c r="B13695" s="49" t="s">
        <v>11731</v>
      </c>
      <c r="C13695" s="49" t="s">
        <v>206</v>
      </c>
    </row>
    <row r="13696" spans="2:3" hidden="1">
      <c r="B13696" s="49" t="s">
        <v>11732</v>
      </c>
      <c r="C13696" s="49" t="s">
        <v>206</v>
      </c>
    </row>
    <row r="13697" spans="2:3" hidden="1">
      <c r="B13697" s="49" t="s">
        <v>11733</v>
      </c>
      <c r="C13697" s="49" t="s">
        <v>206</v>
      </c>
    </row>
    <row r="13698" spans="2:3" hidden="1">
      <c r="B13698" s="49" t="s">
        <v>11734</v>
      </c>
      <c r="C13698" s="49" t="s">
        <v>206</v>
      </c>
    </row>
    <row r="13699" spans="2:3" hidden="1">
      <c r="B13699" s="49" t="s">
        <v>11735</v>
      </c>
      <c r="C13699" s="49" t="s">
        <v>206</v>
      </c>
    </row>
    <row r="13700" spans="2:3" hidden="1">
      <c r="B13700" s="49" t="s">
        <v>11736</v>
      </c>
      <c r="C13700" s="49" t="s">
        <v>206</v>
      </c>
    </row>
    <row r="13701" spans="2:3" hidden="1">
      <c r="B13701" s="49" t="s">
        <v>11737</v>
      </c>
      <c r="C13701" s="49" t="s">
        <v>206</v>
      </c>
    </row>
    <row r="13702" spans="2:3" hidden="1">
      <c r="B13702" s="49" t="s">
        <v>11738</v>
      </c>
      <c r="C13702" s="49" t="s">
        <v>206</v>
      </c>
    </row>
    <row r="13703" spans="2:3" hidden="1">
      <c r="B13703" s="49" t="s">
        <v>11739</v>
      </c>
      <c r="C13703" s="49" t="s">
        <v>206</v>
      </c>
    </row>
    <row r="13704" spans="2:3" hidden="1">
      <c r="B13704" s="49" t="s">
        <v>11740</v>
      </c>
      <c r="C13704" s="49" t="s">
        <v>206</v>
      </c>
    </row>
    <row r="13705" spans="2:3" hidden="1">
      <c r="B13705" s="49" t="s">
        <v>11741</v>
      </c>
      <c r="C13705" s="49" t="s">
        <v>206</v>
      </c>
    </row>
    <row r="13706" spans="2:3" hidden="1">
      <c r="B13706" s="49" t="s">
        <v>11742</v>
      </c>
      <c r="C13706" s="49" t="s">
        <v>206</v>
      </c>
    </row>
    <row r="13707" spans="2:3" hidden="1">
      <c r="B13707" s="49" t="s">
        <v>11743</v>
      </c>
      <c r="C13707" s="49" t="s">
        <v>206</v>
      </c>
    </row>
    <row r="13708" spans="2:3" hidden="1">
      <c r="B13708" s="49" t="s">
        <v>11744</v>
      </c>
      <c r="C13708" s="49" t="s">
        <v>206</v>
      </c>
    </row>
    <row r="13709" spans="2:3" hidden="1">
      <c r="B13709" s="49" t="s">
        <v>11745</v>
      </c>
      <c r="C13709" s="49" t="s">
        <v>206</v>
      </c>
    </row>
    <row r="13710" spans="2:3" hidden="1">
      <c r="B13710" s="49" t="s">
        <v>11746</v>
      </c>
      <c r="C13710" s="49" t="s">
        <v>206</v>
      </c>
    </row>
    <row r="13711" spans="2:3" hidden="1">
      <c r="B13711" s="49" t="s">
        <v>11747</v>
      </c>
      <c r="C13711" s="49" t="s">
        <v>206</v>
      </c>
    </row>
    <row r="13712" spans="2:3" hidden="1">
      <c r="B13712" s="49" t="s">
        <v>11748</v>
      </c>
      <c r="C13712" s="49" t="s">
        <v>206</v>
      </c>
    </row>
    <row r="13713" spans="2:3" hidden="1">
      <c r="B13713" s="49" t="s">
        <v>11749</v>
      </c>
      <c r="C13713" s="49" t="s">
        <v>206</v>
      </c>
    </row>
    <row r="13714" spans="2:3" hidden="1">
      <c r="B13714" s="49" t="s">
        <v>11750</v>
      </c>
      <c r="C13714" s="49" t="s">
        <v>206</v>
      </c>
    </row>
    <row r="13715" spans="2:3" hidden="1">
      <c r="B13715" s="49" t="s">
        <v>11751</v>
      </c>
      <c r="C13715" s="49" t="s">
        <v>206</v>
      </c>
    </row>
    <row r="13716" spans="2:3" hidden="1">
      <c r="B13716" s="49" t="s">
        <v>11752</v>
      </c>
      <c r="C13716" s="49" t="s">
        <v>213</v>
      </c>
    </row>
    <row r="13717" spans="2:3">
      <c r="B13717" s="49" t="s">
        <v>11753</v>
      </c>
      <c r="C13717" s="49" t="s">
        <v>224</v>
      </c>
    </row>
    <row r="13718" spans="2:3" hidden="1">
      <c r="B13718" s="49" t="s">
        <v>11754</v>
      </c>
      <c r="C13718" s="49" t="s">
        <v>213</v>
      </c>
    </row>
    <row r="13719" spans="2:3">
      <c r="B13719" s="49" t="s">
        <v>11755</v>
      </c>
      <c r="C13719" s="49" t="s">
        <v>224</v>
      </c>
    </row>
    <row r="13720" spans="2:3" hidden="1">
      <c r="B13720" s="49" t="s">
        <v>11756</v>
      </c>
      <c r="C13720" s="49" t="s">
        <v>213</v>
      </c>
    </row>
    <row r="13721" spans="2:3" hidden="1">
      <c r="B13721" s="49" t="s">
        <v>11757</v>
      </c>
      <c r="C13721" s="49" t="s">
        <v>213</v>
      </c>
    </row>
    <row r="13722" spans="2:3">
      <c r="B13722" s="49" t="s">
        <v>11758</v>
      </c>
      <c r="C13722" s="49" t="s">
        <v>224</v>
      </c>
    </row>
    <row r="13723" spans="2:3" hidden="1">
      <c r="B13723" s="49" t="s">
        <v>11759</v>
      </c>
      <c r="C13723" s="49" t="s">
        <v>213</v>
      </c>
    </row>
    <row r="13724" spans="2:3" hidden="1">
      <c r="B13724" s="49" t="s">
        <v>11760</v>
      </c>
      <c r="C13724" s="49" t="s">
        <v>213</v>
      </c>
    </row>
    <row r="13725" spans="2:3" hidden="1">
      <c r="B13725" s="49" t="s">
        <v>11761</v>
      </c>
      <c r="C13725" s="49" t="s">
        <v>213</v>
      </c>
    </row>
    <row r="13726" spans="2:3" hidden="1">
      <c r="B13726" s="49" t="s">
        <v>11762</v>
      </c>
      <c r="C13726" s="49" t="s">
        <v>31</v>
      </c>
    </row>
    <row r="13727" spans="2:3" hidden="1">
      <c r="B13727" s="49" t="s">
        <v>11763</v>
      </c>
      <c r="C13727" s="49" t="s">
        <v>213</v>
      </c>
    </row>
    <row r="13728" spans="2:3" hidden="1">
      <c r="B13728" s="49" t="s">
        <v>11764</v>
      </c>
      <c r="C13728" s="49" t="s">
        <v>213</v>
      </c>
    </row>
    <row r="13729" spans="2:3" hidden="1">
      <c r="B13729" s="49" t="s">
        <v>11765</v>
      </c>
      <c r="C13729" s="49" t="s">
        <v>213</v>
      </c>
    </row>
    <row r="13730" spans="2:3" hidden="1">
      <c r="B13730" s="49" t="s">
        <v>11766</v>
      </c>
      <c r="C13730" s="49" t="s">
        <v>31</v>
      </c>
    </row>
    <row r="13731" spans="2:3" hidden="1">
      <c r="B13731" s="49" t="s">
        <v>11767</v>
      </c>
      <c r="C13731" s="49" t="s">
        <v>31</v>
      </c>
    </row>
    <row r="13732" spans="2:3" hidden="1">
      <c r="B13732" s="49" t="s">
        <v>11768</v>
      </c>
      <c r="C13732" s="49" t="s">
        <v>31</v>
      </c>
    </row>
    <row r="13733" spans="2:3" hidden="1">
      <c r="B13733" s="49" t="s">
        <v>11769</v>
      </c>
      <c r="C13733" s="49" t="s">
        <v>213</v>
      </c>
    </row>
    <row r="13734" spans="2:3">
      <c r="B13734" s="49" t="s">
        <v>11770</v>
      </c>
      <c r="C13734" s="49" t="s">
        <v>224</v>
      </c>
    </row>
    <row r="13735" spans="2:3" hidden="1">
      <c r="B13735" s="49" t="s">
        <v>11771</v>
      </c>
      <c r="C13735" s="49" t="s">
        <v>213</v>
      </c>
    </row>
    <row r="13736" spans="2:3">
      <c r="B13736" s="49" t="s">
        <v>11772</v>
      </c>
      <c r="C13736" s="49" t="s">
        <v>224</v>
      </c>
    </row>
    <row r="13737" spans="2:3" hidden="1">
      <c r="B13737" s="49" t="s">
        <v>11773</v>
      </c>
      <c r="C13737" s="49" t="s">
        <v>213</v>
      </c>
    </row>
    <row r="13738" spans="2:3" hidden="1">
      <c r="B13738" s="49" t="s">
        <v>11774</v>
      </c>
      <c r="C13738" s="49" t="s">
        <v>213</v>
      </c>
    </row>
    <row r="13739" spans="2:3">
      <c r="B13739" s="49" t="s">
        <v>11775</v>
      </c>
      <c r="C13739" s="49" t="s">
        <v>224</v>
      </c>
    </row>
    <row r="13740" spans="2:3" hidden="1">
      <c r="B13740" s="49" t="s">
        <v>11776</v>
      </c>
      <c r="C13740" s="49" t="s">
        <v>213</v>
      </c>
    </row>
    <row r="13741" spans="2:3" hidden="1">
      <c r="B13741" s="49" t="s">
        <v>11777</v>
      </c>
      <c r="C13741" s="49" t="s">
        <v>213</v>
      </c>
    </row>
    <row r="13742" spans="2:3" hidden="1">
      <c r="B13742" s="49" t="s">
        <v>11778</v>
      </c>
      <c r="C13742" s="49" t="s">
        <v>213</v>
      </c>
    </row>
    <row r="13743" spans="2:3" hidden="1">
      <c r="B13743" s="49" t="s">
        <v>11779</v>
      </c>
      <c r="C13743" s="49" t="s">
        <v>213</v>
      </c>
    </row>
    <row r="13744" spans="2:3" hidden="1">
      <c r="B13744" s="49" t="s">
        <v>11780</v>
      </c>
      <c r="C13744" s="49" t="s">
        <v>213</v>
      </c>
    </row>
    <row r="13745" spans="2:3" hidden="1">
      <c r="B13745" s="49" t="s">
        <v>11781</v>
      </c>
      <c r="C13745" s="49" t="s">
        <v>213</v>
      </c>
    </row>
    <row r="13746" spans="2:3" hidden="1">
      <c r="B13746" s="49" t="s">
        <v>11782</v>
      </c>
      <c r="C13746" s="49" t="s">
        <v>213</v>
      </c>
    </row>
    <row r="13747" spans="2:3" hidden="1">
      <c r="B13747" s="49" t="s">
        <v>11783</v>
      </c>
      <c r="C13747" s="49" t="s">
        <v>31</v>
      </c>
    </row>
    <row r="13748" spans="2:3" hidden="1">
      <c r="B13748" s="49" t="s">
        <v>11784</v>
      </c>
      <c r="C13748" s="49" t="s">
        <v>31</v>
      </c>
    </row>
    <row r="13749" spans="2:3" hidden="1">
      <c r="B13749" s="49" t="s">
        <v>11785</v>
      </c>
      <c r="C13749" s="49" t="s">
        <v>31</v>
      </c>
    </row>
    <row r="13750" spans="2:3" hidden="1">
      <c r="B13750" s="49" t="s">
        <v>11786</v>
      </c>
      <c r="C13750" s="49" t="s">
        <v>213</v>
      </c>
    </row>
    <row r="13751" spans="2:3" hidden="1">
      <c r="B13751" s="49" t="s">
        <v>11787</v>
      </c>
      <c r="C13751" s="49" t="s">
        <v>213</v>
      </c>
    </row>
    <row r="13752" spans="2:3">
      <c r="B13752" s="49" t="s">
        <v>11788</v>
      </c>
      <c r="C13752" s="49" t="s">
        <v>224</v>
      </c>
    </row>
    <row r="13753" spans="2:3" hidden="1">
      <c r="B13753" s="49" t="s">
        <v>11789</v>
      </c>
      <c r="C13753" s="49" t="s">
        <v>213</v>
      </c>
    </row>
    <row r="13754" spans="2:3" hidden="1">
      <c r="B13754" s="49" t="s">
        <v>11790</v>
      </c>
      <c r="C13754" s="49" t="s">
        <v>213</v>
      </c>
    </row>
    <row r="13755" spans="2:3">
      <c r="B13755" s="49" t="s">
        <v>11791</v>
      </c>
      <c r="C13755" s="49" t="s">
        <v>224</v>
      </c>
    </row>
    <row r="13756" spans="2:3" hidden="1">
      <c r="B13756" s="49" t="s">
        <v>11792</v>
      </c>
      <c r="C13756" s="49" t="s">
        <v>213</v>
      </c>
    </row>
    <row r="13757" spans="2:3" hidden="1">
      <c r="B13757" s="49" t="s">
        <v>11793</v>
      </c>
      <c r="C13757" s="49" t="s">
        <v>213</v>
      </c>
    </row>
    <row r="13758" spans="2:3" hidden="1">
      <c r="B13758" s="49" t="s">
        <v>11794</v>
      </c>
      <c r="C13758" s="49" t="s">
        <v>213</v>
      </c>
    </row>
    <row r="13759" spans="2:3">
      <c r="B13759" s="49" t="s">
        <v>11795</v>
      </c>
      <c r="C13759" s="49" t="s">
        <v>224</v>
      </c>
    </row>
    <row r="13760" spans="2:3" hidden="1">
      <c r="B13760" s="49" t="s">
        <v>11796</v>
      </c>
      <c r="C13760" s="49" t="s">
        <v>213</v>
      </c>
    </row>
    <row r="13761" spans="2:3" hidden="1">
      <c r="B13761" s="49" t="s">
        <v>11797</v>
      </c>
      <c r="C13761" s="49" t="s">
        <v>213</v>
      </c>
    </row>
    <row r="13762" spans="2:3" hidden="1">
      <c r="B13762" s="49" t="s">
        <v>11798</v>
      </c>
      <c r="C13762" s="49" t="s">
        <v>213</v>
      </c>
    </row>
    <row r="13763" spans="2:3" hidden="1">
      <c r="B13763" s="49" t="s">
        <v>11799</v>
      </c>
      <c r="C13763" s="49" t="s">
        <v>213</v>
      </c>
    </row>
    <row r="13764" spans="2:3" hidden="1">
      <c r="B13764" s="49" t="s">
        <v>11800</v>
      </c>
      <c r="C13764" s="49" t="s">
        <v>213</v>
      </c>
    </row>
    <row r="13765" spans="2:3" hidden="1">
      <c r="B13765" s="49" t="s">
        <v>11801</v>
      </c>
      <c r="C13765" s="49" t="s">
        <v>213</v>
      </c>
    </row>
    <row r="13766" spans="2:3" hidden="1">
      <c r="B13766" s="49" t="s">
        <v>11802</v>
      </c>
      <c r="C13766" s="49" t="s">
        <v>213</v>
      </c>
    </row>
    <row r="13767" spans="2:3" hidden="1">
      <c r="B13767" s="49" t="s">
        <v>11803</v>
      </c>
      <c r="C13767" s="49" t="s">
        <v>213</v>
      </c>
    </row>
    <row r="13768" spans="2:3" hidden="1">
      <c r="B13768" s="49" t="s">
        <v>11804</v>
      </c>
      <c r="C13768" s="49" t="s">
        <v>213</v>
      </c>
    </row>
    <row r="13769" spans="2:3" hidden="1">
      <c r="B13769" s="49" t="s">
        <v>11805</v>
      </c>
      <c r="C13769" s="49" t="s">
        <v>31</v>
      </c>
    </row>
    <row r="13770" spans="2:3" hidden="1">
      <c r="B13770" s="49" t="s">
        <v>11806</v>
      </c>
      <c r="C13770" s="49" t="s">
        <v>31</v>
      </c>
    </row>
    <row r="13771" spans="2:3" hidden="1">
      <c r="B13771" s="49" t="s">
        <v>11807</v>
      </c>
      <c r="C13771" s="49" t="s">
        <v>31</v>
      </c>
    </row>
    <row r="13772" spans="2:3" hidden="1">
      <c r="B13772" s="49" t="s">
        <v>11808</v>
      </c>
      <c r="C13772" s="49" t="s">
        <v>213</v>
      </c>
    </row>
    <row r="13773" spans="2:3" hidden="1">
      <c r="B13773" s="49" t="s">
        <v>11809</v>
      </c>
      <c r="C13773" s="49" t="s">
        <v>213</v>
      </c>
    </row>
    <row r="13774" spans="2:3" hidden="1">
      <c r="B13774" s="49" t="s">
        <v>11810</v>
      </c>
      <c r="C13774" s="49" t="s">
        <v>213</v>
      </c>
    </row>
    <row r="13775" spans="2:3" hidden="1">
      <c r="B13775" s="49" t="s">
        <v>11811</v>
      </c>
      <c r="C13775" s="49" t="s">
        <v>213</v>
      </c>
    </row>
    <row r="13776" spans="2:3" hidden="1">
      <c r="B13776" s="49" t="s">
        <v>11812</v>
      </c>
      <c r="C13776" s="49" t="s">
        <v>213</v>
      </c>
    </row>
    <row r="13777" spans="2:3" hidden="1">
      <c r="B13777" s="49" t="s">
        <v>11813</v>
      </c>
      <c r="C13777" s="49" t="s">
        <v>213</v>
      </c>
    </row>
    <row r="13778" spans="2:3" hidden="1">
      <c r="B13778" s="49" t="s">
        <v>11814</v>
      </c>
      <c r="C13778" s="49" t="s">
        <v>213</v>
      </c>
    </row>
    <row r="13779" spans="2:3" hidden="1">
      <c r="B13779" s="49" t="s">
        <v>11815</v>
      </c>
      <c r="C13779" s="49" t="s">
        <v>213</v>
      </c>
    </row>
    <row r="13780" spans="2:3" hidden="1">
      <c r="B13780" s="49" t="s">
        <v>11816</v>
      </c>
      <c r="C13780" s="49" t="s">
        <v>213</v>
      </c>
    </row>
    <row r="13781" spans="2:3" hidden="1">
      <c r="B13781" s="49" t="s">
        <v>11817</v>
      </c>
      <c r="C13781" s="49" t="s">
        <v>213</v>
      </c>
    </row>
    <row r="13782" spans="2:3" hidden="1">
      <c r="B13782" s="49" t="s">
        <v>11818</v>
      </c>
      <c r="C13782" s="49" t="s">
        <v>213</v>
      </c>
    </row>
    <row r="13783" spans="2:3" hidden="1">
      <c r="B13783" s="49" t="s">
        <v>11819</v>
      </c>
      <c r="C13783" s="49" t="s">
        <v>213</v>
      </c>
    </row>
    <row r="13784" spans="2:3" hidden="1">
      <c r="B13784" s="49" t="s">
        <v>11820</v>
      </c>
      <c r="C13784" s="49" t="s">
        <v>213</v>
      </c>
    </row>
    <row r="13785" spans="2:3" hidden="1">
      <c r="B13785" s="49" t="s">
        <v>11821</v>
      </c>
      <c r="C13785" s="49" t="s">
        <v>213</v>
      </c>
    </row>
    <row r="13786" spans="2:3" hidden="1">
      <c r="B13786" s="49" t="s">
        <v>11822</v>
      </c>
      <c r="C13786" s="49" t="s">
        <v>213</v>
      </c>
    </row>
    <row r="13787" spans="2:3" hidden="1">
      <c r="B13787" s="49" t="s">
        <v>11823</v>
      </c>
      <c r="C13787" s="49" t="s">
        <v>213</v>
      </c>
    </row>
    <row r="13788" spans="2:3" hidden="1">
      <c r="B13788" s="49" t="s">
        <v>11824</v>
      </c>
      <c r="C13788" s="49" t="s">
        <v>213</v>
      </c>
    </row>
    <row r="13789" spans="2:3" hidden="1">
      <c r="B13789" s="49" t="s">
        <v>11825</v>
      </c>
      <c r="C13789" s="49" t="s">
        <v>213</v>
      </c>
    </row>
    <row r="13790" spans="2:3" hidden="1">
      <c r="B13790" s="49" t="s">
        <v>11826</v>
      </c>
      <c r="C13790" s="49" t="s">
        <v>206</v>
      </c>
    </row>
    <row r="13791" spans="2:3" hidden="1">
      <c r="B13791" s="49" t="s">
        <v>11827</v>
      </c>
      <c r="C13791" s="49" t="s">
        <v>206</v>
      </c>
    </row>
    <row r="13792" spans="2:3" hidden="1">
      <c r="B13792" s="49" t="s">
        <v>11828</v>
      </c>
      <c r="C13792" s="49" t="s">
        <v>206</v>
      </c>
    </row>
    <row r="13793" spans="2:3" hidden="1">
      <c r="B13793" s="49" t="s">
        <v>11829</v>
      </c>
      <c r="C13793" s="49" t="s">
        <v>206</v>
      </c>
    </row>
    <row r="13794" spans="2:3" hidden="1">
      <c r="B13794" s="49" t="s">
        <v>11830</v>
      </c>
      <c r="C13794" s="49" t="s">
        <v>206</v>
      </c>
    </row>
    <row r="13795" spans="2:3" hidden="1">
      <c r="B13795" s="49" t="s">
        <v>11831</v>
      </c>
      <c r="C13795" s="49" t="s">
        <v>206</v>
      </c>
    </row>
    <row r="13796" spans="2:3" hidden="1">
      <c r="B13796" s="49" t="s">
        <v>11832</v>
      </c>
      <c r="C13796" s="49" t="s">
        <v>206</v>
      </c>
    </row>
    <row r="13797" spans="2:3" hidden="1">
      <c r="B13797" s="49" t="s">
        <v>11833</v>
      </c>
      <c r="C13797" s="49" t="s">
        <v>206</v>
      </c>
    </row>
    <row r="13798" spans="2:3" hidden="1">
      <c r="B13798" s="49" t="s">
        <v>11834</v>
      </c>
      <c r="C13798" s="49" t="s">
        <v>206</v>
      </c>
    </row>
    <row r="13799" spans="2:3" hidden="1">
      <c r="B13799" s="49" t="s">
        <v>11835</v>
      </c>
      <c r="C13799" s="49" t="s">
        <v>206</v>
      </c>
    </row>
    <row r="13800" spans="2:3" hidden="1">
      <c r="B13800" s="49" t="s">
        <v>11836</v>
      </c>
      <c r="C13800" s="49" t="s">
        <v>206</v>
      </c>
    </row>
    <row r="13801" spans="2:3" hidden="1">
      <c r="B13801" s="49" t="s">
        <v>11837</v>
      </c>
      <c r="C13801" s="49" t="s">
        <v>206</v>
      </c>
    </row>
    <row r="13802" spans="2:3" hidden="1">
      <c r="B13802" s="49" t="s">
        <v>11838</v>
      </c>
      <c r="C13802" s="49" t="s">
        <v>206</v>
      </c>
    </row>
    <row r="13803" spans="2:3" hidden="1">
      <c r="B13803" s="49" t="s">
        <v>11839</v>
      </c>
      <c r="C13803" s="49" t="s">
        <v>206</v>
      </c>
    </row>
    <row r="13804" spans="2:3" hidden="1">
      <c r="B13804" s="49" t="s">
        <v>11840</v>
      </c>
      <c r="C13804" s="49" t="s">
        <v>206</v>
      </c>
    </row>
    <row r="13805" spans="2:3" hidden="1">
      <c r="B13805" s="49" t="s">
        <v>11841</v>
      </c>
      <c r="C13805" s="49" t="s">
        <v>206</v>
      </c>
    </row>
    <row r="13806" spans="2:3" hidden="1">
      <c r="B13806" s="49" t="s">
        <v>11842</v>
      </c>
      <c r="C13806" s="49" t="s">
        <v>206</v>
      </c>
    </row>
    <row r="13807" spans="2:3" hidden="1">
      <c r="B13807" s="49" t="s">
        <v>11843</v>
      </c>
      <c r="C13807" s="49" t="s">
        <v>206</v>
      </c>
    </row>
    <row r="13808" spans="2:3" hidden="1">
      <c r="B13808" s="49" t="s">
        <v>11844</v>
      </c>
      <c r="C13808" s="49" t="s">
        <v>206</v>
      </c>
    </row>
    <row r="13809" spans="2:3" hidden="1">
      <c r="B13809" s="49" t="s">
        <v>11845</v>
      </c>
      <c r="C13809" s="49" t="s">
        <v>206</v>
      </c>
    </row>
    <row r="13810" spans="2:3" hidden="1">
      <c r="B13810" s="49" t="s">
        <v>11846</v>
      </c>
      <c r="C13810" s="49" t="s">
        <v>206</v>
      </c>
    </row>
    <row r="13811" spans="2:3" hidden="1">
      <c r="B13811" s="49" t="s">
        <v>11847</v>
      </c>
      <c r="C13811" s="49" t="s">
        <v>206</v>
      </c>
    </row>
    <row r="13812" spans="2:3" hidden="1">
      <c r="B13812" s="49" t="s">
        <v>11848</v>
      </c>
      <c r="C13812" s="49" t="s">
        <v>206</v>
      </c>
    </row>
    <row r="13813" spans="2:3" hidden="1">
      <c r="B13813" s="49" t="s">
        <v>11849</v>
      </c>
      <c r="C13813" s="49" t="s">
        <v>206</v>
      </c>
    </row>
    <row r="13814" spans="2:3" hidden="1">
      <c r="B13814" s="49" t="s">
        <v>11850</v>
      </c>
      <c r="C13814" s="49" t="s">
        <v>213</v>
      </c>
    </row>
    <row r="13815" spans="2:3" hidden="1">
      <c r="B13815" s="49" t="s">
        <v>11851</v>
      </c>
      <c r="C13815" s="49" t="s">
        <v>213</v>
      </c>
    </row>
    <row r="13816" spans="2:3">
      <c r="B13816" s="49" t="s">
        <v>11852</v>
      </c>
      <c r="C13816" s="49" t="s">
        <v>224</v>
      </c>
    </row>
    <row r="13817" spans="2:3" hidden="1">
      <c r="B13817" s="49" t="s">
        <v>11853</v>
      </c>
      <c r="C13817" s="49" t="s">
        <v>213</v>
      </c>
    </row>
    <row r="13818" spans="2:3" hidden="1">
      <c r="B13818" s="49" t="s">
        <v>11854</v>
      </c>
      <c r="C13818" s="49" t="s">
        <v>213</v>
      </c>
    </row>
    <row r="13819" spans="2:3">
      <c r="B13819" s="49" t="s">
        <v>11855</v>
      </c>
      <c r="C13819" s="49" t="s">
        <v>224</v>
      </c>
    </row>
    <row r="13820" spans="2:3" hidden="1">
      <c r="B13820" s="49" t="s">
        <v>11856</v>
      </c>
      <c r="C13820" s="49" t="s">
        <v>213</v>
      </c>
    </row>
    <row r="13821" spans="2:3" hidden="1">
      <c r="B13821" s="49" t="s">
        <v>11857</v>
      </c>
      <c r="C13821" s="49" t="s">
        <v>213</v>
      </c>
    </row>
    <row r="13822" spans="2:3" hidden="1">
      <c r="B13822" s="49" t="s">
        <v>11858</v>
      </c>
      <c r="C13822" s="49" t="s">
        <v>213</v>
      </c>
    </row>
    <row r="13823" spans="2:3">
      <c r="B13823" s="49" t="s">
        <v>11859</v>
      </c>
      <c r="C13823" s="49" t="s">
        <v>224</v>
      </c>
    </row>
    <row r="13824" spans="2:3" hidden="1">
      <c r="B13824" s="49" t="s">
        <v>11860</v>
      </c>
      <c r="C13824" s="49" t="s">
        <v>213</v>
      </c>
    </row>
    <row r="13825" spans="2:3" hidden="1">
      <c r="B13825" s="49" t="s">
        <v>11861</v>
      </c>
      <c r="C13825" s="49" t="s">
        <v>213</v>
      </c>
    </row>
    <row r="13826" spans="2:3" hidden="1">
      <c r="B13826" s="49" t="s">
        <v>11862</v>
      </c>
      <c r="C13826" s="49" t="s">
        <v>213</v>
      </c>
    </row>
    <row r="13827" spans="2:3" hidden="1">
      <c r="B13827" s="49" t="s">
        <v>11863</v>
      </c>
      <c r="C13827" s="49" t="s">
        <v>213</v>
      </c>
    </row>
    <row r="13828" spans="2:3" hidden="1">
      <c r="B13828" s="49" t="s">
        <v>11864</v>
      </c>
      <c r="C13828" s="49" t="s">
        <v>213</v>
      </c>
    </row>
    <row r="13829" spans="2:3" hidden="1">
      <c r="B13829" s="49" t="s">
        <v>11865</v>
      </c>
      <c r="C13829" s="49" t="s">
        <v>31</v>
      </c>
    </row>
    <row r="13830" spans="2:3" hidden="1">
      <c r="B13830" s="49" t="s">
        <v>11866</v>
      </c>
      <c r="C13830" s="49" t="s">
        <v>213</v>
      </c>
    </row>
    <row r="13831" spans="2:3" hidden="1">
      <c r="B13831" s="49" t="s">
        <v>11867</v>
      </c>
      <c r="C13831" s="49" t="s">
        <v>213</v>
      </c>
    </row>
    <row r="13832" spans="2:3" hidden="1">
      <c r="B13832" s="49" t="s">
        <v>11868</v>
      </c>
      <c r="C13832" s="49" t="s">
        <v>213</v>
      </c>
    </row>
    <row r="13833" spans="2:3" hidden="1">
      <c r="B13833" s="49" t="s">
        <v>11869</v>
      </c>
      <c r="C13833" s="49" t="s">
        <v>31</v>
      </c>
    </row>
    <row r="13834" spans="2:3" hidden="1">
      <c r="B13834" s="49" t="s">
        <v>11870</v>
      </c>
      <c r="C13834" s="49" t="s">
        <v>31</v>
      </c>
    </row>
    <row r="13835" spans="2:3" hidden="1">
      <c r="B13835" s="49" t="s">
        <v>11871</v>
      </c>
      <c r="C13835" s="49" t="s">
        <v>31</v>
      </c>
    </row>
    <row r="13836" spans="2:3" hidden="1">
      <c r="B13836" s="49" t="s">
        <v>11872</v>
      </c>
      <c r="C13836" s="49" t="s">
        <v>213</v>
      </c>
    </row>
    <row r="13837" spans="2:3" hidden="1">
      <c r="B13837" s="49" t="s">
        <v>11873</v>
      </c>
      <c r="C13837" s="49" t="s">
        <v>213</v>
      </c>
    </row>
    <row r="13838" spans="2:3">
      <c r="B13838" s="49" t="s">
        <v>11874</v>
      </c>
      <c r="C13838" s="49" t="s">
        <v>224</v>
      </c>
    </row>
    <row r="13839" spans="2:3" hidden="1">
      <c r="B13839" s="49" t="s">
        <v>11875</v>
      </c>
      <c r="C13839" s="49" t="s">
        <v>213</v>
      </c>
    </row>
    <row r="13840" spans="2:3" hidden="1">
      <c r="B13840" s="49" t="s">
        <v>11876</v>
      </c>
      <c r="C13840" s="49" t="s">
        <v>213</v>
      </c>
    </row>
    <row r="13841" spans="2:3">
      <c r="B13841" s="49" t="s">
        <v>11877</v>
      </c>
      <c r="C13841" s="49" t="s">
        <v>224</v>
      </c>
    </row>
    <row r="13842" spans="2:3" hidden="1">
      <c r="B13842" s="49" t="s">
        <v>11878</v>
      </c>
      <c r="C13842" s="49" t="s">
        <v>213</v>
      </c>
    </row>
    <row r="13843" spans="2:3" hidden="1">
      <c r="B13843" s="49" t="s">
        <v>11879</v>
      </c>
      <c r="C13843" s="49" t="s">
        <v>213</v>
      </c>
    </row>
    <row r="13844" spans="2:3" hidden="1">
      <c r="B13844" s="49" t="s">
        <v>11880</v>
      </c>
      <c r="C13844" s="49" t="s">
        <v>213</v>
      </c>
    </row>
    <row r="13845" spans="2:3">
      <c r="B13845" s="49" t="s">
        <v>11881</v>
      </c>
      <c r="C13845" s="49" t="s">
        <v>224</v>
      </c>
    </row>
    <row r="13846" spans="2:3" hidden="1">
      <c r="B13846" s="49" t="s">
        <v>11882</v>
      </c>
      <c r="C13846" s="49" t="s">
        <v>213</v>
      </c>
    </row>
    <row r="13847" spans="2:3" hidden="1">
      <c r="B13847" s="49" t="s">
        <v>11883</v>
      </c>
      <c r="C13847" s="49" t="s">
        <v>213</v>
      </c>
    </row>
    <row r="13848" spans="2:3" hidden="1">
      <c r="B13848" s="49" t="s">
        <v>11884</v>
      </c>
      <c r="C13848" s="49" t="s">
        <v>213</v>
      </c>
    </row>
    <row r="13849" spans="2:3" hidden="1">
      <c r="B13849" s="49" t="s">
        <v>11885</v>
      </c>
      <c r="C13849" s="49" t="s">
        <v>213</v>
      </c>
    </row>
    <row r="13850" spans="2:3" hidden="1">
      <c r="B13850" s="49" t="s">
        <v>11886</v>
      </c>
      <c r="C13850" s="49" t="s">
        <v>213</v>
      </c>
    </row>
    <row r="13851" spans="2:3" hidden="1">
      <c r="B13851" s="49" t="s">
        <v>11887</v>
      </c>
      <c r="C13851" s="49" t="s">
        <v>213</v>
      </c>
    </row>
    <row r="13852" spans="2:3" hidden="1">
      <c r="B13852" s="49" t="s">
        <v>11888</v>
      </c>
      <c r="C13852" s="49" t="s">
        <v>213</v>
      </c>
    </row>
    <row r="13853" spans="2:3" hidden="1">
      <c r="B13853" s="49" t="s">
        <v>11889</v>
      </c>
      <c r="C13853" s="49" t="s">
        <v>213</v>
      </c>
    </row>
    <row r="13854" spans="2:3" hidden="1">
      <c r="B13854" s="49" t="s">
        <v>11890</v>
      </c>
      <c r="C13854" s="49" t="s">
        <v>213</v>
      </c>
    </row>
    <row r="13855" spans="2:3" hidden="1">
      <c r="B13855" s="49" t="s">
        <v>11891</v>
      </c>
      <c r="C13855" s="49" t="s">
        <v>31</v>
      </c>
    </row>
    <row r="13856" spans="2:3" hidden="1">
      <c r="B13856" s="49" t="s">
        <v>11892</v>
      </c>
      <c r="C13856" s="49" t="s">
        <v>31</v>
      </c>
    </row>
    <row r="13857" spans="2:3" hidden="1">
      <c r="B13857" s="49" t="s">
        <v>11893</v>
      </c>
      <c r="C13857" s="49" t="s">
        <v>31</v>
      </c>
    </row>
    <row r="13858" spans="2:3" hidden="1">
      <c r="B13858" s="49" t="s">
        <v>11894</v>
      </c>
      <c r="C13858" s="49" t="s">
        <v>213</v>
      </c>
    </row>
    <row r="13859" spans="2:3" hidden="1">
      <c r="B13859" s="49" t="s">
        <v>11895</v>
      </c>
      <c r="C13859" s="49" t="s">
        <v>213</v>
      </c>
    </row>
    <row r="13860" spans="2:3" hidden="1">
      <c r="B13860" s="49" t="s">
        <v>11896</v>
      </c>
      <c r="C13860" s="49" t="s">
        <v>213</v>
      </c>
    </row>
    <row r="13861" spans="2:3">
      <c r="B13861" s="49" t="s">
        <v>11897</v>
      </c>
      <c r="C13861" s="49" t="s">
        <v>224</v>
      </c>
    </row>
    <row r="13862" spans="2:3" hidden="1">
      <c r="B13862" s="49" t="s">
        <v>11898</v>
      </c>
      <c r="C13862" s="49" t="s">
        <v>213</v>
      </c>
    </row>
    <row r="13863" spans="2:3" hidden="1">
      <c r="B13863" s="49" t="s">
        <v>11899</v>
      </c>
      <c r="C13863" s="49" t="s">
        <v>213</v>
      </c>
    </row>
    <row r="13864" spans="2:3" hidden="1">
      <c r="B13864" s="49" t="s">
        <v>11900</v>
      </c>
      <c r="C13864" s="49" t="s">
        <v>213</v>
      </c>
    </row>
    <row r="13865" spans="2:3">
      <c r="B13865" s="49" t="s">
        <v>11901</v>
      </c>
      <c r="C13865" s="49" t="s">
        <v>224</v>
      </c>
    </row>
    <row r="13866" spans="2:3" hidden="1">
      <c r="B13866" s="49" t="s">
        <v>11902</v>
      </c>
      <c r="C13866" s="49" t="s">
        <v>213</v>
      </c>
    </row>
    <row r="13867" spans="2:3" hidden="1">
      <c r="B13867" s="49" t="s">
        <v>11903</v>
      </c>
      <c r="C13867" s="49" t="s">
        <v>213</v>
      </c>
    </row>
    <row r="13868" spans="2:3" hidden="1">
      <c r="B13868" s="49" t="s">
        <v>11904</v>
      </c>
      <c r="C13868" s="49" t="s">
        <v>213</v>
      </c>
    </row>
    <row r="13869" spans="2:3" hidden="1">
      <c r="B13869" s="49" t="s">
        <v>11905</v>
      </c>
      <c r="C13869" s="49" t="s">
        <v>213</v>
      </c>
    </row>
    <row r="13870" spans="2:3" hidden="1">
      <c r="B13870" s="49" t="s">
        <v>11906</v>
      </c>
      <c r="C13870" s="49" t="s">
        <v>213</v>
      </c>
    </row>
    <row r="13871" spans="2:3">
      <c r="B13871" s="49" t="s">
        <v>11907</v>
      </c>
      <c r="C13871" s="49" t="s">
        <v>224</v>
      </c>
    </row>
    <row r="13872" spans="2:3" hidden="1">
      <c r="B13872" s="49" t="s">
        <v>11908</v>
      </c>
      <c r="C13872" s="49" t="s">
        <v>213</v>
      </c>
    </row>
    <row r="13873" spans="2:3" hidden="1">
      <c r="B13873" s="49" t="s">
        <v>11909</v>
      </c>
      <c r="C13873" s="49" t="s">
        <v>213</v>
      </c>
    </row>
    <row r="13874" spans="2:3" hidden="1">
      <c r="B13874" s="49" t="s">
        <v>11910</v>
      </c>
      <c r="C13874" s="49" t="s">
        <v>213</v>
      </c>
    </row>
    <row r="13875" spans="2:3" hidden="1">
      <c r="B13875" s="49" t="s">
        <v>11911</v>
      </c>
      <c r="C13875" s="49" t="s">
        <v>213</v>
      </c>
    </row>
    <row r="13876" spans="2:3" hidden="1">
      <c r="B13876" s="49" t="s">
        <v>11912</v>
      </c>
      <c r="C13876" s="49" t="s">
        <v>213</v>
      </c>
    </row>
    <row r="13877" spans="2:3" hidden="1">
      <c r="B13877" s="49" t="s">
        <v>11913</v>
      </c>
      <c r="C13877" s="49" t="s">
        <v>213</v>
      </c>
    </row>
    <row r="13878" spans="2:3" hidden="1">
      <c r="B13878" s="49" t="s">
        <v>11914</v>
      </c>
      <c r="C13878" s="49" t="s">
        <v>213</v>
      </c>
    </row>
    <row r="13879" spans="2:3" hidden="1">
      <c r="B13879" s="49" t="s">
        <v>11915</v>
      </c>
      <c r="C13879" s="49" t="s">
        <v>213</v>
      </c>
    </row>
    <row r="13880" spans="2:3" hidden="1">
      <c r="B13880" s="49" t="s">
        <v>11916</v>
      </c>
      <c r="C13880" s="49" t="s">
        <v>213</v>
      </c>
    </row>
    <row r="13881" spans="2:3" hidden="1">
      <c r="B13881" s="49" t="s">
        <v>11917</v>
      </c>
      <c r="C13881" s="49" t="s">
        <v>31</v>
      </c>
    </row>
    <row r="13882" spans="2:3" hidden="1">
      <c r="B13882" s="49" t="s">
        <v>11918</v>
      </c>
      <c r="C13882" s="49" t="s">
        <v>31</v>
      </c>
    </row>
    <row r="13883" spans="2:3" hidden="1">
      <c r="B13883" s="49" t="s">
        <v>11919</v>
      </c>
      <c r="C13883" s="49" t="s">
        <v>31</v>
      </c>
    </row>
    <row r="13884" spans="2:3" hidden="1">
      <c r="B13884" s="49" t="s">
        <v>11920</v>
      </c>
      <c r="C13884" s="49" t="s">
        <v>213</v>
      </c>
    </row>
    <row r="13885" spans="2:3" hidden="1">
      <c r="B13885" s="49" t="s">
        <v>11921</v>
      </c>
      <c r="C13885" s="49" t="s">
        <v>213</v>
      </c>
    </row>
    <row r="13886" spans="2:3" hidden="1">
      <c r="B13886" s="49" t="s">
        <v>11922</v>
      </c>
      <c r="C13886" s="49" t="s">
        <v>213</v>
      </c>
    </row>
    <row r="13887" spans="2:3" hidden="1">
      <c r="B13887" s="49" t="s">
        <v>11923</v>
      </c>
      <c r="C13887" s="49" t="s">
        <v>213</v>
      </c>
    </row>
    <row r="13888" spans="2:3" hidden="1">
      <c r="B13888" s="49" t="s">
        <v>11924</v>
      </c>
      <c r="C13888" s="49" t="s">
        <v>213</v>
      </c>
    </row>
    <row r="13889" spans="2:3" hidden="1">
      <c r="B13889" s="49" t="s">
        <v>11925</v>
      </c>
      <c r="C13889" s="49" t="s">
        <v>213</v>
      </c>
    </row>
    <row r="13890" spans="2:3" hidden="1">
      <c r="B13890" s="49" t="s">
        <v>11926</v>
      </c>
      <c r="C13890" s="49" t="s">
        <v>213</v>
      </c>
    </row>
    <row r="13891" spans="2:3" hidden="1">
      <c r="B13891" s="49" t="s">
        <v>11927</v>
      </c>
      <c r="C13891" s="49" t="s">
        <v>213</v>
      </c>
    </row>
    <row r="13892" spans="2:3" hidden="1">
      <c r="B13892" s="49" t="s">
        <v>11928</v>
      </c>
      <c r="C13892" s="49" t="s">
        <v>213</v>
      </c>
    </row>
    <row r="13893" spans="2:3" hidden="1">
      <c r="B13893" s="49" t="s">
        <v>11929</v>
      </c>
      <c r="C13893" s="49" t="s">
        <v>213</v>
      </c>
    </row>
    <row r="13894" spans="2:3" hidden="1">
      <c r="B13894" s="49" t="s">
        <v>11930</v>
      </c>
      <c r="C13894" s="49" t="s">
        <v>213</v>
      </c>
    </row>
    <row r="13895" spans="2:3" hidden="1">
      <c r="B13895" s="49" t="s">
        <v>11931</v>
      </c>
      <c r="C13895" s="49" t="s">
        <v>213</v>
      </c>
    </row>
    <row r="13896" spans="2:3" hidden="1">
      <c r="B13896" s="49" t="s">
        <v>11932</v>
      </c>
      <c r="C13896" s="49" t="s">
        <v>213</v>
      </c>
    </row>
    <row r="13897" spans="2:3" hidden="1">
      <c r="B13897" s="49" t="s">
        <v>11933</v>
      </c>
      <c r="C13897" s="49" t="s">
        <v>213</v>
      </c>
    </row>
    <row r="13898" spans="2:3" hidden="1">
      <c r="B13898" s="49" t="s">
        <v>11934</v>
      </c>
      <c r="C13898" s="49" t="s">
        <v>213</v>
      </c>
    </row>
    <row r="13899" spans="2:3" hidden="1">
      <c r="B13899" s="49" t="s">
        <v>11935</v>
      </c>
      <c r="C13899" s="49" t="s">
        <v>213</v>
      </c>
    </row>
    <row r="13900" spans="2:3" hidden="1">
      <c r="B13900" s="49" t="s">
        <v>11936</v>
      </c>
      <c r="C13900" s="49" t="s">
        <v>213</v>
      </c>
    </row>
    <row r="13901" spans="2:3" hidden="1">
      <c r="B13901" s="49" t="s">
        <v>11937</v>
      </c>
      <c r="C13901" s="49" t="s">
        <v>213</v>
      </c>
    </row>
    <row r="13902" spans="2:3" hidden="1">
      <c r="B13902" s="49" t="s">
        <v>11938</v>
      </c>
      <c r="C13902" s="49" t="s">
        <v>213</v>
      </c>
    </row>
    <row r="13903" spans="2:3" hidden="1">
      <c r="B13903" s="49" t="s">
        <v>11939</v>
      </c>
      <c r="C13903" s="49" t="s">
        <v>213</v>
      </c>
    </row>
    <row r="13904" spans="2:3" hidden="1">
      <c r="B13904" s="49" t="s">
        <v>11940</v>
      </c>
      <c r="C13904" s="49" t="s">
        <v>213</v>
      </c>
    </row>
    <row r="13905" spans="2:3" hidden="1">
      <c r="B13905" s="49" t="s">
        <v>11941</v>
      </c>
      <c r="C13905" s="49" t="s">
        <v>213</v>
      </c>
    </row>
    <row r="13906" spans="2:3" hidden="1">
      <c r="B13906" s="49" t="s">
        <v>11942</v>
      </c>
      <c r="C13906" s="49" t="s">
        <v>206</v>
      </c>
    </row>
    <row r="13907" spans="2:3" hidden="1">
      <c r="B13907" s="49" t="s">
        <v>11943</v>
      </c>
      <c r="C13907" s="49" t="s">
        <v>206</v>
      </c>
    </row>
    <row r="13908" spans="2:3" hidden="1">
      <c r="B13908" s="49" t="s">
        <v>11944</v>
      </c>
      <c r="C13908" s="49" t="s">
        <v>206</v>
      </c>
    </row>
    <row r="13909" spans="2:3" hidden="1">
      <c r="B13909" s="49" t="s">
        <v>11945</v>
      </c>
      <c r="C13909" s="49" t="s">
        <v>206</v>
      </c>
    </row>
    <row r="13910" spans="2:3" hidden="1">
      <c r="B13910" s="49" t="s">
        <v>11946</v>
      </c>
      <c r="C13910" s="49" t="s">
        <v>206</v>
      </c>
    </row>
    <row r="13911" spans="2:3" hidden="1">
      <c r="B13911" s="49" t="s">
        <v>11947</v>
      </c>
      <c r="C13911" s="49" t="s">
        <v>206</v>
      </c>
    </row>
    <row r="13912" spans="2:3" hidden="1">
      <c r="B13912" s="49" t="s">
        <v>11948</v>
      </c>
      <c r="C13912" s="49" t="s">
        <v>206</v>
      </c>
    </row>
    <row r="13913" spans="2:3" hidden="1">
      <c r="B13913" s="49" t="s">
        <v>11949</v>
      </c>
      <c r="C13913" s="49" t="s">
        <v>206</v>
      </c>
    </row>
    <row r="13914" spans="2:3" hidden="1">
      <c r="B13914" s="49" t="s">
        <v>11950</v>
      </c>
      <c r="C13914" s="49" t="s">
        <v>206</v>
      </c>
    </row>
    <row r="13915" spans="2:3" hidden="1">
      <c r="B13915" s="49" t="s">
        <v>11951</v>
      </c>
      <c r="C13915" s="49" t="s">
        <v>206</v>
      </c>
    </row>
    <row r="13916" spans="2:3" hidden="1">
      <c r="B13916" s="49" t="s">
        <v>11952</v>
      </c>
      <c r="C13916" s="49" t="s">
        <v>206</v>
      </c>
    </row>
    <row r="13917" spans="2:3" hidden="1">
      <c r="B13917" s="49" t="s">
        <v>11953</v>
      </c>
      <c r="C13917" s="49" t="s">
        <v>206</v>
      </c>
    </row>
    <row r="13918" spans="2:3" hidden="1">
      <c r="B13918" s="49" t="s">
        <v>11954</v>
      </c>
      <c r="C13918" s="49" t="s">
        <v>206</v>
      </c>
    </row>
    <row r="13919" spans="2:3" hidden="1">
      <c r="B13919" s="49" t="s">
        <v>11955</v>
      </c>
      <c r="C13919" s="49" t="s">
        <v>206</v>
      </c>
    </row>
    <row r="13920" spans="2:3" hidden="1">
      <c r="B13920" s="49" t="s">
        <v>11956</v>
      </c>
      <c r="C13920" s="49" t="s">
        <v>206</v>
      </c>
    </row>
    <row r="13921" spans="2:3" hidden="1">
      <c r="B13921" s="49" t="s">
        <v>11957</v>
      </c>
      <c r="C13921" s="49" t="s">
        <v>206</v>
      </c>
    </row>
    <row r="13922" spans="2:3" hidden="1">
      <c r="B13922" s="49" t="s">
        <v>11958</v>
      </c>
      <c r="C13922" s="49" t="s">
        <v>206</v>
      </c>
    </row>
    <row r="13923" spans="2:3" hidden="1">
      <c r="B13923" s="49" t="s">
        <v>11959</v>
      </c>
      <c r="C13923" s="49" t="s">
        <v>206</v>
      </c>
    </row>
    <row r="13924" spans="2:3" hidden="1">
      <c r="B13924" s="49" t="s">
        <v>11960</v>
      </c>
      <c r="C13924" s="49" t="s">
        <v>206</v>
      </c>
    </row>
    <row r="13925" spans="2:3" hidden="1">
      <c r="B13925" s="49" t="s">
        <v>11961</v>
      </c>
      <c r="C13925" s="49" t="s">
        <v>206</v>
      </c>
    </row>
    <row r="13926" spans="2:3" hidden="1">
      <c r="B13926" s="49" t="s">
        <v>11962</v>
      </c>
      <c r="C13926" s="49" t="s">
        <v>206</v>
      </c>
    </row>
    <row r="13927" spans="2:3" hidden="1">
      <c r="B13927" s="49" t="s">
        <v>11963</v>
      </c>
      <c r="C13927" s="49" t="s">
        <v>206</v>
      </c>
    </row>
    <row r="13928" spans="2:3" hidden="1">
      <c r="B13928" s="49" t="s">
        <v>11964</v>
      </c>
      <c r="C13928" s="49" t="s">
        <v>206</v>
      </c>
    </row>
    <row r="13929" spans="2:3" hidden="1">
      <c r="B13929" s="49" t="s">
        <v>11965</v>
      </c>
      <c r="C13929" s="49" t="s">
        <v>206</v>
      </c>
    </row>
    <row r="13930" spans="2:3" hidden="1">
      <c r="B13930" s="49" t="s">
        <v>11966</v>
      </c>
      <c r="C13930" s="49" t="s">
        <v>213</v>
      </c>
    </row>
    <row r="13931" spans="2:3" hidden="1">
      <c r="B13931" s="49" t="s">
        <v>11967</v>
      </c>
      <c r="C13931" s="49" t="s">
        <v>213</v>
      </c>
    </row>
    <row r="13932" spans="2:3" hidden="1">
      <c r="B13932" s="49" t="s">
        <v>11968</v>
      </c>
      <c r="C13932" s="49" t="s">
        <v>213</v>
      </c>
    </row>
    <row r="13933" spans="2:3" hidden="1">
      <c r="B13933" s="49" t="s">
        <v>11969</v>
      </c>
      <c r="C13933" s="49" t="s">
        <v>213</v>
      </c>
    </row>
    <row r="13934" spans="2:3" hidden="1">
      <c r="B13934" s="49" t="s">
        <v>11970</v>
      </c>
      <c r="C13934" s="49" t="s">
        <v>213</v>
      </c>
    </row>
    <row r="13935" spans="2:3" hidden="1">
      <c r="B13935" s="49" t="s">
        <v>11971</v>
      </c>
      <c r="C13935" s="49" t="s">
        <v>213</v>
      </c>
    </row>
    <row r="13936" spans="2:3" hidden="1">
      <c r="B13936" s="49" t="s">
        <v>11972</v>
      </c>
      <c r="C13936" s="49" t="s">
        <v>213</v>
      </c>
    </row>
    <row r="13937" spans="2:3" hidden="1">
      <c r="B13937" s="49" t="s">
        <v>11973</v>
      </c>
      <c r="C13937" s="49" t="s">
        <v>213</v>
      </c>
    </row>
    <row r="13938" spans="2:3" hidden="1">
      <c r="B13938" s="49" t="s">
        <v>11974</v>
      </c>
      <c r="C13938" s="49" t="s">
        <v>213</v>
      </c>
    </row>
    <row r="13939" spans="2:3" hidden="1">
      <c r="B13939" s="49" t="s">
        <v>11975</v>
      </c>
      <c r="C13939" s="49" t="s">
        <v>213</v>
      </c>
    </row>
    <row r="13940" spans="2:3" hidden="1">
      <c r="B13940" s="49" t="s">
        <v>11976</v>
      </c>
      <c r="C13940" s="49" t="s">
        <v>213</v>
      </c>
    </row>
    <row r="13941" spans="2:3" hidden="1">
      <c r="B13941" s="49" t="s">
        <v>11977</v>
      </c>
      <c r="C13941" s="49" t="s">
        <v>213</v>
      </c>
    </row>
    <row r="13942" spans="2:3" hidden="1">
      <c r="B13942" s="49" t="s">
        <v>11978</v>
      </c>
      <c r="C13942" s="49" t="s">
        <v>213</v>
      </c>
    </row>
    <row r="13943" spans="2:3" hidden="1">
      <c r="B13943" s="49" t="s">
        <v>11979</v>
      </c>
      <c r="C13943" s="49" t="s">
        <v>213</v>
      </c>
    </row>
    <row r="13944" spans="2:3" hidden="1">
      <c r="B13944" s="49" t="s">
        <v>11980</v>
      </c>
      <c r="C13944" s="49" t="s">
        <v>213</v>
      </c>
    </row>
    <row r="13945" spans="2:3" hidden="1">
      <c r="B13945" s="49" t="s">
        <v>11981</v>
      </c>
      <c r="C13945" s="49" t="s">
        <v>31</v>
      </c>
    </row>
    <row r="13946" spans="2:3" hidden="1">
      <c r="B13946" s="49" t="s">
        <v>11982</v>
      </c>
      <c r="C13946" s="49" t="s">
        <v>213</v>
      </c>
    </row>
    <row r="13947" spans="2:3" hidden="1">
      <c r="B13947" s="49" t="s">
        <v>11983</v>
      </c>
      <c r="C13947" s="49" t="s">
        <v>213</v>
      </c>
    </row>
    <row r="13948" spans="2:3" hidden="1">
      <c r="B13948" s="49" t="s">
        <v>11984</v>
      </c>
      <c r="C13948" s="49" t="s">
        <v>213</v>
      </c>
    </row>
    <row r="13949" spans="2:3" hidden="1">
      <c r="B13949" s="49" t="s">
        <v>11985</v>
      </c>
      <c r="C13949" s="49" t="s">
        <v>213</v>
      </c>
    </row>
    <row r="13950" spans="2:3" hidden="1">
      <c r="B13950" s="49" t="s">
        <v>11986</v>
      </c>
      <c r="C13950" s="49" t="s">
        <v>213</v>
      </c>
    </row>
    <row r="13951" spans="2:3" hidden="1">
      <c r="B13951" s="49" t="s">
        <v>11987</v>
      </c>
      <c r="C13951" s="49" t="s">
        <v>213</v>
      </c>
    </row>
    <row r="13952" spans="2:3" hidden="1">
      <c r="B13952" s="49" t="s">
        <v>11988</v>
      </c>
      <c r="C13952" s="49" t="s">
        <v>213</v>
      </c>
    </row>
    <row r="13953" spans="2:3" hidden="1">
      <c r="B13953" s="49" t="s">
        <v>11989</v>
      </c>
      <c r="C13953" s="49" t="s">
        <v>213</v>
      </c>
    </row>
    <row r="13954" spans="2:3" hidden="1">
      <c r="B13954" s="49" t="s">
        <v>11990</v>
      </c>
      <c r="C13954" s="49" t="s">
        <v>213</v>
      </c>
    </row>
    <row r="13955" spans="2:3" hidden="1">
      <c r="B13955" s="49" t="s">
        <v>11991</v>
      </c>
      <c r="C13955" s="49" t="s">
        <v>213</v>
      </c>
    </row>
    <row r="13956" spans="2:3" hidden="1">
      <c r="B13956" s="49" t="s">
        <v>11992</v>
      </c>
      <c r="C13956" s="49" t="s">
        <v>213</v>
      </c>
    </row>
    <row r="13957" spans="2:3" hidden="1">
      <c r="B13957" s="49" t="s">
        <v>11993</v>
      </c>
      <c r="C13957" s="49" t="s">
        <v>213</v>
      </c>
    </row>
    <row r="13958" spans="2:3" hidden="1">
      <c r="B13958" s="49" t="s">
        <v>11994</v>
      </c>
      <c r="C13958" s="49" t="s">
        <v>213</v>
      </c>
    </row>
    <row r="13959" spans="2:3" hidden="1">
      <c r="B13959" s="49" t="s">
        <v>11995</v>
      </c>
      <c r="C13959" s="49" t="s">
        <v>213</v>
      </c>
    </row>
    <row r="13960" spans="2:3" hidden="1">
      <c r="B13960" s="49" t="s">
        <v>11996</v>
      </c>
      <c r="C13960" s="49" t="s">
        <v>213</v>
      </c>
    </row>
    <row r="13961" spans="2:3" hidden="1">
      <c r="B13961" s="49" t="s">
        <v>11997</v>
      </c>
      <c r="C13961" s="49" t="s">
        <v>213</v>
      </c>
    </row>
    <row r="13962" spans="2:3" hidden="1">
      <c r="B13962" s="49" t="s">
        <v>11998</v>
      </c>
      <c r="C13962" s="49" t="s">
        <v>213</v>
      </c>
    </row>
    <row r="13963" spans="2:3" hidden="1">
      <c r="B13963" s="49" t="s">
        <v>11999</v>
      </c>
      <c r="C13963" s="49" t="s">
        <v>213</v>
      </c>
    </row>
    <row r="13964" spans="2:3" hidden="1">
      <c r="B13964" s="49" t="s">
        <v>12000</v>
      </c>
      <c r="C13964" s="49" t="s">
        <v>213</v>
      </c>
    </row>
    <row r="13965" spans="2:3" hidden="1">
      <c r="B13965" s="49" t="s">
        <v>12001</v>
      </c>
      <c r="C13965" s="49" t="s">
        <v>213</v>
      </c>
    </row>
    <row r="13966" spans="2:3" hidden="1">
      <c r="B13966" s="49" t="s">
        <v>12002</v>
      </c>
      <c r="C13966" s="49" t="s">
        <v>213</v>
      </c>
    </row>
    <row r="13967" spans="2:3" hidden="1">
      <c r="B13967" s="49" t="s">
        <v>12003</v>
      </c>
      <c r="C13967" s="49" t="s">
        <v>213</v>
      </c>
    </row>
    <row r="13968" spans="2:3" hidden="1">
      <c r="B13968" s="49" t="s">
        <v>12004</v>
      </c>
      <c r="C13968" s="49" t="s">
        <v>213</v>
      </c>
    </row>
    <row r="13969" spans="2:3" hidden="1">
      <c r="B13969" s="49" t="s">
        <v>12005</v>
      </c>
      <c r="C13969" s="49" t="s">
        <v>213</v>
      </c>
    </row>
    <row r="13970" spans="2:3" hidden="1">
      <c r="B13970" s="49" t="s">
        <v>12006</v>
      </c>
      <c r="C13970" s="49" t="s">
        <v>213</v>
      </c>
    </row>
    <row r="13971" spans="2:3" hidden="1">
      <c r="B13971" s="49" t="s">
        <v>12007</v>
      </c>
      <c r="C13971" s="49" t="s">
        <v>213</v>
      </c>
    </row>
    <row r="13972" spans="2:3" hidden="1">
      <c r="B13972" s="49" t="s">
        <v>12008</v>
      </c>
      <c r="C13972" s="49" t="s">
        <v>213</v>
      </c>
    </row>
    <row r="13973" spans="2:3" hidden="1">
      <c r="B13973" s="49" t="s">
        <v>12009</v>
      </c>
      <c r="C13973" s="49" t="s">
        <v>213</v>
      </c>
    </row>
    <row r="13974" spans="2:3" hidden="1">
      <c r="B13974" s="49" t="s">
        <v>12010</v>
      </c>
      <c r="C13974" s="49" t="s">
        <v>213</v>
      </c>
    </row>
    <row r="13975" spans="2:3" hidden="1">
      <c r="B13975" s="49" t="s">
        <v>12011</v>
      </c>
      <c r="C13975" s="49" t="s">
        <v>213</v>
      </c>
    </row>
    <row r="13976" spans="2:3" hidden="1">
      <c r="B13976" s="49" t="s">
        <v>12012</v>
      </c>
      <c r="C13976" s="49" t="s">
        <v>213</v>
      </c>
    </row>
    <row r="13977" spans="2:3" hidden="1">
      <c r="B13977" s="49" t="s">
        <v>12013</v>
      </c>
      <c r="C13977" s="49" t="s">
        <v>213</v>
      </c>
    </row>
    <row r="13978" spans="2:3" hidden="1">
      <c r="B13978" s="49" t="s">
        <v>12014</v>
      </c>
      <c r="C13978" s="49" t="s">
        <v>213</v>
      </c>
    </row>
    <row r="13979" spans="2:3" hidden="1">
      <c r="B13979" s="49" t="s">
        <v>12015</v>
      </c>
      <c r="C13979" s="49" t="s">
        <v>213</v>
      </c>
    </row>
    <row r="13980" spans="2:3" hidden="1">
      <c r="B13980" s="49" t="s">
        <v>12016</v>
      </c>
      <c r="C13980" s="49" t="s">
        <v>213</v>
      </c>
    </row>
    <row r="13981" spans="2:3" hidden="1">
      <c r="B13981" s="49" t="s">
        <v>12017</v>
      </c>
      <c r="C13981" s="49" t="s">
        <v>213</v>
      </c>
    </row>
    <row r="13982" spans="2:3" hidden="1">
      <c r="B13982" s="49" t="s">
        <v>12018</v>
      </c>
      <c r="C13982" s="49" t="s">
        <v>213</v>
      </c>
    </row>
    <row r="13983" spans="2:3" hidden="1">
      <c r="B13983" s="49" t="s">
        <v>12019</v>
      </c>
      <c r="C13983" s="49" t="s">
        <v>213</v>
      </c>
    </row>
    <row r="13984" spans="2:3" hidden="1">
      <c r="B13984" s="49" t="s">
        <v>12020</v>
      </c>
      <c r="C13984" s="49" t="s">
        <v>213</v>
      </c>
    </row>
    <row r="13985" spans="2:3" hidden="1">
      <c r="B13985" s="49" t="s">
        <v>12021</v>
      </c>
      <c r="C13985" s="49" t="s">
        <v>213</v>
      </c>
    </row>
    <row r="13986" spans="2:3" hidden="1">
      <c r="B13986" s="49" t="s">
        <v>12022</v>
      </c>
      <c r="C13986" s="49" t="s">
        <v>213</v>
      </c>
    </row>
    <row r="13987" spans="2:3" hidden="1">
      <c r="B13987" s="49" t="s">
        <v>12023</v>
      </c>
      <c r="C13987" s="49" t="s">
        <v>213</v>
      </c>
    </row>
    <row r="13988" spans="2:3" hidden="1">
      <c r="B13988" s="49" t="s">
        <v>12024</v>
      </c>
      <c r="C13988" s="49" t="s">
        <v>213</v>
      </c>
    </row>
    <row r="13989" spans="2:3" hidden="1">
      <c r="B13989" s="49" t="s">
        <v>12025</v>
      </c>
      <c r="C13989" s="49" t="s">
        <v>213</v>
      </c>
    </row>
    <row r="13990" spans="2:3" hidden="1">
      <c r="B13990" s="49" t="s">
        <v>12026</v>
      </c>
      <c r="C13990" s="49" t="s">
        <v>213</v>
      </c>
    </row>
    <row r="13991" spans="2:3" hidden="1">
      <c r="B13991" s="49" t="s">
        <v>12027</v>
      </c>
      <c r="C13991" s="49" t="s">
        <v>213</v>
      </c>
    </row>
    <row r="13992" spans="2:3" hidden="1">
      <c r="B13992" s="49" t="s">
        <v>12028</v>
      </c>
      <c r="C13992" s="49" t="s">
        <v>213</v>
      </c>
    </row>
    <row r="13993" spans="2:3" hidden="1">
      <c r="B13993" s="49" t="s">
        <v>12029</v>
      </c>
      <c r="C13993" s="49" t="s">
        <v>213</v>
      </c>
    </row>
    <row r="13994" spans="2:3" hidden="1">
      <c r="B13994" s="49" t="s">
        <v>12030</v>
      </c>
      <c r="C13994" s="49" t="s">
        <v>213</v>
      </c>
    </row>
    <row r="13995" spans="2:3" hidden="1">
      <c r="B13995" s="49" t="s">
        <v>12031</v>
      </c>
      <c r="C13995" s="49" t="s">
        <v>213</v>
      </c>
    </row>
    <row r="13996" spans="2:3" hidden="1">
      <c r="B13996" s="49" t="s">
        <v>12032</v>
      </c>
      <c r="C13996" s="49" t="s">
        <v>213</v>
      </c>
    </row>
    <row r="13997" spans="2:3" hidden="1">
      <c r="B13997" s="49" t="s">
        <v>12033</v>
      </c>
      <c r="C13997" s="49" t="s">
        <v>213</v>
      </c>
    </row>
    <row r="13998" spans="2:3" hidden="1">
      <c r="B13998" s="49" t="s">
        <v>12034</v>
      </c>
      <c r="C13998" s="49" t="s">
        <v>213</v>
      </c>
    </row>
    <row r="13999" spans="2:3" hidden="1">
      <c r="B13999" s="49" t="s">
        <v>12035</v>
      </c>
      <c r="C13999" s="49" t="s">
        <v>213</v>
      </c>
    </row>
    <row r="14000" spans="2:3" hidden="1">
      <c r="B14000" s="49" t="s">
        <v>12036</v>
      </c>
      <c r="C14000" s="49" t="s">
        <v>213</v>
      </c>
    </row>
    <row r="14001" spans="2:3" hidden="1">
      <c r="B14001" s="49" t="s">
        <v>12037</v>
      </c>
      <c r="C14001" s="49" t="s">
        <v>213</v>
      </c>
    </row>
    <row r="14002" spans="2:3" hidden="1">
      <c r="B14002" s="49" t="s">
        <v>12038</v>
      </c>
      <c r="C14002" s="49" t="s">
        <v>213</v>
      </c>
    </row>
    <row r="14003" spans="2:3" hidden="1">
      <c r="B14003" s="49" t="s">
        <v>12039</v>
      </c>
      <c r="C14003" s="49" t="s">
        <v>206</v>
      </c>
    </row>
    <row r="14004" spans="2:3" hidden="1">
      <c r="B14004" s="49" t="s">
        <v>12040</v>
      </c>
      <c r="C14004" s="49" t="s">
        <v>206</v>
      </c>
    </row>
    <row r="14005" spans="2:3" hidden="1">
      <c r="B14005" s="49" t="s">
        <v>12041</v>
      </c>
      <c r="C14005" s="49" t="s">
        <v>206</v>
      </c>
    </row>
    <row r="14006" spans="2:3" hidden="1">
      <c r="B14006" s="49" t="s">
        <v>12042</v>
      </c>
      <c r="C14006" s="49" t="s">
        <v>206</v>
      </c>
    </row>
    <row r="14007" spans="2:3" hidden="1">
      <c r="B14007" s="49" t="s">
        <v>12043</v>
      </c>
      <c r="C14007" s="49" t="s">
        <v>206</v>
      </c>
    </row>
    <row r="14008" spans="2:3" hidden="1">
      <c r="B14008" s="49" t="s">
        <v>12044</v>
      </c>
      <c r="C14008" s="49" t="s">
        <v>206</v>
      </c>
    </row>
    <row r="14009" spans="2:3" hidden="1">
      <c r="B14009" s="49" t="s">
        <v>12045</v>
      </c>
      <c r="C14009" s="49" t="s">
        <v>206</v>
      </c>
    </row>
    <row r="14010" spans="2:3" hidden="1">
      <c r="B14010" s="49" t="s">
        <v>12046</v>
      </c>
      <c r="C14010" s="49" t="s">
        <v>206</v>
      </c>
    </row>
    <row r="14011" spans="2:3" hidden="1">
      <c r="B14011" s="49" t="s">
        <v>12047</v>
      </c>
      <c r="C14011" s="49" t="s">
        <v>206</v>
      </c>
    </row>
    <row r="14012" spans="2:3" hidden="1">
      <c r="B14012" s="49" t="s">
        <v>12048</v>
      </c>
      <c r="C14012" s="49" t="s">
        <v>209</v>
      </c>
    </row>
    <row r="14013" spans="2:3" hidden="1">
      <c r="B14013" s="49" t="s">
        <v>12049</v>
      </c>
      <c r="C14013" s="49" t="s">
        <v>209</v>
      </c>
    </row>
    <row r="14014" spans="2:3" hidden="1">
      <c r="B14014" s="49" t="s">
        <v>12050</v>
      </c>
      <c r="C14014" s="49" t="s">
        <v>209</v>
      </c>
    </row>
    <row r="14015" spans="2:3" hidden="1">
      <c r="B14015" s="49" t="s">
        <v>12051</v>
      </c>
      <c r="C14015" s="49" t="s">
        <v>209</v>
      </c>
    </row>
    <row r="14016" spans="2:3" hidden="1">
      <c r="B14016" s="49" t="s">
        <v>12052</v>
      </c>
      <c r="C14016" s="49" t="s">
        <v>209</v>
      </c>
    </row>
    <row r="14017" spans="2:3" hidden="1">
      <c r="B14017" s="49" t="s">
        <v>12053</v>
      </c>
      <c r="C14017" s="49" t="s">
        <v>209</v>
      </c>
    </row>
    <row r="14018" spans="2:3" hidden="1">
      <c r="B14018" s="49" t="s">
        <v>12054</v>
      </c>
      <c r="C14018" s="49" t="s">
        <v>209</v>
      </c>
    </row>
    <row r="14019" spans="2:3" hidden="1">
      <c r="B14019" s="49" t="s">
        <v>12055</v>
      </c>
      <c r="C14019" s="49" t="s">
        <v>209</v>
      </c>
    </row>
    <row r="14020" spans="2:3" hidden="1">
      <c r="B14020" s="49" t="s">
        <v>12056</v>
      </c>
      <c r="C14020" s="49" t="s">
        <v>209</v>
      </c>
    </row>
    <row r="14021" spans="2:3" hidden="1">
      <c r="B14021" s="49" t="s">
        <v>12057</v>
      </c>
      <c r="C14021" s="49" t="s">
        <v>209</v>
      </c>
    </row>
    <row r="14022" spans="2:3" hidden="1">
      <c r="B14022" s="49" t="s">
        <v>12058</v>
      </c>
      <c r="C14022" s="49" t="s">
        <v>209</v>
      </c>
    </row>
    <row r="14023" spans="2:3" hidden="1">
      <c r="B14023" s="49" t="s">
        <v>12059</v>
      </c>
      <c r="C14023" s="49" t="s">
        <v>209</v>
      </c>
    </row>
    <row r="14024" spans="2:3" hidden="1">
      <c r="B14024" s="49" t="s">
        <v>12060</v>
      </c>
      <c r="C14024" s="49" t="s">
        <v>209</v>
      </c>
    </row>
    <row r="14025" spans="2:3" hidden="1">
      <c r="B14025" s="49" t="s">
        <v>12061</v>
      </c>
      <c r="C14025" s="49" t="s">
        <v>209</v>
      </c>
    </row>
    <row r="14026" spans="2:3" hidden="1">
      <c r="B14026" s="49" t="s">
        <v>12062</v>
      </c>
      <c r="C14026" s="49" t="s">
        <v>209</v>
      </c>
    </row>
    <row r="14027" spans="2:3" hidden="1">
      <c r="B14027" s="49" t="s">
        <v>12063</v>
      </c>
      <c r="C14027" s="49" t="s">
        <v>209</v>
      </c>
    </row>
    <row r="14028" spans="2:3" hidden="1">
      <c r="B14028" s="49" t="s">
        <v>12064</v>
      </c>
      <c r="C14028" s="49" t="s">
        <v>209</v>
      </c>
    </row>
    <row r="14029" spans="2:3" hidden="1">
      <c r="B14029" s="49" t="s">
        <v>12065</v>
      </c>
      <c r="C14029" s="49" t="s">
        <v>209</v>
      </c>
    </row>
    <row r="14030" spans="2:3" hidden="1">
      <c r="B14030" s="49" t="s">
        <v>12066</v>
      </c>
      <c r="C14030" s="49" t="s">
        <v>209</v>
      </c>
    </row>
    <row r="14031" spans="2:3" hidden="1">
      <c r="B14031" s="49" t="s">
        <v>12067</v>
      </c>
      <c r="C14031" s="49" t="s">
        <v>209</v>
      </c>
    </row>
    <row r="14032" spans="2:3" hidden="1">
      <c r="B14032" s="49" t="s">
        <v>12068</v>
      </c>
      <c r="C14032" s="49" t="s">
        <v>209</v>
      </c>
    </row>
    <row r="14033" spans="2:3" hidden="1">
      <c r="B14033" s="49" t="s">
        <v>12069</v>
      </c>
      <c r="C14033" s="49" t="s">
        <v>209</v>
      </c>
    </row>
    <row r="14034" spans="2:3" hidden="1">
      <c r="B14034" s="49" t="s">
        <v>12070</v>
      </c>
      <c r="C14034" s="49" t="s">
        <v>209</v>
      </c>
    </row>
    <row r="14035" spans="2:3" hidden="1">
      <c r="B14035" s="49" t="s">
        <v>12071</v>
      </c>
      <c r="C14035" s="49" t="s">
        <v>209</v>
      </c>
    </row>
    <row r="14036" spans="2:3" hidden="1">
      <c r="B14036" s="49" t="s">
        <v>12072</v>
      </c>
      <c r="C14036" s="49" t="s">
        <v>209</v>
      </c>
    </row>
    <row r="14037" spans="2:3" hidden="1">
      <c r="B14037" s="49" t="s">
        <v>12073</v>
      </c>
      <c r="C14037" s="49" t="s">
        <v>209</v>
      </c>
    </row>
    <row r="14038" spans="2:3" hidden="1">
      <c r="B14038" s="49" t="s">
        <v>12074</v>
      </c>
      <c r="C14038" s="49" t="s">
        <v>209</v>
      </c>
    </row>
    <row r="14039" spans="2:3" hidden="1">
      <c r="B14039" s="49" t="s">
        <v>12075</v>
      </c>
      <c r="C14039" s="49" t="s">
        <v>209</v>
      </c>
    </row>
    <row r="14040" spans="2:3" hidden="1">
      <c r="B14040" s="49" t="s">
        <v>12076</v>
      </c>
      <c r="C14040" s="49" t="s">
        <v>209</v>
      </c>
    </row>
    <row r="14041" spans="2:3" hidden="1">
      <c r="B14041" s="49" t="s">
        <v>12077</v>
      </c>
      <c r="C14041" s="49" t="s">
        <v>209</v>
      </c>
    </row>
    <row r="14042" spans="2:3" hidden="1">
      <c r="B14042" s="49" t="s">
        <v>12078</v>
      </c>
      <c r="C14042" s="49" t="s">
        <v>209</v>
      </c>
    </row>
    <row r="14043" spans="2:3" hidden="1">
      <c r="B14043" s="49" t="s">
        <v>12079</v>
      </c>
      <c r="C14043" s="49" t="s">
        <v>209</v>
      </c>
    </row>
    <row r="14044" spans="2:3" hidden="1">
      <c r="B14044" s="49" t="s">
        <v>12080</v>
      </c>
      <c r="C14044" s="49" t="s">
        <v>209</v>
      </c>
    </row>
    <row r="14045" spans="2:3" hidden="1">
      <c r="B14045" s="49" t="s">
        <v>12081</v>
      </c>
      <c r="C14045" s="49" t="s">
        <v>209</v>
      </c>
    </row>
    <row r="14046" spans="2:3" hidden="1">
      <c r="B14046" s="49" t="s">
        <v>12082</v>
      </c>
      <c r="C14046" s="49" t="s">
        <v>209</v>
      </c>
    </row>
    <row r="14047" spans="2:3" hidden="1">
      <c r="B14047" s="49" t="s">
        <v>12083</v>
      </c>
      <c r="C14047" s="49" t="s">
        <v>209</v>
      </c>
    </row>
    <row r="14048" spans="2:3" hidden="1">
      <c r="B14048" s="49" t="s">
        <v>12084</v>
      </c>
      <c r="C14048" s="49" t="s">
        <v>209</v>
      </c>
    </row>
    <row r="14049" spans="2:3" hidden="1">
      <c r="B14049" s="49" t="s">
        <v>12085</v>
      </c>
      <c r="C14049" s="49" t="s">
        <v>209</v>
      </c>
    </row>
    <row r="14050" spans="2:3" hidden="1">
      <c r="B14050" s="49" t="s">
        <v>12086</v>
      </c>
      <c r="C14050" s="49" t="s">
        <v>209</v>
      </c>
    </row>
    <row r="14051" spans="2:3" hidden="1">
      <c r="B14051" s="49" t="s">
        <v>12087</v>
      </c>
      <c r="C14051" s="49" t="s">
        <v>209</v>
      </c>
    </row>
    <row r="14052" spans="2:3" hidden="1">
      <c r="B14052" s="49" t="s">
        <v>12088</v>
      </c>
      <c r="C14052" s="49" t="s">
        <v>209</v>
      </c>
    </row>
    <row r="14053" spans="2:3" hidden="1">
      <c r="B14053" s="49" t="s">
        <v>12089</v>
      </c>
      <c r="C14053" s="49" t="s">
        <v>209</v>
      </c>
    </row>
    <row r="14054" spans="2:3" hidden="1">
      <c r="B14054" s="49" t="s">
        <v>12090</v>
      </c>
      <c r="C14054" s="49" t="s">
        <v>209</v>
      </c>
    </row>
    <row r="14055" spans="2:3" hidden="1">
      <c r="B14055" s="49" t="s">
        <v>12091</v>
      </c>
      <c r="C14055" s="49" t="s">
        <v>209</v>
      </c>
    </row>
    <row r="14056" spans="2:3" hidden="1">
      <c r="B14056" s="49" t="s">
        <v>12092</v>
      </c>
      <c r="C14056" s="49" t="s">
        <v>209</v>
      </c>
    </row>
    <row r="14057" spans="2:3" hidden="1">
      <c r="B14057" s="49" t="s">
        <v>12093</v>
      </c>
      <c r="C14057" s="49" t="s">
        <v>209</v>
      </c>
    </row>
    <row r="14058" spans="2:3" hidden="1">
      <c r="B14058" s="49" t="s">
        <v>12094</v>
      </c>
      <c r="C14058" s="49" t="s">
        <v>209</v>
      </c>
    </row>
    <row r="14059" spans="2:3" hidden="1">
      <c r="B14059" s="49" t="s">
        <v>12095</v>
      </c>
      <c r="C14059" s="49" t="s">
        <v>209</v>
      </c>
    </row>
    <row r="14060" spans="2:3" hidden="1">
      <c r="B14060" s="49" t="s">
        <v>12096</v>
      </c>
      <c r="C14060" s="49" t="s">
        <v>209</v>
      </c>
    </row>
    <row r="14061" spans="2:3" hidden="1">
      <c r="B14061" s="49" t="s">
        <v>12097</v>
      </c>
      <c r="C14061" s="49" t="s">
        <v>209</v>
      </c>
    </row>
    <row r="14062" spans="2:3" hidden="1">
      <c r="B14062" s="49" t="s">
        <v>12098</v>
      </c>
      <c r="C14062" s="49" t="s">
        <v>209</v>
      </c>
    </row>
    <row r="14063" spans="2:3" hidden="1">
      <c r="B14063" s="49" t="s">
        <v>12099</v>
      </c>
      <c r="C14063" s="49" t="s">
        <v>209</v>
      </c>
    </row>
    <row r="14064" spans="2:3" hidden="1">
      <c r="B14064" s="49" t="s">
        <v>12100</v>
      </c>
      <c r="C14064" s="49" t="s">
        <v>209</v>
      </c>
    </row>
    <row r="14065" spans="2:3" hidden="1">
      <c r="B14065" s="49" t="s">
        <v>12101</v>
      </c>
      <c r="C14065" s="49" t="s">
        <v>209</v>
      </c>
    </row>
    <row r="14066" spans="2:3" hidden="1">
      <c r="B14066" s="49" t="s">
        <v>12102</v>
      </c>
      <c r="C14066" s="49" t="s">
        <v>209</v>
      </c>
    </row>
    <row r="14067" spans="2:3" hidden="1">
      <c r="B14067" s="49" t="s">
        <v>12103</v>
      </c>
      <c r="C14067" s="49" t="s">
        <v>209</v>
      </c>
    </row>
    <row r="14068" spans="2:3" hidden="1">
      <c r="B14068" s="49" t="s">
        <v>12104</v>
      </c>
      <c r="C14068" s="49" t="s">
        <v>209</v>
      </c>
    </row>
    <row r="14069" spans="2:3" hidden="1">
      <c r="B14069" s="49" t="s">
        <v>12105</v>
      </c>
      <c r="C14069" s="49" t="s">
        <v>209</v>
      </c>
    </row>
    <row r="14070" spans="2:3" hidden="1">
      <c r="B14070" s="49" t="s">
        <v>12106</v>
      </c>
      <c r="C14070" s="49" t="s">
        <v>209</v>
      </c>
    </row>
    <row r="14071" spans="2:3" hidden="1">
      <c r="B14071" s="49" t="s">
        <v>12107</v>
      </c>
      <c r="C14071" s="49" t="s">
        <v>209</v>
      </c>
    </row>
    <row r="14072" spans="2:3" hidden="1">
      <c r="B14072" s="49" t="s">
        <v>12108</v>
      </c>
      <c r="C14072" s="49" t="s">
        <v>209</v>
      </c>
    </row>
    <row r="14073" spans="2:3" hidden="1">
      <c r="B14073" s="49" t="s">
        <v>12109</v>
      </c>
      <c r="C14073" s="49" t="s">
        <v>209</v>
      </c>
    </row>
    <row r="14074" spans="2:3" hidden="1">
      <c r="B14074" s="49" t="s">
        <v>12110</v>
      </c>
      <c r="C14074" s="49" t="s">
        <v>209</v>
      </c>
    </row>
    <row r="14075" spans="2:3" hidden="1">
      <c r="B14075" s="49" t="s">
        <v>12111</v>
      </c>
      <c r="C14075" s="49" t="s">
        <v>209</v>
      </c>
    </row>
    <row r="14076" spans="2:3" hidden="1">
      <c r="B14076" s="49" t="s">
        <v>12112</v>
      </c>
      <c r="C14076" s="49" t="s">
        <v>209</v>
      </c>
    </row>
    <row r="14077" spans="2:3" hidden="1">
      <c r="B14077" s="49" t="s">
        <v>12113</v>
      </c>
      <c r="C14077" s="49" t="s">
        <v>209</v>
      </c>
    </row>
    <row r="14078" spans="2:3" hidden="1">
      <c r="B14078" s="49" t="s">
        <v>12114</v>
      </c>
      <c r="C14078" s="49" t="s">
        <v>209</v>
      </c>
    </row>
    <row r="14079" spans="2:3" hidden="1">
      <c r="B14079" s="49" t="s">
        <v>12115</v>
      </c>
      <c r="C14079" s="49" t="s">
        <v>209</v>
      </c>
    </row>
    <row r="14080" spans="2:3" hidden="1">
      <c r="B14080" s="49" t="s">
        <v>12116</v>
      </c>
      <c r="C14080" s="49" t="s">
        <v>209</v>
      </c>
    </row>
    <row r="14081" spans="2:3" hidden="1">
      <c r="B14081" s="49" t="s">
        <v>12117</v>
      </c>
      <c r="C14081" s="49" t="s">
        <v>209</v>
      </c>
    </row>
    <row r="14082" spans="2:3" hidden="1">
      <c r="B14082" s="49" t="s">
        <v>12118</v>
      </c>
      <c r="C14082" s="49" t="s">
        <v>209</v>
      </c>
    </row>
    <row r="14083" spans="2:3" hidden="1">
      <c r="B14083" s="49" t="s">
        <v>12119</v>
      </c>
      <c r="C14083" s="49" t="s">
        <v>209</v>
      </c>
    </row>
    <row r="14084" spans="2:3" hidden="1">
      <c r="B14084" s="49" t="s">
        <v>12120</v>
      </c>
      <c r="C14084" s="49" t="s">
        <v>209</v>
      </c>
    </row>
    <row r="14085" spans="2:3" hidden="1">
      <c r="B14085" s="49" t="s">
        <v>12121</v>
      </c>
      <c r="C14085" s="49" t="s">
        <v>209</v>
      </c>
    </row>
    <row r="14086" spans="2:3" hidden="1">
      <c r="B14086" s="49" t="s">
        <v>12122</v>
      </c>
      <c r="C14086" s="49" t="s">
        <v>209</v>
      </c>
    </row>
    <row r="14087" spans="2:3" hidden="1">
      <c r="B14087" s="49" t="s">
        <v>12123</v>
      </c>
      <c r="C14087" s="49" t="s">
        <v>209</v>
      </c>
    </row>
    <row r="14088" spans="2:3" hidden="1">
      <c r="B14088" s="49" t="s">
        <v>12124</v>
      </c>
      <c r="C14088" s="49" t="s">
        <v>209</v>
      </c>
    </row>
    <row r="14089" spans="2:3" hidden="1">
      <c r="B14089" s="49" t="s">
        <v>12125</v>
      </c>
      <c r="C14089" s="49" t="s">
        <v>209</v>
      </c>
    </row>
    <row r="14090" spans="2:3" hidden="1">
      <c r="B14090" s="49" t="s">
        <v>12126</v>
      </c>
      <c r="C14090" s="49" t="s">
        <v>209</v>
      </c>
    </row>
    <row r="14091" spans="2:3" hidden="1">
      <c r="B14091" s="49" t="s">
        <v>12127</v>
      </c>
      <c r="C14091" s="49" t="s">
        <v>209</v>
      </c>
    </row>
    <row r="14092" spans="2:3" hidden="1">
      <c r="B14092" s="49" t="s">
        <v>12128</v>
      </c>
      <c r="C14092" s="49" t="s">
        <v>209</v>
      </c>
    </row>
    <row r="14093" spans="2:3" hidden="1">
      <c r="B14093" s="49" t="s">
        <v>12129</v>
      </c>
      <c r="C14093" s="49" t="s">
        <v>213</v>
      </c>
    </row>
    <row r="14094" spans="2:3">
      <c r="B14094" s="49" t="s">
        <v>12130</v>
      </c>
      <c r="C14094" s="49" t="s">
        <v>224</v>
      </c>
    </row>
    <row r="14095" spans="2:3" hidden="1">
      <c r="B14095" s="49" t="s">
        <v>12131</v>
      </c>
      <c r="C14095" s="49" t="s">
        <v>213</v>
      </c>
    </row>
    <row r="14096" spans="2:3">
      <c r="B14096" s="49" t="s">
        <v>12132</v>
      </c>
      <c r="C14096" s="49" t="s">
        <v>224</v>
      </c>
    </row>
    <row r="14097" spans="2:3" hidden="1">
      <c r="B14097" s="49" t="s">
        <v>12133</v>
      </c>
      <c r="C14097" s="49" t="s">
        <v>213</v>
      </c>
    </row>
    <row r="14098" spans="2:3" hidden="1">
      <c r="B14098" s="49" t="s">
        <v>12134</v>
      </c>
      <c r="C14098" s="49" t="s">
        <v>213</v>
      </c>
    </row>
    <row r="14099" spans="2:3">
      <c r="B14099" s="49" t="s">
        <v>12135</v>
      </c>
      <c r="C14099" s="49" t="s">
        <v>224</v>
      </c>
    </row>
    <row r="14100" spans="2:3" hidden="1">
      <c r="B14100" s="49" t="s">
        <v>12136</v>
      </c>
      <c r="C14100" s="49" t="s">
        <v>213</v>
      </c>
    </row>
    <row r="14101" spans="2:3" hidden="1">
      <c r="B14101" s="49" t="s">
        <v>12137</v>
      </c>
      <c r="C14101" s="49" t="s">
        <v>213</v>
      </c>
    </row>
    <row r="14102" spans="2:3" hidden="1">
      <c r="B14102" s="49" t="s">
        <v>12138</v>
      </c>
      <c r="C14102" s="49" t="s">
        <v>213</v>
      </c>
    </row>
    <row r="14103" spans="2:3" hidden="1">
      <c r="B14103" s="49" t="s">
        <v>12139</v>
      </c>
      <c r="C14103" s="49" t="s">
        <v>31</v>
      </c>
    </row>
    <row r="14104" spans="2:3" hidden="1">
      <c r="B14104" s="49" t="s">
        <v>12140</v>
      </c>
      <c r="C14104" s="49" t="s">
        <v>213</v>
      </c>
    </row>
    <row r="14105" spans="2:3" hidden="1">
      <c r="B14105" s="49" t="s">
        <v>12141</v>
      </c>
      <c r="C14105" s="49" t="s">
        <v>213</v>
      </c>
    </row>
    <row r="14106" spans="2:3" hidden="1">
      <c r="B14106" s="49" t="s">
        <v>12142</v>
      </c>
      <c r="C14106" s="49" t="s">
        <v>213</v>
      </c>
    </row>
    <row r="14107" spans="2:3" hidden="1">
      <c r="B14107" s="49" t="s">
        <v>12143</v>
      </c>
      <c r="C14107" s="49" t="s">
        <v>31</v>
      </c>
    </row>
    <row r="14108" spans="2:3" hidden="1">
      <c r="B14108" s="49" t="s">
        <v>12144</v>
      </c>
      <c r="C14108" s="49" t="s">
        <v>31</v>
      </c>
    </row>
    <row r="14109" spans="2:3" hidden="1">
      <c r="B14109" s="49" t="s">
        <v>12145</v>
      </c>
      <c r="C14109" s="49" t="s">
        <v>31</v>
      </c>
    </row>
    <row r="14110" spans="2:3" hidden="1">
      <c r="B14110" s="49" t="s">
        <v>12146</v>
      </c>
      <c r="C14110" s="49" t="s">
        <v>213</v>
      </c>
    </row>
    <row r="14111" spans="2:3">
      <c r="B14111" s="49" t="s">
        <v>12147</v>
      </c>
      <c r="C14111" s="49" t="s">
        <v>224</v>
      </c>
    </row>
    <row r="14112" spans="2:3" hidden="1">
      <c r="B14112" s="49" t="s">
        <v>12148</v>
      </c>
      <c r="C14112" s="49" t="s">
        <v>213</v>
      </c>
    </row>
    <row r="14113" spans="2:3">
      <c r="B14113" s="49" t="s">
        <v>12149</v>
      </c>
      <c r="C14113" s="49" t="s">
        <v>224</v>
      </c>
    </row>
    <row r="14114" spans="2:3" hidden="1">
      <c r="B14114" s="49" t="s">
        <v>12150</v>
      </c>
      <c r="C14114" s="49" t="s">
        <v>213</v>
      </c>
    </row>
    <row r="14115" spans="2:3" hidden="1">
      <c r="B14115" s="49" t="s">
        <v>12151</v>
      </c>
      <c r="C14115" s="49" t="s">
        <v>213</v>
      </c>
    </row>
    <row r="14116" spans="2:3">
      <c r="B14116" s="49" t="s">
        <v>12152</v>
      </c>
      <c r="C14116" s="49" t="s">
        <v>224</v>
      </c>
    </row>
    <row r="14117" spans="2:3" hidden="1">
      <c r="B14117" s="49" t="s">
        <v>12153</v>
      </c>
      <c r="C14117" s="49" t="s">
        <v>213</v>
      </c>
    </row>
    <row r="14118" spans="2:3" hidden="1">
      <c r="B14118" s="49" t="s">
        <v>12154</v>
      </c>
      <c r="C14118" s="49" t="s">
        <v>213</v>
      </c>
    </row>
    <row r="14119" spans="2:3" hidden="1">
      <c r="B14119" s="49" t="s">
        <v>12155</v>
      </c>
      <c r="C14119" s="49" t="s">
        <v>213</v>
      </c>
    </row>
    <row r="14120" spans="2:3" hidden="1">
      <c r="B14120" s="49" t="s">
        <v>12156</v>
      </c>
      <c r="C14120" s="49" t="s">
        <v>213</v>
      </c>
    </row>
    <row r="14121" spans="2:3" hidden="1">
      <c r="B14121" s="49" t="s">
        <v>12157</v>
      </c>
      <c r="C14121" s="49" t="s">
        <v>213</v>
      </c>
    </row>
    <row r="14122" spans="2:3" hidden="1">
      <c r="B14122" s="49" t="s">
        <v>12158</v>
      </c>
      <c r="C14122" s="49" t="s">
        <v>213</v>
      </c>
    </row>
    <row r="14123" spans="2:3" hidden="1">
      <c r="B14123" s="49" t="s">
        <v>12159</v>
      </c>
      <c r="C14123" s="49" t="s">
        <v>213</v>
      </c>
    </row>
    <row r="14124" spans="2:3" hidden="1">
      <c r="B14124" s="49" t="s">
        <v>12160</v>
      </c>
      <c r="C14124" s="49" t="s">
        <v>31</v>
      </c>
    </row>
    <row r="14125" spans="2:3" hidden="1">
      <c r="B14125" s="49" t="s">
        <v>12161</v>
      </c>
      <c r="C14125" s="49" t="s">
        <v>31</v>
      </c>
    </row>
    <row r="14126" spans="2:3" hidden="1">
      <c r="B14126" s="49" t="s">
        <v>12162</v>
      </c>
      <c r="C14126" s="49" t="s">
        <v>31</v>
      </c>
    </row>
    <row r="14127" spans="2:3" hidden="1">
      <c r="B14127" s="49" t="s">
        <v>12163</v>
      </c>
      <c r="C14127" s="49" t="s">
        <v>213</v>
      </c>
    </row>
    <row r="14128" spans="2:3" hidden="1">
      <c r="B14128" s="49" t="s">
        <v>12164</v>
      </c>
      <c r="C14128" s="49" t="s">
        <v>213</v>
      </c>
    </row>
    <row r="14129" spans="2:3">
      <c r="B14129" s="49" t="s">
        <v>12165</v>
      </c>
      <c r="C14129" s="49" t="s">
        <v>224</v>
      </c>
    </row>
    <row r="14130" spans="2:3" hidden="1">
      <c r="B14130" s="49" t="s">
        <v>12166</v>
      </c>
      <c r="C14130" s="49" t="s">
        <v>213</v>
      </c>
    </row>
    <row r="14131" spans="2:3" hidden="1">
      <c r="B14131" s="49" t="s">
        <v>12167</v>
      </c>
      <c r="C14131" s="49" t="s">
        <v>213</v>
      </c>
    </row>
    <row r="14132" spans="2:3">
      <c r="B14132" s="49" t="s">
        <v>12168</v>
      </c>
      <c r="C14132" s="49" t="s">
        <v>224</v>
      </c>
    </row>
    <row r="14133" spans="2:3" hidden="1">
      <c r="B14133" s="49" t="s">
        <v>12169</v>
      </c>
      <c r="C14133" s="49" t="s">
        <v>213</v>
      </c>
    </row>
    <row r="14134" spans="2:3" hidden="1">
      <c r="B14134" s="49" t="s">
        <v>12170</v>
      </c>
      <c r="C14134" s="49" t="s">
        <v>213</v>
      </c>
    </row>
    <row r="14135" spans="2:3" hidden="1">
      <c r="B14135" s="49" t="s">
        <v>12171</v>
      </c>
      <c r="C14135" s="49" t="s">
        <v>213</v>
      </c>
    </row>
    <row r="14136" spans="2:3">
      <c r="B14136" s="49" t="s">
        <v>12172</v>
      </c>
      <c r="C14136" s="49" t="s">
        <v>224</v>
      </c>
    </row>
    <row r="14137" spans="2:3" hidden="1">
      <c r="B14137" s="49" t="s">
        <v>12173</v>
      </c>
      <c r="C14137" s="49" t="s">
        <v>213</v>
      </c>
    </row>
    <row r="14138" spans="2:3" hidden="1">
      <c r="B14138" s="49" t="s">
        <v>12174</v>
      </c>
      <c r="C14138" s="49" t="s">
        <v>213</v>
      </c>
    </row>
    <row r="14139" spans="2:3" hidden="1">
      <c r="B14139" s="49" t="s">
        <v>12175</v>
      </c>
      <c r="C14139" s="49" t="s">
        <v>213</v>
      </c>
    </row>
    <row r="14140" spans="2:3" hidden="1">
      <c r="B14140" s="49" t="s">
        <v>12176</v>
      </c>
      <c r="C14140" s="49" t="s">
        <v>213</v>
      </c>
    </row>
    <row r="14141" spans="2:3" hidden="1">
      <c r="B14141" s="49" t="s">
        <v>12177</v>
      </c>
      <c r="C14141" s="49" t="s">
        <v>213</v>
      </c>
    </row>
    <row r="14142" spans="2:3" hidden="1">
      <c r="B14142" s="49" t="s">
        <v>12178</v>
      </c>
      <c r="C14142" s="49" t="s">
        <v>213</v>
      </c>
    </row>
    <row r="14143" spans="2:3" hidden="1">
      <c r="B14143" s="49" t="s">
        <v>12179</v>
      </c>
      <c r="C14143" s="49" t="s">
        <v>213</v>
      </c>
    </row>
    <row r="14144" spans="2:3" hidden="1">
      <c r="B14144" s="49" t="s">
        <v>12180</v>
      </c>
      <c r="C14144" s="49" t="s">
        <v>213</v>
      </c>
    </row>
    <row r="14145" spans="2:3" hidden="1">
      <c r="B14145" s="49" t="s">
        <v>12181</v>
      </c>
      <c r="C14145" s="49" t="s">
        <v>213</v>
      </c>
    </row>
    <row r="14146" spans="2:3" hidden="1">
      <c r="B14146" s="49" t="s">
        <v>12182</v>
      </c>
      <c r="C14146" s="49" t="s">
        <v>31</v>
      </c>
    </row>
    <row r="14147" spans="2:3" hidden="1">
      <c r="B14147" s="49" t="s">
        <v>12183</v>
      </c>
      <c r="C14147" s="49" t="s">
        <v>31</v>
      </c>
    </row>
    <row r="14148" spans="2:3" hidden="1">
      <c r="B14148" s="49" t="s">
        <v>12184</v>
      </c>
      <c r="C14148" s="49" t="s">
        <v>31</v>
      </c>
    </row>
    <row r="14149" spans="2:3" hidden="1">
      <c r="B14149" s="49" t="s">
        <v>12185</v>
      </c>
      <c r="C14149" s="49" t="s">
        <v>213</v>
      </c>
    </row>
    <row r="14150" spans="2:3" hidden="1">
      <c r="B14150" s="49" t="s">
        <v>12186</v>
      </c>
      <c r="C14150" s="49" t="s">
        <v>213</v>
      </c>
    </row>
    <row r="14151" spans="2:3" hidden="1">
      <c r="B14151" s="49" t="s">
        <v>12187</v>
      </c>
      <c r="C14151" s="49" t="s">
        <v>213</v>
      </c>
    </row>
    <row r="14152" spans="2:3" hidden="1">
      <c r="B14152" s="49" t="s">
        <v>12188</v>
      </c>
      <c r="C14152" s="49" t="s">
        <v>213</v>
      </c>
    </row>
    <row r="14153" spans="2:3" hidden="1">
      <c r="B14153" s="49" t="s">
        <v>12189</v>
      </c>
      <c r="C14153" s="49" t="s">
        <v>213</v>
      </c>
    </row>
    <row r="14154" spans="2:3" hidden="1">
      <c r="B14154" s="49" t="s">
        <v>12190</v>
      </c>
      <c r="C14154" s="49" t="s">
        <v>213</v>
      </c>
    </row>
    <row r="14155" spans="2:3" hidden="1">
      <c r="B14155" s="49" t="s">
        <v>12191</v>
      </c>
      <c r="C14155" s="49" t="s">
        <v>213</v>
      </c>
    </row>
    <row r="14156" spans="2:3" hidden="1">
      <c r="B14156" s="49" t="s">
        <v>12192</v>
      </c>
      <c r="C14156" s="49" t="s">
        <v>213</v>
      </c>
    </row>
    <row r="14157" spans="2:3" hidden="1">
      <c r="B14157" s="49" t="s">
        <v>12193</v>
      </c>
      <c r="C14157" s="49" t="s">
        <v>213</v>
      </c>
    </row>
    <row r="14158" spans="2:3" hidden="1">
      <c r="B14158" s="49" t="s">
        <v>12194</v>
      </c>
      <c r="C14158" s="49" t="s">
        <v>213</v>
      </c>
    </row>
    <row r="14159" spans="2:3" hidden="1">
      <c r="B14159" s="49" t="s">
        <v>12195</v>
      </c>
      <c r="C14159" s="49" t="s">
        <v>213</v>
      </c>
    </row>
    <row r="14160" spans="2:3" hidden="1">
      <c r="B14160" s="49" t="s">
        <v>12196</v>
      </c>
      <c r="C14160" s="49" t="s">
        <v>213</v>
      </c>
    </row>
    <row r="14161" spans="2:3" hidden="1">
      <c r="B14161" s="49" t="s">
        <v>12197</v>
      </c>
      <c r="C14161" s="49" t="s">
        <v>213</v>
      </c>
    </row>
    <row r="14162" spans="2:3" hidden="1">
      <c r="B14162" s="49" t="s">
        <v>12198</v>
      </c>
      <c r="C14162" s="49" t="s">
        <v>213</v>
      </c>
    </row>
    <row r="14163" spans="2:3" hidden="1">
      <c r="B14163" s="49" t="s">
        <v>12199</v>
      </c>
      <c r="C14163" s="49" t="s">
        <v>213</v>
      </c>
    </row>
    <row r="14164" spans="2:3" hidden="1">
      <c r="B14164" s="49" t="s">
        <v>12200</v>
      </c>
      <c r="C14164" s="49" t="s">
        <v>213</v>
      </c>
    </row>
    <row r="14165" spans="2:3" hidden="1">
      <c r="B14165" s="49" t="s">
        <v>12201</v>
      </c>
      <c r="C14165" s="49" t="s">
        <v>213</v>
      </c>
    </row>
    <row r="14166" spans="2:3" hidden="1">
      <c r="B14166" s="49" t="s">
        <v>12202</v>
      </c>
      <c r="C14166" s="49" t="s">
        <v>213</v>
      </c>
    </row>
    <row r="14167" spans="2:3" hidden="1">
      <c r="B14167" s="49" t="s">
        <v>12203</v>
      </c>
      <c r="C14167" s="49" t="s">
        <v>206</v>
      </c>
    </row>
    <row r="14168" spans="2:3" hidden="1">
      <c r="B14168" s="49" t="s">
        <v>12204</v>
      </c>
      <c r="C14168" s="49" t="s">
        <v>206</v>
      </c>
    </row>
    <row r="14169" spans="2:3" hidden="1">
      <c r="B14169" s="49" t="s">
        <v>12205</v>
      </c>
      <c r="C14169" s="49" t="s">
        <v>206</v>
      </c>
    </row>
    <row r="14170" spans="2:3" hidden="1">
      <c r="B14170" s="49" t="s">
        <v>12206</v>
      </c>
      <c r="C14170" s="49" t="s">
        <v>206</v>
      </c>
    </row>
    <row r="14171" spans="2:3" hidden="1">
      <c r="B14171" s="49" t="s">
        <v>12207</v>
      </c>
      <c r="C14171" s="49" t="s">
        <v>206</v>
      </c>
    </row>
    <row r="14172" spans="2:3" hidden="1">
      <c r="B14172" s="49" t="s">
        <v>12208</v>
      </c>
      <c r="C14172" s="49" t="s">
        <v>206</v>
      </c>
    </row>
    <row r="14173" spans="2:3" hidden="1">
      <c r="B14173" s="49" t="s">
        <v>12209</v>
      </c>
      <c r="C14173" s="49" t="s">
        <v>206</v>
      </c>
    </row>
    <row r="14174" spans="2:3" hidden="1">
      <c r="B14174" s="49" t="s">
        <v>12210</v>
      </c>
      <c r="C14174" s="49" t="s">
        <v>206</v>
      </c>
    </row>
    <row r="14175" spans="2:3" hidden="1">
      <c r="B14175" s="49" t="s">
        <v>12211</v>
      </c>
      <c r="C14175" s="49" t="s">
        <v>206</v>
      </c>
    </row>
    <row r="14176" spans="2:3" hidden="1">
      <c r="B14176" s="49" t="s">
        <v>12212</v>
      </c>
      <c r="C14176" s="49" t="s">
        <v>206</v>
      </c>
    </row>
    <row r="14177" spans="2:3" hidden="1">
      <c r="B14177" s="49" t="s">
        <v>12213</v>
      </c>
      <c r="C14177" s="49" t="s">
        <v>206</v>
      </c>
    </row>
    <row r="14178" spans="2:3" hidden="1">
      <c r="B14178" s="49" t="s">
        <v>12214</v>
      </c>
      <c r="C14178" s="49" t="s">
        <v>206</v>
      </c>
    </row>
    <row r="14179" spans="2:3" hidden="1">
      <c r="B14179" s="49" t="s">
        <v>12215</v>
      </c>
      <c r="C14179" s="49" t="s">
        <v>206</v>
      </c>
    </row>
    <row r="14180" spans="2:3" hidden="1">
      <c r="B14180" s="49" t="s">
        <v>12216</v>
      </c>
      <c r="C14180" s="49" t="s">
        <v>206</v>
      </c>
    </row>
    <row r="14181" spans="2:3" hidden="1">
      <c r="B14181" s="49" t="s">
        <v>12217</v>
      </c>
      <c r="C14181" s="49" t="s">
        <v>206</v>
      </c>
    </row>
    <row r="14182" spans="2:3" hidden="1">
      <c r="B14182" s="49" t="s">
        <v>12218</v>
      </c>
      <c r="C14182" s="49" t="s">
        <v>206</v>
      </c>
    </row>
    <row r="14183" spans="2:3" hidden="1">
      <c r="B14183" s="49" t="s">
        <v>12219</v>
      </c>
      <c r="C14183" s="49" t="s">
        <v>206</v>
      </c>
    </row>
    <row r="14184" spans="2:3" hidden="1">
      <c r="B14184" s="49" t="s">
        <v>12220</v>
      </c>
      <c r="C14184" s="49" t="s">
        <v>206</v>
      </c>
    </row>
    <row r="14185" spans="2:3" hidden="1">
      <c r="B14185" s="49" t="s">
        <v>12221</v>
      </c>
      <c r="C14185" s="49" t="s">
        <v>206</v>
      </c>
    </row>
    <row r="14186" spans="2:3" hidden="1">
      <c r="B14186" s="49" t="s">
        <v>12222</v>
      </c>
      <c r="C14186" s="49" t="s">
        <v>206</v>
      </c>
    </row>
    <row r="14187" spans="2:3" hidden="1">
      <c r="B14187" s="49" t="s">
        <v>12223</v>
      </c>
      <c r="C14187" s="49" t="s">
        <v>206</v>
      </c>
    </row>
    <row r="14188" spans="2:3" hidden="1">
      <c r="B14188" s="49" t="s">
        <v>12224</v>
      </c>
      <c r="C14188" s="49" t="s">
        <v>206</v>
      </c>
    </row>
    <row r="14189" spans="2:3" hidden="1">
      <c r="B14189" s="49" t="s">
        <v>12225</v>
      </c>
      <c r="C14189" s="49" t="s">
        <v>206</v>
      </c>
    </row>
    <row r="14190" spans="2:3" hidden="1">
      <c r="B14190" s="49" t="s">
        <v>12226</v>
      </c>
      <c r="C14190" s="49" t="s">
        <v>206</v>
      </c>
    </row>
    <row r="14191" spans="2:3" hidden="1">
      <c r="B14191" s="49" t="s">
        <v>12227</v>
      </c>
      <c r="C14191" s="49" t="s">
        <v>213</v>
      </c>
    </row>
    <row r="14192" spans="2:3">
      <c r="B14192" s="49" t="s">
        <v>12228</v>
      </c>
      <c r="C14192" s="49" t="s">
        <v>224</v>
      </c>
    </row>
    <row r="14193" spans="2:3" hidden="1">
      <c r="B14193" s="49" t="s">
        <v>12229</v>
      </c>
      <c r="C14193" s="49" t="s">
        <v>213</v>
      </c>
    </row>
    <row r="14194" spans="2:3">
      <c r="B14194" s="49" t="s">
        <v>12230</v>
      </c>
      <c r="C14194" s="49" t="s">
        <v>224</v>
      </c>
    </row>
    <row r="14195" spans="2:3" hidden="1">
      <c r="B14195" s="49" t="s">
        <v>12231</v>
      </c>
      <c r="C14195" s="49" t="s">
        <v>213</v>
      </c>
    </row>
    <row r="14196" spans="2:3" hidden="1">
      <c r="B14196" s="49" t="s">
        <v>12232</v>
      </c>
      <c r="C14196" s="49" t="s">
        <v>213</v>
      </c>
    </row>
    <row r="14197" spans="2:3">
      <c r="B14197" s="49" t="s">
        <v>12233</v>
      </c>
      <c r="C14197" s="49" t="s">
        <v>224</v>
      </c>
    </row>
    <row r="14198" spans="2:3" hidden="1">
      <c r="B14198" s="49" t="s">
        <v>12234</v>
      </c>
      <c r="C14198" s="49" t="s">
        <v>213</v>
      </c>
    </row>
    <row r="14199" spans="2:3" hidden="1">
      <c r="B14199" s="49" t="s">
        <v>12235</v>
      </c>
      <c r="C14199" s="49" t="s">
        <v>213</v>
      </c>
    </row>
    <row r="14200" spans="2:3" hidden="1">
      <c r="B14200" s="49" t="s">
        <v>12236</v>
      </c>
      <c r="C14200" s="49" t="s">
        <v>213</v>
      </c>
    </row>
    <row r="14201" spans="2:3" hidden="1">
      <c r="B14201" s="49" t="s">
        <v>12237</v>
      </c>
      <c r="C14201" s="49" t="s">
        <v>213</v>
      </c>
    </row>
    <row r="14202" spans="2:3" hidden="1">
      <c r="B14202" s="49" t="s">
        <v>12238</v>
      </c>
      <c r="C14202" s="49" t="s">
        <v>213</v>
      </c>
    </row>
    <row r="14203" spans="2:3" hidden="1">
      <c r="B14203" s="49" t="s">
        <v>12239</v>
      </c>
      <c r="C14203" s="49" t="s">
        <v>213</v>
      </c>
    </row>
    <row r="14204" spans="2:3" hidden="1">
      <c r="B14204" s="49" t="s">
        <v>12240</v>
      </c>
      <c r="C14204" s="49" t="s">
        <v>213</v>
      </c>
    </row>
    <row r="14205" spans="2:3" hidden="1">
      <c r="B14205" s="49" t="s">
        <v>12241</v>
      </c>
      <c r="C14205" s="49" t="s">
        <v>31</v>
      </c>
    </row>
    <row r="14206" spans="2:3" hidden="1">
      <c r="B14206" s="49" t="s">
        <v>12242</v>
      </c>
      <c r="C14206" s="49" t="s">
        <v>31</v>
      </c>
    </row>
    <row r="14207" spans="2:3" hidden="1">
      <c r="B14207" s="49" t="s">
        <v>12243</v>
      </c>
      <c r="C14207" s="49" t="s">
        <v>31</v>
      </c>
    </row>
    <row r="14208" spans="2:3" hidden="1">
      <c r="B14208" s="49" t="s">
        <v>12244</v>
      </c>
      <c r="C14208" s="49" t="s">
        <v>213</v>
      </c>
    </row>
    <row r="14209" spans="2:3">
      <c r="B14209" s="49" t="s">
        <v>12245</v>
      </c>
      <c r="C14209" s="49" t="s">
        <v>224</v>
      </c>
    </row>
    <row r="14210" spans="2:3" hidden="1">
      <c r="B14210" s="49" t="s">
        <v>12246</v>
      </c>
      <c r="C14210" s="49" t="s">
        <v>213</v>
      </c>
    </row>
    <row r="14211" spans="2:3" hidden="1">
      <c r="B14211" s="49" t="s">
        <v>12247</v>
      </c>
      <c r="C14211" s="49" t="s">
        <v>213</v>
      </c>
    </row>
    <row r="14212" spans="2:3">
      <c r="B14212" s="49" t="s">
        <v>12248</v>
      </c>
      <c r="C14212" s="49" t="s">
        <v>224</v>
      </c>
    </row>
    <row r="14213" spans="2:3" hidden="1">
      <c r="B14213" s="49" t="s">
        <v>12249</v>
      </c>
      <c r="C14213" s="49" t="s">
        <v>213</v>
      </c>
    </row>
    <row r="14214" spans="2:3" hidden="1">
      <c r="B14214" s="49" t="s">
        <v>12250</v>
      </c>
      <c r="C14214" s="49" t="s">
        <v>213</v>
      </c>
    </row>
    <row r="14215" spans="2:3">
      <c r="B14215" s="49" t="s">
        <v>12251</v>
      </c>
      <c r="C14215" s="49" t="s">
        <v>224</v>
      </c>
    </row>
    <row r="14216" spans="2:3" hidden="1">
      <c r="B14216" s="49" t="s">
        <v>12252</v>
      </c>
      <c r="C14216" s="49" t="s">
        <v>213</v>
      </c>
    </row>
    <row r="14217" spans="2:3" hidden="1">
      <c r="B14217" s="49" t="s">
        <v>12253</v>
      </c>
      <c r="C14217" s="49" t="s">
        <v>213</v>
      </c>
    </row>
    <row r="14218" spans="2:3" hidden="1">
      <c r="B14218" s="49" t="s">
        <v>12254</v>
      </c>
      <c r="C14218" s="49" t="s">
        <v>213</v>
      </c>
    </row>
    <row r="14219" spans="2:3" hidden="1">
      <c r="B14219" s="49" t="s">
        <v>12255</v>
      </c>
      <c r="C14219" s="49" t="s">
        <v>213</v>
      </c>
    </row>
    <row r="14220" spans="2:3" hidden="1">
      <c r="B14220" s="49" t="s">
        <v>12256</v>
      </c>
      <c r="C14220" s="49" t="s">
        <v>213</v>
      </c>
    </row>
    <row r="14221" spans="2:3" hidden="1">
      <c r="B14221" s="49" t="s">
        <v>12257</v>
      </c>
      <c r="C14221" s="49" t="s">
        <v>213</v>
      </c>
    </row>
    <row r="14222" spans="2:3" hidden="1">
      <c r="B14222" s="49" t="s">
        <v>12258</v>
      </c>
      <c r="C14222" s="49" t="s">
        <v>213</v>
      </c>
    </row>
    <row r="14223" spans="2:3" hidden="1">
      <c r="B14223" s="49" t="s">
        <v>12259</v>
      </c>
      <c r="C14223" s="49" t="s">
        <v>213</v>
      </c>
    </row>
    <row r="14224" spans="2:3" hidden="1">
      <c r="B14224" s="49" t="s">
        <v>12260</v>
      </c>
      <c r="C14224" s="49" t="s">
        <v>31</v>
      </c>
    </row>
    <row r="14225" spans="2:3" hidden="1">
      <c r="B14225" s="49" t="s">
        <v>12261</v>
      </c>
      <c r="C14225" s="49" t="s">
        <v>31</v>
      </c>
    </row>
    <row r="14226" spans="2:3" hidden="1">
      <c r="B14226" s="49" t="s">
        <v>12262</v>
      </c>
      <c r="C14226" s="49" t="s">
        <v>31</v>
      </c>
    </row>
    <row r="14227" spans="2:3" hidden="1">
      <c r="B14227" s="49" t="s">
        <v>12263</v>
      </c>
      <c r="C14227" s="49" t="s">
        <v>213</v>
      </c>
    </row>
    <row r="14228" spans="2:3" hidden="1">
      <c r="B14228" s="49" t="s">
        <v>12264</v>
      </c>
      <c r="C14228" s="49" t="s">
        <v>213</v>
      </c>
    </row>
    <row r="14229" spans="2:3">
      <c r="B14229" s="49" t="s">
        <v>12265</v>
      </c>
      <c r="C14229" s="49" t="s">
        <v>224</v>
      </c>
    </row>
    <row r="14230" spans="2:3" hidden="1">
      <c r="B14230" s="49" t="s">
        <v>12266</v>
      </c>
      <c r="C14230" s="49" t="s">
        <v>213</v>
      </c>
    </row>
    <row r="14231" spans="2:3" hidden="1">
      <c r="B14231" s="49" t="s">
        <v>12267</v>
      </c>
      <c r="C14231" s="49" t="s">
        <v>213</v>
      </c>
    </row>
    <row r="14232" spans="2:3">
      <c r="B14232" s="49" t="s">
        <v>12268</v>
      </c>
      <c r="C14232" s="49" t="s">
        <v>224</v>
      </c>
    </row>
    <row r="14233" spans="2:3" hidden="1">
      <c r="B14233" s="49" t="s">
        <v>12269</v>
      </c>
      <c r="C14233" s="49" t="s">
        <v>213</v>
      </c>
    </row>
    <row r="14234" spans="2:3" hidden="1">
      <c r="B14234" s="49" t="s">
        <v>12270</v>
      </c>
      <c r="C14234" s="49" t="s">
        <v>213</v>
      </c>
    </row>
    <row r="14235" spans="2:3" hidden="1">
      <c r="B14235" s="49" t="s">
        <v>12271</v>
      </c>
      <c r="C14235" s="49" t="s">
        <v>213</v>
      </c>
    </row>
    <row r="14236" spans="2:3">
      <c r="B14236" s="49" t="s">
        <v>12272</v>
      </c>
      <c r="C14236" s="49" t="s">
        <v>224</v>
      </c>
    </row>
    <row r="14237" spans="2:3" hidden="1">
      <c r="B14237" s="49" t="s">
        <v>12273</v>
      </c>
      <c r="C14237" s="49" t="s">
        <v>213</v>
      </c>
    </row>
    <row r="14238" spans="2:3" hidden="1">
      <c r="B14238" s="49" t="s">
        <v>12274</v>
      </c>
      <c r="C14238" s="49" t="s">
        <v>213</v>
      </c>
    </row>
    <row r="14239" spans="2:3" hidden="1">
      <c r="B14239" s="49" t="s">
        <v>12275</v>
      </c>
      <c r="C14239" s="49" t="s">
        <v>213</v>
      </c>
    </row>
    <row r="14240" spans="2:3" hidden="1">
      <c r="B14240" s="49" t="s">
        <v>12276</v>
      </c>
      <c r="C14240" s="49" t="s">
        <v>213</v>
      </c>
    </row>
    <row r="14241" spans="2:3" hidden="1">
      <c r="B14241" s="49" t="s">
        <v>12277</v>
      </c>
      <c r="C14241" s="49" t="s">
        <v>213</v>
      </c>
    </row>
    <row r="14242" spans="2:3" hidden="1">
      <c r="B14242" s="49" t="s">
        <v>12278</v>
      </c>
      <c r="C14242" s="49" t="s">
        <v>213</v>
      </c>
    </row>
    <row r="14243" spans="2:3" hidden="1">
      <c r="B14243" s="49" t="s">
        <v>12279</v>
      </c>
      <c r="C14243" s="49" t="s">
        <v>213</v>
      </c>
    </row>
    <row r="14244" spans="2:3" hidden="1">
      <c r="B14244" s="49" t="s">
        <v>12280</v>
      </c>
      <c r="C14244" s="49" t="s">
        <v>213</v>
      </c>
    </row>
    <row r="14245" spans="2:3" hidden="1">
      <c r="B14245" s="49" t="s">
        <v>12281</v>
      </c>
      <c r="C14245" s="49" t="s">
        <v>213</v>
      </c>
    </row>
    <row r="14246" spans="2:3" hidden="1">
      <c r="B14246" s="49" t="s">
        <v>12282</v>
      </c>
      <c r="C14246" s="49" t="s">
        <v>31</v>
      </c>
    </row>
    <row r="14247" spans="2:3" hidden="1">
      <c r="B14247" s="49" t="s">
        <v>12283</v>
      </c>
      <c r="C14247" s="49" t="s">
        <v>31</v>
      </c>
    </row>
    <row r="14248" spans="2:3" hidden="1">
      <c r="B14248" s="49" t="s">
        <v>12284</v>
      </c>
      <c r="C14248" s="49" t="s">
        <v>31</v>
      </c>
    </row>
    <row r="14249" spans="2:3" hidden="1">
      <c r="B14249" s="49" t="s">
        <v>12285</v>
      </c>
      <c r="C14249" s="49" t="s">
        <v>213</v>
      </c>
    </row>
    <row r="14250" spans="2:3" hidden="1">
      <c r="B14250" s="49" t="s">
        <v>12286</v>
      </c>
      <c r="C14250" s="49" t="s">
        <v>213</v>
      </c>
    </row>
    <row r="14251" spans="2:3" hidden="1">
      <c r="B14251" s="49" t="s">
        <v>12287</v>
      </c>
      <c r="C14251" s="49" t="s">
        <v>213</v>
      </c>
    </row>
    <row r="14252" spans="2:3" hidden="1">
      <c r="B14252" s="49" t="s">
        <v>12288</v>
      </c>
      <c r="C14252" s="49" t="s">
        <v>213</v>
      </c>
    </row>
    <row r="14253" spans="2:3" hidden="1">
      <c r="B14253" s="49" t="s">
        <v>12289</v>
      </c>
      <c r="C14253" s="49" t="s">
        <v>213</v>
      </c>
    </row>
    <row r="14254" spans="2:3" hidden="1">
      <c r="B14254" s="49" t="s">
        <v>12290</v>
      </c>
      <c r="C14254" s="49" t="s">
        <v>213</v>
      </c>
    </row>
    <row r="14255" spans="2:3" hidden="1">
      <c r="B14255" s="49" t="s">
        <v>12291</v>
      </c>
      <c r="C14255" s="49" t="s">
        <v>213</v>
      </c>
    </row>
    <row r="14256" spans="2:3" hidden="1">
      <c r="B14256" s="49" t="s">
        <v>12292</v>
      </c>
      <c r="C14256" s="49" t="s">
        <v>213</v>
      </c>
    </row>
    <row r="14257" spans="2:3" hidden="1">
      <c r="B14257" s="49" t="s">
        <v>12293</v>
      </c>
      <c r="C14257" s="49" t="s">
        <v>213</v>
      </c>
    </row>
    <row r="14258" spans="2:3" hidden="1">
      <c r="B14258" s="49" t="s">
        <v>12294</v>
      </c>
      <c r="C14258" s="49" t="s">
        <v>213</v>
      </c>
    </row>
    <row r="14259" spans="2:3" hidden="1">
      <c r="B14259" s="49" t="s">
        <v>12295</v>
      </c>
      <c r="C14259" s="49" t="s">
        <v>213</v>
      </c>
    </row>
    <row r="14260" spans="2:3" hidden="1">
      <c r="B14260" s="49" t="s">
        <v>12296</v>
      </c>
      <c r="C14260" s="49" t="s">
        <v>213</v>
      </c>
    </row>
    <row r="14261" spans="2:3" hidden="1">
      <c r="B14261" s="49" t="s">
        <v>12297</v>
      </c>
      <c r="C14261" s="49" t="s">
        <v>213</v>
      </c>
    </row>
    <row r="14262" spans="2:3" hidden="1">
      <c r="B14262" s="49" t="s">
        <v>12298</v>
      </c>
      <c r="C14262" s="49" t="s">
        <v>213</v>
      </c>
    </row>
    <row r="14263" spans="2:3" hidden="1">
      <c r="B14263" s="49" t="s">
        <v>12299</v>
      </c>
      <c r="C14263" s="49" t="s">
        <v>213</v>
      </c>
    </row>
    <row r="14264" spans="2:3" hidden="1">
      <c r="B14264" s="49" t="s">
        <v>12300</v>
      </c>
      <c r="C14264" s="49" t="s">
        <v>213</v>
      </c>
    </row>
    <row r="14265" spans="2:3" hidden="1">
      <c r="B14265" s="49" t="s">
        <v>12301</v>
      </c>
      <c r="C14265" s="49" t="s">
        <v>213</v>
      </c>
    </row>
    <row r="14266" spans="2:3" hidden="1">
      <c r="B14266" s="49" t="s">
        <v>12302</v>
      </c>
      <c r="C14266" s="49" t="s">
        <v>213</v>
      </c>
    </row>
    <row r="14267" spans="2:3" hidden="1">
      <c r="B14267" s="49" t="s">
        <v>12303</v>
      </c>
      <c r="C14267" s="49" t="s">
        <v>213</v>
      </c>
    </row>
    <row r="14268" spans="2:3" hidden="1">
      <c r="B14268" s="49" t="s">
        <v>12304</v>
      </c>
      <c r="C14268" s="49" t="s">
        <v>206</v>
      </c>
    </row>
    <row r="14269" spans="2:3" hidden="1">
      <c r="B14269" s="49" t="s">
        <v>12305</v>
      </c>
      <c r="C14269" s="49" t="s">
        <v>206</v>
      </c>
    </row>
    <row r="14270" spans="2:3" hidden="1">
      <c r="B14270" s="49" t="s">
        <v>12306</v>
      </c>
      <c r="C14270" s="49" t="s">
        <v>206</v>
      </c>
    </row>
    <row r="14271" spans="2:3" hidden="1">
      <c r="B14271" s="49" t="s">
        <v>12307</v>
      </c>
      <c r="C14271" s="49" t="s">
        <v>206</v>
      </c>
    </row>
    <row r="14272" spans="2:3" hidden="1">
      <c r="B14272" s="49" t="s">
        <v>12308</v>
      </c>
      <c r="C14272" s="49" t="s">
        <v>206</v>
      </c>
    </row>
    <row r="14273" spans="2:3" hidden="1">
      <c r="B14273" s="49" t="s">
        <v>12309</v>
      </c>
      <c r="C14273" s="49" t="s">
        <v>206</v>
      </c>
    </row>
    <row r="14274" spans="2:3" hidden="1">
      <c r="B14274" s="49" t="s">
        <v>12310</v>
      </c>
      <c r="C14274" s="49" t="s">
        <v>206</v>
      </c>
    </row>
    <row r="14275" spans="2:3" hidden="1">
      <c r="B14275" s="49" t="s">
        <v>12311</v>
      </c>
      <c r="C14275" s="49" t="s">
        <v>206</v>
      </c>
    </row>
    <row r="14276" spans="2:3" hidden="1">
      <c r="B14276" s="49" t="s">
        <v>12312</v>
      </c>
      <c r="C14276" s="49" t="s">
        <v>206</v>
      </c>
    </row>
    <row r="14277" spans="2:3" hidden="1">
      <c r="B14277" s="49" t="s">
        <v>12313</v>
      </c>
      <c r="C14277" s="49" t="s">
        <v>206</v>
      </c>
    </row>
    <row r="14278" spans="2:3" hidden="1">
      <c r="B14278" s="49" t="s">
        <v>12314</v>
      </c>
      <c r="C14278" s="49" t="s">
        <v>206</v>
      </c>
    </row>
    <row r="14279" spans="2:3" hidden="1">
      <c r="B14279" s="49" t="s">
        <v>12315</v>
      </c>
      <c r="C14279" s="49" t="s">
        <v>206</v>
      </c>
    </row>
    <row r="14280" spans="2:3" hidden="1">
      <c r="B14280" s="49" t="s">
        <v>12316</v>
      </c>
      <c r="C14280" s="49" t="s">
        <v>206</v>
      </c>
    </row>
    <row r="14281" spans="2:3" hidden="1">
      <c r="B14281" s="49" t="s">
        <v>12317</v>
      </c>
      <c r="C14281" s="49" t="s">
        <v>206</v>
      </c>
    </row>
    <row r="14282" spans="2:3" hidden="1">
      <c r="B14282" s="49" t="s">
        <v>12318</v>
      </c>
      <c r="C14282" s="49" t="s">
        <v>206</v>
      </c>
    </row>
    <row r="14283" spans="2:3" hidden="1">
      <c r="B14283" s="49" t="s">
        <v>12319</v>
      </c>
      <c r="C14283" s="49" t="s">
        <v>206</v>
      </c>
    </row>
    <row r="14284" spans="2:3" hidden="1">
      <c r="B14284" s="49" t="s">
        <v>12320</v>
      </c>
      <c r="C14284" s="49" t="s">
        <v>206</v>
      </c>
    </row>
    <row r="14285" spans="2:3" hidden="1">
      <c r="B14285" s="49" t="s">
        <v>12321</v>
      </c>
      <c r="C14285" s="49" t="s">
        <v>206</v>
      </c>
    </row>
    <row r="14286" spans="2:3" hidden="1">
      <c r="B14286" s="49" t="s">
        <v>12322</v>
      </c>
      <c r="C14286" s="49" t="s">
        <v>206</v>
      </c>
    </row>
    <row r="14287" spans="2:3" hidden="1">
      <c r="B14287" s="49" t="s">
        <v>12323</v>
      </c>
      <c r="C14287" s="49" t="s">
        <v>206</v>
      </c>
    </row>
    <row r="14288" spans="2:3" hidden="1">
      <c r="B14288" s="49" t="s">
        <v>12324</v>
      </c>
      <c r="C14288" s="49" t="s">
        <v>206</v>
      </c>
    </row>
    <row r="14289" spans="2:3" hidden="1">
      <c r="B14289" s="49" t="s">
        <v>12325</v>
      </c>
      <c r="C14289" s="49" t="s">
        <v>206</v>
      </c>
    </row>
    <row r="14290" spans="2:3" hidden="1">
      <c r="B14290" s="49" t="s">
        <v>12326</v>
      </c>
      <c r="C14290" s="49" t="s">
        <v>206</v>
      </c>
    </row>
    <row r="14291" spans="2:3" hidden="1">
      <c r="B14291" s="49" t="s">
        <v>12327</v>
      </c>
      <c r="C14291" s="49" t="s">
        <v>206</v>
      </c>
    </row>
    <row r="14292" spans="2:3" hidden="1">
      <c r="B14292" s="49" t="s">
        <v>12328</v>
      </c>
      <c r="C14292" s="49" t="s">
        <v>213</v>
      </c>
    </row>
    <row r="14293" spans="2:3" hidden="1">
      <c r="B14293" s="49" t="s">
        <v>12329</v>
      </c>
      <c r="C14293" s="49" t="s">
        <v>213</v>
      </c>
    </row>
    <row r="14294" spans="2:3">
      <c r="B14294" s="49" t="s">
        <v>12330</v>
      </c>
      <c r="C14294" s="49" t="s">
        <v>224</v>
      </c>
    </row>
    <row r="14295" spans="2:3" hidden="1">
      <c r="B14295" s="49" t="s">
        <v>12331</v>
      </c>
      <c r="C14295" s="49" t="s">
        <v>213</v>
      </c>
    </row>
    <row r="14296" spans="2:3" hidden="1">
      <c r="B14296" s="49" t="s">
        <v>12332</v>
      </c>
      <c r="C14296" s="49" t="s">
        <v>213</v>
      </c>
    </row>
    <row r="14297" spans="2:3">
      <c r="B14297" s="49" t="s">
        <v>12333</v>
      </c>
      <c r="C14297" s="49" t="s">
        <v>224</v>
      </c>
    </row>
    <row r="14298" spans="2:3" hidden="1">
      <c r="B14298" s="49" t="s">
        <v>12334</v>
      </c>
      <c r="C14298" s="49" t="s">
        <v>213</v>
      </c>
    </row>
    <row r="14299" spans="2:3" hidden="1">
      <c r="B14299" s="49" t="s">
        <v>12335</v>
      </c>
      <c r="C14299" s="49" t="s">
        <v>213</v>
      </c>
    </row>
    <row r="14300" spans="2:3" hidden="1">
      <c r="B14300" s="49" t="s">
        <v>12336</v>
      </c>
      <c r="C14300" s="49" t="s">
        <v>213</v>
      </c>
    </row>
    <row r="14301" spans="2:3">
      <c r="B14301" s="49" t="s">
        <v>12337</v>
      </c>
      <c r="C14301" s="49" t="s">
        <v>224</v>
      </c>
    </row>
    <row r="14302" spans="2:3" hidden="1">
      <c r="B14302" s="49" t="s">
        <v>12338</v>
      </c>
      <c r="C14302" s="49" t="s">
        <v>213</v>
      </c>
    </row>
    <row r="14303" spans="2:3" hidden="1">
      <c r="B14303" s="49" t="s">
        <v>12339</v>
      </c>
      <c r="C14303" s="49" t="s">
        <v>213</v>
      </c>
    </row>
    <row r="14304" spans="2:3" hidden="1">
      <c r="B14304" s="49" t="s">
        <v>12340</v>
      </c>
      <c r="C14304" s="49" t="s">
        <v>213</v>
      </c>
    </row>
    <row r="14305" spans="2:3" hidden="1">
      <c r="B14305" s="49" t="s">
        <v>12341</v>
      </c>
      <c r="C14305" s="49" t="s">
        <v>213</v>
      </c>
    </row>
    <row r="14306" spans="2:3" hidden="1">
      <c r="B14306" s="49" t="s">
        <v>12342</v>
      </c>
      <c r="C14306" s="49" t="s">
        <v>213</v>
      </c>
    </row>
    <row r="14307" spans="2:3" hidden="1">
      <c r="B14307" s="49" t="s">
        <v>12343</v>
      </c>
      <c r="C14307" s="49" t="s">
        <v>213</v>
      </c>
    </row>
    <row r="14308" spans="2:3" hidden="1">
      <c r="B14308" s="49" t="s">
        <v>12344</v>
      </c>
      <c r="C14308" s="49" t="s">
        <v>213</v>
      </c>
    </row>
    <row r="14309" spans="2:3" hidden="1">
      <c r="B14309" s="49" t="s">
        <v>12345</v>
      </c>
      <c r="C14309" s="49" t="s">
        <v>213</v>
      </c>
    </row>
    <row r="14310" spans="2:3" hidden="1">
      <c r="B14310" s="49" t="s">
        <v>12346</v>
      </c>
      <c r="C14310" s="49" t="s">
        <v>213</v>
      </c>
    </row>
    <row r="14311" spans="2:3" hidden="1">
      <c r="B14311" s="49" t="s">
        <v>12347</v>
      </c>
      <c r="C14311" s="49" t="s">
        <v>31</v>
      </c>
    </row>
    <row r="14312" spans="2:3" hidden="1">
      <c r="B14312" s="49" t="s">
        <v>12348</v>
      </c>
      <c r="C14312" s="49" t="s">
        <v>31</v>
      </c>
    </row>
    <row r="14313" spans="2:3" hidden="1">
      <c r="B14313" s="49" t="s">
        <v>12349</v>
      </c>
      <c r="C14313" s="49" t="s">
        <v>31</v>
      </c>
    </row>
    <row r="14314" spans="2:3" hidden="1">
      <c r="B14314" s="49" t="s">
        <v>12350</v>
      </c>
      <c r="C14314" s="49" t="s">
        <v>213</v>
      </c>
    </row>
    <row r="14315" spans="2:3" hidden="1">
      <c r="B14315" s="49" t="s">
        <v>12351</v>
      </c>
      <c r="C14315" s="49" t="s">
        <v>213</v>
      </c>
    </row>
    <row r="14316" spans="2:3">
      <c r="B14316" s="49" t="s">
        <v>12352</v>
      </c>
      <c r="C14316" s="49" t="s">
        <v>224</v>
      </c>
    </row>
    <row r="14317" spans="2:3" hidden="1">
      <c r="B14317" s="49" t="s">
        <v>12353</v>
      </c>
      <c r="C14317" s="49" t="s">
        <v>213</v>
      </c>
    </row>
    <row r="14318" spans="2:3" hidden="1">
      <c r="B14318" s="49" t="s">
        <v>12354</v>
      </c>
      <c r="C14318" s="49" t="s">
        <v>213</v>
      </c>
    </row>
    <row r="14319" spans="2:3">
      <c r="B14319" s="49" t="s">
        <v>12355</v>
      </c>
      <c r="C14319" s="49" t="s">
        <v>224</v>
      </c>
    </row>
    <row r="14320" spans="2:3" hidden="1">
      <c r="B14320" s="49" t="s">
        <v>12356</v>
      </c>
      <c r="C14320" s="49" t="s">
        <v>213</v>
      </c>
    </row>
    <row r="14321" spans="2:3" hidden="1">
      <c r="B14321" s="49" t="s">
        <v>12357</v>
      </c>
      <c r="C14321" s="49" t="s">
        <v>213</v>
      </c>
    </row>
    <row r="14322" spans="2:3" hidden="1">
      <c r="B14322" s="49" t="s">
        <v>12358</v>
      </c>
      <c r="C14322" s="49" t="s">
        <v>213</v>
      </c>
    </row>
    <row r="14323" spans="2:3">
      <c r="B14323" s="49" t="s">
        <v>12359</v>
      </c>
      <c r="C14323" s="49" t="s">
        <v>224</v>
      </c>
    </row>
    <row r="14324" spans="2:3" hidden="1">
      <c r="B14324" s="49" t="s">
        <v>12360</v>
      </c>
      <c r="C14324" s="49" t="s">
        <v>213</v>
      </c>
    </row>
    <row r="14325" spans="2:3" hidden="1">
      <c r="B14325" s="49" t="s">
        <v>12361</v>
      </c>
      <c r="C14325" s="49" t="s">
        <v>213</v>
      </c>
    </row>
    <row r="14326" spans="2:3" hidden="1">
      <c r="B14326" s="49" t="s">
        <v>12362</v>
      </c>
      <c r="C14326" s="49" t="s">
        <v>213</v>
      </c>
    </row>
    <row r="14327" spans="2:3" hidden="1">
      <c r="B14327" s="49" t="s">
        <v>12363</v>
      </c>
      <c r="C14327" s="49" t="s">
        <v>213</v>
      </c>
    </row>
    <row r="14328" spans="2:3" hidden="1">
      <c r="B14328" s="49" t="s">
        <v>12364</v>
      </c>
      <c r="C14328" s="49" t="s">
        <v>213</v>
      </c>
    </row>
    <row r="14329" spans="2:3" hidden="1">
      <c r="B14329" s="49" t="s">
        <v>12365</v>
      </c>
      <c r="C14329" s="49" t="s">
        <v>213</v>
      </c>
    </row>
    <row r="14330" spans="2:3" hidden="1">
      <c r="B14330" s="49" t="s">
        <v>12366</v>
      </c>
      <c r="C14330" s="49" t="s">
        <v>213</v>
      </c>
    </row>
    <row r="14331" spans="2:3" hidden="1">
      <c r="B14331" s="49" t="s">
        <v>12367</v>
      </c>
      <c r="C14331" s="49" t="s">
        <v>213</v>
      </c>
    </row>
    <row r="14332" spans="2:3" hidden="1">
      <c r="B14332" s="49" t="s">
        <v>12368</v>
      </c>
      <c r="C14332" s="49" t="s">
        <v>213</v>
      </c>
    </row>
    <row r="14333" spans="2:3" hidden="1">
      <c r="B14333" s="49" t="s">
        <v>12369</v>
      </c>
      <c r="C14333" s="49" t="s">
        <v>31</v>
      </c>
    </row>
    <row r="14334" spans="2:3" hidden="1">
      <c r="B14334" s="49" t="s">
        <v>12370</v>
      </c>
      <c r="C14334" s="49" t="s">
        <v>31</v>
      </c>
    </row>
    <row r="14335" spans="2:3" hidden="1">
      <c r="B14335" s="49" t="s">
        <v>12371</v>
      </c>
      <c r="C14335" s="49" t="s">
        <v>31</v>
      </c>
    </row>
    <row r="14336" spans="2:3" hidden="1">
      <c r="B14336" s="49" t="s">
        <v>12372</v>
      </c>
      <c r="C14336" s="49" t="s">
        <v>213</v>
      </c>
    </row>
    <row r="14337" spans="2:3" hidden="1">
      <c r="B14337" s="49" t="s">
        <v>12373</v>
      </c>
      <c r="C14337" s="49" t="s">
        <v>213</v>
      </c>
    </row>
    <row r="14338" spans="2:3" hidden="1">
      <c r="B14338" s="49" t="s">
        <v>12374</v>
      </c>
      <c r="C14338" s="49" t="s">
        <v>213</v>
      </c>
    </row>
    <row r="14339" spans="2:3">
      <c r="B14339" s="49" t="s">
        <v>12375</v>
      </c>
      <c r="C14339" s="49" t="s">
        <v>224</v>
      </c>
    </row>
    <row r="14340" spans="2:3" hidden="1">
      <c r="B14340" s="49" t="s">
        <v>12376</v>
      </c>
      <c r="C14340" s="49" t="s">
        <v>213</v>
      </c>
    </row>
    <row r="14341" spans="2:3" hidden="1">
      <c r="B14341" s="49" t="s">
        <v>12377</v>
      </c>
      <c r="C14341" s="49" t="s">
        <v>213</v>
      </c>
    </row>
    <row r="14342" spans="2:3" hidden="1">
      <c r="B14342" s="49" t="s">
        <v>12378</v>
      </c>
      <c r="C14342" s="49" t="s">
        <v>213</v>
      </c>
    </row>
    <row r="14343" spans="2:3">
      <c r="B14343" s="49" t="s">
        <v>12379</v>
      </c>
      <c r="C14343" s="49" t="s">
        <v>224</v>
      </c>
    </row>
    <row r="14344" spans="2:3" hidden="1">
      <c r="B14344" s="49" t="s">
        <v>12380</v>
      </c>
      <c r="C14344" s="49" t="s">
        <v>213</v>
      </c>
    </row>
    <row r="14345" spans="2:3" hidden="1">
      <c r="B14345" s="49" t="s">
        <v>12381</v>
      </c>
      <c r="C14345" s="49" t="s">
        <v>213</v>
      </c>
    </row>
    <row r="14346" spans="2:3" hidden="1">
      <c r="B14346" s="49" t="s">
        <v>12382</v>
      </c>
      <c r="C14346" s="49" t="s">
        <v>213</v>
      </c>
    </row>
    <row r="14347" spans="2:3" hidden="1">
      <c r="B14347" s="49" t="s">
        <v>12383</v>
      </c>
      <c r="C14347" s="49" t="s">
        <v>213</v>
      </c>
    </row>
    <row r="14348" spans="2:3" hidden="1">
      <c r="B14348" s="49" t="s">
        <v>12384</v>
      </c>
      <c r="C14348" s="49" t="s">
        <v>213</v>
      </c>
    </row>
    <row r="14349" spans="2:3">
      <c r="B14349" s="49" t="s">
        <v>12385</v>
      </c>
      <c r="C14349" s="49" t="s">
        <v>224</v>
      </c>
    </row>
    <row r="14350" spans="2:3" hidden="1">
      <c r="B14350" s="49" t="s">
        <v>12386</v>
      </c>
      <c r="C14350" s="49" t="s">
        <v>213</v>
      </c>
    </row>
    <row r="14351" spans="2:3" hidden="1">
      <c r="B14351" s="49" t="s">
        <v>12387</v>
      </c>
      <c r="C14351" s="49" t="s">
        <v>213</v>
      </c>
    </row>
    <row r="14352" spans="2:3" hidden="1">
      <c r="B14352" s="49" t="s">
        <v>12388</v>
      </c>
      <c r="C14352" s="49" t="s">
        <v>213</v>
      </c>
    </row>
    <row r="14353" spans="2:3" hidden="1">
      <c r="B14353" s="49" t="s">
        <v>12389</v>
      </c>
      <c r="C14353" s="49" t="s">
        <v>213</v>
      </c>
    </row>
    <row r="14354" spans="2:3" hidden="1">
      <c r="B14354" s="49" t="s">
        <v>12390</v>
      </c>
      <c r="C14354" s="49" t="s">
        <v>213</v>
      </c>
    </row>
    <row r="14355" spans="2:3" hidden="1">
      <c r="B14355" s="49" t="s">
        <v>12391</v>
      </c>
      <c r="C14355" s="49" t="s">
        <v>213</v>
      </c>
    </row>
    <row r="14356" spans="2:3" hidden="1">
      <c r="B14356" s="49" t="s">
        <v>12392</v>
      </c>
      <c r="C14356" s="49" t="s">
        <v>213</v>
      </c>
    </row>
    <row r="14357" spans="2:3" hidden="1">
      <c r="B14357" s="49" t="s">
        <v>12393</v>
      </c>
      <c r="C14357" s="49" t="s">
        <v>213</v>
      </c>
    </row>
    <row r="14358" spans="2:3" hidden="1">
      <c r="B14358" s="49" t="s">
        <v>12394</v>
      </c>
      <c r="C14358" s="49" t="s">
        <v>213</v>
      </c>
    </row>
    <row r="14359" spans="2:3" hidden="1">
      <c r="B14359" s="49" t="s">
        <v>12395</v>
      </c>
      <c r="C14359" s="49" t="s">
        <v>31</v>
      </c>
    </row>
    <row r="14360" spans="2:3" hidden="1">
      <c r="B14360" s="49" t="s">
        <v>12396</v>
      </c>
      <c r="C14360" s="49" t="s">
        <v>31</v>
      </c>
    </row>
    <row r="14361" spans="2:3" hidden="1">
      <c r="B14361" s="49" t="s">
        <v>12397</v>
      </c>
      <c r="C14361" s="49" t="s">
        <v>31</v>
      </c>
    </row>
    <row r="14362" spans="2:3" hidden="1">
      <c r="B14362" s="49" t="s">
        <v>12398</v>
      </c>
      <c r="C14362" s="49" t="s">
        <v>213</v>
      </c>
    </row>
    <row r="14363" spans="2:3" hidden="1">
      <c r="B14363" s="49" t="s">
        <v>12399</v>
      </c>
      <c r="C14363" s="49" t="s">
        <v>213</v>
      </c>
    </row>
    <row r="14364" spans="2:3" hidden="1">
      <c r="B14364" s="49" t="s">
        <v>12400</v>
      </c>
      <c r="C14364" s="49" t="s">
        <v>213</v>
      </c>
    </row>
    <row r="14365" spans="2:3" hidden="1">
      <c r="B14365" s="49" t="s">
        <v>12401</v>
      </c>
      <c r="C14365" s="49" t="s">
        <v>213</v>
      </c>
    </row>
    <row r="14366" spans="2:3" hidden="1">
      <c r="B14366" s="49" t="s">
        <v>12402</v>
      </c>
      <c r="C14366" s="49" t="s">
        <v>213</v>
      </c>
    </row>
    <row r="14367" spans="2:3" hidden="1">
      <c r="B14367" s="49" t="s">
        <v>12403</v>
      </c>
      <c r="C14367" s="49" t="s">
        <v>213</v>
      </c>
    </row>
    <row r="14368" spans="2:3" hidden="1">
      <c r="B14368" s="49" t="s">
        <v>12404</v>
      </c>
      <c r="C14368" s="49" t="s">
        <v>213</v>
      </c>
    </row>
    <row r="14369" spans="2:3" hidden="1">
      <c r="B14369" s="49" t="s">
        <v>12405</v>
      </c>
      <c r="C14369" s="49" t="s">
        <v>213</v>
      </c>
    </row>
    <row r="14370" spans="2:3" hidden="1">
      <c r="B14370" s="49" t="s">
        <v>12406</v>
      </c>
      <c r="C14370" s="49" t="s">
        <v>213</v>
      </c>
    </row>
    <row r="14371" spans="2:3" hidden="1">
      <c r="B14371" s="49" t="s">
        <v>12407</v>
      </c>
      <c r="C14371" s="49" t="s">
        <v>213</v>
      </c>
    </row>
    <row r="14372" spans="2:3" hidden="1">
      <c r="B14372" s="49" t="s">
        <v>12408</v>
      </c>
      <c r="C14372" s="49" t="s">
        <v>213</v>
      </c>
    </row>
    <row r="14373" spans="2:3" hidden="1">
      <c r="B14373" s="49" t="s">
        <v>12409</v>
      </c>
      <c r="C14373" s="49" t="s">
        <v>213</v>
      </c>
    </row>
    <row r="14374" spans="2:3" hidden="1">
      <c r="B14374" s="49" t="s">
        <v>12410</v>
      </c>
      <c r="C14374" s="49" t="s">
        <v>213</v>
      </c>
    </row>
    <row r="14375" spans="2:3" hidden="1">
      <c r="B14375" s="49" t="s">
        <v>12411</v>
      </c>
      <c r="C14375" s="49" t="s">
        <v>213</v>
      </c>
    </row>
    <row r="14376" spans="2:3" hidden="1">
      <c r="B14376" s="49" t="s">
        <v>12412</v>
      </c>
      <c r="C14376" s="49" t="s">
        <v>213</v>
      </c>
    </row>
    <row r="14377" spans="2:3" hidden="1">
      <c r="B14377" s="49" t="s">
        <v>12413</v>
      </c>
      <c r="C14377" s="49" t="s">
        <v>213</v>
      </c>
    </row>
    <row r="14378" spans="2:3" hidden="1">
      <c r="B14378" s="49" t="s">
        <v>12414</v>
      </c>
      <c r="C14378" s="49" t="s">
        <v>213</v>
      </c>
    </row>
    <row r="14379" spans="2:3" hidden="1">
      <c r="B14379" s="49" t="s">
        <v>12415</v>
      </c>
      <c r="C14379" s="49" t="s">
        <v>213</v>
      </c>
    </row>
    <row r="14380" spans="2:3" hidden="1">
      <c r="B14380" s="49" t="s">
        <v>12416</v>
      </c>
      <c r="C14380" s="49" t="s">
        <v>213</v>
      </c>
    </row>
    <row r="14381" spans="2:3" hidden="1">
      <c r="B14381" s="49" t="s">
        <v>12417</v>
      </c>
      <c r="C14381" s="49" t="s">
        <v>213</v>
      </c>
    </row>
    <row r="14382" spans="2:3" hidden="1">
      <c r="B14382" s="49" t="s">
        <v>12418</v>
      </c>
      <c r="C14382" s="49" t="s">
        <v>213</v>
      </c>
    </row>
    <row r="14383" spans="2:3" hidden="1">
      <c r="B14383" s="49" t="s">
        <v>12419</v>
      </c>
      <c r="C14383" s="49" t="s">
        <v>213</v>
      </c>
    </row>
    <row r="14384" spans="2:3" hidden="1">
      <c r="B14384" s="49" t="s">
        <v>12420</v>
      </c>
      <c r="C14384" s="49" t="s">
        <v>206</v>
      </c>
    </row>
    <row r="14385" spans="2:3" hidden="1">
      <c r="B14385" s="49" t="s">
        <v>12421</v>
      </c>
      <c r="C14385" s="49" t="s">
        <v>206</v>
      </c>
    </row>
    <row r="14386" spans="2:3" hidden="1">
      <c r="B14386" s="49" t="s">
        <v>12422</v>
      </c>
      <c r="C14386" s="49" t="s">
        <v>206</v>
      </c>
    </row>
    <row r="14387" spans="2:3" hidden="1">
      <c r="B14387" s="49" t="s">
        <v>12423</v>
      </c>
      <c r="C14387" s="49" t="s">
        <v>206</v>
      </c>
    </row>
    <row r="14388" spans="2:3" hidden="1">
      <c r="B14388" s="49" t="s">
        <v>12424</v>
      </c>
      <c r="C14388" s="49" t="s">
        <v>206</v>
      </c>
    </row>
    <row r="14389" spans="2:3" hidden="1">
      <c r="B14389" s="49" t="s">
        <v>12425</v>
      </c>
      <c r="C14389" s="49" t="s">
        <v>206</v>
      </c>
    </row>
    <row r="14390" spans="2:3" hidden="1">
      <c r="B14390" s="49" t="s">
        <v>12426</v>
      </c>
      <c r="C14390" s="49" t="s">
        <v>206</v>
      </c>
    </row>
    <row r="14391" spans="2:3" hidden="1">
      <c r="B14391" s="49" t="s">
        <v>12427</v>
      </c>
      <c r="C14391" s="49" t="s">
        <v>206</v>
      </c>
    </row>
    <row r="14392" spans="2:3" hidden="1">
      <c r="B14392" s="49" t="s">
        <v>12428</v>
      </c>
      <c r="C14392" s="49" t="s">
        <v>206</v>
      </c>
    </row>
    <row r="14393" spans="2:3" hidden="1">
      <c r="B14393" s="49" t="s">
        <v>12429</v>
      </c>
      <c r="C14393" s="49" t="s">
        <v>206</v>
      </c>
    </row>
    <row r="14394" spans="2:3" hidden="1">
      <c r="B14394" s="49" t="s">
        <v>12430</v>
      </c>
      <c r="C14394" s="49" t="s">
        <v>206</v>
      </c>
    </row>
    <row r="14395" spans="2:3" hidden="1">
      <c r="B14395" s="49" t="s">
        <v>12431</v>
      </c>
      <c r="C14395" s="49" t="s">
        <v>206</v>
      </c>
    </row>
    <row r="14396" spans="2:3" hidden="1">
      <c r="B14396" s="49" t="s">
        <v>12432</v>
      </c>
      <c r="C14396" s="49" t="s">
        <v>206</v>
      </c>
    </row>
    <row r="14397" spans="2:3" hidden="1">
      <c r="B14397" s="49" t="s">
        <v>12433</v>
      </c>
      <c r="C14397" s="49" t="s">
        <v>206</v>
      </c>
    </row>
    <row r="14398" spans="2:3" hidden="1">
      <c r="B14398" s="49" t="s">
        <v>12434</v>
      </c>
      <c r="C14398" s="49" t="s">
        <v>206</v>
      </c>
    </row>
    <row r="14399" spans="2:3" hidden="1">
      <c r="B14399" s="49" t="s">
        <v>12435</v>
      </c>
      <c r="C14399" s="49" t="s">
        <v>206</v>
      </c>
    </row>
    <row r="14400" spans="2:3" hidden="1">
      <c r="B14400" s="49" t="s">
        <v>12436</v>
      </c>
      <c r="C14400" s="49" t="s">
        <v>206</v>
      </c>
    </row>
    <row r="14401" spans="2:3" hidden="1">
      <c r="B14401" s="49" t="s">
        <v>12437</v>
      </c>
      <c r="C14401" s="49" t="s">
        <v>206</v>
      </c>
    </row>
    <row r="14402" spans="2:3" hidden="1">
      <c r="B14402" s="49" t="s">
        <v>12438</v>
      </c>
      <c r="C14402" s="49" t="s">
        <v>206</v>
      </c>
    </row>
    <row r="14403" spans="2:3" hidden="1">
      <c r="B14403" s="49" t="s">
        <v>12439</v>
      </c>
      <c r="C14403" s="49" t="s">
        <v>206</v>
      </c>
    </row>
    <row r="14404" spans="2:3" hidden="1">
      <c r="B14404" s="49" t="s">
        <v>12440</v>
      </c>
      <c r="C14404" s="49" t="s">
        <v>206</v>
      </c>
    </row>
    <row r="14405" spans="2:3" hidden="1">
      <c r="B14405" s="49" t="s">
        <v>12441</v>
      </c>
      <c r="C14405" s="49" t="s">
        <v>206</v>
      </c>
    </row>
    <row r="14406" spans="2:3" hidden="1">
      <c r="B14406" s="49" t="s">
        <v>12442</v>
      </c>
      <c r="C14406" s="49" t="s">
        <v>206</v>
      </c>
    </row>
    <row r="14407" spans="2:3" hidden="1">
      <c r="B14407" s="49" t="s">
        <v>12443</v>
      </c>
      <c r="C14407" s="49" t="s">
        <v>206</v>
      </c>
    </row>
    <row r="14408" spans="2:3" hidden="1">
      <c r="B14408" s="49" t="s">
        <v>12444</v>
      </c>
      <c r="C14408" s="49" t="s">
        <v>213</v>
      </c>
    </row>
    <row r="14409" spans="2:3" hidden="1">
      <c r="B14409" s="49" t="s">
        <v>12445</v>
      </c>
      <c r="C14409" s="49" t="s">
        <v>213</v>
      </c>
    </row>
    <row r="14410" spans="2:3" hidden="1">
      <c r="B14410" s="49" t="s">
        <v>12446</v>
      </c>
      <c r="C14410" s="49" t="s">
        <v>213</v>
      </c>
    </row>
    <row r="14411" spans="2:3" hidden="1">
      <c r="B14411" s="49" t="s">
        <v>12447</v>
      </c>
      <c r="C14411" s="49" t="s">
        <v>213</v>
      </c>
    </row>
    <row r="14412" spans="2:3" hidden="1">
      <c r="B14412" s="49" t="s">
        <v>12448</v>
      </c>
      <c r="C14412" s="49" t="s">
        <v>213</v>
      </c>
    </row>
    <row r="14413" spans="2:3" hidden="1">
      <c r="B14413" s="49" t="s">
        <v>12449</v>
      </c>
      <c r="C14413" s="49" t="s">
        <v>213</v>
      </c>
    </row>
    <row r="14414" spans="2:3" hidden="1">
      <c r="B14414" s="49" t="s">
        <v>12450</v>
      </c>
      <c r="C14414" s="49" t="s">
        <v>213</v>
      </c>
    </row>
    <row r="14415" spans="2:3" hidden="1">
      <c r="B14415" s="49" t="s">
        <v>12451</v>
      </c>
      <c r="C14415" s="49" t="s">
        <v>213</v>
      </c>
    </row>
    <row r="14416" spans="2:3" hidden="1">
      <c r="B14416" s="49" t="s">
        <v>12452</v>
      </c>
      <c r="C14416" s="49" t="s">
        <v>213</v>
      </c>
    </row>
    <row r="14417" spans="2:3" hidden="1">
      <c r="B14417" s="49" t="s">
        <v>12453</v>
      </c>
      <c r="C14417" s="49" t="s">
        <v>213</v>
      </c>
    </row>
    <row r="14418" spans="2:3" hidden="1">
      <c r="B14418" s="49" t="s">
        <v>12454</v>
      </c>
      <c r="C14418" s="49" t="s">
        <v>213</v>
      </c>
    </row>
    <row r="14419" spans="2:3" hidden="1">
      <c r="B14419" s="49" t="s">
        <v>12455</v>
      </c>
      <c r="C14419" s="49" t="s">
        <v>213</v>
      </c>
    </row>
    <row r="14420" spans="2:3" hidden="1">
      <c r="B14420" s="49" t="s">
        <v>12456</v>
      </c>
      <c r="C14420" s="49" t="s">
        <v>213</v>
      </c>
    </row>
    <row r="14421" spans="2:3" hidden="1">
      <c r="B14421" s="49" t="s">
        <v>12457</v>
      </c>
      <c r="C14421" s="49" t="s">
        <v>213</v>
      </c>
    </row>
    <row r="14422" spans="2:3" hidden="1">
      <c r="B14422" s="49" t="s">
        <v>12458</v>
      </c>
      <c r="C14422" s="49" t="s">
        <v>213</v>
      </c>
    </row>
    <row r="14423" spans="2:3" hidden="1">
      <c r="B14423" s="49" t="s">
        <v>12459</v>
      </c>
      <c r="C14423" s="49" t="s">
        <v>213</v>
      </c>
    </row>
    <row r="14424" spans="2:3" hidden="1">
      <c r="B14424" s="49" t="s">
        <v>12460</v>
      </c>
      <c r="C14424" s="49" t="s">
        <v>213</v>
      </c>
    </row>
    <row r="14425" spans="2:3" hidden="1">
      <c r="B14425" s="49" t="s">
        <v>12461</v>
      </c>
      <c r="C14425" s="49" t="s">
        <v>213</v>
      </c>
    </row>
    <row r="14426" spans="2:3" hidden="1">
      <c r="B14426" s="49" t="s">
        <v>12462</v>
      </c>
      <c r="C14426" s="49" t="s">
        <v>213</v>
      </c>
    </row>
    <row r="14427" spans="2:3" hidden="1">
      <c r="B14427" s="49" t="s">
        <v>12463</v>
      </c>
      <c r="C14427" s="49" t="s">
        <v>213</v>
      </c>
    </row>
    <row r="14428" spans="2:3" hidden="1">
      <c r="B14428" s="49" t="s">
        <v>12464</v>
      </c>
      <c r="C14428" s="49" t="s">
        <v>213</v>
      </c>
    </row>
    <row r="14429" spans="2:3" hidden="1">
      <c r="B14429" s="49" t="s">
        <v>12465</v>
      </c>
      <c r="C14429" s="49" t="s">
        <v>213</v>
      </c>
    </row>
    <row r="14430" spans="2:3" hidden="1">
      <c r="B14430" s="49" t="s">
        <v>12466</v>
      </c>
      <c r="C14430" s="49" t="s">
        <v>213</v>
      </c>
    </row>
    <row r="14431" spans="2:3" hidden="1">
      <c r="B14431" s="49" t="s">
        <v>12467</v>
      </c>
      <c r="C14431" s="49" t="s">
        <v>213</v>
      </c>
    </row>
    <row r="14432" spans="2:3" hidden="1">
      <c r="B14432" s="49" t="s">
        <v>12468</v>
      </c>
      <c r="C14432" s="49" t="s">
        <v>213</v>
      </c>
    </row>
    <row r="14433" spans="2:3" hidden="1">
      <c r="B14433" s="49" t="s">
        <v>12469</v>
      </c>
      <c r="C14433" s="49" t="s">
        <v>213</v>
      </c>
    </row>
    <row r="14434" spans="2:3" hidden="1">
      <c r="B14434" s="49" t="s">
        <v>12470</v>
      </c>
      <c r="C14434" s="49" t="s">
        <v>213</v>
      </c>
    </row>
    <row r="14435" spans="2:3" hidden="1">
      <c r="B14435" s="49" t="s">
        <v>12471</v>
      </c>
      <c r="C14435" s="49" t="s">
        <v>213</v>
      </c>
    </row>
    <row r="14436" spans="2:3" hidden="1">
      <c r="B14436" s="49" t="s">
        <v>12472</v>
      </c>
      <c r="C14436" s="49" t="s">
        <v>213</v>
      </c>
    </row>
    <row r="14437" spans="2:3" hidden="1">
      <c r="B14437" s="49" t="s">
        <v>12473</v>
      </c>
      <c r="C14437" s="49" t="s">
        <v>213</v>
      </c>
    </row>
    <row r="14438" spans="2:3" hidden="1">
      <c r="B14438" s="49" t="s">
        <v>12474</v>
      </c>
      <c r="C14438" s="49" t="s">
        <v>213</v>
      </c>
    </row>
    <row r="14439" spans="2:3" hidden="1">
      <c r="B14439" s="49" t="s">
        <v>12475</v>
      </c>
      <c r="C14439" s="49" t="s">
        <v>213</v>
      </c>
    </row>
    <row r="14440" spans="2:3" hidden="1">
      <c r="B14440" s="49" t="s">
        <v>12476</v>
      </c>
      <c r="C14440" s="49" t="s">
        <v>213</v>
      </c>
    </row>
    <row r="14441" spans="2:3" hidden="1">
      <c r="B14441" s="49" t="s">
        <v>12477</v>
      </c>
      <c r="C14441" s="49" t="s">
        <v>213</v>
      </c>
    </row>
    <row r="14442" spans="2:3" hidden="1">
      <c r="B14442" s="49" t="s">
        <v>12478</v>
      </c>
      <c r="C14442" s="49" t="s">
        <v>213</v>
      </c>
    </row>
    <row r="14443" spans="2:3" hidden="1">
      <c r="B14443" s="49" t="s">
        <v>12479</v>
      </c>
      <c r="C14443" s="49" t="s">
        <v>213</v>
      </c>
    </row>
    <row r="14444" spans="2:3" hidden="1">
      <c r="B14444" s="49" t="s">
        <v>12480</v>
      </c>
      <c r="C14444" s="49" t="s">
        <v>213</v>
      </c>
    </row>
    <row r="14445" spans="2:3" hidden="1">
      <c r="B14445" s="49" t="s">
        <v>12481</v>
      </c>
      <c r="C14445" s="49" t="s">
        <v>213</v>
      </c>
    </row>
    <row r="14446" spans="2:3" hidden="1">
      <c r="B14446" s="49" t="s">
        <v>12482</v>
      </c>
      <c r="C14446" s="49" t="s">
        <v>213</v>
      </c>
    </row>
    <row r="14447" spans="2:3" hidden="1">
      <c r="B14447" s="49" t="s">
        <v>12483</v>
      </c>
      <c r="C14447" s="49" t="s">
        <v>213</v>
      </c>
    </row>
    <row r="14448" spans="2:3" hidden="1">
      <c r="B14448" s="49" t="s">
        <v>12484</v>
      </c>
      <c r="C14448" s="49" t="s">
        <v>213</v>
      </c>
    </row>
    <row r="14449" spans="2:3" hidden="1">
      <c r="B14449" s="49" t="s">
        <v>12485</v>
      </c>
      <c r="C14449" s="49" t="s">
        <v>213</v>
      </c>
    </row>
    <row r="14450" spans="2:3" hidden="1">
      <c r="B14450" s="49" t="s">
        <v>12486</v>
      </c>
      <c r="C14450" s="49" t="s">
        <v>213</v>
      </c>
    </row>
    <row r="14451" spans="2:3" hidden="1">
      <c r="B14451" s="49" t="s">
        <v>12487</v>
      </c>
      <c r="C14451" s="49" t="s">
        <v>213</v>
      </c>
    </row>
    <row r="14452" spans="2:3" hidden="1">
      <c r="B14452" s="49" t="s">
        <v>12488</v>
      </c>
      <c r="C14452" s="49" t="s">
        <v>213</v>
      </c>
    </row>
    <row r="14453" spans="2:3" hidden="1">
      <c r="B14453" s="49" t="s">
        <v>12489</v>
      </c>
      <c r="C14453" s="49" t="s">
        <v>213</v>
      </c>
    </row>
    <row r="14454" spans="2:3" hidden="1">
      <c r="B14454" s="49" t="s">
        <v>12490</v>
      </c>
      <c r="C14454" s="49" t="s">
        <v>213</v>
      </c>
    </row>
    <row r="14455" spans="2:3" hidden="1">
      <c r="B14455" s="49" t="s">
        <v>12491</v>
      </c>
      <c r="C14455" s="49" t="s">
        <v>213</v>
      </c>
    </row>
    <row r="14456" spans="2:3" hidden="1">
      <c r="B14456" s="49" t="s">
        <v>12492</v>
      </c>
      <c r="C14456" s="49" t="s">
        <v>213</v>
      </c>
    </row>
    <row r="14457" spans="2:3" hidden="1">
      <c r="B14457" s="49" t="s">
        <v>12493</v>
      </c>
      <c r="C14457" s="49" t="s">
        <v>213</v>
      </c>
    </row>
    <row r="14458" spans="2:3" hidden="1">
      <c r="B14458" s="49" t="s">
        <v>12494</v>
      </c>
      <c r="C14458" s="49" t="s">
        <v>213</v>
      </c>
    </row>
    <row r="14459" spans="2:3" hidden="1">
      <c r="B14459" s="49" t="s">
        <v>12495</v>
      </c>
      <c r="C14459" s="49" t="s">
        <v>213</v>
      </c>
    </row>
    <row r="14460" spans="2:3" hidden="1">
      <c r="B14460" s="49" t="s">
        <v>12496</v>
      </c>
      <c r="C14460" s="49" t="s">
        <v>213</v>
      </c>
    </row>
    <row r="14461" spans="2:3" hidden="1">
      <c r="B14461" s="49" t="s">
        <v>12497</v>
      </c>
      <c r="C14461" s="49" t="s">
        <v>213</v>
      </c>
    </row>
    <row r="14462" spans="2:3" hidden="1">
      <c r="B14462" s="49" t="s">
        <v>12498</v>
      </c>
      <c r="C14462" s="49" t="s">
        <v>213</v>
      </c>
    </row>
    <row r="14463" spans="2:3" hidden="1">
      <c r="B14463" s="49" t="s">
        <v>12499</v>
      </c>
      <c r="C14463" s="49" t="s">
        <v>213</v>
      </c>
    </row>
    <row r="14464" spans="2:3" hidden="1">
      <c r="B14464" s="49" t="s">
        <v>12500</v>
      </c>
      <c r="C14464" s="49" t="s">
        <v>213</v>
      </c>
    </row>
    <row r="14465" spans="2:3" hidden="1">
      <c r="B14465" s="49" t="s">
        <v>12501</v>
      </c>
      <c r="C14465" s="49" t="s">
        <v>213</v>
      </c>
    </row>
    <row r="14466" spans="2:3" hidden="1">
      <c r="B14466" s="49" t="s">
        <v>12502</v>
      </c>
      <c r="C14466" s="49" t="s">
        <v>213</v>
      </c>
    </row>
    <row r="14467" spans="2:3" hidden="1">
      <c r="B14467" s="49" t="s">
        <v>12503</v>
      </c>
      <c r="C14467" s="49" t="s">
        <v>213</v>
      </c>
    </row>
    <row r="14468" spans="2:3" hidden="1">
      <c r="B14468" s="49" t="s">
        <v>12504</v>
      </c>
      <c r="C14468" s="49" t="s">
        <v>213</v>
      </c>
    </row>
    <row r="14469" spans="2:3" hidden="1">
      <c r="B14469" s="49" t="s">
        <v>12505</v>
      </c>
      <c r="C14469" s="49" t="s">
        <v>213</v>
      </c>
    </row>
    <row r="14470" spans="2:3" hidden="1">
      <c r="B14470" s="49" t="s">
        <v>12506</v>
      </c>
      <c r="C14470" s="49" t="s">
        <v>213</v>
      </c>
    </row>
    <row r="14471" spans="2:3" hidden="1">
      <c r="B14471" s="49" t="s">
        <v>12507</v>
      </c>
      <c r="C14471" s="49" t="s">
        <v>213</v>
      </c>
    </row>
    <row r="14472" spans="2:3" hidden="1">
      <c r="B14472" s="49" t="s">
        <v>12508</v>
      </c>
      <c r="C14472" s="49" t="s">
        <v>213</v>
      </c>
    </row>
    <row r="14473" spans="2:3" hidden="1">
      <c r="B14473" s="49" t="s">
        <v>12509</v>
      </c>
      <c r="C14473" s="49" t="s">
        <v>213</v>
      </c>
    </row>
    <row r="14474" spans="2:3" hidden="1">
      <c r="B14474" s="49" t="s">
        <v>12510</v>
      </c>
      <c r="C14474" s="49" t="s">
        <v>213</v>
      </c>
    </row>
    <row r="14475" spans="2:3" hidden="1">
      <c r="B14475" s="49" t="s">
        <v>12511</v>
      </c>
      <c r="C14475" s="49" t="s">
        <v>213</v>
      </c>
    </row>
    <row r="14476" spans="2:3" hidden="1">
      <c r="B14476" s="49" t="s">
        <v>12512</v>
      </c>
      <c r="C14476" s="49" t="s">
        <v>213</v>
      </c>
    </row>
    <row r="14477" spans="2:3" hidden="1">
      <c r="B14477" s="49" t="s">
        <v>12513</v>
      </c>
      <c r="C14477" s="49" t="s">
        <v>213</v>
      </c>
    </row>
    <row r="14478" spans="2:3" hidden="1">
      <c r="B14478" s="49" t="s">
        <v>12514</v>
      </c>
      <c r="C14478" s="49" t="s">
        <v>213</v>
      </c>
    </row>
    <row r="14479" spans="2:3" hidden="1">
      <c r="B14479" s="49" t="s">
        <v>12515</v>
      </c>
      <c r="C14479" s="49" t="s">
        <v>213</v>
      </c>
    </row>
    <row r="14480" spans="2:3" hidden="1">
      <c r="B14480" s="49" t="s">
        <v>12516</v>
      </c>
      <c r="C14480" s="49" t="s">
        <v>213</v>
      </c>
    </row>
    <row r="14481" spans="2:3" hidden="1">
      <c r="B14481" s="49" t="s">
        <v>12517</v>
      </c>
      <c r="C14481" s="49" t="s">
        <v>213</v>
      </c>
    </row>
    <row r="14482" spans="2:3" hidden="1">
      <c r="B14482" s="49" t="s">
        <v>12518</v>
      </c>
      <c r="C14482" s="49" t="s">
        <v>206</v>
      </c>
    </row>
    <row r="14483" spans="2:3" hidden="1">
      <c r="B14483" s="49" t="s">
        <v>12519</v>
      </c>
      <c r="C14483" s="49" t="s">
        <v>206</v>
      </c>
    </row>
    <row r="14484" spans="2:3" hidden="1">
      <c r="B14484" s="49" t="s">
        <v>12520</v>
      </c>
      <c r="C14484" s="49" t="s">
        <v>206</v>
      </c>
    </row>
    <row r="14485" spans="2:3" hidden="1">
      <c r="B14485" s="49" t="s">
        <v>12521</v>
      </c>
      <c r="C14485" s="49" t="s">
        <v>206</v>
      </c>
    </row>
    <row r="14486" spans="2:3" hidden="1">
      <c r="B14486" s="49" t="s">
        <v>12522</v>
      </c>
      <c r="C14486" s="49" t="s">
        <v>206</v>
      </c>
    </row>
    <row r="14487" spans="2:3" hidden="1">
      <c r="B14487" s="49" t="s">
        <v>12523</v>
      </c>
      <c r="C14487" s="49" t="s">
        <v>206</v>
      </c>
    </row>
    <row r="14488" spans="2:3" hidden="1">
      <c r="B14488" s="49" t="s">
        <v>12524</v>
      </c>
      <c r="C14488" s="49" t="s">
        <v>206</v>
      </c>
    </row>
    <row r="14489" spans="2:3" hidden="1">
      <c r="B14489" s="49" t="s">
        <v>12525</v>
      </c>
      <c r="C14489" s="49" t="s">
        <v>206</v>
      </c>
    </row>
    <row r="14490" spans="2:3" hidden="1">
      <c r="B14490" s="49" t="s">
        <v>12526</v>
      </c>
      <c r="C14490" s="49" t="s">
        <v>206</v>
      </c>
    </row>
    <row r="14491" spans="2:3" hidden="1">
      <c r="B14491" s="49" t="s">
        <v>12527</v>
      </c>
      <c r="C14491" s="49" t="s">
        <v>209</v>
      </c>
    </row>
    <row r="14492" spans="2:3" hidden="1">
      <c r="B14492" s="49" t="s">
        <v>12528</v>
      </c>
      <c r="C14492" s="49" t="s">
        <v>209</v>
      </c>
    </row>
    <row r="14493" spans="2:3" hidden="1">
      <c r="B14493" s="49" t="s">
        <v>12529</v>
      </c>
      <c r="C14493" s="49" t="s">
        <v>209</v>
      </c>
    </row>
    <row r="14494" spans="2:3" hidden="1">
      <c r="B14494" s="49" t="s">
        <v>12530</v>
      </c>
      <c r="C14494" s="49" t="s">
        <v>209</v>
      </c>
    </row>
    <row r="14495" spans="2:3" hidden="1">
      <c r="B14495" s="49" t="s">
        <v>12531</v>
      </c>
      <c r="C14495" s="49" t="s">
        <v>209</v>
      </c>
    </row>
    <row r="14496" spans="2:3" hidden="1">
      <c r="B14496" s="49" t="s">
        <v>12532</v>
      </c>
      <c r="C14496" s="49" t="s">
        <v>209</v>
      </c>
    </row>
    <row r="14497" spans="2:3" hidden="1">
      <c r="B14497" s="49" t="s">
        <v>12533</v>
      </c>
      <c r="C14497" s="49" t="s">
        <v>209</v>
      </c>
    </row>
    <row r="14498" spans="2:3" hidden="1">
      <c r="B14498" s="49" t="s">
        <v>12534</v>
      </c>
      <c r="C14498" s="49" t="s">
        <v>209</v>
      </c>
    </row>
    <row r="14499" spans="2:3" hidden="1">
      <c r="B14499" s="49" t="s">
        <v>12535</v>
      </c>
      <c r="C14499" s="49" t="s">
        <v>209</v>
      </c>
    </row>
    <row r="14500" spans="2:3" hidden="1">
      <c r="B14500" s="49" t="s">
        <v>12536</v>
      </c>
      <c r="C14500" s="49" t="s">
        <v>209</v>
      </c>
    </row>
    <row r="14501" spans="2:3" hidden="1">
      <c r="B14501" s="49" t="s">
        <v>12537</v>
      </c>
      <c r="C14501" s="49" t="s">
        <v>209</v>
      </c>
    </row>
    <row r="14502" spans="2:3" hidden="1">
      <c r="B14502" s="49" t="s">
        <v>12538</v>
      </c>
      <c r="C14502" s="49" t="s">
        <v>209</v>
      </c>
    </row>
    <row r="14503" spans="2:3" hidden="1">
      <c r="B14503" s="49" t="s">
        <v>12539</v>
      </c>
      <c r="C14503" s="49" t="s">
        <v>209</v>
      </c>
    </row>
    <row r="14504" spans="2:3" hidden="1">
      <c r="B14504" s="49" t="s">
        <v>12540</v>
      </c>
      <c r="C14504" s="49" t="s">
        <v>209</v>
      </c>
    </row>
    <row r="14505" spans="2:3" hidden="1">
      <c r="B14505" s="49" t="s">
        <v>12541</v>
      </c>
      <c r="C14505" s="49" t="s">
        <v>209</v>
      </c>
    </row>
    <row r="14506" spans="2:3" hidden="1">
      <c r="B14506" s="49" t="s">
        <v>12542</v>
      </c>
      <c r="C14506" s="49" t="s">
        <v>209</v>
      </c>
    </row>
    <row r="14507" spans="2:3" hidden="1">
      <c r="B14507" s="49" t="s">
        <v>12543</v>
      </c>
      <c r="C14507" s="49" t="s">
        <v>209</v>
      </c>
    </row>
    <row r="14508" spans="2:3" hidden="1">
      <c r="B14508" s="49" t="s">
        <v>12544</v>
      </c>
      <c r="C14508" s="49" t="s">
        <v>209</v>
      </c>
    </row>
    <row r="14509" spans="2:3" hidden="1">
      <c r="B14509" s="49" t="s">
        <v>12545</v>
      </c>
      <c r="C14509" s="49" t="s">
        <v>209</v>
      </c>
    </row>
    <row r="14510" spans="2:3" hidden="1">
      <c r="B14510" s="49" t="s">
        <v>12546</v>
      </c>
      <c r="C14510" s="49" t="s">
        <v>209</v>
      </c>
    </row>
    <row r="14511" spans="2:3" hidden="1">
      <c r="B14511" s="49" t="s">
        <v>12547</v>
      </c>
      <c r="C14511" s="49" t="s">
        <v>209</v>
      </c>
    </row>
    <row r="14512" spans="2:3" hidden="1">
      <c r="B14512" s="49" t="s">
        <v>12548</v>
      </c>
      <c r="C14512" s="49" t="s">
        <v>209</v>
      </c>
    </row>
    <row r="14513" spans="2:3" hidden="1">
      <c r="B14513" s="49" t="s">
        <v>12549</v>
      </c>
      <c r="C14513" s="49" t="s">
        <v>209</v>
      </c>
    </row>
    <row r="14514" spans="2:3" hidden="1">
      <c r="B14514" s="49" t="s">
        <v>12550</v>
      </c>
      <c r="C14514" s="49" t="s">
        <v>209</v>
      </c>
    </row>
    <row r="14515" spans="2:3" hidden="1">
      <c r="B14515" s="49" t="s">
        <v>12551</v>
      </c>
      <c r="C14515" s="49" t="s">
        <v>209</v>
      </c>
    </row>
    <row r="14516" spans="2:3" hidden="1">
      <c r="B14516" s="49" t="s">
        <v>12552</v>
      </c>
      <c r="C14516" s="49" t="s">
        <v>209</v>
      </c>
    </row>
    <row r="14517" spans="2:3" hidden="1">
      <c r="B14517" s="49" t="s">
        <v>12553</v>
      </c>
      <c r="C14517" s="49" t="s">
        <v>209</v>
      </c>
    </row>
    <row r="14518" spans="2:3" hidden="1">
      <c r="B14518" s="49" t="s">
        <v>12554</v>
      </c>
      <c r="C14518" s="49" t="s">
        <v>209</v>
      </c>
    </row>
    <row r="14519" spans="2:3" hidden="1">
      <c r="B14519" s="49" t="s">
        <v>12555</v>
      </c>
      <c r="C14519" s="49" t="s">
        <v>209</v>
      </c>
    </row>
    <row r="14520" spans="2:3" hidden="1">
      <c r="B14520" s="49" t="s">
        <v>12556</v>
      </c>
      <c r="C14520" s="49" t="s">
        <v>209</v>
      </c>
    </row>
    <row r="14521" spans="2:3" hidden="1">
      <c r="B14521" s="49" t="s">
        <v>12557</v>
      </c>
      <c r="C14521" s="49" t="s">
        <v>209</v>
      </c>
    </row>
    <row r="14522" spans="2:3" hidden="1">
      <c r="B14522" s="49" t="s">
        <v>12558</v>
      </c>
      <c r="C14522" s="49" t="s">
        <v>209</v>
      </c>
    </row>
    <row r="14523" spans="2:3" hidden="1">
      <c r="B14523" s="49" t="s">
        <v>12559</v>
      </c>
      <c r="C14523" s="49" t="s">
        <v>209</v>
      </c>
    </row>
    <row r="14524" spans="2:3" hidden="1">
      <c r="B14524" s="49" t="s">
        <v>12560</v>
      </c>
      <c r="C14524" s="49" t="s">
        <v>209</v>
      </c>
    </row>
    <row r="14525" spans="2:3" hidden="1">
      <c r="B14525" s="49" t="s">
        <v>12561</v>
      </c>
      <c r="C14525" s="49" t="s">
        <v>209</v>
      </c>
    </row>
    <row r="14526" spans="2:3" hidden="1">
      <c r="B14526" s="49" t="s">
        <v>12562</v>
      </c>
      <c r="C14526" s="49" t="s">
        <v>209</v>
      </c>
    </row>
    <row r="14527" spans="2:3" hidden="1">
      <c r="B14527" s="49" t="s">
        <v>12563</v>
      </c>
      <c r="C14527" s="49" t="s">
        <v>209</v>
      </c>
    </row>
    <row r="14528" spans="2:3" hidden="1">
      <c r="B14528" s="49" t="s">
        <v>12564</v>
      </c>
      <c r="C14528" s="49" t="s">
        <v>209</v>
      </c>
    </row>
    <row r="14529" spans="2:3" hidden="1">
      <c r="B14529" s="49" t="s">
        <v>12565</v>
      </c>
      <c r="C14529" s="49" t="s">
        <v>209</v>
      </c>
    </row>
    <row r="14530" spans="2:3" hidden="1">
      <c r="B14530" s="49" t="s">
        <v>12566</v>
      </c>
      <c r="C14530" s="49" t="s">
        <v>209</v>
      </c>
    </row>
    <row r="14531" spans="2:3" hidden="1">
      <c r="B14531" s="49" t="s">
        <v>12567</v>
      </c>
      <c r="C14531" s="49" t="s">
        <v>209</v>
      </c>
    </row>
    <row r="14532" spans="2:3" hidden="1">
      <c r="B14532" s="49" t="s">
        <v>12568</v>
      </c>
      <c r="C14532" s="49" t="s">
        <v>209</v>
      </c>
    </row>
    <row r="14533" spans="2:3" hidden="1">
      <c r="B14533" s="49" t="s">
        <v>12569</v>
      </c>
      <c r="C14533" s="49" t="s">
        <v>209</v>
      </c>
    </row>
    <row r="14534" spans="2:3" hidden="1">
      <c r="B14534" s="49" t="s">
        <v>12570</v>
      </c>
      <c r="C14534" s="49" t="s">
        <v>209</v>
      </c>
    </row>
    <row r="14535" spans="2:3" hidden="1">
      <c r="B14535" s="49" t="s">
        <v>12571</v>
      </c>
      <c r="C14535" s="49" t="s">
        <v>209</v>
      </c>
    </row>
    <row r="14536" spans="2:3" hidden="1">
      <c r="B14536" s="49" t="s">
        <v>12572</v>
      </c>
      <c r="C14536" s="49" t="s">
        <v>209</v>
      </c>
    </row>
    <row r="14537" spans="2:3" hidden="1">
      <c r="B14537" s="49" t="s">
        <v>12573</v>
      </c>
      <c r="C14537" s="49" t="s">
        <v>209</v>
      </c>
    </row>
    <row r="14538" spans="2:3" hidden="1">
      <c r="B14538" s="49" t="s">
        <v>12574</v>
      </c>
      <c r="C14538" s="49" t="s">
        <v>209</v>
      </c>
    </row>
    <row r="14539" spans="2:3" hidden="1">
      <c r="B14539" s="49" t="s">
        <v>12575</v>
      </c>
      <c r="C14539" s="49" t="s">
        <v>209</v>
      </c>
    </row>
    <row r="14540" spans="2:3" hidden="1">
      <c r="B14540" s="49" t="s">
        <v>12576</v>
      </c>
      <c r="C14540" s="49" t="s">
        <v>209</v>
      </c>
    </row>
    <row r="14541" spans="2:3" hidden="1">
      <c r="B14541" s="49" t="s">
        <v>12577</v>
      </c>
      <c r="C14541" s="49" t="s">
        <v>209</v>
      </c>
    </row>
    <row r="14542" spans="2:3" hidden="1">
      <c r="B14542" s="49" t="s">
        <v>12578</v>
      </c>
      <c r="C14542" s="49" t="s">
        <v>209</v>
      </c>
    </row>
    <row r="14543" spans="2:3" hidden="1">
      <c r="B14543" s="49" t="s">
        <v>12579</v>
      </c>
      <c r="C14543" s="49" t="s">
        <v>209</v>
      </c>
    </row>
    <row r="14544" spans="2:3" hidden="1">
      <c r="B14544" s="49" t="s">
        <v>12580</v>
      </c>
      <c r="C14544" s="49" t="s">
        <v>209</v>
      </c>
    </row>
    <row r="14545" spans="2:3" hidden="1">
      <c r="B14545" s="49" t="s">
        <v>12581</v>
      </c>
      <c r="C14545" s="49" t="s">
        <v>209</v>
      </c>
    </row>
    <row r="14546" spans="2:3" hidden="1">
      <c r="B14546" s="49" t="s">
        <v>12582</v>
      </c>
      <c r="C14546" s="49" t="s">
        <v>209</v>
      </c>
    </row>
    <row r="14547" spans="2:3" hidden="1">
      <c r="B14547" s="49" t="s">
        <v>12583</v>
      </c>
      <c r="C14547" s="49" t="s">
        <v>209</v>
      </c>
    </row>
    <row r="14548" spans="2:3" hidden="1">
      <c r="B14548" s="49" t="s">
        <v>12584</v>
      </c>
      <c r="C14548" s="49" t="s">
        <v>209</v>
      </c>
    </row>
    <row r="14549" spans="2:3" hidden="1">
      <c r="B14549" s="49" t="s">
        <v>12585</v>
      </c>
      <c r="C14549" s="49" t="s">
        <v>209</v>
      </c>
    </row>
    <row r="14550" spans="2:3" hidden="1">
      <c r="B14550" s="49" t="s">
        <v>12586</v>
      </c>
      <c r="C14550" s="49" t="s">
        <v>209</v>
      </c>
    </row>
    <row r="14551" spans="2:3" hidden="1">
      <c r="B14551" s="49" t="s">
        <v>12587</v>
      </c>
      <c r="C14551" s="49" t="s">
        <v>209</v>
      </c>
    </row>
    <row r="14552" spans="2:3" hidden="1">
      <c r="B14552" s="49" t="s">
        <v>12588</v>
      </c>
      <c r="C14552" s="49" t="s">
        <v>209</v>
      </c>
    </row>
    <row r="14553" spans="2:3" hidden="1">
      <c r="B14553" s="49" t="s">
        <v>12589</v>
      </c>
      <c r="C14553" s="49" t="s">
        <v>209</v>
      </c>
    </row>
    <row r="14554" spans="2:3" hidden="1">
      <c r="B14554" s="49" t="s">
        <v>12590</v>
      </c>
      <c r="C14554" s="49" t="s">
        <v>209</v>
      </c>
    </row>
    <row r="14555" spans="2:3" hidden="1">
      <c r="B14555" s="49" t="s">
        <v>12591</v>
      </c>
      <c r="C14555" s="49" t="s">
        <v>209</v>
      </c>
    </row>
    <row r="14556" spans="2:3" hidden="1">
      <c r="B14556" s="49" t="s">
        <v>12592</v>
      </c>
      <c r="C14556" s="49" t="s">
        <v>209</v>
      </c>
    </row>
    <row r="14557" spans="2:3" hidden="1">
      <c r="B14557" s="49" t="s">
        <v>12593</v>
      </c>
      <c r="C14557" s="49" t="s">
        <v>209</v>
      </c>
    </row>
    <row r="14558" spans="2:3" hidden="1">
      <c r="B14558" s="49" t="s">
        <v>12594</v>
      </c>
      <c r="C14558" s="49" t="s">
        <v>209</v>
      </c>
    </row>
    <row r="14559" spans="2:3" hidden="1">
      <c r="B14559" s="49" t="s">
        <v>12595</v>
      </c>
      <c r="C14559" s="49" t="s">
        <v>209</v>
      </c>
    </row>
    <row r="14560" spans="2:3" hidden="1">
      <c r="B14560" s="49" t="s">
        <v>12596</v>
      </c>
      <c r="C14560" s="49" t="s">
        <v>209</v>
      </c>
    </row>
    <row r="14561" spans="2:3" hidden="1">
      <c r="B14561" s="49" t="s">
        <v>12597</v>
      </c>
      <c r="C14561" s="49" t="s">
        <v>209</v>
      </c>
    </row>
    <row r="14562" spans="2:3" hidden="1">
      <c r="B14562" s="49" t="s">
        <v>12598</v>
      </c>
      <c r="C14562" s="49" t="s">
        <v>209</v>
      </c>
    </row>
    <row r="14563" spans="2:3" hidden="1">
      <c r="B14563" s="49" t="s">
        <v>12599</v>
      </c>
      <c r="C14563" s="49" t="s">
        <v>209</v>
      </c>
    </row>
    <row r="14564" spans="2:3" hidden="1">
      <c r="B14564" s="49" t="s">
        <v>12600</v>
      </c>
      <c r="C14564" s="49" t="s">
        <v>209</v>
      </c>
    </row>
    <row r="14565" spans="2:3" hidden="1">
      <c r="B14565" s="49" t="s">
        <v>12601</v>
      </c>
      <c r="C14565" s="49" t="s">
        <v>209</v>
      </c>
    </row>
    <row r="14566" spans="2:3" hidden="1">
      <c r="B14566" s="49" t="s">
        <v>12602</v>
      </c>
      <c r="C14566" s="49" t="s">
        <v>209</v>
      </c>
    </row>
    <row r="14567" spans="2:3" hidden="1">
      <c r="B14567" s="49" t="s">
        <v>12603</v>
      </c>
      <c r="C14567" s="49" t="s">
        <v>209</v>
      </c>
    </row>
    <row r="14568" spans="2:3" hidden="1">
      <c r="B14568" s="49" t="s">
        <v>12604</v>
      </c>
      <c r="C14568" s="49" t="s">
        <v>209</v>
      </c>
    </row>
    <row r="14569" spans="2:3" hidden="1">
      <c r="B14569" s="49" t="s">
        <v>12605</v>
      </c>
      <c r="C14569" s="49" t="s">
        <v>209</v>
      </c>
    </row>
    <row r="14570" spans="2:3" hidden="1">
      <c r="B14570" s="49" t="s">
        <v>12606</v>
      </c>
      <c r="C14570" s="49" t="s">
        <v>209</v>
      </c>
    </row>
    <row r="14571" spans="2:3" hidden="1">
      <c r="B14571" s="49" t="s">
        <v>12607</v>
      </c>
      <c r="C14571" s="49" t="s">
        <v>209</v>
      </c>
    </row>
    <row r="14572" spans="2:3" hidden="1">
      <c r="B14572" s="49" t="s">
        <v>12608</v>
      </c>
      <c r="C14572" s="49" t="s">
        <v>213</v>
      </c>
    </row>
    <row r="14573" spans="2:3" hidden="1">
      <c r="B14573" s="49" t="s">
        <v>12609</v>
      </c>
      <c r="C14573" s="49" t="s">
        <v>213</v>
      </c>
    </row>
    <row r="14574" spans="2:3">
      <c r="B14574" s="49" t="s">
        <v>12610</v>
      </c>
      <c r="C14574" s="49" t="s">
        <v>224</v>
      </c>
    </row>
    <row r="14575" spans="2:3" hidden="1">
      <c r="B14575" s="49" t="s">
        <v>12611</v>
      </c>
      <c r="C14575" s="49" t="s">
        <v>213</v>
      </c>
    </row>
    <row r="14576" spans="2:3" hidden="1">
      <c r="B14576" s="49" t="s">
        <v>12612</v>
      </c>
      <c r="C14576" s="49" t="s">
        <v>213</v>
      </c>
    </row>
    <row r="14577" spans="2:3">
      <c r="B14577" s="49" t="s">
        <v>12613</v>
      </c>
      <c r="C14577" s="49" t="s">
        <v>224</v>
      </c>
    </row>
    <row r="14578" spans="2:3" hidden="1">
      <c r="B14578" s="49" t="s">
        <v>12614</v>
      </c>
      <c r="C14578" s="49" t="s">
        <v>213</v>
      </c>
    </row>
    <row r="14579" spans="2:3" hidden="1">
      <c r="B14579" s="49" t="s">
        <v>12615</v>
      </c>
      <c r="C14579" s="49" t="s">
        <v>213</v>
      </c>
    </row>
    <row r="14580" spans="2:3" hidden="1">
      <c r="B14580" s="49" t="s">
        <v>12616</v>
      </c>
      <c r="C14580" s="49" t="s">
        <v>213</v>
      </c>
    </row>
    <row r="14581" spans="2:3">
      <c r="B14581" s="49" t="s">
        <v>12617</v>
      </c>
      <c r="C14581" s="49" t="s">
        <v>224</v>
      </c>
    </row>
    <row r="14582" spans="2:3" hidden="1">
      <c r="B14582" s="49" t="s">
        <v>12618</v>
      </c>
      <c r="C14582" s="49" t="s">
        <v>213</v>
      </c>
    </row>
    <row r="14583" spans="2:3" hidden="1">
      <c r="B14583" s="49" t="s">
        <v>12619</v>
      </c>
      <c r="C14583" s="49" t="s">
        <v>213</v>
      </c>
    </row>
    <row r="14584" spans="2:3" hidden="1">
      <c r="B14584" s="49" t="s">
        <v>12620</v>
      </c>
      <c r="C14584" s="49" t="s">
        <v>213</v>
      </c>
    </row>
    <row r="14585" spans="2:3" hidden="1">
      <c r="B14585" s="49" t="s">
        <v>12621</v>
      </c>
      <c r="C14585" s="49" t="s">
        <v>213</v>
      </c>
    </row>
    <row r="14586" spans="2:3" hidden="1">
      <c r="B14586" s="49" t="s">
        <v>12622</v>
      </c>
      <c r="C14586" s="49" t="s">
        <v>213</v>
      </c>
    </row>
    <row r="14587" spans="2:3" hidden="1">
      <c r="B14587" s="49" t="s">
        <v>12623</v>
      </c>
      <c r="C14587" s="49" t="s">
        <v>31</v>
      </c>
    </row>
    <row r="14588" spans="2:3" hidden="1">
      <c r="B14588" s="49" t="s">
        <v>12624</v>
      </c>
      <c r="C14588" s="49" t="s">
        <v>213</v>
      </c>
    </row>
    <row r="14589" spans="2:3" hidden="1">
      <c r="B14589" s="49" t="s">
        <v>12625</v>
      </c>
      <c r="C14589" s="49" t="s">
        <v>213</v>
      </c>
    </row>
    <row r="14590" spans="2:3" hidden="1">
      <c r="B14590" s="49" t="s">
        <v>12626</v>
      </c>
      <c r="C14590" s="49" t="s">
        <v>213</v>
      </c>
    </row>
    <row r="14591" spans="2:3" hidden="1">
      <c r="B14591" s="49" t="s">
        <v>12627</v>
      </c>
      <c r="C14591" s="49" t="s">
        <v>31</v>
      </c>
    </row>
    <row r="14592" spans="2:3" hidden="1">
      <c r="B14592" s="49" t="s">
        <v>12628</v>
      </c>
      <c r="C14592" s="49" t="s">
        <v>31</v>
      </c>
    </row>
    <row r="14593" spans="2:3" hidden="1">
      <c r="B14593" s="49" t="s">
        <v>12629</v>
      </c>
      <c r="C14593" s="49" t="s">
        <v>31</v>
      </c>
    </row>
    <row r="14594" spans="2:3" hidden="1">
      <c r="B14594" s="49" t="s">
        <v>12630</v>
      </c>
      <c r="C14594" s="49" t="s">
        <v>213</v>
      </c>
    </row>
    <row r="14595" spans="2:3" hidden="1">
      <c r="B14595" s="49" t="s">
        <v>12631</v>
      </c>
      <c r="C14595" s="49" t="s">
        <v>213</v>
      </c>
    </row>
    <row r="14596" spans="2:3">
      <c r="B14596" s="49" t="s">
        <v>12632</v>
      </c>
      <c r="C14596" s="49" t="s">
        <v>224</v>
      </c>
    </row>
    <row r="14597" spans="2:3" hidden="1">
      <c r="B14597" s="49" t="s">
        <v>12633</v>
      </c>
      <c r="C14597" s="49" t="s">
        <v>213</v>
      </c>
    </row>
    <row r="14598" spans="2:3" hidden="1">
      <c r="B14598" s="49" t="s">
        <v>12634</v>
      </c>
      <c r="C14598" s="49" t="s">
        <v>213</v>
      </c>
    </row>
    <row r="14599" spans="2:3">
      <c r="B14599" s="49" t="s">
        <v>12635</v>
      </c>
      <c r="C14599" s="49" t="s">
        <v>224</v>
      </c>
    </row>
    <row r="14600" spans="2:3" hidden="1">
      <c r="B14600" s="49" t="s">
        <v>12636</v>
      </c>
      <c r="C14600" s="49" t="s">
        <v>213</v>
      </c>
    </row>
    <row r="14601" spans="2:3" hidden="1">
      <c r="B14601" s="49" t="s">
        <v>12637</v>
      </c>
      <c r="C14601" s="49" t="s">
        <v>213</v>
      </c>
    </row>
    <row r="14602" spans="2:3" hidden="1">
      <c r="B14602" s="49" t="s">
        <v>12638</v>
      </c>
      <c r="C14602" s="49" t="s">
        <v>213</v>
      </c>
    </row>
    <row r="14603" spans="2:3">
      <c r="B14603" s="49" t="s">
        <v>12639</v>
      </c>
      <c r="C14603" s="49" t="s">
        <v>224</v>
      </c>
    </row>
    <row r="14604" spans="2:3" hidden="1">
      <c r="B14604" s="49" t="s">
        <v>12640</v>
      </c>
      <c r="C14604" s="49" t="s">
        <v>213</v>
      </c>
    </row>
    <row r="14605" spans="2:3" hidden="1">
      <c r="B14605" s="49" t="s">
        <v>12641</v>
      </c>
      <c r="C14605" s="49" t="s">
        <v>213</v>
      </c>
    </row>
    <row r="14606" spans="2:3" hidden="1">
      <c r="B14606" s="49" t="s">
        <v>12642</v>
      </c>
      <c r="C14606" s="49" t="s">
        <v>213</v>
      </c>
    </row>
    <row r="14607" spans="2:3" hidden="1">
      <c r="B14607" s="49" t="s">
        <v>12643</v>
      </c>
      <c r="C14607" s="49" t="s">
        <v>213</v>
      </c>
    </row>
    <row r="14608" spans="2:3" hidden="1">
      <c r="B14608" s="49" t="s">
        <v>12644</v>
      </c>
      <c r="C14608" s="49" t="s">
        <v>213</v>
      </c>
    </row>
    <row r="14609" spans="2:3" hidden="1">
      <c r="B14609" s="49" t="s">
        <v>12645</v>
      </c>
      <c r="C14609" s="49" t="s">
        <v>213</v>
      </c>
    </row>
    <row r="14610" spans="2:3" hidden="1">
      <c r="B14610" s="49" t="s">
        <v>12646</v>
      </c>
      <c r="C14610" s="49" t="s">
        <v>213</v>
      </c>
    </row>
    <row r="14611" spans="2:3" hidden="1">
      <c r="B14611" s="49" t="s">
        <v>12647</v>
      </c>
      <c r="C14611" s="49" t="s">
        <v>213</v>
      </c>
    </row>
    <row r="14612" spans="2:3" hidden="1">
      <c r="B14612" s="49" t="s">
        <v>12648</v>
      </c>
      <c r="C14612" s="49" t="s">
        <v>213</v>
      </c>
    </row>
    <row r="14613" spans="2:3" hidden="1">
      <c r="B14613" s="49" t="s">
        <v>12649</v>
      </c>
      <c r="C14613" s="49" t="s">
        <v>31</v>
      </c>
    </row>
    <row r="14614" spans="2:3" hidden="1">
      <c r="B14614" s="49" t="s">
        <v>12650</v>
      </c>
      <c r="C14614" s="49" t="s">
        <v>31</v>
      </c>
    </row>
    <row r="14615" spans="2:3" hidden="1">
      <c r="B14615" s="49" t="s">
        <v>12651</v>
      </c>
      <c r="C14615" s="49" t="s">
        <v>31</v>
      </c>
    </row>
    <row r="14616" spans="2:3" hidden="1">
      <c r="B14616" s="49" t="s">
        <v>12652</v>
      </c>
      <c r="C14616" s="49" t="s">
        <v>213</v>
      </c>
    </row>
    <row r="14617" spans="2:3" hidden="1">
      <c r="B14617" s="49" t="s">
        <v>12653</v>
      </c>
      <c r="C14617" s="49" t="s">
        <v>213</v>
      </c>
    </row>
    <row r="14618" spans="2:3" hidden="1">
      <c r="B14618" s="49" t="s">
        <v>12654</v>
      </c>
      <c r="C14618" s="49" t="s">
        <v>213</v>
      </c>
    </row>
    <row r="14619" spans="2:3">
      <c r="B14619" s="49" t="s">
        <v>12655</v>
      </c>
      <c r="C14619" s="49" t="s">
        <v>224</v>
      </c>
    </row>
    <row r="14620" spans="2:3" hidden="1">
      <c r="B14620" s="49" t="s">
        <v>12656</v>
      </c>
      <c r="C14620" s="49" t="s">
        <v>213</v>
      </c>
    </row>
    <row r="14621" spans="2:3" hidden="1">
      <c r="B14621" s="49" t="s">
        <v>12657</v>
      </c>
      <c r="C14621" s="49" t="s">
        <v>213</v>
      </c>
    </row>
    <row r="14622" spans="2:3" hidden="1">
      <c r="B14622" s="49" t="s">
        <v>12658</v>
      </c>
      <c r="C14622" s="49" t="s">
        <v>213</v>
      </c>
    </row>
    <row r="14623" spans="2:3">
      <c r="B14623" s="49" t="s">
        <v>12659</v>
      </c>
      <c r="C14623" s="49" t="s">
        <v>224</v>
      </c>
    </row>
    <row r="14624" spans="2:3" hidden="1">
      <c r="B14624" s="49" t="s">
        <v>12660</v>
      </c>
      <c r="C14624" s="49" t="s">
        <v>213</v>
      </c>
    </row>
    <row r="14625" spans="2:3" hidden="1">
      <c r="B14625" s="49" t="s">
        <v>12661</v>
      </c>
      <c r="C14625" s="49" t="s">
        <v>213</v>
      </c>
    </row>
    <row r="14626" spans="2:3" hidden="1">
      <c r="B14626" s="49" t="s">
        <v>12662</v>
      </c>
      <c r="C14626" s="49" t="s">
        <v>213</v>
      </c>
    </row>
    <row r="14627" spans="2:3" hidden="1">
      <c r="B14627" s="49" t="s">
        <v>12663</v>
      </c>
      <c r="C14627" s="49" t="s">
        <v>213</v>
      </c>
    </row>
    <row r="14628" spans="2:3" hidden="1">
      <c r="B14628" s="49" t="s">
        <v>12664</v>
      </c>
      <c r="C14628" s="49" t="s">
        <v>213</v>
      </c>
    </row>
    <row r="14629" spans="2:3">
      <c r="B14629" s="49" t="s">
        <v>12665</v>
      </c>
      <c r="C14629" s="49" t="s">
        <v>224</v>
      </c>
    </row>
    <row r="14630" spans="2:3" hidden="1">
      <c r="B14630" s="49" t="s">
        <v>12666</v>
      </c>
      <c r="C14630" s="49" t="s">
        <v>213</v>
      </c>
    </row>
    <row r="14631" spans="2:3" hidden="1">
      <c r="B14631" s="49" t="s">
        <v>12667</v>
      </c>
      <c r="C14631" s="49" t="s">
        <v>213</v>
      </c>
    </row>
    <row r="14632" spans="2:3" hidden="1">
      <c r="B14632" s="49" t="s">
        <v>12668</v>
      </c>
      <c r="C14632" s="49" t="s">
        <v>213</v>
      </c>
    </row>
    <row r="14633" spans="2:3" hidden="1">
      <c r="B14633" s="49" t="s">
        <v>12669</v>
      </c>
      <c r="C14633" s="49" t="s">
        <v>213</v>
      </c>
    </row>
    <row r="14634" spans="2:3" hidden="1">
      <c r="B14634" s="49" t="s">
        <v>12670</v>
      </c>
      <c r="C14634" s="49" t="s">
        <v>213</v>
      </c>
    </row>
    <row r="14635" spans="2:3" hidden="1">
      <c r="B14635" s="49" t="s">
        <v>12671</v>
      </c>
      <c r="C14635" s="49" t="s">
        <v>213</v>
      </c>
    </row>
    <row r="14636" spans="2:3" hidden="1">
      <c r="B14636" s="49" t="s">
        <v>12672</v>
      </c>
      <c r="C14636" s="49" t="s">
        <v>213</v>
      </c>
    </row>
    <row r="14637" spans="2:3" hidden="1">
      <c r="B14637" s="49" t="s">
        <v>12673</v>
      </c>
      <c r="C14637" s="49" t="s">
        <v>213</v>
      </c>
    </row>
    <row r="14638" spans="2:3" hidden="1">
      <c r="B14638" s="49" t="s">
        <v>12674</v>
      </c>
      <c r="C14638" s="49" t="s">
        <v>213</v>
      </c>
    </row>
    <row r="14639" spans="2:3" hidden="1">
      <c r="B14639" s="49" t="s">
        <v>12675</v>
      </c>
      <c r="C14639" s="49" t="s">
        <v>31</v>
      </c>
    </row>
    <row r="14640" spans="2:3" hidden="1">
      <c r="B14640" s="49" t="s">
        <v>12676</v>
      </c>
      <c r="C14640" s="49" t="s">
        <v>31</v>
      </c>
    </row>
    <row r="14641" spans="2:3" hidden="1">
      <c r="B14641" s="49" t="s">
        <v>12677</v>
      </c>
      <c r="C14641" s="49" t="s">
        <v>31</v>
      </c>
    </row>
    <row r="14642" spans="2:3" hidden="1">
      <c r="B14642" s="49" t="s">
        <v>12678</v>
      </c>
      <c r="C14642" s="49" t="s">
        <v>213</v>
      </c>
    </row>
    <row r="14643" spans="2:3" hidden="1">
      <c r="B14643" s="49" t="s">
        <v>12679</v>
      </c>
      <c r="C14643" s="49" t="s">
        <v>213</v>
      </c>
    </row>
    <row r="14644" spans="2:3" hidden="1">
      <c r="B14644" s="49" t="s">
        <v>12680</v>
      </c>
      <c r="C14644" s="49" t="s">
        <v>213</v>
      </c>
    </row>
    <row r="14645" spans="2:3" hidden="1">
      <c r="B14645" s="49" t="s">
        <v>12681</v>
      </c>
      <c r="C14645" s="49" t="s">
        <v>213</v>
      </c>
    </row>
    <row r="14646" spans="2:3" hidden="1">
      <c r="B14646" s="49" t="s">
        <v>12682</v>
      </c>
      <c r="C14646" s="49" t="s">
        <v>213</v>
      </c>
    </row>
    <row r="14647" spans="2:3" hidden="1">
      <c r="B14647" s="49" t="s">
        <v>12683</v>
      </c>
      <c r="C14647" s="49" t="s">
        <v>213</v>
      </c>
    </row>
    <row r="14648" spans="2:3" hidden="1">
      <c r="B14648" s="49" t="s">
        <v>12684</v>
      </c>
      <c r="C14648" s="49" t="s">
        <v>213</v>
      </c>
    </row>
    <row r="14649" spans="2:3" hidden="1">
      <c r="B14649" s="49" t="s">
        <v>12685</v>
      </c>
      <c r="C14649" s="49" t="s">
        <v>213</v>
      </c>
    </row>
    <row r="14650" spans="2:3" hidden="1">
      <c r="B14650" s="49" t="s">
        <v>12686</v>
      </c>
      <c r="C14650" s="49" t="s">
        <v>213</v>
      </c>
    </row>
    <row r="14651" spans="2:3" hidden="1">
      <c r="B14651" s="49" t="s">
        <v>12687</v>
      </c>
      <c r="C14651" s="49" t="s">
        <v>213</v>
      </c>
    </row>
    <row r="14652" spans="2:3" hidden="1">
      <c r="B14652" s="49" t="s">
        <v>12688</v>
      </c>
      <c r="C14652" s="49" t="s">
        <v>213</v>
      </c>
    </row>
    <row r="14653" spans="2:3" hidden="1">
      <c r="B14653" s="49" t="s">
        <v>12689</v>
      </c>
      <c r="C14653" s="49" t="s">
        <v>213</v>
      </c>
    </row>
    <row r="14654" spans="2:3" hidden="1">
      <c r="B14654" s="49" t="s">
        <v>12690</v>
      </c>
      <c r="C14654" s="49" t="s">
        <v>213</v>
      </c>
    </row>
    <row r="14655" spans="2:3" hidden="1">
      <c r="B14655" s="49" t="s">
        <v>12691</v>
      </c>
      <c r="C14655" s="49" t="s">
        <v>213</v>
      </c>
    </row>
    <row r="14656" spans="2:3" hidden="1">
      <c r="B14656" s="49" t="s">
        <v>12692</v>
      </c>
      <c r="C14656" s="49" t="s">
        <v>213</v>
      </c>
    </row>
    <row r="14657" spans="2:3" hidden="1">
      <c r="B14657" s="49" t="s">
        <v>12693</v>
      </c>
      <c r="C14657" s="49" t="s">
        <v>213</v>
      </c>
    </row>
    <row r="14658" spans="2:3" hidden="1">
      <c r="B14658" s="49" t="s">
        <v>12694</v>
      </c>
      <c r="C14658" s="49" t="s">
        <v>213</v>
      </c>
    </row>
    <row r="14659" spans="2:3" hidden="1">
      <c r="B14659" s="49" t="s">
        <v>12695</v>
      </c>
      <c r="C14659" s="49" t="s">
        <v>213</v>
      </c>
    </row>
    <row r="14660" spans="2:3" hidden="1">
      <c r="B14660" s="49" t="s">
        <v>12696</v>
      </c>
      <c r="C14660" s="49" t="s">
        <v>213</v>
      </c>
    </row>
    <row r="14661" spans="2:3" hidden="1">
      <c r="B14661" s="49" t="s">
        <v>12697</v>
      </c>
      <c r="C14661" s="49" t="s">
        <v>213</v>
      </c>
    </row>
    <row r="14662" spans="2:3" hidden="1">
      <c r="B14662" s="49" t="s">
        <v>12698</v>
      </c>
      <c r="C14662" s="49" t="s">
        <v>213</v>
      </c>
    </row>
    <row r="14663" spans="2:3" hidden="1">
      <c r="B14663" s="49" t="s">
        <v>12699</v>
      </c>
      <c r="C14663" s="49" t="s">
        <v>213</v>
      </c>
    </row>
    <row r="14664" spans="2:3" hidden="1">
      <c r="B14664" s="49" t="s">
        <v>12700</v>
      </c>
      <c r="C14664" s="49" t="s">
        <v>206</v>
      </c>
    </row>
    <row r="14665" spans="2:3" hidden="1">
      <c r="B14665" s="49" t="s">
        <v>12701</v>
      </c>
      <c r="C14665" s="49" t="s">
        <v>206</v>
      </c>
    </row>
    <row r="14666" spans="2:3" hidden="1">
      <c r="B14666" s="49" t="s">
        <v>12702</v>
      </c>
      <c r="C14666" s="49" t="s">
        <v>206</v>
      </c>
    </row>
    <row r="14667" spans="2:3" hidden="1">
      <c r="B14667" s="49" t="s">
        <v>12703</v>
      </c>
      <c r="C14667" s="49" t="s">
        <v>206</v>
      </c>
    </row>
    <row r="14668" spans="2:3" hidden="1">
      <c r="B14668" s="49" t="s">
        <v>12704</v>
      </c>
      <c r="C14668" s="49" t="s">
        <v>206</v>
      </c>
    </row>
    <row r="14669" spans="2:3" hidden="1">
      <c r="B14669" s="49" t="s">
        <v>12705</v>
      </c>
      <c r="C14669" s="49" t="s">
        <v>206</v>
      </c>
    </row>
    <row r="14670" spans="2:3" hidden="1">
      <c r="B14670" s="49" t="s">
        <v>12706</v>
      </c>
      <c r="C14670" s="49" t="s">
        <v>206</v>
      </c>
    </row>
    <row r="14671" spans="2:3" hidden="1">
      <c r="B14671" s="49" t="s">
        <v>12707</v>
      </c>
      <c r="C14671" s="49" t="s">
        <v>206</v>
      </c>
    </row>
    <row r="14672" spans="2:3" hidden="1">
      <c r="B14672" s="49" t="s">
        <v>12708</v>
      </c>
      <c r="C14672" s="49" t="s">
        <v>206</v>
      </c>
    </row>
    <row r="14673" spans="2:3" hidden="1">
      <c r="B14673" s="49" t="s">
        <v>12709</v>
      </c>
      <c r="C14673" s="49" t="s">
        <v>206</v>
      </c>
    </row>
    <row r="14674" spans="2:3" hidden="1">
      <c r="B14674" s="49" t="s">
        <v>12710</v>
      </c>
      <c r="C14674" s="49" t="s">
        <v>206</v>
      </c>
    </row>
    <row r="14675" spans="2:3" hidden="1">
      <c r="B14675" s="49" t="s">
        <v>12711</v>
      </c>
      <c r="C14675" s="49" t="s">
        <v>206</v>
      </c>
    </row>
    <row r="14676" spans="2:3" hidden="1">
      <c r="B14676" s="49" t="s">
        <v>12712</v>
      </c>
      <c r="C14676" s="49" t="s">
        <v>206</v>
      </c>
    </row>
    <row r="14677" spans="2:3" hidden="1">
      <c r="B14677" s="49" t="s">
        <v>12713</v>
      </c>
      <c r="C14677" s="49" t="s">
        <v>206</v>
      </c>
    </row>
    <row r="14678" spans="2:3" hidden="1">
      <c r="B14678" s="49" t="s">
        <v>12714</v>
      </c>
      <c r="C14678" s="49" t="s">
        <v>206</v>
      </c>
    </row>
    <row r="14679" spans="2:3" hidden="1">
      <c r="B14679" s="49" t="s">
        <v>12715</v>
      </c>
      <c r="C14679" s="49" t="s">
        <v>206</v>
      </c>
    </row>
    <row r="14680" spans="2:3" hidden="1">
      <c r="B14680" s="49" t="s">
        <v>12716</v>
      </c>
      <c r="C14680" s="49" t="s">
        <v>206</v>
      </c>
    </row>
    <row r="14681" spans="2:3" hidden="1">
      <c r="B14681" s="49" t="s">
        <v>12717</v>
      </c>
      <c r="C14681" s="49" t="s">
        <v>206</v>
      </c>
    </row>
    <row r="14682" spans="2:3" hidden="1">
      <c r="B14682" s="49" t="s">
        <v>12718</v>
      </c>
      <c r="C14682" s="49" t="s">
        <v>206</v>
      </c>
    </row>
    <row r="14683" spans="2:3" hidden="1">
      <c r="B14683" s="49" t="s">
        <v>12719</v>
      </c>
      <c r="C14683" s="49" t="s">
        <v>206</v>
      </c>
    </row>
    <row r="14684" spans="2:3" hidden="1">
      <c r="B14684" s="49" t="s">
        <v>12720</v>
      </c>
      <c r="C14684" s="49" t="s">
        <v>206</v>
      </c>
    </row>
    <row r="14685" spans="2:3" hidden="1">
      <c r="B14685" s="49" t="s">
        <v>12721</v>
      </c>
      <c r="C14685" s="49" t="s">
        <v>206</v>
      </c>
    </row>
    <row r="14686" spans="2:3" hidden="1">
      <c r="B14686" s="49" t="s">
        <v>12722</v>
      </c>
      <c r="C14686" s="49" t="s">
        <v>206</v>
      </c>
    </row>
    <row r="14687" spans="2:3" hidden="1">
      <c r="B14687" s="49" t="s">
        <v>12723</v>
      </c>
      <c r="C14687" s="49" t="s">
        <v>206</v>
      </c>
    </row>
    <row r="14688" spans="2:3" hidden="1">
      <c r="B14688" s="49" t="s">
        <v>12724</v>
      </c>
      <c r="C14688" s="49" t="s">
        <v>213</v>
      </c>
    </row>
    <row r="14689" spans="2:3" hidden="1">
      <c r="B14689" s="49" t="s">
        <v>12725</v>
      </c>
      <c r="C14689" s="49" t="s">
        <v>213</v>
      </c>
    </row>
    <row r="14690" spans="2:3">
      <c r="B14690" s="49" t="s">
        <v>12726</v>
      </c>
      <c r="C14690" s="49" t="s">
        <v>224</v>
      </c>
    </row>
    <row r="14691" spans="2:3" hidden="1">
      <c r="B14691" s="49" t="s">
        <v>12727</v>
      </c>
      <c r="C14691" s="49" t="s">
        <v>213</v>
      </c>
    </row>
    <row r="14692" spans="2:3" hidden="1">
      <c r="B14692" s="49" t="s">
        <v>12728</v>
      </c>
      <c r="C14692" s="49" t="s">
        <v>213</v>
      </c>
    </row>
    <row r="14693" spans="2:3">
      <c r="B14693" s="49" t="s">
        <v>12729</v>
      </c>
      <c r="C14693" s="49" t="s">
        <v>224</v>
      </c>
    </row>
    <row r="14694" spans="2:3" hidden="1">
      <c r="B14694" s="49" t="s">
        <v>12730</v>
      </c>
      <c r="C14694" s="49" t="s">
        <v>213</v>
      </c>
    </row>
    <row r="14695" spans="2:3" hidden="1">
      <c r="B14695" s="49" t="s">
        <v>12731</v>
      </c>
      <c r="C14695" s="49" t="s">
        <v>213</v>
      </c>
    </row>
    <row r="14696" spans="2:3" hidden="1">
      <c r="B14696" s="49" t="s">
        <v>12732</v>
      </c>
      <c r="C14696" s="49" t="s">
        <v>213</v>
      </c>
    </row>
    <row r="14697" spans="2:3">
      <c r="B14697" s="49" t="s">
        <v>12733</v>
      </c>
      <c r="C14697" s="49" t="s">
        <v>224</v>
      </c>
    </row>
    <row r="14698" spans="2:3" hidden="1">
      <c r="B14698" s="49" t="s">
        <v>12734</v>
      </c>
      <c r="C14698" s="49" t="s">
        <v>213</v>
      </c>
    </row>
    <row r="14699" spans="2:3" hidden="1">
      <c r="B14699" s="49" t="s">
        <v>12735</v>
      </c>
      <c r="C14699" s="49" t="s">
        <v>213</v>
      </c>
    </row>
    <row r="14700" spans="2:3" hidden="1">
      <c r="B14700" s="49" t="s">
        <v>12736</v>
      </c>
      <c r="C14700" s="49" t="s">
        <v>213</v>
      </c>
    </row>
    <row r="14701" spans="2:3" hidden="1">
      <c r="B14701" s="49" t="s">
        <v>12737</v>
      </c>
      <c r="C14701" s="49" t="s">
        <v>213</v>
      </c>
    </row>
    <row r="14702" spans="2:3" hidden="1">
      <c r="B14702" s="49" t="s">
        <v>12738</v>
      </c>
      <c r="C14702" s="49" t="s">
        <v>213</v>
      </c>
    </row>
    <row r="14703" spans="2:3" hidden="1">
      <c r="B14703" s="49" t="s">
        <v>12739</v>
      </c>
      <c r="C14703" s="49" t="s">
        <v>213</v>
      </c>
    </row>
    <row r="14704" spans="2:3" hidden="1">
      <c r="B14704" s="49" t="s">
        <v>12740</v>
      </c>
      <c r="C14704" s="49" t="s">
        <v>213</v>
      </c>
    </row>
    <row r="14705" spans="2:3" hidden="1">
      <c r="B14705" s="49" t="s">
        <v>12741</v>
      </c>
      <c r="C14705" s="49" t="s">
        <v>213</v>
      </c>
    </row>
    <row r="14706" spans="2:3" hidden="1">
      <c r="B14706" s="49" t="s">
        <v>12742</v>
      </c>
      <c r="C14706" s="49" t="s">
        <v>213</v>
      </c>
    </row>
    <row r="14707" spans="2:3" hidden="1">
      <c r="B14707" s="49" t="s">
        <v>12743</v>
      </c>
      <c r="C14707" s="49" t="s">
        <v>31</v>
      </c>
    </row>
    <row r="14708" spans="2:3" hidden="1">
      <c r="B14708" s="49" t="s">
        <v>12744</v>
      </c>
      <c r="C14708" s="49" t="s">
        <v>31</v>
      </c>
    </row>
    <row r="14709" spans="2:3" hidden="1">
      <c r="B14709" s="49" t="s">
        <v>12745</v>
      </c>
      <c r="C14709" s="49" t="s">
        <v>31</v>
      </c>
    </row>
    <row r="14710" spans="2:3" hidden="1">
      <c r="B14710" s="49" t="s">
        <v>12746</v>
      </c>
      <c r="C14710" s="49" t="s">
        <v>213</v>
      </c>
    </row>
    <row r="14711" spans="2:3" hidden="1">
      <c r="B14711" s="49" t="s">
        <v>12747</v>
      </c>
      <c r="C14711" s="49" t="s">
        <v>213</v>
      </c>
    </row>
    <row r="14712" spans="2:3">
      <c r="B14712" s="49" t="s">
        <v>12748</v>
      </c>
      <c r="C14712" s="49" t="s">
        <v>224</v>
      </c>
    </row>
    <row r="14713" spans="2:3" hidden="1">
      <c r="B14713" s="49" t="s">
        <v>12749</v>
      </c>
      <c r="C14713" s="49" t="s">
        <v>213</v>
      </c>
    </row>
    <row r="14714" spans="2:3" hidden="1">
      <c r="B14714" s="49" t="s">
        <v>12750</v>
      </c>
      <c r="C14714" s="49" t="s">
        <v>213</v>
      </c>
    </row>
    <row r="14715" spans="2:3">
      <c r="B14715" s="49" t="s">
        <v>12751</v>
      </c>
      <c r="C14715" s="49" t="s">
        <v>224</v>
      </c>
    </row>
    <row r="14716" spans="2:3" hidden="1">
      <c r="B14716" s="49" t="s">
        <v>12752</v>
      </c>
      <c r="C14716" s="49" t="s">
        <v>213</v>
      </c>
    </row>
    <row r="14717" spans="2:3" hidden="1">
      <c r="B14717" s="49" t="s">
        <v>12753</v>
      </c>
      <c r="C14717" s="49" t="s">
        <v>213</v>
      </c>
    </row>
    <row r="14718" spans="2:3" hidden="1">
      <c r="B14718" s="49" t="s">
        <v>12754</v>
      </c>
      <c r="C14718" s="49" t="s">
        <v>213</v>
      </c>
    </row>
    <row r="14719" spans="2:3">
      <c r="B14719" s="49" t="s">
        <v>12755</v>
      </c>
      <c r="C14719" s="49" t="s">
        <v>224</v>
      </c>
    </row>
    <row r="14720" spans="2:3" hidden="1">
      <c r="B14720" s="49" t="s">
        <v>12756</v>
      </c>
      <c r="C14720" s="49" t="s">
        <v>213</v>
      </c>
    </row>
    <row r="14721" spans="2:3" hidden="1">
      <c r="B14721" s="49" t="s">
        <v>12757</v>
      </c>
      <c r="C14721" s="49" t="s">
        <v>213</v>
      </c>
    </row>
    <row r="14722" spans="2:3" hidden="1">
      <c r="B14722" s="49" t="s">
        <v>12758</v>
      </c>
      <c r="C14722" s="49" t="s">
        <v>213</v>
      </c>
    </row>
    <row r="14723" spans="2:3" hidden="1">
      <c r="B14723" s="49" t="s">
        <v>12759</v>
      </c>
      <c r="C14723" s="49" t="s">
        <v>213</v>
      </c>
    </row>
    <row r="14724" spans="2:3" hidden="1">
      <c r="B14724" s="49" t="s">
        <v>12760</v>
      </c>
      <c r="C14724" s="49" t="s">
        <v>213</v>
      </c>
    </row>
    <row r="14725" spans="2:3" hidden="1">
      <c r="B14725" s="49" t="s">
        <v>12761</v>
      </c>
      <c r="C14725" s="49" t="s">
        <v>213</v>
      </c>
    </row>
    <row r="14726" spans="2:3" hidden="1">
      <c r="B14726" s="49" t="s">
        <v>12762</v>
      </c>
      <c r="C14726" s="49" t="s">
        <v>213</v>
      </c>
    </row>
    <row r="14727" spans="2:3" hidden="1">
      <c r="B14727" s="49" t="s">
        <v>12763</v>
      </c>
      <c r="C14727" s="49" t="s">
        <v>213</v>
      </c>
    </row>
    <row r="14728" spans="2:3" hidden="1">
      <c r="B14728" s="49" t="s">
        <v>12764</v>
      </c>
      <c r="C14728" s="49" t="s">
        <v>213</v>
      </c>
    </row>
    <row r="14729" spans="2:3" hidden="1">
      <c r="B14729" s="49" t="s">
        <v>12765</v>
      </c>
      <c r="C14729" s="49" t="s">
        <v>31</v>
      </c>
    </row>
    <row r="14730" spans="2:3" hidden="1">
      <c r="B14730" s="49" t="s">
        <v>12766</v>
      </c>
      <c r="C14730" s="49" t="s">
        <v>31</v>
      </c>
    </row>
    <row r="14731" spans="2:3" hidden="1">
      <c r="B14731" s="49" t="s">
        <v>12767</v>
      </c>
      <c r="C14731" s="49" t="s">
        <v>31</v>
      </c>
    </row>
    <row r="14732" spans="2:3" hidden="1">
      <c r="B14732" s="49" t="s">
        <v>12768</v>
      </c>
      <c r="C14732" s="49" t="s">
        <v>213</v>
      </c>
    </row>
    <row r="14733" spans="2:3" hidden="1">
      <c r="B14733" s="49" t="s">
        <v>12769</v>
      </c>
      <c r="C14733" s="49" t="s">
        <v>213</v>
      </c>
    </row>
    <row r="14734" spans="2:3" hidden="1">
      <c r="B14734" s="49" t="s">
        <v>12770</v>
      </c>
      <c r="C14734" s="49" t="s">
        <v>213</v>
      </c>
    </row>
    <row r="14735" spans="2:3">
      <c r="B14735" s="49" t="s">
        <v>12771</v>
      </c>
      <c r="C14735" s="49" t="s">
        <v>224</v>
      </c>
    </row>
    <row r="14736" spans="2:3" hidden="1">
      <c r="B14736" s="49" t="s">
        <v>12772</v>
      </c>
      <c r="C14736" s="49" t="s">
        <v>213</v>
      </c>
    </row>
    <row r="14737" spans="2:3" hidden="1">
      <c r="B14737" s="49" t="s">
        <v>12773</v>
      </c>
      <c r="C14737" s="49" t="s">
        <v>213</v>
      </c>
    </row>
    <row r="14738" spans="2:3" hidden="1">
      <c r="B14738" s="49" t="s">
        <v>12774</v>
      </c>
      <c r="C14738" s="49" t="s">
        <v>213</v>
      </c>
    </row>
    <row r="14739" spans="2:3">
      <c r="B14739" s="49" t="s">
        <v>12775</v>
      </c>
      <c r="C14739" s="49" t="s">
        <v>224</v>
      </c>
    </row>
    <row r="14740" spans="2:3" hidden="1">
      <c r="B14740" s="49" t="s">
        <v>12776</v>
      </c>
      <c r="C14740" s="49" t="s">
        <v>213</v>
      </c>
    </row>
    <row r="14741" spans="2:3" hidden="1">
      <c r="B14741" s="49" t="s">
        <v>12777</v>
      </c>
      <c r="C14741" s="49" t="s">
        <v>213</v>
      </c>
    </row>
    <row r="14742" spans="2:3" hidden="1">
      <c r="B14742" s="49" t="s">
        <v>12778</v>
      </c>
      <c r="C14742" s="49" t="s">
        <v>213</v>
      </c>
    </row>
    <row r="14743" spans="2:3" hidden="1">
      <c r="B14743" s="49" t="s">
        <v>12779</v>
      </c>
      <c r="C14743" s="49" t="s">
        <v>213</v>
      </c>
    </row>
    <row r="14744" spans="2:3" hidden="1">
      <c r="B14744" s="49" t="s">
        <v>12780</v>
      </c>
      <c r="C14744" s="49" t="s">
        <v>213</v>
      </c>
    </row>
    <row r="14745" spans="2:3">
      <c r="B14745" s="49" t="s">
        <v>12781</v>
      </c>
      <c r="C14745" s="49" t="s">
        <v>224</v>
      </c>
    </row>
    <row r="14746" spans="2:3" hidden="1">
      <c r="B14746" s="49" t="s">
        <v>12782</v>
      </c>
      <c r="C14746" s="49" t="s">
        <v>213</v>
      </c>
    </row>
    <row r="14747" spans="2:3" hidden="1">
      <c r="B14747" s="49" t="s">
        <v>12783</v>
      </c>
      <c r="C14747" s="49" t="s">
        <v>213</v>
      </c>
    </row>
    <row r="14748" spans="2:3" hidden="1">
      <c r="B14748" s="49" t="s">
        <v>12784</v>
      </c>
      <c r="C14748" s="49" t="s">
        <v>213</v>
      </c>
    </row>
    <row r="14749" spans="2:3" hidden="1">
      <c r="B14749" s="49" t="s">
        <v>12785</v>
      </c>
      <c r="C14749" s="49" t="s">
        <v>213</v>
      </c>
    </row>
    <row r="14750" spans="2:3" hidden="1">
      <c r="B14750" s="49" t="s">
        <v>12786</v>
      </c>
      <c r="C14750" s="49" t="s">
        <v>213</v>
      </c>
    </row>
    <row r="14751" spans="2:3" hidden="1">
      <c r="B14751" s="49" t="s">
        <v>12787</v>
      </c>
      <c r="C14751" s="49" t="s">
        <v>213</v>
      </c>
    </row>
    <row r="14752" spans="2:3" hidden="1">
      <c r="B14752" s="49" t="s">
        <v>12788</v>
      </c>
      <c r="C14752" s="49" t="s">
        <v>213</v>
      </c>
    </row>
    <row r="14753" spans="2:3" hidden="1">
      <c r="B14753" s="49" t="s">
        <v>12789</v>
      </c>
      <c r="C14753" s="49" t="s">
        <v>213</v>
      </c>
    </row>
    <row r="14754" spans="2:3" hidden="1">
      <c r="B14754" s="49" t="s">
        <v>12790</v>
      </c>
      <c r="C14754" s="49" t="s">
        <v>213</v>
      </c>
    </row>
    <row r="14755" spans="2:3" hidden="1">
      <c r="B14755" s="49" t="s">
        <v>12791</v>
      </c>
      <c r="C14755" s="49" t="s">
        <v>31</v>
      </c>
    </row>
    <row r="14756" spans="2:3" hidden="1">
      <c r="B14756" s="49" t="s">
        <v>12792</v>
      </c>
      <c r="C14756" s="49" t="s">
        <v>31</v>
      </c>
    </row>
    <row r="14757" spans="2:3" hidden="1">
      <c r="B14757" s="49" t="s">
        <v>12793</v>
      </c>
      <c r="C14757" s="49" t="s">
        <v>31</v>
      </c>
    </row>
    <row r="14758" spans="2:3" hidden="1">
      <c r="B14758" s="49" t="s">
        <v>12794</v>
      </c>
      <c r="C14758" s="49" t="s">
        <v>213</v>
      </c>
    </row>
    <row r="14759" spans="2:3" hidden="1">
      <c r="B14759" s="49" t="s">
        <v>12795</v>
      </c>
      <c r="C14759" s="49" t="s">
        <v>213</v>
      </c>
    </row>
    <row r="14760" spans="2:3" hidden="1">
      <c r="B14760" s="49" t="s">
        <v>12796</v>
      </c>
      <c r="C14760" s="49" t="s">
        <v>213</v>
      </c>
    </row>
    <row r="14761" spans="2:3" hidden="1">
      <c r="B14761" s="49" t="s">
        <v>12797</v>
      </c>
      <c r="C14761" s="49" t="s">
        <v>213</v>
      </c>
    </row>
    <row r="14762" spans="2:3" hidden="1">
      <c r="B14762" s="49" t="s">
        <v>12798</v>
      </c>
      <c r="C14762" s="49" t="s">
        <v>213</v>
      </c>
    </row>
    <row r="14763" spans="2:3" hidden="1">
      <c r="B14763" s="49" t="s">
        <v>12799</v>
      </c>
      <c r="C14763" s="49" t="s">
        <v>213</v>
      </c>
    </row>
    <row r="14764" spans="2:3" hidden="1">
      <c r="B14764" s="49" t="s">
        <v>12800</v>
      </c>
      <c r="C14764" s="49" t="s">
        <v>213</v>
      </c>
    </row>
    <row r="14765" spans="2:3" hidden="1">
      <c r="B14765" s="49" t="s">
        <v>12801</v>
      </c>
      <c r="C14765" s="49" t="s">
        <v>213</v>
      </c>
    </row>
    <row r="14766" spans="2:3" hidden="1">
      <c r="B14766" s="49" t="s">
        <v>12802</v>
      </c>
      <c r="C14766" s="49" t="s">
        <v>213</v>
      </c>
    </row>
    <row r="14767" spans="2:3" hidden="1">
      <c r="B14767" s="49" t="s">
        <v>12803</v>
      </c>
      <c r="C14767" s="49" t="s">
        <v>213</v>
      </c>
    </row>
    <row r="14768" spans="2:3" hidden="1">
      <c r="B14768" s="49" t="s">
        <v>12804</v>
      </c>
      <c r="C14768" s="49" t="s">
        <v>213</v>
      </c>
    </row>
    <row r="14769" spans="2:3" hidden="1">
      <c r="B14769" s="49" t="s">
        <v>12805</v>
      </c>
      <c r="C14769" s="49" t="s">
        <v>213</v>
      </c>
    </row>
    <row r="14770" spans="2:3" hidden="1">
      <c r="B14770" s="49" t="s">
        <v>12806</v>
      </c>
      <c r="C14770" s="49" t="s">
        <v>213</v>
      </c>
    </row>
    <row r="14771" spans="2:3" hidden="1">
      <c r="B14771" s="49" t="s">
        <v>12807</v>
      </c>
      <c r="C14771" s="49" t="s">
        <v>213</v>
      </c>
    </row>
    <row r="14772" spans="2:3" hidden="1">
      <c r="B14772" s="49" t="s">
        <v>12808</v>
      </c>
      <c r="C14772" s="49" t="s">
        <v>213</v>
      </c>
    </row>
    <row r="14773" spans="2:3" hidden="1">
      <c r="B14773" s="49" t="s">
        <v>12809</v>
      </c>
      <c r="C14773" s="49" t="s">
        <v>213</v>
      </c>
    </row>
    <row r="14774" spans="2:3" hidden="1">
      <c r="B14774" s="49" t="s">
        <v>12810</v>
      </c>
      <c r="C14774" s="49" t="s">
        <v>213</v>
      </c>
    </row>
    <row r="14775" spans="2:3" hidden="1">
      <c r="B14775" s="49" t="s">
        <v>12811</v>
      </c>
      <c r="C14775" s="49" t="s">
        <v>213</v>
      </c>
    </row>
    <row r="14776" spans="2:3" hidden="1">
      <c r="B14776" s="49" t="s">
        <v>12812</v>
      </c>
      <c r="C14776" s="49" t="s">
        <v>213</v>
      </c>
    </row>
    <row r="14777" spans="2:3" hidden="1">
      <c r="B14777" s="49" t="s">
        <v>12813</v>
      </c>
      <c r="C14777" s="49" t="s">
        <v>213</v>
      </c>
    </row>
    <row r="14778" spans="2:3" hidden="1">
      <c r="B14778" s="49" t="s">
        <v>12814</v>
      </c>
      <c r="C14778" s="49" t="s">
        <v>213</v>
      </c>
    </row>
    <row r="14779" spans="2:3" hidden="1">
      <c r="B14779" s="49" t="s">
        <v>12815</v>
      </c>
      <c r="C14779" s="49" t="s">
        <v>213</v>
      </c>
    </row>
    <row r="14780" spans="2:3" hidden="1">
      <c r="B14780" s="49" t="s">
        <v>12816</v>
      </c>
      <c r="C14780" s="49" t="s">
        <v>206</v>
      </c>
    </row>
    <row r="14781" spans="2:3" hidden="1">
      <c r="B14781" s="49" t="s">
        <v>12817</v>
      </c>
      <c r="C14781" s="49" t="s">
        <v>206</v>
      </c>
    </row>
    <row r="14782" spans="2:3" hidden="1">
      <c r="B14782" s="49" t="s">
        <v>12818</v>
      </c>
      <c r="C14782" s="49" t="s">
        <v>206</v>
      </c>
    </row>
    <row r="14783" spans="2:3" hidden="1">
      <c r="B14783" s="49" t="s">
        <v>12819</v>
      </c>
      <c r="C14783" s="49" t="s">
        <v>206</v>
      </c>
    </row>
    <row r="14784" spans="2:3" hidden="1">
      <c r="B14784" s="49" t="s">
        <v>12820</v>
      </c>
      <c r="C14784" s="49" t="s">
        <v>206</v>
      </c>
    </row>
    <row r="14785" spans="2:3" hidden="1">
      <c r="B14785" s="49" t="s">
        <v>12821</v>
      </c>
      <c r="C14785" s="49" t="s">
        <v>206</v>
      </c>
    </row>
    <row r="14786" spans="2:3" hidden="1">
      <c r="B14786" s="49" t="s">
        <v>12822</v>
      </c>
      <c r="C14786" s="49" t="s">
        <v>206</v>
      </c>
    </row>
    <row r="14787" spans="2:3" hidden="1">
      <c r="B14787" s="49" t="s">
        <v>12823</v>
      </c>
      <c r="C14787" s="49" t="s">
        <v>206</v>
      </c>
    </row>
    <row r="14788" spans="2:3" hidden="1">
      <c r="B14788" s="49" t="s">
        <v>12824</v>
      </c>
      <c r="C14788" s="49" t="s">
        <v>206</v>
      </c>
    </row>
    <row r="14789" spans="2:3" hidden="1">
      <c r="B14789" s="49" t="s">
        <v>12825</v>
      </c>
      <c r="C14789" s="49" t="s">
        <v>206</v>
      </c>
    </row>
    <row r="14790" spans="2:3" hidden="1">
      <c r="B14790" s="49" t="s">
        <v>12826</v>
      </c>
      <c r="C14790" s="49" t="s">
        <v>206</v>
      </c>
    </row>
    <row r="14791" spans="2:3" hidden="1">
      <c r="B14791" s="49" t="s">
        <v>12827</v>
      </c>
      <c r="C14791" s="49" t="s">
        <v>206</v>
      </c>
    </row>
    <row r="14792" spans="2:3" hidden="1">
      <c r="B14792" s="49" t="s">
        <v>12828</v>
      </c>
      <c r="C14792" s="49" t="s">
        <v>206</v>
      </c>
    </row>
    <row r="14793" spans="2:3" hidden="1">
      <c r="B14793" s="49" t="s">
        <v>12829</v>
      </c>
      <c r="C14793" s="49" t="s">
        <v>206</v>
      </c>
    </row>
    <row r="14794" spans="2:3" hidden="1">
      <c r="B14794" s="49" t="s">
        <v>12830</v>
      </c>
      <c r="C14794" s="49" t="s">
        <v>206</v>
      </c>
    </row>
    <row r="14795" spans="2:3" hidden="1">
      <c r="B14795" s="49" t="s">
        <v>12831</v>
      </c>
      <c r="C14795" s="49" t="s">
        <v>206</v>
      </c>
    </row>
    <row r="14796" spans="2:3" hidden="1">
      <c r="B14796" s="49" t="s">
        <v>12832</v>
      </c>
      <c r="C14796" s="49" t="s">
        <v>206</v>
      </c>
    </row>
    <row r="14797" spans="2:3" hidden="1">
      <c r="B14797" s="49" t="s">
        <v>12833</v>
      </c>
      <c r="C14797" s="49" t="s">
        <v>206</v>
      </c>
    </row>
    <row r="14798" spans="2:3" hidden="1">
      <c r="B14798" s="49" t="s">
        <v>12834</v>
      </c>
      <c r="C14798" s="49" t="s">
        <v>206</v>
      </c>
    </row>
    <row r="14799" spans="2:3" hidden="1">
      <c r="B14799" s="49" t="s">
        <v>12835</v>
      </c>
      <c r="C14799" s="49" t="s">
        <v>206</v>
      </c>
    </row>
    <row r="14800" spans="2:3" hidden="1">
      <c r="B14800" s="49" t="s">
        <v>12836</v>
      </c>
      <c r="C14800" s="49" t="s">
        <v>206</v>
      </c>
    </row>
    <row r="14801" spans="2:3" hidden="1">
      <c r="B14801" s="49" t="s">
        <v>12837</v>
      </c>
      <c r="C14801" s="49" t="s">
        <v>206</v>
      </c>
    </row>
    <row r="14802" spans="2:3" hidden="1">
      <c r="B14802" s="49" t="s">
        <v>12838</v>
      </c>
      <c r="C14802" s="49" t="s">
        <v>206</v>
      </c>
    </row>
    <row r="14803" spans="2:3" hidden="1">
      <c r="B14803" s="49" t="s">
        <v>12839</v>
      </c>
      <c r="C14803" s="49" t="s">
        <v>206</v>
      </c>
    </row>
    <row r="14804" spans="2:3" hidden="1">
      <c r="B14804" s="49" t="s">
        <v>12840</v>
      </c>
      <c r="C14804" s="49" t="s">
        <v>213</v>
      </c>
    </row>
    <row r="14805" spans="2:3" hidden="1">
      <c r="B14805" s="49" t="s">
        <v>12841</v>
      </c>
      <c r="C14805" s="49" t="s">
        <v>213</v>
      </c>
    </row>
    <row r="14806" spans="2:3" hidden="1">
      <c r="B14806" s="49" t="s">
        <v>12842</v>
      </c>
      <c r="C14806" s="49" t="s">
        <v>213</v>
      </c>
    </row>
    <row r="14807" spans="2:3">
      <c r="B14807" s="49" t="s">
        <v>12843</v>
      </c>
      <c r="C14807" s="49" t="s">
        <v>224</v>
      </c>
    </row>
    <row r="14808" spans="2:3" hidden="1">
      <c r="B14808" s="49" t="s">
        <v>12844</v>
      </c>
      <c r="C14808" s="49" t="s">
        <v>213</v>
      </c>
    </row>
    <row r="14809" spans="2:3" hidden="1">
      <c r="B14809" s="49" t="s">
        <v>12845</v>
      </c>
      <c r="C14809" s="49" t="s">
        <v>213</v>
      </c>
    </row>
    <row r="14810" spans="2:3" hidden="1">
      <c r="B14810" s="49" t="s">
        <v>12846</v>
      </c>
      <c r="C14810" s="49" t="s">
        <v>213</v>
      </c>
    </row>
    <row r="14811" spans="2:3">
      <c r="B14811" s="49" t="s">
        <v>12847</v>
      </c>
      <c r="C14811" s="49" t="s">
        <v>224</v>
      </c>
    </row>
    <row r="14812" spans="2:3" hidden="1">
      <c r="B14812" s="49" t="s">
        <v>12848</v>
      </c>
      <c r="C14812" s="49" t="s">
        <v>213</v>
      </c>
    </row>
    <row r="14813" spans="2:3" hidden="1">
      <c r="B14813" s="49" t="s">
        <v>12849</v>
      </c>
      <c r="C14813" s="49" t="s">
        <v>213</v>
      </c>
    </row>
    <row r="14814" spans="2:3" hidden="1">
      <c r="B14814" s="49" t="s">
        <v>12850</v>
      </c>
      <c r="C14814" s="49" t="s">
        <v>213</v>
      </c>
    </row>
    <row r="14815" spans="2:3" hidden="1">
      <c r="B14815" s="49" t="s">
        <v>12851</v>
      </c>
      <c r="C14815" s="49" t="s">
        <v>213</v>
      </c>
    </row>
    <row r="14816" spans="2:3" hidden="1">
      <c r="B14816" s="49" t="s">
        <v>12852</v>
      </c>
      <c r="C14816" s="49" t="s">
        <v>213</v>
      </c>
    </row>
    <row r="14817" spans="2:3">
      <c r="B14817" s="49" t="s">
        <v>12853</v>
      </c>
      <c r="C14817" s="49" t="s">
        <v>224</v>
      </c>
    </row>
    <row r="14818" spans="2:3" hidden="1">
      <c r="B14818" s="49" t="s">
        <v>12854</v>
      </c>
      <c r="C14818" s="49" t="s">
        <v>213</v>
      </c>
    </row>
    <row r="14819" spans="2:3" hidden="1">
      <c r="B14819" s="49" t="s">
        <v>12855</v>
      </c>
      <c r="C14819" s="49" t="s">
        <v>213</v>
      </c>
    </row>
    <row r="14820" spans="2:3" hidden="1">
      <c r="B14820" s="49" t="s">
        <v>12856</v>
      </c>
      <c r="C14820" s="49" t="s">
        <v>213</v>
      </c>
    </row>
    <row r="14821" spans="2:3" hidden="1">
      <c r="B14821" s="49" t="s">
        <v>12857</v>
      </c>
      <c r="C14821" s="49" t="s">
        <v>213</v>
      </c>
    </row>
    <row r="14822" spans="2:3" hidden="1">
      <c r="B14822" s="49" t="s">
        <v>12858</v>
      </c>
      <c r="C14822" s="49" t="s">
        <v>213</v>
      </c>
    </row>
    <row r="14823" spans="2:3" hidden="1">
      <c r="B14823" s="49" t="s">
        <v>12859</v>
      </c>
      <c r="C14823" s="49" t="s">
        <v>213</v>
      </c>
    </row>
    <row r="14824" spans="2:3" hidden="1">
      <c r="B14824" s="49" t="s">
        <v>12860</v>
      </c>
      <c r="C14824" s="49" t="s">
        <v>213</v>
      </c>
    </row>
    <row r="14825" spans="2:3" hidden="1">
      <c r="B14825" s="49" t="s">
        <v>12861</v>
      </c>
      <c r="C14825" s="49" t="s">
        <v>213</v>
      </c>
    </row>
    <row r="14826" spans="2:3" hidden="1">
      <c r="B14826" s="49" t="s">
        <v>12862</v>
      </c>
      <c r="C14826" s="49" t="s">
        <v>213</v>
      </c>
    </row>
    <row r="14827" spans="2:3" hidden="1">
      <c r="B14827" s="49" t="s">
        <v>12863</v>
      </c>
      <c r="C14827" s="49" t="s">
        <v>31</v>
      </c>
    </row>
    <row r="14828" spans="2:3" hidden="1">
      <c r="B14828" s="49" t="s">
        <v>12864</v>
      </c>
      <c r="C14828" s="49" t="s">
        <v>31</v>
      </c>
    </row>
    <row r="14829" spans="2:3" hidden="1">
      <c r="B14829" s="49" t="s">
        <v>12865</v>
      </c>
      <c r="C14829" s="49" t="s">
        <v>31</v>
      </c>
    </row>
    <row r="14830" spans="2:3" hidden="1">
      <c r="B14830" s="49" t="s">
        <v>12866</v>
      </c>
      <c r="C14830" s="49" t="s">
        <v>213</v>
      </c>
    </row>
    <row r="14831" spans="2:3" hidden="1">
      <c r="B14831" s="49" t="s">
        <v>12867</v>
      </c>
      <c r="C14831" s="49" t="s">
        <v>213</v>
      </c>
    </row>
    <row r="14832" spans="2:3" hidden="1">
      <c r="B14832" s="49" t="s">
        <v>12868</v>
      </c>
      <c r="C14832" s="49" t="s">
        <v>213</v>
      </c>
    </row>
    <row r="14833" spans="2:3">
      <c r="B14833" s="49" t="s">
        <v>12869</v>
      </c>
      <c r="C14833" s="49" t="s">
        <v>224</v>
      </c>
    </row>
    <row r="14834" spans="2:3" hidden="1">
      <c r="B14834" s="49" t="s">
        <v>12870</v>
      </c>
      <c r="C14834" s="49" t="s">
        <v>213</v>
      </c>
    </row>
    <row r="14835" spans="2:3" hidden="1">
      <c r="B14835" s="49" t="s">
        <v>12871</v>
      </c>
      <c r="C14835" s="49" t="s">
        <v>213</v>
      </c>
    </row>
    <row r="14836" spans="2:3" hidden="1">
      <c r="B14836" s="49" t="s">
        <v>12872</v>
      </c>
      <c r="C14836" s="49" t="s">
        <v>213</v>
      </c>
    </row>
    <row r="14837" spans="2:3">
      <c r="B14837" s="49" t="s">
        <v>12873</v>
      </c>
      <c r="C14837" s="49" t="s">
        <v>224</v>
      </c>
    </row>
    <row r="14838" spans="2:3" hidden="1">
      <c r="B14838" s="49" t="s">
        <v>12874</v>
      </c>
      <c r="C14838" s="49" t="s">
        <v>213</v>
      </c>
    </row>
    <row r="14839" spans="2:3" hidden="1">
      <c r="B14839" s="49" t="s">
        <v>12875</v>
      </c>
      <c r="C14839" s="49" t="s">
        <v>213</v>
      </c>
    </row>
    <row r="14840" spans="2:3" hidden="1">
      <c r="B14840" s="49" t="s">
        <v>12876</v>
      </c>
      <c r="C14840" s="49" t="s">
        <v>213</v>
      </c>
    </row>
    <row r="14841" spans="2:3" hidden="1">
      <c r="B14841" s="49" t="s">
        <v>12877</v>
      </c>
      <c r="C14841" s="49" t="s">
        <v>213</v>
      </c>
    </row>
    <row r="14842" spans="2:3" hidden="1">
      <c r="B14842" s="49" t="s">
        <v>12878</v>
      </c>
      <c r="C14842" s="49" t="s">
        <v>213</v>
      </c>
    </row>
    <row r="14843" spans="2:3">
      <c r="B14843" s="49" t="s">
        <v>12879</v>
      </c>
      <c r="C14843" s="49" t="s">
        <v>224</v>
      </c>
    </row>
    <row r="14844" spans="2:3" hidden="1">
      <c r="B14844" s="49" t="s">
        <v>12880</v>
      </c>
      <c r="C14844" s="49" t="s">
        <v>213</v>
      </c>
    </row>
    <row r="14845" spans="2:3" hidden="1">
      <c r="B14845" s="49" t="s">
        <v>12881</v>
      </c>
      <c r="C14845" s="49" t="s">
        <v>213</v>
      </c>
    </row>
    <row r="14846" spans="2:3" hidden="1">
      <c r="B14846" s="49" t="s">
        <v>12882</v>
      </c>
      <c r="C14846" s="49" t="s">
        <v>213</v>
      </c>
    </row>
    <row r="14847" spans="2:3" hidden="1">
      <c r="B14847" s="49" t="s">
        <v>12883</v>
      </c>
      <c r="C14847" s="49" t="s">
        <v>213</v>
      </c>
    </row>
    <row r="14848" spans="2:3" hidden="1">
      <c r="B14848" s="49" t="s">
        <v>12884</v>
      </c>
      <c r="C14848" s="49" t="s">
        <v>213</v>
      </c>
    </row>
    <row r="14849" spans="2:3" hidden="1">
      <c r="B14849" s="49" t="s">
        <v>12885</v>
      </c>
      <c r="C14849" s="49" t="s">
        <v>213</v>
      </c>
    </row>
    <row r="14850" spans="2:3" hidden="1">
      <c r="B14850" s="49" t="s">
        <v>12886</v>
      </c>
      <c r="C14850" s="49" t="s">
        <v>213</v>
      </c>
    </row>
    <row r="14851" spans="2:3" hidden="1">
      <c r="B14851" s="49" t="s">
        <v>12887</v>
      </c>
      <c r="C14851" s="49" t="s">
        <v>213</v>
      </c>
    </row>
    <row r="14852" spans="2:3" hidden="1">
      <c r="B14852" s="49" t="s">
        <v>12888</v>
      </c>
      <c r="C14852" s="49" t="s">
        <v>213</v>
      </c>
    </row>
    <row r="14853" spans="2:3" hidden="1">
      <c r="B14853" s="49" t="s">
        <v>12889</v>
      </c>
      <c r="C14853" s="49" t="s">
        <v>31</v>
      </c>
    </row>
    <row r="14854" spans="2:3" hidden="1">
      <c r="B14854" s="49" t="s">
        <v>12890</v>
      </c>
      <c r="C14854" s="49" t="s">
        <v>31</v>
      </c>
    </row>
    <row r="14855" spans="2:3" hidden="1">
      <c r="B14855" s="49" t="s">
        <v>12891</v>
      </c>
      <c r="C14855" s="49" t="s">
        <v>31</v>
      </c>
    </row>
    <row r="14856" spans="2:3" hidden="1">
      <c r="B14856" s="49" t="s">
        <v>12892</v>
      </c>
      <c r="C14856" s="49" t="s">
        <v>213</v>
      </c>
    </row>
    <row r="14857" spans="2:3" hidden="1">
      <c r="B14857" s="49" t="s">
        <v>12893</v>
      </c>
      <c r="C14857" s="49" t="s">
        <v>213</v>
      </c>
    </row>
    <row r="14858" spans="2:3" hidden="1">
      <c r="B14858" s="49" t="s">
        <v>12894</v>
      </c>
      <c r="C14858" s="49" t="s">
        <v>213</v>
      </c>
    </row>
    <row r="14859" spans="2:3" hidden="1">
      <c r="B14859" s="49" t="s">
        <v>12895</v>
      </c>
      <c r="C14859" s="49" t="s">
        <v>213</v>
      </c>
    </row>
    <row r="14860" spans="2:3" hidden="1">
      <c r="B14860" s="49" t="s">
        <v>12896</v>
      </c>
      <c r="C14860" s="49" t="s">
        <v>213</v>
      </c>
    </row>
    <row r="14861" spans="2:3">
      <c r="B14861" s="49" t="s">
        <v>12897</v>
      </c>
      <c r="C14861" s="49" t="s">
        <v>224</v>
      </c>
    </row>
    <row r="14862" spans="2:3" hidden="1">
      <c r="B14862" s="49" t="s">
        <v>12898</v>
      </c>
      <c r="C14862" s="49" t="s">
        <v>213</v>
      </c>
    </row>
    <row r="14863" spans="2:3" hidden="1">
      <c r="B14863" s="49" t="s">
        <v>12899</v>
      </c>
      <c r="C14863" s="49" t="s">
        <v>213</v>
      </c>
    </row>
    <row r="14864" spans="2:3" hidden="1">
      <c r="B14864" s="49" t="s">
        <v>12900</v>
      </c>
      <c r="C14864" s="49" t="s">
        <v>213</v>
      </c>
    </row>
    <row r="14865" spans="2:3" hidden="1">
      <c r="B14865" s="49" t="s">
        <v>12901</v>
      </c>
      <c r="C14865" s="49" t="s">
        <v>213</v>
      </c>
    </row>
    <row r="14866" spans="2:3" hidden="1">
      <c r="B14866" s="49" t="s">
        <v>12902</v>
      </c>
      <c r="C14866" s="49" t="s">
        <v>213</v>
      </c>
    </row>
    <row r="14867" spans="2:3">
      <c r="B14867" s="49" t="s">
        <v>12903</v>
      </c>
      <c r="C14867" s="49" t="s">
        <v>224</v>
      </c>
    </row>
    <row r="14868" spans="2:3" hidden="1">
      <c r="B14868" s="49" t="s">
        <v>12904</v>
      </c>
      <c r="C14868" s="49" t="s">
        <v>213</v>
      </c>
    </row>
    <row r="14869" spans="2:3" hidden="1">
      <c r="B14869" s="49" t="s">
        <v>12905</v>
      </c>
      <c r="C14869" s="49" t="s">
        <v>213</v>
      </c>
    </row>
    <row r="14870" spans="2:3" hidden="1">
      <c r="B14870" s="49" t="s">
        <v>12906</v>
      </c>
      <c r="C14870" s="49" t="s">
        <v>213</v>
      </c>
    </row>
    <row r="14871" spans="2:3" hidden="1">
      <c r="B14871" s="49" t="s">
        <v>12907</v>
      </c>
      <c r="C14871" s="49" t="s">
        <v>213</v>
      </c>
    </row>
    <row r="14872" spans="2:3" hidden="1">
      <c r="B14872" s="49" t="s">
        <v>12908</v>
      </c>
      <c r="C14872" s="49" t="s">
        <v>213</v>
      </c>
    </row>
    <row r="14873" spans="2:3" hidden="1">
      <c r="B14873" s="49" t="s">
        <v>12909</v>
      </c>
      <c r="C14873" s="49" t="s">
        <v>213</v>
      </c>
    </row>
    <row r="14874" spans="2:3" hidden="1">
      <c r="B14874" s="49" t="s">
        <v>12910</v>
      </c>
      <c r="C14874" s="49" t="s">
        <v>213</v>
      </c>
    </row>
    <row r="14875" spans="2:3" hidden="1">
      <c r="B14875" s="49" t="s">
        <v>12911</v>
      </c>
      <c r="C14875" s="49" t="s">
        <v>213</v>
      </c>
    </row>
    <row r="14876" spans="2:3" hidden="1">
      <c r="B14876" s="49" t="s">
        <v>12912</v>
      </c>
      <c r="C14876" s="49" t="s">
        <v>213</v>
      </c>
    </row>
    <row r="14877" spans="2:3" hidden="1">
      <c r="B14877" s="49" t="s">
        <v>12913</v>
      </c>
      <c r="C14877" s="49" t="s">
        <v>213</v>
      </c>
    </row>
    <row r="14878" spans="2:3" hidden="1">
      <c r="B14878" s="49" t="s">
        <v>12914</v>
      </c>
      <c r="C14878" s="49" t="s">
        <v>213</v>
      </c>
    </row>
    <row r="14879" spans="2:3" hidden="1">
      <c r="B14879" s="49" t="s">
        <v>12915</v>
      </c>
      <c r="C14879" s="49" t="s">
        <v>213</v>
      </c>
    </row>
    <row r="14880" spans="2:3" hidden="1">
      <c r="B14880" s="49" t="s">
        <v>12916</v>
      </c>
      <c r="C14880" s="49" t="s">
        <v>213</v>
      </c>
    </row>
    <row r="14881" spans="2:3" hidden="1">
      <c r="B14881" s="49" t="s">
        <v>12917</v>
      </c>
      <c r="C14881" s="49" t="s">
        <v>213</v>
      </c>
    </row>
    <row r="14882" spans="2:3" hidden="1">
      <c r="B14882" s="49" t="s">
        <v>12918</v>
      </c>
      <c r="C14882" s="49" t="s">
        <v>31</v>
      </c>
    </row>
    <row r="14883" spans="2:3" hidden="1">
      <c r="B14883" s="49" t="s">
        <v>12919</v>
      </c>
      <c r="C14883" s="49" t="s">
        <v>31</v>
      </c>
    </row>
    <row r="14884" spans="2:3" hidden="1">
      <c r="B14884" s="49" t="s">
        <v>12920</v>
      </c>
      <c r="C14884" s="49" t="s">
        <v>213</v>
      </c>
    </row>
    <row r="14885" spans="2:3" hidden="1">
      <c r="B14885" s="49" t="s">
        <v>12921</v>
      </c>
      <c r="C14885" s="49" t="s">
        <v>213</v>
      </c>
    </row>
    <row r="14886" spans="2:3" hidden="1">
      <c r="B14886" s="49" t="s">
        <v>12922</v>
      </c>
      <c r="C14886" s="49" t="s">
        <v>213</v>
      </c>
    </row>
    <row r="14887" spans="2:3" hidden="1">
      <c r="B14887" s="49" t="s">
        <v>12923</v>
      </c>
      <c r="C14887" s="49" t="s">
        <v>213</v>
      </c>
    </row>
    <row r="14888" spans="2:3" hidden="1">
      <c r="B14888" s="49" t="s">
        <v>12924</v>
      </c>
      <c r="C14888" s="49" t="s">
        <v>213</v>
      </c>
    </row>
    <row r="14889" spans="2:3" hidden="1">
      <c r="B14889" s="49" t="s">
        <v>12925</v>
      </c>
      <c r="C14889" s="49" t="s">
        <v>213</v>
      </c>
    </row>
    <row r="14890" spans="2:3" hidden="1">
      <c r="B14890" s="49" t="s">
        <v>12926</v>
      </c>
      <c r="C14890" s="49" t="s">
        <v>213</v>
      </c>
    </row>
    <row r="14891" spans="2:3" hidden="1">
      <c r="B14891" s="49" t="s">
        <v>12927</v>
      </c>
      <c r="C14891" s="49" t="s">
        <v>213</v>
      </c>
    </row>
    <row r="14892" spans="2:3" hidden="1">
      <c r="B14892" s="49" t="s">
        <v>12928</v>
      </c>
      <c r="C14892" s="49" t="s">
        <v>213</v>
      </c>
    </row>
    <row r="14893" spans="2:3" hidden="1">
      <c r="B14893" s="49" t="s">
        <v>12929</v>
      </c>
      <c r="C14893" s="49" t="s">
        <v>213</v>
      </c>
    </row>
    <row r="14894" spans="2:3" hidden="1">
      <c r="B14894" s="49" t="s">
        <v>12930</v>
      </c>
      <c r="C14894" s="49" t="s">
        <v>213</v>
      </c>
    </row>
    <row r="14895" spans="2:3" hidden="1">
      <c r="B14895" s="49" t="s">
        <v>12931</v>
      </c>
      <c r="C14895" s="49" t="s">
        <v>213</v>
      </c>
    </row>
    <row r="14896" spans="2:3" hidden="1">
      <c r="B14896" s="49" t="s">
        <v>12932</v>
      </c>
      <c r="C14896" s="49" t="s">
        <v>213</v>
      </c>
    </row>
    <row r="14897" spans="2:3" hidden="1">
      <c r="B14897" s="49" t="s">
        <v>12933</v>
      </c>
      <c r="C14897" s="49" t="s">
        <v>213</v>
      </c>
    </row>
    <row r="14898" spans="2:3" hidden="1">
      <c r="B14898" s="49" t="s">
        <v>12934</v>
      </c>
      <c r="C14898" s="49" t="s">
        <v>213</v>
      </c>
    </row>
    <row r="14899" spans="2:3" hidden="1">
      <c r="B14899" s="49" t="s">
        <v>12935</v>
      </c>
      <c r="C14899" s="49" t="s">
        <v>213</v>
      </c>
    </row>
    <row r="14900" spans="2:3" hidden="1">
      <c r="B14900" s="49" t="s">
        <v>12936</v>
      </c>
      <c r="C14900" s="49" t="s">
        <v>213</v>
      </c>
    </row>
    <row r="14901" spans="2:3" hidden="1">
      <c r="B14901" s="49" t="s">
        <v>12937</v>
      </c>
      <c r="C14901" s="49" t="s">
        <v>213</v>
      </c>
    </row>
    <row r="14902" spans="2:3" hidden="1">
      <c r="B14902" s="49" t="s">
        <v>12938</v>
      </c>
      <c r="C14902" s="49" t="s">
        <v>213</v>
      </c>
    </row>
    <row r="14903" spans="2:3" hidden="1">
      <c r="B14903" s="49" t="s">
        <v>12939</v>
      </c>
      <c r="C14903" s="49" t="s">
        <v>213</v>
      </c>
    </row>
    <row r="14904" spans="2:3" hidden="1">
      <c r="B14904" s="49" t="s">
        <v>12940</v>
      </c>
      <c r="C14904" s="49" t="s">
        <v>213</v>
      </c>
    </row>
    <row r="14905" spans="2:3" hidden="1">
      <c r="B14905" s="49" t="s">
        <v>12941</v>
      </c>
      <c r="C14905" s="49" t="s">
        <v>213</v>
      </c>
    </row>
    <row r="14906" spans="2:3" hidden="1">
      <c r="B14906" s="49" t="s">
        <v>12942</v>
      </c>
      <c r="C14906" s="49" t="s">
        <v>206</v>
      </c>
    </row>
    <row r="14907" spans="2:3" hidden="1">
      <c r="B14907" s="49" t="s">
        <v>12943</v>
      </c>
      <c r="C14907" s="49" t="s">
        <v>206</v>
      </c>
    </row>
    <row r="14908" spans="2:3" hidden="1">
      <c r="B14908" s="49" t="s">
        <v>12944</v>
      </c>
      <c r="C14908" s="49" t="s">
        <v>206</v>
      </c>
    </row>
    <row r="14909" spans="2:3" hidden="1">
      <c r="B14909" s="49" t="s">
        <v>12945</v>
      </c>
      <c r="C14909" s="49" t="s">
        <v>206</v>
      </c>
    </row>
    <row r="14910" spans="2:3" hidden="1">
      <c r="B14910" s="49" t="s">
        <v>12946</v>
      </c>
      <c r="C14910" s="49" t="s">
        <v>206</v>
      </c>
    </row>
    <row r="14911" spans="2:3" hidden="1">
      <c r="B14911" s="49" t="s">
        <v>12947</v>
      </c>
      <c r="C14911" s="49" t="s">
        <v>206</v>
      </c>
    </row>
    <row r="14912" spans="2:3" hidden="1">
      <c r="B14912" s="49" t="s">
        <v>12948</v>
      </c>
      <c r="C14912" s="49" t="s">
        <v>206</v>
      </c>
    </row>
    <row r="14913" spans="2:3" hidden="1">
      <c r="B14913" s="49" t="s">
        <v>12949</v>
      </c>
      <c r="C14913" s="49" t="s">
        <v>206</v>
      </c>
    </row>
    <row r="14914" spans="2:3" hidden="1">
      <c r="B14914" s="49" t="s">
        <v>12950</v>
      </c>
      <c r="C14914" s="49" t="s">
        <v>206</v>
      </c>
    </row>
    <row r="14915" spans="2:3" hidden="1">
      <c r="B14915" s="49" t="s">
        <v>12951</v>
      </c>
      <c r="C14915" s="49" t="s">
        <v>206</v>
      </c>
    </row>
    <row r="14916" spans="2:3" hidden="1">
      <c r="B14916" s="49" t="s">
        <v>12952</v>
      </c>
      <c r="C14916" s="49" t="s">
        <v>206</v>
      </c>
    </row>
    <row r="14917" spans="2:3" hidden="1">
      <c r="B14917" s="49" t="s">
        <v>12953</v>
      </c>
      <c r="C14917" s="49" t="s">
        <v>206</v>
      </c>
    </row>
    <row r="14918" spans="2:3" hidden="1">
      <c r="B14918" s="49" t="s">
        <v>12954</v>
      </c>
      <c r="C14918" s="49" t="s">
        <v>206</v>
      </c>
    </row>
    <row r="14919" spans="2:3" hidden="1">
      <c r="B14919" s="49" t="s">
        <v>12955</v>
      </c>
      <c r="C14919" s="49" t="s">
        <v>206</v>
      </c>
    </row>
    <row r="14920" spans="2:3" hidden="1">
      <c r="B14920" s="49" t="s">
        <v>12956</v>
      </c>
      <c r="C14920" s="49" t="s">
        <v>206</v>
      </c>
    </row>
    <row r="14921" spans="2:3" hidden="1">
      <c r="B14921" s="49" t="s">
        <v>12957</v>
      </c>
      <c r="C14921" s="49" t="s">
        <v>206</v>
      </c>
    </row>
    <row r="14922" spans="2:3" hidden="1">
      <c r="B14922" s="49" t="s">
        <v>12958</v>
      </c>
      <c r="C14922" s="49" t="s">
        <v>206</v>
      </c>
    </row>
    <row r="14923" spans="2:3" hidden="1">
      <c r="B14923" s="49" t="s">
        <v>12959</v>
      </c>
      <c r="C14923" s="49" t="s">
        <v>206</v>
      </c>
    </row>
    <row r="14924" spans="2:3" hidden="1">
      <c r="B14924" s="49" t="s">
        <v>12960</v>
      </c>
      <c r="C14924" s="49" t="s">
        <v>206</v>
      </c>
    </row>
    <row r="14925" spans="2:3" hidden="1">
      <c r="B14925" s="49" t="s">
        <v>12961</v>
      </c>
      <c r="C14925" s="49" t="s">
        <v>206</v>
      </c>
    </row>
    <row r="14926" spans="2:3" hidden="1">
      <c r="B14926" s="49" t="s">
        <v>12962</v>
      </c>
      <c r="C14926" s="49" t="s">
        <v>206</v>
      </c>
    </row>
    <row r="14927" spans="2:3" hidden="1">
      <c r="B14927" s="49" t="s">
        <v>12963</v>
      </c>
      <c r="C14927" s="49" t="s">
        <v>206</v>
      </c>
    </row>
    <row r="14928" spans="2:3" hidden="1">
      <c r="B14928" s="49" t="s">
        <v>12964</v>
      </c>
      <c r="C14928" s="49" t="s">
        <v>206</v>
      </c>
    </row>
    <row r="14929" spans="2:3" hidden="1">
      <c r="B14929" s="49" t="s">
        <v>12965</v>
      </c>
      <c r="C14929" s="49" t="s">
        <v>213</v>
      </c>
    </row>
    <row r="14930" spans="2:3" hidden="1">
      <c r="B14930" s="49" t="s">
        <v>12966</v>
      </c>
      <c r="C14930" s="49" t="s">
        <v>213</v>
      </c>
    </row>
    <row r="14931" spans="2:3" hidden="1">
      <c r="B14931" s="49" t="s">
        <v>12967</v>
      </c>
      <c r="C14931" s="49" t="s">
        <v>213</v>
      </c>
    </row>
    <row r="14932" spans="2:3" hidden="1">
      <c r="B14932" s="49" t="s">
        <v>12968</v>
      </c>
      <c r="C14932" s="49" t="s">
        <v>213</v>
      </c>
    </row>
    <row r="14933" spans="2:3" hidden="1">
      <c r="B14933" s="49" t="s">
        <v>12969</v>
      </c>
      <c r="C14933" s="49" t="s">
        <v>213</v>
      </c>
    </row>
    <row r="14934" spans="2:3" hidden="1">
      <c r="B14934" s="49" t="s">
        <v>12970</v>
      </c>
      <c r="C14934" s="49" t="s">
        <v>213</v>
      </c>
    </row>
    <row r="14935" spans="2:3" hidden="1">
      <c r="B14935" s="49" t="s">
        <v>12971</v>
      </c>
      <c r="C14935" s="49" t="s">
        <v>213</v>
      </c>
    </row>
    <row r="14936" spans="2:3" hidden="1">
      <c r="B14936" s="49" t="s">
        <v>12972</v>
      </c>
      <c r="C14936" s="49" t="s">
        <v>213</v>
      </c>
    </row>
    <row r="14937" spans="2:3" hidden="1">
      <c r="B14937" s="49" t="s">
        <v>12973</v>
      </c>
      <c r="C14937" s="49" t="s">
        <v>213</v>
      </c>
    </row>
    <row r="14938" spans="2:3" hidden="1">
      <c r="B14938" s="49" t="s">
        <v>12974</v>
      </c>
      <c r="C14938" s="49" t="s">
        <v>213</v>
      </c>
    </row>
    <row r="14939" spans="2:3" hidden="1">
      <c r="B14939" s="49" t="s">
        <v>12975</v>
      </c>
      <c r="C14939" s="49" t="s">
        <v>213</v>
      </c>
    </row>
    <row r="14940" spans="2:3" hidden="1">
      <c r="B14940" s="49" t="s">
        <v>12976</v>
      </c>
      <c r="C14940" s="49" t="s">
        <v>213</v>
      </c>
    </row>
    <row r="14941" spans="2:3" hidden="1">
      <c r="B14941" s="49" t="s">
        <v>12977</v>
      </c>
      <c r="C14941" s="49" t="s">
        <v>213</v>
      </c>
    </row>
    <row r="14942" spans="2:3" hidden="1">
      <c r="B14942" s="49" t="s">
        <v>12978</v>
      </c>
      <c r="C14942" s="49" t="s">
        <v>213</v>
      </c>
    </row>
    <row r="14943" spans="2:3" hidden="1">
      <c r="B14943" s="49" t="s">
        <v>12979</v>
      </c>
      <c r="C14943" s="49" t="s">
        <v>213</v>
      </c>
    </row>
    <row r="14944" spans="2:3" hidden="1">
      <c r="B14944" s="49" t="s">
        <v>12980</v>
      </c>
      <c r="C14944" s="49" t="s">
        <v>213</v>
      </c>
    </row>
    <row r="14945" spans="2:3" hidden="1">
      <c r="B14945" s="49" t="s">
        <v>12981</v>
      </c>
      <c r="C14945" s="49" t="s">
        <v>213</v>
      </c>
    </row>
    <row r="14946" spans="2:3" hidden="1">
      <c r="B14946" s="49" t="s">
        <v>12982</v>
      </c>
      <c r="C14946" s="49" t="s">
        <v>213</v>
      </c>
    </row>
    <row r="14947" spans="2:3" hidden="1">
      <c r="B14947" s="49" t="s">
        <v>12983</v>
      </c>
      <c r="C14947" s="49" t="s">
        <v>213</v>
      </c>
    </row>
    <row r="14948" spans="2:3" hidden="1">
      <c r="B14948" s="49" t="s">
        <v>12984</v>
      </c>
      <c r="C14948" s="49" t="s">
        <v>213</v>
      </c>
    </row>
    <row r="14949" spans="2:3" hidden="1">
      <c r="B14949" s="49" t="s">
        <v>12985</v>
      </c>
      <c r="C14949" s="49" t="s">
        <v>213</v>
      </c>
    </row>
    <row r="14950" spans="2:3" hidden="1">
      <c r="B14950" s="49" t="s">
        <v>12986</v>
      </c>
      <c r="C14950" s="49" t="s">
        <v>213</v>
      </c>
    </row>
    <row r="14951" spans="2:3" hidden="1">
      <c r="B14951" s="49" t="s">
        <v>12987</v>
      </c>
      <c r="C14951" s="49" t="s">
        <v>213</v>
      </c>
    </row>
    <row r="14952" spans="2:3" hidden="1">
      <c r="B14952" s="49" t="s">
        <v>12988</v>
      </c>
      <c r="C14952" s="49" t="s">
        <v>213</v>
      </c>
    </row>
    <row r="14953" spans="2:3" hidden="1">
      <c r="B14953" s="49" t="s">
        <v>12989</v>
      </c>
      <c r="C14953" s="49" t="s">
        <v>213</v>
      </c>
    </row>
    <row r="14954" spans="2:3" hidden="1">
      <c r="B14954" s="49" t="s">
        <v>12990</v>
      </c>
      <c r="C14954" s="49" t="s">
        <v>213</v>
      </c>
    </row>
    <row r="14955" spans="2:3" hidden="1">
      <c r="B14955" s="49" t="s">
        <v>12991</v>
      </c>
      <c r="C14955" s="49" t="s">
        <v>213</v>
      </c>
    </row>
    <row r="14956" spans="2:3" hidden="1">
      <c r="B14956" s="49" t="s">
        <v>12992</v>
      </c>
      <c r="C14956" s="49" t="s">
        <v>213</v>
      </c>
    </row>
    <row r="14957" spans="2:3" hidden="1">
      <c r="B14957" s="49" t="s">
        <v>12993</v>
      </c>
      <c r="C14957" s="49" t="s">
        <v>213</v>
      </c>
    </row>
    <row r="14958" spans="2:3" hidden="1">
      <c r="B14958" s="49" t="s">
        <v>12994</v>
      </c>
      <c r="C14958" s="49" t="s">
        <v>213</v>
      </c>
    </row>
    <row r="14959" spans="2:3" hidden="1">
      <c r="B14959" s="49" t="s">
        <v>12995</v>
      </c>
      <c r="C14959" s="49" t="s">
        <v>213</v>
      </c>
    </row>
    <row r="14960" spans="2:3" hidden="1">
      <c r="B14960" s="49" t="s">
        <v>12996</v>
      </c>
      <c r="C14960" s="49" t="s">
        <v>213</v>
      </c>
    </row>
    <row r="14961" spans="2:3" hidden="1">
      <c r="B14961" s="49" t="s">
        <v>12997</v>
      </c>
      <c r="C14961" s="49" t="s">
        <v>213</v>
      </c>
    </row>
    <row r="14962" spans="2:3" hidden="1">
      <c r="B14962" s="49" t="s">
        <v>12998</v>
      </c>
      <c r="C14962" s="49" t="s">
        <v>213</v>
      </c>
    </row>
    <row r="14963" spans="2:3" hidden="1">
      <c r="B14963" s="49" t="s">
        <v>12999</v>
      </c>
      <c r="C14963" s="49" t="s">
        <v>213</v>
      </c>
    </row>
    <row r="14964" spans="2:3" hidden="1">
      <c r="B14964" s="49" t="s">
        <v>13000</v>
      </c>
      <c r="C14964" s="49" t="s">
        <v>213</v>
      </c>
    </row>
    <row r="14965" spans="2:3" hidden="1">
      <c r="B14965" s="49" t="s">
        <v>13001</v>
      </c>
      <c r="C14965" s="49" t="s">
        <v>213</v>
      </c>
    </row>
    <row r="14966" spans="2:3" hidden="1">
      <c r="B14966" s="49" t="s">
        <v>13002</v>
      </c>
      <c r="C14966" s="49" t="s">
        <v>213</v>
      </c>
    </row>
    <row r="14967" spans="2:3" hidden="1">
      <c r="B14967" s="49" t="s">
        <v>13003</v>
      </c>
      <c r="C14967" s="49" t="s">
        <v>213</v>
      </c>
    </row>
    <row r="14968" spans="2:3" hidden="1">
      <c r="B14968" s="49" t="s">
        <v>13004</v>
      </c>
      <c r="C14968" s="49" t="s">
        <v>213</v>
      </c>
    </row>
    <row r="14969" spans="2:3" hidden="1">
      <c r="B14969" s="49" t="s">
        <v>13005</v>
      </c>
      <c r="C14969" s="49" t="s">
        <v>213</v>
      </c>
    </row>
    <row r="14970" spans="2:3" hidden="1">
      <c r="B14970" s="49" t="s">
        <v>13006</v>
      </c>
      <c r="C14970" s="49" t="s">
        <v>213</v>
      </c>
    </row>
    <row r="14971" spans="2:3" hidden="1">
      <c r="B14971" s="49" t="s">
        <v>13007</v>
      </c>
      <c r="C14971" s="49" t="s">
        <v>213</v>
      </c>
    </row>
    <row r="14972" spans="2:3" hidden="1">
      <c r="B14972" s="49" t="s">
        <v>13008</v>
      </c>
      <c r="C14972" s="49" t="s">
        <v>213</v>
      </c>
    </row>
    <row r="14973" spans="2:3" hidden="1">
      <c r="B14973" s="49" t="s">
        <v>13009</v>
      </c>
      <c r="C14973" s="49" t="s">
        <v>213</v>
      </c>
    </row>
    <row r="14974" spans="2:3" hidden="1">
      <c r="B14974" s="49" t="s">
        <v>13010</v>
      </c>
      <c r="C14974" s="49" t="s">
        <v>213</v>
      </c>
    </row>
    <row r="14975" spans="2:3" hidden="1">
      <c r="B14975" s="49" t="s">
        <v>13011</v>
      </c>
      <c r="C14975" s="49" t="s">
        <v>213</v>
      </c>
    </row>
    <row r="14976" spans="2:3" hidden="1">
      <c r="B14976" s="49" t="s">
        <v>13012</v>
      </c>
      <c r="C14976" s="49" t="s">
        <v>213</v>
      </c>
    </row>
    <row r="14977" spans="2:3" hidden="1">
      <c r="B14977" s="49" t="s">
        <v>13013</v>
      </c>
      <c r="C14977" s="49" t="s">
        <v>213</v>
      </c>
    </row>
    <row r="14978" spans="2:3" hidden="1">
      <c r="B14978" s="49" t="s">
        <v>13014</v>
      </c>
      <c r="C14978" s="49" t="s">
        <v>213</v>
      </c>
    </row>
    <row r="14979" spans="2:3" hidden="1">
      <c r="B14979" s="49" t="s">
        <v>13015</v>
      </c>
      <c r="C14979" s="49" t="s">
        <v>213</v>
      </c>
    </row>
    <row r="14980" spans="2:3" hidden="1">
      <c r="B14980" s="49" t="s">
        <v>13016</v>
      </c>
      <c r="C14980" s="49" t="s">
        <v>213</v>
      </c>
    </row>
    <row r="14981" spans="2:3" hidden="1">
      <c r="B14981" s="49" t="s">
        <v>13017</v>
      </c>
      <c r="C14981" s="49" t="s">
        <v>213</v>
      </c>
    </row>
    <row r="14982" spans="2:3" hidden="1">
      <c r="B14982" s="49" t="s">
        <v>13018</v>
      </c>
      <c r="C14982" s="49" t="s">
        <v>213</v>
      </c>
    </row>
    <row r="14983" spans="2:3" hidden="1">
      <c r="B14983" s="49" t="s">
        <v>13019</v>
      </c>
      <c r="C14983" s="49" t="s">
        <v>213</v>
      </c>
    </row>
    <row r="14984" spans="2:3" hidden="1">
      <c r="B14984" s="49" t="s">
        <v>13020</v>
      </c>
      <c r="C14984" s="49" t="s">
        <v>213</v>
      </c>
    </row>
    <row r="14985" spans="2:3" hidden="1">
      <c r="B14985" s="49" t="s">
        <v>13021</v>
      </c>
      <c r="C14985" s="49" t="s">
        <v>213</v>
      </c>
    </row>
    <row r="14986" spans="2:3" hidden="1">
      <c r="B14986" s="49" t="s">
        <v>13022</v>
      </c>
      <c r="C14986" s="49" t="s">
        <v>213</v>
      </c>
    </row>
    <row r="14987" spans="2:3" hidden="1">
      <c r="B14987" s="49" t="s">
        <v>13023</v>
      </c>
      <c r="C14987" s="49" t="s">
        <v>213</v>
      </c>
    </row>
    <row r="14988" spans="2:3" hidden="1">
      <c r="B14988" s="49" t="s">
        <v>13024</v>
      </c>
      <c r="C14988" s="49" t="s">
        <v>213</v>
      </c>
    </row>
    <row r="14989" spans="2:3" hidden="1">
      <c r="B14989" s="49" t="s">
        <v>13025</v>
      </c>
      <c r="C14989" s="49" t="s">
        <v>213</v>
      </c>
    </row>
    <row r="14990" spans="2:3" hidden="1">
      <c r="B14990" s="49" t="s">
        <v>13026</v>
      </c>
      <c r="C14990" s="49" t="s">
        <v>213</v>
      </c>
    </row>
    <row r="14991" spans="2:3" hidden="1">
      <c r="B14991" s="49" t="s">
        <v>13027</v>
      </c>
      <c r="C14991" s="49" t="s">
        <v>213</v>
      </c>
    </row>
    <row r="14992" spans="2:3" hidden="1">
      <c r="B14992" s="49" t="s">
        <v>13028</v>
      </c>
      <c r="C14992" s="49" t="s">
        <v>213</v>
      </c>
    </row>
    <row r="14993" spans="2:3" hidden="1">
      <c r="B14993" s="49" t="s">
        <v>13029</v>
      </c>
      <c r="C14993" s="49" t="s">
        <v>213</v>
      </c>
    </row>
    <row r="14994" spans="2:3" hidden="1">
      <c r="B14994" s="49" t="s">
        <v>13030</v>
      </c>
      <c r="C14994" s="49" t="s">
        <v>213</v>
      </c>
    </row>
    <row r="14995" spans="2:3" hidden="1">
      <c r="B14995" s="49" t="s">
        <v>13031</v>
      </c>
      <c r="C14995" s="49" t="s">
        <v>213</v>
      </c>
    </row>
    <row r="14996" spans="2:3" hidden="1">
      <c r="B14996" s="49" t="s">
        <v>13032</v>
      </c>
      <c r="C14996" s="49" t="s">
        <v>213</v>
      </c>
    </row>
    <row r="14997" spans="2:3" hidden="1">
      <c r="B14997" s="49" t="s">
        <v>13033</v>
      </c>
      <c r="C14997" s="49" t="s">
        <v>213</v>
      </c>
    </row>
    <row r="14998" spans="2:3" hidden="1">
      <c r="B14998" s="49" t="s">
        <v>13034</v>
      </c>
      <c r="C14998" s="49" t="s">
        <v>213</v>
      </c>
    </row>
    <row r="14999" spans="2:3" hidden="1">
      <c r="B14999" s="49" t="s">
        <v>13035</v>
      </c>
      <c r="C14999" s="49" t="s">
        <v>213</v>
      </c>
    </row>
    <row r="15000" spans="2:3" hidden="1">
      <c r="B15000" s="49" t="s">
        <v>13036</v>
      </c>
      <c r="C15000" s="49" t="s">
        <v>213</v>
      </c>
    </row>
    <row r="15001" spans="2:3" hidden="1">
      <c r="B15001" s="49" t="s">
        <v>13037</v>
      </c>
      <c r="C15001" s="49" t="s">
        <v>213</v>
      </c>
    </row>
    <row r="15002" spans="2:3" hidden="1">
      <c r="B15002" s="49" t="s">
        <v>13038</v>
      </c>
      <c r="C15002" s="49" t="s">
        <v>213</v>
      </c>
    </row>
    <row r="15003" spans="2:3" hidden="1">
      <c r="B15003" s="49" t="s">
        <v>13039</v>
      </c>
      <c r="C15003" s="49" t="s">
        <v>213</v>
      </c>
    </row>
    <row r="15004" spans="2:3" hidden="1">
      <c r="B15004" s="49" t="s">
        <v>13040</v>
      </c>
      <c r="C15004" s="49" t="s">
        <v>213</v>
      </c>
    </row>
    <row r="15005" spans="2:3" hidden="1">
      <c r="B15005" s="49" t="s">
        <v>13041</v>
      </c>
      <c r="C15005" s="49" t="s">
        <v>213</v>
      </c>
    </row>
    <row r="15006" spans="2:3" hidden="1">
      <c r="B15006" s="49" t="s">
        <v>13042</v>
      </c>
      <c r="C15006" s="49" t="s">
        <v>213</v>
      </c>
    </row>
    <row r="15007" spans="2:3" hidden="1">
      <c r="B15007" s="49" t="s">
        <v>13043</v>
      </c>
      <c r="C15007" s="49" t="s">
        <v>213</v>
      </c>
    </row>
    <row r="15008" spans="2:3" hidden="1">
      <c r="B15008" s="49" t="s">
        <v>13044</v>
      </c>
      <c r="C15008" s="49" t="s">
        <v>213</v>
      </c>
    </row>
    <row r="15009" spans="2:3" hidden="1">
      <c r="B15009" s="49" t="s">
        <v>13045</v>
      </c>
      <c r="C15009" s="49" t="s">
        <v>213</v>
      </c>
    </row>
    <row r="15010" spans="2:3" hidden="1">
      <c r="B15010" s="49" t="s">
        <v>13046</v>
      </c>
      <c r="C15010" s="49" t="s">
        <v>206</v>
      </c>
    </row>
    <row r="15011" spans="2:3" hidden="1">
      <c r="B15011" s="49" t="s">
        <v>13047</v>
      </c>
      <c r="C15011" s="49" t="s">
        <v>206</v>
      </c>
    </row>
    <row r="15012" spans="2:3" hidden="1">
      <c r="B15012" s="49" t="s">
        <v>13048</v>
      </c>
      <c r="C15012" s="49" t="s">
        <v>206</v>
      </c>
    </row>
    <row r="15013" spans="2:3" hidden="1">
      <c r="B15013" s="49" t="s">
        <v>13049</v>
      </c>
      <c r="C15013" s="49" t="s">
        <v>206</v>
      </c>
    </row>
    <row r="15014" spans="2:3" hidden="1">
      <c r="B15014" s="49" t="s">
        <v>13050</v>
      </c>
      <c r="C15014" s="49" t="s">
        <v>206</v>
      </c>
    </row>
    <row r="15015" spans="2:3" hidden="1">
      <c r="B15015" s="49" t="s">
        <v>13051</v>
      </c>
      <c r="C15015" s="49" t="s">
        <v>206</v>
      </c>
    </row>
    <row r="15016" spans="2:3" hidden="1">
      <c r="B15016" s="49" t="s">
        <v>13052</v>
      </c>
      <c r="C15016" s="49" t="s">
        <v>206</v>
      </c>
    </row>
    <row r="15017" spans="2:3" hidden="1">
      <c r="B15017" s="49" t="s">
        <v>13053</v>
      </c>
      <c r="C15017" s="49" t="s">
        <v>206</v>
      </c>
    </row>
    <row r="15018" spans="2:3" hidden="1">
      <c r="B15018" s="49" t="s">
        <v>13054</v>
      </c>
      <c r="C15018" s="49" t="s">
        <v>206</v>
      </c>
    </row>
    <row r="15019" spans="2:3" hidden="1">
      <c r="B15019" s="49" t="s">
        <v>13055</v>
      </c>
      <c r="C15019" s="49" t="s">
        <v>209</v>
      </c>
    </row>
    <row r="15020" spans="2:3" hidden="1">
      <c r="B15020" s="49" t="s">
        <v>13056</v>
      </c>
      <c r="C15020" s="49" t="s">
        <v>209</v>
      </c>
    </row>
    <row r="15021" spans="2:3" hidden="1">
      <c r="B15021" s="49" t="s">
        <v>13057</v>
      </c>
      <c r="C15021" s="49" t="s">
        <v>209</v>
      </c>
    </row>
    <row r="15022" spans="2:3" hidden="1">
      <c r="B15022" s="49" t="s">
        <v>13058</v>
      </c>
      <c r="C15022" s="49" t="s">
        <v>209</v>
      </c>
    </row>
    <row r="15023" spans="2:3" hidden="1">
      <c r="B15023" s="49" t="s">
        <v>13059</v>
      </c>
      <c r="C15023" s="49" t="s">
        <v>209</v>
      </c>
    </row>
    <row r="15024" spans="2:3" hidden="1">
      <c r="B15024" s="49" t="s">
        <v>13060</v>
      </c>
      <c r="C15024" s="49" t="s">
        <v>209</v>
      </c>
    </row>
    <row r="15025" spans="2:3" hidden="1">
      <c r="B15025" s="49" t="s">
        <v>13061</v>
      </c>
      <c r="C15025" s="49" t="s">
        <v>209</v>
      </c>
    </row>
    <row r="15026" spans="2:3" hidden="1">
      <c r="B15026" s="49" t="s">
        <v>13062</v>
      </c>
      <c r="C15026" s="49" t="s">
        <v>209</v>
      </c>
    </row>
    <row r="15027" spans="2:3" hidden="1">
      <c r="B15027" s="49" t="s">
        <v>13063</v>
      </c>
      <c r="C15027" s="49" t="s">
        <v>209</v>
      </c>
    </row>
    <row r="15028" spans="2:3" hidden="1">
      <c r="B15028" s="49" t="s">
        <v>13064</v>
      </c>
      <c r="C15028" s="49" t="s">
        <v>209</v>
      </c>
    </row>
    <row r="15029" spans="2:3" hidden="1">
      <c r="B15029" s="49" t="s">
        <v>13065</v>
      </c>
      <c r="C15029" s="49" t="s">
        <v>209</v>
      </c>
    </row>
    <row r="15030" spans="2:3" hidden="1">
      <c r="B15030" s="49" t="s">
        <v>13066</v>
      </c>
      <c r="C15030" s="49" t="s">
        <v>209</v>
      </c>
    </row>
    <row r="15031" spans="2:3" hidden="1">
      <c r="B15031" s="49" t="s">
        <v>13067</v>
      </c>
      <c r="C15031" s="49" t="s">
        <v>209</v>
      </c>
    </row>
    <row r="15032" spans="2:3" hidden="1">
      <c r="B15032" s="49" t="s">
        <v>13068</v>
      </c>
      <c r="C15032" s="49" t="s">
        <v>209</v>
      </c>
    </row>
    <row r="15033" spans="2:3" hidden="1">
      <c r="B15033" s="49" t="s">
        <v>13069</v>
      </c>
      <c r="C15033" s="49" t="s">
        <v>209</v>
      </c>
    </row>
    <row r="15034" spans="2:3" hidden="1">
      <c r="B15034" s="49" t="s">
        <v>13070</v>
      </c>
      <c r="C15034" s="49" t="s">
        <v>209</v>
      </c>
    </row>
    <row r="15035" spans="2:3" hidden="1">
      <c r="B15035" s="49" t="s">
        <v>13071</v>
      </c>
      <c r="C15035" s="49" t="s">
        <v>209</v>
      </c>
    </row>
    <row r="15036" spans="2:3" hidden="1">
      <c r="B15036" s="49" t="s">
        <v>13072</v>
      </c>
      <c r="C15036" s="49" t="s">
        <v>209</v>
      </c>
    </row>
    <row r="15037" spans="2:3" hidden="1">
      <c r="B15037" s="49" t="s">
        <v>13073</v>
      </c>
      <c r="C15037" s="49" t="s">
        <v>209</v>
      </c>
    </row>
    <row r="15038" spans="2:3" hidden="1">
      <c r="B15038" s="49" t="s">
        <v>13074</v>
      </c>
      <c r="C15038" s="49" t="s">
        <v>209</v>
      </c>
    </row>
    <row r="15039" spans="2:3" hidden="1">
      <c r="B15039" s="49" t="s">
        <v>13075</v>
      </c>
      <c r="C15039" s="49" t="s">
        <v>209</v>
      </c>
    </row>
    <row r="15040" spans="2:3" hidden="1">
      <c r="B15040" s="49" t="s">
        <v>13076</v>
      </c>
      <c r="C15040" s="49" t="s">
        <v>209</v>
      </c>
    </row>
    <row r="15041" spans="2:3" hidden="1">
      <c r="B15041" s="49" t="s">
        <v>13077</v>
      </c>
      <c r="C15041" s="49" t="s">
        <v>209</v>
      </c>
    </row>
    <row r="15042" spans="2:3" hidden="1">
      <c r="B15042" s="49" t="s">
        <v>13078</v>
      </c>
      <c r="C15042" s="49" t="s">
        <v>209</v>
      </c>
    </row>
    <row r="15043" spans="2:3" hidden="1">
      <c r="B15043" s="49" t="s">
        <v>13079</v>
      </c>
      <c r="C15043" s="49" t="s">
        <v>209</v>
      </c>
    </row>
    <row r="15044" spans="2:3" hidden="1">
      <c r="B15044" s="49" t="s">
        <v>13080</v>
      </c>
      <c r="C15044" s="49" t="s">
        <v>209</v>
      </c>
    </row>
    <row r="15045" spans="2:3" hidden="1">
      <c r="B15045" s="49" t="s">
        <v>13081</v>
      </c>
      <c r="C15045" s="49" t="s">
        <v>209</v>
      </c>
    </row>
    <row r="15046" spans="2:3" hidden="1">
      <c r="B15046" s="49" t="s">
        <v>13082</v>
      </c>
      <c r="C15046" s="49" t="s">
        <v>209</v>
      </c>
    </row>
    <row r="15047" spans="2:3" hidden="1">
      <c r="B15047" s="49" t="s">
        <v>13083</v>
      </c>
      <c r="C15047" s="49" t="s">
        <v>209</v>
      </c>
    </row>
    <row r="15048" spans="2:3" hidden="1">
      <c r="B15048" s="49" t="s">
        <v>13084</v>
      </c>
      <c r="C15048" s="49" t="s">
        <v>209</v>
      </c>
    </row>
    <row r="15049" spans="2:3" hidden="1">
      <c r="B15049" s="49" t="s">
        <v>13085</v>
      </c>
      <c r="C15049" s="49" t="s">
        <v>209</v>
      </c>
    </row>
    <row r="15050" spans="2:3" hidden="1">
      <c r="B15050" s="49" t="s">
        <v>13086</v>
      </c>
      <c r="C15050" s="49" t="s">
        <v>209</v>
      </c>
    </row>
    <row r="15051" spans="2:3" hidden="1">
      <c r="B15051" s="49" t="s">
        <v>13087</v>
      </c>
      <c r="C15051" s="49" t="s">
        <v>209</v>
      </c>
    </row>
    <row r="15052" spans="2:3" hidden="1">
      <c r="B15052" s="49" t="s">
        <v>13088</v>
      </c>
      <c r="C15052" s="49" t="s">
        <v>209</v>
      </c>
    </row>
    <row r="15053" spans="2:3" hidden="1">
      <c r="B15053" s="49" t="s">
        <v>13089</v>
      </c>
      <c r="C15053" s="49" t="s">
        <v>209</v>
      </c>
    </row>
    <row r="15054" spans="2:3" hidden="1">
      <c r="B15054" s="49" t="s">
        <v>13090</v>
      </c>
      <c r="C15054" s="49" t="s">
        <v>209</v>
      </c>
    </row>
    <row r="15055" spans="2:3" hidden="1">
      <c r="B15055" s="49" t="s">
        <v>13091</v>
      </c>
      <c r="C15055" s="49" t="s">
        <v>209</v>
      </c>
    </row>
    <row r="15056" spans="2:3" hidden="1">
      <c r="B15056" s="49" t="s">
        <v>13092</v>
      </c>
      <c r="C15056" s="49" t="s">
        <v>209</v>
      </c>
    </row>
    <row r="15057" spans="2:3" hidden="1">
      <c r="B15057" s="49" t="s">
        <v>13093</v>
      </c>
      <c r="C15057" s="49" t="s">
        <v>209</v>
      </c>
    </row>
    <row r="15058" spans="2:3" hidden="1">
      <c r="B15058" s="49" t="s">
        <v>13094</v>
      </c>
      <c r="C15058" s="49" t="s">
        <v>209</v>
      </c>
    </row>
    <row r="15059" spans="2:3" hidden="1">
      <c r="B15059" s="49" t="s">
        <v>13095</v>
      </c>
      <c r="C15059" s="49" t="s">
        <v>209</v>
      </c>
    </row>
    <row r="15060" spans="2:3" hidden="1">
      <c r="B15060" s="49" t="s">
        <v>13096</v>
      </c>
      <c r="C15060" s="49" t="s">
        <v>209</v>
      </c>
    </row>
    <row r="15061" spans="2:3" hidden="1">
      <c r="B15061" s="49" t="s">
        <v>13097</v>
      </c>
      <c r="C15061" s="49" t="s">
        <v>209</v>
      </c>
    </row>
    <row r="15062" spans="2:3" hidden="1">
      <c r="B15062" s="49" t="s">
        <v>13098</v>
      </c>
      <c r="C15062" s="49" t="s">
        <v>209</v>
      </c>
    </row>
    <row r="15063" spans="2:3" hidden="1">
      <c r="B15063" s="49" t="s">
        <v>13099</v>
      </c>
      <c r="C15063" s="49" t="s">
        <v>209</v>
      </c>
    </row>
    <row r="15064" spans="2:3" hidden="1">
      <c r="B15064" s="49" t="s">
        <v>13100</v>
      </c>
      <c r="C15064" s="49" t="s">
        <v>209</v>
      </c>
    </row>
    <row r="15065" spans="2:3" hidden="1">
      <c r="B15065" s="49" t="s">
        <v>13101</v>
      </c>
      <c r="C15065" s="49" t="s">
        <v>209</v>
      </c>
    </row>
    <row r="15066" spans="2:3" hidden="1">
      <c r="B15066" s="49" t="s">
        <v>13102</v>
      </c>
      <c r="C15066" s="49" t="s">
        <v>209</v>
      </c>
    </row>
    <row r="15067" spans="2:3" hidden="1">
      <c r="B15067" s="49" t="s">
        <v>13103</v>
      </c>
      <c r="C15067" s="49" t="s">
        <v>209</v>
      </c>
    </row>
    <row r="15068" spans="2:3" hidden="1">
      <c r="B15068" s="49" t="s">
        <v>13104</v>
      </c>
      <c r="C15068" s="49" t="s">
        <v>209</v>
      </c>
    </row>
    <row r="15069" spans="2:3" hidden="1">
      <c r="B15069" s="49" t="s">
        <v>13105</v>
      </c>
      <c r="C15069" s="49" t="s">
        <v>209</v>
      </c>
    </row>
    <row r="15070" spans="2:3" hidden="1">
      <c r="B15070" s="49" t="s">
        <v>13106</v>
      </c>
      <c r="C15070" s="49" t="s">
        <v>209</v>
      </c>
    </row>
    <row r="15071" spans="2:3" hidden="1">
      <c r="B15071" s="49" t="s">
        <v>13107</v>
      </c>
      <c r="C15071" s="49" t="s">
        <v>209</v>
      </c>
    </row>
    <row r="15072" spans="2:3" hidden="1">
      <c r="B15072" s="49" t="s">
        <v>13108</v>
      </c>
      <c r="C15072" s="49" t="s">
        <v>209</v>
      </c>
    </row>
    <row r="15073" spans="2:3" hidden="1">
      <c r="B15073" s="49" t="s">
        <v>13109</v>
      </c>
      <c r="C15073" s="49" t="s">
        <v>209</v>
      </c>
    </row>
    <row r="15074" spans="2:3" hidden="1">
      <c r="B15074" s="49" t="s">
        <v>13110</v>
      </c>
      <c r="C15074" s="49" t="s">
        <v>209</v>
      </c>
    </row>
    <row r="15075" spans="2:3" hidden="1">
      <c r="B15075" s="49" t="s">
        <v>13111</v>
      </c>
      <c r="C15075" s="49" t="s">
        <v>209</v>
      </c>
    </row>
    <row r="15076" spans="2:3" hidden="1">
      <c r="B15076" s="49" t="s">
        <v>13112</v>
      </c>
      <c r="C15076" s="49" t="s">
        <v>209</v>
      </c>
    </row>
    <row r="15077" spans="2:3" hidden="1">
      <c r="B15077" s="49" t="s">
        <v>13113</v>
      </c>
      <c r="C15077" s="49" t="s">
        <v>209</v>
      </c>
    </row>
    <row r="15078" spans="2:3" hidden="1">
      <c r="B15078" s="49" t="s">
        <v>13114</v>
      </c>
      <c r="C15078" s="49" t="s">
        <v>209</v>
      </c>
    </row>
    <row r="15079" spans="2:3" hidden="1">
      <c r="B15079" s="49" t="s">
        <v>13115</v>
      </c>
      <c r="C15079" s="49" t="s">
        <v>209</v>
      </c>
    </row>
    <row r="15080" spans="2:3" hidden="1">
      <c r="B15080" s="49" t="s">
        <v>13116</v>
      </c>
      <c r="C15080" s="49" t="s">
        <v>209</v>
      </c>
    </row>
    <row r="15081" spans="2:3" hidden="1">
      <c r="B15081" s="49" t="s">
        <v>13117</v>
      </c>
      <c r="C15081" s="49" t="s">
        <v>209</v>
      </c>
    </row>
    <row r="15082" spans="2:3" hidden="1">
      <c r="B15082" s="49" t="s">
        <v>13118</v>
      </c>
      <c r="C15082" s="49" t="s">
        <v>209</v>
      </c>
    </row>
    <row r="15083" spans="2:3" hidden="1">
      <c r="B15083" s="49" t="s">
        <v>13119</v>
      </c>
      <c r="C15083" s="49" t="s">
        <v>209</v>
      </c>
    </row>
    <row r="15084" spans="2:3" hidden="1">
      <c r="B15084" s="49" t="s">
        <v>13120</v>
      </c>
      <c r="C15084" s="49" t="s">
        <v>209</v>
      </c>
    </row>
    <row r="15085" spans="2:3" hidden="1">
      <c r="B15085" s="49" t="s">
        <v>13121</v>
      </c>
      <c r="C15085" s="49" t="s">
        <v>209</v>
      </c>
    </row>
    <row r="15086" spans="2:3" hidden="1">
      <c r="B15086" s="49" t="s">
        <v>13122</v>
      </c>
      <c r="C15086" s="49" t="s">
        <v>209</v>
      </c>
    </row>
    <row r="15087" spans="2:3" hidden="1">
      <c r="B15087" s="49" t="s">
        <v>13123</v>
      </c>
      <c r="C15087" s="49" t="s">
        <v>209</v>
      </c>
    </row>
    <row r="15088" spans="2:3" hidden="1">
      <c r="B15088" s="49" t="s">
        <v>13124</v>
      </c>
      <c r="C15088" s="49" t="s">
        <v>209</v>
      </c>
    </row>
    <row r="15089" spans="2:3" hidden="1">
      <c r="B15089" s="49" t="s">
        <v>13125</v>
      </c>
      <c r="C15089" s="49" t="s">
        <v>209</v>
      </c>
    </row>
    <row r="15090" spans="2:3" hidden="1">
      <c r="B15090" s="49" t="s">
        <v>13126</v>
      </c>
      <c r="C15090" s="49" t="s">
        <v>209</v>
      </c>
    </row>
    <row r="15091" spans="2:3" hidden="1">
      <c r="B15091" s="49" t="s">
        <v>13127</v>
      </c>
      <c r="C15091" s="49" t="s">
        <v>209</v>
      </c>
    </row>
    <row r="15092" spans="2:3" hidden="1">
      <c r="B15092" s="49" t="s">
        <v>13128</v>
      </c>
      <c r="C15092" s="49" t="s">
        <v>209</v>
      </c>
    </row>
    <row r="15093" spans="2:3" hidden="1">
      <c r="B15093" s="49" t="s">
        <v>13129</v>
      </c>
      <c r="C15093" s="49" t="s">
        <v>209</v>
      </c>
    </row>
    <row r="15094" spans="2:3" hidden="1">
      <c r="B15094" s="49" t="s">
        <v>13130</v>
      </c>
      <c r="C15094" s="49" t="s">
        <v>209</v>
      </c>
    </row>
    <row r="15095" spans="2:3" hidden="1">
      <c r="B15095" s="49" t="s">
        <v>13131</v>
      </c>
      <c r="C15095" s="49" t="s">
        <v>209</v>
      </c>
    </row>
    <row r="15096" spans="2:3" hidden="1">
      <c r="B15096" s="49" t="s">
        <v>13132</v>
      </c>
      <c r="C15096" s="49" t="s">
        <v>209</v>
      </c>
    </row>
    <row r="15097" spans="2:3" hidden="1">
      <c r="B15097" s="49" t="s">
        <v>13133</v>
      </c>
      <c r="C15097" s="49" t="s">
        <v>209</v>
      </c>
    </row>
    <row r="15098" spans="2:3" hidden="1">
      <c r="B15098" s="49" t="s">
        <v>13134</v>
      </c>
      <c r="C15098" s="49" t="s">
        <v>209</v>
      </c>
    </row>
    <row r="15099" spans="2:3" hidden="1">
      <c r="B15099" s="49" t="s">
        <v>13135</v>
      </c>
      <c r="C15099" s="49" t="s">
        <v>210</v>
      </c>
    </row>
    <row r="15100" spans="2:3" hidden="1">
      <c r="B15100" s="49" t="s">
        <v>13136</v>
      </c>
      <c r="C15100" s="49" t="s">
        <v>210</v>
      </c>
    </row>
    <row r="15101" spans="2:3" hidden="1">
      <c r="B15101" s="49" t="s">
        <v>13137</v>
      </c>
      <c r="C15101" s="49" t="s">
        <v>213</v>
      </c>
    </row>
    <row r="15102" spans="2:3" hidden="1">
      <c r="B15102" s="49" t="s">
        <v>13138</v>
      </c>
      <c r="C15102" s="49" t="s">
        <v>213</v>
      </c>
    </row>
    <row r="15103" spans="2:3" hidden="1">
      <c r="B15103" s="49" t="s">
        <v>13139</v>
      </c>
      <c r="C15103" s="49" t="s">
        <v>213</v>
      </c>
    </row>
    <row r="15104" spans="2:3" hidden="1">
      <c r="B15104" s="49" t="s">
        <v>13140</v>
      </c>
      <c r="C15104" s="49" t="s">
        <v>213</v>
      </c>
    </row>
    <row r="15105" spans="2:3" hidden="1">
      <c r="B15105" s="49" t="s">
        <v>13141</v>
      </c>
      <c r="C15105" s="49" t="s">
        <v>210</v>
      </c>
    </row>
    <row r="15106" spans="2:3" hidden="1">
      <c r="B15106" s="49" t="s">
        <v>13142</v>
      </c>
      <c r="C15106" s="49" t="s">
        <v>213</v>
      </c>
    </row>
    <row r="15107" spans="2:3" hidden="1">
      <c r="B15107" s="49" t="s">
        <v>13143</v>
      </c>
      <c r="C15107" s="49" t="s">
        <v>213</v>
      </c>
    </row>
    <row r="15108" spans="2:3" hidden="1">
      <c r="B15108" s="49" t="s">
        <v>13144</v>
      </c>
      <c r="C15108" s="49" t="s">
        <v>213</v>
      </c>
    </row>
    <row r="15109" spans="2:3" hidden="1">
      <c r="B15109" s="49" t="s">
        <v>13145</v>
      </c>
      <c r="C15109" s="49" t="s">
        <v>213</v>
      </c>
    </row>
    <row r="15110" spans="2:3" hidden="1">
      <c r="B15110" s="49" t="s">
        <v>13146</v>
      </c>
      <c r="C15110" s="49" t="s">
        <v>213</v>
      </c>
    </row>
    <row r="15111" spans="2:3" hidden="1">
      <c r="B15111" s="49" t="s">
        <v>13147</v>
      </c>
      <c r="C15111" s="49" t="s">
        <v>213</v>
      </c>
    </row>
    <row r="15112" spans="2:3" hidden="1">
      <c r="B15112" s="49" t="s">
        <v>13148</v>
      </c>
      <c r="C15112" s="49" t="s">
        <v>213</v>
      </c>
    </row>
    <row r="15113" spans="2:3" hidden="1">
      <c r="B15113" s="49" t="s">
        <v>13149</v>
      </c>
      <c r="C15113" s="49" t="s">
        <v>213</v>
      </c>
    </row>
    <row r="15114" spans="2:3" hidden="1">
      <c r="B15114" s="49" t="s">
        <v>13150</v>
      </c>
      <c r="C15114" s="49" t="s">
        <v>210</v>
      </c>
    </row>
    <row r="15115" spans="2:3" hidden="1">
      <c r="B15115" s="49" t="s">
        <v>13151</v>
      </c>
      <c r="C15115" s="49" t="s">
        <v>210</v>
      </c>
    </row>
    <row r="15116" spans="2:3" hidden="1">
      <c r="B15116" s="49" t="s">
        <v>13152</v>
      </c>
      <c r="C15116" s="49" t="s">
        <v>210</v>
      </c>
    </row>
    <row r="15117" spans="2:3" hidden="1">
      <c r="B15117" s="49" t="s">
        <v>13153</v>
      </c>
      <c r="C15117" s="49" t="s">
        <v>213</v>
      </c>
    </row>
    <row r="15118" spans="2:3" hidden="1">
      <c r="B15118" s="49" t="s">
        <v>13154</v>
      </c>
      <c r="C15118" s="49" t="s">
        <v>213</v>
      </c>
    </row>
    <row r="15119" spans="2:3" hidden="1">
      <c r="B15119" s="49" t="s">
        <v>13155</v>
      </c>
      <c r="C15119" s="49" t="s">
        <v>213</v>
      </c>
    </row>
    <row r="15120" spans="2:3" hidden="1">
      <c r="B15120" s="49" t="s">
        <v>13156</v>
      </c>
      <c r="C15120" s="49" t="s">
        <v>213</v>
      </c>
    </row>
    <row r="15121" spans="2:3" hidden="1">
      <c r="B15121" s="49" t="s">
        <v>13157</v>
      </c>
      <c r="C15121" s="49" t="s">
        <v>213</v>
      </c>
    </row>
    <row r="15122" spans="2:3" hidden="1">
      <c r="B15122" s="49" t="s">
        <v>13158</v>
      </c>
      <c r="C15122" s="49" t="s">
        <v>213</v>
      </c>
    </row>
    <row r="15123" spans="2:3" hidden="1">
      <c r="B15123" s="49" t="s">
        <v>13159</v>
      </c>
      <c r="C15123" s="49" t="s">
        <v>213</v>
      </c>
    </row>
    <row r="15124" spans="2:3" hidden="1">
      <c r="B15124" s="49" t="s">
        <v>13160</v>
      </c>
      <c r="C15124" s="49" t="s">
        <v>213</v>
      </c>
    </row>
    <row r="15125" spans="2:3" hidden="1">
      <c r="B15125" s="49" t="s">
        <v>13161</v>
      </c>
      <c r="C15125" s="49" t="s">
        <v>213</v>
      </c>
    </row>
    <row r="15126" spans="2:3" hidden="1">
      <c r="B15126" s="49" t="s">
        <v>13162</v>
      </c>
      <c r="C15126" s="49" t="s">
        <v>213</v>
      </c>
    </row>
    <row r="15127" spans="2:3" hidden="1">
      <c r="B15127" s="49" t="s">
        <v>13163</v>
      </c>
      <c r="C15127" s="49" t="s">
        <v>213</v>
      </c>
    </row>
    <row r="15128" spans="2:3" hidden="1">
      <c r="B15128" s="49" t="s">
        <v>13164</v>
      </c>
      <c r="C15128" s="49" t="s">
        <v>213</v>
      </c>
    </row>
    <row r="15129" spans="2:3" hidden="1">
      <c r="B15129" s="49" t="s">
        <v>13165</v>
      </c>
      <c r="C15129" s="49" t="s">
        <v>213</v>
      </c>
    </row>
    <row r="15130" spans="2:3" hidden="1">
      <c r="B15130" s="49" t="s">
        <v>13166</v>
      </c>
      <c r="C15130" s="49" t="s">
        <v>213</v>
      </c>
    </row>
    <row r="15131" spans="2:3" hidden="1">
      <c r="B15131" s="49" t="s">
        <v>13167</v>
      </c>
      <c r="C15131" s="49" t="s">
        <v>213</v>
      </c>
    </row>
    <row r="15132" spans="2:3" hidden="1">
      <c r="B15132" s="49" t="s">
        <v>13168</v>
      </c>
      <c r="C15132" s="49" t="s">
        <v>210</v>
      </c>
    </row>
    <row r="15133" spans="2:3" hidden="1">
      <c r="B15133" s="49" t="s">
        <v>13169</v>
      </c>
      <c r="C15133" s="49" t="s">
        <v>210</v>
      </c>
    </row>
    <row r="15134" spans="2:3" hidden="1">
      <c r="B15134" s="49" t="s">
        <v>13170</v>
      </c>
      <c r="C15134" s="49" t="s">
        <v>210</v>
      </c>
    </row>
    <row r="15135" spans="2:3" hidden="1">
      <c r="B15135" s="49" t="s">
        <v>13171</v>
      </c>
      <c r="C15135" s="49" t="s">
        <v>210</v>
      </c>
    </row>
    <row r="15136" spans="2:3" hidden="1">
      <c r="B15136" s="49" t="s">
        <v>13172</v>
      </c>
      <c r="C15136" s="49" t="s">
        <v>213</v>
      </c>
    </row>
    <row r="15137" spans="2:3" hidden="1">
      <c r="B15137" s="49" t="s">
        <v>13173</v>
      </c>
      <c r="C15137" s="49" t="s">
        <v>213</v>
      </c>
    </row>
    <row r="15138" spans="2:3" hidden="1">
      <c r="B15138" s="49" t="s">
        <v>13174</v>
      </c>
      <c r="C15138" s="49" t="s">
        <v>213</v>
      </c>
    </row>
    <row r="15139" spans="2:3" hidden="1">
      <c r="B15139" s="49" t="s">
        <v>13175</v>
      </c>
      <c r="C15139" s="49" t="s">
        <v>213</v>
      </c>
    </row>
    <row r="15140" spans="2:3" hidden="1">
      <c r="B15140" s="49" t="s">
        <v>13176</v>
      </c>
      <c r="C15140" s="49" t="s">
        <v>213</v>
      </c>
    </row>
    <row r="15141" spans="2:3" hidden="1">
      <c r="B15141" s="49" t="s">
        <v>13177</v>
      </c>
      <c r="C15141" s="49" t="s">
        <v>213</v>
      </c>
    </row>
    <row r="15142" spans="2:3" hidden="1">
      <c r="B15142" s="49" t="s">
        <v>13178</v>
      </c>
      <c r="C15142" s="49" t="s">
        <v>213</v>
      </c>
    </row>
    <row r="15143" spans="2:3" hidden="1">
      <c r="B15143" s="49" t="s">
        <v>13179</v>
      </c>
      <c r="C15143" s="49" t="s">
        <v>213</v>
      </c>
    </row>
    <row r="15144" spans="2:3" hidden="1">
      <c r="B15144" s="49" t="s">
        <v>13180</v>
      </c>
      <c r="C15144" s="49" t="s">
        <v>213</v>
      </c>
    </row>
    <row r="15145" spans="2:3" hidden="1">
      <c r="B15145" s="49" t="s">
        <v>13181</v>
      </c>
      <c r="C15145" s="49" t="s">
        <v>213</v>
      </c>
    </row>
    <row r="15146" spans="2:3" hidden="1">
      <c r="B15146" s="49" t="s">
        <v>13182</v>
      </c>
      <c r="C15146" s="49" t="s">
        <v>213</v>
      </c>
    </row>
    <row r="15147" spans="2:3" hidden="1">
      <c r="B15147" s="49" t="s">
        <v>13183</v>
      </c>
      <c r="C15147" s="49" t="s">
        <v>213</v>
      </c>
    </row>
    <row r="15148" spans="2:3" hidden="1">
      <c r="B15148" s="49" t="s">
        <v>13184</v>
      </c>
      <c r="C15148" s="49" t="s">
        <v>213</v>
      </c>
    </row>
    <row r="15149" spans="2:3" hidden="1">
      <c r="B15149" s="49" t="s">
        <v>13185</v>
      </c>
      <c r="C15149" s="49" t="s">
        <v>213</v>
      </c>
    </row>
    <row r="15150" spans="2:3" hidden="1">
      <c r="B15150" s="49" t="s">
        <v>13186</v>
      </c>
      <c r="C15150" s="49" t="s">
        <v>213</v>
      </c>
    </row>
    <row r="15151" spans="2:3" hidden="1">
      <c r="B15151" s="49" t="s">
        <v>13187</v>
      </c>
      <c r="C15151" s="49" t="s">
        <v>213</v>
      </c>
    </row>
    <row r="15152" spans="2:3" hidden="1">
      <c r="B15152" s="49" t="s">
        <v>13188</v>
      </c>
      <c r="C15152" s="49" t="s">
        <v>213</v>
      </c>
    </row>
    <row r="15153" spans="2:3" hidden="1">
      <c r="B15153" s="49" t="s">
        <v>13189</v>
      </c>
      <c r="C15153" s="49" t="s">
        <v>213</v>
      </c>
    </row>
    <row r="15154" spans="2:3" hidden="1">
      <c r="B15154" s="49" t="s">
        <v>13190</v>
      </c>
      <c r="C15154" s="49" t="s">
        <v>210</v>
      </c>
    </row>
    <row r="15155" spans="2:3" hidden="1">
      <c r="B15155" s="49" t="s">
        <v>13191</v>
      </c>
      <c r="C15155" s="49" t="s">
        <v>210</v>
      </c>
    </row>
    <row r="15156" spans="2:3" hidden="1">
      <c r="B15156" s="49" t="s">
        <v>13192</v>
      </c>
      <c r="C15156" s="49" t="s">
        <v>210</v>
      </c>
    </row>
    <row r="15157" spans="2:3" hidden="1">
      <c r="B15157" s="49" t="s">
        <v>13193</v>
      </c>
      <c r="C15157" s="49" t="s">
        <v>210</v>
      </c>
    </row>
    <row r="15158" spans="2:3" hidden="1">
      <c r="B15158" s="49" t="s">
        <v>13194</v>
      </c>
      <c r="C15158" s="49" t="s">
        <v>213</v>
      </c>
    </row>
    <row r="15159" spans="2:3" hidden="1">
      <c r="B15159" s="49" t="s">
        <v>13195</v>
      </c>
      <c r="C15159" s="49" t="s">
        <v>213</v>
      </c>
    </row>
    <row r="15160" spans="2:3" hidden="1">
      <c r="B15160" s="49" t="s">
        <v>13196</v>
      </c>
      <c r="C15160" s="49" t="s">
        <v>213</v>
      </c>
    </row>
    <row r="15161" spans="2:3" hidden="1">
      <c r="B15161" s="49" t="s">
        <v>13197</v>
      </c>
      <c r="C15161" s="49" t="s">
        <v>213</v>
      </c>
    </row>
    <row r="15162" spans="2:3" hidden="1">
      <c r="B15162" s="49" t="s">
        <v>13198</v>
      </c>
      <c r="C15162" s="49" t="s">
        <v>213</v>
      </c>
    </row>
    <row r="15163" spans="2:3" hidden="1">
      <c r="B15163" s="49" t="s">
        <v>13199</v>
      </c>
      <c r="C15163" s="49" t="s">
        <v>213</v>
      </c>
    </row>
    <row r="15164" spans="2:3" hidden="1">
      <c r="B15164" s="49" t="s">
        <v>13200</v>
      </c>
      <c r="C15164" s="49" t="s">
        <v>213</v>
      </c>
    </row>
    <row r="15165" spans="2:3" hidden="1">
      <c r="B15165" s="49" t="s">
        <v>13201</v>
      </c>
      <c r="C15165" s="49" t="s">
        <v>213</v>
      </c>
    </row>
    <row r="15166" spans="2:3" hidden="1">
      <c r="B15166" s="49" t="s">
        <v>13202</v>
      </c>
      <c r="C15166" s="49" t="s">
        <v>213</v>
      </c>
    </row>
    <row r="15167" spans="2:3" hidden="1">
      <c r="B15167" s="49" t="s">
        <v>13203</v>
      </c>
      <c r="C15167" s="49" t="s">
        <v>213</v>
      </c>
    </row>
    <row r="15168" spans="2:3" hidden="1">
      <c r="B15168" s="49" t="s">
        <v>13204</v>
      </c>
      <c r="C15168" s="49" t="s">
        <v>213</v>
      </c>
    </row>
    <row r="15169" spans="2:3" hidden="1">
      <c r="B15169" s="49" t="s">
        <v>13205</v>
      </c>
      <c r="C15169" s="49" t="s">
        <v>213</v>
      </c>
    </row>
    <row r="15170" spans="2:3" hidden="1">
      <c r="B15170" s="49" t="s">
        <v>13206</v>
      </c>
      <c r="C15170" s="49" t="s">
        <v>213</v>
      </c>
    </row>
    <row r="15171" spans="2:3" hidden="1">
      <c r="B15171" s="49" t="s">
        <v>13207</v>
      </c>
      <c r="C15171" s="49" t="s">
        <v>213</v>
      </c>
    </row>
    <row r="15172" spans="2:3" hidden="1">
      <c r="B15172" s="49" t="s">
        <v>13208</v>
      </c>
      <c r="C15172" s="49" t="s">
        <v>206</v>
      </c>
    </row>
    <row r="15173" spans="2:3" hidden="1">
      <c r="B15173" s="49" t="s">
        <v>13209</v>
      </c>
      <c r="C15173" s="49" t="s">
        <v>206</v>
      </c>
    </row>
    <row r="15174" spans="2:3" hidden="1">
      <c r="B15174" s="49" t="s">
        <v>13210</v>
      </c>
      <c r="C15174" s="49" t="s">
        <v>206</v>
      </c>
    </row>
    <row r="15175" spans="2:3" hidden="1">
      <c r="B15175" s="49" t="s">
        <v>13211</v>
      </c>
      <c r="C15175" s="49" t="s">
        <v>206</v>
      </c>
    </row>
    <row r="15176" spans="2:3" hidden="1">
      <c r="B15176" s="49" t="s">
        <v>13212</v>
      </c>
      <c r="C15176" s="49" t="s">
        <v>206</v>
      </c>
    </row>
    <row r="15177" spans="2:3" hidden="1">
      <c r="B15177" s="49" t="s">
        <v>13213</v>
      </c>
      <c r="C15177" s="49" t="s">
        <v>206</v>
      </c>
    </row>
    <row r="15178" spans="2:3" hidden="1">
      <c r="B15178" s="49" t="s">
        <v>13214</v>
      </c>
      <c r="C15178" s="49" t="s">
        <v>206</v>
      </c>
    </row>
    <row r="15179" spans="2:3" hidden="1">
      <c r="B15179" s="49" t="s">
        <v>13215</v>
      </c>
      <c r="C15179" s="49" t="s">
        <v>206</v>
      </c>
    </row>
    <row r="15180" spans="2:3" hidden="1">
      <c r="B15180" s="49" t="s">
        <v>13216</v>
      </c>
      <c r="C15180" s="49" t="s">
        <v>206</v>
      </c>
    </row>
    <row r="15181" spans="2:3" hidden="1">
      <c r="B15181" s="49" t="s">
        <v>13217</v>
      </c>
      <c r="C15181" s="49" t="s">
        <v>213</v>
      </c>
    </row>
    <row r="15182" spans="2:3" hidden="1">
      <c r="B15182" s="49" t="s">
        <v>13218</v>
      </c>
      <c r="C15182" s="49" t="s">
        <v>213</v>
      </c>
    </row>
    <row r="15183" spans="2:3" hidden="1">
      <c r="B15183" s="49" t="s">
        <v>13219</v>
      </c>
      <c r="C15183" s="49" t="s">
        <v>213</v>
      </c>
    </row>
    <row r="15184" spans="2:3" hidden="1">
      <c r="B15184" s="49" t="s">
        <v>13220</v>
      </c>
      <c r="C15184" s="49" t="s">
        <v>213</v>
      </c>
    </row>
    <row r="15185" spans="2:3" hidden="1">
      <c r="B15185" s="49" t="s">
        <v>13221</v>
      </c>
      <c r="C15185" s="49" t="s">
        <v>213</v>
      </c>
    </row>
    <row r="15186" spans="2:3" hidden="1">
      <c r="B15186" s="49" t="s">
        <v>13222</v>
      </c>
      <c r="C15186" s="49" t="s">
        <v>213</v>
      </c>
    </row>
    <row r="15187" spans="2:3" hidden="1">
      <c r="B15187" s="49" t="s">
        <v>13223</v>
      </c>
      <c r="C15187" s="49" t="s">
        <v>213</v>
      </c>
    </row>
    <row r="15188" spans="2:3" hidden="1">
      <c r="B15188" s="49" t="s">
        <v>13224</v>
      </c>
      <c r="C15188" s="49" t="s">
        <v>213</v>
      </c>
    </row>
    <row r="15189" spans="2:3" hidden="1">
      <c r="B15189" s="49" t="s">
        <v>13225</v>
      </c>
      <c r="C15189" s="49" t="s">
        <v>213</v>
      </c>
    </row>
    <row r="15190" spans="2:3" hidden="1">
      <c r="B15190" s="49" t="s">
        <v>13226</v>
      </c>
      <c r="C15190" s="49" t="s">
        <v>213</v>
      </c>
    </row>
    <row r="15191" spans="2:3" hidden="1">
      <c r="B15191" s="49" t="s">
        <v>13227</v>
      </c>
      <c r="C15191" s="49" t="s">
        <v>213</v>
      </c>
    </row>
    <row r="15192" spans="2:3" hidden="1">
      <c r="B15192" s="49" t="s">
        <v>13228</v>
      </c>
      <c r="C15192" s="49" t="s">
        <v>213</v>
      </c>
    </row>
    <row r="15193" spans="2:3" hidden="1">
      <c r="B15193" s="49" t="s">
        <v>13229</v>
      </c>
      <c r="C15193" s="49" t="s">
        <v>213</v>
      </c>
    </row>
    <row r="15194" spans="2:3" hidden="1">
      <c r="B15194" s="49" t="s">
        <v>13230</v>
      </c>
      <c r="C15194" s="49" t="s">
        <v>213</v>
      </c>
    </row>
    <row r="15195" spans="2:3" hidden="1">
      <c r="B15195" s="49" t="s">
        <v>13231</v>
      </c>
      <c r="C15195" s="49" t="s">
        <v>213</v>
      </c>
    </row>
    <row r="15196" spans="2:3" hidden="1">
      <c r="B15196" s="49" t="s">
        <v>13232</v>
      </c>
      <c r="C15196" s="49" t="s">
        <v>210</v>
      </c>
    </row>
    <row r="15197" spans="2:3" hidden="1">
      <c r="B15197" s="49" t="s">
        <v>13233</v>
      </c>
      <c r="C15197" s="49" t="s">
        <v>210</v>
      </c>
    </row>
    <row r="15198" spans="2:3" hidden="1">
      <c r="B15198" s="49" t="s">
        <v>13234</v>
      </c>
      <c r="C15198" s="49" t="s">
        <v>210</v>
      </c>
    </row>
    <row r="15199" spans="2:3" hidden="1">
      <c r="B15199" s="49" t="s">
        <v>13235</v>
      </c>
      <c r="C15199" s="49" t="s">
        <v>213</v>
      </c>
    </row>
    <row r="15200" spans="2:3" hidden="1">
      <c r="B15200" s="49" t="s">
        <v>13236</v>
      </c>
      <c r="C15200" s="49" t="s">
        <v>213</v>
      </c>
    </row>
    <row r="15201" spans="2:3" hidden="1">
      <c r="B15201" s="49" t="s">
        <v>13237</v>
      </c>
      <c r="C15201" s="49" t="s">
        <v>213</v>
      </c>
    </row>
    <row r="15202" spans="2:3" hidden="1">
      <c r="B15202" s="49" t="s">
        <v>13238</v>
      </c>
      <c r="C15202" s="49" t="s">
        <v>213</v>
      </c>
    </row>
    <row r="15203" spans="2:3" hidden="1">
      <c r="B15203" s="49" t="s">
        <v>13239</v>
      </c>
      <c r="C15203" s="49" t="s">
        <v>213</v>
      </c>
    </row>
    <row r="15204" spans="2:3" hidden="1">
      <c r="B15204" s="49" t="s">
        <v>13240</v>
      </c>
      <c r="C15204" s="49" t="s">
        <v>213</v>
      </c>
    </row>
    <row r="15205" spans="2:3" hidden="1">
      <c r="B15205" s="49" t="s">
        <v>13241</v>
      </c>
      <c r="C15205" s="49" t="s">
        <v>213</v>
      </c>
    </row>
    <row r="15206" spans="2:3" hidden="1">
      <c r="B15206" s="49" t="s">
        <v>13242</v>
      </c>
      <c r="C15206" s="49" t="s">
        <v>213</v>
      </c>
    </row>
    <row r="15207" spans="2:3" hidden="1">
      <c r="B15207" s="49" t="s">
        <v>13243</v>
      </c>
      <c r="C15207" s="49" t="s">
        <v>213</v>
      </c>
    </row>
    <row r="15208" spans="2:3" hidden="1">
      <c r="B15208" s="49" t="s">
        <v>13244</v>
      </c>
      <c r="C15208" s="49" t="s">
        <v>213</v>
      </c>
    </row>
    <row r="15209" spans="2:3" hidden="1">
      <c r="B15209" s="49" t="s">
        <v>13245</v>
      </c>
      <c r="C15209" s="49" t="s">
        <v>213</v>
      </c>
    </row>
    <row r="15210" spans="2:3" hidden="1">
      <c r="B15210" s="49" t="s">
        <v>13246</v>
      </c>
      <c r="C15210" s="49" t="s">
        <v>213</v>
      </c>
    </row>
    <row r="15211" spans="2:3" hidden="1">
      <c r="B15211" s="49" t="s">
        <v>13247</v>
      </c>
      <c r="C15211" s="49" t="s">
        <v>213</v>
      </c>
    </row>
    <row r="15212" spans="2:3" hidden="1">
      <c r="B15212" s="49" t="s">
        <v>13248</v>
      </c>
      <c r="C15212" s="49" t="s">
        <v>213</v>
      </c>
    </row>
    <row r="15213" spans="2:3" hidden="1">
      <c r="B15213" s="49" t="s">
        <v>13249</v>
      </c>
      <c r="C15213" s="49" t="s">
        <v>213</v>
      </c>
    </row>
    <row r="15214" spans="2:3" hidden="1">
      <c r="B15214" s="49" t="s">
        <v>13250</v>
      </c>
      <c r="C15214" s="49" t="s">
        <v>213</v>
      </c>
    </row>
    <row r="15215" spans="2:3" hidden="1">
      <c r="B15215" s="49" t="s">
        <v>13251</v>
      </c>
      <c r="C15215" s="49" t="s">
        <v>210</v>
      </c>
    </row>
    <row r="15216" spans="2:3" hidden="1">
      <c r="B15216" s="49" t="s">
        <v>13252</v>
      </c>
      <c r="C15216" s="49" t="s">
        <v>210</v>
      </c>
    </row>
    <row r="15217" spans="2:3" hidden="1">
      <c r="B15217" s="49" t="s">
        <v>13253</v>
      </c>
      <c r="C15217" s="49" t="s">
        <v>210</v>
      </c>
    </row>
    <row r="15218" spans="2:3" hidden="1">
      <c r="B15218" s="49" t="s">
        <v>13254</v>
      </c>
      <c r="C15218" s="49" t="s">
        <v>213</v>
      </c>
    </row>
    <row r="15219" spans="2:3" hidden="1">
      <c r="B15219" s="49" t="s">
        <v>13255</v>
      </c>
      <c r="C15219" s="49" t="s">
        <v>213</v>
      </c>
    </row>
    <row r="15220" spans="2:3" hidden="1">
      <c r="B15220" s="49" t="s">
        <v>13256</v>
      </c>
      <c r="C15220" s="49" t="s">
        <v>213</v>
      </c>
    </row>
    <row r="15221" spans="2:3" hidden="1">
      <c r="B15221" s="49" t="s">
        <v>13257</v>
      </c>
      <c r="C15221" s="49" t="s">
        <v>213</v>
      </c>
    </row>
    <row r="15222" spans="2:3" hidden="1">
      <c r="B15222" s="49" t="s">
        <v>13258</v>
      </c>
      <c r="C15222" s="49" t="s">
        <v>213</v>
      </c>
    </row>
    <row r="15223" spans="2:3" hidden="1">
      <c r="B15223" s="49" t="s">
        <v>13259</v>
      </c>
      <c r="C15223" s="49" t="s">
        <v>213</v>
      </c>
    </row>
    <row r="15224" spans="2:3" hidden="1">
      <c r="B15224" s="49" t="s">
        <v>13260</v>
      </c>
      <c r="C15224" s="49" t="s">
        <v>213</v>
      </c>
    </row>
    <row r="15225" spans="2:3" hidden="1">
      <c r="B15225" s="49" t="s">
        <v>13261</v>
      </c>
      <c r="C15225" s="49" t="s">
        <v>213</v>
      </c>
    </row>
    <row r="15226" spans="2:3" hidden="1">
      <c r="B15226" s="49" t="s">
        <v>13262</v>
      </c>
      <c r="C15226" s="49" t="s">
        <v>213</v>
      </c>
    </row>
    <row r="15227" spans="2:3" hidden="1">
      <c r="B15227" s="49" t="s">
        <v>13263</v>
      </c>
      <c r="C15227" s="49" t="s">
        <v>213</v>
      </c>
    </row>
    <row r="15228" spans="2:3" hidden="1">
      <c r="B15228" s="49" t="s">
        <v>13264</v>
      </c>
      <c r="C15228" s="49" t="s">
        <v>213</v>
      </c>
    </row>
    <row r="15229" spans="2:3" hidden="1">
      <c r="B15229" s="49" t="s">
        <v>13265</v>
      </c>
      <c r="C15229" s="49" t="s">
        <v>213</v>
      </c>
    </row>
    <row r="15230" spans="2:3" hidden="1">
      <c r="B15230" s="49" t="s">
        <v>13266</v>
      </c>
      <c r="C15230" s="49" t="s">
        <v>213</v>
      </c>
    </row>
    <row r="15231" spans="2:3" hidden="1">
      <c r="B15231" s="49" t="s">
        <v>13267</v>
      </c>
      <c r="C15231" s="49" t="s">
        <v>213</v>
      </c>
    </row>
    <row r="15232" spans="2:3" hidden="1">
      <c r="B15232" s="49" t="s">
        <v>13268</v>
      </c>
      <c r="C15232" s="49" t="s">
        <v>213</v>
      </c>
    </row>
    <row r="15233" spans="2:3" hidden="1">
      <c r="B15233" s="49" t="s">
        <v>13269</v>
      </c>
      <c r="C15233" s="49" t="s">
        <v>213</v>
      </c>
    </row>
    <row r="15234" spans="2:3" hidden="1">
      <c r="B15234" s="49" t="s">
        <v>13270</v>
      </c>
      <c r="C15234" s="49" t="s">
        <v>213</v>
      </c>
    </row>
    <row r="15235" spans="2:3" hidden="1">
      <c r="B15235" s="49" t="s">
        <v>13271</v>
      </c>
      <c r="C15235" s="49" t="s">
        <v>213</v>
      </c>
    </row>
    <row r="15236" spans="2:3" hidden="1">
      <c r="B15236" s="49" t="s">
        <v>13272</v>
      </c>
      <c r="C15236" s="49" t="s">
        <v>213</v>
      </c>
    </row>
    <row r="15237" spans="2:3" hidden="1">
      <c r="B15237" s="49" t="s">
        <v>13273</v>
      </c>
      <c r="C15237" s="49" t="s">
        <v>210</v>
      </c>
    </row>
    <row r="15238" spans="2:3" hidden="1">
      <c r="B15238" s="49" t="s">
        <v>13274</v>
      </c>
      <c r="C15238" s="49" t="s">
        <v>210</v>
      </c>
    </row>
    <row r="15239" spans="2:3" hidden="1">
      <c r="B15239" s="49" t="s">
        <v>13275</v>
      </c>
      <c r="C15239" s="49" t="s">
        <v>210</v>
      </c>
    </row>
    <row r="15240" spans="2:3" hidden="1">
      <c r="B15240" s="49" t="s">
        <v>13276</v>
      </c>
      <c r="C15240" s="49" t="s">
        <v>213</v>
      </c>
    </row>
    <row r="15241" spans="2:3" hidden="1">
      <c r="B15241" s="49" t="s">
        <v>13277</v>
      </c>
      <c r="C15241" s="49" t="s">
        <v>213</v>
      </c>
    </row>
    <row r="15242" spans="2:3" hidden="1">
      <c r="B15242" s="49" t="s">
        <v>13278</v>
      </c>
      <c r="C15242" s="49" t="s">
        <v>213</v>
      </c>
    </row>
    <row r="15243" spans="2:3" hidden="1">
      <c r="B15243" s="49" t="s">
        <v>13279</v>
      </c>
      <c r="C15243" s="49" t="s">
        <v>213</v>
      </c>
    </row>
    <row r="15244" spans="2:3" hidden="1">
      <c r="B15244" s="49" t="s">
        <v>13280</v>
      </c>
      <c r="C15244" s="49" t="s">
        <v>213</v>
      </c>
    </row>
    <row r="15245" spans="2:3" hidden="1">
      <c r="B15245" s="49" t="s">
        <v>13281</v>
      </c>
      <c r="C15245" s="49" t="s">
        <v>213</v>
      </c>
    </row>
    <row r="15246" spans="2:3" hidden="1">
      <c r="B15246" s="49" t="s">
        <v>13282</v>
      </c>
      <c r="C15246" s="49" t="s">
        <v>213</v>
      </c>
    </row>
    <row r="15247" spans="2:3" hidden="1">
      <c r="B15247" s="49" t="s">
        <v>13283</v>
      </c>
      <c r="C15247" s="49" t="s">
        <v>213</v>
      </c>
    </row>
    <row r="15248" spans="2:3" hidden="1">
      <c r="B15248" s="49" t="s">
        <v>13284</v>
      </c>
      <c r="C15248" s="49" t="s">
        <v>213</v>
      </c>
    </row>
    <row r="15249" spans="2:3" hidden="1">
      <c r="B15249" s="49" t="s">
        <v>13285</v>
      </c>
      <c r="C15249" s="49" t="s">
        <v>213</v>
      </c>
    </row>
    <row r="15250" spans="2:3" hidden="1">
      <c r="B15250" s="49" t="s">
        <v>13286</v>
      </c>
      <c r="C15250" s="49" t="s">
        <v>213</v>
      </c>
    </row>
    <row r="15251" spans="2:3" hidden="1">
      <c r="B15251" s="49" t="s">
        <v>13287</v>
      </c>
      <c r="C15251" s="49" t="s">
        <v>213</v>
      </c>
    </row>
    <row r="15252" spans="2:3" hidden="1">
      <c r="B15252" s="49" t="s">
        <v>13288</v>
      </c>
      <c r="C15252" s="49" t="s">
        <v>213</v>
      </c>
    </row>
    <row r="15253" spans="2:3" hidden="1">
      <c r="B15253" s="49" t="s">
        <v>13289</v>
      </c>
      <c r="C15253" s="49" t="s">
        <v>213</v>
      </c>
    </row>
    <row r="15254" spans="2:3" hidden="1">
      <c r="B15254" s="49" t="s">
        <v>13290</v>
      </c>
      <c r="C15254" s="49" t="s">
        <v>213</v>
      </c>
    </row>
    <row r="15255" spans="2:3" hidden="1">
      <c r="B15255" s="49" t="s">
        <v>13291</v>
      </c>
      <c r="C15255" s="49" t="s">
        <v>206</v>
      </c>
    </row>
    <row r="15256" spans="2:3" hidden="1">
      <c r="B15256" s="49" t="s">
        <v>13292</v>
      </c>
      <c r="C15256" s="49" t="s">
        <v>206</v>
      </c>
    </row>
    <row r="15257" spans="2:3" hidden="1">
      <c r="B15257" s="49" t="s">
        <v>13293</v>
      </c>
      <c r="C15257" s="49" t="s">
        <v>206</v>
      </c>
    </row>
    <row r="15258" spans="2:3" hidden="1">
      <c r="B15258" s="49" t="s">
        <v>13294</v>
      </c>
      <c r="C15258" s="49" t="s">
        <v>206</v>
      </c>
    </row>
    <row r="15259" spans="2:3" hidden="1">
      <c r="B15259" s="49" t="s">
        <v>13295</v>
      </c>
      <c r="C15259" s="49" t="s">
        <v>206</v>
      </c>
    </row>
    <row r="15260" spans="2:3" hidden="1">
      <c r="B15260" s="49" t="s">
        <v>13296</v>
      </c>
      <c r="C15260" s="49" t="s">
        <v>206</v>
      </c>
    </row>
    <row r="15261" spans="2:3" hidden="1">
      <c r="B15261" s="49" t="s">
        <v>13297</v>
      </c>
      <c r="C15261" s="49" t="s">
        <v>206</v>
      </c>
    </row>
    <row r="15262" spans="2:3" hidden="1">
      <c r="B15262" s="49" t="s">
        <v>13298</v>
      </c>
      <c r="C15262" s="49" t="s">
        <v>206</v>
      </c>
    </row>
    <row r="15263" spans="2:3" hidden="1">
      <c r="B15263" s="49" t="s">
        <v>13299</v>
      </c>
      <c r="C15263" s="49" t="s">
        <v>206</v>
      </c>
    </row>
    <row r="15264" spans="2:3" hidden="1">
      <c r="B15264" s="49" t="s">
        <v>13300</v>
      </c>
      <c r="C15264" s="49" t="s">
        <v>210</v>
      </c>
    </row>
    <row r="15265" spans="2:3" hidden="1">
      <c r="B15265" s="49" t="s">
        <v>13301</v>
      </c>
      <c r="C15265" s="49" t="s">
        <v>213</v>
      </c>
    </row>
    <row r="15266" spans="2:3" hidden="1">
      <c r="B15266" s="49" t="s">
        <v>13302</v>
      </c>
      <c r="C15266" s="49" t="s">
        <v>213</v>
      </c>
    </row>
    <row r="15267" spans="2:3" hidden="1">
      <c r="B15267" s="49" t="s">
        <v>13303</v>
      </c>
      <c r="C15267" s="49" t="s">
        <v>213</v>
      </c>
    </row>
    <row r="15268" spans="2:3" hidden="1">
      <c r="B15268" s="49" t="s">
        <v>13304</v>
      </c>
      <c r="C15268" s="49" t="s">
        <v>213</v>
      </c>
    </row>
    <row r="15269" spans="2:3" hidden="1">
      <c r="B15269" s="49" t="s">
        <v>13305</v>
      </c>
      <c r="C15269" s="49" t="s">
        <v>213</v>
      </c>
    </row>
    <row r="15270" spans="2:3" hidden="1">
      <c r="B15270" s="49" t="s">
        <v>13306</v>
      </c>
      <c r="C15270" s="49" t="s">
        <v>213</v>
      </c>
    </row>
    <row r="15271" spans="2:3" hidden="1">
      <c r="B15271" s="49" t="s">
        <v>13307</v>
      </c>
      <c r="C15271" s="49" t="s">
        <v>213</v>
      </c>
    </row>
    <row r="15272" spans="2:3" hidden="1">
      <c r="B15272" s="49" t="s">
        <v>13308</v>
      </c>
      <c r="C15272" s="49" t="s">
        <v>213</v>
      </c>
    </row>
    <row r="15273" spans="2:3" hidden="1">
      <c r="B15273" s="49" t="s">
        <v>13309</v>
      </c>
      <c r="C15273" s="49" t="s">
        <v>213</v>
      </c>
    </row>
    <row r="15274" spans="2:3" hidden="1">
      <c r="B15274" s="49" t="s">
        <v>13310</v>
      </c>
      <c r="C15274" s="49" t="s">
        <v>213</v>
      </c>
    </row>
    <row r="15275" spans="2:3" hidden="1">
      <c r="B15275" s="49" t="s">
        <v>13311</v>
      </c>
      <c r="C15275" s="49" t="s">
        <v>213</v>
      </c>
    </row>
    <row r="15276" spans="2:3" hidden="1">
      <c r="B15276" s="49" t="s">
        <v>13312</v>
      </c>
      <c r="C15276" s="49" t="s">
        <v>213</v>
      </c>
    </row>
    <row r="15277" spans="2:3" hidden="1">
      <c r="B15277" s="49" t="s">
        <v>13313</v>
      </c>
      <c r="C15277" s="49" t="s">
        <v>213</v>
      </c>
    </row>
    <row r="15278" spans="2:3" hidden="1">
      <c r="B15278" s="49" t="s">
        <v>13314</v>
      </c>
      <c r="C15278" s="49" t="s">
        <v>213</v>
      </c>
    </row>
    <row r="15279" spans="2:3" hidden="1">
      <c r="B15279" s="49" t="s">
        <v>13315</v>
      </c>
      <c r="C15279" s="49" t="s">
        <v>213</v>
      </c>
    </row>
    <row r="15280" spans="2:3" hidden="1">
      <c r="B15280" s="49" t="s">
        <v>13316</v>
      </c>
      <c r="C15280" s="49" t="s">
        <v>213</v>
      </c>
    </row>
    <row r="15281" spans="2:3" hidden="1">
      <c r="B15281" s="49" t="s">
        <v>13317</v>
      </c>
      <c r="C15281" s="49" t="s">
        <v>213</v>
      </c>
    </row>
    <row r="15282" spans="2:3" hidden="1">
      <c r="B15282" s="49" t="s">
        <v>13318</v>
      </c>
      <c r="C15282" s="49" t="s">
        <v>213</v>
      </c>
    </row>
    <row r="15283" spans="2:3" hidden="1">
      <c r="B15283" s="49" t="s">
        <v>13319</v>
      </c>
      <c r="C15283" s="49" t="s">
        <v>210</v>
      </c>
    </row>
    <row r="15284" spans="2:3" hidden="1">
      <c r="B15284" s="49" t="s">
        <v>13320</v>
      </c>
      <c r="C15284" s="49" t="s">
        <v>210</v>
      </c>
    </row>
    <row r="15285" spans="2:3" hidden="1">
      <c r="B15285" s="49" t="s">
        <v>13321</v>
      </c>
      <c r="C15285" s="49" t="s">
        <v>210</v>
      </c>
    </row>
    <row r="15286" spans="2:3" hidden="1">
      <c r="B15286" s="49" t="s">
        <v>13322</v>
      </c>
      <c r="C15286" s="49" t="s">
        <v>213</v>
      </c>
    </row>
    <row r="15287" spans="2:3" hidden="1">
      <c r="B15287" s="49" t="s">
        <v>13323</v>
      </c>
      <c r="C15287" s="49" t="s">
        <v>213</v>
      </c>
    </row>
    <row r="15288" spans="2:3" hidden="1">
      <c r="B15288" s="49" t="s">
        <v>13324</v>
      </c>
      <c r="C15288" s="49" t="s">
        <v>213</v>
      </c>
    </row>
    <row r="15289" spans="2:3" hidden="1">
      <c r="B15289" s="49" t="s">
        <v>13325</v>
      </c>
      <c r="C15289" s="49" t="s">
        <v>213</v>
      </c>
    </row>
    <row r="15290" spans="2:3" hidden="1">
      <c r="B15290" s="49" t="s">
        <v>13326</v>
      </c>
      <c r="C15290" s="49" t="s">
        <v>213</v>
      </c>
    </row>
    <row r="15291" spans="2:3" hidden="1">
      <c r="B15291" s="49" t="s">
        <v>13327</v>
      </c>
      <c r="C15291" s="49" t="s">
        <v>213</v>
      </c>
    </row>
    <row r="15292" spans="2:3" hidden="1">
      <c r="B15292" s="49" t="s">
        <v>13328</v>
      </c>
      <c r="C15292" s="49" t="s">
        <v>213</v>
      </c>
    </row>
    <row r="15293" spans="2:3" hidden="1">
      <c r="B15293" s="49" t="s">
        <v>13329</v>
      </c>
      <c r="C15293" s="49" t="s">
        <v>213</v>
      </c>
    </row>
    <row r="15294" spans="2:3" hidden="1">
      <c r="B15294" s="49" t="s">
        <v>13330</v>
      </c>
      <c r="C15294" s="49" t="s">
        <v>213</v>
      </c>
    </row>
    <row r="15295" spans="2:3" hidden="1">
      <c r="B15295" s="49" t="s">
        <v>13331</v>
      </c>
      <c r="C15295" s="49" t="s">
        <v>213</v>
      </c>
    </row>
    <row r="15296" spans="2:3" hidden="1">
      <c r="B15296" s="49" t="s">
        <v>13332</v>
      </c>
      <c r="C15296" s="49" t="s">
        <v>213</v>
      </c>
    </row>
    <row r="15297" spans="2:3" hidden="1">
      <c r="B15297" s="49" t="s">
        <v>13333</v>
      </c>
      <c r="C15297" s="49" t="s">
        <v>213</v>
      </c>
    </row>
    <row r="15298" spans="2:3" hidden="1">
      <c r="B15298" s="49" t="s">
        <v>13334</v>
      </c>
      <c r="C15298" s="49" t="s">
        <v>213</v>
      </c>
    </row>
    <row r="15299" spans="2:3" hidden="1">
      <c r="B15299" s="49" t="s">
        <v>13335</v>
      </c>
      <c r="C15299" s="49" t="s">
        <v>213</v>
      </c>
    </row>
    <row r="15300" spans="2:3" hidden="1">
      <c r="B15300" s="49" t="s">
        <v>13336</v>
      </c>
      <c r="C15300" s="49" t="s">
        <v>213</v>
      </c>
    </row>
    <row r="15301" spans="2:3" hidden="1">
      <c r="B15301" s="49" t="s">
        <v>13337</v>
      </c>
      <c r="C15301" s="49" t="s">
        <v>213</v>
      </c>
    </row>
    <row r="15302" spans="2:3" hidden="1">
      <c r="B15302" s="49" t="s">
        <v>13338</v>
      </c>
      <c r="C15302" s="49" t="s">
        <v>213</v>
      </c>
    </row>
    <row r="15303" spans="2:3" hidden="1">
      <c r="B15303" s="49" t="s">
        <v>13339</v>
      </c>
      <c r="C15303" s="49" t="s">
        <v>213</v>
      </c>
    </row>
    <row r="15304" spans="2:3" hidden="1">
      <c r="B15304" s="49" t="s">
        <v>13340</v>
      </c>
      <c r="C15304" s="49" t="s">
        <v>213</v>
      </c>
    </row>
    <row r="15305" spans="2:3" hidden="1">
      <c r="B15305" s="49" t="s">
        <v>13341</v>
      </c>
      <c r="C15305" s="49" t="s">
        <v>210</v>
      </c>
    </row>
    <row r="15306" spans="2:3" hidden="1">
      <c r="B15306" s="49" t="s">
        <v>13342</v>
      </c>
      <c r="C15306" s="49" t="s">
        <v>210</v>
      </c>
    </row>
    <row r="15307" spans="2:3" hidden="1">
      <c r="B15307" s="49" t="s">
        <v>13343</v>
      </c>
      <c r="C15307" s="49" t="s">
        <v>210</v>
      </c>
    </row>
    <row r="15308" spans="2:3" hidden="1">
      <c r="B15308" s="49" t="s">
        <v>13344</v>
      </c>
      <c r="C15308" s="49" t="s">
        <v>213</v>
      </c>
    </row>
    <row r="15309" spans="2:3" hidden="1">
      <c r="B15309" s="49" t="s">
        <v>13345</v>
      </c>
      <c r="C15309" s="49" t="s">
        <v>213</v>
      </c>
    </row>
    <row r="15310" spans="2:3" hidden="1">
      <c r="B15310" s="49" t="s">
        <v>13346</v>
      </c>
      <c r="C15310" s="49" t="s">
        <v>213</v>
      </c>
    </row>
    <row r="15311" spans="2:3" hidden="1">
      <c r="B15311" s="49" t="s">
        <v>13347</v>
      </c>
      <c r="C15311" s="49" t="s">
        <v>213</v>
      </c>
    </row>
    <row r="15312" spans="2:3" hidden="1">
      <c r="B15312" s="49" t="s">
        <v>13348</v>
      </c>
      <c r="C15312" s="49" t="s">
        <v>213</v>
      </c>
    </row>
    <row r="15313" spans="2:3" hidden="1">
      <c r="B15313" s="49" t="s">
        <v>13349</v>
      </c>
      <c r="C15313" s="49" t="s">
        <v>213</v>
      </c>
    </row>
    <row r="15314" spans="2:3" hidden="1">
      <c r="B15314" s="49" t="s">
        <v>13350</v>
      </c>
      <c r="C15314" s="49" t="s">
        <v>213</v>
      </c>
    </row>
    <row r="15315" spans="2:3" hidden="1">
      <c r="B15315" s="49" t="s">
        <v>13351</v>
      </c>
      <c r="C15315" s="49" t="s">
        <v>213</v>
      </c>
    </row>
    <row r="15316" spans="2:3" hidden="1">
      <c r="B15316" s="49" t="s">
        <v>13352</v>
      </c>
      <c r="C15316" s="49" t="s">
        <v>213</v>
      </c>
    </row>
    <row r="15317" spans="2:3" hidden="1">
      <c r="B15317" s="49" t="s">
        <v>13353</v>
      </c>
      <c r="C15317" s="49" t="s">
        <v>213</v>
      </c>
    </row>
    <row r="15318" spans="2:3" hidden="1">
      <c r="B15318" s="49" t="s">
        <v>13354</v>
      </c>
      <c r="C15318" s="49" t="s">
        <v>213</v>
      </c>
    </row>
    <row r="15319" spans="2:3" hidden="1">
      <c r="B15319" s="49" t="s">
        <v>13355</v>
      </c>
      <c r="C15319" s="49" t="s">
        <v>213</v>
      </c>
    </row>
    <row r="15320" spans="2:3" hidden="1">
      <c r="B15320" s="49" t="s">
        <v>13356</v>
      </c>
      <c r="C15320" s="49" t="s">
        <v>213</v>
      </c>
    </row>
    <row r="15321" spans="2:3" hidden="1">
      <c r="B15321" s="49" t="s">
        <v>13357</v>
      </c>
      <c r="C15321" s="49" t="s">
        <v>213</v>
      </c>
    </row>
    <row r="15322" spans="2:3" hidden="1">
      <c r="B15322" s="49" t="s">
        <v>13358</v>
      </c>
      <c r="C15322" s="49" t="s">
        <v>213</v>
      </c>
    </row>
    <row r="15323" spans="2:3" hidden="1">
      <c r="B15323" s="49" t="s">
        <v>13359</v>
      </c>
      <c r="C15323" s="49" t="s">
        <v>213</v>
      </c>
    </row>
    <row r="15324" spans="2:3" hidden="1">
      <c r="B15324" s="49" t="s">
        <v>13360</v>
      </c>
      <c r="C15324" s="49" t="s">
        <v>213</v>
      </c>
    </row>
    <row r="15325" spans="2:3" hidden="1">
      <c r="B15325" s="49" t="s">
        <v>13361</v>
      </c>
      <c r="C15325" s="49" t="s">
        <v>213</v>
      </c>
    </row>
    <row r="15326" spans="2:3" hidden="1">
      <c r="B15326" s="49" t="s">
        <v>13362</v>
      </c>
      <c r="C15326" s="49" t="s">
        <v>213</v>
      </c>
    </row>
    <row r="15327" spans="2:3" hidden="1">
      <c r="B15327" s="49" t="s">
        <v>13363</v>
      </c>
      <c r="C15327" s="49" t="s">
        <v>210</v>
      </c>
    </row>
    <row r="15328" spans="2:3" hidden="1">
      <c r="B15328" s="49" t="s">
        <v>13364</v>
      </c>
      <c r="C15328" s="49" t="s">
        <v>210</v>
      </c>
    </row>
    <row r="15329" spans="2:3" hidden="1">
      <c r="B15329" s="49" t="s">
        <v>13365</v>
      </c>
      <c r="C15329" s="49" t="s">
        <v>210</v>
      </c>
    </row>
    <row r="15330" spans="2:3" hidden="1">
      <c r="B15330" s="49" t="s">
        <v>13366</v>
      </c>
      <c r="C15330" s="49" t="s">
        <v>213</v>
      </c>
    </row>
    <row r="15331" spans="2:3" hidden="1">
      <c r="B15331" s="49" t="s">
        <v>13367</v>
      </c>
      <c r="C15331" s="49" t="s">
        <v>213</v>
      </c>
    </row>
    <row r="15332" spans="2:3" hidden="1">
      <c r="B15332" s="49" t="s">
        <v>13368</v>
      </c>
      <c r="C15332" s="49" t="s">
        <v>213</v>
      </c>
    </row>
    <row r="15333" spans="2:3" hidden="1">
      <c r="B15333" s="49" t="s">
        <v>13369</v>
      </c>
      <c r="C15333" s="49" t="s">
        <v>213</v>
      </c>
    </row>
    <row r="15334" spans="2:3" hidden="1">
      <c r="B15334" s="49" t="s">
        <v>13370</v>
      </c>
      <c r="C15334" s="49" t="s">
        <v>213</v>
      </c>
    </row>
    <row r="15335" spans="2:3" hidden="1">
      <c r="B15335" s="49" t="s">
        <v>13371</v>
      </c>
      <c r="C15335" s="49" t="s">
        <v>213</v>
      </c>
    </row>
    <row r="15336" spans="2:3" hidden="1">
      <c r="B15336" s="49" t="s">
        <v>13372</v>
      </c>
      <c r="C15336" s="49" t="s">
        <v>213</v>
      </c>
    </row>
    <row r="15337" spans="2:3" hidden="1">
      <c r="B15337" s="49" t="s">
        <v>13373</v>
      </c>
      <c r="C15337" s="49" t="s">
        <v>213</v>
      </c>
    </row>
    <row r="15338" spans="2:3" hidden="1">
      <c r="B15338" s="49" t="s">
        <v>13374</v>
      </c>
      <c r="C15338" s="49" t="s">
        <v>213</v>
      </c>
    </row>
    <row r="15339" spans="2:3" hidden="1">
      <c r="B15339" s="49" t="s">
        <v>13375</v>
      </c>
      <c r="C15339" s="49" t="s">
        <v>213</v>
      </c>
    </row>
    <row r="15340" spans="2:3" hidden="1">
      <c r="B15340" s="49" t="s">
        <v>13376</v>
      </c>
      <c r="C15340" s="49" t="s">
        <v>213</v>
      </c>
    </row>
    <row r="15341" spans="2:3" hidden="1">
      <c r="B15341" s="49" t="s">
        <v>13377</v>
      </c>
      <c r="C15341" s="49" t="s">
        <v>213</v>
      </c>
    </row>
    <row r="15342" spans="2:3" hidden="1">
      <c r="B15342" s="49" t="s">
        <v>13378</v>
      </c>
      <c r="C15342" s="49" t="s">
        <v>213</v>
      </c>
    </row>
    <row r="15343" spans="2:3" hidden="1">
      <c r="B15343" s="49" t="s">
        <v>13379</v>
      </c>
      <c r="C15343" s="49" t="s">
        <v>213</v>
      </c>
    </row>
    <row r="15344" spans="2:3" hidden="1">
      <c r="B15344" s="49" t="s">
        <v>13380</v>
      </c>
      <c r="C15344" s="49" t="s">
        <v>213</v>
      </c>
    </row>
    <row r="15345" spans="2:3" hidden="1">
      <c r="B15345" s="49" t="s">
        <v>13381</v>
      </c>
      <c r="C15345" s="49" t="s">
        <v>206</v>
      </c>
    </row>
    <row r="15346" spans="2:3" hidden="1">
      <c r="B15346" s="49" t="s">
        <v>13382</v>
      </c>
      <c r="C15346" s="49" t="s">
        <v>206</v>
      </c>
    </row>
    <row r="15347" spans="2:3" hidden="1">
      <c r="B15347" s="49" t="s">
        <v>13383</v>
      </c>
      <c r="C15347" s="49" t="s">
        <v>206</v>
      </c>
    </row>
    <row r="15348" spans="2:3" hidden="1">
      <c r="B15348" s="49" t="s">
        <v>13384</v>
      </c>
      <c r="C15348" s="49" t="s">
        <v>206</v>
      </c>
    </row>
    <row r="15349" spans="2:3" hidden="1">
      <c r="B15349" s="49" t="s">
        <v>13385</v>
      </c>
      <c r="C15349" s="49" t="s">
        <v>206</v>
      </c>
    </row>
    <row r="15350" spans="2:3" hidden="1">
      <c r="B15350" s="49" t="s">
        <v>13386</v>
      </c>
      <c r="C15350" s="49" t="s">
        <v>206</v>
      </c>
    </row>
    <row r="15351" spans="2:3" hidden="1">
      <c r="B15351" s="49" t="s">
        <v>13387</v>
      </c>
      <c r="C15351" s="49" t="s">
        <v>206</v>
      </c>
    </row>
    <row r="15352" spans="2:3" hidden="1">
      <c r="B15352" s="49" t="s">
        <v>13388</v>
      </c>
      <c r="C15352" s="49" t="s">
        <v>206</v>
      </c>
    </row>
    <row r="15353" spans="2:3" hidden="1">
      <c r="B15353" s="49" t="s">
        <v>13389</v>
      </c>
      <c r="C15353" s="49" t="s">
        <v>206</v>
      </c>
    </row>
    <row r="15354" spans="2:3" hidden="1">
      <c r="B15354" s="49" t="s">
        <v>13390</v>
      </c>
      <c r="C15354" s="49" t="s">
        <v>210</v>
      </c>
    </row>
    <row r="15355" spans="2:3" hidden="1">
      <c r="B15355" s="49" t="s">
        <v>13391</v>
      </c>
      <c r="C15355" s="49" t="s">
        <v>213</v>
      </c>
    </row>
    <row r="15356" spans="2:3" hidden="1">
      <c r="B15356" s="49" t="s">
        <v>13392</v>
      </c>
      <c r="C15356" s="49" t="s">
        <v>213</v>
      </c>
    </row>
    <row r="15357" spans="2:3" hidden="1">
      <c r="B15357" s="49" t="s">
        <v>13393</v>
      </c>
      <c r="C15357" s="49" t="s">
        <v>213</v>
      </c>
    </row>
    <row r="15358" spans="2:3" hidden="1">
      <c r="B15358" s="49" t="s">
        <v>13394</v>
      </c>
      <c r="C15358" s="49" t="s">
        <v>213</v>
      </c>
    </row>
    <row r="15359" spans="2:3" hidden="1">
      <c r="B15359" s="49" t="s">
        <v>13395</v>
      </c>
      <c r="C15359" s="49" t="s">
        <v>213</v>
      </c>
    </row>
    <row r="15360" spans="2:3" hidden="1">
      <c r="B15360" s="49" t="s">
        <v>13396</v>
      </c>
      <c r="C15360" s="49" t="s">
        <v>213</v>
      </c>
    </row>
    <row r="15361" spans="2:3" hidden="1">
      <c r="B15361" s="49" t="s">
        <v>13397</v>
      </c>
      <c r="C15361" s="49" t="s">
        <v>213</v>
      </c>
    </row>
    <row r="15362" spans="2:3" hidden="1">
      <c r="B15362" s="49" t="s">
        <v>13398</v>
      </c>
      <c r="C15362" s="49" t="s">
        <v>213</v>
      </c>
    </row>
    <row r="15363" spans="2:3" hidden="1">
      <c r="B15363" s="49" t="s">
        <v>13399</v>
      </c>
      <c r="C15363" s="49" t="s">
        <v>213</v>
      </c>
    </row>
    <row r="15364" spans="2:3" hidden="1">
      <c r="B15364" s="49" t="s">
        <v>13400</v>
      </c>
      <c r="C15364" s="49" t="s">
        <v>213</v>
      </c>
    </row>
    <row r="15365" spans="2:3" hidden="1">
      <c r="B15365" s="49" t="s">
        <v>13401</v>
      </c>
      <c r="C15365" s="49" t="s">
        <v>213</v>
      </c>
    </row>
    <row r="15366" spans="2:3" hidden="1">
      <c r="B15366" s="49" t="s">
        <v>13402</v>
      </c>
      <c r="C15366" s="49" t="s">
        <v>213</v>
      </c>
    </row>
    <row r="15367" spans="2:3" hidden="1">
      <c r="B15367" s="49" t="s">
        <v>13403</v>
      </c>
      <c r="C15367" s="49" t="s">
        <v>213</v>
      </c>
    </row>
    <row r="15368" spans="2:3" hidden="1">
      <c r="B15368" s="49" t="s">
        <v>13404</v>
      </c>
      <c r="C15368" s="49" t="s">
        <v>213</v>
      </c>
    </row>
    <row r="15369" spans="2:3" hidden="1">
      <c r="B15369" s="49" t="s">
        <v>13405</v>
      </c>
      <c r="C15369" s="49" t="s">
        <v>213</v>
      </c>
    </row>
    <row r="15370" spans="2:3" hidden="1">
      <c r="B15370" s="49" t="s">
        <v>13406</v>
      </c>
      <c r="C15370" s="49" t="s">
        <v>213</v>
      </c>
    </row>
    <row r="15371" spans="2:3" hidden="1">
      <c r="B15371" s="49" t="s">
        <v>13407</v>
      </c>
      <c r="C15371" s="49" t="s">
        <v>213</v>
      </c>
    </row>
    <row r="15372" spans="2:3" hidden="1">
      <c r="B15372" s="49" t="s">
        <v>13408</v>
      </c>
      <c r="C15372" s="49" t="s">
        <v>213</v>
      </c>
    </row>
    <row r="15373" spans="2:3" hidden="1">
      <c r="B15373" s="49" t="s">
        <v>13409</v>
      </c>
      <c r="C15373" s="49" t="s">
        <v>213</v>
      </c>
    </row>
    <row r="15374" spans="2:3" hidden="1">
      <c r="B15374" s="49" t="s">
        <v>13410</v>
      </c>
      <c r="C15374" s="49" t="s">
        <v>213</v>
      </c>
    </row>
    <row r="15375" spans="2:3" hidden="1">
      <c r="B15375" s="49" t="s">
        <v>13411</v>
      </c>
      <c r="C15375" s="49" t="s">
        <v>213</v>
      </c>
    </row>
    <row r="15376" spans="2:3" hidden="1">
      <c r="B15376" s="49" t="s">
        <v>13412</v>
      </c>
      <c r="C15376" s="49" t="s">
        <v>213</v>
      </c>
    </row>
    <row r="15377" spans="2:3" hidden="1">
      <c r="B15377" s="49" t="s">
        <v>13413</v>
      </c>
      <c r="C15377" s="49" t="s">
        <v>213</v>
      </c>
    </row>
    <row r="15378" spans="2:3" hidden="1">
      <c r="B15378" s="49" t="s">
        <v>13414</v>
      </c>
      <c r="C15378" s="49" t="s">
        <v>213</v>
      </c>
    </row>
    <row r="15379" spans="2:3" hidden="1">
      <c r="B15379" s="49" t="s">
        <v>13415</v>
      </c>
      <c r="C15379" s="49" t="s">
        <v>213</v>
      </c>
    </row>
    <row r="15380" spans="2:3" hidden="1">
      <c r="B15380" s="49" t="s">
        <v>13416</v>
      </c>
      <c r="C15380" s="49" t="s">
        <v>213</v>
      </c>
    </row>
    <row r="15381" spans="2:3" hidden="1">
      <c r="B15381" s="49" t="s">
        <v>13417</v>
      </c>
      <c r="C15381" s="49" t="s">
        <v>213</v>
      </c>
    </row>
    <row r="15382" spans="2:3" hidden="1">
      <c r="B15382" s="49" t="s">
        <v>13418</v>
      </c>
      <c r="C15382" s="49" t="s">
        <v>213</v>
      </c>
    </row>
    <row r="15383" spans="2:3" hidden="1">
      <c r="B15383" s="49" t="s">
        <v>13419</v>
      </c>
      <c r="C15383" s="49" t="s">
        <v>213</v>
      </c>
    </row>
    <row r="15384" spans="2:3" hidden="1">
      <c r="B15384" s="49" t="s">
        <v>13420</v>
      </c>
      <c r="C15384" s="49" t="s">
        <v>213</v>
      </c>
    </row>
    <row r="15385" spans="2:3" hidden="1">
      <c r="B15385" s="49" t="s">
        <v>13421</v>
      </c>
      <c r="C15385" s="49" t="s">
        <v>213</v>
      </c>
    </row>
    <row r="15386" spans="2:3" hidden="1">
      <c r="B15386" s="49" t="s">
        <v>13422</v>
      </c>
      <c r="C15386" s="49" t="s">
        <v>213</v>
      </c>
    </row>
    <row r="15387" spans="2:3" hidden="1">
      <c r="B15387" s="49" t="s">
        <v>13423</v>
      </c>
      <c r="C15387" s="49" t="s">
        <v>213</v>
      </c>
    </row>
    <row r="15388" spans="2:3" hidden="1">
      <c r="B15388" s="49" t="s">
        <v>13424</v>
      </c>
      <c r="C15388" s="49" t="s">
        <v>213</v>
      </c>
    </row>
    <row r="15389" spans="2:3" hidden="1">
      <c r="B15389" s="49" t="s">
        <v>13425</v>
      </c>
      <c r="C15389" s="49" t="s">
        <v>213</v>
      </c>
    </row>
    <row r="15390" spans="2:3" hidden="1">
      <c r="B15390" s="49" t="s">
        <v>13426</v>
      </c>
      <c r="C15390" s="49" t="s">
        <v>213</v>
      </c>
    </row>
    <row r="15391" spans="2:3" hidden="1">
      <c r="B15391" s="49" t="s">
        <v>13427</v>
      </c>
      <c r="C15391" s="49" t="s">
        <v>213</v>
      </c>
    </row>
    <row r="15392" spans="2:3" hidden="1">
      <c r="B15392" s="49" t="s">
        <v>13428</v>
      </c>
      <c r="C15392" s="49" t="s">
        <v>213</v>
      </c>
    </row>
    <row r="15393" spans="2:3" hidden="1">
      <c r="B15393" s="49" t="s">
        <v>13429</v>
      </c>
      <c r="C15393" s="49" t="s">
        <v>213</v>
      </c>
    </row>
    <row r="15394" spans="2:3" hidden="1">
      <c r="B15394" s="49" t="s">
        <v>13430</v>
      </c>
      <c r="C15394" s="49" t="s">
        <v>213</v>
      </c>
    </row>
    <row r="15395" spans="2:3" hidden="1">
      <c r="B15395" s="49" t="s">
        <v>13431</v>
      </c>
      <c r="C15395" s="49" t="s">
        <v>213</v>
      </c>
    </row>
    <row r="15396" spans="2:3" hidden="1">
      <c r="B15396" s="49" t="s">
        <v>13432</v>
      </c>
      <c r="C15396" s="49" t="s">
        <v>213</v>
      </c>
    </row>
    <row r="15397" spans="2:3" hidden="1">
      <c r="B15397" s="49" t="s">
        <v>13433</v>
      </c>
      <c r="C15397" s="49" t="s">
        <v>213</v>
      </c>
    </row>
    <row r="15398" spans="2:3" hidden="1">
      <c r="B15398" s="49" t="s">
        <v>13434</v>
      </c>
      <c r="C15398" s="49" t="s">
        <v>213</v>
      </c>
    </row>
    <row r="15399" spans="2:3" hidden="1">
      <c r="B15399" s="49" t="s">
        <v>13435</v>
      </c>
      <c r="C15399" s="49" t="s">
        <v>213</v>
      </c>
    </row>
    <row r="15400" spans="2:3" hidden="1">
      <c r="B15400" s="49" t="s">
        <v>13436</v>
      </c>
      <c r="C15400" s="49" t="s">
        <v>213</v>
      </c>
    </row>
    <row r="15401" spans="2:3" hidden="1">
      <c r="B15401" s="49" t="s">
        <v>13437</v>
      </c>
      <c r="C15401" s="49" t="s">
        <v>213</v>
      </c>
    </row>
    <row r="15402" spans="2:3" hidden="1">
      <c r="B15402" s="49" t="s">
        <v>13438</v>
      </c>
      <c r="C15402" s="49" t="s">
        <v>213</v>
      </c>
    </row>
    <row r="15403" spans="2:3" hidden="1">
      <c r="B15403" s="49" t="s">
        <v>13439</v>
      </c>
      <c r="C15403" s="49" t="s">
        <v>213</v>
      </c>
    </row>
    <row r="15404" spans="2:3" hidden="1">
      <c r="B15404" s="49" t="s">
        <v>13440</v>
      </c>
      <c r="C15404" s="49" t="s">
        <v>213</v>
      </c>
    </row>
    <row r="15405" spans="2:3" hidden="1">
      <c r="B15405" s="49" t="s">
        <v>13441</v>
      </c>
      <c r="C15405" s="49" t="s">
        <v>213</v>
      </c>
    </row>
    <row r="15406" spans="2:3" hidden="1">
      <c r="B15406" s="49" t="s">
        <v>13442</v>
      </c>
      <c r="C15406" s="49" t="s">
        <v>213</v>
      </c>
    </row>
    <row r="15407" spans="2:3" hidden="1">
      <c r="B15407" s="49" t="s">
        <v>13443</v>
      </c>
      <c r="C15407" s="49" t="s">
        <v>213</v>
      </c>
    </row>
    <row r="15408" spans="2:3" hidden="1">
      <c r="B15408" s="49" t="s">
        <v>13444</v>
      </c>
      <c r="C15408" s="49" t="s">
        <v>211</v>
      </c>
    </row>
    <row r="15409" spans="2:3" hidden="1">
      <c r="B15409" s="49" t="s">
        <v>13445</v>
      </c>
      <c r="C15409" s="49" t="s">
        <v>211</v>
      </c>
    </row>
    <row r="15410" spans="2:3" hidden="1">
      <c r="B15410" s="49" t="s">
        <v>13446</v>
      </c>
      <c r="C15410" s="49" t="s">
        <v>211</v>
      </c>
    </row>
    <row r="15411" spans="2:3" hidden="1">
      <c r="B15411" s="49" t="s">
        <v>13447</v>
      </c>
      <c r="C15411" s="49" t="s">
        <v>211</v>
      </c>
    </row>
    <row r="15412" spans="2:3" hidden="1">
      <c r="B15412" s="49" t="s">
        <v>13448</v>
      </c>
      <c r="C15412" s="49" t="s">
        <v>211</v>
      </c>
    </row>
    <row r="15413" spans="2:3" hidden="1">
      <c r="B15413" s="49" t="s">
        <v>13449</v>
      </c>
      <c r="C15413" s="49" t="s">
        <v>211</v>
      </c>
    </row>
    <row r="15414" spans="2:3" hidden="1">
      <c r="B15414" s="49" t="s">
        <v>13450</v>
      </c>
      <c r="C15414" s="49" t="s">
        <v>211</v>
      </c>
    </row>
    <row r="15415" spans="2:3" hidden="1">
      <c r="B15415" s="49" t="s">
        <v>13451</v>
      </c>
      <c r="C15415" s="49" t="s">
        <v>211</v>
      </c>
    </row>
    <row r="15416" spans="2:3" hidden="1">
      <c r="B15416" s="49" t="s">
        <v>13452</v>
      </c>
      <c r="C15416" s="49" t="s">
        <v>211</v>
      </c>
    </row>
    <row r="15417" spans="2:3" hidden="1">
      <c r="B15417" s="49" t="s">
        <v>13453</v>
      </c>
      <c r="C15417" s="49" t="s">
        <v>211</v>
      </c>
    </row>
    <row r="15418" spans="2:3" hidden="1">
      <c r="B15418" s="49" t="s">
        <v>13454</v>
      </c>
      <c r="C15418" s="49" t="s">
        <v>211</v>
      </c>
    </row>
    <row r="15419" spans="2:3" hidden="1">
      <c r="B15419" s="49" t="s">
        <v>13455</v>
      </c>
      <c r="C15419" s="49" t="s">
        <v>211</v>
      </c>
    </row>
    <row r="15420" spans="2:3" hidden="1">
      <c r="B15420" s="49" t="s">
        <v>13456</v>
      </c>
      <c r="C15420" s="49" t="s">
        <v>211</v>
      </c>
    </row>
    <row r="15421" spans="2:3" hidden="1">
      <c r="B15421" s="49" t="s">
        <v>13457</v>
      </c>
      <c r="C15421" s="49" t="s">
        <v>211</v>
      </c>
    </row>
    <row r="15422" spans="2:3" hidden="1">
      <c r="B15422" s="49" t="s">
        <v>13458</v>
      </c>
      <c r="C15422" s="49" t="s">
        <v>211</v>
      </c>
    </row>
    <row r="15423" spans="2:3" hidden="1">
      <c r="B15423" s="49" t="s">
        <v>13459</v>
      </c>
      <c r="C15423" s="49" t="s">
        <v>211</v>
      </c>
    </row>
    <row r="15424" spans="2:3" hidden="1">
      <c r="B15424" s="49" t="s">
        <v>13460</v>
      </c>
      <c r="C15424" s="49" t="s">
        <v>211</v>
      </c>
    </row>
    <row r="15425" spans="2:3" hidden="1">
      <c r="B15425" s="49" t="s">
        <v>13461</v>
      </c>
      <c r="C15425" s="49" t="s">
        <v>211</v>
      </c>
    </row>
    <row r="15426" spans="2:3" hidden="1">
      <c r="B15426" s="49" t="s">
        <v>13462</v>
      </c>
      <c r="C15426" s="49" t="s">
        <v>211</v>
      </c>
    </row>
    <row r="15427" spans="2:3" hidden="1">
      <c r="B15427" s="49" t="s">
        <v>13463</v>
      </c>
      <c r="C15427" s="49" t="s">
        <v>211</v>
      </c>
    </row>
    <row r="15428" spans="2:3" hidden="1">
      <c r="B15428" s="49" t="s">
        <v>13464</v>
      </c>
      <c r="C15428" s="49" t="s">
        <v>211</v>
      </c>
    </row>
    <row r="15429" spans="2:3" hidden="1">
      <c r="B15429" s="49" t="s">
        <v>13465</v>
      </c>
      <c r="C15429" s="49" t="s">
        <v>211</v>
      </c>
    </row>
    <row r="15430" spans="2:3" hidden="1">
      <c r="B15430" s="49" t="s">
        <v>13466</v>
      </c>
      <c r="C15430" s="49" t="s">
        <v>211</v>
      </c>
    </row>
    <row r="15431" spans="2:3" hidden="1">
      <c r="B15431" s="49" t="s">
        <v>13467</v>
      </c>
      <c r="C15431" s="49" t="s">
        <v>211</v>
      </c>
    </row>
    <row r="15432" spans="2:3" hidden="1">
      <c r="B15432" s="49" t="s">
        <v>13468</v>
      </c>
      <c r="C15432" s="49" t="s">
        <v>211</v>
      </c>
    </row>
    <row r="15433" spans="2:3" hidden="1">
      <c r="B15433" s="49" t="s">
        <v>13469</v>
      </c>
      <c r="C15433" s="49" t="s">
        <v>211</v>
      </c>
    </row>
    <row r="15434" spans="2:3" hidden="1">
      <c r="B15434" s="49" t="s">
        <v>13470</v>
      </c>
      <c r="C15434" s="49" t="s">
        <v>211</v>
      </c>
    </row>
    <row r="15435" spans="2:3" hidden="1">
      <c r="B15435" s="49" t="s">
        <v>13471</v>
      </c>
      <c r="C15435" s="49" t="s">
        <v>210</v>
      </c>
    </row>
    <row r="15436" spans="2:3" hidden="1">
      <c r="B15436" s="49" t="s">
        <v>13472</v>
      </c>
      <c r="C15436" s="49" t="s">
        <v>210</v>
      </c>
    </row>
    <row r="15437" spans="2:3" hidden="1">
      <c r="B15437" s="49" t="s">
        <v>13473</v>
      </c>
      <c r="C15437" s="49" t="s">
        <v>210</v>
      </c>
    </row>
    <row r="15438" spans="2:3" hidden="1">
      <c r="B15438" s="49" t="s">
        <v>13474</v>
      </c>
      <c r="C15438" s="49" t="s">
        <v>210</v>
      </c>
    </row>
    <row r="15439" spans="2:3" hidden="1">
      <c r="B15439" s="49" t="s">
        <v>13475</v>
      </c>
      <c r="C15439" s="49" t="s">
        <v>210</v>
      </c>
    </row>
    <row r="15440" spans="2:3" hidden="1">
      <c r="B15440" s="49" t="s">
        <v>13476</v>
      </c>
      <c r="C15440" s="49" t="s">
        <v>210</v>
      </c>
    </row>
    <row r="15441" spans="2:3" hidden="1">
      <c r="B15441" s="49" t="s">
        <v>13477</v>
      </c>
      <c r="C15441" s="49" t="s">
        <v>210</v>
      </c>
    </row>
    <row r="15442" spans="2:3" hidden="1">
      <c r="B15442" s="49" t="s">
        <v>13478</v>
      </c>
      <c r="C15442" s="49" t="s">
        <v>210</v>
      </c>
    </row>
    <row r="15443" spans="2:3" hidden="1">
      <c r="B15443" s="49" t="s">
        <v>13479</v>
      </c>
      <c r="C15443" s="49" t="s">
        <v>210</v>
      </c>
    </row>
    <row r="15444" spans="2:3" hidden="1">
      <c r="B15444" s="49" t="s">
        <v>13480</v>
      </c>
      <c r="C15444" s="49" t="s">
        <v>210</v>
      </c>
    </row>
    <row r="15445" spans="2:3" hidden="1">
      <c r="B15445" s="49" t="s">
        <v>13481</v>
      </c>
      <c r="C15445" s="49" t="s">
        <v>210</v>
      </c>
    </row>
    <row r="15446" spans="2:3" hidden="1">
      <c r="B15446" s="49" t="s">
        <v>13482</v>
      </c>
      <c r="C15446" s="49" t="s">
        <v>210</v>
      </c>
    </row>
    <row r="15447" spans="2:3" hidden="1">
      <c r="B15447" s="49" t="s">
        <v>13483</v>
      </c>
      <c r="C15447" s="49" t="s">
        <v>210</v>
      </c>
    </row>
    <row r="15448" spans="2:3" hidden="1">
      <c r="B15448" s="49" t="s">
        <v>13484</v>
      </c>
      <c r="C15448" s="49" t="s">
        <v>210</v>
      </c>
    </row>
    <row r="15449" spans="2:3" hidden="1">
      <c r="B15449" s="49" t="s">
        <v>13485</v>
      </c>
      <c r="C15449" s="49" t="s">
        <v>210</v>
      </c>
    </row>
    <row r="15450" spans="2:3" hidden="1">
      <c r="B15450" s="49" t="s">
        <v>13486</v>
      </c>
      <c r="C15450" s="49" t="s">
        <v>210</v>
      </c>
    </row>
    <row r="15451" spans="2:3" hidden="1">
      <c r="B15451" s="49" t="s">
        <v>13487</v>
      </c>
      <c r="C15451" s="49" t="s">
        <v>210</v>
      </c>
    </row>
    <row r="15452" spans="2:3" hidden="1">
      <c r="B15452" s="49" t="s">
        <v>13488</v>
      </c>
      <c r="C15452" s="49" t="s">
        <v>210</v>
      </c>
    </row>
    <row r="15453" spans="2:3" hidden="1">
      <c r="B15453" s="49" t="s">
        <v>13489</v>
      </c>
      <c r="C15453" s="49" t="s">
        <v>210</v>
      </c>
    </row>
    <row r="15454" spans="2:3" hidden="1">
      <c r="B15454" s="49" t="s">
        <v>13490</v>
      </c>
      <c r="C15454" s="49" t="s">
        <v>210</v>
      </c>
    </row>
    <row r="15455" spans="2:3" hidden="1">
      <c r="B15455" s="49" t="s">
        <v>13491</v>
      </c>
      <c r="C15455" s="49" t="s">
        <v>210</v>
      </c>
    </row>
    <row r="15456" spans="2:3" hidden="1">
      <c r="B15456" s="49" t="s">
        <v>13492</v>
      </c>
      <c r="C15456" s="49" t="s">
        <v>210</v>
      </c>
    </row>
    <row r="15457" spans="2:3" hidden="1">
      <c r="B15457" s="49" t="s">
        <v>13493</v>
      </c>
      <c r="C15457" s="49" t="s">
        <v>210</v>
      </c>
    </row>
    <row r="15458" spans="2:3" hidden="1">
      <c r="B15458" s="49" t="s">
        <v>13494</v>
      </c>
      <c r="C15458" s="49" t="s">
        <v>210</v>
      </c>
    </row>
    <row r="15459" spans="2:3" hidden="1">
      <c r="B15459" s="49" t="s">
        <v>13495</v>
      </c>
      <c r="C15459" s="49" t="s">
        <v>210</v>
      </c>
    </row>
    <row r="15460" spans="2:3" hidden="1">
      <c r="B15460" s="49" t="s">
        <v>13496</v>
      </c>
      <c r="C15460" s="49" t="s">
        <v>210</v>
      </c>
    </row>
    <row r="15461" spans="2:3" hidden="1">
      <c r="B15461" s="49" t="s">
        <v>13497</v>
      </c>
      <c r="C15461" s="49" t="s">
        <v>210</v>
      </c>
    </row>
    <row r="15462" spans="2:3" hidden="1">
      <c r="B15462" s="49" t="s">
        <v>13498</v>
      </c>
      <c r="C15462" s="49" t="s">
        <v>210</v>
      </c>
    </row>
    <row r="15463" spans="2:3" hidden="1">
      <c r="B15463" s="49" t="s">
        <v>13499</v>
      </c>
      <c r="C15463" s="49" t="s">
        <v>210</v>
      </c>
    </row>
    <row r="15464" spans="2:3" hidden="1">
      <c r="B15464" s="49" t="s">
        <v>13500</v>
      </c>
      <c r="C15464" s="49" t="s">
        <v>210</v>
      </c>
    </row>
    <row r="15465" spans="2:3" hidden="1">
      <c r="B15465" s="49" t="s">
        <v>13501</v>
      </c>
      <c r="C15465" s="49" t="s">
        <v>210</v>
      </c>
    </row>
    <row r="15466" spans="2:3" hidden="1">
      <c r="B15466" s="49" t="s">
        <v>13502</v>
      </c>
      <c r="C15466" s="49" t="s">
        <v>210</v>
      </c>
    </row>
    <row r="15467" spans="2:3" hidden="1">
      <c r="B15467" s="49" t="s">
        <v>13503</v>
      </c>
      <c r="C15467" s="49" t="s">
        <v>210</v>
      </c>
    </row>
    <row r="15468" spans="2:3" hidden="1">
      <c r="B15468" s="49" t="s">
        <v>13504</v>
      </c>
      <c r="C15468" s="49" t="s">
        <v>210</v>
      </c>
    </row>
    <row r="15469" spans="2:3" hidden="1">
      <c r="B15469" s="49" t="s">
        <v>13505</v>
      </c>
      <c r="C15469" s="49" t="s">
        <v>210</v>
      </c>
    </row>
    <row r="15470" spans="2:3" hidden="1">
      <c r="B15470" s="49" t="s">
        <v>13506</v>
      </c>
      <c r="C15470" s="49" t="s">
        <v>210</v>
      </c>
    </row>
    <row r="15471" spans="2:3" hidden="1">
      <c r="B15471" s="49" t="s">
        <v>13507</v>
      </c>
      <c r="C15471" s="49" t="s">
        <v>210</v>
      </c>
    </row>
    <row r="15472" spans="2:3" hidden="1">
      <c r="B15472" s="49" t="s">
        <v>13508</v>
      </c>
      <c r="C15472" s="49" t="s">
        <v>210</v>
      </c>
    </row>
    <row r="15473" spans="2:3" hidden="1">
      <c r="B15473" s="49" t="s">
        <v>13509</v>
      </c>
      <c r="C15473" s="49" t="s">
        <v>210</v>
      </c>
    </row>
    <row r="15474" spans="2:3" hidden="1">
      <c r="B15474" s="49" t="s">
        <v>13510</v>
      </c>
      <c r="C15474" s="49" t="s">
        <v>210</v>
      </c>
    </row>
    <row r="15475" spans="2:3" hidden="1">
      <c r="B15475" s="49" t="s">
        <v>13511</v>
      </c>
      <c r="C15475" s="49" t="s">
        <v>210</v>
      </c>
    </row>
    <row r="15476" spans="2:3" hidden="1">
      <c r="B15476" s="49" t="s">
        <v>13512</v>
      </c>
      <c r="C15476" s="49" t="s">
        <v>210</v>
      </c>
    </row>
    <row r="15477" spans="2:3" hidden="1">
      <c r="B15477" s="49" t="s">
        <v>13513</v>
      </c>
      <c r="C15477" s="49" t="s">
        <v>210</v>
      </c>
    </row>
    <row r="15478" spans="2:3" hidden="1">
      <c r="B15478" s="49" t="s">
        <v>13514</v>
      </c>
      <c r="C15478" s="49" t="s">
        <v>210</v>
      </c>
    </row>
    <row r="15479" spans="2:3" hidden="1">
      <c r="B15479" s="49" t="s">
        <v>13515</v>
      </c>
      <c r="C15479" s="49" t="s">
        <v>210</v>
      </c>
    </row>
    <row r="15480" spans="2:3" hidden="1">
      <c r="B15480" s="49" t="s">
        <v>13516</v>
      </c>
      <c r="C15480" s="49" t="s">
        <v>210</v>
      </c>
    </row>
    <row r="15481" spans="2:3" hidden="1">
      <c r="B15481" s="49" t="s">
        <v>13517</v>
      </c>
      <c r="C15481" s="49" t="s">
        <v>210</v>
      </c>
    </row>
    <row r="15482" spans="2:3" hidden="1">
      <c r="B15482" s="49" t="s">
        <v>13518</v>
      </c>
      <c r="C15482" s="49" t="s">
        <v>210</v>
      </c>
    </row>
    <row r="15483" spans="2:3" hidden="1">
      <c r="B15483" s="49" t="s">
        <v>13519</v>
      </c>
      <c r="C15483" s="49" t="s">
        <v>210</v>
      </c>
    </row>
    <row r="15484" spans="2:3" hidden="1">
      <c r="B15484" s="49" t="s">
        <v>13520</v>
      </c>
      <c r="C15484" s="49" t="s">
        <v>210</v>
      </c>
    </row>
    <row r="15485" spans="2:3" hidden="1">
      <c r="B15485" s="49" t="s">
        <v>13521</v>
      </c>
      <c r="C15485" s="49" t="s">
        <v>210</v>
      </c>
    </row>
    <row r="15486" spans="2:3" hidden="1">
      <c r="B15486" s="49" t="s">
        <v>13522</v>
      </c>
      <c r="C15486" s="49" t="s">
        <v>210</v>
      </c>
    </row>
    <row r="15487" spans="2:3" hidden="1">
      <c r="B15487" s="49" t="s">
        <v>13523</v>
      </c>
      <c r="C15487" s="49" t="s">
        <v>210</v>
      </c>
    </row>
    <row r="15488" spans="2:3" hidden="1">
      <c r="B15488" s="49" t="s">
        <v>13524</v>
      </c>
      <c r="C15488" s="49" t="s">
        <v>210</v>
      </c>
    </row>
    <row r="15489" spans="2:3" hidden="1">
      <c r="B15489" s="49" t="s">
        <v>13525</v>
      </c>
      <c r="C15489" s="49" t="s">
        <v>210</v>
      </c>
    </row>
    <row r="15490" spans="2:3" hidden="1">
      <c r="B15490" s="49" t="s">
        <v>13526</v>
      </c>
      <c r="C15490" s="49" t="s">
        <v>210</v>
      </c>
    </row>
    <row r="15491" spans="2:3" hidden="1">
      <c r="B15491" s="49" t="s">
        <v>13527</v>
      </c>
      <c r="C15491" s="49" t="s">
        <v>210</v>
      </c>
    </row>
    <row r="15492" spans="2:3" hidden="1">
      <c r="B15492" s="49" t="s">
        <v>13528</v>
      </c>
      <c r="C15492" s="49" t="s">
        <v>210</v>
      </c>
    </row>
    <row r="15493" spans="2:3" hidden="1">
      <c r="B15493" s="49" t="s">
        <v>13529</v>
      </c>
      <c r="C15493" s="49" t="s">
        <v>210</v>
      </c>
    </row>
    <row r="15494" spans="2:3" hidden="1">
      <c r="B15494" s="49" t="s">
        <v>13530</v>
      </c>
      <c r="C15494" s="49" t="s">
        <v>210</v>
      </c>
    </row>
    <row r="15495" spans="2:3" hidden="1">
      <c r="B15495" s="49" t="s">
        <v>13531</v>
      </c>
      <c r="C15495" s="49" t="s">
        <v>210</v>
      </c>
    </row>
    <row r="15496" spans="2:3" hidden="1">
      <c r="B15496" s="49" t="s">
        <v>13532</v>
      </c>
      <c r="C15496" s="49" t="s">
        <v>210</v>
      </c>
    </row>
    <row r="15497" spans="2:3" hidden="1">
      <c r="B15497" s="49" t="s">
        <v>13533</v>
      </c>
      <c r="C15497" s="49" t="s">
        <v>210</v>
      </c>
    </row>
    <row r="15498" spans="2:3" hidden="1">
      <c r="B15498" s="49" t="s">
        <v>13534</v>
      </c>
      <c r="C15498" s="49" t="s">
        <v>210</v>
      </c>
    </row>
    <row r="15499" spans="2:3" hidden="1">
      <c r="B15499" s="49" t="s">
        <v>13535</v>
      </c>
      <c r="C15499" s="49" t="s">
        <v>210</v>
      </c>
    </row>
    <row r="15500" spans="2:3" hidden="1">
      <c r="B15500" s="49" t="s">
        <v>13536</v>
      </c>
      <c r="C15500" s="49" t="s">
        <v>210</v>
      </c>
    </row>
    <row r="15501" spans="2:3" hidden="1">
      <c r="B15501" s="49" t="s">
        <v>13537</v>
      </c>
      <c r="C15501" s="49" t="s">
        <v>210</v>
      </c>
    </row>
    <row r="15502" spans="2:3" hidden="1">
      <c r="B15502" s="49" t="s">
        <v>13538</v>
      </c>
      <c r="C15502" s="49" t="s">
        <v>210</v>
      </c>
    </row>
    <row r="15503" spans="2:3" hidden="1">
      <c r="B15503" s="49" t="s">
        <v>13539</v>
      </c>
      <c r="C15503" s="49" t="s">
        <v>210</v>
      </c>
    </row>
    <row r="15504" spans="2:3" hidden="1">
      <c r="B15504" s="49" t="s">
        <v>13540</v>
      </c>
      <c r="C15504" s="49" t="s">
        <v>210</v>
      </c>
    </row>
    <row r="15505" spans="2:3" hidden="1">
      <c r="B15505" s="49" t="s">
        <v>13541</v>
      </c>
      <c r="C15505" s="49" t="s">
        <v>210</v>
      </c>
    </row>
    <row r="15506" spans="2:3" hidden="1">
      <c r="B15506" s="49" t="s">
        <v>13542</v>
      </c>
      <c r="C15506" s="49" t="s">
        <v>210</v>
      </c>
    </row>
    <row r="15507" spans="2:3" hidden="1">
      <c r="B15507" s="49" t="s">
        <v>13543</v>
      </c>
      <c r="C15507" s="49" t="s">
        <v>210</v>
      </c>
    </row>
    <row r="15508" spans="2:3" hidden="1">
      <c r="B15508" s="49" t="s">
        <v>13544</v>
      </c>
      <c r="C15508" s="49" t="s">
        <v>210</v>
      </c>
    </row>
    <row r="15509" spans="2:3" hidden="1">
      <c r="B15509" s="49" t="s">
        <v>13545</v>
      </c>
      <c r="C15509" s="49" t="s">
        <v>210</v>
      </c>
    </row>
    <row r="15510" spans="2:3" hidden="1">
      <c r="B15510" s="49" t="s">
        <v>13546</v>
      </c>
      <c r="C15510" s="49" t="s">
        <v>210</v>
      </c>
    </row>
    <row r="15511" spans="2:3" hidden="1">
      <c r="B15511" s="49" t="s">
        <v>13547</v>
      </c>
      <c r="C15511" s="49" t="s">
        <v>210</v>
      </c>
    </row>
    <row r="15512" spans="2:3" hidden="1">
      <c r="B15512" s="49" t="s">
        <v>13548</v>
      </c>
      <c r="C15512" s="49" t="s">
        <v>210</v>
      </c>
    </row>
    <row r="15513" spans="2:3" hidden="1">
      <c r="B15513" s="49" t="s">
        <v>13549</v>
      </c>
      <c r="C15513" s="49" t="s">
        <v>210</v>
      </c>
    </row>
    <row r="15514" spans="2:3" hidden="1">
      <c r="B15514" s="49" t="s">
        <v>13550</v>
      </c>
      <c r="C15514" s="49" t="s">
        <v>210</v>
      </c>
    </row>
    <row r="15515" spans="2:3" hidden="1">
      <c r="B15515" s="49" t="s">
        <v>13551</v>
      </c>
      <c r="C15515" s="49" t="s">
        <v>210</v>
      </c>
    </row>
    <row r="15516" spans="2:3" hidden="1">
      <c r="B15516" s="49" t="s">
        <v>13552</v>
      </c>
      <c r="C15516" s="49" t="s">
        <v>210</v>
      </c>
    </row>
    <row r="15517" spans="2:3" hidden="1">
      <c r="B15517" s="49" t="s">
        <v>13553</v>
      </c>
      <c r="C15517" s="49" t="s">
        <v>210</v>
      </c>
    </row>
    <row r="15518" spans="2:3" hidden="1">
      <c r="B15518" s="49" t="s">
        <v>13554</v>
      </c>
      <c r="C15518" s="49" t="s">
        <v>210</v>
      </c>
    </row>
    <row r="15519" spans="2:3" hidden="1">
      <c r="B15519" s="49" t="s">
        <v>13555</v>
      </c>
      <c r="C15519" s="49" t="s">
        <v>210</v>
      </c>
    </row>
    <row r="15520" spans="2:3" hidden="1">
      <c r="B15520" s="49" t="s">
        <v>13556</v>
      </c>
      <c r="C15520" s="49" t="s">
        <v>210</v>
      </c>
    </row>
    <row r="15521" spans="2:3" hidden="1">
      <c r="B15521" s="49" t="s">
        <v>13557</v>
      </c>
      <c r="C15521" s="49" t="s">
        <v>210</v>
      </c>
    </row>
    <row r="15522" spans="2:3" hidden="1">
      <c r="B15522" s="49" t="s">
        <v>13558</v>
      </c>
      <c r="C15522" s="49" t="s">
        <v>210</v>
      </c>
    </row>
    <row r="15523" spans="2:3" hidden="1">
      <c r="B15523" s="49" t="s">
        <v>13559</v>
      </c>
      <c r="C15523" s="49" t="s">
        <v>210</v>
      </c>
    </row>
    <row r="15524" spans="2:3" hidden="1">
      <c r="B15524" s="49" t="s">
        <v>13560</v>
      </c>
      <c r="C15524" s="49" t="s">
        <v>210</v>
      </c>
    </row>
    <row r="15525" spans="2:3" hidden="1">
      <c r="B15525" s="49" t="s">
        <v>13561</v>
      </c>
      <c r="C15525" s="49" t="s">
        <v>210</v>
      </c>
    </row>
    <row r="15526" spans="2:3" hidden="1">
      <c r="B15526" s="49" t="s">
        <v>13562</v>
      </c>
      <c r="C15526" s="49" t="s">
        <v>210</v>
      </c>
    </row>
    <row r="15527" spans="2:3" hidden="1">
      <c r="B15527" s="49" t="s">
        <v>13563</v>
      </c>
      <c r="C15527" s="49" t="s">
        <v>210</v>
      </c>
    </row>
    <row r="15528" spans="2:3" hidden="1">
      <c r="B15528" s="49" t="s">
        <v>13564</v>
      </c>
      <c r="C15528" s="49" t="s">
        <v>210</v>
      </c>
    </row>
    <row r="15529" spans="2:3" hidden="1">
      <c r="B15529" s="49" t="s">
        <v>13565</v>
      </c>
      <c r="C15529" s="49" t="s">
        <v>210</v>
      </c>
    </row>
    <row r="15530" spans="2:3" hidden="1">
      <c r="B15530" s="49" t="s">
        <v>13566</v>
      </c>
      <c r="C15530" s="49" t="s">
        <v>210</v>
      </c>
    </row>
    <row r="15531" spans="2:3" hidden="1">
      <c r="B15531" s="49" t="s">
        <v>13567</v>
      </c>
      <c r="C15531" s="49" t="s">
        <v>210</v>
      </c>
    </row>
    <row r="15532" spans="2:3" hidden="1">
      <c r="B15532" s="49" t="s">
        <v>13568</v>
      </c>
      <c r="C15532" s="49" t="s">
        <v>210</v>
      </c>
    </row>
    <row r="15533" spans="2:3" hidden="1">
      <c r="B15533" s="49" t="s">
        <v>13569</v>
      </c>
      <c r="C15533" s="49" t="s">
        <v>210</v>
      </c>
    </row>
    <row r="15534" spans="2:3" hidden="1">
      <c r="B15534" s="49" t="s">
        <v>13570</v>
      </c>
      <c r="C15534" s="49" t="s">
        <v>210</v>
      </c>
    </row>
    <row r="15535" spans="2:3" hidden="1">
      <c r="B15535" s="49" t="s">
        <v>13571</v>
      </c>
      <c r="C15535" s="49" t="s">
        <v>210</v>
      </c>
    </row>
    <row r="15536" spans="2:3" hidden="1">
      <c r="B15536" s="49" t="s">
        <v>13572</v>
      </c>
      <c r="C15536" s="49" t="s">
        <v>210</v>
      </c>
    </row>
    <row r="15537" spans="2:3" hidden="1">
      <c r="B15537" s="49" t="s">
        <v>13573</v>
      </c>
      <c r="C15537" s="49" t="s">
        <v>210</v>
      </c>
    </row>
    <row r="15538" spans="2:3" hidden="1">
      <c r="B15538" s="49" t="s">
        <v>13574</v>
      </c>
      <c r="C15538" s="49" t="s">
        <v>210</v>
      </c>
    </row>
    <row r="15539" spans="2:3" hidden="1">
      <c r="B15539" s="49" t="s">
        <v>13575</v>
      </c>
      <c r="C15539" s="49" t="s">
        <v>210</v>
      </c>
    </row>
    <row r="15540" spans="2:3" hidden="1">
      <c r="B15540" s="49" t="s">
        <v>13576</v>
      </c>
      <c r="C15540" s="49" t="s">
        <v>210</v>
      </c>
    </row>
    <row r="15541" spans="2:3" hidden="1">
      <c r="B15541" s="49" t="s">
        <v>13577</v>
      </c>
      <c r="C15541" s="49" t="s">
        <v>210</v>
      </c>
    </row>
    <row r="15542" spans="2:3" hidden="1">
      <c r="B15542" s="49" t="s">
        <v>13578</v>
      </c>
      <c r="C15542" s="49" t="s">
        <v>210</v>
      </c>
    </row>
    <row r="15543" spans="2:3" hidden="1">
      <c r="B15543" s="49" t="s">
        <v>13579</v>
      </c>
      <c r="C15543" s="49" t="s">
        <v>211</v>
      </c>
    </row>
    <row r="15544" spans="2:3" hidden="1">
      <c r="B15544" s="49" t="s">
        <v>13580</v>
      </c>
      <c r="C15544" s="49" t="s">
        <v>210</v>
      </c>
    </row>
    <row r="15545" spans="2:3" hidden="1">
      <c r="B15545" s="49" t="s">
        <v>13581</v>
      </c>
      <c r="C15545" s="49" t="s">
        <v>210</v>
      </c>
    </row>
    <row r="15546" spans="2:3" hidden="1">
      <c r="B15546" s="49" t="s">
        <v>13582</v>
      </c>
      <c r="C15546" s="49" t="s">
        <v>210</v>
      </c>
    </row>
    <row r="15547" spans="2:3" hidden="1">
      <c r="B15547" s="49" t="s">
        <v>13583</v>
      </c>
      <c r="C15547" s="49" t="s">
        <v>210</v>
      </c>
    </row>
    <row r="15548" spans="2:3" hidden="1">
      <c r="B15548" s="49" t="s">
        <v>13584</v>
      </c>
      <c r="C15548" s="49" t="s">
        <v>210</v>
      </c>
    </row>
    <row r="15549" spans="2:3" hidden="1">
      <c r="B15549" s="49" t="s">
        <v>13585</v>
      </c>
      <c r="C15549" s="49" t="s">
        <v>210</v>
      </c>
    </row>
    <row r="15550" spans="2:3" hidden="1">
      <c r="B15550" s="49" t="s">
        <v>13586</v>
      </c>
      <c r="C15550" s="49" t="s">
        <v>210</v>
      </c>
    </row>
    <row r="15551" spans="2:3" hidden="1">
      <c r="B15551" s="49" t="s">
        <v>13587</v>
      </c>
      <c r="C15551" s="49" t="s">
        <v>210</v>
      </c>
    </row>
    <row r="15552" spans="2:3" hidden="1">
      <c r="B15552" s="49" t="s">
        <v>13588</v>
      </c>
      <c r="C15552" s="49" t="s">
        <v>210</v>
      </c>
    </row>
    <row r="15553" spans="2:3" hidden="1">
      <c r="B15553" s="49" t="s">
        <v>13589</v>
      </c>
      <c r="C15553" s="49" t="s">
        <v>210</v>
      </c>
    </row>
    <row r="15554" spans="2:3" hidden="1">
      <c r="B15554" s="49" t="s">
        <v>13590</v>
      </c>
      <c r="C15554" s="49" t="s">
        <v>210</v>
      </c>
    </row>
    <row r="15555" spans="2:3" hidden="1">
      <c r="B15555" s="49" t="s">
        <v>13591</v>
      </c>
      <c r="C15555" s="49" t="s">
        <v>210</v>
      </c>
    </row>
    <row r="15556" spans="2:3" hidden="1">
      <c r="B15556" s="49" t="s">
        <v>13592</v>
      </c>
      <c r="C15556" s="49" t="s">
        <v>210</v>
      </c>
    </row>
    <row r="15557" spans="2:3" hidden="1">
      <c r="B15557" s="49" t="s">
        <v>13593</v>
      </c>
      <c r="C15557" s="49" t="s">
        <v>210</v>
      </c>
    </row>
    <row r="15558" spans="2:3" hidden="1">
      <c r="B15558" s="49" t="s">
        <v>13594</v>
      </c>
      <c r="C15558" s="49" t="s">
        <v>210</v>
      </c>
    </row>
    <row r="15559" spans="2:3" hidden="1">
      <c r="B15559" s="49" t="s">
        <v>13595</v>
      </c>
      <c r="C15559" s="49" t="s">
        <v>210</v>
      </c>
    </row>
    <row r="15560" spans="2:3" hidden="1">
      <c r="B15560" s="49" t="s">
        <v>13596</v>
      </c>
      <c r="C15560" s="49" t="s">
        <v>210</v>
      </c>
    </row>
    <row r="15561" spans="2:3" hidden="1">
      <c r="B15561" s="49" t="s">
        <v>13597</v>
      </c>
      <c r="C15561" s="49" t="s">
        <v>210</v>
      </c>
    </row>
    <row r="15562" spans="2:3" hidden="1">
      <c r="B15562" s="49" t="s">
        <v>13598</v>
      </c>
      <c r="C15562" s="49" t="s">
        <v>210</v>
      </c>
    </row>
    <row r="15563" spans="2:3" hidden="1">
      <c r="B15563" s="49" t="s">
        <v>13599</v>
      </c>
      <c r="C15563" s="49" t="s">
        <v>210</v>
      </c>
    </row>
    <row r="15564" spans="2:3" hidden="1">
      <c r="B15564" s="49" t="s">
        <v>13600</v>
      </c>
      <c r="C15564" s="49" t="s">
        <v>210</v>
      </c>
    </row>
    <row r="15565" spans="2:3" hidden="1">
      <c r="B15565" s="49" t="s">
        <v>13601</v>
      </c>
      <c r="C15565" s="49" t="s">
        <v>210</v>
      </c>
    </row>
    <row r="15566" spans="2:3" hidden="1">
      <c r="B15566" s="49" t="s">
        <v>13602</v>
      </c>
      <c r="C15566" s="49" t="s">
        <v>210</v>
      </c>
    </row>
    <row r="15567" spans="2:3" hidden="1">
      <c r="B15567" s="49" t="s">
        <v>13603</v>
      </c>
      <c r="C15567" s="49" t="s">
        <v>210</v>
      </c>
    </row>
    <row r="15568" spans="2:3" hidden="1">
      <c r="B15568" s="49" t="s">
        <v>13604</v>
      </c>
      <c r="C15568" s="49" t="s">
        <v>210</v>
      </c>
    </row>
    <row r="15569" spans="2:3" hidden="1">
      <c r="B15569" s="49" t="s">
        <v>13605</v>
      </c>
      <c r="C15569" s="49" t="s">
        <v>210</v>
      </c>
    </row>
    <row r="15570" spans="2:3" hidden="1">
      <c r="B15570" s="49" t="s">
        <v>13606</v>
      </c>
      <c r="C15570" s="49" t="s">
        <v>210</v>
      </c>
    </row>
    <row r="15571" spans="2:3" hidden="1">
      <c r="B15571" s="49" t="s">
        <v>13607</v>
      </c>
      <c r="C15571" s="49" t="s">
        <v>210</v>
      </c>
    </row>
    <row r="15572" spans="2:3" hidden="1">
      <c r="B15572" s="49" t="s">
        <v>13608</v>
      </c>
      <c r="C15572" s="49" t="s">
        <v>210</v>
      </c>
    </row>
    <row r="15573" spans="2:3" hidden="1">
      <c r="B15573" s="49" t="s">
        <v>13609</v>
      </c>
      <c r="C15573" s="49" t="s">
        <v>210</v>
      </c>
    </row>
    <row r="15574" spans="2:3" hidden="1">
      <c r="B15574" s="49" t="s">
        <v>13610</v>
      </c>
      <c r="C15574" s="49" t="s">
        <v>210</v>
      </c>
    </row>
    <row r="15575" spans="2:3" hidden="1">
      <c r="B15575" s="49" t="s">
        <v>13611</v>
      </c>
      <c r="C15575" s="49" t="s">
        <v>210</v>
      </c>
    </row>
    <row r="15576" spans="2:3" hidden="1">
      <c r="B15576" s="49" t="s">
        <v>13612</v>
      </c>
      <c r="C15576" s="49" t="s">
        <v>210</v>
      </c>
    </row>
    <row r="15577" spans="2:3" hidden="1">
      <c r="B15577" s="49" t="s">
        <v>13613</v>
      </c>
      <c r="C15577" s="49" t="s">
        <v>210</v>
      </c>
    </row>
    <row r="15578" spans="2:3" hidden="1">
      <c r="B15578" s="49" t="s">
        <v>13614</v>
      </c>
      <c r="C15578" s="49" t="s">
        <v>210</v>
      </c>
    </row>
    <row r="15579" spans="2:3" hidden="1">
      <c r="B15579" s="49" t="s">
        <v>13615</v>
      </c>
      <c r="C15579" s="49" t="s">
        <v>210</v>
      </c>
    </row>
    <row r="15580" spans="2:3" hidden="1">
      <c r="B15580" s="49" t="s">
        <v>13616</v>
      </c>
      <c r="C15580" s="49" t="s">
        <v>210</v>
      </c>
    </row>
    <row r="15581" spans="2:3" hidden="1">
      <c r="B15581" s="49" t="s">
        <v>13617</v>
      </c>
      <c r="C15581" s="49" t="s">
        <v>210</v>
      </c>
    </row>
    <row r="15582" spans="2:3" hidden="1">
      <c r="B15582" s="49" t="s">
        <v>13618</v>
      </c>
      <c r="C15582" s="49" t="s">
        <v>210</v>
      </c>
    </row>
    <row r="15583" spans="2:3" hidden="1">
      <c r="B15583" s="49" t="s">
        <v>13619</v>
      </c>
      <c r="C15583" s="49" t="s">
        <v>210</v>
      </c>
    </row>
    <row r="15584" spans="2:3" hidden="1">
      <c r="B15584" s="49" t="s">
        <v>13620</v>
      </c>
      <c r="C15584" s="49" t="s">
        <v>210</v>
      </c>
    </row>
    <row r="15585" spans="2:3" hidden="1">
      <c r="B15585" s="49" t="s">
        <v>13621</v>
      </c>
      <c r="C15585" s="49" t="s">
        <v>210</v>
      </c>
    </row>
    <row r="15586" spans="2:3" hidden="1">
      <c r="B15586" s="49" t="s">
        <v>13622</v>
      </c>
      <c r="C15586" s="49" t="s">
        <v>210</v>
      </c>
    </row>
    <row r="15587" spans="2:3" hidden="1">
      <c r="B15587" s="49" t="s">
        <v>13623</v>
      </c>
      <c r="C15587" s="49" t="s">
        <v>210</v>
      </c>
    </row>
    <row r="15588" spans="2:3" hidden="1">
      <c r="B15588" s="49" t="s">
        <v>13624</v>
      </c>
      <c r="C15588" s="49" t="s">
        <v>210</v>
      </c>
    </row>
    <row r="15589" spans="2:3" hidden="1">
      <c r="B15589" s="49" t="s">
        <v>13625</v>
      </c>
      <c r="C15589" s="49" t="s">
        <v>210</v>
      </c>
    </row>
    <row r="15590" spans="2:3" hidden="1">
      <c r="B15590" s="49" t="s">
        <v>13626</v>
      </c>
      <c r="C15590" s="49" t="s">
        <v>210</v>
      </c>
    </row>
    <row r="15591" spans="2:3" hidden="1">
      <c r="B15591" s="49" t="s">
        <v>13627</v>
      </c>
      <c r="C15591" s="49" t="s">
        <v>210</v>
      </c>
    </row>
    <row r="15592" spans="2:3" hidden="1">
      <c r="B15592" s="49" t="s">
        <v>13628</v>
      </c>
      <c r="C15592" s="49" t="s">
        <v>210</v>
      </c>
    </row>
    <row r="15593" spans="2:3" hidden="1">
      <c r="B15593" s="49" t="s">
        <v>13629</v>
      </c>
      <c r="C15593" s="49" t="s">
        <v>210</v>
      </c>
    </row>
    <row r="15594" spans="2:3" hidden="1">
      <c r="B15594" s="49" t="s">
        <v>13630</v>
      </c>
      <c r="C15594" s="49" t="s">
        <v>210</v>
      </c>
    </row>
    <row r="15595" spans="2:3" hidden="1">
      <c r="B15595" s="49" t="s">
        <v>13631</v>
      </c>
      <c r="C15595" s="49" t="s">
        <v>210</v>
      </c>
    </row>
    <row r="15596" spans="2:3" hidden="1">
      <c r="B15596" s="49" t="s">
        <v>13632</v>
      </c>
      <c r="C15596" s="49" t="s">
        <v>210</v>
      </c>
    </row>
    <row r="15597" spans="2:3" hidden="1">
      <c r="B15597" s="49" t="s">
        <v>13633</v>
      </c>
      <c r="C15597" s="49" t="s">
        <v>211</v>
      </c>
    </row>
    <row r="15598" spans="2:3" hidden="1">
      <c r="B15598" s="49" t="s">
        <v>13634</v>
      </c>
      <c r="C15598" s="49" t="s">
        <v>211</v>
      </c>
    </row>
    <row r="15599" spans="2:3" hidden="1">
      <c r="B15599" s="49" t="s">
        <v>13635</v>
      </c>
      <c r="C15599" s="49" t="s">
        <v>211</v>
      </c>
    </row>
    <row r="15600" spans="2:3" hidden="1">
      <c r="B15600" s="49" t="s">
        <v>13636</v>
      </c>
      <c r="C15600" s="49" t="s">
        <v>211</v>
      </c>
    </row>
    <row r="15601" spans="2:3" hidden="1">
      <c r="B15601" s="49" t="s">
        <v>13637</v>
      </c>
      <c r="C15601" s="49" t="s">
        <v>211</v>
      </c>
    </row>
    <row r="15602" spans="2:3" hidden="1">
      <c r="B15602" s="49" t="s">
        <v>13638</v>
      </c>
      <c r="C15602" s="49" t="s">
        <v>211</v>
      </c>
    </row>
    <row r="15603" spans="2:3" hidden="1">
      <c r="B15603" s="49" t="s">
        <v>13639</v>
      </c>
      <c r="C15603" s="49" t="s">
        <v>211</v>
      </c>
    </row>
    <row r="15604" spans="2:3" hidden="1">
      <c r="B15604" s="49" t="s">
        <v>13640</v>
      </c>
      <c r="C15604" s="49" t="s">
        <v>211</v>
      </c>
    </row>
    <row r="15605" spans="2:3" hidden="1">
      <c r="B15605" s="49" t="s">
        <v>13641</v>
      </c>
      <c r="C15605" s="49" t="s">
        <v>211</v>
      </c>
    </row>
    <row r="15606" spans="2:3" hidden="1">
      <c r="B15606" s="49" t="s">
        <v>13642</v>
      </c>
      <c r="C15606" s="49" t="s">
        <v>211</v>
      </c>
    </row>
    <row r="15607" spans="2:3" hidden="1">
      <c r="B15607" s="49" t="s">
        <v>13643</v>
      </c>
      <c r="C15607" s="49" t="s">
        <v>211</v>
      </c>
    </row>
    <row r="15608" spans="2:3" hidden="1">
      <c r="B15608" s="49" t="s">
        <v>13644</v>
      </c>
      <c r="C15608" s="49" t="s">
        <v>211</v>
      </c>
    </row>
    <row r="15609" spans="2:3" hidden="1">
      <c r="B15609" s="49" t="s">
        <v>13645</v>
      </c>
      <c r="C15609" s="49" t="s">
        <v>211</v>
      </c>
    </row>
    <row r="15610" spans="2:3" hidden="1">
      <c r="B15610" s="49" t="s">
        <v>13646</v>
      </c>
      <c r="C15610" s="49" t="s">
        <v>211</v>
      </c>
    </row>
    <row r="15611" spans="2:3" hidden="1">
      <c r="B15611" s="49" t="s">
        <v>13647</v>
      </c>
      <c r="C15611" s="49" t="s">
        <v>211</v>
      </c>
    </row>
    <row r="15612" spans="2:3" hidden="1">
      <c r="B15612" s="49" t="s">
        <v>13648</v>
      </c>
      <c r="C15612" s="49" t="s">
        <v>211</v>
      </c>
    </row>
    <row r="15613" spans="2:3" hidden="1">
      <c r="B15613" s="49" t="s">
        <v>13649</v>
      </c>
      <c r="C15613" s="49" t="s">
        <v>211</v>
      </c>
    </row>
    <row r="15614" spans="2:3" hidden="1">
      <c r="B15614" s="49" t="s">
        <v>13650</v>
      </c>
      <c r="C15614" s="49" t="s">
        <v>211</v>
      </c>
    </row>
    <row r="15615" spans="2:3" hidden="1">
      <c r="B15615" s="49" t="s">
        <v>13651</v>
      </c>
      <c r="C15615" s="49" t="s">
        <v>211</v>
      </c>
    </row>
    <row r="15616" spans="2:3" hidden="1">
      <c r="B15616" s="49" t="s">
        <v>13652</v>
      </c>
      <c r="C15616" s="49" t="s">
        <v>211</v>
      </c>
    </row>
    <row r="15617" spans="2:3" hidden="1">
      <c r="B15617" s="49" t="s">
        <v>13653</v>
      </c>
      <c r="C15617" s="49" t="s">
        <v>211</v>
      </c>
    </row>
    <row r="15618" spans="2:3" hidden="1">
      <c r="B15618" s="49" t="s">
        <v>13654</v>
      </c>
      <c r="C15618" s="49" t="s">
        <v>211</v>
      </c>
    </row>
    <row r="15619" spans="2:3" hidden="1">
      <c r="B15619" s="49" t="s">
        <v>13655</v>
      </c>
      <c r="C15619" s="49" t="s">
        <v>211</v>
      </c>
    </row>
    <row r="15620" spans="2:3" hidden="1">
      <c r="B15620" s="49" t="s">
        <v>13656</v>
      </c>
      <c r="C15620" s="49" t="s">
        <v>211</v>
      </c>
    </row>
    <row r="15621" spans="2:3" hidden="1">
      <c r="B15621" s="49" t="s">
        <v>13657</v>
      </c>
      <c r="C15621" s="49" t="s">
        <v>211</v>
      </c>
    </row>
    <row r="15622" spans="2:3" hidden="1">
      <c r="B15622" s="49" t="s">
        <v>13658</v>
      </c>
      <c r="C15622" s="49" t="s">
        <v>211</v>
      </c>
    </row>
    <row r="15623" spans="2:3" hidden="1">
      <c r="B15623" s="49" t="s">
        <v>13659</v>
      </c>
      <c r="C15623" s="49" t="s">
        <v>211</v>
      </c>
    </row>
    <row r="15624" spans="2:3" hidden="1">
      <c r="B15624" s="49" t="s">
        <v>13660</v>
      </c>
      <c r="C15624" s="49" t="s">
        <v>210</v>
      </c>
    </row>
    <row r="15625" spans="2:3" hidden="1">
      <c r="B15625" s="49" t="s">
        <v>13661</v>
      </c>
      <c r="C15625" s="49" t="s">
        <v>210</v>
      </c>
    </row>
    <row r="15626" spans="2:3" hidden="1">
      <c r="B15626" s="49" t="s">
        <v>13662</v>
      </c>
      <c r="C15626" s="49" t="s">
        <v>210</v>
      </c>
    </row>
    <row r="15627" spans="2:3" hidden="1">
      <c r="B15627" s="49" t="s">
        <v>13663</v>
      </c>
      <c r="C15627" s="49" t="s">
        <v>210</v>
      </c>
    </row>
    <row r="15628" spans="2:3" hidden="1">
      <c r="B15628" s="49" t="s">
        <v>13664</v>
      </c>
      <c r="C15628" s="49" t="s">
        <v>210</v>
      </c>
    </row>
    <row r="15629" spans="2:3" hidden="1">
      <c r="B15629" s="49" t="s">
        <v>13665</v>
      </c>
      <c r="C15629" s="49" t="s">
        <v>210</v>
      </c>
    </row>
    <row r="15630" spans="2:3" hidden="1">
      <c r="B15630" s="49" t="s">
        <v>13666</v>
      </c>
      <c r="C15630" s="49" t="s">
        <v>210</v>
      </c>
    </row>
    <row r="15631" spans="2:3" hidden="1">
      <c r="B15631" s="49" t="s">
        <v>13667</v>
      </c>
      <c r="C15631" s="49" t="s">
        <v>210</v>
      </c>
    </row>
    <row r="15632" spans="2:3" hidden="1">
      <c r="B15632" s="49" t="s">
        <v>13668</v>
      </c>
      <c r="C15632" s="49" t="s">
        <v>210</v>
      </c>
    </row>
    <row r="15633" spans="2:3" hidden="1">
      <c r="B15633" s="49" t="s">
        <v>13669</v>
      </c>
      <c r="C15633" s="49" t="s">
        <v>210</v>
      </c>
    </row>
    <row r="15634" spans="2:3" hidden="1">
      <c r="B15634" s="49" t="s">
        <v>13670</v>
      </c>
      <c r="C15634" s="49" t="s">
        <v>210</v>
      </c>
    </row>
    <row r="15635" spans="2:3" hidden="1">
      <c r="B15635" s="49" t="s">
        <v>13671</v>
      </c>
      <c r="C15635" s="49" t="s">
        <v>210</v>
      </c>
    </row>
    <row r="15636" spans="2:3" hidden="1">
      <c r="B15636" s="49" t="s">
        <v>13672</v>
      </c>
      <c r="C15636" s="49" t="s">
        <v>210</v>
      </c>
    </row>
    <row r="15637" spans="2:3" hidden="1">
      <c r="B15637" s="49" t="s">
        <v>13673</v>
      </c>
      <c r="C15637" s="49" t="s">
        <v>210</v>
      </c>
    </row>
    <row r="15638" spans="2:3" hidden="1">
      <c r="B15638" s="49" t="s">
        <v>13674</v>
      </c>
      <c r="C15638" s="49" t="s">
        <v>210</v>
      </c>
    </row>
    <row r="15639" spans="2:3" hidden="1">
      <c r="B15639" s="49" t="s">
        <v>13675</v>
      </c>
      <c r="C15639" s="49" t="s">
        <v>210</v>
      </c>
    </row>
    <row r="15640" spans="2:3" hidden="1">
      <c r="B15640" s="49" t="s">
        <v>13676</v>
      </c>
      <c r="C15640" s="49" t="s">
        <v>210</v>
      </c>
    </row>
    <row r="15641" spans="2:3" hidden="1">
      <c r="B15641" s="49" t="s">
        <v>13677</v>
      </c>
      <c r="C15641" s="49" t="s">
        <v>210</v>
      </c>
    </row>
    <row r="15642" spans="2:3" hidden="1">
      <c r="B15642" s="49" t="s">
        <v>13678</v>
      </c>
      <c r="C15642" s="49" t="s">
        <v>210</v>
      </c>
    </row>
    <row r="15643" spans="2:3" hidden="1">
      <c r="B15643" s="49" t="s">
        <v>13679</v>
      </c>
      <c r="C15643" s="49" t="s">
        <v>210</v>
      </c>
    </row>
    <row r="15644" spans="2:3" hidden="1">
      <c r="B15644" s="49" t="s">
        <v>13680</v>
      </c>
      <c r="C15644" s="49" t="s">
        <v>210</v>
      </c>
    </row>
    <row r="15645" spans="2:3" hidden="1">
      <c r="B15645" s="49" t="s">
        <v>13681</v>
      </c>
      <c r="C15645" s="49" t="s">
        <v>210</v>
      </c>
    </row>
    <row r="15646" spans="2:3" hidden="1">
      <c r="B15646" s="49" t="s">
        <v>13682</v>
      </c>
      <c r="C15646" s="49" t="s">
        <v>210</v>
      </c>
    </row>
    <row r="15647" spans="2:3" hidden="1">
      <c r="B15647" s="49" t="s">
        <v>13683</v>
      </c>
      <c r="C15647" s="49" t="s">
        <v>210</v>
      </c>
    </row>
    <row r="15648" spans="2:3" hidden="1">
      <c r="B15648" s="49" t="s">
        <v>13684</v>
      </c>
      <c r="C15648" s="49" t="s">
        <v>210</v>
      </c>
    </row>
    <row r="15649" spans="2:3" hidden="1">
      <c r="B15649" s="49" t="s">
        <v>13685</v>
      </c>
      <c r="C15649" s="49" t="s">
        <v>210</v>
      </c>
    </row>
    <row r="15650" spans="2:3" hidden="1">
      <c r="B15650" s="49" t="s">
        <v>13686</v>
      </c>
      <c r="C15650" s="49" t="s">
        <v>210</v>
      </c>
    </row>
    <row r="15651" spans="2:3" hidden="1">
      <c r="B15651" s="49" t="s">
        <v>13687</v>
      </c>
      <c r="C15651" s="49" t="s">
        <v>210</v>
      </c>
    </row>
    <row r="15652" spans="2:3" hidden="1">
      <c r="B15652" s="49" t="s">
        <v>13688</v>
      </c>
      <c r="C15652" s="49" t="s">
        <v>210</v>
      </c>
    </row>
    <row r="15653" spans="2:3" hidden="1">
      <c r="B15653" s="49" t="s">
        <v>13689</v>
      </c>
      <c r="C15653" s="49" t="s">
        <v>210</v>
      </c>
    </row>
    <row r="15654" spans="2:3" hidden="1">
      <c r="B15654" s="49" t="s">
        <v>13690</v>
      </c>
      <c r="C15654" s="49" t="s">
        <v>210</v>
      </c>
    </row>
    <row r="15655" spans="2:3" hidden="1">
      <c r="B15655" s="49" t="s">
        <v>13691</v>
      </c>
      <c r="C15655" s="49" t="s">
        <v>210</v>
      </c>
    </row>
    <row r="15656" spans="2:3" hidden="1">
      <c r="B15656" s="49" t="s">
        <v>13692</v>
      </c>
      <c r="C15656" s="49" t="s">
        <v>210</v>
      </c>
    </row>
    <row r="15657" spans="2:3" hidden="1">
      <c r="B15657" s="49" t="s">
        <v>13693</v>
      </c>
      <c r="C15657" s="49" t="s">
        <v>210</v>
      </c>
    </row>
    <row r="15658" spans="2:3" hidden="1">
      <c r="B15658" s="49" t="s">
        <v>13694</v>
      </c>
      <c r="C15658" s="49" t="s">
        <v>210</v>
      </c>
    </row>
    <row r="15659" spans="2:3" hidden="1">
      <c r="B15659" s="49" t="s">
        <v>13695</v>
      </c>
      <c r="C15659" s="49" t="s">
        <v>210</v>
      </c>
    </row>
    <row r="15660" spans="2:3" hidden="1">
      <c r="B15660" s="49" t="s">
        <v>13696</v>
      </c>
      <c r="C15660" s="49" t="s">
        <v>210</v>
      </c>
    </row>
    <row r="15661" spans="2:3" hidden="1">
      <c r="B15661" s="49" t="s">
        <v>13697</v>
      </c>
      <c r="C15661" s="49" t="s">
        <v>210</v>
      </c>
    </row>
    <row r="15662" spans="2:3" hidden="1">
      <c r="B15662" s="49" t="s">
        <v>13698</v>
      </c>
      <c r="C15662" s="49" t="s">
        <v>210</v>
      </c>
    </row>
    <row r="15663" spans="2:3" hidden="1">
      <c r="B15663" s="49" t="s">
        <v>13699</v>
      </c>
      <c r="C15663" s="49" t="s">
        <v>210</v>
      </c>
    </row>
    <row r="15664" spans="2:3" hidden="1">
      <c r="B15664" s="49" t="s">
        <v>13700</v>
      </c>
      <c r="C15664" s="49" t="s">
        <v>210</v>
      </c>
    </row>
    <row r="15665" spans="2:3" hidden="1">
      <c r="B15665" s="49" t="s">
        <v>13701</v>
      </c>
      <c r="C15665" s="49" t="s">
        <v>210</v>
      </c>
    </row>
    <row r="15666" spans="2:3" hidden="1">
      <c r="B15666" s="49" t="s">
        <v>13702</v>
      </c>
      <c r="C15666" s="49" t="s">
        <v>210</v>
      </c>
    </row>
    <row r="15667" spans="2:3" hidden="1">
      <c r="B15667" s="49" t="s">
        <v>13703</v>
      </c>
      <c r="C15667" s="49" t="s">
        <v>210</v>
      </c>
    </row>
    <row r="15668" spans="2:3" hidden="1">
      <c r="B15668" s="49" t="s">
        <v>13704</v>
      </c>
      <c r="C15668" s="49" t="s">
        <v>210</v>
      </c>
    </row>
    <row r="15669" spans="2:3" hidden="1">
      <c r="B15669" s="49" t="s">
        <v>13705</v>
      </c>
      <c r="C15669" s="49" t="s">
        <v>210</v>
      </c>
    </row>
    <row r="15670" spans="2:3" hidden="1">
      <c r="B15670" s="49" t="s">
        <v>13706</v>
      </c>
      <c r="C15670" s="49" t="s">
        <v>210</v>
      </c>
    </row>
    <row r="15671" spans="2:3" hidden="1">
      <c r="B15671" s="49" t="s">
        <v>13707</v>
      </c>
      <c r="C15671" s="49" t="s">
        <v>210</v>
      </c>
    </row>
    <row r="15672" spans="2:3" hidden="1">
      <c r="B15672" s="49" t="s">
        <v>13708</v>
      </c>
      <c r="C15672" s="49" t="s">
        <v>210</v>
      </c>
    </row>
    <row r="15673" spans="2:3" hidden="1">
      <c r="B15673" s="49" t="s">
        <v>13709</v>
      </c>
      <c r="C15673" s="49" t="s">
        <v>210</v>
      </c>
    </row>
    <row r="15674" spans="2:3" hidden="1">
      <c r="B15674" s="49" t="s">
        <v>13710</v>
      </c>
      <c r="C15674" s="49" t="s">
        <v>210</v>
      </c>
    </row>
    <row r="15675" spans="2:3" hidden="1">
      <c r="B15675" s="49" t="s">
        <v>13711</v>
      </c>
      <c r="C15675" s="49" t="s">
        <v>210</v>
      </c>
    </row>
    <row r="15676" spans="2:3" hidden="1">
      <c r="B15676" s="49" t="s">
        <v>13712</v>
      </c>
      <c r="C15676" s="49" t="s">
        <v>210</v>
      </c>
    </row>
    <row r="15677" spans="2:3" hidden="1">
      <c r="B15677" s="49" t="s">
        <v>13713</v>
      </c>
      <c r="C15677" s="49" t="s">
        <v>210</v>
      </c>
    </row>
    <row r="15678" spans="2:3" hidden="1">
      <c r="B15678" s="49" t="s">
        <v>13714</v>
      </c>
      <c r="C15678" s="49" t="s">
        <v>210</v>
      </c>
    </row>
    <row r="15679" spans="2:3" hidden="1">
      <c r="B15679" s="49" t="s">
        <v>13715</v>
      </c>
      <c r="C15679" s="49" t="s">
        <v>210</v>
      </c>
    </row>
    <row r="15680" spans="2:3" hidden="1">
      <c r="B15680" s="49" t="s">
        <v>13716</v>
      </c>
      <c r="C15680" s="49" t="s">
        <v>210</v>
      </c>
    </row>
    <row r="15681" spans="2:3" hidden="1">
      <c r="B15681" s="49" t="s">
        <v>13717</v>
      </c>
      <c r="C15681" s="49" t="s">
        <v>210</v>
      </c>
    </row>
    <row r="15682" spans="2:3" hidden="1">
      <c r="B15682" s="49" t="s">
        <v>13718</v>
      </c>
      <c r="C15682" s="49" t="s">
        <v>210</v>
      </c>
    </row>
    <row r="15683" spans="2:3" hidden="1">
      <c r="B15683" s="49" t="s">
        <v>13719</v>
      </c>
      <c r="C15683" s="49" t="s">
        <v>210</v>
      </c>
    </row>
    <row r="15684" spans="2:3" hidden="1">
      <c r="B15684" s="49" t="s">
        <v>13720</v>
      </c>
      <c r="C15684" s="49" t="s">
        <v>210</v>
      </c>
    </row>
    <row r="15685" spans="2:3" hidden="1">
      <c r="B15685" s="49" t="s">
        <v>13721</v>
      </c>
      <c r="C15685" s="49" t="s">
        <v>210</v>
      </c>
    </row>
    <row r="15686" spans="2:3" hidden="1">
      <c r="B15686" s="49" t="s">
        <v>13722</v>
      </c>
      <c r="C15686" s="49" t="s">
        <v>210</v>
      </c>
    </row>
    <row r="15687" spans="2:3" hidden="1">
      <c r="B15687" s="49" t="s">
        <v>13723</v>
      </c>
      <c r="C15687" s="49" t="s">
        <v>210</v>
      </c>
    </row>
    <row r="15688" spans="2:3" hidden="1">
      <c r="B15688" s="49" t="s">
        <v>13724</v>
      </c>
      <c r="C15688" s="49" t="s">
        <v>210</v>
      </c>
    </row>
    <row r="15689" spans="2:3" hidden="1">
      <c r="B15689" s="49" t="s">
        <v>13725</v>
      </c>
      <c r="C15689" s="49" t="s">
        <v>210</v>
      </c>
    </row>
    <row r="15690" spans="2:3" hidden="1">
      <c r="B15690" s="49" t="s">
        <v>13726</v>
      </c>
      <c r="C15690" s="49" t="s">
        <v>210</v>
      </c>
    </row>
    <row r="15691" spans="2:3" hidden="1">
      <c r="B15691" s="49" t="s">
        <v>13727</v>
      </c>
      <c r="C15691" s="49" t="s">
        <v>210</v>
      </c>
    </row>
    <row r="15692" spans="2:3" hidden="1">
      <c r="B15692" s="49" t="s">
        <v>13728</v>
      </c>
      <c r="C15692" s="49" t="s">
        <v>210</v>
      </c>
    </row>
    <row r="15693" spans="2:3" hidden="1">
      <c r="B15693" s="49" t="s">
        <v>13729</v>
      </c>
      <c r="C15693" s="49" t="s">
        <v>210</v>
      </c>
    </row>
    <row r="15694" spans="2:3" hidden="1">
      <c r="B15694" s="49" t="s">
        <v>13730</v>
      </c>
      <c r="C15694" s="49" t="s">
        <v>210</v>
      </c>
    </row>
    <row r="15695" spans="2:3" hidden="1">
      <c r="B15695" s="49" t="s">
        <v>13731</v>
      </c>
      <c r="C15695" s="49" t="s">
        <v>210</v>
      </c>
    </row>
    <row r="15696" spans="2:3" hidden="1">
      <c r="B15696" s="49" t="s">
        <v>13732</v>
      </c>
      <c r="C15696" s="49" t="s">
        <v>210</v>
      </c>
    </row>
    <row r="15697" spans="2:3" hidden="1">
      <c r="B15697" s="49" t="s">
        <v>13733</v>
      </c>
      <c r="C15697" s="49" t="s">
        <v>210</v>
      </c>
    </row>
    <row r="15698" spans="2:3" hidden="1">
      <c r="B15698" s="49" t="s">
        <v>13734</v>
      </c>
      <c r="C15698" s="49" t="s">
        <v>210</v>
      </c>
    </row>
    <row r="15699" spans="2:3" hidden="1">
      <c r="B15699" s="49" t="s">
        <v>13735</v>
      </c>
      <c r="C15699" s="49" t="s">
        <v>210</v>
      </c>
    </row>
    <row r="15700" spans="2:3" hidden="1">
      <c r="B15700" s="49" t="s">
        <v>13736</v>
      </c>
      <c r="C15700" s="49" t="s">
        <v>210</v>
      </c>
    </row>
    <row r="15701" spans="2:3" hidden="1">
      <c r="B15701" s="49" t="s">
        <v>13737</v>
      </c>
      <c r="C15701" s="49" t="s">
        <v>210</v>
      </c>
    </row>
    <row r="15702" spans="2:3" hidden="1">
      <c r="B15702" s="49" t="s">
        <v>13738</v>
      </c>
      <c r="C15702" s="49" t="s">
        <v>210</v>
      </c>
    </row>
    <row r="15703" spans="2:3" hidden="1">
      <c r="B15703" s="49" t="s">
        <v>13739</v>
      </c>
      <c r="C15703" s="49" t="s">
        <v>210</v>
      </c>
    </row>
    <row r="15704" spans="2:3" hidden="1">
      <c r="B15704" s="49" t="s">
        <v>13740</v>
      </c>
      <c r="C15704" s="49" t="s">
        <v>207</v>
      </c>
    </row>
    <row r="15705" spans="2:3" hidden="1">
      <c r="B15705" s="49" t="s">
        <v>13741</v>
      </c>
      <c r="C15705" s="49" t="s">
        <v>213</v>
      </c>
    </row>
    <row r="15706" spans="2:3" hidden="1">
      <c r="B15706" s="49" t="s">
        <v>13742</v>
      </c>
      <c r="C15706" s="49" t="s">
        <v>207</v>
      </c>
    </row>
    <row r="15707" spans="2:3" hidden="1">
      <c r="B15707" s="49" t="s">
        <v>13743</v>
      </c>
      <c r="C15707" s="49" t="s">
        <v>213</v>
      </c>
    </row>
    <row r="15708" spans="2:3" hidden="1">
      <c r="B15708" s="49" t="s">
        <v>13744</v>
      </c>
      <c r="C15708" s="49" t="s">
        <v>207</v>
      </c>
    </row>
    <row r="15709" spans="2:3" hidden="1">
      <c r="B15709" s="49" t="s">
        <v>13745</v>
      </c>
      <c r="C15709" s="49" t="s">
        <v>207</v>
      </c>
    </row>
    <row r="15710" spans="2:3" hidden="1">
      <c r="B15710" s="49" t="s">
        <v>13746</v>
      </c>
      <c r="C15710" s="49" t="s">
        <v>213</v>
      </c>
    </row>
    <row r="15711" spans="2:3" hidden="1">
      <c r="B15711" s="49" t="s">
        <v>13747</v>
      </c>
      <c r="C15711" s="49" t="s">
        <v>207</v>
      </c>
    </row>
    <row r="15712" spans="2:3" hidden="1">
      <c r="B15712" s="49" t="s">
        <v>13748</v>
      </c>
      <c r="C15712" s="49" t="s">
        <v>213</v>
      </c>
    </row>
    <row r="15713" spans="2:3" hidden="1">
      <c r="B15713" s="49" t="s">
        <v>13749</v>
      </c>
      <c r="C15713" s="49" t="s">
        <v>213</v>
      </c>
    </row>
    <row r="15714" spans="2:3" hidden="1">
      <c r="B15714" s="49" t="s">
        <v>13750</v>
      </c>
      <c r="C15714" s="49" t="s">
        <v>213</v>
      </c>
    </row>
    <row r="15715" spans="2:3" hidden="1">
      <c r="B15715" s="49" t="s">
        <v>13751</v>
      </c>
      <c r="C15715" s="49" t="s">
        <v>207</v>
      </c>
    </row>
    <row r="15716" spans="2:3" hidden="1">
      <c r="B15716" s="49" t="s">
        <v>13752</v>
      </c>
      <c r="C15716" s="49" t="s">
        <v>207</v>
      </c>
    </row>
    <row r="15717" spans="2:3" hidden="1">
      <c r="B15717" s="49" t="s">
        <v>13753</v>
      </c>
      <c r="C15717" s="49" t="s">
        <v>207</v>
      </c>
    </row>
    <row r="15718" spans="2:3" hidden="1">
      <c r="B15718" s="49" t="s">
        <v>13754</v>
      </c>
      <c r="C15718" s="49" t="s">
        <v>207</v>
      </c>
    </row>
    <row r="15719" spans="2:3" hidden="1">
      <c r="B15719" s="49" t="s">
        <v>13755</v>
      </c>
      <c r="C15719" s="49" t="s">
        <v>213</v>
      </c>
    </row>
    <row r="15720" spans="2:3" hidden="1">
      <c r="B15720" s="49" t="s">
        <v>13756</v>
      </c>
      <c r="C15720" s="49" t="s">
        <v>213</v>
      </c>
    </row>
    <row r="15721" spans="2:3" hidden="1">
      <c r="B15721" s="49" t="s">
        <v>13757</v>
      </c>
      <c r="C15721" s="49" t="s">
        <v>213</v>
      </c>
    </row>
    <row r="15722" spans="2:3" hidden="1">
      <c r="B15722" s="49" t="s">
        <v>13758</v>
      </c>
      <c r="C15722" s="49" t="s">
        <v>213</v>
      </c>
    </row>
    <row r="15723" spans="2:3" hidden="1">
      <c r="B15723" s="49" t="s">
        <v>13759</v>
      </c>
      <c r="C15723" s="49" t="s">
        <v>213</v>
      </c>
    </row>
    <row r="15724" spans="2:3" hidden="1">
      <c r="B15724" s="49" t="s">
        <v>13760</v>
      </c>
      <c r="C15724" s="49" t="s">
        <v>213</v>
      </c>
    </row>
    <row r="15725" spans="2:3" hidden="1">
      <c r="B15725" s="49" t="s">
        <v>13761</v>
      </c>
      <c r="C15725" s="49" t="s">
        <v>213</v>
      </c>
    </row>
    <row r="15726" spans="2:3" hidden="1">
      <c r="B15726" s="49" t="s">
        <v>13762</v>
      </c>
      <c r="C15726" s="49" t="s">
        <v>213</v>
      </c>
    </row>
    <row r="15727" spans="2:3" hidden="1">
      <c r="B15727" s="49" t="s">
        <v>13763</v>
      </c>
      <c r="C15727" s="49" t="s">
        <v>213</v>
      </c>
    </row>
    <row r="15728" spans="2:3" hidden="1">
      <c r="B15728" s="49" t="s">
        <v>13764</v>
      </c>
      <c r="C15728" s="49" t="s">
        <v>213</v>
      </c>
    </row>
    <row r="15729" spans="2:3" hidden="1">
      <c r="B15729" s="49" t="s">
        <v>13765</v>
      </c>
      <c r="C15729" s="49" t="s">
        <v>207</v>
      </c>
    </row>
    <row r="15730" spans="2:3" hidden="1">
      <c r="B15730" s="49" t="s">
        <v>13766</v>
      </c>
      <c r="C15730" s="49" t="s">
        <v>207</v>
      </c>
    </row>
    <row r="15731" spans="2:3" hidden="1">
      <c r="B15731" s="49" t="s">
        <v>13767</v>
      </c>
      <c r="C15731" s="49" t="s">
        <v>207</v>
      </c>
    </row>
    <row r="15732" spans="2:3" hidden="1">
      <c r="B15732" s="49" t="s">
        <v>13768</v>
      </c>
      <c r="C15732" s="49" t="s">
        <v>207</v>
      </c>
    </row>
    <row r="15733" spans="2:3" hidden="1">
      <c r="B15733" s="49" t="s">
        <v>13769</v>
      </c>
      <c r="C15733" s="49" t="s">
        <v>207</v>
      </c>
    </row>
    <row r="15734" spans="2:3" hidden="1">
      <c r="B15734" s="49" t="s">
        <v>13770</v>
      </c>
      <c r="C15734" s="49" t="s">
        <v>213</v>
      </c>
    </row>
    <row r="15735" spans="2:3" hidden="1">
      <c r="B15735" s="49" t="s">
        <v>13771</v>
      </c>
      <c r="C15735" s="49" t="s">
        <v>213</v>
      </c>
    </row>
    <row r="15736" spans="2:3" hidden="1">
      <c r="B15736" s="49" t="s">
        <v>13772</v>
      </c>
      <c r="C15736" s="49" t="s">
        <v>213</v>
      </c>
    </row>
    <row r="15737" spans="2:3" hidden="1">
      <c r="B15737" s="49" t="s">
        <v>13773</v>
      </c>
      <c r="C15737" s="49" t="s">
        <v>213</v>
      </c>
    </row>
    <row r="15738" spans="2:3" hidden="1">
      <c r="B15738" s="49" t="s">
        <v>13774</v>
      </c>
      <c r="C15738" s="49" t="s">
        <v>207</v>
      </c>
    </row>
    <row r="15739" spans="2:3" hidden="1">
      <c r="B15739" s="49" t="s">
        <v>13775</v>
      </c>
      <c r="C15739" s="49" t="s">
        <v>213</v>
      </c>
    </row>
    <row r="15740" spans="2:3" hidden="1">
      <c r="B15740" s="49" t="s">
        <v>13776</v>
      </c>
      <c r="C15740" s="49" t="s">
        <v>213</v>
      </c>
    </row>
    <row r="15741" spans="2:3" hidden="1">
      <c r="B15741" s="49" t="s">
        <v>13777</v>
      </c>
      <c r="C15741" s="49" t="s">
        <v>213</v>
      </c>
    </row>
    <row r="15742" spans="2:3" hidden="1">
      <c r="B15742" s="49" t="s">
        <v>13778</v>
      </c>
      <c r="C15742" s="49" t="s">
        <v>213</v>
      </c>
    </row>
    <row r="15743" spans="2:3" hidden="1">
      <c r="B15743" s="49" t="s">
        <v>13779</v>
      </c>
      <c r="C15743" s="49" t="s">
        <v>213</v>
      </c>
    </row>
    <row r="15744" spans="2:3" hidden="1">
      <c r="B15744" s="49" t="s">
        <v>13780</v>
      </c>
      <c r="C15744" s="49" t="s">
        <v>213</v>
      </c>
    </row>
    <row r="15745" spans="2:3" hidden="1">
      <c r="B15745" s="49" t="s">
        <v>13781</v>
      </c>
      <c r="C15745" s="49" t="s">
        <v>213</v>
      </c>
    </row>
    <row r="15746" spans="2:3" hidden="1">
      <c r="B15746" s="49" t="s">
        <v>13782</v>
      </c>
      <c r="C15746" s="49" t="s">
        <v>213</v>
      </c>
    </row>
    <row r="15747" spans="2:3" hidden="1">
      <c r="B15747" s="49" t="s">
        <v>13783</v>
      </c>
      <c r="C15747" s="49" t="s">
        <v>207</v>
      </c>
    </row>
    <row r="15748" spans="2:3" hidden="1">
      <c r="B15748" s="49" t="s">
        <v>13784</v>
      </c>
      <c r="C15748" s="49" t="s">
        <v>207</v>
      </c>
    </row>
    <row r="15749" spans="2:3" hidden="1">
      <c r="B15749" s="49" t="s">
        <v>13785</v>
      </c>
      <c r="C15749" s="49" t="s">
        <v>207</v>
      </c>
    </row>
    <row r="15750" spans="2:3" hidden="1">
      <c r="B15750" s="49" t="s">
        <v>13786</v>
      </c>
      <c r="C15750" s="49" t="s">
        <v>207</v>
      </c>
    </row>
    <row r="15751" spans="2:3" hidden="1">
      <c r="B15751" s="49" t="s">
        <v>13787</v>
      </c>
      <c r="C15751" s="49" t="s">
        <v>207</v>
      </c>
    </row>
    <row r="15752" spans="2:3" hidden="1">
      <c r="B15752" s="49" t="s">
        <v>13788</v>
      </c>
      <c r="C15752" s="49" t="s">
        <v>207</v>
      </c>
    </row>
    <row r="15753" spans="2:3" hidden="1">
      <c r="B15753" s="49" t="s">
        <v>13789</v>
      </c>
      <c r="C15753" s="49" t="s">
        <v>207</v>
      </c>
    </row>
    <row r="15754" spans="2:3" hidden="1">
      <c r="B15754" s="49" t="s">
        <v>13790</v>
      </c>
      <c r="C15754" s="49" t="s">
        <v>207</v>
      </c>
    </row>
    <row r="15755" spans="2:3" hidden="1">
      <c r="B15755" s="49" t="s">
        <v>13791</v>
      </c>
      <c r="C15755" s="49" t="s">
        <v>213</v>
      </c>
    </row>
    <row r="15756" spans="2:3" hidden="1">
      <c r="B15756" s="49" t="s">
        <v>13792</v>
      </c>
      <c r="C15756" s="49" t="s">
        <v>213</v>
      </c>
    </row>
    <row r="15757" spans="2:3" hidden="1">
      <c r="B15757" s="49" t="s">
        <v>13793</v>
      </c>
      <c r="C15757" s="49" t="s">
        <v>213</v>
      </c>
    </row>
    <row r="15758" spans="2:3" hidden="1">
      <c r="B15758" s="49" t="s">
        <v>13794</v>
      </c>
      <c r="C15758" s="49" t="s">
        <v>207</v>
      </c>
    </row>
    <row r="15759" spans="2:3" hidden="1">
      <c r="B15759" s="49" t="s">
        <v>13795</v>
      </c>
      <c r="C15759" s="49" t="s">
        <v>213</v>
      </c>
    </row>
    <row r="15760" spans="2:3" hidden="1">
      <c r="B15760" s="49" t="s">
        <v>13796</v>
      </c>
      <c r="C15760" s="49" t="s">
        <v>213</v>
      </c>
    </row>
    <row r="15761" spans="2:3" hidden="1">
      <c r="B15761" s="49" t="s">
        <v>13797</v>
      </c>
      <c r="C15761" s="49" t="s">
        <v>213</v>
      </c>
    </row>
    <row r="15762" spans="2:3" hidden="1">
      <c r="B15762" s="49" t="s">
        <v>13798</v>
      </c>
      <c r="C15762" s="49" t="s">
        <v>213</v>
      </c>
    </row>
    <row r="15763" spans="2:3" hidden="1">
      <c r="B15763" s="49" t="s">
        <v>13799</v>
      </c>
      <c r="C15763" s="49" t="s">
        <v>213</v>
      </c>
    </row>
    <row r="15764" spans="2:3" hidden="1">
      <c r="B15764" s="49" t="s">
        <v>13800</v>
      </c>
      <c r="C15764" s="49" t="s">
        <v>213</v>
      </c>
    </row>
    <row r="15765" spans="2:3" hidden="1">
      <c r="B15765" s="49" t="s">
        <v>13801</v>
      </c>
      <c r="C15765" s="49" t="s">
        <v>206</v>
      </c>
    </row>
    <row r="15766" spans="2:3" hidden="1">
      <c r="B15766" s="49" t="s">
        <v>13802</v>
      </c>
      <c r="C15766" s="49" t="s">
        <v>206</v>
      </c>
    </row>
    <row r="15767" spans="2:3" hidden="1">
      <c r="B15767" s="49" t="s">
        <v>13803</v>
      </c>
      <c r="C15767" s="49" t="s">
        <v>206</v>
      </c>
    </row>
    <row r="15768" spans="2:3" hidden="1">
      <c r="B15768" s="49" t="s">
        <v>13804</v>
      </c>
      <c r="C15768" s="49" t="s">
        <v>206</v>
      </c>
    </row>
    <row r="15769" spans="2:3" hidden="1">
      <c r="B15769" s="49" t="s">
        <v>13805</v>
      </c>
      <c r="C15769" s="49" t="s">
        <v>206</v>
      </c>
    </row>
    <row r="15770" spans="2:3" hidden="1">
      <c r="B15770" s="49" t="s">
        <v>13806</v>
      </c>
      <c r="C15770" s="49" t="s">
        <v>206</v>
      </c>
    </row>
    <row r="15771" spans="2:3" hidden="1">
      <c r="B15771" s="49" t="s">
        <v>13807</v>
      </c>
      <c r="C15771" s="49" t="s">
        <v>206</v>
      </c>
    </row>
    <row r="15772" spans="2:3" hidden="1">
      <c r="B15772" s="49" t="s">
        <v>13808</v>
      </c>
      <c r="C15772" s="49" t="s">
        <v>206</v>
      </c>
    </row>
    <row r="15773" spans="2:3" hidden="1">
      <c r="B15773" s="49" t="s">
        <v>13809</v>
      </c>
      <c r="C15773" s="49" t="s">
        <v>206</v>
      </c>
    </row>
    <row r="15774" spans="2:3" hidden="1">
      <c r="B15774" s="49" t="s">
        <v>13810</v>
      </c>
      <c r="C15774" s="49" t="s">
        <v>207</v>
      </c>
    </row>
    <row r="15775" spans="2:3" hidden="1">
      <c r="B15775" s="49" t="s">
        <v>13811</v>
      </c>
      <c r="C15775" s="49" t="s">
        <v>213</v>
      </c>
    </row>
    <row r="15776" spans="2:3" hidden="1">
      <c r="B15776" s="49" t="s">
        <v>13812</v>
      </c>
      <c r="C15776" s="49" t="s">
        <v>213</v>
      </c>
    </row>
    <row r="15777" spans="2:3" hidden="1">
      <c r="B15777" s="49" t="s">
        <v>13813</v>
      </c>
      <c r="C15777" s="49" t="s">
        <v>213</v>
      </c>
    </row>
    <row r="15778" spans="2:3" hidden="1">
      <c r="B15778" s="49" t="s">
        <v>13814</v>
      </c>
      <c r="C15778" s="49" t="s">
        <v>213</v>
      </c>
    </row>
    <row r="15779" spans="2:3" hidden="1">
      <c r="B15779" s="49" t="s">
        <v>13815</v>
      </c>
      <c r="C15779" s="49" t="s">
        <v>213</v>
      </c>
    </row>
    <row r="15780" spans="2:3" hidden="1">
      <c r="B15780" s="49" t="s">
        <v>13816</v>
      </c>
      <c r="C15780" s="49" t="s">
        <v>213</v>
      </c>
    </row>
    <row r="15781" spans="2:3" hidden="1">
      <c r="B15781" s="49" t="s">
        <v>13817</v>
      </c>
      <c r="C15781" s="49" t="s">
        <v>213</v>
      </c>
    </row>
    <row r="15782" spans="2:3" hidden="1">
      <c r="B15782" s="49" t="s">
        <v>13818</v>
      </c>
      <c r="C15782" s="49" t="s">
        <v>213</v>
      </c>
    </row>
    <row r="15783" spans="2:3" hidden="1">
      <c r="B15783" s="49" t="s">
        <v>13819</v>
      </c>
      <c r="C15783" s="49" t="s">
        <v>213</v>
      </c>
    </row>
    <row r="15784" spans="2:3" hidden="1">
      <c r="B15784" s="49" t="s">
        <v>13820</v>
      </c>
      <c r="C15784" s="49" t="s">
        <v>213</v>
      </c>
    </row>
    <row r="15785" spans="2:3" hidden="1">
      <c r="B15785" s="49" t="s">
        <v>13821</v>
      </c>
      <c r="C15785" s="49" t="s">
        <v>207</v>
      </c>
    </row>
    <row r="15786" spans="2:3" hidden="1">
      <c r="B15786" s="49" t="s">
        <v>13822</v>
      </c>
      <c r="C15786" s="49" t="s">
        <v>207</v>
      </c>
    </row>
    <row r="15787" spans="2:3" hidden="1">
      <c r="B15787" s="49" t="s">
        <v>13823</v>
      </c>
      <c r="C15787" s="49" t="s">
        <v>207</v>
      </c>
    </row>
    <row r="15788" spans="2:3" hidden="1">
      <c r="B15788" s="49" t="s">
        <v>13824</v>
      </c>
      <c r="C15788" s="49" t="s">
        <v>213</v>
      </c>
    </row>
    <row r="15789" spans="2:3" hidden="1">
      <c r="B15789" s="49" t="s">
        <v>13825</v>
      </c>
      <c r="C15789" s="49" t="s">
        <v>213</v>
      </c>
    </row>
    <row r="15790" spans="2:3" hidden="1">
      <c r="B15790" s="49" t="s">
        <v>13826</v>
      </c>
      <c r="C15790" s="49" t="s">
        <v>213</v>
      </c>
    </row>
    <row r="15791" spans="2:3" hidden="1">
      <c r="B15791" s="49" t="s">
        <v>13827</v>
      </c>
      <c r="C15791" s="49" t="s">
        <v>213</v>
      </c>
    </row>
    <row r="15792" spans="2:3" hidden="1">
      <c r="B15792" s="49" t="s">
        <v>13828</v>
      </c>
      <c r="C15792" s="49" t="s">
        <v>213</v>
      </c>
    </row>
    <row r="15793" spans="2:3" hidden="1">
      <c r="B15793" s="49" t="s">
        <v>13829</v>
      </c>
      <c r="C15793" s="49" t="s">
        <v>213</v>
      </c>
    </row>
    <row r="15794" spans="2:3" hidden="1">
      <c r="B15794" s="49" t="s">
        <v>13830</v>
      </c>
      <c r="C15794" s="49" t="s">
        <v>213</v>
      </c>
    </row>
    <row r="15795" spans="2:3" hidden="1">
      <c r="B15795" s="49" t="s">
        <v>13831</v>
      </c>
      <c r="C15795" s="49" t="s">
        <v>213</v>
      </c>
    </row>
    <row r="15796" spans="2:3" hidden="1">
      <c r="B15796" s="49" t="s">
        <v>13832</v>
      </c>
      <c r="C15796" s="49" t="s">
        <v>213</v>
      </c>
    </row>
    <row r="15797" spans="2:3" hidden="1">
      <c r="B15797" s="49" t="s">
        <v>13833</v>
      </c>
      <c r="C15797" s="49" t="s">
        <v>213</v>
      </c>
    </row>
    <row r="15798" spans="2:3" hidden="1">
      <c r="B15798" s="49" t="s">
        <v>13834</v>
      </c>
      <c r="C15798" s="49" t="s">
        <v>213</v>
      </c>
    </row>
    <row r="15799" spans="2:3" hidden="1">
      <c r="B15799" s="49" t="s">
        <v>13835</v>
      </c>
      <c r="C15799" s="49" t="s">
        <v>207</v>
      </c>
    </row>
    <row r="15800" spans="2:3" hidden="1">
      <c r="B15800" s="49" t="s">
        <v>13836</v>
      </c>
      <c r="C15800" s="49" t="s">
        <v>207</v>
      </c>
    </row>
    <row r="15801" spans="2:3" hidden="1">
      <c r="B15801" s="49" t="s">
        <v>13837</v>
      </c>
      <c r="C15801" s="49" t="s">
        <v>207</v>
      </c>
    </row>
    <row r="15802" spans="2:3" hidden="1">
      <c r="B15802" s="49" t="s">
        <v>13838</v>
      </c>
      <c r="C15802" s="49" t="s">
        <v>213</v>
      </c>
    </row>
    <row r="15803" spans="2:3" hidden="1">
      <c r="B15803" s="49" t="s">
        <v>13839</v>
      </c>
      <c r="C15803" s="49" t="s">
        <v>213</v>
      </c>
    </row>
    <row r="15804" spans="2:3" hidden="1">
      <c r="B15804" s="49" t="s">
        <v>13840</v>
      </c>
      <c r="C15804" s="49" t="s">
        <v>213</v>
      </c>
    </row>
    <row r="15805" spans="2:3" hidden="1">
      <c r="B15805" s="49" t="s">
        <v>13841</v>
      </c>
      <c r="C15805" s="49" t="s">
        <v>213</v>
      </c>
    </row>
    <row r="15806" spans="2:3" hidden="1">
      <c r="B15806" s="49" t="s">
        <v>13842</v>
      </c>
      <c r="C15806" s="49" t="s">
        <v>213</v>
      </c>
    </row>
    <row r="15807" spans="2:3" hidden="1">
      <c r="B15807" s="49" t="s">
        <v>13843</v>
      </c>
      <c r="C15807" s="49" t="s">
        <v>213</v>
      </c>
    </row>
    <row r="15808" spans="2:3" hidden="1">
      <c r="B15808" s="49" t="s">
        <v>13844</v>
      </c>
      <c r="C15808" s="49" t="s">
        <v>213</v>
      </c>
    </row>
    <row r="15809" spans="2:3" hidden="1">
      <c r="B15809" s="49" t="s">
        <v>13845</v>
      </c>
      <c r="C15809" s="49" t="s">
        <v>213</v>
      </c>
    </row>
    <row r="15810" spans="2:3" hidden="1">
      <c r="B15810" s="49" t="s">
        <v>13846</v>
      </c>
      <c r="C15810" s="49" t="s">
        <v>213</v>
      </c>
    </row>
    <row r="15811" spans="2:3" hidden="1">
      <c r="B15811" s="49" t="s">
        <v>13847</v>
      </c>
      <c r="C15811" s="49" t="s">
        <v>213</v>
      </c>
    </row>
    <row r="15812" spans="2:3" hidden="1">
      <c r="B15812" s="49" t="s">
        <v>13848</v>
      </c>
      <c r="C15812" s="49" t="s">
        <v>213</v>
      </c>
    </row>
    <row r="15813" spans="2:3" hidden="1">
      <c r="B15813" s="49" t="s">
        <v>13849</v>
      </c>
      <c r="C15813" s="49" t="s">
        <v>213</v>
      </c>
    </row>
    <row r="15814" spans="2:3" hidden="1">
      <c r="B15814" s="49" t="s">
        <v>13850</v>
      </c>
      <c r="C15814" s="49" t="s">
        <v>213</v>
      </c>
    </row>
    <row r="15815" spans="2:3" hidden="1">
      <c r="B15815" s="49" t="s">
        <v>13851</v>
      </c>
      <c r="C15815" s="49" t="s">
        <v>213</v>
      </c>
    </row>
    <row r="15816" spans="2:3" hidden="1">
      <c r="B15816" s="49" t="s">
        <v>13852</v>
      </c>
      <c r="C15816" s="49" t="s">
        <v>213</v>
      </c>
    </row>
    <row r="15817" spans="2:3" hidden="1">
      <c r="B15817" s="49" t="s">
        <v>13853</v>
      </c>
      <c r="C15817" s="49" t="s">
        <v>207</v>
      </c>
    </row>
    <row r="15818" spans="2:3" hidden="1">
      <c r="B15818" s="49" t="s">
        <v>13854</v>
      </c>
      <c r="C15818" s="49" t="s">
        <v>207</v>
      </c>
    </row>
    <row r="15819" spans="2:3" hidden="1">
      <c r="B15819" s="49" t="s">
        <v>13855</v>
      </c>
      <c r="C15819" s="49" t="s">
        <v>207</v>
      </c>
    </row>
    <row r="15820" spans="2:3" hidden="1">
      <c r="B15820" s="49" t="s">
        <v>13856</v>
      </c>
      <c r="C15820" s="49" t="s">
        <v>207</v>
      </c>
    </row>
    <row r="15821" spans="2:3" hidden="1">
      <c r="B15821" s="49" t="s">
        <v>13857</v>
      </c>
      <c r="C15821" s="49" t="s">
        <v>213</v>
      </c>
    </row>
    <row r="15822" spans="2:3" hidden="1">
      <c r="B15822" s="49" t="s">
        <v>13858</v>
      </c>
      <c r="C15822" s="49" t="s">
        <v>213</v>
      </c>
    </row>
    <row r="15823" spans="2:3" hidden="1">
      <c r="B15823" s="49" t="s">
        <v>13859</v>
      </c>
      <c r="C15823" s="49" t="s">
        <v>213</v>
      </c>
    </row>
    <row r="15824" spans="2:3" hidden="1">
      <c r="B15824" s="49" t="s">
        <v>13860</v>
      </c>
      <c r="C15824" s="49" t="s">
        <v>213</v>
      </c>
    </row>
    <row r="15825" spans="2:3" hidden="1">
      <c r="B15825" s="49" t="s">
        <v>13861</v>
      </c>
      <c r="C15825" s="49" t="s">
        <v>213</v>
      </c>
    </row>
    <row r="15826" spans="2:3" hidden="1">
      <c r="B15826" s="49" t="s">
        <v>13862</v>
      </c>
      <c r="C15826" s="49" t="s">
        <v>213</v>
      </c>
    </row>
    <row r="15827" spans="2:3" hidden="1">
      <c r="B15827" s="49" t="s">
        <v>13863</v>
      </c>
      <c r="C15827" s="49" t="s">
        <v>213</v>
      </c>
    </row>
    <row r="15828" spans="2:3" hidden="1">
      <c r="B15828" s="49" t="s">
        <v>13864</v>
      </c>
      <c r="C15828" s="49" t="s">
        <v>213</v>
      </c>
    </row>
    <row r="15829" spans="2:3" hidden="1">
      <c r="B15829" s="49" t="s">
        <v>13865</v>
      </c>
      <c r="C15829" s="49" t="s">
        <v>213</v>
      </c>
    </row>
    <row r="15830" spans="2:3" hidden="1">
      <c r="B15830" s="49" t="s">
        <v>13866</v>
      </c>
      <c r="C15830" s="49" t="s">
        <v>213</v>
      </c>
    </row>
    <row r="15831" spans="2:3" hidden="1">
      <c r="B15831" s="49" t="s">
        <v>13867</v>
      </c>
      <c r="C15831" s="49" t="s">
        <v>213</v>
      </c>
    </row>
    <row r="15832" spans="2:3" hidden="1">
      <c r="B15832" s="49" t="s">
        <v>13868</v>
      </c>
      <c r="C15832" s="49" t="s">
        <v>213</v>
      </c>
    </row>
    <row r="15833" spans="2:3" hidden="1">
      <c r="B15833" s="49" t="s">
        <v>13869</v>
      </c>
      <c r="C15833" s="49" t="s">
        <v>213</v>
      </c>
    </row>
    <row r="15834" spans="2:3" hidden="1">
      <c r="B15834" s="49" t="s">
        <v>13870</v>
      </c>
      <c r="C15834" s="49" t="s">
        <v>213</v>
      </c>
    </row>
    <row r="15835" spans="2:3" hidden="1">
      <c r="B15835" s="49" t="s">
        <v>13871</v>
      </c>
      <c r="C15835" s="49" t="s">
        <v>206</v>
      </c>
    </row>
    <row r="15836" spans="2:3" hidden="1">
      <c r="B15836" s="49" t="s">
        <v>13872</v>
      </c>
      <c r="C15836" s="49" t="s">
        <v>206</v>
      </c>
    </row>
    <row r="15837" spans="2:3" hidden="1">
      <c r="B15837" s="49" t="s">
        <v>13873</v>
      </c>
      <c r="C15837" s="49" t="s">
        <v>206</v>
      </c>
    </row>
    <row r="15838" spans="2:3" hidden="1">
      <c r="B15838" s="49" t="s">
        <v>13874</v>
      </c>
      <c r="C15838" s="49" t="s">
        <v>206</v>
      </c>
    </row>
    <row r="15839" spans="2:3" hidden="1">
      <c r="B15839" s="49" t="s">
        <v>13875</v>
      </c>
      <c r="C15839" s="49" t="s">
        <v>206</v>
      </c>
    </row>
    <row r="15840" spans="2:3" hidden="1">
      <c r="B15840" s="49" t="s">
        <v>13876</v>
      </c>
      <c r="C15840" s="49" t="s">
        <v>206</v>
      </c>
    </row>
    <row r="15841" spans="2:3" hidden="1">
      <c r="B15841" s="49" t="s">
        <v>13877</v>
      </c>
      <c r="C15841" s="49" t="s">
        <v>206</v>
      </c>
    </row>
    <row r="15842" spans="2:3" hidden="1">
      <c r="B15842" s="49" t="s">
        <v>13878</v>
      </c>
      <c r="C15842" s="49" t="s">
        <v>206</v>
      </c>
    </row>
    <row r="15843" spans="2:3" hidden="1">
      <c r="B15843" s="49" t="s">
        <v>13879</v>
      </c>
      <c r="C15843" s="49" t="s">
        <v>206</v>
      </c>
    </row>
    <row r="15844" spans="2:3" hidden="1">
      <c r="B15844" s="49" t="s">
        <v>13880</v>
      </c>
      <c r="C15844" s="49" t="s">
        <v>207</v>
      </c>
    </row>
    <row r="15845" spans="2:3" hidden="1">
      <c r="B15845" s="49" t="s">
        <v>13881</v>
      </c>
      <c r="C15845" s="49" t="s">
        <v>207</v>
      </c>
    </row>
    <row r="15846" spans="2:3" hidden="1">
      <c r="B15846" s="49" t="s">
        <v>13882</v>
      </c>
      <c r="C15846" s="49" t="s">
        <v>213</v>
      </c>
    </row>
    <row r="15847" spans="2:3" hidden="1">
      <c r="B15847" s="49" t="s">
        <v>13883</v>
      </c>
      <c r="C15847" s="49" t="s">
        <v>213</v>
      </c>
    </row>
    <row r="15848" spans="2:3" hidden="1">
      <c r="B15848" s="49" t="s">
        <v>13884</v>
      </c>
      <c r="C15848" s="49" t="s">
        <v>213</v>
      </c>
    </row>
    <row r="15849" spans="2:3" hidden="1">
      <c r="B15849" s="49" t="s">
        <v>13885</v>
      </c>
      <c r="C15849" s="49" t="s">
        <v>213</v>
      </c>
    </row>
    <row r="15850" spans="2:3" hidden="1">
      <c r="B15850" s="49" t="s">
        <v>13886</v>
      </c>
      <c r="C15850" s="49" t="s">
        <v>207</v>
      </c>
    </row>
    <row r="15851" spans="2:3" hidden="1">
      <c r="B15851" s="49" t="s">
        <v>13887</v>
      </c>
      <c r="C15851" s="49" t="s">
        <v>213</v>
      </c>
    </row>
    <row r="15852" spans="2:3" hidden="1">
      <c r="B15852" s="49" t="s">
        <v>13888</v>
      </c>
      <c r="C15852" s="49" t="s">
        <v>213</v>
      </c>
    </row>
    <row r="15853" spans="2:3" hidden="1">
      <c r="B15853" s="49" t="s">
        <v>13889</v>
      </c>
      <c r="C15853" s="49" t="s">
        <v>213</v>
      </c>
    </row>
    <row r="15854" spans="2:3" hidden="1">
      <c r="B15854" s="49" t="s">
        <v>13890</v>
      </c>
      <c r="C15854" s="49" t="s">
        <v>213</v>
      </c>
    </row>
    <row r="15855" spans="2:3" hidden="1">
      <c r="B15855" s="49" t="s">
        <v>13891</v>
      </c>
      <c r="C15855" s="49" t="s">
        <v>213</v>
      </c>
    </row>
    <row r="15856" spans="2:3" hidden="1">
      <c r="B15856" s="49" t="s">
        <v>13892</v>
      </c>
      <c r="C15856" s="49" t="s">
        <v>213</v>
      </c>
    </row>
    <row r="15857" spans="2:3" hidden="1">
      <c r="B15857" s="49" t="s">
        <v>13893</v>
      </c>
      <c r="C15857" s="49" t="s">
        <v>213</v>
      </c>
    </row>
    <row r="15858" spans="2:3" hidden="1">
      <c r="B15858" s="49" t="s">
        <v>13894</v>
      </c>
      <c r="C15858" s="49" t="s">
        <v>213</v>
      </c>
    </row>
    <row r="15859" spans="2:3" hidden="1">
      <c r="B15859" s="49" t="s">
        <v>13895</v>
      </c>
      <c r="C15859" s="49" t="s">
        <v>207</v>
      </c>
    </row>
    <row r="15860" spans="2:3" hidden="1">
      <c r="B15860" s="49" t="s">
        <v>13896</v>
      </c>
      <c r="C15860" s="49" t="s">
        <v>207</v>
      </c>
    </row>
    <row r="15861" spans="2:3" hidden="1">
      <c r="B15861" s="49" t="s">
        <v>13897</v>
      </c>
      <c r="C15861" s="49" t="s">
        <v>207</v>
      </c>
    </row>
    <row r="15862" spans="2:3" hidden="1">
      <c r="B15862" s="49" t="s">
        <v>13898</v>
      </c>
      <c r="C15862" s="49" t="s">
        <v>213</v>
      </c>
    </row>
    <row r="15863" spans="2:3" hidden="1">
      <c r="B15863" s="49" t="s">
        <v>13899</v>
      </c>
      <c r="C15863" s="49" t="s">
        <v>213</v>
      </c>
    </row>
    <row r="15864" spans="2:3" hidden="1">
      <c r="B15864" s="49" t="s">
        <v>13900</v>
      </c>
      <c r="C15864" s="49" t="s">
        <v>213</v>
      </c>
    </row>
    <row r="15865" spans="2:3" hidden="1">
      <c r="B15865" s="49" t="s">
        <v>13901</v>
      </c>
      <c r="C15865" s="49" t="s">
        <v>213</v>
      </c>
    </row>
    <row r="15866" spans="2:3" hidden="1">
      <c r="B15866" s="49" t="s">
        <v>13902</v>
      </c>
      <c r="C15866" s="49" t="s">
        <v>213</v>
      </c>
    </row>
    <row r="15867" spans="2:3" hidden="1">
      <c r="B15867" s="49" t="s">
        <v>13903</v>
      </c>
      <c r="C15867" s="49" t="s">
        <v>213</v>
      </c>
    </row>
    <row r="15868" spans="2:3" hidden="1">
      <c r="B15868" s="49" t="s">
        <v>13904</v>
      </c>
      <c r="C15868" s="49" t="s">
        <v>213</v>
      </c>
    </row>
    <row r="15869" spans="2:3" hidden="1">
      <c r="B15869" s="49" t="s">
        <v>13905</v>
      </c>
      <c r="C15869" s="49" t="s">
        <v>213</v>
      </c>
    </row>
    <row r="15870" spans="2:3" hidden="1">
      <c r="B15870" s="49" t="s">
        <v>13906</v>
      </c>
      <c r="C15870" s="49" t="s">
        <v>213</v>
      </c>
    </row>
    <row r="15871" spans="2:3" hidden="1">
      <c r="B15871" s="49" t="s">
        <v>13907</v>
      </c>
      <c r="C15871" s="49" t="s">
        <v>213</v>
      </c>
    </row>
    <row r="15872" spans="2:3" hidden="1">
      <c r="B15872" s="49" t="s">
        <v>13908</v>
      </c>
      <c r="C15872" s="49" t="s">
        <v>213</v>
      </c>
    </row>
    <row r="15873" spans="2:3" hidden="1">
      <c r="B15873" s="49" t="s">
        <v>13909</v>
      </c>
      <c r="C15873" s="49" t="s">
        <v>213</v>
      </c>
    </row>
    <row r="15874" spans="2:3" hidden="1">
      <c r="B15874" s="49" t="s">
        <v>13910</v>
      </c>
      <c r="C15874" s="49" t="s">
        <v>213</v>
      </c>
    </row>
    <row r="15875" spans="2:3" hidden="1">
      <c r="B15875" s="49" t="s">
        <v>13911</v>
      </c>
      <c r="C15875" s="49" t="s">
        <v>213</v>
      </c>
    </row>
    <row r="15876" spans="2:3" hidden="1">
      <c r="B15876" s="49" t="s">
        <v>13912</v>
      </c>
      <c r="C15876" s="49" t="s">
        <v>213</v>
      </c>
    </row>
    <row r="15877" spans="2:3" hidden="1">
      <c r="B15877" s="49" t="s">
        <v>13913</v>
      </c>
      <c r="C15877" s="49" t="s">
        <v>207</v>
      </c>
    </row>
    <row r="15878" spans="2:3" hidden="1">
      <c r="B15878" s="49" t="s">
        <v>13914</v>
      </c>
      <c r="C15878" s="49" t="s">
        <v>207</v>
      </c>
    </row>
    <row r="15879" spans="2:3" hidden="1">
      <c r="B15879" s="49" t="s">
        <v>13915</v>
      </c>
      <c r="C15879" s="49" t="s">
        <v>207</v>
      </c>
    </row>
    <row r="15880" spans="2:3" hidden="1">
      <c r="B15880" s="49" t="s">
        <v>13916</v>
      </c>
      <c r="C15880" s="49" t="s">
        <v>207</v>
      </c>
    </row>
    <row r="15881" spans="2:3" hidden="1">
      <c r="B15881" s="49" t="s">
        <v>13917</v>
      </c>
      <c r="C15881" s="49" t="s">
        <v>213</v>
      </c>
    </row>
    <row r="15882" spans="2:3" hidden="1">
      <c r="B15882" s="49" t="s">
        <v>13918</v>
      </c>
      <c r="C15882" s="49" t="s">
        <v>213</v>
      </c>
    </row>
    <row r="15883" spans="2:3" hidden="1">
      <c r="B15883" s="49" t="s">
        <v>13919</v>
      </c>
      <c r="C15883" s="49" t="s">
        <v>213</v>
      </c>
    </row>
    <row r="15884" spans="2:3" hidden="1">
      <c r="B15884" s="49" t="s">
        <v>13920</v>
      </c>
      <c r="C15884" s="49" t="s">
        <v>213</v>
      </c>
    </row>
    <row r="15885" spans="2:3" hidden="1">
      <c r="B15885" s="49" t="s">
        <v>13921</v>
      </c>
      <c r="C15885" s="49" t="s">
        <v>213</v>
      </c>
    </row>
    <row r="15886" spans="2:3" hidden="1">
      <c r="B15886" s="49" t="s">
        <v>13922</v>
      </c>
      <c r="C15886" s="49" t="s">
        <v>213</v>
      </c>
    </row>
    <row r="15887" spans="2:3" hidden="1">
      <c r="B15887" s="49" t="s">
        <v>13923</v>
      </c>
      <c r="C15887" s="49" t="s">
        <v>213</v>
      </c>
    </row>
    <row r="15888" spans="2:3" hidden="1">
      <c r="B15888" s="49" t="s">
        <v>13924</v>
      </c>
      <c r="C15888" s="49" t="s">
        <v>213</v>
      </c>
    </row>
    <row r="15889" spans="2:3" hidden="1">
      <c r="B15889" s="49" t="s">
        <v>13925</v>
      </c>
      <c r="C15889" s="49" t="s">
        <v>213</v>
      </c>
    </row>
    <row r="15890" spans="2:3" hidden="1">
      <c r="B15890" s="49" t="s">
        <v>13926</v>
      </c>
      <c r="C15890" s="49" t="s">
        <v>213</v>
      </c>
    </row>
    <row r="15891" spans="2:3" hidden="1">
      <c r="B15891" s="49" t="s">
        <v>13927</v>
      </c>
      <c r="C15891" s="49" t="s">
        <v>213</v>
      </c>
    </row>
    <row r="15892" spans="2:3" hidden="1">
      <c r="B15892" s="49" t="s">
        <v>13928</v>
      </c>
      <c r="C15892" s="49" t="s">
        <v>213</v>
      </c>
    </row>
    <row r="15893" spans="2:3" hidden="1">
      <c r="B15893" s="49" t="s">
        <v>13929</v>
      </c>
      <c r="C15893" s="49" t="s">
        <v>213</v>
      </c>
    </row>
    <row r="15894" spans="2:3" hidden="1">
      <c r="B15894" s="49" t="s">
        <v>13930</v>
      </c>
      <c r="C15894" s="49" t="s">
        <v>213</v>
      </c>
    </row>
    <row r="15895" spans="2:3" hidden="1">
      <c r="B15895" s="49" t="s">
        <v>13931</v>
      </c>
      <c r="C15895" s="49" t="s">
        <v>213</v>
      </c>
    </row>
    <row r="15896" spans="2:3" hidden="1">
      <c r="B15896" s="49" t="s">
        <v>13932</v>
      </c>
      <c r="C15896" s="49" t="s">
        <v>213</v>
      </c>
    </row>
    <row r="15897" spans="2:3" hidden="1">
      <c r="B15897" s="49" t="s">
        <v>13933</v>
      </c>
      <c r="C15897" s="49" t="s">
        <v>213</v>
      </c>
    </row>
    <row r="15898" spans="2:3" hidden="1">
      <c r="B15898" s="49" t="s">
        <v>13934</v>
      </c>
      <c r="C15898" s="49" t="s">
        <v>213</v>
      </c>
    </row>
    <row r="15899" spans="2:3" hidden="1">
      <c r="B15899" s="49" t="s">
        <v>13935</v>
      </c>
      <c r="C15899" s="49" t="s">
        <v>207</v>
      </c>
    </row>
    <row r="15900" spans="2:3" hidden="1">
      <c r="B15900" s="49" t="s">
        <v>13936</v>
      </c>
      <c r="C15900" s="49" t="s">
        <v>207</v>
      </c>
    </row>
    <row r="15901" spans="2:3" hidden="1">
      <c r="B15901" s="49" t="s">
        <v>13937</v>
      </c>
      <c r="C15901" s="49" t="s">
        <v>207</v>
      </c>
    </row>
    <row r="15902" spans="2:3" hidden="1">
      <c r="B15902" s="49" t="s">
        <v>13938</v>
      </c>
      <c r="C15902" s="49" t="s">
        <v>207</v>
      </c>
    </row>
    <row r="15903" spans="2:3" hidden="1">
      <c r="B15903" s="49" t="s">
        <v>13939</v>
      </c>
      <c r="C15903" s="49" t="s">
        <v>213</v>
      </c>
    </row>
    <row r="15904" spans="2:3" hidden="1">
      <c r="B15904" s="49" t="s">
        <v>13940</v>
      </c>
      <c r="C15904" s="49" t="s">
        <v>213</v>
      </c>
    </row>
    <row r="15905" spans="2:3" hidden="1">
      <c r="B15905" s="49" t="s">
        <v>13941</v>
      </c>
      <c r="C15905" s="49" t="s">
        <v>213</v>
      </c>
    </row>
    <row r="15906" spans="2:3" hidden="1">
      <c r="B15906" s="49" t="s">
        <v>13942</v>
      </c>
      <c r="C15906" s="49" t="s">
        <v>213</v>
      </c>
    </row>
    <row r="15907" spans="2:3" hidden="1">
      <c r="B15907" s="49" t="s">
        <v>13943</v>
      </c>
      <c r="C15907" s="49" t="s">
        <v>213</v>
      </c>
    </row>
    <row r="15908" spans="2:3" hidden="1">
      <c r="B15908" s="49" t="s">
        <v>13944</v>
      </c>
      <c r="C15908" s="49" t="s">
        <v>213</v>
      </c>
    </row>
    <row r="15909" spans="2:3" hidden="1">
      <c r="B15909" s="49" t="s">
        <v>13945</v>
      </c>
      <c r="C15909" s="49" t="s">
        <v>213</v>
      </c>
    </row>
    <row r="15910" spans="2:3" hidden="1">
      <c r="B15910" s="49" t="s">
        <v>13946</v>
      </c>
      <c r="C15910" s="49" t="s">
        <v>213</v>
      </c>
    </row>
    <row r="15911" spans="2:3" hidden="1">
      <c r="B15911" s="49" t="s">
        <v>13947</v>
      </c>
      <c r="C15911" s="49" t="s">
        <v>213</v>
      </c>
    </row>
    <row r="15912" spans="2:3" hidden="1">
      <c r="B15912" s="49" t="s">
        <v>13948</v>
      </c>
      <c r="C15912" s="49" t="s">
        <v>213</v>
      </c>
    </row>
    <row r="15913" spans="2:3" hidden="1">
      <c r="B15913" s="49" t="s">
        <v>13949</v>
      </c>
      <c r="C15913" s="49" t="s">
        <v>213</v>
      </c>
    </row>
    <row r="15914" spans="2:3" hidden="1">
      <c r="B15914" s="49" t="s">
        <v>13950</v>
      </c>
      <c r="C15914" s="49" t="s">
        <v>213</v>
      </c>
    </row>
    <row r="15915" spans="2:3" hidden="1">
      <c r="B15915" s="49" t="s">
        <v>13951</v>
      </c>
      <c r="C15915" s="49" t="s">
        <v>213</v>
      </c>
    </row>
    <row r="15916" spans="2:3" hidden="1">
      <c r="B15916" s="49" t="s">
        <v>13952</v>
      </c>
      <c r="C15916" s="49" t="s">
        <v>213</v>
      </c>
    </row>
    <row r="15917" spans="2:3" hidden="1">
      <c r="B15917" s="49" t="s">
        <v>13953</v>
      </c>
      <c r="C15917" s="49" t="s">
        <v>206</v>
      </c>
    </row>
    <row r="15918" spans="2:3" hidden="1">
      <c r="B15918" s="49" t="s">
        <v>13954</v>
      </c>
      <c r="C15918" s="49" t="s">
        <v>206</v>
      </c>
    </row>
    <row r="15919" spans="2:3" hidden="1">
      <c r="B15919" s="49" t="s">
        <v>13955</v>
      </c>
      <c r="C15919" s="49" t="s">
        <v>206</v>
      </c>
    </row>
    <row r="15920" spans="2:3" hidden="1">
      <c r="B15920" s="49" t="s">
        <v>13956</v>
      </c>
      <c r="C15920" s="49" t="s">
        <v>206</v>
      </c>
    </row>
    <row r="15921" spans="2:3" hidden="1">
      <c r="B15921" s="49" t="s">
        <v>13957</v>
      </c>
      <c r="C15921" s="49" t="s">
        <v>206</v>
      </c>
    </row>
    <row r="15922" spans="2:3" hidden="1">
      <c r="B15922" s="49" t="s">
        <v>13958</v>
      </c>
      <c r="C15922" s="49" t="s">
        <v>206</v>
      </c>
    </row>
    <row r="15923" spans="2:3" hidden="1">
      <c r="B15923" s="49" t="s">
        <v>13959</v>
      </c>
      <c r="C15923" s="49" t="s">
        <v>206</v>
      </c>
    </row>
    <row r="15924" spans="2:3" hidden="1">
      <c r="B15924" s="49" t="s">
        <v>13960</v>
      </c>
      <c r="C15924" s="49" t="s">
        <v>206</v>
      </c>
    </row>
    <row r="15925" spans="2:3" hidden="1">
      <c r="B15925" s="49" t="s">
        <v>13961</v>
      </c>
      <c r="C15925" s="49" t="s">
        <v>206</v>
      </c>
    </row>
    <row r="15926" spans="2:3" hidden="1">
      <c r="B15926" s="49" t="s">
        <v>13962</v>
      </c>
      <c r="C15926" s="49" t="s">
        <v>207</v>
      </c>
    </row>
    <row r="15927" spans="2:3" hidden="1">
      <c r="B15927" s="49" t="s">
        <v>13963</v>
      </c>
      <c r="C15927" s="49" t="s">
        <v>207</v>
      </c>
    </row>
    <row r="15928" spans="2:3" hidden="1">
      <c r="B15928" s="49" t="s">
        <v>13964</v>
      </c>
      <c r="C15928" s="49" t="s">
        <v>207</v>
      </c>
    </row>
    <row r="15929" spans="2:3" hidden="1">
      <c r="B15929" s="49" t="s">
        <v>13965</v>
      </c>
      <c r="C15929" s="49" t="s">
        <v>207</v>
      </c>
    </row>
    <row r="15930" spans="2:3" hidden="1">
      <c r="B15930" s="49" t="s">
        <v>13966</v>
      </c>
      <c r="C15930" s="49" t="s">
        <v>207</v>
      </c>
    </row>
    <row r="15931" spans="2:3" hidden="1">
      <c r="B15931" s="49" t="s">
        <v>13967</v>
      </c>
      <c r="C15931" s="49" t="s">
        <v>213</v>
      </c>
    </row>
    <row r="15932" spans="2:3" hidden="1">
      <c r="B15932" s="49" t="s">
        <v>13968</v>
      </c>
      <c r="C15932" s="49" t="s">
        <v>213</v>
      </c>
    </row>
    <row r="15933" spans="2:3" hidden="1">
      <c r="B15933" s="49" t="s">
        <v>13969</v>
      </c>
      <c r="C15933" s="49" t="s">
        <v>213</v>
      </c>
    </row>
    <row r="15934" spans="2:3" hidden="1">
      <c r="B15934" s="49" t="s">
        <v>13970</v>
      </c>
      <c r="C15934" s="49" t="s">
        <v>207</v>
      </c>
    </row>
    <row r="15935" spans="2:3" hidden="1">
      <c r="B15935" s="49" t="s">
        <v>13971</v>
      </c>
      <c r="C15935" s="49" t="s">
        <v>213</v>
      </c>
    </row>
    <row r="15936" spans="2:3" hidden="1">
      <c r="B15936" s="49" t="s">
        <v>13972</v>
      </c>
      <c r="C15936" s="49" t="s">
        <v>213</v>
      </c>
    </row>
    <row r="15937" spans="2:3" hidden="1">
      <c r="B15937" s="49" t="s">
        <v>13973</v>
      </c>
      <c r="C15937" s="49" t="s">
        <v>213</v>
      </c>
    </row>
    <row r="15938" spans="2:3" hidden="1">
      <c r="B15938" s="49" t="s">
        <v>13974</v>
      </c>
      <c r="C15938" s="49" t="s">
        <v>213</v>
      </c>
    </row>
    <row r="15939" spans="2:3" hidden="1">
      <c r="B15939" s="49" t="s">
        <v>13975</v>
      </c>
      <c r="C15939" s="49" t="s">
        <v>213</v>
      </c>
    </row>
    <row r="15940" spans="2:3" hidden="1">
      <c r="B15940" s="49" t="s">
        <v>13976</v>
      </c>
      <c r="C15940" s="49" t="s">
        <v>213</v>
      </c>
    </row>
    <row r="15941" spans="2:3" hidden="1">
      <c r="B15941" s="49" t="s">
        <v>13977</v>
      </c>
      <c r="C15941" s="49" t="s">
        <v>207</v>
      </c>
    </row>
    <row r="15942" spans="2:3" hidden="1">
      <c r="B15942" s="49" t="s">
        <v>13978</v>
      </c>
      <c r="C15942" s="49" t="s">
        <v>213</v>
      </c>
    </row>
    <row r="15943" spans="2:3" hidden="1">
      <c r="B15943" s="49" t="s">
        <v>13979</v>
      </c>
      <c r="C15943" s="49" t="s">
        <v>213</v>
      </c>
    </row>
    <row r="15944" spans="2:3" hidden="1">
      <c r="B15944" s="49" t="s">
        <v>13980</v>
      </c>
      <c r="C15944" s="49" t="s">
        <v>213</v>
      </c>
    </row>
    <row r="15945" spans="2:3" hidden="1">
      <c r="B15945" s="49" t="s">
        <v>13981</v>
      </c>
      <c r="C15945" s="49" t="s">
        <v>213</v>
      </c>
    </row>
    <row r="15946" spans="2:3" hidden="1">
      <c r="B15946" s="49" t="s">
        <v>13982</v>
      </c>
      <c r="C15946" s="49" t="s">
        <v>213</v>
      </c>
    </row>
    <row r="15947" spans="2:3" hidden="1">
      <c r="B15947" s="49" t="s">
        <v>13983</v>
      </c>
      <c r="C15947" s="49" t="s">
        <v>213</v>
      </c>
    </row>
    <row r="15948" spans="2:3" hidden="1">
      <c r="B15948" s="49" t="s">
        <v>13984</v>
      </c>
      <c r="C15948" s="49" t="s">
        <v>213</v>
      </c>
    </row>
    <row r="15949" spans="2:3" hidden="1">
      <c r="B15949" s="49" t="s">
        <v>13985</v>
      </c>
      <c r="C15949" s="49" t="s">
        <v>213</v>
      </c>
    </row>
    <row r="15950" spans="2:3" hidden="1">
      <c r="B15950" s="49" t="s">
        <v>13986</v>
      </c>
      <c r="C15950" s="49" t="s">
        <v>213</v>
      </c>
    </row>
    <row r="15951" spans="2:3" hidden="1">
      <c r="B15951" s="49" t="s">
        <v>13987</v>
      </c>
      <c r="C15951" s="49" t="s">
        <v>213</v>
      </c>
    </row>
    <row r="15952" spans="2:3" hidden="1">
      <c r="B15952" s="49" t="s">
        <v>13988</v>
      </c>
      <c r="C15952" s="49" t="s">
        <v>213</v>
      </c>
    </row>
    <row r="15953" spans="2:3" hidden="1">
      <c r="B15953" s="49" t="s">
        <v>13989</v>
      </c>
      <c r="C15953" s="49" t="s">
        <v>213</v>
      </c>
    </row>
    <row r="15954" spans="2:3" hidden="1">
      <c r="B15954" s="49" t="s">
        <v>13990</v>
      </c>
      <c r="C15954" s="49" t="s">
        <v>213</v>
      </c>
    </row>
    <row r="15955" spans="2:3" hidden="1">
      <c r="B15955" s="49" t="s">
        <v>13991</v>
      </c>
      <c r="C15955" s="49" t="s">
        <v>213</v>
      </c>
    </row>
    <row r="15956" spans="2:3" hidden="1">
      <c r="B15956" s="49" t="s">
        <v>13992</v>
      </c>
      <c r="C15956" s="49" t="s">
        <v>207</v>
      </c>
    </row>
    <row r="15957" spans="2:3" hidden="1">
      <c r="B15957" s="49" t="s">
        <v>13993</v>
      </c>
      <c r="C15957" s="49" t="s">
        <v>213</v>
      </c>
    </row>
    <row r="15958" spans="2:3" hidden="1">
      <c r="B15958" s="49" t="s">
        <v>13994</v>
      </c>
      <c r="C15958" s="49" t="s">
        <v>213</v>
      </c>
    </row>
    <row r="15959" spans="2:3" hidden="1">
      <c r="B15959" s="49" t="s">
        <v>13995</v>
      </c>
      <c r="C15959" s="49" t="s">
        <v>213</v>
      </c>
    </row>
    <row r="15960" spans="2:3" hidden="1">
      <c r="B15960" s="49" t="s">
        <v>13996</v>
      </c>
      <c r="C15960" s="49" t="s">
        <v>213</v>
      </c>
    </row>
    <row r="15961" spans="2:3" hidden="1">
      <c r="B15961" s="49" t="s">
        <v>13997</v>
      </c>
      <c r="C15961" s="49" t="s">
        <v>213</v>
      </c>
    </row>
    <row r="15962" spans="2:3" hidden="1">
      <c r="B15962" s="49" t="s">
        <v>13998</v>
      </c>
      <c r="C15962" s="49" t="s">
        <v>213</v>
      </c>
    </row>
    <row r="15963" spans="2:3" hidden="1">
      <c r="B15963" s="49" t="s">
        <v>13999</v>
      </c>
      <c r="C15963" s="49" t="s">
        <v>213</v>
      </c>
    </row>
    <row r="15964" spans="2:3" hidden="1">
      <c r="B15964" s="49" t="s">
        <v>14000</v>
      </c>
      <c r="C15964" s="49" t="s">
        <v>213</v>
      </c>
    </row>
    <row r="15965" spans="2:3" hidden="1">
      <c r="B15965" s="49" t="s">
        <v>14001</v>
      </c>
      <c r="C15965" s="49" t="s">
        <v>213</v>
      </c>
    </row>
    <row r="15966" spans="2:3" hidden="1">
      <c r="B15966" s="49" t="s">
        <v>14002</v>
      </c>
      <c r="C15966" s="49" t="s">
        <v>213</v>
      </c>
    </row>
    <row r="15967" spans="2:3" hidden="1">
      <c r="B15967" s="49" t="s">
        <v>14003</v>
      </c>
      <c r="C15967" s="49" t="s">
        <v>213</v>
      </c>
    </row>
    <row r="15968" spans="2:3" hidden="1">
      <c r="B15968" s="49" t="s">
        <v>14004</v>
      </c>
      <c r="C15968" s="49" t="s">
        <v>213</v>
      </c>
    </row>
    <row r="15969" spans="2:3" hidden="1">
      <c r="B15969" s="49" t="s">
        <v>14005</v>
      </c>
      <c r="C15969" s="49" t="s">
        <v>213</v>
      </c>
    </row>
    <row r="15970" spans="2:3" hidden="1">
      <c r="B15970" s="49" t="s">
        <v>14006</v>
      </c>
      <c r="C15970" s="49" t="s">
        <v>213</v>
      </c>
    </row>
    <row r="15971" spans="2:3" hidden="1">
      <c r="B15971" s="49" t="s">
        <v>14007</v>
      </c>
      <c r="C15971" s="49" t="s">
        <v>207</v>
      </c>
    </row>
    <row r="15972" spans="2:3" hidden="1">
      <c r="B15972" s="49" t="s">
        <v>14008</v>
      </c>
      <c r="C15972" s="49" t="s">
        <v>213</v>
      </c>
    </row>
    <row r="15973" spans="2:3" hidden="1">
      <c r="B15973" s="49" t="s">
        <v>14009</v>
      </c>
      <c r="C15973" s="49" t="s">
        <v>213</v>
      </c>
    </row>
    <row r="15974" spans="2:3" hidden="1">
      <c r="B15974" s="49" t="s">
        <v>14010</v>
      </c>
      <c r="C15974" s="49" t="s">
        <v>213</v>
      </c>
    </row>
    <row r="15975" spans="2:3" hidden="1">
      <c r="B15975" s="49" t="s">
        <v>14011</v>
      </c>
      <c r="C15975" s="49" t="s">
        <v>213</v>
      </c>
    </row>
    <row r="15976" spans="2:3" hidden="1">
      <c r="B15976" s="49" t="s">
        <v>14012</v>
      </c>
      <c r="C15976" s="49" t="s">
        <v>213</v>
      </c>
    </row>
    <row r="15977" spans="2:3" hidden="1">
      <c r="B15977" s="49" t="s">
        <v>14013</v>
      </c>
      <c r="C15977" s="49" t="s">
        <v>213</v>
      </c>
    </row>
    <row r="15978" spans="2:3" hidden="1">
      <c r="B15978" s="49" t="s">
        <v>14014</v>
      </c>
      <c r="C15978" s="49" t="s">
        <v>213</v>
      </c>
    </row>
    <row r="15979" spans="2:3" hidden="1">
      <c r="B15979" s="49" t="s">
        <v>14015</v>
      </c>
      <c r="C15979" s="49" t="s">
        <v>213</v>
      </c>
    </row>
    <row r="15980" spans="2:3" hidden="1">
      <c r="B15980" s="49" t="s">
        <v>14016</v>
      </c>
      <c r="C15980" s="49" t="s">
        <v>209</v>
      </c>
    </row>
    <row r="15981" spans="2:3" hidden="1">
      <c r="B15981" s="49" t="s">
        <v>14017</v>
      </c>
      <c r="C15981" s="49" t="s">
        <v>209</v>
      </c>
    </row>
    <row r="15982" spans="2:3" hidden="1">
      <c r="B15982" s="49" t="s">
        <v>14018</v>
      </c>
      <c r="C15982" s="49" t="s">
        <v>209</v>
      </c>
    </row>
    <row r="15983" spans="2:3" hidden="1">
      <c r="B15983" s="49" t="s">
        <v>14019</v>
      </c>
      <c r="C15983" s="49" t="s">
        <v>209</v>
      </c>
    </row>
    <row r="15984" spans="2:3" hidden="1">
      <c r="B15984" s="49" t="s">
        <v>14020</v>
      </c>
      <c r="C15984" s="49" t="s">
        <v>209</v>
      </c>
    </row>
    <row r="15985" spans="2:3" hidden="1">
      <c r="B15985" s="49" t="s">
        <v>14021</v>
      </c>
      <c r="C15985" s="49" t="s">
        <v>209</v>
      </c>
    </row>
    <row r="15986" spans="2:3" hidden="1">
      <c r="B15986" s="49" t="s">
        <v>14022</v>
      </c>
      <c r="C15986" s="49" t="s">
        <v>209</v>
      </c>
    </row>
    <row r="15987" spans="2:3" hidden="1">
      <c r="B15987" s="49" t="s">
        <v>14023</v>
      </c>
      <c r="C15987" s="49" t="s">
        <v>209</v>
      </c>
    </row>
    <row r="15988" spans="2:3" hidden="1">
      <c r="B15988" s="49" t="s">
        <v>14024</v>
      </c>
      <c r="C15988" s="49" t="s">
        <v>209</v>
      </c>
    </row>
    <row r="15989" spans="2:3" hidden="1">
      <c r="B15989" s="49" t="s">
        <v>14025</v>
      </c>
      <c r="C15989" s="49" t="s">
        <v>209</v>
      </c>
    </row>
    <row r="15990" spans="2:3" hidden="1">
      <c r="B15990" s="49" t="s">
        <v>14026</v>
      </c>
      <c r="C15990" s="49" t="s">
        <v>209</v>
      </c>
    </row>
    <row r="15991" spans="2:3" hidden="1">
      <c r="B15991" s="49" t="s">
        <v>14027</v>
      </c>
      <c r="C15991" s="49" t="s">
        <v>209</v>
      </c>
    </row>
    <row r="15992" spans="2:3" hidden="1">
      <c r="B15992" s="49" t="s">
        <v>14028</v>
      </c>
      <c r="C15992" s="49" t="s">
        <v>209</v>
      </c>
    </row>
    <row r="15993" spans="2:3" hidden="1">
      <c r="B15993" s="49" t="s">
        <v>14029</v>
      </c>
      <c r="C15993" s="49" t="s">
        <v>209</v>
      </c>
    </row>
    <row r="15994" spans="2:3" hidden="1">
      <c r="B15994" s="49" t="s">
        <v>14030</v>
      </c>
      <c r="C15994" s="49" t="s">
        <v>209</v>
      </c>
    </row>
    <row r="15995" spans="2:3" hidden="1">
      <c r="B15995" s="49" t="s">
        <v>14031</v>
      </c>
      <c r="C15995" s="49" t="s">
        <v>209</v>
      </c>
    </row>
    <row r="15996" spans="2:3" hidden="1">
      <c r="B15996" s="49" t="s">
        <v>14032</v>
      </c>
      <c r="C15996" s="49" t="s">
        <v>209</v>
      </c>
    </row>
    <row r="15997" spans="2:3" hidden="1">
      <c r="B15997" s="49" t="s">
        <v>14033</v>
      </c>
      <c r="C15997" s="49" t="s">
        <v>209</v>
      </c>
    </row>
    <row r="15998" spans="2:3" hidden="1">
      <c r="B15998" s="49" t="s">
        <v>14034</v>
      </c>
      <c r="C15998" s="49" t="s">
        <v>209</v>
      </c>
    </row>
    <row r="15999" spans="2:3" hidden="1">
      <c r="B15999" s="49" t="s">
        <v>14035</v>
      </c>
      <c r="C15999" s="49" t="s">
        <v>209</v>
      </c>
    </row>
    <row r="16000" spans="2:3" hidden="1">
      <c r="B16000" s="49" t="s">
        <v>14036</v>
      </c>
      <c r="C16000" s="49" t="s">
        <v>209</v>
      </c>
    </row>
    <row r="16001" spans="2:3" hidden="1">
      <c r="B16001" s="49" t="s">
        <v>14037</v>
      </c>
      <c r="C16001" s="49" t="s">
        <v>209</v>
      </c>
    </row>
    <row r="16002" spans="2:3" hidden="1">
      <c r="B16002" s="49" t="s">
        <v>14038</v>
      </c>
      <c r="C16002" s="49" t="s">
        <v>209</v>
      </c>
    </row>
    <row r="16003" spans="2:3" hidden="1">
      <c r="B16003" s="49" t="s">
        <v>14039</v>
      </c>
      <c r="C16003" s="49" t="s">
        <v>209</v>
      </c>
    </row>
    <row r="16004" spans="2:3" hidden="1">
      <c r="B16004" s="49" t="s">
        <v>14040</v>
      </c>
      <c r="C16004" s="49" t="s">
        <v>209</v>
      </c>
    </row>
    <row r="16005" spans="2:3" hidden="1">
      <c r="B16005" s="49" t="s">
        <v>14041</v>
      </c>
      <c r="C16005" s="49" t="s">
        <v>209</v>
      </c>
    </row>
    <row r="16006" spans="2:3" hidden="1">
      <c r="B16006" s="49" t="s">
        <v>14042</v>
      </c>
      <c r="C16006" s="49" t="s">
        <v>209</v>
      </c>
    </row>
    <row r="16007" spans="2:3" hidden="1">
      <c r="B16007" s="49" t="s">
        <v>14043</v>
      </c>
      <c r="C16007" s="49" t="s">
        <v>207</v>
      </c>
    </row>
    <row r="16008" spans="2:3" hidden="1">
      <c r="B16008" s="49" t="s">
        <v>14044</v>
      </c>
      <c r="C16008" s="49" t="s">
        <v>213</v>
      </c>
    </row>
    <row r="16009" spans="2:3" hidden="1">
      <c r="B16009" s="49" t="s">
        <v>14045</v>
      </c>
      <c r="C16009" s="49" t="s">
        <v>213</v>
      </c>
    </row>
    <row r="16010" spans="2:3" hidden="1">
      <c r="B16010" s="49" t="s">
        <v>14046</v>
      </c>
      <c r="C16010" s="49" t="s">
        <v>213</v>
      </c>
    </row>
    <row r="16011" spans="2:3" hidden="1">
      <c r="B16011" s="49" t="s">
        <v>14047</v>
      </c>
      <c r="C16011" s="49" t="s">
        <v>213</v>
      </c>
    </row>
    <row r="16012" spans="2:3" hidden="1">
      <c r="B16012" s="49" t="s">
        <v>14048</v>
      </c>
      <c r="C16012" s="49" t="s">
        <v>213</v>
      </c>
    </row>
    <row r="16013" spans="2:3" hidden="1">
      <c r="B16013" s="49" t="s">
        <v>14049</v>
      </c>
      <c r="C16013" s="49" t="s">
        <v>213</v>
      </c>
    </row>
    <row r="16014" spans="2:3" hidden="1">
      <c r="B16014" s="49" t="s">
        <v>14050</v>
      </c>
      <c r="C16014" s="49" t="s">
        <v>213</v>
      </c>
    </row>
    <row r="16015" spans="2:3" hidden="1">
      <c r="B16015" s="49" t="s">
        <v>14051</v>
      </c>
      <c r="C16015" s="49" t="s">
        <v>213</v>
      </c>
    </row>
    <row r="16016" spans="2:3" hidden="1">
      <c r="B16016" s="49" t="s">
        <v>14052</v>
      </c>
      <c r="C16016" s="49" t="s">
        <v>213</v>
      </c>
    </row>
    <row r="16017" spans="2:3" hidden="1">
      <c r="B16017" s="49" t="s">
        <v>14053</v>
      </c>
      <c r="C16017" s="49" t="s">
        <v>213</v>
      </c>
    </row>
    <row r="16018" spans="2:3" hidden="1">
      <c r="B16018" s="49" t="s">
        <v>14054</v>
      </c>
      <c r="C16018" s="49" t="s">
        <v>207</v>
      </c>
    </row>
    <row r="16019" spans="2:3" hidden="1">
      <c r="B16019" s="49" t="s">
        <v>14055</v>
      </c>
      <c r="C16019" s="49" t="s">
        <v>207</v>
      </c>
    </row>
    <row r="16020" spans="2:3" hidden="1">
      <c r="B16020" s="49" t="s">
        <v>14056</v>
      </c>
      <c r="C16020" s="49" t="s">
        <v>207</v>
      </c>
    </row>
    <row r="16021" spans="2:3" hidden="1">
      <c r="B16021" s="49" t="s">
        <v>14057</v>
      </c>
      <c r="C16021" s="49" t="s">
        <v>213</v>
      </c>
    </row>
    <row r="16022" spans="2:3" hidden="1">
      <c r="B16022" s="49" t="s">
        <v>14058</v>
      </c>
      <c r="C16022" s="49" t="s">
        <v>213</v>
      </c>
    </row>
    <row r="16023" spans="2:3" hidden="1">
      <c r="B16023" s="49" t="s">
        <v>14059</v>
      </c>
      <c r="C16023" s="49" t="s">
        <v>213</v>
      </c>
    </row>
    <row r="16024" spans="2:3" hidden="1">
      <c r="B16024" s="49" t="s">
        <v>14060</v>
      </c>
      <c r="C16024" s="49" t="s">
        <v>213</v>
      </c>
    </row>
    <row r="16025" spans="2:3" hidden="1">
      <c r="B16025" s="49" t="s">
        <v>14061</v>
      </c>
      <c r="C16025" s="49" t="s">
        <v>213</v>
      </c>
    </row>
    <row r="16026" spans="2:3" hidden="1">
      <c r="B16026" s="49" t="s">
        <v>14062</v>
      </c>
      <c r="C16026" s="49" t="s">
        <v>213</v>
      </c>
    </row>
    <row r="16027" spans="2:3" hidden="1">
      <c r="B16027" s="49" t="s">
        <v>14063</v>
      </c>
      <c r="C16027" s="49" t="s">
        <v>213</v>
      </c>
    </row>
    <row r="16028" spans="2:3" hidden="1">
      <c r="B16028" s="49" t="s">
        <v>14064</v>
      </c>
      <c r="C16028" s="49" t="s">
        <v>213</v>
      </c>
    </row>
    <row r="16029" spans="2:3" hidden="1">
      <c r="B16029" s="49" t="s">
        <v>14065</v>
      </c>
      <c r="C16029" s="49" t="s">
        <v>213</v>
      </c>
    </row>
    <row r="16030" spans="2:3" hidden="1">
      <c r="B16030" s="49" t="s">
        <v>14066</v>
      </c>
      <c r="C16030" s="49" t="s">
        <v>213</v>
      </c>
    </row>
    <row r="16031" spans="2:3" hidden="1">
      <c r="B16031" s="49" t="s">
        <v>14067</v>
      </c>
      <c r="C16031" s="49" t="s">
        <v>213</v>
      </c>
    </row>
    <row r="16032" spans="2:3" hidden="1">
      <c r="B16032" s="49" t="s">
        <v>14068</v>
      </c>
      <c r="C16032" s="49" t="s">
        <v>207</v>
      </c>
    </row>
    <row r="16033" spans="2:3" hidden="1">
      <c r="B16033" s="49" t="s">
        <v>14069</v>
      </c>
      <c r="C16033" s="49" t="s">
        <v>207</v>
      </c>
    </row>
    <row r="16034" spans="2:3" hidden="1">
      <c r="B16034" s="49" t="s">
        <v>14070</v>
      </c>
      <c r="C16034" s="49" t="s">
        <v>207</v>
      </c>
    </row>
    <row r="16035" spans="2:3" hidden="1">
      <c r="B16035" s="49" t="s">
        <v>14071</v>
      </c>
      <c r="C16035" s="49" t="s">
        <v>213</v>
      </c>
    </row>
    <row r="16036" spans="2:3" hidden="1">
      <c r="B16036" s="49" t="s">
        <v>14072</v>
      </c>
      <c r="C16036" s="49" t="s">
        <v>213</v>
      </c>
    </row>
    <row r="16037" spans="2:3" hidden="1">
      <c r="B16037" s="49" t="s">
        <v>14073</v>
      </c>
      <c r="C16037" s="49" t="s">
        <v>213</v>
      </c>
    </row>
    <row r="16038" spans="2:3" hidden="1">
      <c r="B16038" s="49" t="s">
        <v>14074</v>
      </c>
      <c r="C16038" s="49" t="s">
        <v>213</v>
      </c>
    </row>
    <row r="16039" spans="2:3" hidden="1">
      <c r="B16039" s="49" t="s">
        <v>14075</v>
      </c>
      <c r="C16039" s="49" t="s">
        <v>213</v>
      </c>
    </row>
    <row r="16040" spans="2:3" hidden="1">
      <c r="B16040" s="49" t="s">
        <v>14076</v>
      </c>
      <c r="C16040" s="49" t="s">
        <v>213</v>
      </c>
    </row>
    <row r="16041" spans="2:3" hidden="1">
      <c r="B16041" s="49" t="s">
        <v>14077</v>
      </c>
      <c r="C16041" s="49" t="s">
        <v>213</v>
      </c>
    </row>
    <row r="16042" spans="2:3" hidden="1">
      <c r="B16042" s="49" t="s">
        <v>14078</v>
      </c>
      <c r="C16042" s="49" t="s">
        <v>213</v>
      </c>
    </row>
    <row r="16043" spans="2:3" hidden="1">
      <c r="B16043" s="49" t="s">
        <v>14079</v>
      </c>
      <c r="C16043" s="49" t="s">
        <v>213</v>
      </c>
    </row>
    <row r="16044" spans="2:3" hidden="1">
      <c r="B16044" s="49" t="s">
        <v>14080</v>
      </c>
      <c r="C16044" s="49" t="s">
        <v>213</v>
      </c>
    </row>
    <row r="16045" spans="2:3" hidden="1">
      <c r="B16045" s="49" t="s">
        <v>14081</v>
      </c>
      <c r="C16045" s="49" t="s">
        <v>213</v>
      </c>
    </row>
    <row r="16046" spans="2:3" hidden="1">
      <c r="B16046" s="49" t="s">
        <v>14082</v>
      </c>
      <c r="C16046" s="49" t="s">
        <v>213</v>
      </c>
    </row>
    <row r="16047" spans="2:3" hidden="1">
      <c r="B16047" s="49" t="s">
        <v>14083</v>
      </c>
      <c r="C16047" s="49" t="s">
        <v>213</v>
      </c>
    </row>
    <row r="16048" spans="2:3" hidden="1">
      <c r="B16048" s="49" t="s">
        <v>14084</v>
      </c>
      <c r="C16048" s="49" t="s">
        <v>213</v>
      </c>
    </row>
    <row r="16049" spans="2:3" hidden="1">
      <c r="B16049" s="49" t="s">
        <v>14085</v>
      </c>
      <c r="C16049" s="49" t="s">
        <v>213</v>
      </c>
    </row>
    <row r="16050" spans="2:3" hidden="1">
      <c r="B16050" s="49" t="s">
        <v>14086</v>
      </c>
      <c r="C16050" s="49" t="s">
        <v>207</v>
      </c>
    </row>
    <row r="16051" spans="2:3" hidden="1">
      <c r="B16051" s="49" t="s">
        <v>14087</v>
      </c>
      <c r="C16051" s="49" t="s">
        <v>207</v>
      </c>
    </row>
    <row r="16052" spans="2:3" hidden="1">
      <c r="B16052" s="49" t="s">
        <v>14088</v>
      </c>
      <c r="C16052" s="49" t="s">
        <v>207</v>
      </c>
    </row>
    <row r="16053" spans="2:3" hidden="1">
      <c r="B16053" s="49" t="s">
        <v>14089</v>
      </c>
      <c r="C16053" s="49" t="s">
        <v>207</v>
      </c>
    </row>
    <row r="16054" spans="2:3" hidden="1">
      <c r="B16054" s="49" t="s">
        <v>14090</v>
      </c>
      <c r="C16054" s="49" t="s">
        <v>213</v>
      </c>
    </row>
    <row r="16055" spans="2:3" hidden="1">
      <c r="B16055" s="49" t="s">
        <v>14091</v>
      </c>
      <c r="C16055" s="49" t="s">
        <v>213</v>
      </c>
    </row>
    <row r="16056" spans="2:3" hidden="1">
      <c r="B16056" s="49" t="s">
        <v>14092</v>
      </c>
      <c r="C16056" s="49" t="s">
        <v>213</v>
      </c>
    </row>
    <row r="16057" spans="2:3" hidden="1">
      <c r="B16057" s="49" t="s">
        <v>14093</v>
      </c>
      <c r="C16057" s="49" t="s">
        <v>213</v>
      </c>
    </row>
    <row r="16058" spans="2:3" hidden="1">
      <c r="B16058" s="49" t="s">
        <v>14094</v>
      </c>
      <c r="C16058" s="49" t="s">
        <v>213</v>
      </c>
    </row>
    <row r="16059" spans="2:3" hidden="1">
      <c r="B16059" s="49" t="s">
        <v>14095</v>
      </c>
      <c r="C16059" s="49" t="s">
        <v>213</v>
      </c>
    </row>
    <row r="16060" spans="2:3" hidden="1">
      <c r="B16060" s="49" t="s">
        <v>14096</v>
      </c>
      <c r="C16060" s="49" t="s">
        <v>213</v>
      </c>
    </row>
    <row r="16061" spans="2:3" hidden="1">
      <c r="B16061" s="49" t="s">
        <v>14097</v>
      </c>
      <c r="C16061" s="49" t="s">
        <v>213</v>
      </c>
    </row>
    <row r="16062" spans="2:3" hidden="1">
      <c r="B16062" s="49" t="s">
        <v>14098</v>
      </c>
      <c r="C16062" s="49" t="s">
        <v>213</v>
      </c>
    </row>
    <row r="16063" spans="2:3" hidden="1">
      <c r="B16063" s="49" t="s">
        <v>14099</v>
      </c>
      <c r="C16063" s="49" t="s">
        <v>213</v>
      </c>
    </row>
    <row r="16064" spans="2:3" hidden="1">
      <c r="B16064" s="49" t="s">
        <v>14100</v>
      </c>
      <c r="C16064" s="49" t="s">
        <v>213</v>
      </c>
    </row>
    <row r="16065" spans="2:3" hidden="1">
      <c r="B16065" s="49" t="s">
        <v>14101</v>
      </c>
      <c r="C16065" s="49" t="s">
        <v>213</v>
      </c>
    </row>
    <row r="16066" spans="2:3" hidden="1">
      <c r="B16066" s="49" t="s">
        <v>14102</v>
      </c>
      <c r="C16066" s="49" t="s">
        <v>213</v>
      </c>
    </row>
    <row r="16067" spans="2:3" hidden="1">
      <c r="B16067" s="49" t="s">
        <v>14103</v>
      </c>
      <c r="C16067" s="49" t="s">
        <v>213</v>
      </c>
    </row>
    <row r="16068" spans="2:3" hidden="1">
      <c r="B16068" s="49" t="s">
        <v>14104</v>
      </c>
      <c r="C16068" s="49" t="s">
        <v>206</v>
      </c>
    </row>
    <row r="16069" spans="2:3" hidden="1">
      <c r="B16069" s="49" t="s">
        <v>14105</v>
      </c>
      <c r="C16069" s="49" t="s">
        <v>206</v>
      </c>
    </row>
    <row r="16070" spans="2:3" hidden="1">
      <c r="B16070" s="49" t="s">
        <v>14106</v>
      </c>
      <c r="C16070" s="49" t="s">
        <v>206</v>
      </c>
    </row>
    <row r="16071" spans="2:3" hidden="1">
      <c r="B16071" s="49" t="s">
        <v>14107</v>
      </c>
      <c r="C16071" s="49" t="s">
        <v>206</v>
      </c>
    </row>
    <row r="16072" spans="2:3" hidden="1">
      <c r="B16072" s="49" t="s">
        <v>14108</v>
      </c>
      <c r="C16072" s="49" t="s">
        <v>206</v>
      </c>
    </row>
    <row r="16073" spans="2:3" hidden="1">
      <c r="B16073" s="49" t="s">
        <v>14109</v>
      </c>
      <c r="C16073" s="49" t="s">
        <v>206</v>
      </c>
    </row>
    <row r="16074" spans="2:3" hidden="1">
      <c r="B16074" s="49" t="s">
        <v>14110</v>
      </c>
      <c r="C16074" s="49" t="s">
        <v>206</v>
      </c>
    </row>
    <row r="16075" spans="2:3" hidden="1">
      <c r="B16075" s="49" t="s">
        <v>14111</v>
      </c>
      <c r="C16075" s="49" t="s">
        <v>206</v>
      </c>
    </row>
    <row r="16076" spans="2:3" hidden="1">
      <c r="B16076" s="49" t="s">
        <v>14112</v>
      </c>
      <c r="C16076" s="49" t="s">
        <v>206</v>
      </c>
    </row>
    <row r="16077" spans="2:3" hidden="1">
      <c r="B16077" s="49" t="s">
        <v>14113</v>
      </c>
      <c r="C16077" s="49" t="s">
        <v>213</v>
      </c>
    </row>
    <row r="16078" spans="2:3" hidden="1">
      <c r="B16078" s="49" t="s">
        <v>14114</v>
      </c>
      <c r="C16078" s="49" t="s">
        <v>213</v>
      </c>
    </row>
    <row r="16079" spans="2:3" hidden="1">
      <c r="B16079" s="49" t="s">
        <v>14115</v>
      </c>
      <c r="C16079" s="49" t="s">
        <v>213</v>
      </c>
    </row>
    <row r="16080" spans="2:3" hidden="1">
      <c r="B16080" s="49" t="s">
        <v>14116</v>
      </c>
      <c r="C16080" s="49" t="s">
        <v>213</v>
      </c>
    </row>
    <row r="16081" spans="2:3" hidden="1">
      <c r="B16081" s="49" t="s">
        <v>14117</v>
      </c>
      <c r="C16081" s="49" t="s">
        <v>213</v>
      </c>
    </row>
    <row r="16082" spans="2:3" hidden="1">
      <c r="B16082" s="49" t="s">
        <v>14118</v>
      </c>
      <c r="C16082" s="49" t="s">
        <v>213</v>
      </c>
    </row>
    <row r="16083" spans="2:3" hidden="1">
      <c r="B16083" s="49" t="s">
        <v>14119</v>
      </c>
      <c r="C16083" s="49" t="s">
        <v>213</v>
      </c>
    </row>
    <row r="16084" spans="2:3" hidden="1">
      <c r="B16084" s="49" t="s">
        <v>14120</v>
      </c>
      <c r="C16084" s="49" t="s">
        <v>213</v>
      </c>
    </row>
    <row r="16085" spans="2:3" hidden="1">
      <c r="B16085" s="49" t="s">
        <v>14121</v>
      </c>
      <c r="C16085" s="49" t="s">
        <v>213</v>
      </c>
    </row>
    <row r="16086" spans="2:3" hidden="1">
      <c r="B16086" s="49" t="s">
        <v>14122</v>
      </c>
      <c r="C16086" s="49" t="s">
        <v>213</v>
      </c>
    </row>
    <row r="16087" spans="2:3" hidden="1">
      <c r="B16087" s="49" t="s">
        <v>14123</v>
      </c>
      <c r="C16087" s="49" t="s">
        <v>213</v>
      </c>
    </row>
    <row r="16088" spans="2:3" hidden="1">
      <c r="B16088" s="49" t="s">
        <v>14124</v>
      </c>
      <c r="C16088" s="49" t="s">
        <v>207</v>
      </c>
    </row>
    <row r="16089" spans="2:3" hidden="1">
      <c r="B16089" s="49" t="s">
        <v>14125</v>
      </c>
      <c r="C16089" s="49" t="s">
        <v>207</v>
      </c>
    </row>
    <row r="16090" spans="2:3" hidden="1">
      <c r="B16090" s="49" t="s">
        <v>14126</v>
      </c>
      <c r="C16090" s="49" t="s">
        <v>207</v>
      </c>
    </row>
    <row r="16091" spans="2:3" hidden="1">
      <c r="B16091" s="49" t="s">
        <v>14127</v>
      </c>
      <c r="C16091" s="49" t="s">
        <v>213</v>
      </c>
    </row>
    <row r="16092" spans="2:3" hidden="1">
      <c r="B16092" s="49" t="s">
        <v>14128</v>
      </c>
      <c r="C16092" s="49" t="s">
        <v>213</v>
      </c>
    </row>
    <row r="16093" spans="2:3" hidden="1">
      <c r="B16093" s="49" t="s">
        <v>14129</v>
      </c>
      <c r="C16093" s="49" t="s">
        <v>213</v>
      </c>
    </row>
    <row r="16094" spans="2:3" hidden="1">
      <c r="B16094" s="49" t="s">
        <v>14130</v>
      </c>
      <c r="C16094" s="49" t="s">
        <v>213</v>
      </c>
    </row>
    <row r="16095" spans="2:3" hidden="1">
      <c r="B16095" s="49" t="s">
        <v>14131</v>
      </c>
      <c r="C16095" s="49" t="s">
        <v>213</v>
      </c>
    </row>
    <row r="16096" spans="2:3" hidden="1">
      <c r="B16096" s="49" t="s">
        <v>14132</v>
      </c>
      <c r="C16096" s="49" t="s">
        <v>213</v>
      </c>
    </row>
    <row r="16097" spans="2:3" hidden="1">
      <c r="B16097" s="49" t="s">
        <v>14133</v>
      </c>
      <c r="C16097" s="49" t="s">
        <v>213</v>
      </c>
    </row>
    <row r="16098" spans="2:3" hidden="1">
      <c r="B16098" s="49" t="s">
        <v>14134</v>
      </c>
      <c r="C16098" s="49" t="s">
        <v>213</v>
      </c>
    </row>
    <row r="16099" spans="2:3" hidden="1">
      <c r="B16099" s="49" t="s">
        <v>14135</v>
      </c>
      <c r="C16099" s="49" t="s">
        <v>213</v>
      </c>
    </row>
    <row r="16100" spans="2:3" hidden="1">
      <c r="B16100" s="49" t="s">
        <v>14136</v>
      </c>
      <c r="C16100" s="49" t="s">
        <v>213</v>
      </c>
    </row>
    <row r="16101" spans="2:3" hidden="1">
      <c r="B16101" s="49" t="s">
        <v>14137</v>
      </c>
      <c r="C16101" s="49" t="s">
        <v>213</v>
      </c>
    </row>
    <row r="16102" spans="2:3" hidden="1">
      <c r="B16102" s="49" t="s">
        <v>14138</v>
      </c>
      <c r="C16102" s="49" t="s">
        <v>213</v>
      </c>
    </row>
    <row r="16103" spans="2:3" hidden="1">
      <c r="B16103" s="49" t="s">
        <v>14139</v>
      </c>
      <c r="C16103" s="49" t="s">
        <v>213</v>
      </c>
    </row>
    <row r="16104" spans="2:3" hidden="1">
      <c r="B16104" s="49" t="s">
        <v>14140</v>
      </c>
      <c r="C16104" s="49" t="s">
        <v>207</v>
      </c>
    </row>
    <row r="16105" spans="2:3" hidden="1">
      <c r="B16105" s="49" t="s">
        <v>14141</v>
      </c>
      <c r="C16105" s="49" t="s">
        <v>207</v>
      </c>
    </row>
    <row r="16106" spans="2:3" hidden="1">
      <c r="B16106" s="49" t="s">
        <v>14142</v>
      </c>
      <c r="C16106" s="49" t="s">
        <v>207</v>
      </c>
    </row>
    <row r="16107" spans="2:3" hidden="1">
      <c r="B16107" s="49" t="s">
        <v>14143</v>
      </c>
      <c r="C16107" s="49" t="s">
        <v>213</v>
      </c>
    </row>
    <row r="16108" spans="2:3" hidden="1">
      <c r="B16108" s="49" t="s">
        <v>14144</v>
      </c>
      <c r="C16108" s="49" t="s">
        <v>213</v>
      </c>
    </row>
    <row r="16109" spans="2:3" hidden="1">
      <c r="B16109" s="49" t="s">
        <v>14145</v>
      </c>
      <c r="C16109" s="49" t="s">
        <v>213</v>
      </c>
    </row>
    <row r="16110" spans="2:3" hidden="1">
      <c r="B16110" s="49" t="s">
        <v>14146</v>
      </c>
      <c r="C16110" s="49" t="s">
        <v>213</v>
      </c>
    </row>
    <row r="16111" spans="2:3" hidden="1">
      <c r="B16111" s="49" t="s">
        <v>14147</v>
      </c>
      <c r="C16111" s="49" t="s">
        <v>213</v>
      </c>
    </row>
    <row r="16112" spans="2:3" hidden="1">
      <c r="B16112" s="49" t="s">
        <v>14148</v>
      </c>
      <c r="C16112" s="49" t="s">
        <v>213</v>
      </c>
    </row>
    <row r="16113" spans="2:3" hidden="1">
      <c r="B16113" s="49" t="s">
        <v>14149</v>
      </c>
      <c r="C16113" s="49" t="s">
        <v>213</v>
      </c>
    </row>
    <row r="16114" spans="2:3" hidden="1">
      <c r="B16114" s="49" t="s">
        <v>14150</v>
      </c>
      <c r="C16114" s="49" t="s">
        <v>213</v>
      </c>
    </row>
    <row r="16115" spans="2:3" hidden="1">
      <c r="B16115" s="49" t="s">
        <v>14151</v>
      </c>
      <c r="C16115" s="49" t="s">
        <v>213</v>
      </c>
    </row>
    <row r="16116" spans="2:3" hidden="1">
      <c r="B16116" s="49" t="s">
        <v>14152</v>
      </c>
      <c r="C16116" s="49" t="s">
        <v>213</v>
      </c>
    </row>
    <row r="16117" spans="2:3" hidden="1">
      <c r="B16117" s="49" t="s">
        <v>14153</v>
      </c>
      <c r="C16117" s="49" t="s">
        <v>213</v>
      </c>
    </row>
    <row r="16118" spans="2:3" hidden="1">
      <c r="B16118" s="49" t="s">
        <v>14154</v>
      </c>
      <c r="C16118" s="49" t="s">
        <v>213</v>
      </c>
    </row>
    <row r="16119" spans="2:3" hidden="1">
      <c r="B16119" s="49" t="s">
        <v>14155</v>
      </c>
      <c r="C16119" s="49" t="s">
        <v>213</v>
      </c>
    </row>
    <row r="16120" spans="2:3" hidden="1">
      <c r="B16120" s="49" t="s">
        <v>14156</v>
      </c>
      <c r="C16120" s="49" t="s">
        <v>213</v>
      </c>
    </row>
    <row r="16121" spans="2:3" hidden="1">
      <c r="B16121" s="49" t="s">
        <v>14157</v>
      </c>
      <c r="C16121" s="49" t="s">
        <v>213</v>
      </c>
    </row>
    <row r="16122" spans="2:3" hidden="1">
      <c r="B16122" s="49" t="s">
        <v>14158</v>
      </c>
      <c r="C16122" s="49" t="s">
        <v>213</v>
      </c>
    </row>
    <row r="16123" spans="2:3" hidden="1">
      <c r="B16123" s="49" t="s">
        <v>14159</v>
      </c>
      <c r="C16123" s="49" t="s">
        <v>207</v>
      </c>
    </row>
    <row r="16124" spans="2:3" hidden="1">
      <c r="B16124" s="49" t="s">
        <v>14160</v>
      </c>
      <c r="C16124" s="49" t="s">
        <v>207</v>
      </c>
    </row>
    <row r="16125" spans="2:3" hidden="1">
      <c r="B16125" s="49" t="s">
        <v>14161</v>
      </c>
      <c r="C16125" s="49" t="s">
        <v>207</v>
      </c>
    </row>
    <row r="16126" spans="2:3" hidden="1">
      <c r="B16126" s="49" t="s">
        <v>14162</v>
      </c>
      <c r="C16126" s="49" t="s">
        <v>213</v>
      </c>
    </row>
    <row r="16127" spans="2:3" hidden="1">
      <c r="B16127" s="49" t="s">
        <v>14163</v>
      </c>
      <c r="C16127" s="49" t="s">
        <v>213</v>
      </c>
    </row>
    <row r="16128" spans="2:3" hidden="1">
      <c r="B16128" s="49" t="s">
        <v>14164</v>
      </c>
      <c r="C16128" s="49" t="s">
        <v>213</v>
      </c>
    </row>
    <row r="16129" spans="2:3" hidden="1">
      <c r="B16129" s="49" t="s">
        <v>14165</v>
      </c>
      <c r="C16129" s="49" t="s">
        <v>213</v>
      </c>
    </row>
    <row r="16130" spans="2:3" hidden="1">
      <c r="B16130" s="49" t="s">
        <v>14166</v>
      </c>
      <c r="C16130" s="49" t="s">
        <v>213</v>
      </c>
    </row>
    <row r="16131" spans="2:3" hidden="1">
      <c r="B16131" s="49" t="s">
        <v>14167</v>
      </c>
      <c r="C16131" s="49" t="s">
        <v>213</v>
      </c>
    </row>
    <row r="16132" spans="2:3" hidden="1">
      <c r="B16132" s="49" t="s">
        <v>14168</v>
      </c>
      <c r="C16132" s="49" t="s">
        <v>213</v>
      </c>
    </row>
    <row r="16133" spans="2:3" hidden="1">
      <c r="B16133" s="49" t="s">
        <v>14169</v>
      </c>
      <c r="C16133" s="49" t="s">
        <v>213</v>
      </c>
    </row>
    <row r="16134" spans="2:3" hidden="1">
      <c r="B16134" s="49" t="s">
        <v>14170</v>
      </c>
      <c r="C16134" s="49" t="s">
        <v>213</v>
      </c>
    </row>
    <row r="16135" spans="2:3" hidden="1">
      <c r="B16135" s="49" t="s">
        <v>14171</v>
      </c>
      <c r="C16135" s="49" t="s">
        <v>213</v>
      </c>
    </row>
    <row r="16136" spans="2:3" hidden="1">
      <c r="B16136" s="49" t="s">
        <v>14172</v>
      </c>
      <c r="C16136" s="49" t="s">
        <v>213</v>
      </c>
    </row>
    <row r="16137" spans="2:3" hidden="1">
      <c r="B16137" s="49" t="s">
        <v>14173</v>
      </c>
      <c r="C16137" s="49" t="s">
        <v>213</v>
      </c>
    </row>
    <row r="16138" spans="2:3" hidden="1">
      <c r="B16138" s="49" t="s">
        <v>14174</v>
      </c>
      <c r="C16138" s="49" t="s">
        <v>213</v>
      </c>
    </row>
    <row r="16139" spans="2:3" hidden="1">
      <c r="B16139" s="49" t="s">
        <v>14175</v>
      </c>
      <c r="C16139" s="49" t="s">
        <v>213</v>
      </c>
    </row>
    <row r="16140" spans="2:3" hidden="1">
      <c r="B16140" s="49" t="s">
        <v>14176</v>
      </c>
      <c r="C16140" s="49" t="s">
        <v>213</v>
      </c>
    </row>
    <row r="16141" spans="2:3" hidden="1">
      <c r="B16141" s="49" t="s">
        <v>14177</v>
      </c>
      <c r="C16141" s="49" t="s">
        <v>206</v>
      </c>
    </row>
    <row r="16142" spans="2:3" hidden="1">
      <c r="B16142" s="49" t="s">
        <v>14178</v>
      </c>
      <c r="C16142" s="49" t="s">
        <v>206</v>
      </c>
    </row>
    <row r="16143" spans="2:3" hidden="1">
      <c r="B16143" s="49" t="s">
        <v>14179</v>
      </c>
      <c r="C16143" s="49" t="s">
        <v>206</v>
      </c>
    </row>
    <row r="16144" spans="2:3" hidden="1">
      <c r="B16144" s="49" t="s">
        <v>14180</v>
      </c>
      <c r="C16144" s="49" t="s">
        <v>206</v>
      </c>
    </row>
    <row r="16145" spans="2:3" hidden="1">
      <c r="B16145" s="49" t="s">
        <v>14181</v>
      </c>
      <c r="C16145" s="49" t="s">
        <v>206</v>
      </c>
    </row>
    <row r="16146" spans="2:3" hidden="1">
      <c r="B16146" s="49" t="s">
        <v>14182</v>
      </c>
      <c r="C16146" s="49" t="s">
        <v>206</v>
      </c>
    </row>
    <row r="16147" spans="2:3" hidden="1">
      <c r="B16147" s="49" t="s">
        <v>14183</v>
      </c>
      <c r="C16147" s="49" t="s">
        <v>206</v>
      </c>
    </row>
    <row r="16148" spans="2:3" hidden="1">
      <c r="B16148" s="49" t="s">
        <v>14184</v>
      </c>
      <c r="C16148" s="49" t="s">
        <v>206</v>
      </c>
    </row>
    <row r="16149" spans="2:3" hidden="1">
      <c r="B16149" s="49" t="s">
        <v>14185</v>
      </c>
      <c r="C16149" s="49" t="s">
        <v>206</v>
      </c>
    </row>
    <row r="16150" spans="2:3" hidden="1">
      <c r="B16150" s="49" t="s">
        <v>14186</v>
      </c>
      <c r="C16150" s="49" t="s">
        <v>213</v>
      </c>
    </row>
    <row r="16151" spans="2:3" hidden="1">
      <c r="B16151" s="49" t="s">
        <v>14187</v>
      </c>
      <c r="C16151" s="49" t="s">
        <v>213</v>
      </c>
    </row>
    <row r="16152" spans="2:3" hidden="1">
      <c r="B16152" s="49" t="s">
        <v>14188</v>
      </c>
      <c r="C16152" s="49" t="s">
        <v>213</v>
      </c>
    </row>
    <row r="16153" spans="2:3" hidden="1">
      <c r="B16153" s="49" t="s">
        <v>14189</v>
      </c>
      <c r="C16153" s="49" t="s">
        <v>213</v>
      </c>
    </row>
    <row r="16154" spans="2:3" hidden="1">
      <c r="B16154" s="49" t="s">
        <v>14190</v>
      </c>
      <c r="C16154" s="49" t="s">
        <v>213</v>
      </c>
    </row>
    <row r="16155" spans="2:3" hidden="1">
      <c r="B16155" s="49" t="s">
        <v>14191</v>
      </c>
      <c r="C16155" s="49" t="s">
        <v>213</v>
      </c>
    </row>
    <row r="16156" spans="2:3" hidden="1">
      <c r="B16156" s="49" t="s">
        <v>14192</v>
      </c>
      <c r="C16156" s="49" t="s">
        <v>213</v>
      </c>
    </row>
    <row r="16157" spans="2:3" hidden="1">
      <c r="B16157" s="49" t="s">
        <v>14193</v>
      </c>
      <c r="C16157" s="49" t="s">
        <v>213</v>
      </c>
    </row>
    <row r="16158" spans="2:3" hidden="1">
      <c r="B16158" s="49" t="s">
        <v>14194</v>
      </c>
      <c r="C16158" s="49" t="s">
        <v>213</v>
      </c>
    </row>
    <row r="16159" spans="2:3" hidden="1">
      <c r="B16159" s="49" t="s">
        <v>14195</v>
      </c>
      <c r="C16159" s="49" t="s">
        <v>213</v>
      </c>
    </row>
    <row r="16160" spans="2:3" hidden="1">
      <c r="B16160" s="49" t="s">
        <v>14196</v>
      </c>
      <c r="C16160" s="49" t="s">
        <v>213</v>
      </c>
    </row>
    <row r="16161" spans="2:3" hidden="1">
      <c r="B16161" s="49" t="s">
        <v>14197</v>
      </c>
      <c r="C16161" s="49" t="s">
        <v>213</v>
      </c>
    </row>
    <row r="16162" spans="2:3" hidden="1">
      <c r="B16162" s="49" t="s">
        <v>14198</v>
      </c>
      <c r="C16162" s="49" t="s">
        <v>213</v>
      </c>
    </row>
    <row r="16163" spans="2:3" hidden="1">
      <c r="B16163" s="49" t="s">
        <v>14199</v>
      </c>
      <c r="C16163" s="49" t="s">
        <v>213</v>
      </c>
    </row>
    <row r="16164" spans="2:3" hidden="1">
      <c r="B16164" s="49" t="s">
        <v>14200</v>
      </c>
      <c r="C16164" s="49" t="s">
        <v>213</v>
      </c>
    </row>
    <row r="16165" spans="2:3" hidden="1">
      <c r="B16165" s="49" t="s">
        <v>14201</v>
      </c>
      <c r="C16165" s="49" t="s">
        <v>207</v>
      </c>
    </row>
    <row r="16166" spans="2:3" hidden="1">
      <c r="B16166" s="49" t="s">
        <v>14202</v>
      </c>
      <c r="C16166" s="49" t="s">
        <v>207</v>
      </c>
    </row>
    <row r="16167" spans="2:3" hidden="1">
      <c r="B16167" s="49" t="s">
        <v>14203</v>
      </c>
      <c r="C16167" s="49" t="s">
        <v>207</v>
      </c>
    </row>
    <row r="16168" spans="2:3" hidden="1">
      <c r="B16168" s="49" t="s">
        <v>14204</v>
      </c>
      <c r="C16168" s="49" t="s">
        <v>213</v>
      </c>
    </row>
    <row r="16169" spans="2:3" hidden="1">
      <c r="B16169" s="49" t="s">
        <v>14205</v>
      </c>
      <c r="C16169" s="49" t="s">
        <v>213</v>
      </c>
    </row>
    <row r="16170" spans="2:3" hidden="1">
      <c r="B16170" s="49" t="s">
        <v>14206</v>
      </c>
      <c r="C16170" s="49" t="s">
        <v>213</v>
      </c>
    </row>
    <row r="16171" spans="2:3" hidden="1">
      <c r="B16171" s="49" t="s">
        <v>14207</v>
      </c>
      <c r="C16171" s="49" t="s">
        <v>213</v>
      </c>
    </row>
    <row r="16172" spans="2:3" hidden="1">
      <c r="B16172" s="49" t="s">
        <v>14208</v>
      </c>
      <c r="C16172" s="49" t="s">
        <v>213</v>
      </c>
    </row>
    <row r="16173" spans="2:3" hidden="1">
      <c r="B16173" s="49" t="s">
        <v>14209</v>
      </c>
      <c r="C16173" s="49" t="s">
        <v>213</v>
      </c>
    </row>
    <row r="16174" spans="2:3" hidden="1">
      <c r="B16174" s="49" t="s">
        <v>14210</v>
      </c>
      <c r="C16174" s="49" t="s">
        <v>213</v>
      </c>
    </row>
    <row r="16175" spans="2:3" hidden="1">
      <c r="B16175" s="49" t="s">
        <v>14211</v>
      </c>
      <c r="C16175" s="49" t="s">
        <v>213</v>
      </c>
    </row>
    <row r="16176" spans="2:3" hidden="1">
      <c r="B16176" s="49" t="s">
        <v>14212</v>
      </c>
      <c r="C16176" s="49" t="s">
        <v>213</v>
      </c>
    </row>
    <row r="16177" spans="2:3" hidden="1">
      <c r="B16177" s="49" t="s">
        <v>14213</v>
      </c>
      <c r="C16177" s="49" t="s">
        <v>213</v>
      </c>
    </row>
    <row r="16178" spans="2:3" hidden="1">
      <c r="B16178" s="49" t="s">
        <v>14214</v>
      </c>
      <c r="C16178" s="49" t="s">
        <v>213</v>
      </c>
    </row>
    <row r="16179" spans="2:3" hidden="1">
      <c r="B16179" s="49" t="s">
        <v>14215</v>
      </c>
      <c r="C16179" s="49" t="s">
        <v>213</v>
      </c>
    </row>
    <row r="16180" spans="2:3" hidden="1">
      <c r="B16180" s="49" t="s">
        <v>14216</v>
      </c>
      <c r="C16180" s="49" t="s">
        <v>213</v>
      </c>
    </row>
    <row r="16181" spans="2:3" hidden="1">
      <c r="B16181" s="49" t="s">
        <v>14217</v>
      </c>
      <c r="C16181" s="49" t="s">
        <v>213</v>
      </c>
    </row>
    <row r="16182" spans="2:3" hidden="1">
      <c r="B16182" s="49" t="s">
        <v>14218</v>
      </c>
      <c r="C16182" s="49" t="s">
        <v>213</v>
      </c>
    </row>
    <row r="16183" spans="2:3" hidden="1">
      <c r="B16183" s="49" t="s">
        <v>14219</v>
      </c>
      <c r="C16183" s="49" t="s">
        <v>213</v>
      </c>
    </row>
    <row r="16184" spans="2:3" hidden="1">
      <c r="B16184" s="49" t="s">
        <v>14220</v>
      </c>
      <c r="C16184" s="49" t="s">
        <v>207</v>
      </c>
    </row>
    <row r="16185" spans="2:3" hidden="1">
      <c r="B16185" s="49" t="s">
        <v>14221</v>
      </c>
      <c r="C16185" s="49" t="s">
        <v>207</v>
      </c>
    </row>
    <row r="16186" spans="2:3" hidden="1">
      <c r="B16186" s="49" t="s">
        <v>14222</v>
      </c>
      <c r="C16186" s="49" t="s">
        <v>207</v>
      </c>
    </row>
    <row r="16187" spans="2:3" hidden="1">
      <c r="B16187" s="49" t="s">
        <v>14223</v>
      </c>
      <c r="C16187" s="49" t="s">
        <v>213</v>
      </c>
    </row>
    <row r="16188" spans="2:3" hidden="1">
      <c r="B16188" s="49" t="s">
        <v>14224</v>
      </c>
      <c r="C16188" s="49" t="s">
        <v>213</v>
      </c>
    </row>
    <row r="16189" spans="2:3" hidden="1">
      <c r="B16189" s="49" t="s">
        <v>14225</v>
      </c>
      <c r="C16189" s="49" t="s">
        <v>213</v>
      </c>
    </row>
    <row r="16190" spans="2:3" hidden="1">
      <c r="B16190" s="49" t="s">
        <v>14226</v>
      </c>
      <c r="C16190" s="49" t="s">
        <v>213</v>
      </c>
    </row>
    <row r="16191" spans="2:3" hidden="1">
      <c r="B16191" s="49" t="s">
        <v>14227</v>
      </c>
      <c r="C16191" s="49" t="s">
        <v>213</v>
      </c>
    </row>
    <row r="16192" spans="2:3" hidden="1">
      <c r="B16192" s="49" t="s">
        <v>14228</v>
      </c>
      <c r="C16192" s="49" t="s">
        <v>213</v>
      </c>
    </row>
    <row r="16193" spans="2:3" hidden="1">
      <c r="B16193" s="49" t="s">
        <v>14229</v>
      </c>
      <c r="C16193" s="49" t="s">
        <v>213</v>
      </c>
    </row>
    <row r="16194" spans="2:3" hidden="1">
      <c r="B16194" s="49" t="s">
        <v>14230</v>
      </c>
      <c r="C16194" s="49" t="s">
        <v>213</v>
      </c>
    </row>
    <row r="16195" spans="2:3" hidden="1">
      <c r="B16195" s="49" t="s">
        <v>14231</v>
      </c>
      <c r="C16195" s="49" t="s">
        <v>213</v>
      </c>
    </row>
    <row r="16196" spans="2:3" hidden="1">
      <c r="B16196" s="49" t="s">
        <v>14232</v>
      </c>
      <c r="C16196" s="49" t="s">
        <v>213</v>
      </c>
    </row>
    <row r="16197" spans="2:3" hidden="1">
      <c r="B16197" s="49" t="s">
        <v>14233</v>
      </c>
      <c r="C16197" s="49" t="s">
        <v>213</v>
      </c>
    </row>
    <row r="16198" spans="2:3" hidden="1">
      <c r="B16198" s="49" t="s">
        <v>14234</v>
      </c>
      <c r="C16198" s="49" t="s">
        <v>213</v>
      </c>
    </row>
    <row r="16199" spans="2:3" hidden="1">
      <c r="B16199" s="49" t="s">
        <v>14235</v>
      </c>
      <c r="C16199" s="49" t="s">
        <v>213</v>
      </c>
    </row>
    <row r="16200" spans="2:3" hidden="1">
      <c r="B16200" s="49" t="s">
        <v>14236</v>
      </c>
      <c r="C16200" s="49" t="s">
        <v>213</v>
      </c>
    </row>
    <row r="16201" spans="2:3" hidden="1">
      <c r="B16201" s="49" t="s">
        <v>14237</v>
      </c>
      <c r="C16201" s="49" t="s">
        <v>213</v>
      </c>
    </row>
    <row r="16202" spans="2:3" hidden="1">
      <c r="B16202" s="49" t="s">
        <v>14238</v>
      </c>
      <c r="C16202" s="49" t="s">
        <v>213</v>
      </c>
    </row>
    <row r="16203" spans="2:3" hidden="1">
      <c r="B16203" s="49" t="s">
        <v>14239</v>
      </c>
      <c r="C16203" s="49" t="s">
        <v>213</v>
      </c>
    </row>
    <row r="16204" spans="2:3" hidden="1">
      <c r="B16204" s="49" t="s">
        <v>14240</v>
      </c>
      <c r="C16204" s="49" t="s">
        <v>213</v>
      </c>
    </row>
    <row r="16205" spans="2:3" hidden="1">
      <c r="B16205" s="49" t="s">
        <v>14241</v>
      </c>
      <c r="C16205" s="49" t="s">
        <v>213</v>
      </c>
    </row>
    <row r="16206" spans="2:3" hidden="1">
      <c r="B16206" s="49" t="s">
        <v>14242</v>
      </c>
      <c r="C16206" s="49" t="s">
        <v>207</v>
      </c>
    </row>
    <row r="16207" spans="2:3" hidden="1">
      <c r="B16207" s="49" t="s">
        <v>14243</v>
      </c>
      <c r="C16207" s="49" t="s">
        <v>207</v>
      </c>
    </row>
    <row r="16208" spans="2:3" hidden="1">
      <c r="B16208" s="49" t="s">
        <v>14244</v>
      </c>
      <c r="C16208" s="49" t="s">
        <v>207</v>
      </c>
    </row>
    <row r="16209" spans="2:3" hidden="1">
      <c r="B16209" s="49" t="s">
        <v>14245</v>
      </c>
      <c r="C16209" s="49" t="s">
        <v>213</v>
      </c>
    </row>
    <row r="16210" spans="2:3" hidden="1">
      <c r="B16210" s="49" t="s">
        <v>14246</v>
      </c>
      <c r="C16210" s="49" t="s">
        <v>213</v>
      </c>
    </row>
    <row r="16211" spans="2:3" hidden="1">
      <c r="B16211" s="49" t="s">
        <v>14247</v>
      </c>
      <c r="C16211" s="49" t="s">
        <v>213</v>
      </c>
    </row>
    <row r="16212" spans="2:3" hidden="1">
      <c r="B16212" s="49" t="s">
        <v>14248</v>
      </c>
      <c r="C16212" s="49" t="s">
        <v>213</v>
      </c>
    </row>
    <row r="16213" spans="2:3" hidden="1">
      <c r="B16213" s="49" t="s">
        <v>14249</v>
      </c>
      <c r="C16213" s="49" t="s">
        <v>213</v>
      </c>
    </row>
    <row r="16214" spans="2:3" hidden="1">
      <c r="B16214" s="49" t="s">
        <v>14250</v>
      </c>
      <c r="C16214" s="49" t="s">
        <v>213</v>
      </c>
    </row>
    <row r="16215" spans="2:3" hidden="1">
      <c r="B16215" s="49" t="s">
        <v>14251</v>
      </c>
      <c r="C16215" s="49" t="s">
        <v>213</v>
      </c>
    </row>
    <row r="16216" spans="2:3" hidden="1">
      <c r="B16216" s="49" t="s">
        <v>14252</v>
      </c>
      <c r="C16216" s="49" t="s">
        <v>213</v>
      </c>
    </row>
    <row r="16217" spans="2:3" hidden="1">
      <c r="B16217" s="49" t="s">
        <v>14253</v>
      </c>
      <c r="C16217" s="49" t="s">
        <v>213</v>
      </c>
    </row>
    <row r="16218" spans="2:3" hidden="1">
      <c r="B16218" s="49" t="s">
        <v>14254</v>
      </c>
      <c r="C16218" s="49" t="s">
        <v>213</v>
      </c>
    </row>
    <row r="16219" spans="2:3" hidden="1">
      <c r="B16219" s="49" t="s">
        <v>14255</v>
      </c>
      <c r="C16219" s="49" t="s">
        <v>213</v>
      </c>
    </row>
    <row r="16220" spans="2:3" hidden="1">
      <c r="B16220" s="49" t="s">
        <v>14256</v>
      </c>
      <c r="C16220" s="49" t="s">
        <v>213</v>
      </c>
    </row>
    <row r="16221" spans="2:3" hidden="1">
      <c r="B16221" s="49" t="s">
        <v>14257</v>
      </c>
      <c r="C16221" s="49" t="s">
        <v>213</v>
      </c>
    </row>
    <row r="16222" spans="2:3" hidden="1">
      <c r="B16222" s="49" t="s">
        <v>14258</v>
      </c>
      <c r="C16222" s="49" t="s">
        <v>213</v>
      </c>
    </row>
    <row r="16223" spans="2:3" hidden="1">
      <c r="B16223" s="49" t="s">
        <v>14259</v>
      </c>
      <c r="C16223" s="49" t="s">
        <v>213</v>
      </c>
    </row>
    <row r="16224" spans="2:3" hidden="1">
      <c r="B16224" s="49" t="s">
        <v>14260</v>
      </c>
      <c r="C16224" s="49" t="s">
        <v>206</v>
      </c>
    </row>
    <row r="16225" spans="2:3" hidden="1">
      <c r="B16225" s="49" t="s">
        <v>14261</v>
      </c>
      <c r="C16225" s="49" t="s">
        <v>206</v>
      </c>
    </row>
    <row r="16226" spans="2:3" hidden="1">
      <c r="B16226" s="49" t="s">
        <v>14262</v>
      </c>
      <c r="C16226" s="49" t="s">
        <v>206</v>
      </c>
    </row>
    <row r="16227" spans="2:3" hidden="1">
      <c r="B16227" s="49" t="s">
        <v>14263</v>
      </c>
      <c r="C16227" s="49" t="s">
        <v>206</v>
      </c>
    </row>
    <row r="16228" spans="2:3" hidden="1">
      <c r="B16228" s="49" t="s">
        <v>14264</v>
      </c>
      <c r="C16228" s="49" t="s">
        <v>206</v>
      </c>
    </row>
    <row r="16229" spans="2:3" hidden="1">
      <c r="B16229" s="49" t="s">
        <v>14265</v>
      </c>
      <c r="C16229" s="49" t="s">
        <v>206</v>
      </c>
    </row>
    <row r="16230" spans="2:3" hidden="1">
      <c r="B16230" s="49" t="s">
        <v>14266</v>
      </c>
      <c r="C16230" s="49" t="s">
        <v>206</v>
      </c>
    </row>
    <row r="16231" spans="2:3" hidden="1">
      <c r="B16231" s="49" t="s">
        <v>14267</v>
      </c>
      <c r="C16231" s="49" t="s">
        <v>206</v>
      </c>
    </row>
    <row r="16232" spans="2:3" hidden="1">
      <c r="B16232" s="49" t="s">
        <v>14268</v>
      </c>
      <c r="C16232" s="49" t="s">
        <v>206</v>
      </c>
    </row>
    <row r="16233" spans="2:3" hidden="1">
      <c r="B16233" s="49" t="s">
        <v>14269</v>
      </c>
      <c r="C16233" s="49" t="s">
        <v>207</v>
      </c>
    </row>
    <row r="16234" spans="2:3" hidden="1">
      <c r="B16234" s="49" t="s">
        <v>14270</v>
      </c>
      <c r="C16234" s="49" t="s">
        <v>213</v>
      </c>
    </row>
    <row r="16235" spans="2:3" hidden="1">
      <c r="B16235" s="49" t="s">
        <v>14271</v>
      </c>
      <c r="C16235" s="49" t="s">
        <v>213</v>
      </c>
    </row>
    <row r="16236" spans="2:3" hidden="1">
      <c r="B16236" s="49" t="s">
        <v>14272</v>
      </c>
      <c r="C16236" s="49" t="s">
        <v>213</v>
      </c>
    </row>
    <row r="16237" spans="2:3" hidden="1">
      <c r="B16237" s="49" t="s">
        <v>14273</v>
      </c>
      <c r="C16237" s="49" t="s">
        <v>213</v>
      </c>
    </row>
    <row r="16238" spans="2:3" hidden="1">
      <c r="B16238" s="49" t="s">
        <v>14274</v>
      </c>
      <c r="C16238" s="49" t="s">
        <v>213</v>
      </c>
    </row>
    <row r="16239" spans="2:3" hidden="1">
      <c r="B16239" s="49" t="s">
        <v>14275</v>
      </c>
      <c r="C16239" s="49" t="s">
        <v>213</v>
      </c>
    </row>
    <row r="16240" spans="2:3" hidden="1">
      <c r="B16240" s="49" t="s">
        <v>14276</v>
      </c>
      <c r="C16240" s="49" t="s">
        <v>213</v>
      </c>
    </row>
    <row r="16241" spans="2:3" hidden="1">
      <c r="B16241" s="49" t="s">
        <v>14277</v>
      </c>
      <c r="C16241" s="49" t="s">
        <v>213</v>
      </c>
    </row>
    <row r="16242" spans="2:3" hidden="1">
      <c r="B16242" s="49" t="s">
        <v>14278</v>
      </c>
      <c r="C16242" s="49" t="s">
        <v>213</v>
      </c>
    </row>
    <row r="16243" spans="2:3" hidden="1">
      <c r="B16243" s="49" t="s">
        <v>14279</v>
      </c>
      <c r="C16243" s="49" t="s">
        <v>213</v>
      </c>
    </row>
    <row r="16244" spans="2:3" hidden="1">
      <c r="B16244" s="49" t="s">
        <v>14280</v>
      </c>
      <c r="C16244" s="49" t="s">
        <v>213</v>
      </c>
    </row>
    <row r="16245" spans="2:3" hidden="1">
      <c r="B16245" s="49" t="s">
        <v>14281</v>
      </c>
      <c r="C16245" s="49" t="s">
        <v>213</v>
      </c>
    </row>
    <row r="16246" spans="2:3" hidden="1">
      <c r="B16246" s="49" t="s">
        <v>14282</v>
      </c>
      <c r="C16246" s="49" t="s">
        <v>213</v>
      </c>
    </row>
    <row r="16247" spans="2:3" hidden="1">
      <c r="B16247" s="49" t="s">
        <v>14283</v>
      </c>
      <c r="C16247" s="49" t="s">
        <v>213</v>
      </c>
    </row>
    <row r="16248" spans="2:3" hidden="1">
      <c r="B16248" s="49" t="s">
        <v>14284</v>
      </c>
      <c r="C16248" s="49" t="s">
        <v>213</v>
      </c>
    </row>
    <row r="16249" spans="2:3" hidden="1">
      <c r="B16249" s="49" t="s">
        <v>14285</v>
      </c>
      <c r="C16249" s="49" t="s">
        <v>213</v>
      </c>
    </row>
    <row r="16250" spans="2:3" hidden="1">
      <c r="B16250" s="49" t="s">
        <v>14286</v>
      </c>
      <c r="C16250" s="49" t="s">
        <v>213</v>
      </c>
    </row>
    <row r="16251" spans="2:3" hidden="1">
      <c r="B16251" s="49" t="s">
        <v>14287</v>
      </c>
      <c r="C16251" s="49" t="s">
        <v>213</v>
      </c>
    </row>
    <row r="16252" spans="2:3" hidden="1">
      <c r="B16252" s="49" t="s">
        <v>14288</v>
      </c>
      <c r="C16252" s="49" t="s">
        <v>213</v>
      </c>
    </row>
    <row r="16253" spans="2:3" hidden="1">
      <c r="B16253" s="49" t="s">
        <v>14289</v>
      </c>
      <c r="C16253" s="49" t="s">
        <v>213</v>
      </c>
    </row>
    <row r="16254" spans="2:3" hidden="1">
      <c r="B16254" s="49" t="s">
        <v>14290</v>
      </c>
      <c r="C16254" s="49" t="s">
        <v>213</v>
      </c>
    </row>
    <row r="16255" spans="2:3" hidden="1">
      <c r="B16255" s="49" t="s">
        <v>14291</v>
      </c>
      <c r="C16255" s="49" t="s">
        <v>213</v>
      </c>
    </row>
    <row r="16256" spans="2:3" hidden="1">
      <c r="B16256" s="49" t="s">
        <v>14292</v>
      </c>
      <c r="C16256" s="49" t="s">
        <v>213</v>
      </c>
    </row>
    <row r="16257" spans="2:3" hidden="1">
      <c r="B16257" s="49" t="s">
        <v>14293</v>
      </c>
      <c r="C16257" s="49" t="s">
        <v>213</v>
      </c>
    </row>
    <row r="16258" spans="2:3" hidden="1">
      <c r="B16258" s="49" t="s">
        <v>14294</v>
      </c>
      <c r="C16258" s="49" t="s">
        <v>213</v>
      </c>
    </row>
    <row r="16259" spans="2:3" hidden="1">
      <c r="B16259" s="49" t="s">
        <v>14295</v>
      </c>
      <c r="C16259" s="49" t="s">
        <v>213</v>
      </c>
    </row>
    <row r="16260" spans="2:3" hidden="1">
      <c r="B16260" s="49" t="s">
        <v>14296</v>
      </c>
      <c r="C16260" s="49" t="s">
        <v>213</v>
      </c>
    </row>
    <row r="16261" spans="2:3" hidden="1">
      <c r="B16261" s="49" t="s">
        <v>14297</v>
      </c>
      <c r="C16261" s="49" t="s">
        <v>213</v>
      </c>
    </row>
    <row r="16262" spans="2:3" hidden="1">
      <c r="B16262" s="49" t="s">
        <v>14298</v>
      </c>
      <c r="C16262" s="49" t="s">
        <v>213</v>
      </c>
    </row>
    <row r="16263" spans="2:3" hidden="1">
      <c r="B16263" s="49" t="s">
        <v>14299</v>
      </c>
      <c r="C16263" s="49" t="s">
        <v>213</v>
      </c>
    </row>
    <row r="16264" spans="2:3" hidden="1">
      <c r="B16264" s="49" t="s">
        <v>14300</v>
      </c>
      <c r="C16264" s="49" t="s">
        <v>213</v>
      </c>
    </row>
    <row r="16265" spans="2:3" hidden="1">
      <c r="B16265" s="49" t="s">
        <v>14301</v>
      </c>
      <c r="C16265" s="49" t="s">
        <v>213</v>
      </c>
    </row>
    <row r="16266" spans="2:3" hidden="1">
      <c r="B16266" s="49" t="s">
        <v>14302</v>
      </c>
      <c r="C16266" s="49" t="s">
        <v>213</v>
      </c>
    </row>
    <row r="16267" spans="2:3" hidden="1">
      <c r="B16267" s="49" t="s">
        <v>14303</v>
      </c>
      <c r="C16267" s="49" t="s">
        <v>213</v>
      </c>
    </row>
    <row r="16268" spans="2:3" hidden="1">
      <c r="B16268" s="49" t="s">
        <v>14304</v>
      </c>
      <c r="C16268" s="49" t="s">
        <v>213</v>
      </c>
    </row>
    <row r="16269" spans="2:3" hidden="1">
      <c r="B16269" s="49" t="s">
        <v>14305</v>
      </c>
      <c r="C16269" s="49" t="s">
        <v>213</v>
      </c>
    </row>
    <row r="16270" spans="2:3" hidden="1">
      <c r="B16270" s="49" t="s">
        <v>14306</v>
      </c>
      <c r="C16270" s="49" t="s">
        <v>213</v>
      </c>
    </row>
    <row r="16271" spans="2:3" hidden="1">
      <c r="B16271" s="49" t="s">
        <v>14307</v>
      </c>
      <c r="C16271" s="49" t="s">
        <v>213</v>
      </c>
    </row>
    <row r="16272" spans="2:3" hidden="1">
      <c r="B16272" s="49" t="s">
        <v>14308</v>
      </c>
      <c r="C16272" s="49" t="s">
        <v>213</v>
      </c>
    </row>
    <row r="16273" spans="2:3" hidden="1">
      <c r="B16273" s="49" t="s">
        <v>14309</v>
      </c>
      <c r="C16273" s="49" t="s">
        <v>213</v>
      </c>
    </row>
    <row r="16274" spans="2:3" hidden="1">
      <c r="B16274" s="49" t="s">
        <v>14310</v>
      </c>
      <c r="C16274" s="49" t="s">
        <v>213</v>
      </c>
    </row>
    <row r="16275" spans="2:3" hidden="1">
      <c r="B16275" s="49" t="s">
        <v>14311</v>
      </c>
      <c r="C16275" s="49" t="s">
        <v>213</v>
      </c>
    </row>
    <row r="16276" spans="2:3" hidden="1">
      <c r="B16276" s="49" t="s">
        <v>14312</v>
      </c>
      <c r="C16276" s="49" t="s">
        <v>213</v>
      </c>
    </row>
    <row r="16277" spans="2:3" hidden="1">
      <c r="B16277" s="49" t="s">
        <v>14313</v>
      </c>
      <c r="C16277" s="49" t="s">
        <v>213</v>
      </c>
    </row>
    <row r="16278" spans="2:3" hidden="1">
      <c r="B16278" s="49" t="s">
        <v>14314</v>
      </c>
      <c r="C16278" s="49" t="s">
        <v>213</v>
      </c>
    </row>
    <row r="16279" spans="2:3" hidden="1">
      <c r="B16279" s="49" t="s">
        <v>14315</v>
      </c>
      <c r="C16279" s="49" t="s">
        <v>213</v>
      </c>
    </row>
    <row r="16280" spans="2:3" hidden="1">
      <c r="B16280" s="49" t="s">
        <v>14316</v>
      </c>
      <c r="C16280" s="49" t="s">
        <v>213</v>
      </c>
    </row>
    <row r="16281" spans="2:3" hidden="1">
      <c r="B16281" s="49" t="s">
        <v>14317</v>
      </c>
      <c r="C16281" s="49" t="s">
        <v>213</v>
      </c>
    </row>
    <row r="16282" spans="2:3" hidden="1">
      <c r="B16282" s="49" t="s">
        <v>14318</v>
      </c>
      <c r="C16282" s="49" t="s">
        <v>213</v>
      </c>
    </row>
    <row r="16283" spans="2:3" hidden="1">
      <c r="B16283" s="49" t="s">
        <v>14319</v>
      </c>
      <c r="C16283" s="49" t="s">
        <v>213</v>
      </c>
    </row>
    <row r="16284" spans="2:3" hidden="1">
      <c r="B16284" s="49" t="s">
        <v>14320</v>
      </c>
      <c r="C16284" s="49" t="s">
        <v>213</v>
      </c>
    </row>
    <row r="16285" spans="2:3" hidden="1">
      <c r="B16285" s="49" t="s">
        <v>14321</v>
      </c>
      <c r="C16285" s="49" t="s">
        <v>213</v>
      </c>
    </row>
    <row r="16286" spans="2:3" hidden="1">
      <c r="B16286" s="49" t="s">
        <v>14322</v>
      </c>
      <c r="C16286" s="49" t="s">
        <v>213</v>
      </c>
    </row>
    <row r="16287" spans="2:3" hidden="1">
      <c r="B16287" s="49" t="s">
        <v>14323</v>
      </c>
      <c r="C16287" s="49" t="s">
        <v>209</v>
      </c>
    </row>
    <row r="16288" spans="2:3" hidden="1">
      <c r="B16288" s="49" t="s">
        <v>14324</v>
      </c>
      <c r="C16288" s="49" t="s">
        <v>209</v>
      </c>
    </row>
    <row r="16289" spans="2:3" hidden="1">
      <c r="B16289" s="49" t="s">
        <v>14325</v>
      </c>
      <c r="C16289" s="49" t="s">
        <v>209</v>
      </c>
    </row>
    <row r="16290" spans="2:3" hidden="1">
      <c r="B16290" s="49" t="s">
        <v>14326</v>
      </c>
      <c r="C16290" s="49" t="s">
        <v>209</v>
      </c>
    </row>
    <row r="16291" spans="2:3" hidden="1">
      <c r="B16291" s="49" t="s">
        <v>14327</v>
      </c>
      <c r="C16291" s="49" t="s">
        <v>209</v>
      </c>
    </row>
    <row r="16292" spans="2:3" hidden="1">
      <c r="B16292" s="49" t="s">
        <v>14328</v>
      </c>
      <c r="C16292" s="49" t="s">
        <v>209</v>
      </c>
    </row>
    <row r="16293" spans="2:3" hidden="1">
      <c r="B16293" s="49" t="s">
        <v>14329</v>
      </c>
      <c r="C16293" s="49" t="s">
        <v>209</v>
      </c>
    </row>
    <row r="16294" spans="2:3" hidden="1">
      <c r="B16294" s="49" t="s">
        <v>14330</v>
      </c>
      <c r="C16294" s="49" t="s">
        <v>209</v>
      </c>
    </row>
    <row r="16295" spans="2:3" hidden="1">
      <c r="B16295" s="49" t="s">
        <v>14331</v>
      </c>
      <c r="C16295" s="49" t="s">
        <v>209</v>
      </c>
    </row>
    <row r="16296" spans="2:3" hidden="1">
      <c r="B16296" s="49" t="s">
        <v>14332</v>
      </c>
      <c r="C16296" s="49" t="s">
        <v>209</v>
      </c>
    </row>
    <row r="16297" spans="2:3" hidden="1">
      <c r="B16297" s="49" t="s">
        <v>14333</v>
      </c>
      <c r="C16297" s="49" t="s">
        <v>209</v>
      </c>
    </row>
    <row r="16298" spans="2:3" hidden="1">
      <c r="B16298" s="49" t="s">
        <v>14334</v>
      </c>
      <c r="C16298" s="49" t="s">
        <v>209</v>
      </c>
    </row>
    <row r="16299" spans="2:3" hidden="1">
      <c r="B16299" s="49" t="s">
        <v>14335</v>
      </c>
      <c r="C16299" s="49" t="s">
        <v>209</v>
      </c>
    </row>
    <row r="16300" spans="2:3" hidden="1">
      <c r="B16300" s="49" t="s">
        <v>14336</v>
      </c>
      <c r="C16300" s="49" t="s">
        <v>209</v>
      </c>
    </row>
    <row r="16301" spans="2:3" hidden="1">
      <c r="B16301" s="49" t="s">
        <v>14337</v>
      </c>
      <c r="C16301" s="49" t="s">
        <v>209</v>
      </c>
    </row>
    <row r="16302" spans="2:3" hidden="1">
      <c r="B16302" s="49" t="s">
        <v>14338</v>
      </c>
      <c r="C16302" s="49" t="s">
        <v>209</v>
      </c>
    </row>
    <row r="16303" spans="2:3" hidden="1">
      <c r="B16303" s="49" t="s">
        <v>14339</v>
      </c>
      <c r="C16303" s="49" t="s">
        <v>209</v>
      </c>
    </row>
    <row r="16304" spans="2:3" hidden="1">
      <c r="B16304" s="49" t="s">
        <v>14340</v>
      </c>
      <c r="C16304" s="49" t="s">
        <v>209</v>
      </c>
    </row>
    <row r="16305" spans="2:3" hidden="1">
      <c r="B16305" s="49" t="s">
        <v>14341</v>
      </c>
      <c r="C16305" s="49" t="s">
        <v>209</v>
      </c>
    </row>
    <row r="16306" spans="2:3" hidden="1">
      <c r="B16306" s="49" t="s">
        <v>14342</v>
      </c>
      <c r="C16306" s="49" t="s">
        <v>209</v>
      </c>
    </row>
    <row r="16307" spans="2:3" hidden="1">
      <c r="B16307" s="49" t="s">
        <v>14343</v>
      </c>
      <c r="C16307" s="49" t="s">
        <v>209</v>
      </c>
    </row>
    <row r="16308" spans="2:3" hidden="1">
      <c r="B16308" s="49" t="s">
        <v>14344</v>
      </c>
      <c r="C16308" s="49" t="s">
        <v>209</v>
      </c>
    </row>
    <row r="16309" spans="2:3" hidden="1">
      <c r="B16309" s="49" t="s">
        <v>14345</v>
      </c>
      <c r="C16309" s="49" t="s">
        <v>209</v>
      </c>
    </row>
    <row r="16310" spans="2:3" hidden="1">
      <c r="B16310" s="49" t="s">
        <v>14346</v>
      </c>
      <c r="C16310" s="49" t="s">
        <v>209</v>
      </c>
    </row>
    <row r="16311" spans="2:3" hidden="1">
      <c r="B16311" s="49" t="s">
        <v>14347</v>
      </c>
      <c r="C16311" s="49" t="s">
        <v>209</v>
      </c>
    </row>
    <row r="16312" spans="2:3" hidden="1">
      <c r="B16312" s="49" t="s">
        <v>14348</v>
      </c>
      <c r="C16312" s="49" t="s">
        <v>209</v>
      </c>
    </row>
    <row r="16313" spans="2:3" hidden="1">
      <c r="B16313" s="49" t="s">
        <v>14349</v>
      </c>
      <c r="C16313" s="49" t="s">
        <v>209</v>
      </c>
    </row>
    <row r="16314" spans="2:3" hidden="1">
      <c r="B16314" s="49" t="s">
        <v>14350</v>
      </c>
      <c r="C16314" s="49" t="s">
        <v>207</v>
      </c>
    </row>
    <row r="16315" spans="2:3" hidden="1">
      <c r="B16315" s="49" t="s">
        <v>14351</v>
      </c>
      <c r="C16315" s="49" t="s">
        <v>207</v>
      </c>
    </row>
    <row r="16316" spans="2:3" hidden="1">
      <c r="B16316" s="49" t="s">
        <v>14352</v>
      </c>
      <c r="C16316" s="49" t="s">
        <v>213</v>
      </c>
    </row>
    <row r="16317" spans="2:3" hidden="1">
      <c r="B16317" s="49" t="s">
        <v>14353</v>
      </c>
      <c r="C16317" s="49" t="s">
        <v>213</v>
      </c>
    </row>
    <row r="16318" spans="2:3" hidden="1">
      <c r="B16318" s="49" t="s">
        <v>14354</v>
      </c>
      <c r="C16318" s="49" t="s">
        <v>213</v>
      </c>
    </row>
    <row r="16319" spans="2:3" hidden="1">
      <c r="B16319" s="49" t="s">
        <v>14355</v>
      </c>
      <c r="C16319" s="49" t="s">
        <v>213</v>
      </c>
    </row>
    <row r="16320" spans="2:3" hidden="1">
      <c r="B16320" s="49" t="s">
        <v>14356</v>
      </c>
      <c r="C16320" s="49" t="s">
        <v>207</v>
      </c>
    </row>
    <row r="16321" spans="2:3" hidden="1">
      <c r="B16321" s="49" t="s">
        <v>14357</v>
      </c>
      <c r="C16321" s="49" t="s">
        <v>213</v>
      </c>
    </row>
    <row r="16322" spans="2:3" hidden="1">
      <c r="B16322" s="49" t="s">
        <v>14358</v>
      </c>
      <c r="C16322" s="49" t="s">
        <v>213</v>
      </c>
    </row>
    <row r="16323" spans="2:3" hidden="1">
      <c r="B16323" s="49" t="s">
        <v>14359</v>
      </c>
      <c r="C16323" s="49" t="s">
        <v>213</v>
      </c>
    </row>
    <row r="16324" spans="2:3" hidden="1">
      <c r="B16324" s="49" t="s">
        <v>14360</v>
      </c>
      <c r="C16324" s="49" t="s">
        <v>213</v>
      </c>
    </row>
    <row r="16325" spans="2:3" hidden="1">
      <c r="B16325" s="49" t="s">
        <v>14361</v>
      </c>
      <c r="C16325" s="49" t="s">
        <v>213</v>
      </c>
    </row>
    <row r="16326" spans="2:3" hidden="1">
      <c r="B16326" s="49" t="s">
        <v>14362</v>
      </c>
      <c r="C16326" s="49" t="s">
        <v>213</v>
      </c>
    </row>
    <row r="16327" spans="2:3" hidden="1">
      <c r="B16327" s="49" t="s">
        <v>14363</v>
      </c>
      <c r="C16327" s="49" t="s">
        <v>213</v>
      </c>
    </row>
    <row r="16328" spans="2:3" hidden="1">
      <c r="B16328" s="49" t="s">
        <v>14364</v>
      </c>
      <c r="C16328" s="49" t="s">
        <v>213</v>
      </c>
    </row>
    <row r="16329" spans="2:3" hidden="1">
      <c r="B16329" s="49" t="s">
        <v>14365</v>
      </c>
      <c r="C16329" s="49" t="s">
        <v>207</v>
      </c>
    </row>
    <row r="16330" spans="2:3" hidden="1">
      <c r="B16330" s="49" t="s">
        <v>14366</v>
      </c>
      <c r="C16330" s="49" t="s">
        <v>207</v>
      </c>
    </row>
    <row r="16331" spans="2:3" hidden="1">
      <c r="B16331" s="49" t="s">
        <v>14367</v>
      </c>
      <c r="C16331" s="49" t="s">
        <v>207</v>
      </c>
    </row>
    <row r="16332" spans="2:3" hidden="1">
      <c r="B16332" s="49" t="s">
        <v>14368</v>
      </c>
      <c r="C16332" s="49" t="s">
        <v>213</v>
      </c>
    </row>
    <row r="16333" spans="2:3" hidden="1">
      <c r="B16333" s="49" t="s">
        <v>14369</v>
      </c>
      <c r="C16333" s="49" t="s">
        <v>213</v>
      </c>
    </row>
    <row r="16334" spans="2:3" hidden="1">
      <c r="B16334" s="49" t="s">
        <v>14370</v>
      </c>
      <c r="C16334" s="49" t="s">
        <v>213</v>
      </c>
    </row>
    <row r="16335" spans="2:3" hidden="1">
      <c r="B16335" s="49" t="s">
        <v>14371</v>
      </c>
      <c r="C16335" s="49" t="s">
        <v>213</v>
      </c>
    </row>
    <row r="16336" spans="2:3" hidden="1">
      <c r="B16336" s="49" t="s">
        <v>14372</v>
      </c>
      <c r="C16336" s="49" t="s">
        <v>213</v>
      </c>
    </row>
    <row r="16337" spans="2:3" hidden="1">
      <c r="B16337" s="49" t="s">
        <v>14373</v>
      </c>
      <c r="C16337" s="49" t="s">
        <v>213</v>
      </c>
    </row>
    <row r="16338" spans="2:3" hidden="1">
      <c r="B16338" s="49" t="s">
        <v>14374</v>
      </c>
      <c r="C16338" s="49" t="s">
        <v>213</v>
      </c>
    </row>
    <row r="16339" spans="2:3" hidden="1">
      <c r="B16339" s="49" t="s">
        <v>14375</v>
      </c>
      <c r="C16339" s="49" t="s">
        <v>213</v>
      </c>
    </row>
    <row r="16340" spans="2:3" hidden="1">
      <c r="B16340" s="49" t="s">
        <v>14376</v>
      </c>
      <c r="C16340" s="49" t="s">
        <v>213</v>
      </c>
    </row>
    <row r="16341" spans="2:3" hidden="1">
      <c r="B16341" s="49" t="s">
        <v>14377</v>
      </c>
      <c r="C16341" s="49" t="s">
        <v>213</v>
      </c>
    </row>
    <row r="16342" spans="2:3" hidden="1">
      <c r="B16342" s="49" t="s">
        <v>14378</v>
      </c>
      <c r="C16342" s="49" t="s">
        <v>213</v>
      </c>
    </row>
    <row r="16343" spans="2:3" hidden="1">
      <c r="B16343" s="49" t="s">
        <v>14379</v>
      </c>
      <c r="C16343" s="49" t="s">
        <v>213</v>
      </c>
    </row>
    <row r="16344" spans="2:3" hidden="1">
      <c r="B16344" s="49" t="s">
        <v>14380</v>
      </c>
      <c r="C16344" s="49" t="s">
        <v>213</v>
      </c>
    </row>
    <row r="16345" spans="2:3" hidden="1">
      <c r="B16345" s="49" t="s">
        <v>14381</v>
      </c>
      <c r="C16345" s="49" t="s">
        <v>213</v>
      </c>
    </row>
    <row r="16346" spans="2:3" hidden="1">
      <c r="B16346" s="49" t="s">
        <v>14382</v>
      </c>
      <c r="C16346" s="49" t="s">
        <v>213</v>
      </c>
    </row>
    <row r="16347" spans="2:3" hidden="1">
      <c r="B16347" s="49" t="s">
        <v>14383</v>
      </c>
      <c r="C16347" s="49" t="s">
        <v>207</v>
      </c>
    </row>
    <row r="16348" spans="2:3" hidden="1">
      <c r="B16348" s="49" t="s">
        <v>14384</v>
      </c>
      <c r="C16348" s="49" t="s">
        <v>207</v>
      </c>
    </row>
    <row r="16349" spans="2:3" hidden="1">
      <c r="B16349" s="49" t="s">
        <v>14385</v>
      </c>
      <c r="C16349" s="49" t="s">
        <v>207</v>
      </c>
    </row>
    <row r="16350" spans="2:3" hidden="1">
      <c r="B16350" s="49" t="s">
        <v>14386</v>
      </c>
      <c r="C16350" s="49" t="s">
        <v>207</v>
      </c>
    </row>
    <row r="16351" spans="2:3" hidden="1">
      <c r="B16351" s="49" t="s">
        <v>14387</v>
      </c>
      <c r="C16351" s="49" t="s">
        <v>213</v>
      </c>
    </row>
    <row r="16352" spans="2:3" hidden="1">
      <c r="B16352" s="49" t="s">
        <v>14388</v>
      </c>
      <c r="C16352" s="49" t="s">
        <v>213</v>
      </c>
    </row>
    <row r="16353" spans="2:3" hidden="1">
      <c r="B16353" s="49" t="s">
        <v>14389</v>
      </c>
      <c r="C16353" s="49" t="s">
        <v>213</v>
      </c>
    </row>
    <row r="16354" spans="2:3" hidden="1">
      <c r="B16354" s="49" t="s">
        <v>14390</v>
      </c>
      <c r="C16354" s="49" t="s">
        <v>213</v>
      </c>
    </row>
    <row r="16355" spans="2:3" hidden="1">
      <c r="B16355" s="49" t="s">
        <v>14391</v>
      </c>
      <c r="C16355" s="49" t="s">
        <v>213</v>
      </c>
    </row>
    <row r="16356" spans="2:3" hidden="1">
      <c r="B16356" s="49" t="s">
        <v>14392</v>
      </c>
      <c r="C16356" s="49" t="s">
        <v>213</v>
      </c>
    </row>
    <row r="16357" spans="2:3" hidden="1">
      <c r="B16357" s="49" t="s">
        <v>14393</v>
      </c>
      <c r="C16357" s="49" t="s">
        <v>213</v>
      </c>
    </row>
    <row r="16358" spans="2:3" hidden="1">
      <c r="B16358" s="49" t="s">
        <v>14394</v>
      </c>
      <c r="C16358" s="49" t="s">
        <v>213</v>
      </c>
    </row>
    <row r="16359" spans="2:3" hidden="1">
      <c r="B16359" s="49" t="s">
        <v>14395</v>
      </c>
      <c r="C16359" s="49" t="s">
        <v>213</v>
      </c>
    </row>
    <row r="16360" spans="2:3" hidden="1">
      <c r="B16360" s="49" t="s">
        <v>14396</v>
      </c>
      <c r="C16360" s="49" t="s">
        <v>213</v>
      </c>
    </row>
    <row r="16361" spans="2:3" hidden="1">
      <c r="B16361" s="49" t="s">
        <v>14397</v>
      </c>
      <c r="C16361" s="49" t="s">
        <v>213</v>
      </c>
    </row>
    <row r="16362" spans="2:3" hidden="1">
      <c r="B16362" s="49" t="s">
        <v>14398</v>
      </c>
      <c r="C16362" s="49" t="s">
        <v>213</v>
      </c>
    </row>
    <row r="16363" spans="2:3" hidden="1">
      <c r="B16363" s="49" t="s">
        <v>14399</v>
      </c>
      <c r="C16363" s="49" t="s">
        <v>213</v>
      </c>
    </row>
    <row r="16364" spans="2:3" hidden="1">
      <c r="B16364" s="49" t="s">
        <v>14400</v>
      </c>
      <c r="C16364" s="49" t="s">
        <v>213</v>
      </c>
    </row>
    <row r="16365" spans="2:3" hidden="1">
      <c r="B16365" s="49" t="s">
        <v>14401</v>
      </c>
      <c r="C16365" s="49" t="s">
        <v>213</v>
      </c>
    </row>
    <row r="16366" spans="2:3" hidden="1">
      <c r="B16366" s="49" t="s">
        <v>14402</v>
      </c>
      <c r="C16366" s="49" t="s">
        <v>213</v>
      </c>
    </row>
    <row r="16367" spans="2:3" hidden="1">
      <c r="B16367" s="49" t="s">
        <v>14403</v>
      </c>
      <c r="C16367" s="49" t="s">
        <v>213</v>
      </c>
    </row>
    <row r="16368" spans="2:3" hidden="1">
      <c r="B16368" s="49" t="s">
        <v>14404</v>
      </c>
      <c r="C16368" s="49" t="s">
        <v>213</v>
      </c>
    </row>
    <row r="16369" spans="2:3" hidden="1">
      <c r="B16369" s="49" t="s">
        <v>14405</v>
      </c>
      <c r="C16369" s="49" t="s">
        <v>207</v>
      </c>
    </row>
    <row r="16370" spans="2:3" hidden="1">
      <c r="B16370" s="49" t="s">
        <v>14406</v>
      </c>
      <c r="C16370" s="49" t="s">
        <v>207</v>
      </c>
    </row>
    <row r="16371" spans="2:3" hidden="1">
      <c r="B16371" s="49" t="s">
        <v>14407</v>
      </c>
      <c r="C16371" s="49" t="s">
        <v>207</v>
      </c>
    </row>
    <row r="16372" spans="2:3" hidden="1">
      <c r="B16372" s="49" t="s">
        <v>14408</v>
      </c>
      <c r="C16372" s="49" t="s">
        <v>207</v>
      </c>
    </row>
    <row r="16373" spans="2:3" hidden="1">
      <c r="B16373" s="49" t="s">
        <v>14409</v>
      </c>
      <c r="C16373" s="49" t="s">
        <v>213</v>
      </c>
    </row>
    <row r="16374" spans="2:3" hidden="1">
      <c r="B16374" s="49" t="s">
        <v>14410</v>
      </c>
      <c r="C16374" s="49" t="s">
        <v>213</v>
      </c>
    </row>
    <row r="16375" spans="2:3" hidden="1">
      <c r="B16375" s="49" t="s">
        <v>14411</v>
      </c>
      <c r="C16375" s="49" t="s">
        <v>213</v>
      </c>
    </row>
    <row r="16376" spans="2:3" hidden="1">
      <c r="B16376" s="49" t="s">
        <v>14412</v>
      </c>
      <c r="C16376" s="49" t="s">
        <v>213</v>
      </c>
    </row>
    <row r="16377" spans="2:3" hidden="1">
      <c r="B16377" s="49" t="s">
        <v>14413</v>
      </c>
      <c r="C16377" s="49" t="s">
        <v>213</v>
      </c>
    </row>
    <row r="16378" spans="2:3" hidden="1">
      <c r="B16378" s="49" t="s">
        <v>14414</v>
      </c>
      <c r="C16378" s="49" t="s">
        <v>213</v>
      </c>
    </row>
    <row r="16379" spans="2:3" hidden="1">
      <c r="B16379" s="49" t="s">
        <v>14415</v>
      </c>
      <c r="C16379" s="49" t="s">
        <v>213</v>
      </c>
    </row>
    <row r="16380" spans="2:3" hidden="1">
      <c r="B16380" s="49" t="s">
        <v>14416</v>
      </c>
      <c r="C16380" s="49" t="s">
        <v>213</v>
      </c>
    </row>
    <row r="16381" spans="2:3" hidden="1">
      <c r="B16381" s="49" t="s">
        <v>14417</v>
      </c>
      <c r="C16381" s="49" t="s">
        <v>213</v>
      </c>
    </row>
    <row r="16382" spans="2:3" hidden="1">
      <c r="B16382" s="49" t="s">
        <v>14418</v>
      </c>
      <c r="C16382" s="49" t="s">
        <v>213</v>
      </c>
    </row>
    <row r="16383" spans="2:3" hidden="1">
      <c r="B16383" s="49" t="s">
        <v>14419</v>
      </c>
      <c r="C16383" s="49" t="s">
        <v>213</v>
      </c>
    </row>
    <row r="16384" spans="2:3" hidden="1">
      <c r="B16384" s="49" t="s">
        <v>14420</v>
      </c>
      <c r="C16384" s="49" t="s">
        <v>213</v>
      </c>
    </row>
    <row r="16385" spans="2:3" hidden="1">
      <c r="B16385" s="49" t="s">
        <v>14421</v>
      </c>
      <c r="C16385" s="49" t="s">
        <v>213</v>
      </c>
    </row>
    <row r="16386" spans="2:3" hidden="1">
      <c r="B16386" s="49" t="s">
        <v>14422</v>
      </c>
      <c r="C16386" s="49" t="s">
        <v>213</v>
      </c>
    </row>
    <row r="16387" spans="2:3" hidden="1">
      <c r="B16387" s="49" t="s">
        <v>14423</v>
      </c>
      <c r="C16387" s="49" t="s">
        <v>206</v>
      </c>
    </row>
    <row r="16388" spans="2:3" hidden="1">
      <c r="B16388" s="49" t="s">
        <v>14424</v>
      </c>
      <c r="C16388" s="49" t="s">
        <v>206</v>
      </c>
    </row>
    <row r="16389" spans="2:3" hidden="1">
      <c r="B16389" s="49" t="s">
        <v>14425</v>
      </c>
      <c r="C16389" s="49" t="s">
        <v>206</v>
      </c>
    </row>
    <row r="16390" spans="2:3" hidden="1">
      <c r="B16390" s="49" t="s">
        <v>14426</v>
      </c>
      <c r="C16390" s="49" t="s">
        <v>206</v>
      </c>
    </row>
    <row r="16391" spans="2:3" hidden="1">
      <c r="B16391" s="49" t="s">
        <v>14427</v>
      </c>
      <c r="C16391" s="49" t="s">
        <v>206</v>
      </c>
    </row>
    <row r="16392" spans="2:3" hidden="1">
      <c r="B16392" s="49" t="s">
        <v>14428</v>
      </c>
      <c r="C16392" s="49" t="s">
        <v>206</v>
      </c>
    </row>
    <row r="16393" spans="2:3" hidden="1">
      <c r="B16393" s="49" t="s">
        <v>14429</v>
      </c>
      <c r="C16393" s="49" t="s">
        <v>206</v>
      </c>
    </row>
    <row r="16394" spans="2:3" hidden="1">
      <c r="B16394" s="49" t="s">
        <v>14430</v>
      </c>
      <c r="C16394" s="49" t="s">
        <v>206</v>
      </c>
    </row>
    <row r="16395" spans="2:3" hidden="1">
      <c r="B16395" s="49" t="s">
        <v>14431</v>
      </c>
      <c r="C16395" s="49" t="s">
        <v>206</v>
      </c>
    </row>
    <row r="16396" spans="2:3" hidden="1">
      <c r="B16396" s="49" t="s">
        <v>14432</v>
      </c>
      <c r="C16396" s="49" t="s">
        <v>213</v>
      </c>
    </row>
    <row r="16397" spans="2:3" hidden="1">
      <c r="B16397" s="49" t="s">
        <v>14433</v>
      </c>
      <c r="C16397" s="49" t="s">
        <v>213</v>
      </c>
    </row>
    <row r="16398" spans="2:3" hidden="1">
      <c r="B16398" s="49" t="s">
        <v>14434</v>
      </c>
      <c r="C16398" s="49" t="s">
        <v>213</v>
      </c>
    </row>
    <row r="16399" spans="2:3" hidden="1">
      <c r="B16399" s="49" t="s">
        <v>14435</v>
      </c>
      <c r="C16399" s="49" t="s">
        <v>213</v>
      </c>
    </row>
    <row r="16400" spans="2:3" hidden="1">
      <c r="B16400" s="49" t="s">
        <v>14436</v>
      </c>
      <c r="C16400" s="49" t="s">
        <v>213</v>
      </c>
    </row>
    <row r="16401" spans="2:3" hidden="1">
      <c r="B16401" s="49" t="s">
        <v>14437</v>
      </c>
      <c r="C16401" s="49" t="s">
        <v>213</v>
      </c>
    </row>
    <row r="16402" spans="2:3" hidden="1">
      <c r="B16402" s="49" t="s">
        <v>14438</v>
      </c>
      <c r="C16402" s="49" t="s">
        <v>213</v>
      </c>
    </row>
    <row r="16403" spans="2:3" hidden="1">
      <c r="B16403" s="49" t="s">
        <v>14439</v>
      </c>
      <c r="C16403" s="49" t="s">
        <v>213</v>
      </c>
    </row>
    <row r="16404" spans="2:3" hidden="1">
      <c r="B16404" s="49" t="s">
        <v>14440</v>
      </c>
      <c r="C16404" s="49" t="s">
        <v>213</v>
      </c>
    </row>
    <row r="16405" spans="2:3" hidden="1">
      <c r="B16405" s="49" t="s">
        <v>14441</v>
      </c>
      <c r="C16405" s="49" t="s">
        <v>213</v>
      </c>
    </row>
    <row r="16406" spans="2:3" hidden="1">
      <c r="B16406" s="49" t="s">
        <v>14442</v>
      </c>
      <c r="C16406" s="49" t="s">
        <v>213</v>
      </c>
    </row>
    <row r="16407" spans="2:3" hidden="1">
      <c r="B16407" s="49" t="s">
        <v>14443</v>
      </c>
      <c r="C16407" s="49" t="s">
        <v>213</v>
      </c>
    </row>
    <row r="16408" spans="2:3" hidden="1">
      <c r="B16408" s="49" t="s">
        <v>14444</v>
      </c>
      <c r="C16408" s="49" t="s">
        <v>213</v>
      </c>
    </row>
    <row r="16409" spans="2:3" hidden="1">
      <c r="B16409" s="49" t="s">
        <v>14445</v>
      </c>
      <c r="C16409" s="49" t="s">
        <v>213</v>
      </c>
    </row>
    <row r="16410" spans="2:3" hidden="1">
      <c r="B16410" s="49" t="s">
        <v>14446</v>
      </c>
      <c r="C16410" s="49" t="s">
        <v>213</v>
      </c>
    </row>
    <row r="16411" spans="2:3" hidden="1">
      <c r="B16411" s="49" t="s">
        <v>14447</v>
      </c>
      <c r="C16411" s="49" t="s">
        <v>207</v>
      </c>
    </row>
    <row r="16412" spans="2:3" hidden="1">
      <c r="B16412" s="49" t="s">
        <v>14448</v>
      </c>
      <c r="C16412" s="49" t="s">
        <v>207</v>
      </c>
    </row>
    <row r="16413" spans="2:3" hidden="1">
      <c r="B16413" s="49" t="s">
        <v>14449</v>
      </c>
      <c r="C16413" s="49" t="s">
        <v>207</v>
      </c>
    </row>
    <row r="16414" spans="2:3" hidden="1">
      <c r="B16414" s="49" t="s">
        <v>14450</v>
      </c>
      <c r="C16414" s="49" t="s">
        <v>213</v>
      </c>
    </row>
    <row r="16415" spans="2:3" hidden="1">
      <c r="B16415" s="49" t="s">
        <v>14451</v>
      </c>
      <c r="C16415" s="49" t="s">
        <v>213</v>
      </c>
    </row>
    <row r="16416" spans="2:3" hidden="1">
      <c r="B16416" s="49" t="s">
        <v>14452</v>
      </c>
      <c r="C16416" s="49" t="s">
        <v>213</v>
      </c>
    </row>
    <row r="16417" spans="2:3" hidden="1">
      <c r="B16417" s="49" t="s">
        <v>14453</v>
      </c>
      <c r="C16417" s="49" t="s">
        <v>213</v>
      </c>
    </row>
    <row r="16418" spans="2:3" hidden="1">
      <c r="B16418" s="49" t="s">
        <v>14454</v>
      </c>
      <c r="C16418" s="49" t="s">
        <v>213</v>
      </c>
    </row>
    <row r="16419" spans="2:3" hidden="1">
      <c r="B16419" s="49" t="s">
        <v>14455</v>
      </c>
      <c r="C16419" s="49" t="s">
        <v>213</v>
      </c>
    </row>
    <row r="16420" spans="2:3" hidden="1">
      <c r="B16420" s="49" t="s">
        <v>14456</v>
      </c>
      <c r="C16420" s="49" t="s">
        <v>213</v>
      </c>
    </row>
    <row r="16421" spans="2:3" hidden="1">
      <c r="B16421" s="49" t="s">
        <v>14457</v>
      </c>
      <c r="C16421" s="49" t="s">
        <v>213</v>
      </c>
    </row>
    <row r="16422" spans="2:3" hidden="1">
      <c r="B16422" s="49" t="s">
        <v>14458</v>
      </c>
      <c r="C16422" s="49" t="s">
        <v>213</v>
      </c>
    </row>
    <row r="16423" spans="2:3" hidden="1">
      <c r="B16423" s="49" t="s">
        <v>14459</v>
      </c>
      <c r="C16423" s="49" t="s">
        <v>213</v>
      </c>
    </row>
    <row r="16424" spans="2:3" hidden="1">
      <c r="B16424" s="49" t="s">
        <v>14460</v>
      </c>
      <c r="C16424" s="49" t="s">
        <v>213</v>
      </c>
    </row>
    <row r="16425" spans="2:3" hidden="1">
      <c r="B16425" s="49" t="s">
        <v>14461</v>
      </c>
      <c r="C16425" s="49" t="s">
        <v>213</v>
      </c>
    </row>
    <row r="16426" spans="2:3" hidden="1">
      <c r="B16426" s="49" t="s">
        <v>14462</v>
      </c>
      <c r="C16426" s="49" t="s">
        <v>213</v>
      </c>
    </row>
    <row r="16427" spans="2:3" hidden="1">
      <c r="B16427" s="49" t="s">
        <v>14463</v>
      </c>
      <c r="C16427" s="49" t="s">
        <v>213</v>
      </c>
    </row>
    <row r="16428" spans="2:3" hidden="1">
      <c r="B16428" s="49" t="s">
        <v>14464</v>
      </c>
      <c r="C16428" s="49" t="s">
        <v>213</v>
      </c>
    </row>
    <row r="16429" spans="2:3" hidden="1">
      <c r="B16429" s="49" t="s">
        <v>14465</v>
      </c>
      <c r="C16429" s="49" t="s">
        <v>213</v>
      </c>
    </row>
    <row r="16430" spans="2:3" hidden="1">
      <c r="B16430" s="49" t="s">
        <v>14466</v>
      </c>
      <c r="C16430" s="49" t="s">
        <v>207</v>
      </c>
    </row>
    <row r="16431" spans="2:3" hidden="1">
      <c r="B16431" s="49" t="s">
        <v>14467</v>
      </c>
      <c r="C16431" s="49" t="s">
        <v>207</v>
      </c>
    </row>
    <row r="16432" spans="2:3" hidden="1">
      <c r="B16432" s="49" t="s">
        <v>14468</v>
      </c>
      <c r="C16432" s="49" t="s">
        <v>207</v>
      </c>
    </row>
    <row r="16433" spans="2:3" hidden="1">
      <c r="B16433" s="49" t="s">
        <v>14469</v>
      </c>
      <c r="C16433" s="49" t="s">
        <v>213</v>
      </c>
    </row>
    <row r="16434" spans="2:3" hidden="1">
      <c r="B16434" s="49" t="s">
        <v>14470</v>
      </c>
      <c r="C16434" s="49" t="s">
        <v>213</v>
      </c>
    </row>
    <row r="16435" spans="2:3" hidden="1">
      <c r="B16435" s="49" t="s">
        <v>14471</v>
      </c>
      <c r="C16435" s="49" t="s">
        <v>213</v>
      </c>
    </row>
    <row r="16436" spans="2:3" hidden="1">
      <c r="B16436" s="49" t="s">
        <v>14472</v>
      </c>
      <c r="C16436" s="49" t="s">
        <v>213</v>
      </c>
    </row>
    <row r="16437" spans="2:3" hidden="1">
      <c r="B16437" s="49" t="s">
        <v>14473</v>
      </c>
      <c r="C16437" s="49" t="s">
        <v>213</v>
      </c>
    </row>
    <row r="16438" spans="2:3" hidden="1">
      <c r="B16438" s="49" t="s">
        <v>14474</v>
      </c>
      <c r="C16438" s="49" t="s">
        <v>213</v>
      </c>
    </row>
    <row r="16439" spans="2:3" hidden="1">
      <c r="B16439" s="49" t="s">
        <v>14475</v>
      </c>
      <c r="C16439" s="49" t="s">
        <v>213</v>
      </c>
    </row>
    <row r="16440" spans="2:3" hidden="1">
      <c r="B16440" s="49" t="s">
        <v>14476</v>
      </c>
      <c r="C16440" s="49" t="s">
        <v>213</v>
      </c>
    </row>
    <row r="16441" spans="2:3" hidden="1">
      <c r="B16441" s="49" t="s">
        <v>14477</v>
      </c>
      <c r="C16441" s="49" t="s">
        <v>213</v>
      </c>
    </row>
    <row r="16442" spans="2:3" hidden="1">
      <c r="B16442" s="49" t="s">
        <v>14478</v>
      </c>
      <c r="C16442" s="49" t="s">
        <v>213</v>
      </c>
    </row>
    <row r="16443" spans="2:3" hidden="1">
      <c r="B16443" s="49" t="s">
        <v>14479</v>
      </c>
      <c r="C16443" s="49" t="s">
        <v>213</v>
      </c>
    </row>
    <row r="16444" spans="2:3" hidden="1">
      <c r="B16444" s="49" t="s">
        <v>14480</v>
      </c>
      <c r="C16444" s="49" t="s">
        <v>213</v>
      </c>
    </row>
    <row r="16445" spans="2:3" hidden="1">
      <c r="B16445" s="49" t="s">
        <v>14481</v>
      </c>
      <c r="C16445" s="49" t="s">
        <v>213</v>
      </c>
    </row>
    <row r="16446" spans="2:3" hidden="1">
      <c r="B16446" s="49" t="s">
        <v>14482</v>
      </c>
      <c r="C16446" s="49" t="s">
        <v>213</v>
      </c>
    </row>
    <row r="16447" spans="2:3" hidden="1">
      <c r="B16447" s="49" t="s">
        <v>14483</v>
      </c>
      <c r="C16447" s="49" t="s">
        <v>213</v>
      </c>
    </row>
    <row r="16448" spans="2:3" hidden="1">
      <c r="B16448" s="49" t="s">
        <v>14484</v>
      </c>
      <c r="C16448" s="49" t="s">
        <v>213</v>
      </c>
    </row>
    <row r="16449" spans="2:3" hidden="1">
      <c r="B16449" s="49" t="s">
        <v>14485</v>
      </c>
      <c r="C16449" s="49" t="s">
        <v>213</v>
      </c>
    </row>
    <row r="16450" spans="2:3" hidden="1">
      <c r="B16450" s="49" t="s">
        <v>14486</v>
      </c>
      <c r="C16450" s="49" t="s">
        <v>213</v>
      </c>
    </row>
    <row r="16451" spans="2:3" hidden="1">
      <c r="B16451" s="49" t="s">
        <v>14487</v>
      </c>
      <c r="C16451" s="49" t="s">
        <v>213</v>
      </c>
    </row>
    <row r="16452" spans="2:3" hidden="1">
      <c r="B16452" s="49" t="s">
        <v>14488</v>
      </c>
      <c r="C16452" s="49" t="s">
        <v>207</v>
      </c>
    </row>
    <row r="16453" spans="2:3" hidden="1">
      <c r="B16453" s="49" t="s">
        <v>14489</v>
      </c>
      <c r="C16453" s="49" t="s">
        <v>207</v>
      </c>
    </row>
    <row r="16454" spans="2:3" hidden="1">
      <c r="B16454" s="49" t="s">
        <v>14490</v>
      </c>
      <c r="C16454" s="49" t="s">
        <v>207</v>
      </c>
    </row>
    <row r="16455" spans="2:3" hidden="1">
      <c r="B16455" s="49" t="s">
        <v>14491</v>
      </c>
      <c r="C16455" s="49" t="s">
        <v>213</v>
      </c>
    </row>
    <row r="16456" spans="2:3" hidden="1">
      <c r="B16456" s="49" t="s">
        <v>14492</v>
      </c>
      <c r="C16456" s="49" t="s">
        <v>213</v>
      </c>
    </row>
    <row r="16457" spans="2:3" hidden="1">
      <c r="B16457" s="49" t="s">
        <v>14493</v>
      </c>
      <c r="C16457" s="49" t="s">
        <v>213</v>
      </c>
    </row>
    <row r="16458" spans="2:3" hidden="1">
      <c r="B16458" s="49" t="s">
        <v>14494</v>
      </c>
      <c r="C16458" s="49" t="s">
        <v>213</v>
      </c>
    </row>
    <row r="16459" spans="2:3" hidden="1">
      <c r="B16459" s="49" t="s">
        <v>14495</v>
      </c>
      <c r="C16459" s="49" t="s">
        <v>213</v>
      </c>
    </row>
    <row r="16460" spans="2:3" hidden="1">
      <c r="B16460" s="49" t="s">
        <v>14496</v>
      </c>
      <c r="C16460" s="49" t="s">
        <v>213</v>
      </c>
    </row>
    <row r="16461" spans="2:3" hidden="1">
      <c r="B16461" s="49" t="s">
        <v>14497</v>
      </c>
      <c r="C16461" s="49" t="s">
        <v>213</v>
      </c>
    </row>
    <row r="16462" spans="2:3" hidden="1">
      <c r="B16462" s="49" t="s">
        <v>14498</v>
      </c>
      <c r="C16462" s="49" t="s">
        <v>213</v>
      </c>
    </row>
    <row r="16463" spans="2:3" hidden="1">
      <c r="B16463" s="49" t="s">
        <v>14499</v>
      </c>
      <c r="C16463" s="49" t="s">
        <v>213</v>
      </c>
    </row>
    <row r="16464" spans="2:3" hidden="1">
      <c r="B16464" s="49" t="s">
        <v>14500</v>
      </c>
      <c r="C16464" s="49" t="s">
        <v>213</v>
      </c>
    </row>
    <row r="16465" spans="2:3" hidden="1">
      <c r="B16465" s="49" t="s">
        <v>14501</v>
      </c>
      <c r="C16465" s="49" t="s">
        <v>213</v>
      </c>
    </row>
    <row r="16466" spans="2:3" hidden="1">
      <c r="B16466" s="49" t="s">
        <v>14502</v>
      </c>
      <c r="C16466" s="49" t="s">
        <v>213</v>
      </c>
    </row>
    <row r="16467" spans="2:3" hidden="1">
      <c r="B16467" s="49" t="s">
        <v>14503</v>
      </c>
      <c r="C16467" s="49" t="s">
        <v>213</v>
      </c>
    </row>
    <row r="16468" spans="2:3" hidden="1">
      <c r="B16468" s="49" t="s">
        <v>14504</v>
      </c>
      <c r="C16468" s="49" t="s">
        <v>213</v>
      </c>
    </row>
    <row r="16469" spans="2:3" hidden="1">
      <c r="B16469" s="49" t="s">
        <v>14505</v>
      </c>
      <c r="C16469" s="49" t="s">
        <v>213</v>
      </c>
    </row>
    <row r="16470" spans="2:3" hidden="1">
      <c r="B16470" s="49" t="s">
        <v>14506</v>
      </c>
      <c r="C16470" s="49" t="s">
        <v>206</v>
      </c>
    </row>
    <row r="16471" spans="2:3" hidden="1">
      <c r="B16471" s="49" t="s">
        <v>14507</v>
      </c>
      <c r="C16471" s="49" t="s">
        <v>206</v>
      </c>
    </row>
    <row r="16472" spans="2:3" hidden="1">
      <c r="B16472" s="49" t="s">
        <v>14508</v>
      </c>
      <c r="C16472" s="49" t="s">
        <v>206</v>
      </c>
    </row>
    <row r="16473" spans="2:3" hidden="1">
      <c r="B16473" s="49" t="s">
        <v>14509</v>
      </c>
      <c r="C16473" s="49" t="s">
        <v>206</v>
      </c>
    </row>
    <row r="16474" spans="2:3" hidden="1">
      <c r="B16474" s="49" t="s">
        <v>14510</v>
      </c>
      <c r="C16474" s="49" t="s">
        <v>206</v>
      </c>
    </row>
    <row r="16475" spans="2:3" hidden="1">
      <c r="B16475" s="49" t="s">
        <v>14511</v>
      </c>
      <c r="C16475" s="49" t="s">
        <v>206</v>
      </c>
    </row>
    <row r="16476" spans="2:3" hidden="1">
      <c r="B16476" s="49" t="s">
        <v>14512</v>
      </c>
      <c r="C16476" s="49" t="s">
        <v>206</v>
      </c>
    </row>
    <row r="16477" spans="2:3" hidden="1">
      <c r="B16477" s="49" t="s">
        <v>14513</v>
      </c>
      <c r="C16477" s="49" t="s">
        <v>206</v>
      </c>
    </row>
    <row r="16478" spans="2:3" hidden="1">
      <c r="B16478" s="49" t="s">
        <v>14514</v>
      </c>
      <c r="C16478" s="49" t="s">
        <v>206</v>
      </c>
    </row>
    <row r="16479" spans="2:3" hidden="1">
      <c r="B16479" s="49" t="s">
        <v>14515</v>
      </c>
      <c r="C16479" s="49" t="s">
        <v>207</v>
      </c>
    </row>
    <row r="16480" spans="2:3" hidden="1">
      <c r="B16480" s="49" t="s">
        <v>14516</v>
      </c>
      <c r="C16480" s="49" t="s">
        <v>213</v>
      </c>
    </row>
    <row r="16481" spans="2:3" hidden="1">
      <c r="B16481" s="49" t="s">
        <v>14517</v>
      </c>
      <c r="C16481" s="49" t="s">
        <v>213</v>
      </c>
    </row>
    <row r="16482" spans="2:3" hidden="1">
      <c r="B16482" s="49" t="s">
        <v>14518</v>
      </c>
      <c r="C16482" s="49" t="s">
        <v>213</v>
      </c>
    </row>
    <row r="16483" spans="2:3" hidden="1">
      <c r="B16483" s="49" t="s">
        <v>14519</v>
      </c>
      <c r="C16483" s="49" t="s">
        <v>213</v>
      </c>
    </row>
    <row r="16484" spans="2:3" hidden="1">
      <c r="B16484" s="49" t="s">
        <v>14520</v>
      </c>
      <c r="C16484" s="49" t="s">
        <v>213</v>
      </c>
    </row>
    <row r="16485" spans="2:3" hidden="1">
      <c r="B16485" s="49" t="s">
        <v>14521</v>
      </c>
      <c r="C16485" s="49" t="s">
        <v>213</v>
      </c>
    </row>
    <row r="16486" spans="2:3" hidden="1">
      <c r="B16486" s="49" t="s">
        <v>14522</v>
      </c>
      <c r="C16486" s="49" t="s">
        <v>213</v>
      </c>
    </row>
    <row r="16487" spans="2:3" hidden="1">
      <c r="B16487" s="49" t="s">
        <v>14523</v>
      </c>
      <c r="C16487" s="49" t="s">
        <v>213</v>
      </c>
    </row>
    <row r="16488" spans="2:3" hidden="1">
      <c r="B16488" s="49" t="s">
        <v>14524</v>
      </c>
      <c r="C16488" s="49" t="s">
        <v>213</v>
      </c>
    </row>
    <row r="16489" spans="2:3" hidden="1">
      <c r="B16489" s="49" t="s">
        <v>14525</v>
      </c>
      <c r="C16489" s="49" t="s">
        <v>213</v>
      </c>
    </row>
    <row r="16490" spans="2:3" hidden="1">
      <c r="B16490" s="49" t="s">
        <v>14526</v>
      </c>
      <c r="C16490" s="49" t="s">
        <v>213</v>
      </c>
    </row>
    <row r="16491" spans="2:3" hidden="1">
      <c r="B16491" s="49" t="s">
        <v>14527</v>
      </c>
      <c r="C16491" s="49" t="s">
        <v>213</v>
      </c>
    </row>
    <row r="16492" spans="2:3" hidden="1">
      <c r="B16492" s="49" t="s">
        <v>14528</v>
      </c>
      <c r="C16492" s="49" t="s">
        <v>213</v>
      </c>
    </row>
    <row r="16493" spans="2:3" hidden="1">
      <c r="B16493" s="49" t="s">
        <v>14529</v>
      </c>
      <c r="C16493" s="49" t="s">
        <v>213</v>
      </c>
    </row>
    <row r="16494" spans="2:3" hidden="1">
      <c r="B16494" s="49" t="s">
        <v>14530</v>
      </c>
      <c r="C16494" s="49" t="s">
        <v>213</v>
      </c>
    </row>
    <row r="16495" spans="2:3" hidden="1">
      <c r="B16495" s="49" t="s">
        <v>14531</v>
      </c>
      <c r="C16495" s="49" t="s">
        <v>213</v>
      </c>
    </row>
    <row r="16496" spans="2:3" hidden="1">
      <c r="B16496" s="49" t="s">
        <v>14532</v>
      </c>
      <c r="C16496" s="49" t="s">
        <v>213</v>
      </c>
    </row>
    <row r="16497" spans="2:3" hidden="1">
      <c r="B16497" s="49" t="s">
        <v>14533</v>
      </c>
      <c r="C16497" s="49" t="s">
        <v>213</v>
      </c>
    </row>
    <row r="16498" spans="2:3" hidden="1">
      <c r="B16498" s="49" t="s">
        <v>14534</v>
      </c>
      <c r="C16498" s="49" t="s">
        <v>207</v>
      </c>
    </row>
    <row r="16499" spans="2:3" hidden="1">
      <c r="B16499" s="49" t="s">
        <v>14535</v>
      </c>
      <c r="C16499" s="49" t="s">
        <v>207</v>
      </c>
    </row>
    <row r="16500" spans="2:3" hidden="1">
      <c r="B16500" s="49" t="s">
        <v>14536</v>
      </c>
      <c r="C16500" s="49" t="s">
        <v>207</v>
      </c>
    </row>
    <row r="16501" spans="2:3" hidden="1">
      <c r="B16501" s="49" t="s">
        <v>14537</v>
      </c>
      <c r="C16501" s="49" t="s">
        <v>213</v>
      </c>
    </row>
    <row r="16502" spans="2:3" hidden="1">
      <c r="B16502" s="49" t="s">
        <v>14538</v>
      </c>
      <c r="C16502" s="49" t="s">
        <v>213</v>
      </c>
    </row>
    <row r="16503" spans="2:3" hidden="1">
      <c r="B16503" s="49" t="s">
        <v>14539</v>
      </c>
      <c r="C16503" s="49" t="s">
        <v>213</v>
      </c>
    </row>
    <row r="16504" spans="2:3" hidden="1">
      <c r="B16504" s="49" t="s">
        <v>14540</v>
      </c>
      <c r="C16504" s="49" t="s">
        <v>213</v>
      </c>
    </row>
    <row r="16505" spans="2:3" hidden="1">
      <c r="B16505" s="49" t="s">
        <v>14541</v>
      </c>
      <c r="C16505" s="49" t="s">
        <v>213</v>
      </c>
    </row>
    <row r="16506" spans="2:3" hidden="1">
      <c r="B16506" s="49" t="s">
        <v>14542</v>
      </c>
      <c r="C16506" s="49" t="s">
        <v>213</v>
      </c>
    </row>
    <row r="16507" spans="2:3" hidden="1">
      <c r="B16507" s="49" t="s">
        <v>14543</v>
      </c>
      <c r="C16507" s="49" t="s">
        <v>213</v>
      </c>
    </row>
    <row r="16508" spans="2:3" hidden="1">
      <c r="B16508" s="49" t="s">
        <v>14544</v>
      </c>
      <c r="C16508" s="49" t="s">
        <v>213</v>
      </c>
    </row>
    <row r="16509" spans="2:3" hidden="1">
      <c r="B16509" s="49" t="s">
        <v>14545</v>
      </c>
      <c r="C16509" s="49" t="s">
        <v>213</v>
      </c>
    </row>
    <row r="16510" spans="2:3" hidden="1">
      <c r="B16510" s="49" t="s">
        <v>14546</v>
      </c>
      <c r="C16510" s="49" t="s">
        <v>213</v>
      </c>
    </row>
    <row r="16511" spans="2:3" hidden="1">
      <c r="B16511" s="49" t="s">
        <v>14547</v>
      </c>
      <c r="C16511" s="49" t="s">
        <v>213</v>
      </c>
    </row>
    <row r="16512" spans="2:3" hidden="1">
      <c r="B16512" s="49" t="s">
        <v>14548</v>
      </c>
      <c r="C16512" s="49" t="s">
        <v>213</v>
      </c>
    </row>
    <row r="16513" spans="2:3" hidden="1">
      <c r="B16513" s="49" t="s">
        <v>14549</v>
      </c>
      <c r="C16513" s="49" t="s">
        <v>213</v>
      </c>
    </row>
    <row r="16514" spans="2:3" hidden="1">
      <c r="B16514" s="49" t="s">
        <v>14550</v>
      </c>
      <c r="C16514" s="49" t="s">
        <v>213</v>
      </c>
    </row>
    <row r="16515" spans="2:3" hidden="1">
      <c r="B16515" s="49" t="s">
        <v>14551</v>
      </c>
      <c r="C16515" s="49" t="s">
        <v>213</v>
      </c>
    </row>
    <row r="16516" spans="2:3" hidden="1">
      <c r="B16516" s="49" t="s">
        <v>14552</v>
      </c>
      <c r="C16516" s="49" t="s">
        <v>213</v>
      </c>
    </row>
    <row r="16517" spans="2:3" hidden="1">
      <c r="B16517" s="49" t="s">
        <v>14553</v>
      </c>
      <c r="C16517" s="49" t="s">
        <v>213</v>
      </c>
    </row>
    <row r="16518" spans="2:3" hidden="1">
      <c r="B16518" s="49" t="s">
        <v>14554</v>
      </c>
      <c r="C16518" s="49" t="s">
        <v>213</v>
      </c>
    </row>
    <row r="16519" spans="2:3" hidden="1">
      <c r="B16519" s="49" t="s">
        <v>14555</v>
      </c>
      <c r="C16519" s="49" t="s">
        <v>213</v>
      </c>
    </row>
    <row r="16520" spans="2:3" hidden="1">
      <c r="B16520" s="49" t="s">
        <v>14556</v>
      </c>
      <c r="C16520" s="49" t="s">
        <v>207</v>
      </c>
    </row>
    <row r="16521" spans="2:3" hidden="1">
      <c r="B16521" s="49" t="s">
        <v>14557</v>
      </c>
      <c r="C16521" s="49" t="s">
        <v>207</v>
      </c>
    </row>
    <row r="16522" spans="2:3" hidden="1">
      <c r="B16522" s="49" t="s">
        <v>14558</v>
      </c>
      <c r="C16522" s="49" t="s">
        <v>207</v>
      </c>
    </row>
    <row r="16523" spans="2:3" hidden="1">
      <c r="B16523" s="49" t="s">
        <v>14559</v>
      </c>
      <c r="C16523" s="49" t="s">
        <v>213</v>
      </c>
    </row>
    <row r="16524" spans="2:3" hidden="1">
      <c r="B16524" s="49" t="s">
        <v>14560</v>
      </c>
      <c r="C16524" s="49" t="s">
        <v>213</v>
      </c>
    </row>
    <row r="16525" spans="2:3" hidden="1">
      <c r="B16525" s="49" t="s">
        <v>14561</v>
      </c>
      <c r="C16525" s="49" t="s">
        <v>213</v>
      </c>
    </row>
    <row r="16526" spans="2:3" hidden="1">
      <c r="B16526" s="49" t="s">
        <v>14562</v>
      </c>
      <c r="C16526" s="49" t="s">
        <v>213</v>
      </c>
    </row>
    <row r="16527" spans="2:3" hidden="1">
      <c r="B16527" s="49" t="s">
        <v>14563</v>
      </c>
      <c r="C16527" s="49" t="s">
        <v>213</v>
      </c>
    </row>
    <row r="16528" spans="2:3" hidden="1">
      <c r="B16528" s="49" t="s">
        <v>14564</v>
      </c>
      <c r="C16528" s="49" t="s">
        <v>213</v>
      </c>
    </row>
    <row r="16529" spans="2:3" hidden="1">
      <c r="B16529" s="49" t="s">
        <v>14565</v>
      </c>
      <c r="C16529" s="49" t="s">
        <v>213</v>
      </c>
    </row>
    <row r="16530" spans="2:3" hidden="1">
      <c r="B16530" s="49" t="s">
        <v>14566</v>
      </c>
      <c r="C16530" s="49" t="s">
        <v>213</v>
      </c>
    </row>
    <row r="16531" spans="2:3" hidden="1">
      <c r="B16531" s="49" t="s">
        <v>14567</v>
      </c>
      <c r="C16531" s="49" t="s">
        <v>213</v>
      </c>
    </row>
    <row r="16532" spans="2:3" hidden="1">
      <c r="B16532" s="49" t="s">
        <v>14568</v>
      </c>
      <c r="C16532" s="49" t="s">
        <v>213</v>
      </c>
    </row>
    <row r="16533" spans="2:3" hidden="1">
      <c r="B16533" s="49" t="s">
        <v>14569</v>
      </c>
      <c r="C16533" s="49" t="s">
        <v>213</v>
      </c>
    </row>
    <row r="16534" spans="2:3" hidden="1">
      <c r="B16534" s="49" t="s">
        <v>14570</v>
      </c>
      <c r="C16534" s="49" t="s">
        <v>213</v>
      </c>
    </row>
    <row r="16535" spans="2:3" hidden="1">
      <c r="B16535" s="49" t="s">
        <v>14571</v>
      </c>
      <c r="C16535" s="49" t="s">
        <v>213</v>
      </c>
    </row>
    <row r="16536" spans="2:3" hidden="1">
      <c r="B16536" s="49" t="s">
        <v>14572</v>
      </c>
      <c r="C16536" s="49" t="s">
        <v>213</v>
      </c>
    </row>
    <row r="16537" spans="2:3" hidden="1">
      <c r="B16537" s="49" t="s">
        <v>14573</v>
      </c>
      <c r="C16537" s="49" t="s">
        <v>213</v>
      </c>
    </row>
    <row r="16538" spans="2:3" hidden="1">
      <c r="B16538" s="49" t="s">
        <v>14574</v>
      </c>
      <c r="C16538" s="49" t="s">
        <v>213</v>
      </c>
    </row>
    <row r="16539" spans="2:3" hidden="1">
      <c r="B16539" s="49" t="s">
        <v>14575</v>
      </c>
      <c r="C16539" s="49" t="s">
        <v>213</v>
      </c>
    </row>
    <row r="16540" spans="2:3" hidden="1">
      <c r="B16540" s="49" t="s">
        <v>14576</v>
      </c>
      <c r="C16540" s="49" t="s">
        <v>213</v>
      </c>
    </row>
    <row r="16541" spans="2:3" hidden="1">
      <c r="B16541" s="49" t="s">
        <v>14577</v>
      </c>
      <c r="C16541" s="49" t="s">
        <v>213</v>
      </c>
    </row>
    <row r="16542" spans="2:3" hidden="1">
      <c r="B16542" s="49" t="s">
        <v>14578</v>
      </c>
      <c r="C16542" s="49" t="s">
        <v>207</v>
      </c>
    </row>
    <row r="16543" spans="2:3" hidden="1">
      <c r="B16543" s="49" t="s">
        <v>14579</v>
      </c>
      <c r="C16543" s="49" t="s">
        <v>207</v>
      </c>
    </row>
    <row r="16544" spans="2:3" hidden="1">
      <c r="B16544" s="49" t="s">
        <v>14580</v>
      </c>
      <c r="C16544" s="49" t="s">
        <v>207</v>
      </c>
    </row>
    <row r="16545" spans="2:3" hidden="1">
      <c r="B16545" s="49" t="s">
        <v>14581</v>
      </c>
      <c r="C16545" s="49" t="s">
        <v>213</v>
      </c>
    </row>
    <row r="16546" spans="2:3" hidden="1">
      <c r="B16546" s="49" t="s">
        <v>14582</v>
      </c>
      <c r="C16546" s="49" t="s">
        <v>213</v>
      </c>
    </row>
    <row r="16547" spans="2:3" hidden="1">
      <c r="B16547" s="49" t="s">
        <v>14583</v>
      </c>
      <c r="C16547" s="49" t="s">
        <v>213</v>
      </c>
    </row>
    <row r="16548" spans="2:3" hidden="1">
      <c r="B16548" s="49" t="s">
        <v>14584</v>
      </c>
      <c r="C16548" s="49" t="s">
        <v>213</v>
      </c>
    </row>
    <row r="16549" spans="2:3" hidden="1">
      <c r="B16549" s="49" t="s">
        <v>14585</v>
      </c>
      <c r="C16549" s="49" t="s">
        <v>213</v>
      </c>
    </row>
    <row r="16550" spans="2:3" hidden="1">
      <c r="B16550" s="49" t="s">
        <v>14586</v>
      </c>
      <c r="C16550" s="49" t="s">
        <v>213</v>
      </c>
    </row>
    <row r="16551" spans="2:3" hidden="1">
      <c r="B16551" s="49" t="s">
        <v>14587</v>
      </c>
      <c r="C16551" s="49" t="s">
        <v>213</v>
      </c>
    </row>
    <row r="16552" spans="2:3" hidden="1">
      <c r="B16552" s="49" t="s">
        <v>14588</v>
      </c>
      <c r="C16552" s="49" t="s">
        <v>213</v>
      </c>
    </row>
    <row r="16553" spans="2:3" hidden="1">
      <c r="B16553" s="49" t="s">
        <v>14589</v>
      </c>
      <c r="C16553" s="49" t="s">
        <v>213</v>
      </c>
    </row>
    <row r="16554" spans="2:3" hidden="1">
      <c r="B16554" s="49" t="s">
        <v>14590</v>
      </c>
      <c r="C16554" s="49" t="s">
        <v>213</v>
      </c>
    </row>
    <row r="16555" spans="2:3" hidden="1">
      <c r="B16555" s="49" t="s">
        <v>14591</v>
      </c>
      <c r="C16555" s="49" t="s">
        <v>213</v>
      </c>
    </row>
    <row r="16556" spans="2:3" hidden="1">
      <c r="B16556" s="49" t="s">
        <v>14592</v>
      </c>
      <c r="C16556" s="49" t="s">
        <v>213</v>
      </c>
    </row>
    <row r="16557" spans="2:3" hidden="1">
      <c r="B16557" s="49" t="s">
        <v>14593</v>
      </c>
      <c r="C16557" s="49" t="s">
        <v>213</v>
      </c>
    </row>
    <row r="16558" spans="2:3" hidden="1">
      <c r="B16558" s="49" t="s">
        <v>14594</v>
      </c>
      <c r="C16558" s="49" t="s">
        <v>213</v>
      </c>
    </row>
    <row r="16559" spans="2:3" hidden="1">
      <c r="B16559" s="49" t="s">
        <v>14595</v>
      </c>
      <c r="C16559" s="49" t="s">
        <v>213</v>
      </c>
    </row>
    <row r="16560" spans="2:3" hidden="1">
      <c r="B16560" s="49" t="s">
        <v>14596</v>
      </c>
      <c r="C16560" s="49" t="s">
        <v>206</v>
      </c>
    </row>
    <row r="16561" spans="2:3" hidden="1">
      <c r="B16561" s="49" t="s">
        <v>14597</v>
      </c>
      <c r="C16561" s="49" t="s">
        <v>206</v>
      </c>
    </row>
    <row r="16562" spans="2:3" hidden="1">
      <c r="B16562" s="49" t="s">
        <v>14598</v>
      </c>
      <c r="C16562" s="49" t="s">
        <v>206</v>
      </c>
    </row>
    <row r="16563" spans="2:3" hidden="1">
      <c r="B16563" s="49" t="s">
        <v>14599</v>
      </c>
      <c r="C16563" s="49" t="s">
        <v>206</v>
      </c>
    </row>
    <row r="16564" spans="2:3" hidden="1">
      <c r="B16564" s="49" t="s">
        <v>14600</v>
      </c>
      <c r="C16564" s="49" t="s">
        <v>206</v>
      </c>
    </row>
    <row r="16565" spans="2:3" hidden="1">
      <c r="B16565" s="49" t="s">
        <v>14601</v>
      </c>
      <c r="C16565" s="49" t="s">
        <v>206</v>
      </c>
    </row>
    <row r="16566" spans="2:3" hidden="1">
      <c r="B16566" s="49" t="s">
        <v>14602</v>
      </c>
      <c r="C16566" s="49" t="s">
        <v>206</v>
      </c>
    </row>
    <row r="16567" spans="2:3" hidden="1">
      <c r="B16567" s="49" t="s">
        <v>14603</v>
      </c>
      <c r="C16567" s="49" t="s">
        <v>206</v>
      </c>
    </row>
    <row r="16568" spans="2:3" hidden="1">
      <c r="B16568" s="49" t="s">
        <v>14604</v>
      </c>
      <c r="C16568" s="49" t="s">
        <v>206</v>
      </c>
    </row>
    <row r="16569" spans="2:3" hidden="1">
      <c r="B16569" s="49" t="s">
        <v>14605</v>
      </c>
      <c r="C16569" s="49" t="s">
        <v>207</v>
      </c>
    </row>
    <row r="16570" spans="2:3" hidden="1">
      <c r="B16570" s="49" t="s">
        <v>14606</v>
      </c>
      <c r="C16570" s="49" t="s">
        <v>213</v>
      </c>
    </row>
    <row r="16571" spans="2:3" hidden="1">
      <c r="B16571" s="49" t="s">
        <v>14607</v>
      </c>
      <c r="C16571" s="49" t="s">
        <v>213</v>
      </c>
    </row>
    <row r="16572" spans="2:3" hidden="1">
      <c r="B16572" s="49" t="s">
        <v>14608</v>
      </c>
      <c r="C16572" s="49" t="s">
        <v>213</v>
      </c>
    </row>
    <row r="16573" spans="2:3" hidden="1">
      <c r="B16573" s="49" t="s">
        <v>14609</v>
      </c>
      <c r="C16573" s="49" t="s">
        <v>213</v>
      </c>
    </row>
    <row r="16574" spans="2:3" hidden="1">
      <c r="B16574" s="49" t="s">
        <v>14610</v>
      </c>
      <c r="C16574" s="49" t="s">
        <v>213</v>
      </c>
    </row>
    <row r="16575" spans="2:3" hidden="1">
      <c r="B16575" s="49" t="s">
        <v>14611</v>
      </c>
      <c r="C16575" s="49" t="s">
        <v>213</v>
      </c>
    </row>
    <row r="16576" spans="2:3" hidden="1">
      <c r="B16576" s="49" t="s">
        <v>14612</v>
      </c>
      <c r="C16576" s="49" t="s">
        <v>213</v>
      </c>
    </row>
    <row r="16577" spans="2:3" hidden="1">
      <c r="B16577" s="49" t="s">
        <v>14613</v>
      </c>
      <c r="C16577" s="49" t="s">
        <v>213</v>
      </c>
    </row>
    <row r="16578" spans="2:3" hidden="1">
      <c r="B16578" s="49" t="s">
        <v>14614</v>
      </c>
      <c r="C16578" s="49" t="s">
        <v>213</v>
      </c>
    </row>
    <row r="16579" spans="2:3" hidden="1">
      <c r="B16579" s="49" t="s">
        <v>14615</v>
      </c>
      <c r="C16579" s="49" t="s">
        <v>213</v>
      </c>
    </row>
    <row r="16580" spans="2:3" hidden="1">
      <c r="B16580" s="49" t="s">
        <v>14616</v>
      </c>
      <c r="C16580" s="49" t="s">
        <v>213</v>
      </c>
    </row>
    <row r="16581" spans="2:3" hidden="1">
      <c r="B16581" s="49" t="s">
        <v>14617</v>
      </c>
      <c r="C16581" s="49" t="s">
        <v>213</v>
      </c>
    </row>
    <row r="16582" spans="2:3" hidden="1">
      <c r="B16582" s="49" t="s">
        <v>14618</v>
      </c>
      <c r="C16582" s="49" t="s">
        <v>213</v>
      </c>
    </row>
    <row r="16583" spans="2:3" hidden="1">
      <c r="B16583" s="49" t="s">
        <v>14619</v>
      </c>
      <c r="C16583" s="49" t="s">
        <v>213</v>
      </c>
    </row>
    <row r="16584" spans="2:3" hidden="1">
      <c r="B16584" s="49" t="s">
        <v>14620</v>
      </c>
      <c r="C16584" s="49" t="s">
        <v>213</v>
      </c>
    </row>
    <row r="16585" spans="2:3" hidden="1">
      <c r="B16585" s="49" t="s">
        <v>14621</v>
      </c>
      <c r="C16585" s="49" t="s">
        <v>213</v>
      </c>
    </row>
    <row r="16586" spans="2:3" hidden="1">
      <c r="B16586" s="49" t="s">
        <v>14622</v>
      </c>
      <c r="C16586" s="49" t="s">
        <v>213</v>
      </c>
    </row>
    <row r="16587" spans="2:3" hidden="1">
      <c r="B16587" s="49" t="s">
        <v>14623</v>
      </c>
      <c r="C16587" s="49" t="s">
        <v>213</v>
      </c>
    </row>
    <row r="16588" spans="2:3" hidden="1">
      <c r="B16588" s="49" t="s">
        <v>14624</v>
      </c>
      <c r="C16588" s="49" t="s">
        <v>213</v>
      </c>
    </row>
    <row r="16589" spans="2:3" hidden="1">
      <c r="B16589" s="49" t="s">
        <v>14625</v>
      </c>
      <c r="C16589" s="49" t="s">
        <v>213</v>
      </c>
    </row>
    <row r="16590" spans="2:3" hidden="1">
      <c r="B16590" s="49" t="s">
        <v>14626</v>
      </c>
      <c r="C16590" s="49" t="s">
        <v>213</v>
      </c>
    </row>
    <row r="16591" spans="2:3" hidden="1">
      <c r="B16591" s="49" t="s">
        <v>14627</v>
      </c>
      <c r="C16591" s="49" t="s">
        <v>213</v>
      </c>
    </row>
    <row r="16592" spans="2:3" hidden="1">
      <c r="B16592" s="49" t="s">
        <v>14628</v>
      </c>
      <c r="C16592" s="49" t="s">
        <v>213</v>
      </c>
    </row>
    <row r="16593" spans="2:3" hidden="1">
      <c r="B16593" s="49" t="s">
        <v>14629</v>
      </c>
      <c r="C16593" s="49" t="s">
        <v>213</v>
      </c>
    </row>
    <row r="16594" spans="2:3" hidden="1">
      <c r="B16594" s="49" t="s">
        <v>14630</v>
      </c>
      <c r="C16594" s="49" t="s">
        <v>213</v>
      </c>
    </row>
    <row r="16595" spans="2:3" hidden="1">
      <c r="B16595" s="49" t="s">
        <v>14631</v>
      </c>
      <c r="C16595" s="49" t="s">
        <v>213</v>
      </c>
    </row>
    <row r="16596" spans="2:3" hidden="1">
      <c r="B16596" s="49" t="s">
        <v>14632</v>
      </c>
      <c r="C16596" s="49" t="s">
        <v>213</v>
      </c>
    </row>
    <row r="16597" spans="2:3" hidden="1">
      <c r="B16597" s="49" t="s">
        <v>14633</v>
      </c>
      <c r="C16597" s="49" t="s">
        <v>213</v>
      </c>
    </row>
    <row r="16598" spans="2:3" hidden="1">
      <c r="B16598" s="49" t="s">
        <v>14634</v>
      </c>
      <c r="C16598" s="49" t="s">
        <v>213</v>
      </c>
    </row>
    <row r="16599" spans="2:3" hidden="1">
      <c r="B16599" s="49" t="s">
        <v>14635</v>
      </c>
      <c r="C16599" s="49" t="s">
        <v>213</v>
      </c>
    </row>
    <row r="16600" spans="2:3" hidden="1">
      <c r="B16600" s="49" t="s">
        <v>14636</v>
      </c>
      <c r="C16600" s="49" t="s">
        <v>213</v>
      </c>
    </row>
    <row r="16601" spans="2:3" hidden="1">
      <c r="B16601" s="49" t="s">
        <v>14637</v>
      </c>
      <c r="C16601" s="49" t="s">
        <v>213</v>
      </c>
    </row>
    <row r="16602" spans="2:3" hidden="1">
      <c r="B16602" s="49" t="s">
        <v>14638</v>
      </c>
      <c r="C16602" s="49" t="s">
        <v>213</v>
      </c>
    </row>
    <row r="16603" spans="2:3" hidden="1">
      <c r="B16603" s="49" t="s">
        <v>14639</v>
      </c>
      <c r="C16603" s="49" t="s">
        <v>213</v>
      </c>
    </row>
    <row r="16604" spans="2:3" hidden="1">
      <c r="B16604" s="49" t="s">
        <v>14640</v>
      </c>
      <c r="C16604" s="49" t="s">
        <v>213</v>
      </c>
    </row>
    <row r="16605" spans="2:3" hidden="1">
      <c r="B16605" s="49" t="s">
        <v>14641</v>
      </c>
      <c r="C16605" s="49" t="s">
        <v>213</v>
      </c>
    </row>
    <row r="16606" spans="2:3" hidden="1">
      <c r="B16606" s="49" t="s">
        <v>14642</v>
      </c>
      <c r="C16606" s="49" t="s">
        <v>213</v>
      </c>
    </row>
    <row r="16607" spans="2:3" hidden="1">
      <c r="B16607" s="49" t="s">
        <v>14643</v>
      </c>
      <c r="C16607" s="49" t="s">
        <v>213</v>
      </c>
    </row>
    <row r="16608" spans="2:3" hidden="1">
      <c r="B16608" s="49" t="s">
        <v>14644</v>
      </c>
      <c r="C16608" s="49" t="s">
        <v>213</v>
      </c>
    </row>
    <row r="16609" spans="2:3" hidden="1">
      <c r="B16609" s="49" t="s">
        <v>14645</v>
      </c>
      <c r="C16609" s="49" t="s">
        <v>213</v>
      </c>
    </row>
    <row r="16610" spans="2:3" hidden="1">
      <c r="B16610" s="49" t="s">
        <v>14646</v>
      </c>
      <c r="C16610" s="49" t="s">
        <v>213</v>
      </c>
    </row>
    <row r="16611" spans="2:3" hidden="1">
      <c r="B16611" s="49" t="s">
        <v>14647</v>
      </c>
      <c r="C16611" s="49" t="s">
        <v>213</v>
      </c>
    </row>
    <row r="16612" spans="2:3" hidden="1">
      <c r="B16612" s="49" t="s">
        <v>14648</v>
      </c>
      <c r="C16612" s="49" t="s">
        <v>213</v>
      </c>
    </row>
    <row r="16613" spans="2:3" hidden="1">
      <c r="B16613" s="49" t="s">
        <v>14649</v>
      </c>
      <c r="C16613" s="49" t="s">
        <v>213</v>
      </c>
    </row>
    <row r="16614" spans="2:3" hidden="1">
      <c r="B16614" s="49" t="s">
        <v>14650</v>
      </c>
      <c r="C16614" s="49" t="s">
        <v>213</v>
      </c>
    </row>
    <row r="16615" spans="2:3" hidden="1">
      <c r="B16615" s="49" t="s">
        <v>14651</v>
      </c>
      <c r="C16615" s="49" t="s">
        <v>213</v>
      </c>
    </row>
    <row r="16616" spans="2:3" hidden="1">
      <c r="B16616" s="49" t="s">
        <v>14652</v>
      </c>
      <c r="C16616" s="49" t="s">
        <v>213</v>
      </c>
    </row>
    <row r="16617" spans="2:3" hidden="1">
      <c r="B16617" s="49" t="s">
        <v>14653</v>
      </c>
      <c r="C16617" s="49" t="s">
        <v>213</v>
      </c>
    </row>
    <row r="16618" spans="2:3" hidden="1">
      <c r="B16618" s="49" t="s">
        <v>14654</v>
      </c>
      <c r="C16618" s="49" t="s">
        <v>213</v>
      </c>
    </row>
    <row r="16619" spans="2:3" hidden="1">
      <c r="B16619" s="49" t="s">
        <v>14655</v>
      </c>
      <c r="C16619" s="49" t="s">
        <v>213</v>
      </c>
    </row>
    <row r="16620" spans="2:3" hidden="1">
      <c r="B16620" s="49" t="s">
        <v>14656</v>
      </c>
      <c r="C16620" s="49" t="s">
        <v>213</v>
      </c>
    </row>
    <row r="16621" spans="2:3" hidden="1">
      <c r="B16621" s="49" t="s">
        <v>14657</v>
      </c>
      <c r="C16621" s="49" t="s">
        <v>213</v>
      </c>
    </row>
    <row r="16622" spans="2:3" hidden="1">
      <c r="B16622" s="49" t="s">
        <v>14658</v>
      </c>
      <c r="C16622" s="49" t="s">
        <v>213</v>
      </c>
    </row>
    <row r="16623" spans="2:3" hidden="1">
      <c r="B16623" s="49" t="s">
        <v>14659</v>
      </c>
      <c r="C16623" s="49" t="s">
        <v>209</v>
      </c>
    </row>
    <row r="16624" spans="2:3" hidden="1">
      <c r="B16624" s="49" t="s">
        <v>14660</v>
      </c>
      <c r="C16624" s="49" t="s">
        <v>209</v>
      </c>
    </row>
    <row r="16625" spans="2:3" hidden="1">
      <c r="B16625" s="49" t="s">
        <v>14661</v>
      </c>
      <c r="C16625" s="49" t="s">
        <v>209</v>
      </c>
    </row>
    <row r="16626" spans="2:3" hidden="1">
      <c r="B16626" s="49" t="s">
        <v>14662</v>
      </c>
      <c r="C16626" s="49" t="s">
        <v>209</v>
      </c>
    </row>
    <row r="16627" spans="2:3" hidden="1">
      <c r="B16627" s="49" t="s">
        <v>14663</v>
      </c>
      <c r="C16627" s="49" t="s">
        <v>209</v>
      </c>
    </row>
    <row r="16628" spans="2:3" hidden="1">
      <c r="B16628" s="49" t="s">
        <v>14664</v>
      </c>
      <c r="C16628" s="49" t="s">
        <v>209</v>
      </c>
    </row>
    <row r="16629" spans="2:3" hidden="1">
      <c r="B16629" s="49" t="s">
        <v>14665</v>
      </c>
      <c r="C16629" s="49" t="s">
        <v>209</v>
      </c>
    </row>
    <row r="16630" spans="2:3" hidden="1">
      <c r="B16630" s="49" t="s">
        <v>14666</v>
      </c>
      <c r="C16630" s="49" t="s">
        <v>209</v>
      </c>
    </row>
    <row r="16631" spans="2:3" hidden="1">
      <c r="B16631" s="49" t="s">
        <v>14667</v>
      </c>
      <c r="C16631" s="49" t="s">
        <v>209</v>
      </c>
    </row>
    <row r="16632" spans="2:3" hidden="1">
      <c r="B16632" s="49" t="s">
        <v>14668</v>
      </c>
      <c r="C16632" s="49" t="s">
        <v>209</v>
      </c>
    </row>
    <row r="16633" spans="2:3" hidden="1">
      <c r="B16633" s="49" t="s">
        <v>14669</v>
      </c>
      <c r="C16633" s="49" t="s">
        <v>209</v>
      </c>
    </row>
    <row r="16634" spans="2:3" hidden="1">
      <c r="B16634" s="49" t="s">
        <v>14670</v>
      </c>
      <c r="C16634" s="49" t="s">
        <v>209</v>
      </c>
    </row>
    <row r="16635" spans="2:3" hidden="1">
      <c r="B16635" s="49" t="s">
        <v>14671</v>
      </c>
      <c r="C16635" s="49" t="s">
        <v>209</v>
      </c>
    </row>
    <row r="16636" spans="2:3" hidden="1">
      <c r="B16636" s="49" t="s">
        <v>14672</v>
      </c>
      <c r="C16636" s="49" t="s">
        <v>209</v>
      </c>
    </row>
    <row r="16637" spans="2:3" hidden="1">
      <c r="B16637" s="49" t="s">
        <v>14673</v>
      </c>
      <c r="C16637" s="49" t="s">
        <v>209</v>
      </c>
    </row>
    <row r="16638" spans="2:3" hidden="1">
      <c r="B16638" s="49" t="s">
        <v>14674</v>
      </c>
      <c r="C16638" s="49" t="s">
        <v>209</v>
      </c>
    </row>
    <row r="16639" spans="2:3" hidden="1">
      <c r="B16639" s="49" t="s">
        <v>14675</v>
      </c>
      <c r="C16639" s="49" t="s">
        <v>209</v>
      </c>
    </row>
    <row r="16640" spans="2:3" hidden="1">
      <c r="B16640" s="49" t="s">
        <v>14676</v>
      </c>
      <c r="C16640" s="49" t="s">
        <v>209</v>
      </c>
    </row>
    <row r="16641" spans="2:3" hidden="1">
      <c r="B16641" s="49" t="s">
        <v>14677</v>
      </c>
      <c r="C16641" s="49" t="s">
        <v>209</v>
      </c>
    </row>
    <row r="16642" spans="2:3" hidden="1">
      <c r="B16642" s="49" t="s">
        <v>14678</v>
      </c>
      <c r="C16642" s="49" t="s">
        <v>209</v>
      </c>
    </row>
    <row r="16643" spans="2:3" hidden="1">
      <c r="B16643" s="49" t="s">
        <v>14679</v>
      </c>
      <c r="C16643" s="49" t="s">
        <v>209</v>
      </c>
    </row>
    <row r="16644" spans="2:3" hidden="1">
      <c r="B16644" s="49" t="s">
        <v>14680</v>
      </c>
      <c r="C16644" s="49" t="s">
        <v>209</v>
      </c>
    </row>
    <row r="16645" spans="2:3" hidden="1">
      <c r="B16645" s="49" t="s">
        <v>14681</v>
      </c>
      <c r="C16645" s="49" t="s">
        <v>209</v>
      </c>
    </row>
    <row r="16646" spans="2:3" hidden="1">
      <c r="B16646" s="49" t="s">
        <v>14682</v>
      </c>
      <c r="C16646" s="49" t="s">
        <v>209</v>
      </c>
    </row>
    <row r="16647" spans="2:3" hidden="1">
      <c r="B16647" s="49" t="s">
        <v>14683</v>
      </c>
      <c r="C16647" s="49" t="s">
        <v>209</v>
      </c>
    </row>
    <row r="16648" spans="2:3" hidden="1">
      <c r="B16648" s="49" t="s">
        <v>14684</v>
      </c>
      <c r="C16648" s="49" t="s">
        <v>209</v>
      </c>
    </row>
    <row r="16649" spans="2:3" hidden="1">
      <c r="B16649" s="49" t="s">
        <v>14685</v>
      </c>
      <c r="C16649" s="49" t="s">
        <v>209</v>
      </c>
    </row>
    <row r="16650" spans="2:3" hidden="1">
      <c r="B16650" s="49" t="s">
        <v>14686</v>
      </c>
      <c r="C16650" s="49" t="s">
        <v>211</v>
      </c>
    </row>
    <row r="16651" spans="2:3" hidden="1">
      <c r="B16651" s="49" t="s">
        <v>14687</v>
      </c>
      <c r="C16651" s="49" t="s">
        <v>210</v>
      </c>
    </row>
    <row r="16652" spans="2:3" hidden="1">
      <c r="B16652" s="49" t="s">
        <v>14688</v>
      </c>
      <c r="C16652" s="49" t="s">
        <v>210</v>
      </c>
    </row>
    <row r="16653" spans="2:3" hidden="1">
      <c r="B16653" s="49" t="s">
        <v>14689</v>
      </c>
      <c r="C16653" s="49" t="s">
        <v>210</v>
      </c>
    </row>
    <row r="16654" spans="2:3" hidden="1">
      <c r="B16654" s="49" t="s">
        <v>14690</v>
      </c>
      <c r="C16654" s="49" t="s">
        <v>210</v>
      </c>
    </row>
    <row r="16655" spans="2:3" hidden="1">
      <c r="B16655" s="49" t="s">
        <v>14691</v>
      </c>
      <c r="C16655" s="49" t="s">
        <v>213</v>
      </c>
    </row>
    <row r="16656" spans="2:3" hidden="1">
      <c r="B16656" s="49" t="s">
        <v>14692</v>
      </c>
      <c r="C16656" s="49" t="s">
        <v>213</v>
      </c>
    </row>
    <row r="16657" spans="2:3" hidden="1">
      <c r="B16657" s="49" t="s">
        <v>14693</v>
      </c>
      <c r="C16657" s="49" t="s">
        <v>213</v>
      </c>
    </row>
    <row r="16658" spans="2:3" hidden="1">
      <c r="B16658" s="49" t="s">
        <v>14694</v>
      </c>
      <c r="C16658" s="49" t="s">
        <v>210</v>
      </c>
    </row>
    <row r="16659" spans="2:3" hidden="1">
      <c r="B16659" s="49" t="s">
        <v>14695</v>
      </c>
      <c r="C16659" s="49" t="s">
        <v>213</v>
      </c>
    </row>
    <row r="16660" spans="2:3" hidden="1">
      <c r="B16660" s="49" t="s">
        <v>14696</v>
      </c>
      <c r="C16660" s="49" t="s">
        <v>213</v>
      </c>
    </row>
    <row r="16661" spans="2:3" hidden="1">
      <c r="B16661" s="49" t="s">
        <v>14697</v>
      </c>
      <c r="C16661" s="49" t="s">
        <v>213</v>
      </c>
    </row>
    <row r="16662" spans="2:3" hidden="1">
      <c r="B16662" s="49" t="s">
        <v>14698</v>
      </c>
      <c r="C16662" s="49" t="s">
        <v>213</v>
      </c>
    </row>
    <row r="16663" spans="2:3" hidden="1">
      <c r="B16663" s="49" t="s">
        <v>14699</v>
      </c>
      <c r="C16663" s="49" t="s">
        <v>213</v>
      </c>
    </row>
    <row r="16664" spans="2:3" hidden="1">
      <c r="B16664" s="49" t="s">
        <v>14700</v>
      </c>
      <c r="C16664" s="49" t="s">
        <v>213</v>
      </c>
    </row>
    <row r="16665" spans="2:3" hidden="1">
      <c r="B16665" s="49" t="s">
        <v>14701</v>
      </c>
      <c r="C16665" s="49" t="s">
        <v>210</v>
      </c>
    </row>
    <row r="16666" spans="2:3" hidden="1">
      <c r="B16666" s="49" t="s">
        <v>14702</v>
      </c>
      <c r="C16666" s="49" t="s">
        <v>213</v>
      </c>
    </row>
    <row r="16667" spans="2:3" hidden="1">
      <c r="B16667" s="49" t="s">
        <v>14703</v>
      </c>
      <c r="C16667" s="49" t="s">
        <v>213</v>
      </c>
    </row>
    <row r="16668" spans="2:3" hidden="1">
      <c r="B16668" s="49" t="s">
        <v>14704</v>
      </c>
      <c r="C16668" s="49" t="s">
        <v>213</v>
      </c>
    </row>
    <row r="16669" spans="2:3" hidden="1">
      <c r="B16669" s="49" t="s">
        <v>14705</v>
      </c>
      <c r="C16669" s="49" t="s">
        <v>213</v>
      </c>
    </row>
    <row r="16670" spans="2:3" hidden="1">
      <c r="B16670" s="49" t="s">
        <v>14706</v>
      </c>
      <c r="C16670" s="49" t="s">
        <v>213</v>
      </c>
    </row>
    <row r="16671" spans="2:3" hidden="1">
      <c r="B16671" s="49" t="s">
        <v>14707</v>
      </c>
      <c r="C16671" s="49" t="s">
        <v>213</v>
      </c>
    </row>
    <row r="16672" spans="2:3" hidden="1">
      <c r="B16672" s="49" t="s">
        <v>14708</v>
      </c>
      <c r="C16672" s="49" t="s">
        <v>213</v>
      </c>
    </row>
    <row r="16673" spans="2:3" hidden="1">
      <c r="B16673" s="49" t="s">
        <v>14709</v>
      </c>
      <c r="C16673" s="49" t="s">
        <v>213</v>
      </c>
    </row>
    <row r="16674" spans="2:3" hidden="1">
      <c r="B16674" s="49" t="s">
        <v>14710</v>
      </c>
      <c r="C16674" s="49" t="s">
        <v>213</v>
      </c>
    </row>
    <row r="16675" spans="2:3" hidden="1">
      <c r="B16675" s="49" t="s">
        <v>14711</v>
      </c>
      <c r="C16675" s="49" t="s">
        <v>213</v>
      </c>
    </row>
    <row r="16676" spans="2:3" hidden="1">
      <c r="B16676" s="49" t="s">
        <v>14712</v>
      </c>
      <c r="C16676" s="49" t="s">
        <v>213</v>
      </c>
    </row>
    <row r="16677" spans="2:3" hidden="1">
      <c r="B16677" s="49" t="s">
        <v>14713</v>
      </c>
      <c r="C16677" s="49" t="s">
        <v>213</v>
      </c>
    </row>
    <row r="16678" spans="2:3" hidden="1">
      <c r="B16678" s="49" t="s">
        <v>14714</v>
      </c>
      <c r="C16678" s="49" t="s">
        <v>213</v>
      </c>
    </row>
    <row r="16679" spans="2:3" hidden="1">
      <c r="B16679" s="49" t="s">
        <v>14715</v>
      </c>
      <c r="C16679" s="49" t="s">
        <v>213</v>
      </c>
    </row>
    <row r="16680" spans="2:3" hidden="1">
      <c r="B16680" s="49" t="s">
        <v>14716</v>
      </c>
      <c r="C16680" s="49" t="s">
        <v>210</v>
      </c>
    </row>
    <row r="16681" spans="2:3" hidden="1">
      <c r="B16681" s="49" t="s">
        <v>14717</v>
      </c>
      <c r="C16681" s="49" t="s">
        <v>213</v>
      </c>
    </row>
    <row r="16682" spans="2:3" hidden="1">
      <c r="B16682" s="49" t="s">
        <v>14718</v>
      </c>
      <c r="C16682" s="49" t="s">
        <v>213</v>
      </c>
    </row>
    <row r="16683" spans="2:3" hidden="1">
      <c r="B16683" s="49" t="s">
        <v>14719</v>
      </c>
      <c r="C16683" s="49" t="s">
        <v>213</v>
      </c>
    </row>
    <row r="16684" spans="2:3" hidden="1">
      <c r="B16684" s="49" t="s">
        <v>14720</v>
      </c>
      <c r="C16684" s="49" t="s">
        <v>213</v>
      </c>
    </row>
    <row r="16685" spans="2:3" hidden="1">
      <c r="B16685" s="49" t="s">
        <v>14721</v>
      </c>
      <c r="C16685" s="49" t="s">
        <v>213</v>
      </c>
    </row>
    <row r="16686" spans="2:3" hidden="1">
      <c r="B16686" s="49" t="s">
        <v>14722</v>
      </c>
      <c r="C16686" s="49" t="s">
        <v>213</v>
      </c>
    </row>
    <row r="16687" spans="2:3" hidden="1">
      <c r="B16687" s="49" t="s">
        <v>14723</v>
      </c>
      <c r="C16687" s="49" t="s">
        <v>213</v>
      </c>
    </row>
    <row r="16688" spans="2:3" hidden="1">
      <c r="B16688" s="49" t="s">
        <v>14724</v>
      </c>
      <c r="C16688" s="49" t="s">
        <v>213</v>
      </c>
    </row>
    <row r="16689" spans="2:3" hidden="1">
      <c r="B16689" s="49" t="s">
        <v>14725</v>
      </c>
      <c r="C16689" s="49" t="s">
        <v>213</v>
      </c>
    </row>
    <row r="16690" spans="2:3" hidden="1">
      <c r="B16690" s="49" t="s">
        <v>14726</v>
      </c>
      <c r="C16690" s="49" t="s">
        <v>213</v>
      </c>
    </row>
    <row r="16691" spans="2:3" hidden="1">
      <c r="B16691" s="49" t="s">
        <v>14727</v>
      </c>
      <c r="C16691" s="49" t="s">
        <v>213</v>
      </c>
    </row>
    <row r="16692" spans="2:3" hidden="1">
      <c r="B16692" s="49" t="s">
        <v>14728</v>
      </c>
      <c r="C16692" s="49" t="s">
        <v>213</v>
      </c>
    </row>
    <row r="16693" spans="2:3" hidden="1">
      <c r="B16693" s="49" t="s">
        <v>14729</v>
      </c>
      <c r="C16693" s="49" t="s">
        <v>213</v>
      </c>
    </row>
    <row r="16694" spans="2:3" hidden="1">
      <c r="B16694" s="49" t="s">
        <v>14730</v>
      </c>
      <c r="C16694" s="49" t="s">
        <v>213</v>
      </c>
    </row>
    <row r="16695" spans="2:3" hidden="1">
      <c r="B16695" s="49" t="s">
        <v>14731</v>
      </c>
      <c r="C16695" s="49" t="s">
        <v>210</v>
      </c>
    </row>
    <row r="16696" spans="2:3" hidden="1">
      <c r="B16696" s="49" t="s">
        <v>14732</v>
      </c>
      <c r="C16696" s="49" t="s">
        <v>213</v>
      </c>
    </row>
    <row r="16697" spans="2:3" hidden="1">
      <c r="B16697" s="49" t="s">
        <v>14733</v>
      </c>
      <c r="C16697" s="49" t="s">
        <v>213</v>
      </c>
    </row>
    <row r="16698" spans="2:3" hidden="1">
      <c r="B16698" s="49" t="s">
        <v>14734</v>
      </c>
      <c r="C16698" s="49" t="s">
        <v>213</v>
      </c>
    </row>
    <row r="16699" spans="2:3" hidden="1">
      <c r="B16699" s="49" t="s">
        <v>14735</v>
      </c>
      <c r="C16699" s="49" t="s">
        <v>213</v>
      </c>
    </row>
    <row r="16700" spans="2:3" hidden="1">
      <c r="B16700" s="49" t="s">
        <v>14736</v>
      </c>
      <c r="C16700" s="49" t="s">
        <v>213</v>
      </c>
    </row>
    <row r="16701" spans="2:3" hidden="1">
      <c r="B16701" s="49" t="s">
        <v>14737</v>
      </c>
      <c r="C16701" s="49" t="s">
        <v>213</v>
      </c>
    </row>
    <row r="16702" spans="2:3" hidden="1">
      <c r="B16702" s="49" t="s">
        <v>14738</v>
      </c>
      <c r="C16702" s="49" t="s">
        <v>213</v>
      </c>
    </row>
    <row r="16703" spans="2:3" hidden="1">
      <c r="B16703" s="49" t="s">
        <v>14739</v>
      </c>
      <c r="C16703" s="49" t="s">
        <v>213</v>
      </c>
    </row>
    <row r="16704" spans="2:3" hidden="1">
      <c r="B16704" s="49" t="s">
        <v>14740</v>
      </c>
      <c r="C16704" s="49" t="s">
        <v>210</v>
      </c>
    </row>
    <row r="16705" spans="2:3" hidden="1">
      <c r="B16705" s="49" t="s">
        <v>14741</v>
      </c>
      <c r="C16705" s="49" t="s">
        <v>213</v>
      </c>
    </row>
    <row r="16706" spans="2:3" hidden="1">
      <c r="B16706" s="49" t="s">
        <v>14742</v>
      </c>
      <c r="C16706" s="49" t="s">
        <v>213</v>
      </c>
    </row>
    <row r="16707" spans="2:3" hidden="1">
      <c r="B16707" s="49" t="s">
        <v>14743</v>
      </c>
      <c r="C16707" s="49" t="s">
        <v>213</v>
      </c>
    </row>
    <row r="16708" spans="2:3" hidden="1">
      <c r="B16708" s="49" t="s">
        <v>14744</v>
      </c>
      <c r="C16708" s="49" t="s">
        <v>213</v>
      </c>
    </row>
    <row r="16709" spans="2:3" hidden="1">
      <c r="B16709" s="49" t="s">
        <v>14745</v>
      </c>
      <c r="C16709" s="49" t="s">
        <v>213</v>
      </c>
    </row>
    <row r="16710" spans="2:3" hidden="1">
      <c r="B16710" s="49" t="s">
        <v>14746</v>
      </c>
      <c r="C16710" s="49" t="s">
        <v>213</v>
      </c>
    </row>
    <row r="16711" spans="2:3" hidden="1">
      <c r="B16711" s="49" t="s">
        <v>14747</v>
      </c>
      <c r="C16711" s="49" t="s">
        <v>213</v>
      </c>
    </row>
    <row r="16712" spans="2:3" hidden="1">
      <c r="B16712" s="49" t="s">
        <v>14748</v>
      </c>
      <c r="C16712" s="49" t="s">
        <v>213</v>
      </c>
    </row>
    <row r="16713" spans="2:3" hidden="1">
      <c r="B16713" s="49" t="s">
        <v>14749</v>
      </c>
      <c r="C16713" s="49" t="s">
        <v>213</v>
      </c>
    </row>
    <row r="16714" spans="2:3" hidden="1">
      <c r="B16714" s="49" t="s">
        <v>14750</v>
      </c>
      <c r="C16714" s="49" t="s">
        <v>213</v>
      </c>
    </row>
    <row r="16715" spans="2:3" hidden="1">
      <c r="B16715" s="49" t="s">
        <v>14751</v>
      </c>
      <c r="C16715" s="49" t="s">
        <v>213</v>
      </c>
    </row>
    <row r="16716" spans="2:3" hidden="1">
      <c r="B16716" s="49" t="s">
        <v>14752</v>
      </c>
      <c r="C16716" s="49" t="s">
        <v>213</v>
      </c>
    </row>
    <row r="16717" spans="2:3" hidden="1">
      <c r="B16717" s="49" t="s">
        <v>14753</v>
      </c>
      <c r="C16717" s="49" t="s">
        <v>213</v>
      </c>
    </row>
    <row r="16718" spans="2:3" hidden="1">
      <c r="B16718" s="49" t="s">
        <v>14754</v>
      </c>
      <c r="C16718" s="49" t="s">
        <v>213</v>
      </c>
    </row>
    <row r="16719" spans="2:3" hidden="1">
      <c r="B16719" s="49" t="s">
        <v>14755</v>
      </c>
      <c r="C16719" s="49" t="s">
        <v>213</v>
      </c>
    </row>
    <row r="16720" spans="2:3" hidden="1">
      <c r="B16720" s="49" t="s">
        <v>14756</v>
      </c>
      <c r="C16720" s="49" t="s">
        <v>213</v>
      </c>
    </row>
    <row r="16721" spans="2:3" hidden="1">
      <c r="B16721" s="49" t="s">
        <v>14757</v>
      </c>
      <c r="C16721" s="49" t="s">
        <v>213</v>
      </c>
    </row>
    <row r="16722" spans="2:3" hidden="1">
      <c r="B16722" s="49" t="s">
        <v>14758</v>
      </c>
      <c r="C16722" s="49" t="s">
        <v>213</v>
      </c>
    </row>
    <row r="16723" spans="2:3" hidden="1">
      <c r="B16723" s="49" t="s">
        <v>14759</v>
      </c>
      <c r="C16723" s="49" t="s">
        <v>213</v>
      </c>
    </row>
    <row r="16724" spans="2:3" hidden="1">
      <c r="B16724" s="49" t="s">
        <v>14760</v>
      </c>
      <c r="C16724" s="49" t="s">
        <v>213</v>
      </c>
    </row>
    <row r="16725" spans="2:3" hidden="1">
      <c r="B16725" s="49" t="s">
        <v>14761</v>
      </c>
      <c r="C16725" s="49" t="s">
        <v>213</v>
      </c>
    </row>
    <row r="16726" spans="2:3" hidden="1">
      <c r="B16726" s="49" t="s">
        <v>14762</v>
      </c>
      <c r="C16726" s="49" t="s">
        <v>213</v>
      </c>
    </row>
    <row r="16727" spans="2:3" hidden="1">
      <c r="B16727" s="49" t="s">
        <v>14763</v>
      </c>
      <c r="C16727" s="49" t="s">
        <v>213</v>
      </c>
    </row>
    <row r="16728" spans="2:3" hidden="1">
      <c r="B16728" s="49" t="s">
        <v>14764</v>
      </c>
      <c r="C16728" s="49" t="s">
        <v>213</v>
      </c>
    </row>
    <row r="16729" spans="2:3" hidden="1">
      <c r="B16729" s="49" t="s">
        <v>14765</v>
      </c>
      <c r="C16729" s="49" t="s">
        <v>213</v>
      </c>
    </row>
    <row r="16730" spans="2:3" hidden="1">
      <c r="B16730" s="49" t="s">
        <v>14766</v>
      </c>
      <c r="C16730" s="49" t="s">
        <v>213</v>
      </c>
    </row>
    <row r="16731" spans="2:3" hidden="1">
      <c r="B16731" s="49" t="s">
        <v>14767</v>
      </c>
      <c r="C16731" s="49" t="s">
        <v>213</v>
      </c>
    </row>
    <row r="16732" spans="2:3" hidden="1">
      <c r="B16732" s="49" t="s">
        <v>14768</v>
      </c>
      <c r="C16732" s="49" t="s">
        <v>213</v>
      </c>
    </row>
    <row r="16733" spans="2:3" hidden="1">
      <c r="B16733" s="49" t="s">
        <v>14769</v>
      </c>
      <c r="C16733" s="49" t="s">
        <v>213</v>
      </c>
    </row>
    <row r="16734" spans="2:3" hidden="1">
      <c r="B16734" s="49" t="s">
        <v>14770</v>
      </c>
      <c r="C16734" s="49" t="s">
        <v>213</v>
      </c>
    </row>
    <row r="16735" spans="2:3" hidden="1">
      <c r="B16735" s="49" t="s">
        <v>14771</v>
      </c>
      <c r="C16735" s="49" t="s">
        <v>213</v>
      </c>
    </row>
    <row r="16736" spans="2:3" hidden="1">
      <c r="B16736" s="49" t="s">
        <v>14772</v>
      </c>
      <c r="C16736" s="49" t="s">
        <v>213</v>
      </c>
    </row>
    <row r="16737" spans="2:3" hidden="1">
      <c r="B16737" s="49" t="s">
        <v>14773</v>
      </c>
      <c r="C16737" s="49" t="s">
        <v>213</v>
      </c>
    </row>
    <row r="16738" spans="2:3" hidden="1">
      <c r="B16738" s="49" t="s">
        <v>14774</v>
      </c>
      <c r="C16738" s="49" t="s">
        <v>213</v>
      </c>
    </row>
    <row r="16739" spans="2:3" hidden="1">
      <c r="B16739" s="49" t="s">
        <v>14775</v>
      </c>
      <c r="C16739" s="49" t="s">
        <v>213</v>
      </c>
    </row>
    <row r="16740" spans="2:3" hidden="1">
      <c r="B16740" s="49" t="s">
        <v>14776</v>
      </c>
      <c r="C16740" s="49" t="s">
        <v>213</v>
      </c>
    </row>
    <row r="16741" spans="2:3" hidden="1">
      <c r="B16741" s="49" t="s">
        <v>14777</v>
      </c>
      <c r="C16741" s="49" t="s">
        <v>213</v>
      </c>
    </row>
    <row r="16742" spans="2:3" hidden="1">
      <c r="B16742" s="49" t="s">
        <v>14778</v>
      </c>
      <c r="C16742" s="49" t="s">
        <v>213</v>
      </c>
    </row>
    <row r="16743" spans="2:3" hidden="1">
      <c r="B16743" s="49" t="s">
        <v>14779</v>
      </c>
      <c r="C16743" s="49" t="s">
        <v>213</v>
      </c>
    </row>
    <row r="16744" spans="2:3" hidden="1">
      <c r="B16744" s="49" t="s">
        <v>14780</v>
      </c>
      <c r="C16744" s="49" t="s">
        <v>213</v>
      </c>
    </row>
    <row r="16745" spans="2:3" hidden="1">
      <c r="B16745" s="49" t="s">
        <v>14781</v>
      </c>
      <c r="C16745" s="49" t="s">
        <v>213</v>
      </c>
    </row>
    <row r="16746" spans="2:3" hidden="1">
      <c r="B16746" s="49" t="s">
        <v>14782</v>
      </c>
      <c r="C16746" s="49" t="s">
        <v>213</v>
      </c>
    </row>
    <row r="16747" spans="2:3" hidden="1">
      <c r="B16747" s="49" t="s">
        <v>14783</v>
      </c>
      <c r="C16747" s="49" t="s">
        <v>213</v>
      </c>
    </row>
    <row r="16748" spans="2:3" hidden="1">
      <c r="B16748" s="49" t="s">
        <v>14784</v>
      </c>
      <c r="C16748" s="49" t="s">
        <v>213</v>
      </c>
    </row>
    <row r="16749" spans="2:3" hidden="1">
      <c r="B16749" s="49" t="s">
        <v>14785</v>
      </c>
      <c r="C16749" s="49" t="s">
        <v>213</v>
      </c>
    </row>
    <row r="16750" spans="2:3" hidden="1">
      <c r="B16750" s="49" t="s">
        <v>14786</v>
      </c>
      <c r="C16750" s="49" t="s">
        <v>213</v>
      </c>
    </row>
    <row r="16751" spans="2:3" hidden="1">
      <c r="B16751" s="49" t="s">
        <v>14787</v>
      </c>
      <c r="C16751" s="49" t="s">
        <v>213</v>
      </c>
    </row>
    <row r="16752" spans="2:3" hidden="1">
      <c r="B16752" s="49" t="s">
        <v>14788</v>
      </c>
      <c r="C16752" s="49" t="s">
        <v>213</v>
      </c>
    </row>
    <row r="16753" spans="2:3" hidden="1">
      <c r="B16753" s="49" t="s">
        <v>14789</v>
      </c>
      <c r="C16753" s="49" t="s">
        <v>213</v>
      </c>
    </row>
    <row r="16754" spans="2:3" hidden="1">
      <c r="B16754" s="49" t="s">
        <v>14790</v>
      </c>
      <c r="C16754" s="49" t="s">
        <v>213</v>
      </c>
    </row>
    <row r="16755" spans="2:3" hidden="1">
      <c r="B16755" s="49" t="s">
        <v>14791</v>
      </c>
      <c r="C16755" s="49" t="s">
        <v>213</v>
      </c>
    </row>
    <row r="16756" spans="2:3" hidden="1">
      <c r="B16756" s="49" t="s">
        <v>14792</v>
      </c>
      <c r="C16756" s="49" t="s">
        <v>213</v>
      </c>
    </row>
    <row r="16757" spans="2:3" hidden="1">
      <c r="B16757" s="49" t="s">
        <v>14793</v>
      </c>
      <c r="C16757" s="49" t="s">
        <v>213</v>
      </c>
    </row>
    <row r="16758" spans="2:3" hidden="1">
      <c r="B16758" s="49" t="s">
        <v>14794</v>
      </c>
      <c r="C16758" s="49" t="s">
        <v>210</v>
      </c>
    </row>
    <row r="16759" spans="2:3" hidden="1">
      <c r="B16759" s="49" t="s">
        <v>14795</v>
      </c>
      <c r="C16759" s="49" t="s">
        <v>213</v>
      </c>
    </row>
    <row r="16760" spans="2:3" hidden="1">
      <c r="B16760" s="49" t="s">
        <v>14796</v>
      </c>
      <c r="C16760" s="49" t="s">
        <v>213</v>
      </c>
    </row>
    <row r="16761" spans="2:3" hidden="1">
      <c r="B16761" s="49" t="s">
        <v>14797</v>
      </c>
      <c r="C16761" s="49" t="s">
        <v>213</v>
      </c>
    </row>
    <row r="16762" spans="2:3" hidden="1">
      <c r="B16762" s="49" t="s">
        <v>14798</v>
      </c>
      <c r="C16762" s="49" t="s">
        <v>213</v>
      </c>
    </row>
    <row r="16763" spans="2:3" hidden="1">
      <c r="B16763" s="49" t="s">
        <v>14799</v>
      </c>
      <c r="C16763" s="49" t="s">
        <v>213</v>
      </c>
    </row>
    <row r="16764" spans="2:3" hidden="1">
      <c r="B16764" s="49" t="s">
        <v>14800</v>
      </c>
      <c r="C16764" s="49" t="s">
        <v>213</v>
      </c>
    </row>
    <row r="16765" spans="2:3" hidden="1">
      <c r="B16765" s="49" t="s">
        <v>14801</v>
      </c>
      <c r="C16765" s="49" t="s">
        <v>213</v>
      </c>
    </row>
    <row r="16766" spans="2:3" hidden="1">
      <c r="B16766" s="49" t="s">
        <v>14802</v>
      </c>
      <c r="C16766" s="49" t="s">
        <v>213</v>
      </c>
    </row>
    <row r="16767" spans="2:3" hidden="1">
      <c r="B16767" s="49" t="s">
        <v>14803</v>
      </c>
      <c r="C16767" s="49" t="s">
        <v>213</v>
      </c>
    </row>
    <row r="16768" spans="2:3" hidden="1">
      <c r="B16768" s="49" t="s">
        <v>14804</v>
      </c>
      <c r="C16768" s="49" t="s">
        <v>213</v>
      </c>
    </row>
    <row r="16769" spans="2:3" hidden="1">
      <c r="B16769" s="49" t="s">
        <v>14805</v>
      </c>
      <c r="C16769" s="49" t="s">
        <v>213</v>
      </c>
    </row>
    <row r="16770" spans="2:3" hidden="1">
      <c r="B16770" s="49" t="s">
        <v>14806</v>
      </c>
      <c r="C16770" s="49" t="s">
        <v>213</v>
      </c>
    </row>
    <row r="16771" spans="2:3" hidden="1">
      <c r="B16771" s="49" t="s">
        <v>14807</v>
      </c>
      <c r="C16771" s="49" t="s">
        <v>213</v>
      </c>
    </row>
    <row r="16772" spans="2:3" hidden="1">
      <c r="B16772" s="49" t="s">
        <v>14808</v>
      </c>
      <c r="C16772" s="49" t="s">
        <v>213</v>
      </c>
    </row>
    <row r="16773" spans="2:3" hidden="1">
      <c r="B16773" s="49" t="s">
        <v>14809</v>
      </c>
      <c r="C16773" s="49" t="s">
        <v>213</v>
      </c>
    </row>
    <row r="16774" spans="2:3" hidden="1">
      <c r="B16774" s="49" t="s">
        <v>14810</v>
      </c>
      <c r="C16774" s="49" t="s">
        <v>213</v>
      </c>
    </row>
    <row r="16775" spans="2:3" hidden="1">
      <c r="B16775" s="49" t="s">
        <v>14811</v>
      </c>
      <c r="C16775" s="49" t="s">
        <v>213</v>
      </c>
    </row>
    <row r="16776" spans="2:3" hidden="1">
      <c r="B16776" s="49" t="s">
        <v>14812</v>
      </c>
      <c r="C16776" s="49" t="s">
        <v>213</v>
      </c>
    </row>
    <row r="16777" spans="2:3" hidden="1">
      <c r="B16777" s="49" t="s">
        <v>14813</v>
      </c>
      <c r="C16777" s="49" t="s">
        <v>213</v>
      </c>
    </row>
    <row r="16778" spans="2:3" hidden="1">
      <c r="B16778" s="49" t="s">
        <v>14814</v>
      </c>
      <c r="C16778" s="49" t="s">
        <v>213</v>
      </c>
    </row>
    <row r="16779" spans="2:3" hidden="1">
      <c r="B16779" s="49" t="s">
        <v>14815</v>
      </c>
      <c r="C16779" s="49" t="s">
        <v>213</v>
      </c>
    </row>
    <row r="16780" spans="2:3" hidden="1">
      <c r="B16780" s="49" t="s">
        <v>14816</v>
      </c>
      <c r="C16780" s="49" t="s">
        <v>213</v>
      </c>
    </row>
    <row r="16781" spans="2:3" hidden="1">
      <c r="B16781" s="49" t="s">
        <v>14817</v>
      </c>
      <c r="C16781" s="49" t="s">
        <v>213</v>
      </c>
    </row>
    <row r="16782" spans="2:3" hidden="1">
      <c r="B16782" s="49" t="s">
        <v>14818</v>
      </c>
      <c r="C16782" s="49" t="s">
        <v>213</v>
      </c>
    </row>
    <row r="16783" spans="2:3" hidden="1">
      <c r="B16783" s="49" t="s">
        <v>14819</v>
      </c>
      <c r="C16783" s="49" t="s">
        <v>213</v>
      </c>
    </row>
    <row r="16784" spans="2:3" hidden="1">
      <c r="B16784" s="49" t="s">
        <v>14820</v>
      </c>
      <c r="C16784" s="49" t="s">
        <v>213</v>
      </c>
    </row>
    <row r="16785" spans="2:3" hidden="1">
      <c r="B16785" s="49" t="s">
        <v>14821</v>
      </c>
      <c r="C16785" s="49" t="s">
        <v>213</v>
      </c>
    </row>
    <row r="16786" spans="2:3" hidden="1">
      <c r="B16786" s="49" t="s">
        <v>14822</v>
      </c>
      <c r="C16786" s="49" t="s">
        <v>213</v>
      </c>
    </row>
    <row r="16787" spans="2:3" hidden="1">
      <c r="B16787" s="49" t="s">
        <v>14823</v>
      </c>
      <c r="C16787" s="49" t="s">
        <v>213</v>
      </c>
    </row>
    <row r="16788" spans="2:3" hidden="1">
      <c r="B16788" s="49" t="s">
        <v>14824</v>
      </c>
      <c r="C16788" s="49" t="s">
        <v>213</v>
      </c>
    </row>
    <row r="16789" spans="2:3" hidden="1">
      <c r="B16789" s="49" t="s">
        <v>14825</v>
      </c>
      <c r="C16789" s="49" t="s">
        <v>213</v>
      </c>
    </row>
    <row r="16790" spans="2:3" hidden="1">
      <c r="B16790" s="49" t="s">
        <v>14826</v>
      </c>
      <c r="C16790" s="49" t="s">
        <v>213</v>
      </c>
    </row>
    <row r="16791" spans="2:3" hidden="1">
      <c r="B16791" s="49" t="s">
        <v>14827</v>
      </c>
      <c r="C16791" s="49" t="s">
        <v>213</v>
      </c>
    </row>
    <row r="16792" spans="2:3" hidden="1">
      <c r="B16792" s="49" t="s">
        <v>14828</v>
      </c>
      <c r="C16792" s="49" t="s">
        <v>213</v>
      </c>
    </row>
    <row r="16793" spans="2:3" hidden="1">
      <c r="B16793" s="49" t="s">
        <v>14829</v>
      </c>
      <c r="C16793" s="49" t="s">
        <v>213</v>
      </c>
    </row>
    <row r="16794" spans="2:3" hidden="1">
      <c r="B16794" s="49" t="s">
        <v>14830</v>
      </c>
      <c r="C16794" s="49" t="s">
        <v>213</v>
      </c>
    </row>
    <row r="16795" spans="2:3" hidden="1">
      <c r="B16795" s="49" t="s">
        <v>14831</v>
      </c>
      <c r="C16795" s="49" t="s">
        <v>213</v>
      </c>
    </row>
    <row r="16796" spans="2:3" hidden="1">
      <c r="B16796" s="49" t="s">
        <v>14832</v>
      </c>
      <c r="C16796" s="49" t="s">
        <v>213</v>
      </c>
    </row>
    <row r="16797" spans="2:3" hidden="1">
      <c r="B16797" s="49" t="s">
        <v>14833</v>
      </c>
      <c r="C16797" s="49" t="s">
        <v>213</v>
      </c>
    </row>
    <row r="16798" spans="2:3" hidden="1">
      <c r="B16798" s="49" t="s">
        <v>14834</v>
      </c>
      <c r="C16798" s="49" t="s">
        <v>213</v>
      </c>
    </row>
    <row r="16799" spans="2:3" hidden="1">
      <c r="B16799" s="49" t="s">
        <v>14835</v>
      </c>
      <c r="C16799" s="49" t="s">
        <v>213</v>
      </c>
    </row>
    <row r="16800" spans="2:3" hidden="1">
      <c r="B16800" s="49" t="s">
        <v>14836</v>
      </c>
      <c r="C16800" s="49" t="s">
        <v>213</v>
      </c>
    </row>
    <row r="16801" spans="2:3" hidden="1">
      <c r="B16801" s="49" t="s">
        <v>14837</v>
      </c>
      <c r="C16801" s="49" t="s">
        <v>213</v>
      </c>
    </row>
    <row r="16802" spans="2:3" hidden="1">
      <c r="B16802" s="49" t="s">
        <v>14838</v>
      </c>
      <c r="C16802" s="49" t="s">
        <v>213</v>
      </c>
    </row>
    <row r="16803" spans="2:3" hidden="1">
      <c r="B16803" s="49" t="s">
        <v>14839</v>
      </c>
      <c r="C16803" s="49" t="s">
        <v>213</v>
      </c>
    </row>
    <row r="16804" spans="2:3" hidden="1">
      <c r="B16804" s="49" t="s">
        <v>14840</v>
      </c>
      <c r="C16804" s="49" t="s">
        <v>213</v>
      </c>
    </row>
    <row r="16805" spans="2:3" hidden="1">
      <c r="B16805" s="49" t="s">
        <v>14841</v>
      </c>
      <c r="C16805" s="49" t="s">
        <v>213</v>
      </c>
    </row>
    <row r="16806" spans="2:3" hidden="1">
      <c r="B16806" s="49" t="s">
        <v>14842</v>
      </c>
      <c r="C16806" s="49" t="s">
        <v>213</v>
      </c>
    </row>
    <row r="16807" spans="2:3" hidden="1">
      <c r="B16807" s="49" t="s">
        <v>14843</v>
      </c>
      <c r="C16807" s="49" t="s">
        <v>213</v>
      </c>
    </row>
    <row r="16808" spans="2:3" hidden="1">
      <c r="B16808" s="49" t="s">
        <v>14844</v>
      </c>
      <c r="C16808" s="49" t="s">
        <v>213</v>
      </c>
    </row>
    <row r="16809" spans="2:3" hidden="1">
      <c r="B16809" s="49" t="s">
        <v>14845</v>
      </c>
      <c r="C16809" s="49" t="s">
        <v>213</v>
      </c>
    </row>
    <row r="16810" spans="2:3" hidden="1">
      <c r="B16810" s="49" t="s">
        <v>14846</v>
      </c>
      <c r="C16810" s="49" t="s">
        <v>213</v>
      </c>
    </row>
    <row r="16811" spans="2:3" hidden="1">
      <c r="B16811" s="49" t="s">
        <v>14847</v>
      </c>
      <c r="C16811" s="49" t="s">
        <v>213</v>
      </c>
    </row>
    <row r="16812" spans="2:3" hidden="1">
      <c r="B16812" s="49" t="s">
        <v>14848</v>
      </c>
      <c r="C16812" s="49" t="s">
        <v>210</v>
      </c>
    </row>
    <row r="16813" spans="2:3" hidden="1">
      <c r="B16813" s="49" t="s">
        <v>14849</v>
      </c>
      <c r="C16813" s="49" t="s">
        <v>213</v>
      </c>
    </row>
    <row r="16814" spans="2:3" hidden="1">
      <c r="B16814" s="49" t="s">
        <v>14850</v>
      </c>
      <c r="C16814" s="49" t="s">
        <v>213</v>
      </c>
    </row>
    <row r="16815" spans="2:3" hidden="1">
      <c r="B16815" s="49" t="s">
        <v>14851</v>
      </c>
      <c r="C16815" s="49" t="s">
        <v>213</v>
      </c>
    </row>
    <row r="16816" spans="2:3" hidden="1">
      <c r="B16816" s="49" t="s">
        <v>14852</v>
      </c>
      <c r="C16816" s="49" t="s">
        <v>213</v>
      </c>
    </row>
    <row r="16817" spans="2:3" hidden="1">
      <c r="B16817" s="49" t="s">
        <v>14853</v>
      </c>
      <c r="C16817" s="49" t="s">
        <v>213</v>
      </c>
    </row>
    <row r="16818" spans="2:3" hidden="1">
      <c r="B16818" s="49" t="s">
        <v>14854</v>
      </c>
      <c r="C16818" s="49" t="s">
        <v>213</v>
      </c>
    </row>
    <row r="16819" spans="2:3" hidden="1">
      <c r="B16819" s="49" t="s">
        <v>14855</v>
      </c>
      <c r="C16819" s="49" t="s">
        <v>213</v>
      </c>
    </row>
    <row r="16820" spans="2:3" hidden="1">
      <c r="B16820" s="49" t="s">
        <v>14856</v>
      </c>
      <c r="C16820" s="49" t="s">
        <v>213</v>
      </c>
    </row>
    <row r="16821" spans="2:3" hidden="1">
      <c r="B16821" s="49" t="s">
        <v>14857</v>
      </c>
      <c r="C16821" s="49" t="s">
        <v>213</v>
      </c>
    </row>
    <row r="16822" spans="2:3" hidden="1">
      <c r="B16822" s="49" t="s">
        <v>14858</v>
      </c>
      <c r="C16822" s="49" t="s">
        <v>213</v>
      </c>
    </row>
    <row r="16823" spans="2:3" hidden="1">
      <c r="B16823" s="49" t="s">
        <v>14859</v>
      </c>
      <c r="C16823" s="49" t="s">
        <v>213</v>
      </c>
    </row>
    <row r="16824" spans="2:3" hidden="1">
      <c r="B16824" s="49" t="s">
        <v>14860</v>
      </c>
      <c r="C16824" s="49" t="s">
        <v>213</v>
      </c>
    </row>
    <row r="16825" spans="2:3" hidden="1">
      <c r="B16825" s="49" t="s">
        <v>14861</v>
      </c>
      <c r="C16825" s="49" t="s">
        <v>213</v>
      </c>
    </row>
    <row r="16826" spans="2:3" hidden="1">
      <c r="B16826" s="49" t="s">
        <v>14862</v>
      </c>
      <c r="C16826" s="49" t="s">
        <v>213</v>
      </c>
    </row>
    <row r="16827" spans="2:3" hidden="1">
      <c r="B16827" s="49" t="s">
        <v>14863</v>
      </c>
      <c r="C16827" s="49" t="s">
        <v>213</v>
      </c>
    </row>
    <row r="16828" spans="2:3" hidden="1">
      <c r="B16828" s="49" t="s">
        <v>14864</v>
      </c>
      <c r="C16828" s="49" t="s">
        <v>213</v>
      </c>
    </row>
    <row r="16829" spans="2:3" hidden="1">
      <c r="B16829" s="49" t="s">
        <v>14865</v>
      </c>
      <c r="C16829" s="49" t="s">
        <v>213</v>
      </c>
    </row>
    <row r="16830" spans="2:3" hidden="1">
      <c r="B16830" s="49" t="s">
        <v>14866</v>
      </c>
      <c r="C16830" s="49" t="s">
        <v>213</v>
      </c>
    </row>
    <row r="16831" spans="2:3" hidden="1">
      <c r="B16831" s="49" t="s">
        <v>14867</v>
      </c>
      <c r="C16831" s="49" t="s">
        <v>213</v>
      </c>
    </row>
    <row r="16832" spans="2:3" hidden="1">
      <c r="B16832" s="49" t="s">
        <v>14868</v>
      </c>
      <c r="C16832" s="49" t="s">
        <v>213</v>
      </c>
    </row>
    <row r="16833" spans="2:3" hidden="1">
      <c r="B16833" s="49" t="s">
        <v>14869</v>
      </c>
      <c r="C16833" s="49" t="s">
        <v>213</v>
      </c>
    </row>
    <row r="16834" spans="2:3" hidden="1">
      <c r="B16834" s="49" t="s">
        <v>14870</v>
      </c>
      <c r="C16834" s="49" t="s">
        <v>213</v>
      </c>
    </row>
    <row r="16835" spans="2:3" hidden="1">
      <c r="B16835" s="49" t="s">
        <v>14871</v>
      </c>
      <c r="C16835" s="49" t="s">
        <v>213</v>
      </c>
    </row>
    <row r="16836" spans="2:3" hidden="1">
      <c r="B16836" s="49" t="s">
        <v>14872</v>
      </c>
      <c r="C16836" s="49" t="s">
        <v>213</v>
      </c>
    </row>
    <row r="16837" spans="2:3" hidden="1">
      <c r="B16837" s="49" t="s">
        <v>14873</v>
      </c>
      <c r="C16837" s="49" t="s">
        <v>213</v>
      </c>
    </row>
    <row r="16838" spans="2:3" hidden="1">
      <c r="B16838" s="49" t="s">
        <v>14874</v>
      </c>
      <c r="C16838" s="49" t="s">
        <v>213</v>
      </c>
    </row>
    <row r="16839" spans="2:3" hidden="1">
      <c r="B16839" s="49" t="s">
        <v>14875</v>
      </c>
      <c r="C16839" s="49" t="s">
        <v>210</v>
      </c>
    </row>
    <row r="16840" spans="2:3" hidden="1">
      <c r="B16840" s="49" t="s">
        <v>14876</v>
      </c>
      <c r="C16840" s="49" t="s">
        <v>210</v>
      </c>
    </row>
    <row r="16841" spans="2:3" hidden="1">
      <c r="B16841" s="49" t="s">
        <v>14877</v>
      </c>
      <c r="C16841" s="49" t="s">
        <v>210</v>
      </c>
    </row>
    <row r="16842" spans="2:3" hidden="1">
      <c r="B16842" s="49" t="s">
        <v>14878</v>
      </c>
      <c r="C16842" s="49" t="s">
        <v>210</v>
      </c>
    </row>
    <row r="16843" spans="2:3" hidden="1">
      <c r="B16843" s="49" t="s">
        <v>14879</v>
      </c>
      <c r="C16843" s="49" t="s">
        <v>210</v>
      </c>
    </row>
    <row r="16844" spans="2:3" hidden="1">
      <c r="B16844" s="49" t="s">
        <v>14880</v>
      </c>
      <c r="C16844" s="49" t="s">
        <v>210</v>
      </c>
    </row>
    <row r="16845" spans="2:3" hidden="1">
      <c r="B16845" s="49" t="s">
        <v>14881</v>
      </c>
      <c r="C16845" s="49" t="s">
        <v>210</v>
      </c>
    </row>
    <row r="16846" spans="2:3" hidden="1">
      <c r="B16846" s="49" t="s">
        <v>14882</v>
      </c>
      <c r="C16846" s="49" t="s">
        <v>210</v>
      </c>
    </row>
    <row r="16847" spans="2:3" hidden="1">
      <c r="B16847" s="49" t="s">
        <v>14883</v>
      </c>
      <c r="C16847" s="49" t="s">
        <v>210</v>
      </c>
    </row>
    <row r="16848" spans="2:3" hidden="1">
      <c r="B16848" s="49" t="s">
        <v>14884</v>
      </c>
      <c r="C16848" s="49" t="s">
        <v>210</v>
      </c>
    </row>
    <row r="16849" spans="2:3" hidden="1">
      <c r="B16849" s="49" t="s">
        <v>14885</v>
      </c>
      <c r="C16849" s="49" t="s">
        <v>210</v>
      </c>
    </row>
    <row r="16850" spans="2:3" hidden="1">
      <c r="B16850" s="49" t="s">
        <v>14886</v>
      </c>
      <c r="C16850" s="49" t="s">
        <v>210</v>
      </c>
    </row>
    <row r="16851" spans="2:3" hidden="1">
      <c r="B16851" s="49" t="s">
        <v>14887</v>
      </c>
      <c r="C16851" s="49" t="s">
        <v>210</v>
      </c>
    </row>
    <row r="16852" spans="2:3" hidden="1">
      <c r="B16852" s="49" t="s">
        <v>14888</v>
      </c>
      <c r="C16852" s="49" t="s">
        <v>210</v>
      </c>
    </row>
    <row r="16853" spans="2:3" hidden="1">
      <c r="B16853" s="49" t="s">
        <v>14889</v>
      </c>
      <c r="C16853" s="49" t="s">
        <v>210</v>
      </c>
    </row>
    <row r="16854" spans="2:3" hidden="1">
      <c r="B16854" s="49" t="s">
        <v>14890</v>
      </c>
      <c r="C16854" s="49" t="s">
        <v>210</v>
      </c>
    </row>
    <row r="16855" spans="2:3" hidden="1">
      <c r="B16855" s="49" t="s">
        <v>14891</v>
      </c>
      <c r="C16855" s="49" t="s">
        <v>210</v>
      </c>
    </row>
    <row r="16856" spans="2:3" hidden="1">
      <c r="B16856" s="49" t="s">
        <v>14892</v>
      </c>
      <c r="C16856" s="49" t="s">
        <v>210</v>
      </c>
    </row>
    <row r="16857" spans="2:3" hidden="1">
      <c r="B16857" s="49" t="s">
        <v>14893</v>
      </c>
      <c r="C16857" s="49" t="s">
        <v>210</v>
      </c>
    </row>
    <row r="16858" spans="2:3" hidden="1">
      <c r="B16858" s="49" t="s">
        <v>14894</v>
      </c>
      <c r="C16858" s="49" t="s">
        <v>210</v>
      </c>
    </row>
    <row r="16859" spans="2:3" hidden="1">
      <c r="B16859" s="49" t="s">
        <v>14895</v>
      </c>
      <c r="C16859" s="49" t="s">
        <v>210</v>
      </c>
    </row>
    <row r="16860" spans="2:3" hidden="1">
      <c r="B16860" s="49" t="s">
        <v>14896</v>
      </c>
      <c r="C16860" s="49" t="s">
        <v>210</v>
      </c>
    </row>
    <row r="16861" spans="2:3" hidden="1">
      <c r="B16861" s="49" t="s">
        <v>14897</v>
      </c>
      <c r="C16861" s="49" t="s">
        <v>210</v>
      </c>
    </row>
    <row r="16862" spans="2:3" hidden="1">
      <c r="B16862" s="49" t="s">
        <v>14898</v>
      </c>
      <c r="C16862" s="49" t="s">
        <v>210</v>
      </c>
    </row>
    <row r="16863" spans="2:3" hidden="1">
      <c r="B16863" s="49" t="s">
        <v>14899</v>
      </c>
      <c r="C16863" s="49" t="s">
        <v>210</v>
      </c>
    </row>
    <row r="16864" spans="2:3" hidden="1">
      <c r="B16864" s="49" t="s">
        <v>14900</v>
      </c>
      <c r="C16864" s="49" t="s">
        <v>210</v>
      </c>
    </row>
    <row r="16865" spans="2:3" hidden="1">
      <c r="B16865" s="49" t="s">
        <v>14901</v>
      </c>
      <c r="C16865" s="49" t="s">
        <v>210</v>
      </c>
    </row>
    <row r="16866" spans="2:3" hidden="1">
      <c r="B16866" s="49" t="s">
        <v>14902</v>
      </c>
      <c r="C16866" s="49" t="s">
        <v>210</v>
      </c>
    </row>
    <row r="16867" spans="2:3" hidden="1">
      <c r="B16867" s="49" t="s">
        <v>14903</v>
      </c>
      <c r="C16867" s="49" t="s">
        <v>210</v>
      </c>
    </row>
    <row r="16868" spans="2:3" hidden="1">
      <c r="B16868" s="49" t="s">
        <v>14904</v>
      </c>
      <c r="C16868" s="49" t="s">
        <v>210</v>
      </c>
    </row>
    <row r="16869" spans="2:3" hidden="1">
      <c r="B16869" s="49" t="s">
        <v>14905</v>
      </c>
      <c r="C16869" s="49" t="s">
        <v>210</v>
      </c>
    </row>
    <row r="16870" spans="2:3" hidden="1">
      <c r="B16870" s="49" t="s">
        <v>14906</v>
      </c>
      <c r="C16870" s="49" t="s">
        <v>210</v>
      </c>
    </row>
    <row r="16871" spans="2:3" hidden="1">
      <c r="B16871" s="49" t="s">
        <v>14907</v>
      </c>
      <c r="C16871" s="49" t="s">
        <v>210</v>
      </c>
    </row>
    <row r="16872" spans="2:3" hidden="1">
      <c r="B16872" s="49" t="s">
        <v>14908</v>
      </c>
      <c r="C16872" s="49" t="s">
        <v>210</v>
      </c>
    </row>
    <row r="16873" spans="2:3" hidden="1">
      <c r="B16873" s="49" t="s">
        <v>14909</v>
      </c>
      <c r="C16873" s="49" t="s">
        <v>210</v>
      </c>
    </row>
    <row r="16874" spans="2:3" hidden="1">
      <c r="B16874" s="49" t="s">
        <v>14910</v>
      </c>
      <c r="C16874" s="49" t="s">
        <v>210</v>
      </c>
    </row>
    <row r="16875" spans="2:3" hidden="1">
      <c r="B16875" s="49" t="s">
        <v>14911</v>
      </c>
      <c r="C16875" s="49" t="s">
        <v>210</v>
      </c>
    </row>
    <row r="16876" spans="2:3" hidden="1">
      <c r="B16876" s="49" t="s">
        <v>14912</v>
      </c>
      <c r="C16876" s="49" t="s">
        <v>210</v>
      </c>
    </row>
    <row r="16877" spans="2:3" hidden="1">
      <c r="B16877" s="49" t="s">
        <v>14913</v>
      </c>
      <c r="C16877" s="49" t="s">
        <v>210</v>
      </c>
    </row>
    <row r="16878" spans="2:3" hidden="1">
      <c r="B16878" s="49" t="s">
        <v>14914</v>
      </c>
      <c r="C16878" s="49" t="s">
        <v>210</v>
      </c>
    </row>
    <row r="16879" spans="2:3" hidden="1">
      <c r="B16879" s="49" t="s">
        <v>14915</v>
      </c>
      <c r="C16879" s="49" t="s">
        <v>210</v>
      </c>
    </row>
    <row r="16880" spans="2:3" hidden="1">
      <c r="B16880" s="49" t="s">
        <v>14916</v>
      </c>
      <c r="C16880" s="49" t="s">
        <v>210</v>
      </c>
    </row>
    <row r="16881" spans="2:3" hidden="1">
      <c r="B16881" s="49" t="s">
        <v>14917</v>
      </c>
      <c r="C16881" s="49" t="s">
        <v>210</v>
      </c>
    </row>
    <row r="16882" spans="2:3" hidden="1">
      <c r="B16882" s="49" t="s">
        <v>14918</v>
      </c>
      <c r="C16882" s="49" t="s">
        <v>210</v>
      </c>
    </row>
    <row r="16883" spans="2:3" hidden="1">
      <c r="B16883" s="49" t="s">
        <v>14919</v>
      </c>
      <c r="C16883" s="49" t="s">
        <v>210</v>
      </c>
    </row>
    <row r="16884" spans="2:3" hidden="1">
      <c r="B16884" s="49" t="s">
        <v>14920</v>
      </c>
      <c r="C16884" s="49" t="s">
        <v>210</v>
      </c>
    </row>
    <row r="16885" spans="2:3" hidden="1">
      <c r="B16885" s="49" t="s">
        <v>14921</v>
      </c>
      <c r="C16885" s="49" t="s">
        <v>210</v>
      </c>
    </row>
    <row r="16886" spans="2:3" hidden="1">
      <c r="B16886" s="49" t="s">
        <v>14922</v>
      </c>
      <c r="C16886" s="49" t="s">
        <v>210</v>
      </c>
    </row>
    <row r="16887" spans="2:3" hidden="1">
      <c r="B16887" s="49" t="s">
        <v>14923</v>
      </c>
      <c r="C16887" s="49" t="s">
        <v>210</v>
      </c>
    </row>
    <row r="16888" spans="2:3" hidden="1">
      <c r="B16888" s="49" t="s">
        <v>14924</v>
      </c>
      <c r="C16888" s="49" t="s">
        <v>210</v>
      </c>
    </row>
    <row r="16889" spans="2:3" hidden="1">
      <c r="B16889" s="49" t="s">
        <v>14925</v>
      </c>
      <c r="C16889" s="49" t="s">
        <v>210</v>
      </c>
    </row>
    <row r="16890" spans="2:3" hidden="1">
      <c r="B16890" s="49" t="s">
        <v>14926</v>
      </c>
      <c r="C16890" s="49" t="s">
        <v>210</v>
      </c>
    </row>
    <row r="16891" spans="2:3" hidden="1">
      <c r="B16891" s="49" t="s">
        <v>14927</v>
      </c>
      <c r="C16891" s="49" t="s">
        <v>210</v>
      </c>
    </row>
    <row r="16892" spans="2:3" hidden="1">
      <c r="B16892" s="49" t="s">
        <v>14928</v>
      </c>
      <c r="C16892" s="49" t="s">
        <v>210</v>
      </c>
    </row>
    <row r="16893" spans="2:3" hidden="1">
      <c r="B16893" s="49" t="s">
        <v>14929</v>
      </c>
      <c r="C16893" s="49" t="s">
        <v>211</v>
      </c>
    </row>
    <row r="16894" spans="2:3" hidden="1">
      <c r="B16894" s="49" t="s">
        <v>14930</v>
      </c>
      <c r="C16894" s="49" t="s">
        <v>210</v>
      </c>
    </row>
    <row r="16895" spans="2:3" hidden="1">
      <c r="B16895" s="49" t="s">
        <v>14931</v>
      </c>
      <c r="C16895" s="49" t="s">
        <v>210</v>
      </c>
    </row>
    <row r="16896" spans="2:3" hidden="1">
      <c r="B16896" s="49" t="s">
        <v>14932</v>
      </c>
      <c r="C16896" s="49" t="s">
        <v>210</v>
      </c>
    </row>
    <row r="16897" spans="2:3" hidden="1">
      <c r="B16897" s="49" t="s">
        <v>14933</v>
      </c>
      <c r="C16897" s="49" t="s">
        <v>210</v>
      </c>
    </row>
    <row r="16898" spans="2:3" hidden="1">
      <c r="B16898" s="49" t="s">
        <v>14934</v>
      </c>
      <c r="C16898" s="49" t="s">
        <v>210</v>
      </c>
    </row>
    <row r="16899" spans="2:3" hidden="1">
      <c r="B16899" s="49" t="s">
        <v>14935</v>
      </c>
      <c r="C16899" s="49" t="s">
        <v>210</v>
      </c>
    </row>
    <row r="16900" spans="2:3" hidden="1">
      <c r="B16900" s="49" t="s">
        <v>14936</v>
      </c>
      <c r="C16900" s="49" t="s">
        <v>210</v>
      </c>
    </row>
    <row r="16901" spans="2:3" hidden="1">
      <c r="B16901" s="49" t="s">
        <v>14937</v>
      </c>
      <c r="C16901" s="49" t="s">
        <v>210</v>
      </c>
    </row>
    <row r="16902" spans="2:3" hidden="1">
      <c r="B16902" s="49" t="s">
        <v>14938</v>
      </c>
      <c r="C16902" s="49" t="s">
        <v>210</v>
      </c>
    </row>
    <row r="16903" spans="2:3" hidden="1">
      <c r="B16903" s="49" t="s">
        <v>14939</v>
      </c>
      <c r="C16903" s="49" t="s">
        <v>210</v>
      </c>
    </row>
    <row r="16904" spans="2:3" hidden="1">
      <c r="B16904" s="49" t="s">
        <v>14940</v>
      </c>
      <c r="C16904" s="49" t="s">
        <v>210</v>
      </c>
    </row>
    <row r="16905" spans="2:3" hidden="1">
      <c r="B16905" s="49" t="s">
        <v>14941</v>
      </c>
      <c r="C16905" s="49" t="s">
        <v>210</v>
      </c>
    </row>
    <row r="16906" spans="2:3" hidden="1">
      <c r="B16906" s="49" t="s">
        <v>14942</v>
      </c>
      <c r="C16906" s="49" t="s">
        <v>210</v>
      </c>
    </row>
    <row r="16907" spans="2:3" hidden="1">
      <c r="B16907" s="49" t="s">
        <v>14943</v>
      </c>
      <c r="C16907" s="49" t="s">
        <v>210</v>
      </c>
    </row>
    <row r="16908" spans="2:3" hidden="1">
      <c r="B16908" s="49" t="s">
        <v>14944</v>
      </c>
      <c r="C16908" s="49" t="s">
        <v>210</v>
      </c>
    </row>
    <row r="16909" spans="2:3" hidden="1">
      <c r="B16909" s="49" t="s">
        <v>14945</v>
      </c>
      <c r="C16909" s="49" t="s">
        <v>210</v>
      </c>
    </row>
    <row r="16910" spans="2:3" hidden="1">
      <c r="B16910" s="49" t="s">
        <v>14946</v>
      </c>
      <c r="C16910" s="49" t="s">
        <v>210</v>
      </c>
    </row>
    <row r="16911" spans="2:3" hidden="1">
      <c r="B16911" s="49" t="s">
        <v>14947</v>
      </c>
      <c r="C16911" s="49" t="s">
        <v>210</v>
      </c>
    </row>
    <row r="16912" spans="2:3" hidden="1">
      <c r="B16912" s="49" t="s">
        <v>14948</v>
      </c>
      <c r="C16912" s="49" t="s">
        <v>210</v>
      </c>
    </row>
    <row r="16913" spans="2:3" hidden="1">
      <c r="B16913" s="49" t="s">
        <v>14949</v>
      </c>
      <c r="C16913" s="49" t="s">
        <v>210</v>
      </c>
    </row>
    <row r="16914" spans="2:3" hidden="1">
      <c r="B16914" s="49" t="s">
        <v>14950</v>
      </c>
      <c r="C16914" s="49" t="s">
        <v>210</v>
      </c>
    </row>
    <row r="16915" spans="2:3" hidden="1">
      <c r="B16915" s="49" t="s">
        <v>14951</v>
      </c>
      <c r="C16915" s="49" t="s">
        <v>210</v>
      </c>
    </row>
    <row r="16916" spans="2:3" hidden="1">
      <c r="B16916" s="49" t="s">
        <v>14952</v>
      </c>
      <c r="C16916" s="49" t="s">
        <v>210</v>
      </c>
    </row>
    <row r="16917" spans="2:3" hidden="1">
      <c r="B16917" s="49" t="s">
        <v>14953</v>
      </c>
      <c r="C16917" s="49" t="s">
        <v>210</v>
      </c>
    </row>
    <row r="16918" spans="2:3" hidden="1">
      <c r="B16918" s="49" t="s">
        <v>14954</v>
      </c>
      <c r="C16918" s="49" t="s">
        <v>210</v>
      </c>
    </row>
    <row r="16919" spans="2:3" hidden="1">
      <c r="B16919" s="49" t="s">
        <v>14955</v>
      </c>
      <c r="C16919" s="49" t="s">
        <v>210</v>
      </c>
    </row>
    <row r="16920" spans="2:3" hidden="1">
      <c r="B16920" s="49" t="s">
        <v>14956</v>
      </c>
      <c r="C16920" s="49" t="s">
        <v>207</v>
      </c>
    </row>
    <row r="16921" spans="2:3" hidden="1">
      <c r="B16921" s="49" t="s">
        <v>14957</v>
      </c>
      <c r="C16921" s="49" t="s">
        <v>207</v>
      </c>
    </row>
    <row r="16922" spans="2:3" hidden="1">
      <c r="B16922" s="49" t="s">
        <v>14958</v>
      </c>
      <c r="C16922" s="49" t="s">
        <v>207</v>
      </c>
    </row>
    <row r="16923" spans="2:3" hidden="1">
      <c r="B16923" s="49" t="s">
        <v>14959</v>
      </c>
      <c r="C16923" s="49" t="s">
        <v>207</v>
      </c>
    </row>
    <row r="16924" spans="2:3" hidden="1">
      <c r="B16924" s="49" t="s">
        <v>14960</v>
      </c>
      <c r="C16924" s="49" t="s">
        <v>207</v>
      </c>
    </row>
    <row r="16925" spans="2:3" hidden="1">
      <c r="B16925" s="49" t="s">
        <v>14961</v>
      </c>
      <c r="C16925" s="49" t="s">
        <v>207</v>
      </c>
    </row>
    <row r="16926" spans="2:3" hidden="1">
      <c r="B16926" s="49" t="s">
        <v>14962</v>
      </c>
      <c r="C16926" s="49" t="s">
        <v>207</v>
      </c>
    </row>
    <row r="16927" spans="2:3" hidden="1">
      <c r="B16927" s="49" t="s">
        <v>14963</v>
      </c>
      <c r="C16927" s="49" t="s">
        <v>207</v>
      </c>
    </row>
    <row r="16928" spans="2:3" hidden="1">
      <c r="B16928" s="49" t="s">
        <v>14964</v>
      </c>
      <c r="C16928" s="49" t="s">
        <v>207</v>
      </c>
    </row>
    <row r="16929" spans="2:3" hidden="1">
      <c r="B16929" s="49" t="s">
        <v>14965</v>
      </c>
      <c r="C16929" s="49" t="s">
        <v>207</v>
      </c>
    </row>
    <row r="16930" spans="2:3" hidden="1">
      <c r="B16930" s="49" t="s">
        <v>14966</v>
      </c>
      <c r="C16930" s="49" t="s">
        <v>207</v>
      </c>
    </row>
    <row r="16931" spans="2:3" hidden="1">
      <c r="B16931" s="49" t="s">
        <v>14967</v>
      </c>
      <c r="C16931" s="49" t="s">
        <v>207</v>
      </c>
    </row>
    <row r="16932" spans="2:3" hidden="1">
      <c r="B16932" s="49" t="s">
        <v>14968</v>
      </c>
      <c r="C16932" s="49" t="s">
        <v>207</v>
      </c>
    </row>
    <row r="16933" spans="2:3" hidden="1">
      <c r="B16933" s="49" t="s">
        <v>14969</v>
      </c>
      <c r="C16933" s="49" t="s">
        <v>207</v>
      </c>
    </row>
    <row r="16934" spans="2:3" hidden="1">
      <c r="B16934" s="49" t="s">
        <v>14970</v>
      </c>
      <c r="C16934" s="49" t="s">
        <v>207</v>
      </c>
    </row>
    <row r="16935" spans="2:3" hidden="1">
      <c r="B16935" s="49" t="s">
        <v>14971</v>
      </c>
      <c r="C16935" s="49" t="s">
        <v>207</v>
      </c>
    </row>
    <row r="16936" spans="2:3" hidden="1">
      <c r="B16936" s="49" t="s">
        <v>14972</v>
      </c>
      <c r="C16936" s="49" t="s">
        <v>207</v>
      </c>
    </row>
    <row r="16937" spans="2:3" hidden="1">
      <c r="B16937" s="49" t="s">
        <v>14973</v>
      </c>
      <c r="C16937" s="49" t="s">
        <v>207</v>
      </c>
    </row>
    <row r="16938" spans="2:3" hidden="1">
      <c r="B16938" s="49" t="s">
        <v>14974</v>
      </c>
      <c r="C16938" s="49" t="s">
        <v>207</v>
      </c>
    </row>
    <row r="16939" spans="2:3" hidden="1">
      <c r="B16939" s="49" t="s">
        <v>14975</v>
      </c>
      <c r="C16939" s="49" t="s">
        <v>207</v>
      </c>
    </row>
    <row r="16940" spans="2:3" hidden="1">
      <c r="B16940" s="49" t="s">
        <v>14976</v>
      </c>
      <c r="C16940" s="49" t="s">
        <v>207</v>
      </c>
    </row>
    <row r="16941" spans="2:3" hidden="1">
      <c r="B16941" s="49" t="s">
        <v>14977</v>
      </c>
      <c r="C16941" s="49" t="s">
        <v>207</v>
      </c>
    </row>
    <row r="16942" spans="2:3" hidden="1">
      <c r="B16942" s="49" t="s">
        <v>14978</v>
      </c>
      <c r="C16942" s="49" t="s">
        <v>207</v>
      </c>
    </row>
    <row r="16943" spans="2:3" hidden="1">
      <c r="B16943" s="49" t="s">
        <v>14979</v>
      </c>
      <c r="C16943" s="49" t="s">
        <v>207</v>
      </c>
    </row>
    <row r="16944" spans="2:3" hidden="1">
      <c r="B16944" s="49" t="s">
        <v>14980</v>
      </c>
      <c r="C16944" s="49" t="s">
        <v>207</v>
      </c>
    </row>
    <row r="16945" spans="2:3" hidden="1">
      <c r="B16945" s="49" t="s">
        <v>14981</v>
      </c>
      <c r="C16945" s="49" t="s">
        <v>207</v>
      </c>
    </row>
    <row r="16946" spans="2:3" hidden="1">
      <c r="B16946" s="49" t="s">
        <v>14982</v>
      </c>
      <c r="C16946" s="49" t="s">
        <v>207</v>
      </c>
    </row>
    <row r="16947" spans="2:3" hidden="1">
      <c r="B16947" s="49" t="s">
        <v>14983</v>
      </c>
      <c r="C16947" s="49" t="s">
        <v>207</v>
      </c>
    </row>
    <row r="16948" spans="2:3" hidden="1">
      <c r="B16948" s="49" t="s">
        <v>14984</v>
      </c>
      <c r="C16948" s="49" t="s">
        <v>207</v>
      </c>
    </row>
    <row r="16949" spans="2:3" hidden="1">
      <c r="B16949" s="49" t="s">
        <v>14985</v>
      </c>
      <c r="C16949" s="49" t="s">
        <v>207</v>
      </c>
    </row>
    <row r="16950" spans="2:3" hidden="1">
      <c r="B16950" s="49" t="s">
        <v>14986</v>
      </c>
      <c r="C16950" s="49" t="s">
        <v>207</v>
      </c>
    </row>
    <row r="16951" spans="2:3" hidden="1">
      <c r="B16951" s="49" t="s">
        <v>14987</v>
      </c>
      <c r="C16951" s="49" t="s">
        <v>207</v>
      </c>
    </row>
    <row r="16952" spans="2:3" hidden="1">
      <c r="B16952" s="49" t="s">
        <v>14988</v>
      </c>
      <c r="C16952" s="49" t="s">
        <v>207</v>
      </c>
    </row>
    <row r="16953" spans="2:3" hidden="1">
      <c r="B16953" s="49" t="s">
        <v>14989</v>
      </c>
      <c r="C16953" s="49" t="s">
        <v>207</v>
      </c>
    </row>
    <row r="16954" spans="2:3" hidden="1">
      <c r="B16954" s="49" t="s">
        <v>14990</v>
      </c>
      <c r="C16954" s="49" t="s">
        <v>207</v>
      </c>
    </row>
    <row r="16955" spans="2:3" hidden="1">
      <c r="B16955" s="49" t="s">
        <v>14991</v>
      </c>
      <c r="C16955" s="49" t="s">
        <v>207</v>
      </c>
    </row>
    <row r="16956" spans="2:3" hidden="1">
      <c r="B16956" s="49" t="s">
        <v>14992</v>
      </c>
      <c r="C16956" s="49" t="s">
        <v>207</v>
      </c>
    </row>
    <row r="16957" spans="2:3" hidden="1">
      <c r="B16957" s="49" t="s">
        <v>14993</v>
      </c>
      <c r="C16957" s="49" t="s">
        <v>207</v>
      </c>
    </row>
    <row r="16958" spans="2:3" hidden="1">
      <c r="B16958" s="49" t="s">
        <v>14994</v>
      </c>
      <c r="C16958" s="49" t="s">
        <v>207</v>
      </c>
    </row>
    <row r="16959" spans="2:3" hidden="1">
      <c r="B16959" s="49" t="s">
        <v>14995</v>
      </c>
      <c r="C16959" s="49" t="s">
        <v>207</v>
      </c>
    </row>
    <row r="16960" spans="2:3" hidden="1">
      <c r="B16960" s="49" t="s">
        <v>14996</v>
      </c>
      <c r="C16960" s="49" t="s">
        <v>207</v>
      </c>
    </row>
    <row r="16961" spans="2:3" hidden="1">
      <c r="B16961" s="49" t="s">
        <v>14997</v>
      </c>
      <c r="C16961" s="49" t="s">
        <v>207</v>
      </c>
    </row>
    <row r="16962" spans="2:3" hidden="1">
      <c r="B16962" s="49" t="s">
        <v>14998</v>
      </c>
      <c r="C16962" s="49" t="s">
        <v>207</v>
      </c>
    </row>
    <row r="16963" spans="2:3" hidden="1">
      <c r="B16963" s="49" t="s">
        <v>14999</v>
      </c>
      <c r="C16963" s="49" t="s">
        <v>207</v>
      </c>
    </row>
    <row r="16964" spans="2:3" hidden="1">
      <c r="B16964" s="49" t="s">
        <v>15000</v>
      </c>
      <c r="C16964" s="49" t="s">
        <v>207</v>
      </c>
    </row>
    <row r="16965" spans="2:3" hidden="1">
      <c r="B16965" s="49" t="s">
        <v>15001</v>
      </c>
      <c r="C16965" s="49" t="s">
        <v>207</v>
      </c>
    </row>
    <row r="16966" spans="2:3" hidden="1">
      <c r="B16966" s="49" t="s">
        <v>15002</v>
      </c>
      <c r="C16966" s="49" t="s">
        <v>207</v>
      </c>
    </row>
    <row r="16967" spans="2:3" hidden="1">
      <c r="B16967" s="49" t="s">
        <v>15003</v>
      </c>
      <c r="C16967" s="49" t="s">
        <v>207</v>
      </c>
    </row>
    <row r="16968" spans="2:3" hidden="1">
      <c r="B16968" s="49" t="s">
        <v>15004</v>
      </c>
      <c r="C16968" s="49" t="s">
        <v>207</v>
      </c>
    </row>
    <row r="16969" spans="2:3" hidden="1">
      <c r="B16969" s="49" t="s">
        <v>15005</v>
      </c>
      <c r="C16969" s="49" t="s">
        <v>207</v>
      </c>
    </row>
    <row r="16970" spans="2:3" hidden="1">
      <c r="B16970" s="49" t="s">
        <v>15006</v>
      </c>
      <c r="C16970" s="49" t="s">
        <v>207</v>
      </c>
    </row>
    <row r="16971" spans="2:3" hidden="1">
      <c r="B16971" s="49" t="s">
        <v>15007</v>
      </c>
      <c r="C16971" s="49" t="s">
        <v>207</v>
      </c>
    </row>
    <row r="16972" spans="2:3" hidden="1">
      <c r="B16972" s="49" t="s">
        <v>15008</v>
      </c>
      <c r="C16972" s="49" t="s">
        <v>207</v>
      </c>
    </row>
    <row r="16973" spans="2:3" hidden="1">
      <c r="B16973" s="49" t="s">
        <v>15009</v>
      </c>
      <c r="C16973" s="49" t="s">
        <v>207</v>
      </c>
    </row>
    <row r="16974" spans="2:3" hidden="1">
      <c r="B16974" s="49" t="s">
        <v>15010</v>
      </c>
      <c r="C16974" s="49" t="s">
        <v>207</v>
      </c>
    </row>
    <row r="16975" spans="2:3" hidden="1">
      <c r="B16975" s="49" t="s">
        <v>15011</v>
      </c>
      <c r="C16975" s="49" t="s">
        <v>207</v>
      </c>
    </row>
    <row r="16976" spans="2:3" hidden="1">
      <c r="B16976" s="49" t="s">
        <v>15012</v>
      </c>
      <c r="C16976" s="49" t="s">
        <v>207</v>
      </c>
    </row>
    <row r="16977" spans="2:3" hidden="1">
      <c r="B16977" s="49" t="s">
        <v>15013</v>
      </c>
      <c r="C16977" s="49" t="s">
        <v>207</v>
      </c>
    </row>
    <row r="16978" spans="2:3" hidden="1">
      <c r="B16978" s="49" t="s">
        <v>15014</v>
      </c>
      <c r="C16978" s="49" t="s">
        <v>207</v>
      </c>
    </row>
    <row r="16979" spans="2:3" hidden="1">
      <c r="B16979" s="49" t="s">
        <v>15015</v>
      </c>
      <c r="C16979" s="49" t="s">
        <v>207</v>
      </c>
    </row>
    <row r="16980" spans="2:3" hidden="1">
      <c r="B16980" s="49" t="s">
        <v>15016</v>
      </c>
      <c r="C16980" s="49" t="s">
        <v>207</v>
      </c>
    </row>
    <row r="16981" spans="2:3" hidden="1">
      <c r="B16981" s="49" t="s">
        <v>15017</v>
      </c>
      <c r="C16981" s="49" t="s">
        <v>207</v>
      </c>
    </row>
    <row r="16982" spans="2:3" hidden="1">
      <c r="B16982" s="49" t="s">
        <v>15018</v>
      </c>
      <c r="C16982" s="49" t="s">
        <v>207</v>
      </c>
    </row>
    <row r="16983" spans="2:3" hidden="1">
      <c r="B16983" s="49" t="s">
        <v>15019</v>
      </c>
      <c r="C16983" s="49" t="s">
        <v>207</v>
      </c>
    </row>
    <row r="16984" spans="2:3" hidden="1">
      <c r="B16984" s="49" t="s">
        <v>15020</v>
      </c>
      <c r="C16984" s="49" t="s">
        <v>207</v>
      </c>
    </row>
    <row r="16985" spans="2:3" hidden="1">
      <c r="B16985" s="49" t="s">
        <v>15021</v>
      </c>
      <c r="C16985" s="49" t="s">
        <v>207</v>
      </c>
    </row>
    <row r="16986" spans="2:3" hidden="1">
      <c r="B16986" s="49" t="s">
        <v>15022</v>
      </c>
      <c r="C16986" s="49" t="s">
        <v>207</v>
      </c>
    </row>
    <row r="16987" spans="2:3" hidden="1">
      <c r="B16987" s="49" t="s">
        <v>15023</v>
      </c>
      <c r="C16987" s="49" t="s">
        <v>207</v>
      </c>
    </row>
    <row r="16988" spans="2:3" hidden="1">
      <c r="B16988" s="49" t="s">
        <v>15024</v>
      </c>
      <c r="C16988" s="49" t="s">
        <v>207</v>
      </c>
    </row>
    <row r="16989" spans="2:3" hidden="1">
      <c r="B16989" s="49" t="s">
        <v>15025</v>
      </c>
      <c r="C16989" s="49" t="s">
        <v>207</v>
      </c>
    </row>
    <row r="16990" spans="2:3" hidden="1">
      <c r="B16990" s="49" t="s">
        <v>15026</v>
      </c>
      <c r="C16990" s="49" t="s">
        <v>207</v>
      </c>
    </row>
    <row r="16991" spans="2:3" hidden="1">
      <c r="B16991" s="49" t="s">
        <v>15027</v>
      </c>
      <c r="C16991" s="49" t="s">
        <v>207</v>
      </c>
    </row>
    <row r="16992" spans="2:3" hidden="1">
      <c r="B16992" s="49" t="s">
        <v>15028</v>
      </c>
      <c r="C16992" s="49" t="s">
        <v>207</v>
      </c>
    </row>
    <row r="16993" spans="2:3" hidden="1">
      <c r="B16993" s="49" t="s">
        <v>15029</v>
      </c>
      <c r="C16993" s="49" t="s">
        <v>207</v>
      </c>
    </row>
    <row r="16994" spans="2:3" hidden="1">
      <c r="B16994" s="49" t="s">
        <v>15030</v>
      </c>
      <c r="C16994" s="49" t="s">
        <v>207</v>
      </c>
    </row>
    <row r="16995" spans="2:3" hidden="1">
      <c r="B16995" s="49" t="s">
        <v>15031</v>
      </c>
      <c r="C16995" s="49" t="s">
        <v>207</v>
      </c>
    </row>
    <row r="16996" spans="2:3" hidden="1">
      <c r="B16996" s="49" t="s">
        <v>15032</v>
      </c>
      <c r="C16996" s="49" t="s">
        <v>207</v>
      </c>
    </row>
    <row r="16997" spans="2:3" hidden="1">
      <c r="B16997" s="49" t="s">
        <v>15033</v>
      </c>
      <c r="C16997" s="49" t="s">
        <v>207</v>
      </c>
    </row>
    <row r="16998" spans="2:3" hidden="1">
      <c r="B16998" s="49" t="s">
        <v>15034</v>
      </c>
      <c r="C16998" s="49" t="s">
        <v>207</v>
      </c>
    </row>
    <row r="16999" spans="2:3" hidden="1">
      <c r="B16999" s="49" t="s">
        <v>15035</v>
      </c>
      <c r="C16999" s="49" t="s">
        <v>207</v>
      </c>
    </row>
    <row r="17000" spans="2:3" hidden="1">
      <c r="B17000" s="49" t="s">
        <v>15036</v>
      </c>
      <c r="C17000" s="49" t="s">
        <v>207</v>
      </c>
    </row>
    <row r="17001" spans="2:3" hidden="1">
      <c r="B17001" s="49" t="s">
        <v>15037</v>
      </c>
      <c r="C17001" s="49" t="s">
        <v>207</v>
      </c>
    </row>
    <row r="17002" spans="2:3" hidden="1">
      <c r="B17002" s="49" t="s">
        <v>15038</v>
      </c>
      <c r="C17002" s="49" t="s">
        <v>207</v>
      </c>
    </row>
    <row r="17003" spans="2:3" hidden="1">
      <c r="B17003" s="49" t="s">
        <v>15039</v>
      </c>
      <c r="C17003" s="49" t="s">
        <v>207</v>
      </c>
    </row>
    <row r="17004" spans="2:3" hidden="1">
      <c r="B17004" s="49" t="s">
        <v>15040</v>
      </c>
      <c r="C17004" s="49" t="s">
        <v>207</v>
      </c>
    </row>
    <row r="17005" spans="2:3" hidden="1">
      <c r="B17005" s="49" t="s">
        <v>15041</v>
      </c>
      <c r="C17005" s="49" t="s">
        <v>207</v>
      </c>
    </row>
    <row r="17006" spans="2:3" hidden="1">
      <c r="B17006" s="49" t="s">
        <v>15042</v>
      </c>
      <c r="C17006" s="49" t="s">
        <v>207</v>
      </c>
    </row>
    <row r="17007" spans="2:3" hidden="1">
      <c r="B17007" s="49" t="s">
        <v>15043</v>
      </c>
      <c r="C17007" s="49" t="s">
        <v>207</v>
      </c>
    </row>
    <row r="17008" spans="2:3" hidden="1">
      <c r="B17008" s="49" t="s">
        <v>15044</v>
      </c>
      <c r="C17008" s="49" t="s">
        <v>207</v>
      </c>
    </row>
    <row r="17009" spans="2:3" hidden="1">
      <c r="B17009" s="49" t="s">
        <v>15045</v>
      </c>
      <c r="C17009" s="49" t="s">
        <v>207</v>
      </c>
    </row>
    <row r="17010" spans="2:3" hidden="1">
      <c r="B17010" s="49" t="s">
        <v>15046</v>
      </c>
      <c r="C17010" s="49" t="s">
        <v>207</v>
      </c>
    </row>
    <row r="17011" spans="2:3" hidden="1">
      <c r="B17011" s="49" t="s">
        <v>15047</v>
      </c>
      <c r="C17011" s="49" t="s">
        <v>207</v>
      </c>
    </row>
    <row r="17012" spans="2:3" hidden="1">
      <c r="B17012" s="49" t="s">
        <v>15048</v>
      </c>
      <c r="C17012" s="49" t="s">
        <v>207</v>
      </c>
    </row>
    <row r="17013" spans="2:3" hidden="1">
      <c r="B17013" s="49" t="s">
        <v>15049</v>
      </c>
      <c r="C17013" s="49" t="s">
        <v>207</v>
      </c>
    </row>
    <row r="17014" spans="2:3" hidden="1">
      <c r="B17014" s="49" t="s">
        <v>15050</v>
      </c>
      <c r="C17014" s="49" t="s">
        <v>207</v>
      </c>
    </row>
    <row r="17015" spans="2:3" hidden="1">
      <c r="B17015" s="49" t="s">
        <v>15051</v>
      </c>
      <c r="C17015" s="49" t="s">
        <v>207</v>
      </c>
    </row>
    <row r="17016" spans="2:3" hidden="1">
      <c r="B17016" s="49" t="s">
        <v>15052</v>
      </c>
      <c r="C17016" s="49" t="s">
        <v>207</v>
      </c>
    </row>
    <row r="17017" spans="2:3" hidden="1">
      <c r="B17017" s="49" t="s">
        <v>15053</v>
      </c>
      <c r="C17017" s="49" t="s">
        <v>207</v>
      </c>
    </row>
    <row r="17018" spans="2:3" hidden="1">
      <c r="B17018" s="49" t="s">
        <v>15054</v>
      </c>
      <c r="C17018" s="49" t="s">
        <v>207</v>
      </c>
    </row>
    <row r="17019" spans="2:3" hidden="1">
      <c r="B17019" s="49" t="s">
        <v>15055</v>
      </c>
      <c r="C17019" s="49" t="s">
        <v>207</v>
      </c>
    </row>
    <row r="17020" spans="2:3" hidden="1">
      <c r="B17020" s="49" t="s">
        <v>15056</v>
      </c>
      <c r="C17020" s="49" t="s">
        <v>207</v>
      </c>
    </row>
    <row r="17021" spans="2:3" hidden="1">
      <c r="B17021" s="49" t="s">
        <v>15057</v>
      </c>
      <c r="C17021" s="49" t="s">
        <v>207</v>
      </c>
    </row>
    <row r="17022" spans="2:3" hidden="1">
      <c r="B17022" s="49" t="s">
        <v>15058</v>
      </c>
      <c r="C17022" s="49" t="s">
        <v>207</v>
      </c>
    </row>
    <row r="17023" spans="2:3" hidden="1">
      <c r="B17023" s="49" t="s">
        <v>15059</v>
      </c>
      <c r="C17023" s="49" t="s">
        <v>207</v>
      </c>
    </row>
    <row r="17024" spans="2:3" hidden="1">
      <c r="B17024" s="49" t="s">
        <v>15060</v>
      </c>
      <c r="C17024" s="49" t="s">
        <v>207</v>
      </c>
    </row>
    <row r="17025" spans="2:3" hidden="1">
      <c r="B17025" s="49" t="s">
        <v>15061</v>
      </c>
      <c r="C17025" s="49" t="s">
        <v>207</v>
      </c>
    </row>
    <row r="17026" spans="2:3" hidden="1">
      <c r="B17026" s="49" t="s">
        <v>15062</v>
      </c>
      <c r="C17026" s="49" t="s">
        <v>207</v>
      </c>
    </row>
    <row r="17027" spans="2:3" hidden="1">
      <c r="B17027" s="49" t="s">
        <v>15063</v>
      </c>
      <c r="C17027" s="49" t="s">
        <v>207</v>
      </c>
    </row>
    <row r="17028" spans="2:3" hidden="1">
      <c r="B17028" s="49" t="s">
        <v>15064</v>
      </c>
      <c r="C17028" s="49" t="s">
        <v>207</v>
      </c>
    </row>
    <row r="17029" spans="2:3" hidden="1">
      <c r="B17029" s="49" t="s">
        <v>15065</v>
      </c>
      <c r="C17029" s="49" t="s">
        <v>207</v>
      </c>
    </row>
    <row r="17030" spans="2:3" hidden="1">
      <c r="B17030" s="49" t="s">
        <v>15066</v>
      </c>
      <c r="C17030" s="49" t="s">
        <v>207</v>
      </c>
    </row>
    <row r="17031" spans="2:3" hidden="1">
      <c r="B17031" s="49" t="s">
        <v>15067</v>
      </c>
      <c r="C17031" s="49" t="s">
        <v>207</v>
      </c>
    </row>
    <row r="17032" spans="2:3" hidden="1">
      <c r="B17032" s="49" t="s">
        <v>15068</v>
      </c>
      <c r="C17032" s="49" t="s">
        <v>207</v>
      </c>
    </row>
    <row r="17033" spans="2:3" hidden="1">
      <c r="B17033" s="49" t="s">
        <v>15069</v>
      </c>
      <c r="C17033" s="49" t="s">
        <v>207</v>
      </c>
    </row>
    <row r="17034" spans="2:3" hidden="1">
      <c r="B17034" s="49" t="s">
        <v>15070</v>
      </c>
      <c r="C17034" s="49" t="s">
        <v>207</v>
      </c>
    </row>
    <row r="17035" spans="2:3" hidden="1">
      <c r="B17035" s="49" t="s">
        <v>15071</v>
      </c>
      <c r="C17035" s="49" t="s">
        <v>207</v>
      </c>
    </row>
    <row r="17036" spans="2:3" hidden="1">
      <c r="B17036" s="49" t="s">
        <v>15072</v>
      </c>
      <c r="C17036" s="49" t="s">
        <v>207</v>
      </c>
    </row>
    <row r="17037" spans="2:3" hidden="1">
      <c r="B17037" s="49" t="s">
        <v>15073</v>
      </c>
      <c r="C17037" s="49" t="s">
        <v>207</v>
      </c>
    </row>
    <row r="17038" spans="2:3" hidden="1">
      <c r="B17038" s="49" t="s">
        <v>15074</v>
      </c>
      <c r="C17038" s="49" t="s">
        <v>207</v>
      </c>
    </row>
    <row r="17039" spans="2:3" hidden="1">
      <c r="B17039" s="49" t="s">
        <v>15075</v>
      </c>
      <c r="C17039" s="49" t="s">
        <v>207</v>
      </c>
    </row>
    <row r="17040" spans="2:3" hidden="1">
      <c r="B17040" s="49" t="s">
        <v>15076</v>
      </c>
      <c r="C17040" s="49" t="s">
        <v>207</v>
      </c>
    </row>
    <row r="17041" spans="2:3" hidden="1">
      <c r="B17041" s="49" t="s">
        <v>15077</v>
      </c>
      <c r="C17041" s="49" t="s">
        <v>207</v>
      </c>
    </row>
    <row r="17042" spans="2:3" hidden="1">
      <c r="B17042" s="49" t="s">
        <v>15078</v>
      </c>
      <c r="C17042" s="49" t="s">
        <v>207</v>
      </c>
    </row>
    <row r="17043" spans="2:3" hidden="1">
      <c r="B17043" s="49" t="s">
        <v>15079</v>
      </c>
      <c r="C17043" s="49" t="s">
        <v>207</v>
      </c>
    </row>
    <row r="17044" spans="2:3" hidden="1">
      <c r="B17044" s="49" t="s">
        <v>15080</v>
      </c>
      <c r="C17044" s="49" t="s">
        <v>207</v>
      </c>
    </row>
    <row r="17045" spans="2:3" hidden="1">
      <c r="B17045" s="49" t="s">
        <v>15081</v>
      </c>
      <c r="C17045" s="49" t="s">
        <v>207</v>
      </c>
    </row>
    <row r="17046" spans="2:3" hidden="1">
      <c r="B17046" s="49" t="s">
        <v>15082</v>
      </c>
      <c r="C17046" s="49" t="s">
        <v>207</v>
      </c>
    </row>
    <row r="17047" spans="2:3" hidden="1">
      <c r="B17047" s="49" t="s">
        <v>15083</v>
      </c>
      <c r="C17047" s="49" t="s">
        <v>207</v>
      </c>
    </row>
    <row r="17048" spans="2:3" hidden="1">
      <c r="B17048" s="49" t="s">
        <v>15084</v>
      </c>
      <c r="C17048" s="49" t="s">
        <v>207</v>
      </c>
    </row>
    <row r="17049" spans="2:3" hidden="1">
      <c r="B17049" s="49" t="s">
        <v>15085</v>
      </c>
      <c r="C17049" s="49" t="s">
        <v>207</v>
      </c>
    </row>
    <row r="17050" spans="2:3" hidden="1">
      <c r="B17050" s="49" t="s">
        <v>15086</v>
      </c>
      <c r="C17050" s="49" t="s">
        <v>207</v>
      </c>
    </row>
    <row r="17051" spans="2:3" hidden="1">
      <c r="B17051" s="49" t="s">
        <v>15087</v>
      </c>
      <c r="C17051" s="49" t="s">
        <v>207</v>
      </c>
    </row>
    <row r="17052" spans="2:3" hidden="1">
      <c r="B17052" s="49" t="s">
        <v>15088</v>
      </c>
      <c r="C17052" s="49" t="s">
        <v>207</v>
      </c>
    </row>
    <row r="17053" spans="2:3" hidden="1">
      <c r="B17053" s="49" t="s">
        <v>15089</v>
      </c>
      <c r="C17053" s="49" t="s">
        <v>207</v>
      </c>
    </row>
    <row r="17054" spans="2:3" hidden="1">
      <c r="B17054" s="49" t="s">
        <v>15090</v>
      </c>
      <c r="C17054" s="49" t="s">
        <v>207</v>
      </c>
    </row>
    <row r="17055" spans="2:3" hidden="1">
      <c r="B17055" s="49" t="s">
        <v>15091</v>
      </c>
      <c r="C17055" s="49" t="s">
        <v>207</v>
      </c>
    </row>
    <row r="17056" spans="2:3" hidden="1">
      <c r="B17056" s="49" t="s">
        <v>15092</v>
      </c>
      <c r="C17056" s="49" t="s">
        <v>207</v>
      </c>
    </row>
    <row r="17057" spans="2:3" hidden="1">
      <c r="B17057" s="49" t="s">
        <v>15093</v>
      </c>
      <c r="C17057" s="49" t="s">
        <v>207</v>
      </c>
    </row>
    <row r="17058" spans="2:3" hidden="1">
      <c r="B17058" s="49" t="s">
        <v>15094</v>
      </c>
      <c r="C17058" s="49" t="s">
        <v>207</v>
      </c>
    </row>
    <row r="17059" spans="2:3" hidden="1">
      <c r="B17059" s="49" t="s">
        <v>15095</v>
      </c>
      <c r="C17059" s="49" t="s">
        <v>207</v>
      </c>
    </row>
    <row r="17060" spans="2:3" hidden="1">
      <c r="B17060" s="49" t="s">
        <v>15096</v>
      </c>
      <c r="C17060" s="49" t="s">
        <v>207</v>
      </c>
    </row>
    <row r="17061" spans="2:3" hidden="1">
      <c r="B17061" s="49" t="s">
        <v>15097</v>
      </c>
      <c r="C17061" s="49" t="s">
        <v>207</v>
      </c>
    </row>
    <row r="17062" spans="2:3" hidden="1">
      <c r="B17062" s="49" t="s">
        <v>15098</v>
      </c>
      <c r="C17062" s="49" t="s">
        <v>207</v>
      </c>
    </row>
    <row r="17063" spans="2:3" hidden="1">
      <c r="B17063" s="49" t="s">
        <v>15099</v>
      </c>
      <c r="C17063" s="49" t="s">
        <v>207</v>
      </c>
    </row>
    <row r="17064" spans="2:3" hidden="1">
      <c r="B17064" s="49" t="s">
        <v>15100</v>
      </c>
      <c r="C17064" s="49" t="s">
        <v>207</v>
      </c>
    </row>
    <row r="17065" spans="2:3" hidden="1">
      <c r="B17065" s="49" t="s">
        <v>15101</v>
      </c>
      <c r="C17065" s="49" t="s">
        <v>207</v>
      </c>
    </row>
    <row r="17066" spans="2:3" hidden="1">
      <c r="B17066" s="49" t="s">
        <v>15102</v>
      </c>
      <c r="C17066" s="49" t="s">
        <v>207</v>
      </c>
    </row>
    <row r="17067" spans="2:3" hidden="1">
      <c r="B17067" s="49" t="s">
        <v>15103</v>
      </c>
      <c r="C17067" s="49" t="s">
        <v>207</v>
      </c>
    </row>
    <row r="17068" spans="2:3" hidden="1">
      <c r="B17068" s="49" t="s">
        <v>15104</v>
      </c>
      <c r="C17068" s="49" t="s">
        <v>207</v>
      </c>
    </row>
    <row r="17069" spans="2:3" hidden="1">
      <c r="B17069" s="49" t="s">
        <v>15105</v>
      </c>
      <c r="C17069" s="49" t="s">
        <v>207</v>
      </c>
    </row>
    <row r="17070" spans="2:3" hidden="1">
      <c r="B17070" s="49" t="s">
        <v>15106</v>
      </c>
      <c r="C17070" s="49" t="s">
        <v>207</v>
      </c>
    </row>
    <row r="17071" spans="2:3" hidden="1">
      <c r="B17071" s="49" t="s">
        <v>15107</v>
      </c>
      <c r="C17071" s="49" t="s">
        <v>207</v>
      </c>
    </row>
    <row r="17072" spans="2:3" hidden="1">
      <c r="B17072" s="49" t="s">
        <v>15108</v>
      </c>
      <c r="C17072" s="49" t="s">
        <v>207</v>
      </c>
    </row>
    <row r="17073" spans="2:3" hidden="1">
      <c r="B17073" s="49" t="s">
        <v>15109</v>
      </c>
      <c r="C17073" s="49" t="s">
        <v>207</v>
      </c>
    </row>
    <row r="17074" spans="2:3" hidden="1">
      <c r="B17074" s="49" t="s">
        <v>15110</v>
      </c>
      <c r="C17074" s="49" t="s">
        <v>207</v>
      </c>
    </row>
    <row r="17075" spans="2:3" hidden="1">
      <c r="B17075" s="49" t="s">
        <v>15111</v>
      </c>
      <c r="C17075" s="49" t="s">
        <v>207</v>
      </c>
    </row>
    <row r="17076" spans="2:3" hidden="1">
      <c r="B17076" s="49" t="s">
        <v>15112</v>
      </c>
      <c r="C17076" s="49" t="s">
        <v>207</v>
      </c>
    </row>
    <row r="17077" spans="2:3" hidden="1">
      <c r="B17077" s="49" t="s">
        <v>15113</v>
      </c>
      <c r="C17077" s="49" t="s">
        <v>207</v>
      </c>
    </row>
    <row r="17078" spans="2:3" hidden="1">
      <c r="B17078" s="49" t="s">
        <v>15114</v>
      </c>
      <c r="C17078" s="49" t="s">
        <v>207</v>
      </c>
    </row>
    <row r="17079" spans="2:3" hidden="1">
      <c r="B17079" s="49" t="s">
        <v>15115</v>
      </c>
      <c r="C17079" s="49" t="s">
        <v>207</v>
      </c>
    </row>
    <row r="17080" spans="2:3" hidden="1">
      <c r="B17080" s="49" t="s">
        <v>15116</v>
      </c>
      <c r="C17080" s="49" t="s">
        <v>207</v>
      </c>
    </row>
    <row r="17081" spans="2:3" hidden="1">
      <c r="B17081" s="49" t="s">
        <v>15117</v>
      </c>
      <c r="C17081" s="49" t="s">
        <v>207</v>
      </c>
    </row>
    <row r="17082" spans="2:3" hidden="1">
      <c r="B17082" s="49" t="s">
        <v>15118</v>
      </c>
      <c r="C17082" s="49" t="s">
        <v>207</v>
      </c>
    </row>
    <row r="17083" spans="2:3" hidden="1">
      <c r="B17083" s="49" t="s">
        <v>15119</v>
      </c>
      <c r="C17083" s="49" t="s">
        <v>207</v>
      </c>
    </row>
    <row r="17084" spans="2:3" hidden="1">
      <c r="B17084" s="49" t="s">
        <v>15120</v>
      </c>
      <c r="C17084" s="49" t="s">
        <v>207</v>
      </c>
    </row>
    <row r="17085" spans="2:3" hidden="1">
      <c r="B17085" s="49" t="s">
        <v>15121</v>
      </c>
      <c r="C17085" s="49" t="s">
        <v>207</v>
      </c>
    </row>
    <row r="17086" spans="2:3" hidden="1">
      <c r="B17086" s="49" t="s">
        <v>15122</v>
      </c>
      <c r="C17086" s="49" t="s">
        <v>207</v>
      </c>
    </row>
    <row r="17087" spans="2:3" hidden="1">
      <c r="B17087" s="49" t="s">
        <v>15123</v>
      </c>
      <c r="C17087" s="49" t="s">
        <v>207</v>
      </c>
    </row>
    <row r="17088" spans="2:3" hidden="1">
      <c r="B17088" s="49" t="s">
        <v>15124</v>
      </c>
      <c r="C17088" s="49" t="s">
        <v>207</v>
      </c>
    </row>
    <row r="17089" spans="2:3" hidden="1">
      <c r="B17089" s="49" t="s">
        <v>15125</v>
      </c>
      <c r="C17089" s="49" t="s">
        <v>207</v>
      </c>
    </row>
    <row r="17090" spans="2:3" hidden="1">
      <c r="B17090" s="49" t="s">
        <v>15126</v>
      </c>
      <c r="C17090" s="49" t="s">
        <v>207</v>
      </c>
    </row>
    <row r="17091" spans="2:3" hidden="1">
      <c r="B17091" s="49" t="s">
        <v>15127</v>
      </c>
      <c r="C17091" s="49" t="s">
        <v>207</v>
      </c>
    </row>
    <row r="17092" spans="2:3" hidden="1">
      <c r="B17092" s="49" t="s">
        <v>15128</v>
      </c>
      <c r="C17092" s="49" t="s">
        <v>207</v>
      </c>
    </row>
    <row r="17093" spans="2:3" hidden="1">
      <c r="B17093" s="49" t="s">
        <v>15129</v>
      </c>
      <c r="C17093" s="49" t="s">
        <v>207</v>
      </c>
    </row>
    <row r="17094" spans="2:3" hidden="1">
      <c r="B17094" s="49" t="s">
        <v>15130</v>
      </c>
      <c r="C17094" s="49" t="s">
        <v>207</v>
      </c>
    </row>
    <row r="17095" spans="2:3" hidden="1">
      <c r="B17095" s="49" t="s">
        <v>15131</v>
      </c>
      <c r="C17095" s="49" t="s">
        <v>207</v>
      </c>
    </row>
    <row r="17096" spans="2:3" hidden="1">
      <c r="B17096" s="49" t="s">
        <v>15132</v>
      </c>
      <c r="C17096" s="49" t="s">
        <v>207</v>
      </c>
    </row>
    <row r="17097" spans="2:3" hidden="1">
      <c r="B17097" s="49" t="s">
        <v>15133</v>
      </c>
      <c r="C17097" s="49" t="s">
        <v>207</v>
      </c>
    </row>
    <row r="17098" spans="2:3" hidden="1">
      <c r="B17098" s="49" t="s">
        <v>15134</v>
      </c>
      <c r="C17098" s="49" t="s">
        <v>207</v>
      </c>
    </row>
    <row r="17099" spans="2:3" hidden="1">
      <c r="B17099" s="49" t="s">
        <v>15135</v>
      </c>
      <c r="C17099" s="49" t="s">
        <v>207</v>
      </c>
    </row>
    <row r="17100" spans="2:3" hidden="1">
      <c r="B17100" s="49" t="s">
        <v>15136</v>
      </c>
      <c r="C17100" s="49" t="s">
        <v>207</v>
      </c>
    </row>
    <row r="17101" spans="2:3" hidden="1">
      <c r="B17101" s="49" t="s">
        <v>15137</v>
      </c>
      <c r="C17101" s="49" t="s">
        <v>207</v>
      </c>
    </row>
    <row r="17102" spans="2:3" hidden="1">
      <c r="B17102" s="49" t="s">
        <v>15138</v>
      </c>
      <c r="C17102" s="49" t="s">
        <v>207</v>
      </c>
    </row>
    <row r="17103" spans="2:3" hidden="1">
      <c r="B17103" s="49" t="s">
        <v>15139</v>
      </c>
      <c r="C17103" s="49" t="s">
        <v>207</v>
      </c>
    </row>
    <row r="17104" spans="2:3" hidden="1">
      <c r="B17104" s="49" t="s">
        <v>15140</v>
      </c>
      <c r="C17104" s="49" t="s">
        <v>207</v>
      </c>
    </row>
    <row r="17105" spans="2:3" hidden="1">
      <c r="B17105" s="49" t="s">
        <v>15141</v>
      </c>
      <c r="C17105" s="49" t="s">
        <v>207</v>
      </c>
    </row>
    <row r="17106" spans="2:3" hidden="1">
      <c r="B17106" s="49" t="s">
        <v>15142</v>
      </c>
      <c r="C17106" s="49" t="s">
        <v>207</v>
      </c>
    </row>
    <row r="17107" spans="2:3" hidden="1">
      <c r="B17107" s="49" t="s">
        <v>15143</v>
      </c>
      <c r="C17107" s="49" t="s">
        <v>207</v>
      </c>
    </row>
    <row r="17108" spans="2:3" hidden="1">
      <c r="B17108" s="49" t="s">
        <v>15144</v>
      </c>
      <c r="C17108" s="49" t="s">
        <v>207</v>
      </c>
    </row>
    <row r="17109" spans="2:3" hidden="1">
      <c r="B17109" s="49" t="s">
        <v>15145</v>
      </c>
      <c r="C17109" s="49" t="s">
        <v>207</v>
      </c>
    </row>
    <row r="17110" spans="2:3" hidden="1">
      <c r="B17110" s="49" t="s">
        <v>15146</v>
      </c>
      <c r="C17110" s="49" t="s">
        <v>207</v>
      </c>
    </row>
    <row r="17111" spans="2:3" hidden="1">
      <c r="B17111" s="49" t="s">
        <v>15147</v>
      </c>
      <c r="C17111" s="49" t="s">
        <v>207</v>
      </c>
    </row>
    <row r="17112" spans="2:3" hidden="1">
      <c r="B17112" s="49" t="s">
        <v>15148</v>
      </c>
      <c r="C17112" s="49" t="s">
        <v>207</v>
      </c>
    </row>
    <row r="17113" spans="2:3" hidden="1">
      <c r="B17113" s="49" t="s">
        <v>15149</v>
      </c>
      <c r="C17113" s="49" t="s">
        <v>207</v>
      </c>
    </row>
    <row r="17114" spans="2:3" hidden="1">
      <c r="B17114" s="49" t="s">
        <v>15150</v>
      </c>
      <c r="C17114" s="49" t="s">
        <v>207</v>
      </c>
    </row>
    <row r="17115" spans="2:3" hidden="1">
      <c r="B17115" s="49" t="s">
        <v>15151</v>
      </c>
      <c r="C17115" s="49" t="s">
        <v>207</v>
      </c>
    </row>
    <row r="17116" spans="2:3" hidden="1">
      <c r="B17116" s="49" t="s">
        <v>15152</v>
      </c>
      <c r="C17116" s="49" t="s">
        <v>207</v>
      </c>
    </row>
    <row r="17117" spans="2:3" hidden="1">
      <c r="B17117" s="49" t="s">
        <v>15153</v>
      </c>
      <c r="C17117" s="49" t="s">
        <v>207</v>
      </c>
    </row>
    <row r="17118" spans="2:3" hidden="1">
      <c r="B17118" s="49" t="s">
        <v>15154</v>
      </c>
      <c r="C17118" s="49" t="s">
        <v>207</v>
      </c>
    </row>
    <row r="17119" spans="2:3" hidden="1">
      <c r="B17119" s="49" t="s">
        <v>15155</v>
      </c>
      <c r="C17119" s="49" t="s">
        <v>207</v>
      </c>
    </row>
    <row r="17120" spans="2:3" hidden="1">
      <c r="B17120" s="49" t="s">
        <v>15156</v>
      </c>
      <c r="C17120" s="49" t="s">
        <v>207</v>
      </c>
    </row>
    <row r="17121" spans="2:3" hidden="1">
      <c r="B17121" s="49" t="s">
        <v>15157</v>
      </c>
      <c r="C17121" s="49" t="s">
        <v>207</v>
      </c>
    </row>
    <row r="17122" spans="2:3" hidden="1">
      <c r="B17122" s="49" t="s">
        <v>15158</v>
      </c>
      <c r="C17122" s="49" t="s">
        <v>207</v>
      </c>
    </row>
    <row r="17123" spans="2:3" hidden="1">
      <c r="B17123" s="49" t="s">
        <v>15159</v>
      </c>
      <c r="C17123" s="49" t="s">
        <v>207</v>
      </c>
    </row>
    <row r="17124" spans="2:3" hidden="1">
      <c r="B17124" s="49" t="s">
        <v>15160</v>
      </c>
      <c r="C17124" s="49" t="s">
        <v>207</v>
      </c>
    </row>
    <row r="17125" spans="2:3" hidden="1">
      <c r="B17125" s="49" t="s">
        <v>15161</v>
      </c>
      <c r="C17125" s="49" t="s">
        <v>207</v>
      </c>
    </row>
    <row r="17126" spans="2:3" hidden="1">
      <c r="B17126" s="49" t="s">
        <v>15162</v>
      </c>
      <c r="C17126" s="49" t="s">
        <v>207</v>
      </c>
    </row>
    <row r="17127" spans="2:3" hidden="1">
      <c r="B17127" s="49" t="s">
        <v>15163</v>
      </c>
      <c r="C17127" s="49" t="s">
        <v>207</v>
      </c>
    </row>
    <row r="17128" spans="2:3" hidden="1">
      <c r="B17128" s="49" t="s">
        <v>15164</v>
      </c>
      <c r="C17128" s="49" t="s">
        <v>207</v>
      </c>
    </row>
    <row r="17129" spans="2:3" hidden="1">
      <c r="B17129" s="49" t="s">
        <v>15165</v>
      </c>
      <c r="C17129" s="49" t="s">
        <v>207</v>
      </c>
    </row>
    <row r="17130" spans="2:3" hidden="1">
      <c r="B17130" s="49" t="s">
        <v>15166</v>
      </c>
      <c r="C17130" s="49" t="s">
        <v>207</v>
      </c>
    </row>
    <row r="17131" spans="2:3" hidden="1">
      <c r="B17131" s="49" t="s">
        <v>15167</v>
      </c>
      <c r="C17131" s="49" t="s">
        <v>207</v>
      </c>
    </row>
    <row r="17132" spans="2:3" hidden="1">
      <c r="B17132" s="49" t="s">
        <v>15168</v>
      </c>
      <c r="C17132" s="49" t="s">
        <v>207</v>
      </c>
    </row>
    <row r="17133" spans="2:3" hidden="1">
      <c r="B17133" s="49" t="s">
        <v>15169</v>
      </c>
      <c r="C17133" s="49" t="s">
        <v>207</v>
      </c>
    </row>
    <row r="17134" spans="2:3" hidden="1">
      <c r="B17134" s="49" t="s">
        <v>15170</v>
      </c>
      <c r="C17134" s="49" t="s">
        <v>207</v>
      </c>
    </row>
    <row r="17135" spans="2:3" hidden="1">
      <c r="B17135" s="49" t="s">
        <v>15171</v>
      </c>
      <c r="C17135" s="49" t="s">
        <v>207</v>
      </c>
    </row>
    <row r="17136" spans="2:3" hidden="1">
      <c r="B17136" s="49" t="s">
        <v>15172</v>
      </c>
      <c r="C17136" s="49" t="s">
        <v>207</v>
      </c>
    </row>
    <row r="17137" spans="2:3" hidden="1">
      <c r="B17137" s="49" t="s">
        <v>15173</v>
      </c>
      <c r="C17137" s="49" t="s">
        <v>207</v>
      </c>
    </row>
    <row r="17138" spans="2:3" hidden="1">
      <c r="B17138" s="49" t="s">
        <v>15174</v>
      </c>
      <c r="C17138" s="49" t="s">
        <v>207</v>
      </c>
    </row>
    <row r="17139" spans="2:3" hidden="1">
      <c r="B17139" s="49" t="s">
        <v>15175</v>
      </c>
      <c r="C17139" s="49" t="s">
        <v>207</v>
      </c>
    </row>
    <row r="17140" spans="2:3" hidden="1">
      <c r="B17140" s="49" t="s">
        <v>15176</v>
      </c>
      <c r="C17140" s="49" t="s">
        <v>207</v>
      </c>
    </row>
    <row r="17141" spans="2:3" hidden="1">
      <c r="B17141" s="49" t="s">
        <v>15177</v>
      </c>
      <c r="C17141" s="49" t="s">
        <v>207</v>
      </c>
    </row>
    <row r="17142" spans="2:3" hidden="1">
      <c r="B17142" s="49" t="s">
        <v>15178</v>
      </c>
      <c r="C17142" s="49" t="s">
        <v>207</v>
      </c>
    </row>
    <row r="17143" spans="2:3" hidden="1">
      <c r="B17143" s="49" t="s">
        <v>15179</v>
      </c>
      <c r="C17143" s="49" t="s">
        <v>207</v>
      </c>
    </row>
    <row r="17144" spans="2:3" hidden="1">
      <c r="B17144" s="49" t="s">
        <v>15180</v>
      </c>
      <c r="C17144" s="49" t="s">
        <v>207</v>
      </c>
    </row>
    <row r="17145" spans="2:3" hidden="1">
      <c r="B17145" s="49" t="s">
        <v>15181</v>
      </c>
      <c r="C17145" s="49" t="s">
        <v>207</v>
      </c>
    </row>
    <row r="17146" spans="2:3" hidden="1">
      <c r="B17146" s="49" t="s">
        <v>15182</v>
      </c>
      <c r="C17146" s="49" t="s">
        <v>207</v>
      </c>
    </row>
    <row r="17147" spans="2:3" hidden="1">
      <c r="B17147" s="49" t="s">
        <v>15183</v>
      </c>
      <c r="C17147" s="49" t="s">
        <v>207</v>
      </c>
    </row>
    <row r="17148" spans="2:3" hidden="1">
      <c r="B17148" s="49" t="s">
        <v>15184</v>
      </c>
      <c r="C17148" s="49" t="s">
        <v>207</v>
      </c>
    </row>
    <row r="17149" spans="2:3" hidden="1">
      <c r="B17149" s="49" t="s">
        <v>15185</v>
      </c>
      <c r="C17149" s="49" t="s">
        <v>207</v>
      </c>
    </row>
    <row r="17150" spans="2:3" hidden="1">
      <c r="B17150" s="49" t="s">
        <v>15186</v>
      </c>
      <c r="C17150" s="49" t="s">
        <v>207</v>
      </c>
    </row>
    <row r="17151" spans="2:3" hidden="1">
      <c r="B17151" s="49" t="s">
        <v>15187</v>
      </c>
      <c r="C17151" s="49" t="s">
        <v>207</v>
      </c>
    </row>
    <row r="17152" spans="2:3" hidden="1">
      <c r="B17152" s="49" t="s">
        <v>15188</v>
      </c>
      <c r="C17152" s="49" t="s">
        <v>207</v>
      </c>
    </row>
    <row r="17153" spans="2:3" hidden="1">
      <c r="B17153" s="49" t="s">
        <v>15189</v>
      </c>
      <c r="C17153" s="49" t="s">
        <v>207</v>
      </c>
    </row>
    <row r="17154" spans="2:3" hidden="1">
      <c r="B17154" s="49" t="s">
        <v>15190</v>
      </c>
      <c r="C17154" s="49" t="s">
        <v>207</v>
      </c>
    </row>
    <row r="17155" spans="2:3" hidden="1">
      <c r="B17155" s="49" t="s">
        <v>15191</v>
      </c>
      <c r="C17155" s="49" t="s">
        <v>207</v>
      </c>
    </row>
    <row r="17156" spans="2:3" hidden="1">
      <c r="B17156" s="49" t="s">
        <v>15192</v>
      </c>
      <c r="C17156" s="49" t="s">
        <v>207</v>
      </c>
    </row>
    <row r="17157" spans="2:3" hidden="1">
      <c r="B17157" s="49" t="s">
        <v>15193</v>
      </c>
      <c r="C17157" s="49" t="s">
        <v>207</v>
      </c>
    </row>
    <row r="17158" spans="2:3" hidden="1">
      <c r="B17158" s="49" t="s">
        <v>15194</v>
      </c>
      <c r="C17158" s="49" t="s">
        <v>207</v>
      </c>
    </row>
    <row r="17159" spans="2:3" hidden="1">
      <c r="B17159" s="49" t="s">
        <v>15195</v>
      </c>
      <c r="C17159" s="49" t="s">
        <v>207</v>
      </c>
    </row>
    <row r="17160" spans="2:3" hidden="1">
      <c r="B17160" s="49" t="s">
        <v>15196</v>
      </c>
      <c r="C17160" s="49" t="s">
        <v>207</v>
      </c>
    </row>
    <row r="17161" spans="2:3" hidden="1">
      <c r="B17161" s="49" t="s">
        <v>15197</v>
      </c>
      <c r="C17161" s="49" t="s">
        <v>207</v>
      </c>
    </row>
    <row r="17162" spans="2:3" hidden="1">
      <c r="B17162" s="49" t="s">
        <v>15198</v>
      </c>
      <c r="C17162" s="49" t="s">
        <v>207</v>
      </c>
    </row>
    <row r="17163" spans="2:3" hidden="1">
      <c r="B17163" s="49" t="s">
        <v>15199</v>
      </c>
      <c r="C17163" s="49" t="s">
        <v>207</v>
      </c>
    </row>
    <row r="17164" spans="2:3" hidden="1">
      <c r="B17164" s="49" t="s">
        <v>15200</v>
      </c>
      <c r="C17164" s="49" t="s">
        <v>207</v>
      </c>
    </row>
    <row r="17165" spans="2:3" hidden="1">
      <c r="B17165" s="49" t="s">
        <v>15201</v>
      </c>
      <c r="C17165" s="49" t="s">
        <v>207</v>
      </c>
    </row>
    <row r="17166" spans="2:3" hidden="1">
      <c r="B17166" s="49" t="s">
        <v>15202</v>
      </c>
      <c r="C17166" s="49" t="s">
        <v>207</v>
      </c>
    </row>
    <row r="17167" spans="2:3" hidden="1">
      <c r="B17167" s="49" t="s">
        <v>15203</v>
      </c>
      <c r="C17167" s="49" t="s">
        <v>207</v>
      </c>
    </row>
    <row r="17168" spans="2:3" hidden="1">
      <c r="B17168" s="49" t="s">
        <v>15204</v>
      </c>
      <c r="C17168" s="49" t="s">
        <v>207</v>
      </c>
    </row>
    <row r="17169" spans="2:3" hidden="1">
      <c r="B17169" s="49" t="s">
        <v>15205</v>
      </c>
      <c r="C17169" s="49" t="s">
        <v>207</v>
      </c>
    </row>
    <row r="17170" spans="2:3" hidden="1">
      <c r="B17170" s="49" t="s">
        <v>15206</v>
      </c>
      <c r="C17170" s="49" t="s">
        <v>207</v>
      </c>
    </row>
    <row r="17171" spans="2:3" hidden="1">
      <c r="B17171" s="49" t="s">
        <v>15207</v>
      </c>
      <c r="C17171" s="49" t="s">
        <v>207</v>
      </c>
    </row>
    <row r="17172" spans="2:3" hidden="1">
      <c r="B17172" s="49" t="s">
        <v>15208</v>
      </c>
      <c r="C17172" s="49" t="s">
        <v>207</v>
      </c>
    </row>
    <row r="17173" spans="2:3" hidden="1">
      <c r="B17173" s="49" t="s">
        <v>15209</v>
      </c>
      <c r="C17173" s="49" t="s">
        <v>207</v>
      </c>
    </row>
    <row r="17174" spans="2:3" hidden="1">
      <c r="B17174" s="49" t="s">
        <v>15210</v>
      </c>
      <c r="C17174" s="49" t="s">
        <v>207</v>
      </c>
    </row>
    <row r="17175" spans="2:3" hidden="1">
      <c r="B17175" s="49" t="s">
        <v>15211</v>
      </c>
      <c r="C17175" s="49" t="s">
        <v>207</v>
      </c>
    </row>
    <row r="17176" spans="2:3" hidden="1">
      <c r="B17176" s="49" t="s">
        <v>15212</v>
      </c>
      <c r="C17176" s="49" t="s">
        <v>207</v>
      </c>
    </row>
    <row r="17177" spans="2:3" hidden="1">
      <c r="B17177" s="49" t="s">
        <v>15213</v>
      </c>
      <c r="C17177" s="49" t="s">
        <v>207</v>
      </c>
    </row>
    <row r="17178" spans="2:3" hidden="1">
      <c r="B17178" s="49" t="s">
        <v>15214</v>
      </c>
      <c r="C17178" s="49" t="s">
        <v>207</v>
      </c>
    </row>
    <row r="17179" spans="2:3" hidden="1">
      <c r="B17179" s="49" t="s">
        <v>15215</v>
      </c>
      <c r="C17179" s="49" t="s">
        <v>207</v>
      </c>
    </row>
    <row r="17180" spans="2:3" hidden="1">
      <c r="B17180" s="49" t="s">
        <v>15216</v>
      </c>
      <c r="C17180" s="49" t="s">
        <v>207</v>
      </c>
    </row>
    <row r="17181" spans="2:3" hidden="1">
      <c r="B17181" s="49" t="s">
        <v>15217</v>
      </c>
      <c r="C17181" s="49" t="s">
        <v>207</v>
      </c>
    </row>
    <row r="17182" spans="2:3" hidden="1">
      <c r="B17182" s="49" t="s">
        <v>15218</v>
      </c>
      <c r="C17182" s="49" t="s">
        <v>207</v>
      </c>
    </row>
    <row r="17183" spans="2:3" hidden="1">
      <c r="B17183" s="49" t="s">
        <v>15219</v>
      </c>
      <c r="C17183" s="49" t="s">
        <v>207</v>
      </c>
    </row>
    <row r="17184" spans="2:3" hidden="1">
      <c r="B17184" s="49" t="s">
        <v>15220</v>
      </c>
      <c r="C17184" s="49" t="s">
        <v>207</v>
      </c>
    </row>
    <row r="17185" spans="2:3" hidden="1">
      <c r="B17185" s="49" t="s">
        <v>15221</v>
      </c>
      <c r="C17185" s="49" t="s">
        <v>207</v>
      </c>
    </row>
    <row r="17186" spans="2:3" hidden="1">
      <c r="B17186" s="49" t="s">
        <v>15222</v>
      </c>
      <c r="C17186" s="49" t="s">
        <v>207</v>
      </c>
    </row>
    <row r="17187" spans="2:3" hidden="1">
      <c r="B17187" s="49" t="s">
        <v>15223</v>
      </c>
      <c r="C17187" s="49" t="s">
        <v>207</v>
      </c>
    </row>
    <row r="17188" spans="2:3" hidden="1">
      <c r="B17188" s="49" t="s">
        <v>15224</v>
      </c>
      <c r="C17188" s="49" t="s">
        <v>207</v>
      </c>
    </row>
    <row r="17189" spans="2:3" hidden="1">
      <c r="B17189" s="49" t="s">
        <v>15225</v>
      </c>
      <c r="C17189" s="49" t="s">
        <v>207</v>
      </c>
    </row>
    <row r="17190" spans="2:3" hidden="1">
      <c r="B17190" s="49" t="s">
        <v>15226</v>
      </c>
      <c r="C17190" s="49" t="s">
        <v>207</v>
      </c>
    </row>
    <row r="17191" spans="2:3" hidden="1">
      <c r="B17191" s="49" t="s">
        <v>15227</v>
      </c>
      <c r="C17191" s="49" t="s">
        <v>207</v>
      </c>
    </row>
    <row r="17192" spans="2:3" hidden="1">
      <c r="B17192" s="49" t="s">
        <v>15228</v>
      </c>
      <c r="C17192" s="49" t="s">
        <v>207</v>
      </c>
    </row>
    <row r="17193" spans="2:3" hidden="1">
      <c r="B17193" s="49" t="s">
        <v>15229</v>
      </c>
      <c r="C17193" s="49" t="s">
        <v>207</v>
      </c>
    </row>
    <row r="17194" spans="2:3" hidden="1">
      <c r="B17194" s="49" t="s">
        <v>15230</v>
      </c>
      <c r="C17194" s="49" t="s">
        <v>207</v>
      </c>
    </row>
    <row r="17195" spans="2:3" hidden="1">
      <c r="B17195" s="49" t="s">
        <v>15231</v>
      </c>
      <c r="C17195" s="49" t="s">
        <v>207</v>
      </c>
    </row>
    <row r="17196" spans="2:3" hidden="1">
      <c r="B17196" s="49" t="s">
        <v>15232</v>
      </c>
      <c r="C17196" s="49" t="s">
        <v>207</v>
      </c>
    </row>
    <row r="17197" spans="2:3" hidden="1">
      <c r="B17197" s="49" t="s">
        <v>15233</v>
      </c>
      <c r="C17197" s="49" t="s">
        <v>207</v>
      </c>
    </row>
    <row r="17198" spans="2:3" hidden="1">
      <c r="B17198" s="49" t="s">
        <v>15234</v>
      </c>
      <c r="C17198" s="49" t="s">
        <v>207</v>
      </c>
    </row>
    <row r="17199" spans="2:3" hidden="1">
      <c r="B17199" s="49" t="s">
        <v>15235</v>
      </c>
      <c r="C17199" s="49" t="s">
        <v>207</v>
      </c>
    </row>
    <row r="17200" spans="2:3" hidden="1">
      <c r="B17200" s="49" t="s">
        <v>15236</v>
      </c>
      <c r="C17200" s="49" t="s">
        <v>207</v>
      </c>
    </row>
    <row r="17201" spans="2:3" hidden="1">
      <c r="B17201" s="49" t="s">
        <v>15237</v>
      </c>
      <c r="C17201" s="49" t="s">
        <v>207</v>
      </c>
    </row>
    <row r="17202" spans="2:3" hidden="1">
      <c r="B17202" s="49" t="s">
        <v>15238</v>
      </c>
      <c r="C17202" s="49" t="s">
        <v>207</v>
      </c>
    </row>
    <row r="17203" spans="2:3" hidden="1">
      <c r="B17203" s="49" t="s">
        <v>15239</v>
      </c>
      <c r="C17203" s="49" t="s">
        <v>207</v>
      </c>
    </row>
    <row r="17204" spans="2:3" hidden="1">
      <c r="B17204" s="49" t="s">
        <v>15240</v>
      </c>
      <c r="C17204" s="49" t="s">
        <v>207</v>
      </c>
    </row>
    <row r="17205" spans="2:3" hidden="1">
      <c r="B17205" s="49" t="s">
        <v>15241</v>
      </c>
      <c r="C17205" s="49" t="s">
        <v>207</v>
      </c>
    </row>
    <row r="17206" spans="2:3" hidden="1">
      <c r="B17206" s="49" t="s">
        <v>15242</v>
      </c>
      <c r="C17206" s="49" t="s">
        <v>207</v>
      </c>
    </row>
    <row r="17207" spans="2:3" hidden="1">
      <c r="B17207" s="49" t="s">
        <v>15243</v>
      </c>
      <c r="C17207" s="49" t="s">
        <v>207</v>
      </c>
    </row>
    <row r="17208" spans="2:3" hidden="1">
      <c r="B17208" s="49" t="s">
        <v>15244</v>
      </c>
      <c r="C17208" s="49" t="s">
        <v>207</v>
      </c>
    </row>
    <row r="17209" spans="2:3" hidden="1">
      <c r="B17209" s="49" t="s">
        <v>15245</v>
      </c>
      <c r="C17209" s="49" t="s">
        <v>207</v>
      </c>
    </row>
    <row r="17210" spans="2:3" hidden="1">
      <c r="B17210" s="49" t="s">
        <v>15246</v>
      </c>
      <c r="C17210" s="49" t="s">
        <v>207</v>
      </c>
    </row>
    <row r="17211" spans="2:3" hidden="1">
      <c r="B17211" s="49" t="s">
        <v>15247</v>
      </c>
      <c r="C17211" s="49" t="s">
        <v>207</v>
      </c>
    </row>
    <row r="17212" spans="2:3" hidden="1">
      <c r="B17212" s="49" t="s">
        <v>15248</v>
      </c>
      <c r="C17212" s="49" t="s">
        <v>207</v>
      </c>
    </row>
    <row r="17213" spans="2:3" hidden="1">
      <c r="B17213" s="49" t="s">
        <v>15249</v>
      </c>
      <c r="C17213" s="49" t="s">
        <v>207</v>
      </c>
    </row>
    <row r="17214" spans="2:3" hidden="1">
      <c r="B17214" s="49" t="s">
        <v>15250</v>
      </c>
      <c r="C17214" s="49" t="s">
        <v>207</v>
      </c>
    </row>
    <row r="17215" spans="2:3" hidden="1">
      <c r="B17215" s="49" t="s">
        <v>15251</v>
      </c>
      <c r="C17215" s="49" t="s">
        <v>207</v>
      </c>
    </row>
    <row r="17216" spans="2:3" hidden="1">
      <c r="B17216" s="49" t="s">
        <v>15252</v>
      </c>
      <c r="C17216" s="49" t="s">
        <v>207</v>
      </c>
    </row>
    <row r="17217" spans="2:3" hidden="1">
      <c r="B17217" s="49" t="s">
        <v>15253</v>
      </c>
      <c r="C17217" s="49" t="s">
        <v>207</v>
      </c>
    </row>
    <row r="17218" spans="2:3" hidden="1">
      <c r="B17218" s="49" t="s">
        <v>15254</v>
      </c>
      <c r="C17218" s="49" t="s">
        <v>207</v>
      </c>
    </row>
    <row r="17219" spans="2:3" hidden="1">
      <c r="B17219" s="49" t="s">
        <v>15255</v>
      </c>
      <c r="C17219" s="49" t="s">
        <v>207</v>
      </c>
    </row>
    <row r="17220" spans="2:3" hidden="1">
      <c r="B17220" s="49" t="s">
        <v>15256</v>
      </c>
      <c r="C17220" s="49" t="s">
        <v>207</v>
      </c>
    </row>
    <row r="17221" spans="2:3" hidden="1">
      <c r="B17221" s="49" t="s">
        <v>15257</v>
      </c>
      <c r="C17221" s="49" t="s">
        <v>207</v>
      </c>
    </row>
    <row r="17222" spans="2:3" hidden="1">
      <c r="B17222" s="49" t="s">
        <v>15258</v>
      </c>
      <c r="C17222" s="49" t="s">
        <v>207</v>
      </c>
    </row>
    <row r="17223" spans="2:3" hidden="1">
      <c r="B17223" s="49" t="s">
        <v>15259</v>
      </c>
      <c r="C17223" s="49" t="s">
        <v>207</v>
      </c>
    </row>
    <row r="17224" spans="2:3" hidden="1">
      <c r="B17224" s="49" t="s">
        <v>15260</v>
      </c>
      <c r="C17224" s="49" t="s">
        <v>207</v>
      </c>
    </row>
    <row r="17225" spans="2:3" hidden="1">
      <c r="B17225" s="49" t="s">
        <v>15261</v>
      </c>
      <c r="C17225" s="49" t="s">
        <v>207</v>
      </c>
    </row>
    <row r="17226" spans="2:3" hidden="1">
      <c r="B17226" s="49" t="s">
        <v>15262</v>
      </c>
      <c r="C17226" s="49" t="s">
        <v>207</v>
      </c>
    </row>
    <row r="17227" spans="2:3" hidden="1">
      <c r="B17227" s="49" t="s">
        <v>15263</v>
      </c>
      <c r="C17227" s="49" t="s">
        <v>207</v>
      </c>
    </row>
    <row r="17228" spans="2:3" hidden="1">
      <c r="B17228" s="49" t="s">
        <v>15264</v>
      </c>
      <c r="C17228" s="49" t="s">
        <v>207</v>
      </c>
    </row>
    <row r="17229" spans="2:3" hidden="1">
      <c r="B17229" s="49" t="s">
        <v>15265</v>
      </c>
      <c r="C17229" s="49" t="s">
        <v>207</v>
      </c>
    </row>
    <row r="17230" spans="2:3" hidden="1">
      <c r="B17230" s="49" t="s">
        <v>15266</v>
      </c>
      <c r="C17230" s="49" t="s">
        <v>207</v>
      </c>
    </row>
    <row r="17231" spans="2:3" hidden="1">
      <c r="B17231" s="49" t="s">
        <v>15267</v>
      </c>
      <c r="C17231" s="49" t="s">
        <v>207</v>
      </c>
    </row>
    <row r="17232" spans="2:3" hidden="1">
      <c r="B17232" s="49" t="s">
        <v>15268</v>
      </c>
      <c r="C17232" s="49" t="s">
        <v>207</v>
      </c>
    </row>
    <row r="17233" spans="2:3" hidden="1">
      <c r="B17233" s="49" t="s">
        <v>15269</v>
      </c>
      <c r="C17233" s="49" t="s">
        <v>207</v>
      </c>
    </row>
    <row r="17234" spans="2:3" hidden="1">
      <c r="B17234" s="49" t="s">
        <v>15270</v>
      </c>
      <c r="C17234" s="49" t="s">
        <v>207</v>
      </c>
    </row>
    <row r="17235" spans="2:3" hidden="1">
      <c r="B17235" s="49" t="s">
        <v>15271</v>
      </c>
      <c r="C17235" s="49" t="s">
        <v>207</v>
      </c>
    </row>
    <row r="17236" spans="2:3" hidden="1">
      <c r="B17236" s="49" t="s">
        <v>15272</v>
      </c>
      <c r="C17236" s="49" t="s">
        <v>207</v>
      </c>
    </row>
    <row r="17237" spans="2:3" hidden="1">
      <c r="B17237" s="49" t="s">
        <v>15273</v>
      </c>
      <c r="C17237" s="49" t="s">
        <v>207</v>
      </c>
    </row>
    <row r="17238" spans="2:3" hidden="1">
      <c r="B17238" s="49" t="s">
        <v>15274</v>
      </c>
      <c r="C17238" s="49" t="s">
        <v>207</v>
      </c>
    </row>
    <row r="17239" spans="2:3" hidden="1">
      <c r="B17239" s="49" t="s">
        <v>15275</v>
      </c>
      <c r="C17239" s="49" t="s">
        <v>207</v>
      </c>
    </row>
    <row r="17240" spans="2:3" hidden="1">
      <c r="B17240" s="49" t="s">
        <v>15276</v>
      </c>
      <c r="C17240" s="49" t="s">
        <v>207</v>
      </c>
    </row>
    <row r="17241" spans="2:3" hidden="1">
      <c r="B17241" s="49" t="s">
        <v>15277</v>
      </c>
      <c r="C17241" s="49" t="s">
        <v>207</v>
      </c>
    </row>
    <row r="17242" spans="2:3" hidden="1">
      <c r="B17242" s="49" t="s">
        <v>15278</v>
      </c>
      <c r="C17242" s="49" t="s">
        <v>207</v>
      </c>
    </row>
    <row r="17243" spans="2:3" hidden="1">
      <c r="B17243" s="49" t="s">
        <v>15279</v>
      </c>
      <c r="C17243" s="49" t="s">
        <v>207</v>
      </c>
    </row>
    <row r="17244" spans="2:3" hidden="1">
      <c r="B17244" s="49" t="s">
        <v>15280</v>
      </c>
      <c r="C17244" s="49" t="s">
        <v>207</v>
      </c>
    </row>
    <row r="17245" spans="2:3" hidden="1">
      <c r="B17245" s="49" t="s">
        <v>15281</v>
      </c>
      <c r="C17245" s="49" t="s">
        <v>207</v>
      </c>
    </row>
    <row r="17246" spans="2:3" hidden="1">
      <c r="B17246" s="49" t="s">
        <v>15282</v>
      </c>
      <c r="C17246" s="49" t="s">
        <v>207</v>
      </c>
    </row>
    <row r="17247" spans="2:3" hidden="1">
      <c r="B17247" s="49" t="s">
        <v>15283</v>
      </c>
      <c r="C17247" s="49" t="s">
        <v>207</v>
      </c>
    </row>
    <row r="17248" spans="2:3" hidden="1">
      <c r="B17248" s="49" t="s">
        <v>15284</v>
      </c>
      <c r="C17248" s="49" t="s">
        <v>207</v>
      </c>
    </row>
    <row r="17249" spans="2:3" hidden="1">
      <c r="B17249" s="49" t="s">
        <v>15285</v>
      </c>
      <c r="C17249" s="49" t="s">
        <v>207</v>
      </c>
    </row>
    <row r="17250" spans="2:3" hidden="1">
      <c r="B17250" s="49" t="s">
        <v>15286</v>
      </c>
      <c r="C17250" s="49" t="s">
        <v>207</v>
      </c>
    </row>
    <row r="17251" spans="2:3" hidden="1">
      <c r="B17251" s="49" t="s">
        <v>15287</v>
      </c>
      <c r="C17251" s="49" t="s">
        <v>207</v>
      </c>
    </row>
    <row r="17252" spans="2:3" hidden="1">
      <c r="B17252" s="49" t="s">
        <v>15288</v>
      </c>
      <c r="C17252" s="49" t="s">
        <v>207</v>
      </c>
    </row>
    <row r="17253" spans="2:3" hidden="1">
      <c r="B17253" s="49" t="s">
        <v>15289</v>
      </c>
      <c r="C17253" s="49" t="s">
        <v>207</v>
      </c>
    </row>
    <row r="17254" spans="2:3" hidden="1">
      <c r="B17254" s="49" t="s">
        <v>15290</v>
      </c>
      <c r="C17254" s="49" t="s">
        <v>207</v>
      </c>
    </row>
    <row r="17255" spans="2:3" hidden="1">
      <c r="B17255" s="49" t="s">
        <v>15291</v>
      </c>
      <c r="C17255" s="49" t="s">
        <v>207</v>
      </c>
    </row>
    <row r="17256" spans="2:3" hidden="1">
      <c r="B17256" s="49" t="s">
        <v>15292</v>
      </c>
      <c r="C17256" s="49" t="s">
        <v>207</v>
      </c>
    </row>
    <row r="17257" spans="2:3" hidden="1">
      <c r="B17257" s="49" t="s">
        <v>15293</v>
      </c>
      <c r="C17257" s="49" t="s">
        <v>207</v>
      </c>
    </row>
    <row r="17258" spans="2:3" hidden="1">
      <c r="B17258" s="49" t="s">
        <v>15294</v>
      </c>
      <c r="C17258" s="49" t="s">
        <v>207</v>
      </c>
    </row>
    <row r="17259" spans="2:3" hidden="1">
      <c r="B17259" s="49" t="s">
        <v>15295</v>
      </c>
      <c r="C17259" s="49" t="s">
        <v>207</v>
      </c>
    </row>
    <row r="17260" spans="2:3" hidden="1">
      <c r="B17260" s="49" t="s">
        <v>15296</v>
      </c>
      <c r="C17260" s="49" t="s">
        <v>207</v>
      </c>
    </row>
    <row r="17261" spans="2:3" hidden="1">
      <c r="B17261" s="49" t="s">
        <v>15297</v>
      </c>
      <c r="C17261" s="49" t="s">
        <v>207</v>
      </c>
    </row>
    <row r="17262" spans="2:3" hidden="1">
      <c r="B17262" s="49" t="s">
        <v>15298</v>
      </c>
      <c r="C17262" s="49" t="s">
        <v>207</v>
      </c>
    </row>
    <row r="17263" spans="2:3" hidden="1">
      <c r="B17263" s="49" t="s">
        <v>15299</v>
      </c>
      <c r="C17263" s="49" t="s">
        <v>207</v>
      </c>
    </row>
    <row r="17264" spans="2:3" hidden="1">
      <c r="B17264" s="49" t="s">
        <v>15300</v>
      </c>
      <c r="C17264" s="49" t="s">
        <v>207</v>
      </c>
    </row>
    <row r="17265" spans="2:3" hidden="1">
      <c r="B17265" s="49" t="s">
        <v>15301</v>
      </c>
      <c r="C17265" s="49" t="s">
        <v>207</v>
      </c>
    </row>
    <row r="17266" spans="2:3" hidden="1">
      <c r="B17266" s="49" t="s">
        <v>15302</v>
      </c>
      <c r="C17266" s="49" t="s">
        <v>207</v>
      </c>
    </row>
    <row r="17267" spans="2:3" hidden="1">
      <c r="B17267" s="49" t="s">
        <v>15303</v>
      </c>
      <c r="C17267" s="49" t="s">
        <v>207</v>
      </c>
    </row>
    <row r="17268" spans="2:3" hidden="1">
      <c r="B17268" s="49" t="s">
        <v>15304</v>
      </c>
      <c r="C17268" s="49" t="s">
        <v>207</v>
      </c>
    </row>
    <row r="17269" spans="2:3" hidden="1">
      <c r="B17269" s="49" t="s">
        <v>15305</v>
      </c>
      <c r="C17269" s="49" t="s">
        <v>207</v>
      </c>
    </row>
    <row r="17270" spans="2:3" hidden="1">
      <c r="B17270" s="49" t="s">
        <v>15306</v>
      </c>
      <c r="C17270" s="49" t="s">
        <v>207</v>
      </c>
    </row>
    <row r="17271" spans="2:3" hidden="1">
      <c r="B17271" s="49" t="s">
        <v>15307</v>
      </c>
      <c r="C17271" s="49" t="s">
        <v>207</v>
      </c>
    </row>
    <row r="17272" spans="2:3" hidden="1">
      <c r="B17272" s="49" t="s">
        <v>15308</v>
      </c>
      <c r="C17272" s="49" t="s">
        <v>207</v>
      </c>
    </row>
    <row r="17273" spans="2:3" hidden="1">
      <c r="B17273" s="49" t="s">
        <v>15309</v>
      </c>
      <c r="C17273" s="49" t="s">
        <v>207</v>
      </c>
    </row>
    <row r="17274" spans="2:3" hidden="1">
      <c r="B17274" s="49" t="s">
        <v>15310</v>
      </c>
      <c r="C17274" s="49" t="s">
        <v>207</v>
      </c>
    </row>
    <row r="17275" spans="2:3" hidden="1">
      <c r="B17275" s="49" t="s">
        <v>15311</v>
      </c>
      <c r="C17275" s="49" t="s">
        <v>207</v>
      </c>
    </row>
    <row r="17276" spans="2:3" hidden="1">
      <c r="B17276" s="49" t="s">
        <v>15312</v>
      </c>
      <c r="C17276" s="49" t="s">
        <v>207</v>
      </c>
    </row>
    <row r="17277" spans="2:3" hidden="1">
      <c r="B17277" s="49" t="s">
        <v>15313</v>
      </c>
      <c r="C17277" s="49" t="s">
        <v>207</v>
      </c>
    </row>
    <row r="17278" spans="2:3" hidden="1">
      <c r="B17278" s="49" t="s">
        <v>15314</v>
      </c>
      <c r="C17278" s="49" t="s">
        <v>207</v>
      </c>
    </row>
    <row r="17279" spans="2:3" hidden="1">
      <c r="B17279" s="49" t="s">
        <v>15315</v>
      </c>
      <c r="C17279" s="49" t="s">
        <v>207</v>
      </c>
    </row>
    <row r="17280" spans="2:3" hidden="1">
      <c r="B17280" s="49" t="s">
        <v>15316</v>
      </c>
      <c r="C17280" s="49" t="s">
        <v>207</v>
      </c>
    </row>
    <row r="17281" spans="2:3" hidden="1">
      <c r="B17281" s="49" t="s">
        <v>15317</v>
      </c>
      <c r="C17281" s="49" t="s">
        <v>207</v>
      </c>
    </row>
    <row r="17282" spans="2:3" hidden="1">
      <c r="B17282" s="49" t="s">
        <v>15318</v>
      </c>
      <c r="C17282" s="49" t="s">
        <v>207</v>
      </c>
    </row>
    <row r="17283" spans="2:3" hidden="1">
      <c r="B17283" s="49" t="s">
        <v>15319</v>
      </c>
      <c r="C17283" s="49" t="s">
        <v>207</v>
      </c>
    </row>
    <row r="17284" spans="2:3" hidden="1">
      <c r="B17284" s="49" t="s">
        <v>15320</v>
      </c>
      <c r="C17284" s="49" t="s">
        <v>207</v>
      </c>
    </row>
    <row r="17285" spans="2:3" hidden="1">
      <c r="B17285" s="49" t="s">
        <v>15321</v>
      </c>
      <c r="C17285" s="49" t="s">
        <v>207</v>
      </c>
    </row>
    <row r="17286" spans="2:3" hidden="1">
      <c r="B17286" s="49" t="s">
        <v>15322</v>
      </c>
      <c r="C17286" s="49" t="s">
        <v>207</v>
      </c>
    </row>
    <row r="17287" spans="2:3" hidden="1">
      <c r="B17287" s="49" t="s">
        <v>15323</v>
      </c>
      <c r="C17287" s="49" t="s">
        <v>207</v>
      </c>
    </row>
    <row r="17288" spans="2:3" hidden="1">
      <c r="B17288" s="49" t="s">
        <v>15324</v>
      </c>
      <c r="C17288" s="49" t="s">
        <v>207</v>
      </c>
    </row>
    <row r="17289" spans="2:3" hidden="1">
      <c r="B17289" s="49" t="s">
        <v>15325</v>
      </c>
      <c r="C17289" s="49" t="s">
        <v>207</v>
      </c>
    </row>
    <row r="17290" spans="2:3" hidden="1">
      <c r="B17290" s="49" t="s">
        <v>15326</v>
      </c>
      <c r="C17290" s="49" t="s">
        <v>207</v>
      </c>
    </row>
    <row r="17291" spans="2:3" hidden="1">
      <c r="B17291" s="49" t="s">
        <v>15327</v>
      </c>
      <c r="C17291" s="49" t="s">
        <v>207</v>
      </c>
    </row>
    <row r="17292" spans="2:3" hidden="1">
      <c r="B17292" s="49" t="s">
        <v>15328</v>
      </c>
      <c r="C17292" s="49" t="s">
        <v>207</v>
      </c>
    </row>
    <row r="17293" spans="2:3" hidden="1">
      <c r="B17293" s="49" t="s">
        <v>15329</v>
      </c>
      <c r="C17293" s="49" t="s">
        <v>207</v>
      </c>
    </row>
    <row r="17294" spans="2:3" hidden="1">
      <c r="B17294" s="49" t="s">
        <v>15330</v>
      </c>
      <c r="C17294" s="49" t="s">
        <v>207</v>
      </c>
    </row>
    <row r="17295" spans="2:3" hidden="1">
      <c r="B17295" s="49" t="s">
        <v>15331</v>
      </c>
      <c r="C17295" s="49" t="s">
        <v>207</v>
      </c>
    </row>
    <row r="17296" spans="2:3" hidden="1">
      <c r="B17296" s="49" t="s">
        <v>15332</v>
      </c>
      <c r="C17296" s="49" t="s">
        <v>207</v>
      </c>
    </row>
    <row r="17297" spans="2:3" hidden="1">
      <c r="B17297" s="49" t="s">
        <v>15333</v>
      </c>
      <c r="C17297" s="49" t="s">
        <v>207</v>
      </c>
    </row>
    <row r="17298" spans="2:3" hidden="1">
      <c r="B17298" s="49" t="s">
        <v>15334</v>
      </c>
      <c r="C17298" s="49" t="s">
        <v>207</v>
      </c>
    </row>
    <row r="17299" spans="2:3" hidden="1">
      <c r="B17299" s="49" t="s">
        <v>15335</v>
      </c>
      <c r="C17299" s="49" t="s">
        <v>207</v>
      </c>
    </row>
    <row r="17300" spans="2:3" hidden="1">
      <c r="B17300" s="49" t="s">
        <v>15336</v>
      </c>
      <c r="C17300" s="49" t="s">
        <v>207</v>
      </c>
    </row>
    <row r="17301" spans="2:3" hidden="1">
      <c r="B17301" s="49" t="s">
        <v>15337</v>
      </c>
      <c r="C17301" s="49" t="s">
        <v>207</v>
      </c>
    </row>
    <row r="17302" spans="2:3" hidden="1">
      <c r="B17302" s="49" t="s">
        <v>15338</v>
      </c>
      <c r="C17302" s="49" t="s">
        <v>207</v>
      </c>
    </row>
    <row r="17303" spans="2:3" hidden="1">
      <c r="B17303" s="49" t="s">
        <v>15339</v>
      </c>
      <c r="C17303" s="49" t="s">
        <v>207</v>
      </c>
    </row>
    <row r="17304" spans="2:3" hidden="1">
      <c r="B17304" s="49" t="s">
        <v>15340</v>
      </c>
      <c r="C17304" s="49" t="s">
        <v>207</v>
      </c>
    </row>
    <row r="17305" spans="2:3" hidden="1">
      <c r="B17305" s="49" t="s">
        <v>15341</v>
      </c>
      <c r="C17305" s="49" t="s">
        <v>207</v>
      </c>
    </row>
    <row r="17306" spans="2:3" hidden="1">
      <c r="B17306" s="49" t="s">
        <v>15342</v>
      </c>
      <c r="C17306" s="49" t="s">
        <v>207</v>
      </c>
    </row>
    <row r="17307" spans="2:3" hidden="1">
      <c r="B17307" s="49" t="s">
        <v>15343</v>
      </c>
      <c r="C17307" s="49" t="s">
        <v>207</v>
      </c>
    </row>
    <row r="17308" spans="2:3" hidden="1">
      <c r="B17308" s="49" t="s">
        <v>15344</v>
      </c>
      <c r="C17308" s="49" t="s">
        <v>207</v>
      </c>
    </row>
    <row r="17309" spans="2:3" hidden="1">
      <c r="B17309" s="49" t="s">
        <v>15345</v>
      </c>
      <c r="C17309" s="49" t="s">
        <v>207</v>
      </c>
    </row>
    <row r="17310" spans="2:3" hidden="1">
      <c r="B17310" s="49" t="s">
        <v>15346</v>
      </c>
      <c r="C17310" s="49" t="s">
        <v>207</v>
      </c>
    </row>
    <row r="17311" spans="2:3" hidden="1">
      <c r="B17311" s="49" t="s">
        <v>15347</v>
      </c>
      <c r="C17311" s="49" t="s">
        <v>207</v>
      </c>
    </row>
    <row r="17312" spans="2:3" hidden="1">
      <c r="B17312" s="49" t="s">
        <v>15348</v>
      </c>
      <c r="C17312" s="49" t="s">
        <v>207</v>
      </c>
    </row>
    <row r="17313" spans="2:3" hidden="1">
      <c r="B17313" s="49" t="s">
        <v>15349</v>
      </c>
      <c r="C17313" s="49" t="s">
        <v>207</v>
      </c>
    </row>
    <row r="17314" spans="2:3" hidden="1">
      <c r="B17314" s="49" t="s">
        <v>15350</v>
      </c>
      <c r="C17314" s="49" t="s">
        <v>207</v>
      </c>
    </row>
    <row r="17315" spans="2:3" hidden="1">
      <c r="B17315" s="49" t="s">
        <v>15351</v>
      </c>
      <c r="C17315" s="49" t="s">
        <v>207</v>
      </c>
    </row>
    <row r="17316" spans="2:3" hidden="1">
      <c r="B17316" s="49" t="s">
        <v>15352</v>
      </c>
      <c r="C17316" s="49" t="s">
        <v>207</v>
      </c>
    </row>
    <row r="17317" spans="2:3" hidden="1">
      <c r="B17317" s="49" t="s">
        <v>15353</v>
      </c>
      <c r="C17317" s="49" t="s">
        <v>207</v>
      </c>
    </row>
    <row r="17318" spans="2:3" hidden="1">
      <c r="B17318" s="49" t="s">
        <v>15354</v>
      </c>
      <c r="C17318" s="49" t="s">
        <v>207</v>
      </c>
    </row>
    <row r="17319" spans="2:3" hidden="1">
      <c r="B17319" s="49" t="s">
        <v>15355</v>
      </c>
      <c r="C17319" s="49" t="s">
        <v>207</v>
      </c>
    </row>
    <row r="17320" spans="2:3" hidden="1">
      <c r="B17320" s="49" t="s">
        <v>15356</v>
      </c>
      <c r="C17320" s="49" t="s">
        <v>207</v>
      </c>
    </row>
    <row r="17321" spans="2:3" hidden="1">
      <c r="B17321" s="49" t="s">
        <v>15357</v>
      </c>
      <c r="C17321" s="49" t="s">
        <v>207</v>
      </c>
    </row>
    <row r="17322" spans="2:3" hidden="1">
      <c r="B17322" s="49" t="s">
        <v>15358</v>
      </c>
      <c r="C17322" s="49" t="s">
        <v>207</v>
      </c>
    </row>
    <row r="17323" spans="2:3" hidden="1">
      <c r="B17323" s="49" t="s">
        <v>15359</v>
      </c>
      <c r="C17323" s="49" t="s">
        <v>207</v>
      </c>
    </row>
    <row r="17324" spans="2:3" hidden="1">
      <c r="B17324" s="49" t="s">
        <v>15360</v>
      </c>
      <c r="C17324" s="49" t="s">
        <v>207</v>
      </c>
    </row>
    <row r="17325" spans="2:3" hidden="1">
      <c r="B17325" s="49" t="s">
        <v>15361</v>
      </c>
      <c r="C17325" s="49" t="s">
        <v>207</v>
      </c>
    </row>
    <row r="17326" spans="2:3" hidden="1">
      <c r="B17326" s="49" t="s">
        <v>15362</v>
      </c>
      <c r="C17326" s="49" t="s">
        <v>207</v>
      </c>
    </row>
    <row r="17327" spans="2:3" hidden="1">
      <c r="B17327" s="49" t="s">
        <v>15363</v>
      </c>
      <c r="C17327" s="49" t="s">
        <v>207</v>
      </c>
    </row>
    <row r="17328" spans="2:3" hidden="1">
      <c r="B17328" s="49" t="s">
        <v>15364</v>
      </c>
      <c r="C17328" s="49" t="s">
        <v>207</v>
      </c>
    </row>
    <row r="17329" spans="2:3" hidden="1">
      <c r="B17329" s="49" t="s">
        <v>15365</v>
      </c>
      <c r="C17329" s="49" t="s">
        <v>207</v>
      </c>
    </row>
    <row r="17330" spans="2:3" hidden="1">
      <c r="B17330" s="49" t="s">
        <v>15366</v>
      </c>
      <c r="C17330" s="49" t="s">
        <v>207</v>
      </c>
    </row>
    <row r="17331" spans="2:3" hidden="1">
      <c r="B17331" s="49" t="s">
        <v>15367</v>
      </c>
      <c r="C17331" s="49" t="s">
        <v>207</v>
      </c>
    </row>
    <row r="17332" spans="2:3" hidden="1">
      <c r="B17332" s="49" t="s">
        <v>15368</v>
      </c>
      <c r="C17332" s="49" t="s">
        <v>207</v>
      </c>
    </row>
    <row r="17333" spans="2:3" hidden="1">
      <c r="B17333" s="49" t="s">
        <v>15369</v>
      </c>
      <c r="C17333" s="49" t="s">
        <v>207</v>
      </c>
    </row>
    <row r="17334" spans="2:3" hidden="1">
      <c r="B17334" s="49" t="s">
        <v>15370</v>
      </c>
      <c r="C17334" s="49" t="s">
        <v>207</v>
      </c>
    </row>
    <row r="17335" spans="2:3" hidden="1">
      <c r="B17335" s="49" t="s">
        <v>15371</v>
      </c>
      <c r="C17335" s="49" t="s">
        <v>207</v>
      </c>
    </row>
    <row r="17336" spans="2:3" hidden="1">
      <c r="B17336" s="49" t="s">
        <v>15372</v>
      </c>
      <c r="C17336" s="49" t="s">
        <v>207</v>
      </c>
    </row>
    <row r="17337" spans="2:3" hidden="1">
      <c r="B17337" s="49" t="s">
        <v>15373</v>
      </c>
      <c r="C17337" s="49" t="s">
        <v>207</v>
      </c>
    </row>
    <row r="17338" spans="2:3" hidden="1">
      <c r="B17338" s="49" t="s">
        <v>15374</v>
      </c>
      <c r="C17338" s="49" t="s">
        <v>207</v>
      </c>
    </row>
    <row r="17339" spans="2:3" hidden="1">
      <c r="B17339" s="49" t="s">
        <v>15375</v>
      </c>
      <c r="C17339" s="49" t="s">
        <v>207</v>
      </c>
    </row>
    <row r="17340" spans="2:3" hidden="1">
      <c r="B17340" s="49" t="s">
        <v>15376</v>
      </c>
      <c r="C17340" s="49" t="s">
        <v>207</v>
      </c>
    </row>
    <row r="17341" spans="2:3" hidden="1">
      <c r="B17341" s="49" t="s">
        <v>15377</v>
      </c>
      <c r="C17341" s="49" t="s">
        <v>207</v>
      </c>
    </row>
    <row r="17342" spans="2:3" hidden="1">
      <c r="B17342" s="49" t="s">
        <v>15378</v>
      </c>
      <c r="C17342" s="49" t="s">
        <v>207</v>
      </c>
    </row>
    <row r="17343" spans="2:3" hidden="1">
      <c r="B17343" s="49" t="s">
        <v>15379</v>
      </c>
      <c r="C17343" s="49" t="s">
        <v>207</v>
      </c>
    </row>
    <row r="17344" spans="2:3" hidden="1">
      <c r="B17344" s="49" t="s">
        <v>15380</v>
      </c>
      <c r="C17344" s="49" t="s">
        <v>207</v>
      </c>
    </row>
    <row r="17345" spans="2:3" hidden="1">
      <c r="B17345" s="49" t="s">
        <v>15381</v>
      </c>
      <c r="C17345" s="49" t="s">
        <v>207</v>
      </c>
    </row>
    <row r="17346" spans="2:3" hidden="1">
      <c r="B17346" s="49" t="s">
        <v>15382</v>
      </c>
      <c r="C17346" s="49" t="s">
        <v>207</v>
      </c>
    </row>
    <row r="17347" spans="2:3" hidden="1">
      <c r="B17347" s="49" t="s">
        <v>15383</v>
      </c>
      <c r="C17347" s="49" t="s">
        <v>207</v>
      </c>
    </row>
    <row r="17348" spans="2:3" hidden="1">
      <c r="B17348" s="49" t="s">
        <v>15384</v>
      </c>
      <c r="C17348" s="49" t="s">
        <v>207</v>
      </c>
    </row>
    <row r="17349" spans="2:3" hidden="1">
      <c r="B17349" s="49" t="s">
        <v>15385</v>
      </c>
      <c r="C17349" s="49" t="s">
        <v>207</v>
      </c>
    </row>
    <row r="17350" spans="2:3" hidden="1">
      <c r="B17350" s="49" t="s">
        <v>15386</v>
      </c>
      <c r="C17350" s="49" t="s">
        <v>207</v>
      </c>
    </row>
    <row r="17351" spans="2:3" hidden="1">
      <c r="B17351" s="49" t="s">
        <v>15387</v>
      </c>
      <c r="C17351" s="49" t="s">
        <v>207</v>
      </c>
    </row>
    <row r="17352" spans="2:3" hidden="1">
      <c r="B17352" s="49" t="s">
        <v>15388</v>
      </c>
      <c r="C17352" s="49" t="s">
        <v>207</v>
      </c>
    </row>
    <row r="17353" spans="2:3" hidden="1">
      <c r="B17353" s="49" t="s">
        <v>15389</v>
      </c>
      <c r="C17353" s="49" t="s">
        <v>207</v>
      </c>
    </row>
    <row r="17354" spans="2:3" hidden="1">
      <c r="B17354" s="49" t="s">
        <v>15390</v>
      </c>
      <c r="C17354" s="49" t="s">
        <v>207</v>
      </c>
    </row>
    <row r="17355" spans="2:3" hidden="1">
      <c r="B17355" s="49" t="s">
        <v>15391</v>
      </c>
      <c r="C17355" s="49" t="s">
        <v>207</v>
      </c>
    </row>
    <row r="17356" spans="2:3" hidden="1">
      <c r="B17356" s="49" t="s">
        <v>15392</v>
      </c>
      <c r="C17356" s="49" t="s">
        <v>207</v>
      </c>
    </row>
    <row r="17357" spans="2:3" hidden="1">
      <c r="B17357" s="49" t="s">
        <v>15393</v>
      </c>
      <c r="C17357" s="49" t="s">
        <v>207</v>
      </c>
    </row>
    <row r="17358" spans="2:3" hidden="1">
      <c r="B17358" s="49" t="s">
        <v>15394</v>
      </c>
      <c r="C17358" s="49" t="s">
        <v>207</v>
      </c>
    </row>
    <row r="17359" spans="2:3" hidden="1">
      <c r="B17359" s="49" t="s">
        <v>15395</v>
      </c>
      <c r="C17359" s="49" t="s">
        <v>207</v>
      </c>
    </row>
    <row r="17360" spans="2:3" hidden="1">
      <c r="B17360" s="49" t="s">
        <v>15396</v>
      </c>
      <c r="C17360" s="49" t="s">
        <v>207</v>
      </c>
    </row>
    <row r="17361" spans="2:3" hidden="1">
      <c r="B17361" s="49" t="s">
        <v>15397</v>
      </c>
      <c r="C17361" s="49" t="s">
        <v>207</v>
      </c>
    </row>
    <row r="17362" spans="2:3" hidden="1">
      <c r="B17362" s="49" t="s">
        <v>15398</v>
      </c>
      <c r="C17362" s="49" t="s">
        <v>207</v>
      </c>
    </row>
    <row r="17363" spans="2:3" hidden="1">
      <c r="B17363" s="49" t="s">
        <v>15399</v>
      </c>
      <c r="C17363" s="49" t="s">
        <v>207</v>
      </c>
    </row>
    <row r="17364" spans="2:3" hidden="1">
      <c r="B17364" s="49" t="s">
        <v>15400</v>
      </c>
      <c r="C17364" s="49" t="s">
        <v>207</v>
      </c>
    </row>
    <row r="17365" spans="2:3" hidden="1">
      <c r="B17365" s="49" t="s">
        <v>15401</v>
      </c>
      <c r="C17365" s="49" t="s">
        <v>207</v>
      </c>
    </row>
    <row r="17366" spans="2:3" hidden="1">
      <c r="B17366" s="49" t="s">
        <v>15402</v>
      </c>
      <c r="C17366" s="49" t="s">
        <v>207</v>
      </c>
    </row>
    <row r="17367" spans="2:3" hidden="1">
      <c r="B17367" s="49" t="s">
        <v>15403</v>
      </c>
      <c r="C17367" s="49" t="s">
        <v>207</v>
      </c>
    </row>
    <row r="17368" spans="2:3" hidden="1">
      <c r="B17368" s="49" t="s">
        <v>15404</v>
      </c>
      <c r="C17368" s="49" t="s">
        <v>207</v>
      </c>
    </row>
    <row r="17369" spans="2:3" hidden="1">
      <c r="B17369" s="49" t="s">
        <v>15405</v>
      </c>
      <c r="C17369" s="49" t="s">
        <v>207</v>
      </c>
    </row>
    <row r="17370" spans="2:3" hidden="1">
      <c r="B17370" s="49" t="s">
        <v>15406</v>
      </c>
      <c r="C17370" s="49" t="s">
        <v>207</v>
      </c>
    </row>
    <row r="17371" spans="2:3" hidden="1">
      <c r="B17371" s="49" t="s">
        <v>15407</v>
      </c>
      <c r="C17371" s="49" t="s">
        <v>207</v>
      </c>
    </row>
    <row r="17372" spans="2:3" hidden="1">
      <c r="B17372" s="49" t="s">
        <v>15408</v>
      </c>
      <c r="C17372" s="49" t="s">
        <v>207</v>
      </c>
    </row>
    <row r="17373" spans="2:3" hidden="1">
      <c r="B17373" s="49" t="s">
        <v>15409</v>
      </c>
      <c r="C17373" s="49" t="s">
        <v>207</v>
      </c>
    </row>
    <row r="17374" spans="2:3" hidden="1">
      <c r="B17374" s="49" t="s">
        <v>15410</v>
      </c>
      <c r="C17374" s="49" t="s">
        <v>207</v>
      </c>
    </row>
    <row r="17375" spans="2:3" hidden="1">
      <c r="B17375" s="49" t="s">
        <v>15411</v>
      </c>
      <c r="C17375" s="49" t="s">
        <v>207</v>
      </c>
    </row>
    <row r="17376" spans="2:3" hidden="1">
      <c r="B17376" s="49" t="s">
        <v>15412</v>
      </c>
      <c r="C17376" s="49" t="s">
        <v>207</v>
      </c>
    </row>
    <row r="17377" spans="2:3" hidden="1">
      <c r="B17377" s="49" t="s">
        <v>15413</v>
      </c>
      <c r="C17377" s="49" t="s">
        <v>207</v>
      </c>
    </row>
    <row r="17378" spans="2:3" hidden="1">
      <c r="B17378" s="49" t="s">
        <v>15414</v>
      </c>
      <c r="C17378" s="49" t="s">
        <v>207</v>
      </c>
    </row>
    <row r="17379" spans="2:3" hidden="1">
      <c r="B17379" s="49" t="s">
        <v>15415</v>
      </c>
      <c r="C17379" s="49" t="s">
        <v>207</v>
      </c>
    </row>
    <row r="17380" spans="2:3" hidden="1">
      <c r="B17380" s="49" t="s">
        <v>15416</v>
      </c>
      <c r="C17380" s="49" t="s">
        <v>207</v>
      </c>
    </row>
    <row r="17381" spans="2:3" hidden="1">
      <c r="B17381" s="49" t="s">
        <v>15417</v>
      </c>
      <c r="C17381" s="49" t="s">
        <v>207</v>
      </c>
    </row>
    <row r="17382" spans="2:3" hidden="1">
      <c r="B17382" s="49" t="s">
        <v>15418</v>
      </c>
      <c r="C17382" s="49" t="s">
        <v>207</v>
      </c>
    </row>
    <row r="17383" spans="2:3" hidden="1">
      <c r="B17383" s="49" t="s">
        <v>15419</v>
      </c>
      <c r="C17383" s="49" t="s">
        <v>207</v>
      </c>
    </row>
    <row r="17384" spans="2:3" hidden="1">
      <c r="B17384" s="49" t="s">
        <v>15420</v>
      </c>
      <c r="C17384" s="49" t="s">
        <v>207</v>
      </c>
    </row>
    <row r="17385" spans="2:3" hidden="1">
      <c r="B17385" s="49" t="s">
        <v>15421</v>
      </c>
      <c r="C17385" s="49" t="s">
        <v>207</v>
      </c>
    </row>
    <row r="17386" spans="2:3" hidden="1">
      <c r="B17386" s="49" t="s">
        <v>15422</v>
      </c>
      <c r="C17386" s="49" t="s">
        <v>207</v>
      </c>
    </row>
    <row r="17387" spans="2:3" hidden="1">
      <c r="B17387" s="49" t="s">
        <v>15423</v>
      </c>
      <c r="C17387" s="49" t="s">
        <v>207</v>
      </c>
    </row>
    <row r="17388" spans="2:3" hidden="1">
      <c r="B17388" s="49" t="s">
        <v>15424</v>
      </c>
      <c r="C17388" s="49" t="s">
        <v>207</v>
      </c>
    </row>
    <row r="17389" spans="2:3" hidden="1">
      <c r="B17389" s="49" t="s">
        <v>15425</v>
      </c>
      <c r="C17389" s="49" t="s">
        <v>207</v>
      </c>
    </row>
    <row r="17390" spans="2:3" hidden="1">
      <c r="B17390" s="49" t="s">
        <v>15426</v>
      </c>
      <c r="C17390" s="49" t="s">
        <v>207</v>
      </c>
    </row>
    <row r="17391" spans="2:3" hidden="1">
      <c r="B17391" s="49" t="s">
        <v>15427</v>
      </c>
      <c r="C17391" s="49" t="s">
        <v>207</v>
      </c>
    </row>
    <row r="17392" spans="2:3" hidden="1">
      <c r="B17392" s="49" t="s">
        <v>15428</v>
      </c>
      <c r="C17392" s="49" t="s">
        <v>207</v>
      </c>
    </row>
    <row r="17393" spans="2:3" hidden="1">
      <c r="B17393" s="49" t="s">
        <v>15429</v>
      </c>
      <c r="C17393" s="49" t="s">
        <v>207</v>
      </c>
    </row>
    <row r="17394" spans="2:3" hidden="1">
      <c r="B17394" s="49" t="s">
        <v>15430</v>
      </c>
      <c r="C17394" s="49" t="s">
        <v>207</v>
      </c>
    </row>
    <row r="17395" spans="2:3" hidden="1">
      <c r="B17395" s="49" t="s">
        <v>15431</v>
      </c>
      <c r="C17395" s="49" t="s">
        <v>207</v>
      </c>
    </row>
    <row r="17396" spans="2:3" hidden="1">
      <c r="B17396" s="49" t="s">
        <v>15432</v>
      </c>
      <c r="C17396" s="49" t="s">
        <v>207</v>
      </c>
    </row>
    <row r="17397" spans="2:3" hidden="1">
      <c r="B17397" s="49" t="s">
        <v>15433</v>
      </c>
      <c r="C17397" s="49" t="s">
        <v>207</v>
      </c>
    </row>
    <row r="17398" spans="2:3" hidden="1">
      <c r="B17398" s="49" t="s">
        <v>15434</v>
      </c>
      <c r="C17398" s="49" t="s">
        <v>207</v>
      </c>
    </row>
    <row r="17399" spans="2:3" hidden="1">
      <c r="B17399" s="49" t="s">
        <v>15435</v>
      </c>
      <c r="C17399" s="49" t="s">
        <v>207</v>
      </c>
    </row>
    <row r="17400" spans="2:3" hidden="1">
      <c r="B17400" s="49" t="s">
        <v>15436</v>
      </c>
      <c r="C17400" s="49" t="s">
        <v>207</v>
      </c>
    </row>
    <row r="17401" spans="2:3" hidden="1">
      <c r="B17401" s="49" t="s">
        <v>15437</v>
      </c>
      <c r="C17401" s="49" t="s">
        <v>207</v>
      </c>
    </row>
    <row r="17402" spans="2:3" hidden="1">
      <c r="B17402" s="49" t="s">
        <v>15438</v>
      </c>
      <c r="C17402" s="49" t="s">
        <v>207</v>
      </c>
    </row>
    <row r="17403" spans="2:3" hidden="1">
      <c r="B17403" s="49" t="s">
        <v>15439</v>
      </c>
      <c r="C17403" s="49" t="s">
        <v>207</v>
      </c>
    </row>
    <row r="17404" spans="2:3" hidden="1">
      <c r="B17404" s="49" t="s">
        <v>15440</v>
      </c>
      <c r="C17404" s="49" t="s">
        <v>207</v>
      </c>
    </row>
    <row r="17405" spans="2:3" hidden="1">
      <c r="B17405" s="49" t="s">
        <v>15441</v>
      </c>
      <c r="C17405" s="49" t="s">
        <v>207</v>
      </c>
    </row>
    <row r="17406" spans="2:3" hidden="1">
      <c r="B17406" s="49" t="s">
        <v>15442</v>
      </c>
      <c r="C17406" s="49" t="s">
        <v>207</v>
      </c>
    </row>
    <row r="17407" spans="2:3" hidden="1">
      <c r="B17407" s="49" t="s">
        <v>15443</v>
      </c>
      <c r="C17407" s="49" t="s">
        <v>207</v>
      </c>
    </row>
    <row r="17408" spans="2:3" hidden="1">
      <c r="B17408" s="49" t="s">
        <v>15444</v>
      </c>
      <c r="C17408" s="49" t="s">
        <v>207</v>
      </c>
    </row>
    <row r="17409" spans="2:3" hidden="1">
      <c r="B17409" s="49" t="s">
        <v>15445</v>
      </c>
      <c r="C17409" s="49" t="s">
        <v>207</v>
      </c>
    </row>
    <row r="17410" spans="2:3" hidden="1">
      <c r="B17410" s="49" t="s">
        <v>15446</v>
      </c>
      <c r="C17410" s="49" t="s">
        <v>207</v>
      </c>
    </row>
    <row r="17411" spans="2:3" hidden="1">
      <c r="B17411" s="49" t="s">
        <v>15447</v>
      </c>
      <c r="C17411" s="49" t="s">
        <v>207</v>
      </c>
    </row>
    <row r="17412" spans="2:3" hidden="1">
      <c r="B17412" s="49" t="s">
        <v>15448</v>
      </c>
      <c r="C17412" s="49" t="s">
        <v>207</v>
      </c>
    </row>
    <row r="17413" spans="2:3" hidden="1">
      <c r="B17413" s="49" t="s">
        <v>15449</v>
      </c>
      <c r="C17413" s="49" t="s">
        <v>207</v>
      </c>
    </row>
    <row r="17414" spans="2:3" hidden="1">
      <c r="B17414" s="49" t="s">
        <v>15450</v>
      </c>
      <c r="C17414" s="49" t="s">
        <v>207</v>
      </c>
    </row>
    <row r="17415" spans="2:3" hidden="1">
      <c r="B17415" s="49" t="s">
        <v>15451</v>
      </c>
      <c r="C17415" s="49" t="s">
        <v>207</v>
      </c>
    </row>
    <row r="17416" spans="2:3" hidden="1">
      <c r="B17416" s="49" t="s">
        <v>15452</v>
      </c>
      <c r="C17416" s="49" t="s">
        <v>207</v>
      </c>
    </row>
    <row r="17417" spans="2:3" hidden="1">
      <c r="B17417" s="49" t="s">
        <v>15453</v>
      </c>
      <c r="C17417" s="49" t="s">
        <v>207</v>
      </c>
    </row>
    <row r="17418" spans="2:3" hidden="1">
      <c r="B17418" s="49" t="s">
        <v>15454</v>
      </c>
      <c r="C17418" s="49" t="s">
        <v>207</v>
      </c>
    </row>
    <row r="17419" spans="2:3" hidden="1">
      <c r="B17419" s="49" t="s">
        <v>15455</v>
      </c>
      <c r="C17419" s="49" t="s">
        <v>207</v>
      </c>
    </row>
    <row r="17420" spans="2:3" hidden="1">
      <c r="B17420" s="49" t="s">
        <v>15456</v>
      </c>
      <c r="C17420" s="49" t="s">
        <v>207</v>
      </c>
    </row>
    <row r="17421" spans="2:3" hidden="1">
      <c r="B17421" s="49" t="s">
        <v>15457</v>
      </c>
      <c r="C17421" s="49" t="s">
        <v>207</v>
      </c>
    </row>
    <row r="17422" spans="2:3" hidden="1">
      <c r="B17422" s="49" t="s">
        <v>15458</v>
      </c>
      <c r="C17422" s="49" t="s">
        <v>207</v>
      </c>
    </row>
    <row r="17423" spans="2:3" hidden="1">
      <c r="B17423" s="49" t="s">
        <v>15459</v>
      </c>
      <c r="C17423" s="49" t="s">
        <v>207</v>
      </c>
    </row>
    <row r="17424" spans="2:3" hidden="1">
      <c r="B17424" s="49" t="s">
        <v>15460</v>
      </c>
      <c r="C17424" s="49" t="s">
        <v>207</v>
      </c>
    </row>
    <row r="17425" spans="2:3" hidden="1">
      <c r="B17425" s="49" t="s">
        <v>15461</v>
      </c>
      <c r="C17425" s="49" t="s">
        <v>207</v>
      </c>
    </row>
    <row r="17426" spans="2:3" hidden="1">
      <c r="B17426" s="49" t="s">
        <v>15462</v>
      </c>
      <c r="C17426" s="49" t="s">
        <v>207</v>
      </c>
    </row>
    <row r="17427" spans="2:3" hidden="1">
      <c r="B17427" s="49" t="s">
        <v>15463</v>
      </c>
      <c r="C17427" s="49" t="s">
        <v>207</v>
      </c>
    </row>
    <row r="17428" spans="2:3" hidden="1">
      <c r="B17428" s="49" t="s">
        <v>15464</v>
      </c>
      <c r="C17428" s="49" t="s">
        <v>207</v>
      </c>
    </row>
    <row r="17429" spans="2:3" hidden="1">
      <c r="B17429" s="49" t="s">
        <v>15465</v>
      </c>
      <c r="C17429" s="49" t="s">
        <v>207</v>
      </c>
    </row>
    <row r="17430" spans="2:3" hidden="1">
      <c r="B17430" s="49" t="s">
        <v>15466</v>
      </c>
      <c r="C17430" s="49" t="s">
        <v>207</v>
      </c>
    </row>
    <row r="17431" spans="2:3" hidden="1">
      <c r="B17431" s="49" t="s">
        <v>15467</v>
      </c>
      <c r="C17431" s="49" t="s">
        <v>207</v>
      </c>
    </row>
    <row r="17432" spans="2:3" hidden="1">
      <c r="B17432" s="49" t="s">
        <v>15468</v>
      </c>
      <c r="C17432" s="49" t="s">
        <v>207</v>
      </c>
    </row>
    <row r="17433" spans="2:3" hidden="1">
      <c r="B17433" s="49" t="s">
        <v>15469</v>
      </c>
      <c r="C17433" s="49" t="s">
        <v>207</v>
      </c>
    </row>
    <row r="17434" spans="2:3" hidden="1">
      <c r="B17434" s="49" t="s">
        <v>15470</v>
      </c>
      <c r="C17434" s="49" t="s">
        <v>207</v>
      </c>
    </row>
    <row r="17435" spans="2:3" hidden="1">
      <c r="B17435" s="49" t="s">
        <v>15471</v>
      </c>
      <c r="C17435" s="49" t="s">
        <v>207</v>
      </c>
    </row>
    <row r="17436" spans="2:3" hidden="1">
      <c r="B17436" s="49" t="s">
        <v>15472</v>
      </c>
      <c r="C17436" s="49" t="s">
        <v>207</v>
      </c>
    </row>
    <row r="17437" spans="2:3" hidden="1">
      <c r="B17437" s="49" t="s">
        <v>15473</v>
      </c>
      <c r="C17437" s="49" t="s">
        <v>207</v>
      </c>
    </row>
    <row r="17438" spans="2:3" hidden="1">
      <c r="B17438" s="49" t="s">
        <v>15474</v>
      </c>
      <c r="C17438" s="49" t="s">
        <v>207</v>
      </c>
    </row>
    <row r="17439" spans="2:3" hidden="1">
      <c r="B17439" s="49" t="s">
        <v>15475</v>
      </c>
      <c r="C17439" s="49" t="s">
        <v>207</v>
      </c>
    </row>
    <row r="17440" spans="2:3" hidden="1">
      <c r="B17440" s="49" t="s">
        <v>15476</v>
      </c>
      <c r="C17440" s="49" t="s">
        <v>207</v>
      </c>
    </row>
    <row r="17441" spans="2:3" hidden="1">
      <c r="B17441" s="49" t="s">
        <v>15477</v>
      </c>
      <c r="C17441" s="49" t="s">
        <v>207</v>
      </c>
    </row>
    <row r="17442" spans="2:3" hidden="1">
      <c r="B17442" s="49" t="s">
        <v>15478</v>
      </c>
      <c r="C17442" s="49" t="s">
        <v>207</v>
      </c>
    </row>
    <row r="17443" spans="2:3" hidden="1">
      <c r="B17443" s="49" t="s">
        <v>15479</v>
      </c>
      <c r="C17443" s="49" t="s">
        <v>207</v>
      </c>
    </row>
    <row r="17444" spans="2:3" hidden="1">
      <c r="B17444" s="49" t="s">
        <v>15480</v>
      </c>
      <c r="C17444" s="49" t="s">
        <v>207</v>
      </c>
    </row>
    <row r="17445" spans="2:3" hidden="1">
      <c r="B17445" s="49" t="s">
        <v>15481</v>
      </c>
      <c r="C17445" s="49" t="s">
        <v>207</v>
      </c>
    </row>
    <row r="17446" spans="2:3" hidden="1">
      <c r="B17446" s="49" t="s">
        <v>15482</v>
      </c>
      <c r="C17446" s="49" t="s">
        <v>207</v>
      </c>
    </row>
    <row r="17447" spans="2:3" hidden="1">
      <c r="B17447" s="49" t="s">
        <v>15483</v>
      </c>
      <c r="C17447" s="49" t="s">
        <v>207</v>
      </c>
    </row>
    <row r="17448" spans="2:3" hidden="1">
      <c r="B17448" s="49" t="s">
        <v>15484</v>
      </c>
      <c r="C17448" s="49" t="s">
        <v>207</v>
      </c>
    </row>
    <row r="17449" spans="2:3" hidden="1">
      <c r="B17449" s="49" t="s">
        <v>15485</v>
      </c>
      <c r="C17449" s="49" t="s">
        <v>207</v>
      </c>
    </row>
    <row r="17450" spans="2:3" hidden="1">
      <c r="B17450" s="49" t="s">
        <v>15486</v>
      </c>
      <c r="C17450" s="49" t="s">
        <v>207</v>
      </c>
    </row>
    <row r="17451" spans="2:3" hidden="1">
      <c r="B17451" s="49" t="s">
        <v>15487</v>
      </c>
      <c r="C17451" s="49" t="s">
        <v>207</v>
      </c>
    </row>
    <row r="17452" spans="2:3" hidden="1">
      <c r="B17452" s="49" t="s">
        <v>15488</v>
      </c>
      <c r="C17452" s="49" t="s">
        <v>207</v>
      </c>
    </row>
    <row r="17453" spans="2:3" hidden="1">
      <c r="B17453" s="49" t="s">
        <v>15489</v>
      </c>
      <c r="C17453" s="49" t="s">
        <v>207</v>
      </c>
    </row>
    <row r="17454" spans="2:3" hidden="1">
      <c r="B17454" s="49" t="s">
        <v>15490</v>
      </c>
      <c r="C17454" s="49" t="s">
        <v>207</v>
      </c>
    </row>
    <row r="17455" spans="2:3" hidden="1">
      <c r="B17455" s="49" t="s">
        <v>15491</v>
      </c>
      <c r="C17455" s="49" t="s">
        <v>207</v>
      </c>
    </row>
    <row r="17456" spans="2:3" hidden="1">
      <c r="B17456" s="49" t="s">
        <v>15492</v>
      </c>
      <c r="C17456" s="49" t="s">
        <v>207</v>
      </c>
    </row>
    <row r="17457" spans="2:3" hidden="1">
      <c r="B17457" s="49" t="s">
        <v>15493</v>
      </c>
      <c r="C17457" s="49" t="s">
        <v>207</v>
      </c>
    </row>
    <row r="17458" spans="2:3" hidden="1">
      <c r="B17458" s="49" t="s">
        <v>15494</v>
      </c>
      <c r="C17458" s="49" t="s">
        <v>207</v>
      </c>
    </row>
    <row r="17459" spans="2:3" hidden="1">
      <c r="B17459" s="49" t="s">
        <v>15495</v>
      </c>
      <c r="C17459" s="49" t="s">
        <v>207</v>
      </c>
    </row>
    <row r="17460" spans="2:3" hidden="1">
      <c r="B17460" s="49" t="s">
        <v>15496</v>
      </c>
      <c r="C17460" s="49" t="s">
        <v>207</v>
      </c>
    </row>
    <row r="17461" spans="2:3" hidden="1">
      <c r="B17461" s="49" t="s">
        <v>15497</v>
      </c>
      <c r="C17461" s="49" t="s">
        <v>207</v>
      </c>
    </row>
    <row r="17462" spans="2:3" hidden="1">
      <c r="B17462" s="49" t="s">
        <v>15498</v>
      </c>
      <c r="C17462" s="49" t="s">
        <v>207</v>
      </c>
    </row>
    <row r="17463" spans="2:3" hidden="1">
      <c r="B17463" s="49" t="s">
        <v>15499</v>
      </c>
      <c r="C17463" s="49" t="s">
        <v>207</v>
      </c>
    </row>
    <row r="17464" spans="2:3" hidden="1">
      <c r="B17464" s="49" t="s">
        <v>15500</v>
      </c>
      <c r="C17464" s="49" t="s">
        <v>207</v>
      </c>
    </row>
    <row r="17465" spans="2:3" hidden="1">
      <c r="B17465" s="49" t="s">
        <v>15501</v>
      </c>
      <c r="C17465" s="49" t="s">
        <v>207</v>
      </c>
    </row>
    <row r="17466" spans="2:3" hidden="1">
      <c r="B17466" s="49" t="s">
        <v>15502</v>
      </c>
      <c r="C17466" s="49" t="s">
        <v>207</v>
      </c>
    </row>
    <row r="17467" spans="2:3" hidden="1">
      <c r="B17467" s="49" t="s">
        <v>15503</v>
      </c>
      <c r="C17467" s="49" t="s">
        <v>207</v>
      </c>
    </row>
    <row r="17468" spans="2:3" hidden="1">
      <c r="B17468" s="49" t="s">
        <v>15504</v>
      </c>
      <c r="C17468" s="49" t="s">
        <v>207</v>
      </c>
    </row>
    <row r="17469" spans="2:3" hidden="1">
      <c r="B17469" s="49" t="s">
        <v>15505</v>
      </c>
      <c r="C17469" s="49" t="s">
        <v>207</v>
      </c>
    </row>
    <row r="17470" spans="2:3" hidden="1">
      <c r="B17470" s="49" t="s">
        <v>15506</v>
      </c>
      <c r="C17470" s="49" t="s">
        <v>207</v>
      </c>
    </row>
    <row r="17471" spans="2:3" hidden="1">
      <c r="B17471" s="49" t="s">
        <v>15507</v>
      </c>
      <c r="C17471" s="49" t="s">
        <v>207</v>
      </c>
    </row>
    <row r="17472" spans="2:3" hidden="1">
      <c r="B17472" s="49" t="s">
        <v>15508</v>
      </c>
      <c r="C17472" s="49" t="s">
        <v>207</v>
      </c>
    </row>
    <row r="17473" spans="2:3" hidden="1">
      <c r="B17473" s="49" t="s">
        <v>15509</v>
      </c>
      <c r="C17473" s="49" t="s">
        <v>207</v>
      </c>
    </row>
    <row r="17474" spans="2:3" hidden="1">
      <c r="B17474" s="49" t="s">
        <v>15510</v>
      </c>
      <c r="C17474" s="49" t="s">
        <v>207</v>
      </c>
    </row>
    <row r="17475" spans="2:3" hidden="1">
      <c r="B17475" s="49" t="s">
        <v>15511</v>
      </c>
      <c r="C17475" s="49" t="s">
        <v>207</v>
      </c>
    </row>
    <row r="17476" spans="2:3" hidden="1">
      <c r="B17476" s="49" t="s">
        <v>15512</v>
      </c>
      <c r="C17476" s="49" t="s">
        <v>207</v>
      </c>
    </row>
    <row r="17477" spans="2:3" hidden="1">
      <c r="B17477" s="49" t="s">
        <v>15513</v>
      </c>
      <c r="C17477" s="49" t="s">
        <v>207</v>
      </c>
    </row>
    <row r="17478" spans="2:3" hidden="1">
      <c r="B17478" s="49" t="s">
        <v>15514</v>
      </c>
      <c r="C17478" s="49" t="s">
        <v>207</v>
      </c>
    </row>
    <row r="17479" spans="2:3" hidden="1">
      <c r="B17479" s="49" t="s">
        <v>15515</v>
      </c>
      <c r="C17479" s="49" t="s">
        <v>207</v>
      </c>
    </row>
    <row r="17480" spans="2:3" hidden="1">
      <c r="B17480" s="49" t="s">
        <v>15516</v>
      </c>
      <c r="C17480" s="49" t="s">
        <v>207</v>
      </c>
    </row>
    <row r="17481" spans="2:3" hidden="1">
      <c r="B17481" s="49" t="s">
        <v>15517</v>
      </c>
      <c r="C17481" s="49" t="s">
        <v>207</v>
      </c>
    </row>
    <row r="17482" spans="2:3" hidden="1">
      <c r="B17482" s="49" t="s">
        <v>15518</v>
      </c>
      <c r="C17482" s="49" t="s">
        <v>207</v>
      </c>
    </row>
    <row r="17483" spans="2:3" hidden="1">
      <c r="B17483" s="49" t="s">
        <v>15519</v>
      </c>
      <c r="C17483" s="49" t="s">
        <v>207</v>
      </c>
    </row>
    <row r="17484" spans="2:3" hidden="1">
      <c r="B17484" s="49" t="s">
        <v>15520</v>
      </c>
      <c r="C17484" s="49" t="s">
        <v>207</v>
      </c>
    </row>
    <row r="17485" spans="2:3" hidden="1">
      <c r="B17485" s="49" t="s">
        <v>15521</v>
      </c>
      <c r="C17485" s="49" t="s">
        <v>207</v>
      </c>
    </row>
    <row r="17486" spans="2:3" hidden="1">
      <c r="B17486" s="49" t="s">
        <v>15522</v>
      </c>
      <c r="C17486" s="49" t="s">
        <v>207</v>
      </c>
    </row>
    <row r="17487" spans="2:3" hidden="1">
      <c r="B17487" s="49" t="s">
        <v>15523</v>
      </c>
      <c r="C17487" s="49" t="s">
        <v>207</v>
      </c>
    </row>
    <row r="17488" spans="2:3" hidden="1">
      <c r="B17488" s="49" t="s">
        <v>15524</v>
      </c>
      <c r="C17488" s="49" t="s">
        <v>207</v>
      </c>
    </row>
    <row r="17489" spans="2:3" hidden="1">
      <c r="B17489" s="49" t="s">
        <v>15525</v>
      </c>
      <c r="C17489" s="49" t="s">
        <v>207</v>
      </c>
    </row>
    <row r="17490" spans="2:3" hidden="1">
      <c r="B17490" s="49" t="s">
        <v>15526</v>
      </c>
      <c r="C17490" s="49" t="s">
        <v>207</v>
      </c>
    </row>
    <row r="17491" spans="2:3" hidden="1">
      <c r="B17491" s="49" t="s">
        <v>15527</v>
      </c>
      <c r="C17491" s="49" t="s">
        <v>207</v>
      </c>
    </row>
    <row r="17492" spans="2:3" hidden="1">
      <c r="B17492" s="49" t="s">
        <v>15528</v>
      </c>
      <c r="C17492" s="49" t="s">
        <v>207</v>
      </c>
    </row>
    <row r="17493" spans="2:3" hidden="1">
      <c r="B17493" s="49" t="s">
        <v>15529</v>
      </c>
      <c r="C17493" s="49" t="s">
        <v>207</v>
      </c>
    </row>
    <row r="17494" spans="2:3" hidden="1">
      <c r="B17494" s="49" t="s">
        <v>15530</v>
      </c>
      <c r="C17494" s="49" t="s">
        <v>207</v>
      </c>
    </row>
    <row r="17495" spans="2:3" hidden="1">
      <c r="B17495" s="49" t="s">
        <v>15531</v>
      </c>
      <c r="C17495" s="49" t="s">
        <v>207</v>
      </c>
    </row>
    <row r="17496" spans="2:3" hidden="1">
      <c r="B17496" s="49" t="s">
        <v>15532</v>
      </c>
      <c r="C17496" s="49" t="s">
        <v>207</v>
      </c>
    </row>
    <row r="17497" spans="2:3" hidden="1">
      <c r="B17497" s="49" t="s">
        <v>15533</v>
      </c>
      <c r="C17497" s="49" t="s">
        <v>207</v>
      </c>
    </row>
    <row r="17498" spans="2:3" hidden="1">
      <c r="B17498" s="49" t="s">
        <v>15534</v>
      </c>
      <c r="C17498" s="49" t="s">
        <v>207</v>
      </c>
    </row>
    <row r="17499" spans="2:3" hidden="1">
      <c r="B17499" s="49" t="s">
        <v>15535</v>
      </c>
      <c r="C17499" s="49" t="s">
        <v>207</v>
      </c>
    </row>
    <row r="17500" spans="2:3" hidden="1">
      <c r="B17500" s="49" t="s">
        <v>15536</v>
      </c>
      <c r="C17500" s="49" t="s">
        <v>207</v>
      </c>
    </row>
    <row r="17501" spans="2:3" hidden="1">
      <c r="B17501" s="49" t="s">
        <v>15537</v>
      </c>
      <c r="C17501" s="49" t="s">
        <v>207</v>
      </c>
    </row>
    <row r="17502" spans="2:3" hidden="1">
      <c r="B17502" s="49" t="s">
        <v>15538</v>
      </c>
      <c r="C17502" s="49" t="s">
        <v>207</v>
      </c>
    </row>
    <row r="17503" spans="2:3" hidden="1">
      <c r="B17503" s="49" t="s">
        <v>15539</v>
      </c>
      <c r="C17503" s="49" t="s">
        <v>207</v>
      </c>
    </row>
    <row r="17504" spans="2:3" hidden="1">
      <c r="B17504" s="49" t="s">
        <v>15540</v>
      </c>
      <c r="C17504" s="49" t="s">
        <v>207</v>
      </c>
    </row>
    <row r="17505" spans="2:3" hidden="1">
      <c r="B17505" s="49" t="s">
        <v>15541</v>
      </c>
      <c r="C17505" s="49" t="s">
        <v>207</v>
      </c>
    </row>
    <row r="17506" spans="2:3" hidden="1">
      <c r="B17506" s="49" t="s">
        <v>15542</v>
      </c>
      <c r="C17506" s="49" t="s">
        <v>207</v>
      </c>
    </row>
    <row r="17507" spans="2:3" hidden="1">
      <c r="B17507" s="49" t="s">
        <v>15543</v>
      </c>
      <c r="C17507" s="49" t="s">
        <v>207</v>
      </c>
    </row>
    <row r="17508" spans="2:3" hidden="1">
      <c r="B17508" s="49" t="s">
        <v>15544</v>
      </c>
      <c r="C17508" s="49" t="s">
        <v>207</v>
      </c>
    </row>
    <row r="17509" spans="2:3" hidden="1">
      <c r="B17509" s="49" t="s">
        <v>15545</v>
      </c>
      <c r="C17509" s="49" t="s">
        <v>207</v>
      </c>
    </row>
    <row r="17510" spans="2:3" hidden="1">
      <c r="B17510" s="49" t="s">
        <v>15546</v>
      </c>
      <c r="C17510" s="49" t="s">
        <v>207</v>
      </c>
    </row>
    <row r="17511" spans="2:3" hidden="1">
      <c r="B17511" s="49" t="s">
        <v>15547</v>
      </c>
      <c r="C17511" s="49" t="s">
        <v>207</v>
      </c>
    </row>
    <row r="17512" spans="2:3" hidden="1">
      <c r="B17512" s="49" t="s">
        <v>15548</v>
      </c>
      <c r="C17512" s="49" t="s">
        <v>207</v>
      </c>
    </row>
    <row r="17513" spans="2:3" hidden="1">
      <c r="B17513" s="49" t="s">
        <v>15549</v>
      </c>
      <c r="C17513" s="49" t="s">
        <v>207</v>
      </c>
    </row>
    <row r="17514" spans="2:3" hidden="1">
      <c r="B17514" s="49" t="s">
        <v>15550</v>
      </c>
      <c r="C17514" s="49" t="s">
        <v>207</v>
      </c>
    </row>
    <row r="17515" spans="2:3" hidden="1">
      <c r="B17515" s="49" t="s">
        <v>15551</v>
      </c>
      <c r="C17515" s="49" t="s">
        <v>207</v>
      </c>
    </row>
    <row r="17516" spans="2:3" hidden="1">
      <c r="B17516" s="49" t="s">
        <v>15552</v>
      </c>
      <c r="C17516" s="49" t="s">
        <v>207</v>
      </c>
    </row>
    <row r="17517" spans="2:3" hidden="1">
      <c r="B17517" s="49" t="s">
        <v>15553</v>
      </c>
      <c r="C17517" s="49" t="s">
        <v>207</v>
      </c>
    </row>
    <row r="17518" spans="2:3" hidden="1">
      <c r="B17518" s="49" t="s">
        <v>15554</v>
      </c>
      <c r="C17518" s="49" t="s">
        <v>207</v>
      </c>
    </row>
    <row r="17519" spans="2:3" hidden="1">
      <c r="B17519" s="49" t="s">
        <v>15555</v>
      </c>
      <c r="C17519" s="49" t="s">
        <v>207</v>
      </c>
    </row>
    <row r="17520" spans="2:3" hidden="1">
      <c r="B17520" s="49" t="s">
        <v>15556</v>
      </c>
      <c r="C17520" s="49" t="s">
        <v>207</v>
      </c>
    </row>
    <row r="17521" spans="2:3" hidden="1">
      <c r="B17521" s="49" t="s">
        <v>15557</v>
      </c>
      <c r="C17521" s="49" t="s">
        <v>207</v>
      </c>
    </row>
    <row r="17522" spans="2:3" hidden="1">
      <c r="B17522" s="49" t="s">
        <v>15558</v>
      </c>
      <c r="C17522" s="49" t="s">
        <v>207</v>
      </c>
    </row>
    <row r="17523" spans="2:3" hidden="1">
      <c r="B17523" s="49" t="s">
        <v>15559</v>
      </c>
      <c r="C17523" s="49" t="s">
        <v>207</v>
      </c>
    </row>
    <row r="17524" spans="2:3" hidden="1">
      <c r="B17524" s="49" t="s">
        <v>15560</v>
      </c>
      <c r="C17524" s="49" t="s">
        <v>207</v>
      </c>
    </row>
    <row r="17525" spans="2:3" hidden="1">
      <c r="B17525" s="49" t="s">
        <v>15561</v>
      </c>
      <c r="C17525" s="49" t="s">
        <v>207</v>
      </c>
    </row>
    <row r="17526" spans="2:3" hidden="1">
      <c r="B17526" s="49" t="s">
        <v>15562</v>
      </c>
      <c r="C17526" s="49" t="s">
        <v>207</v>
      </c>
    </row>
    <row r="17527" spans="2:3" hidden="1">
      <c r="B17527" s="49" t="s">
        <v>15563</v>
      </c>
      <c r="C17527" s="49" t="s">
        <v>207</v>
      </c>
    </row>
    <row r="17528" spans="2:3" hidden="1">
      <c r="B17528" s="49" t="s">
        <v>15564</v>
      </c>
      <c r="C17528" s="49" t="s">
        <v>207</v>
      </c>
    </row>
    <row r="17529" spans="2:3" hidden="1">
      <c r="B17529" s="49" t="s">
        <v>15565</v>
      </c>
      <c r="C17529" s="49" t="s">
        <v>207</v>
      </c>
    </row>
    <row r="17530" spans="2:3" hidden="1">
      <c r="B17530" s="49" t="s">
        <v>15566</v>
      </c>
      <c r="C17530" s="49" t="s">
        <v>207</v>
      </c>
    </row>
    <row r="17531" spans="2:3" hidden="1">
      <c r="B17531" s="49" t="s">
        <v>15567</v>
      </c>
      <c r="C17531" s="49" t="s">
        <v>207</v>
      </c>
    </row>
    <row r="17532" spans="2:3" hidden="1">
      <c r="B17532" s="49" t="s">
        <v>15568</v>
      </c>
      <c r="C17532" s="49" t="s">
        <v>207</v>
      </c>
    </row>
    <row r="17533" spans="2:3" hidden="1">
      <c r="B17533" s="49" t="s">
        <v>15569</v>
      </c>
      <c r="C17533" s="49" t="s">
        <v>207</v>
      </c>
    </row>
    <row r="17534" spans="2:3" hidden="1">
      <c r="B17534" s="49" t="s">
        <v>15570</v>
      </c>
      <c r="C17534" s="49" t="s">
        <v>207</v>
      </c>
    </row>
    <row r="17535" spans="2:3" hidden="1">
      <c r="B17535" s="49" t="s">
        <v>15571</v>
      </c>
      <c r="C17535" s="49" t="s">
        <v>207</v>
      </c>
    </row>
    <row r="17536" spans="2:3" hidden="1">
      <c r="B17536" s="49" t="s">
        <v>15572</v>
      </c>
      <c r="C17536" s="49" t="s">
        <v>207</v>
      </c>
    </row>
    <row r="17537" spans="2:3" hidden="1">
      <c r="B17537" s="49" t="s">
        <v>15573</v>
      </c>
      <c r="C17537" s="49" t="s">
        <v>207</v>
      </c>
    </row>
    <row r="17538" spans="2:3" hidden="1">
      <c r="B17538" s="49" t="s">
        <v>15574</v>
      </c>
      <c r="C17538" s="49" t="s">
        <v>207</v>
      </c>
    </row>
    <row r="17539" spans="2:3" hidden="1">
      <c r="B17539" s="49" t="s">
        <v>15575</v>
      </c>
      <c r="C17539" s="49" t="s">
        <v>207</v>
      </c>
    </row>
    <row r="17540" spans="2:3" hidden="1">
      <c r="B17540" s="49" t="s">
        <v>15576</v>
      </c>
      <c r="C17540" s="49" t="s">
        <v>207</v>
      </c>
    </row>
    <row r="17541" spans="2:3" hidden="1">
      <c r="B17541" s="49" t="s">
        <v>15577</v>
      </c>
      <c r="C17541" s="49" t="s">
        <v>207</v>
      </c>
    </row>
    <row r="17542" spans="2:3" hidden="1">
      <c r="B17542" s="49" t="s">
        <v>15578</v>
      </c>
      <c r="C17542" s="49" t="s">
        <v>207</v>
      </c>
    </row>
    <row r="17543" spans="2:3" hidden="1">
      <c r="B17543" s="49" t="s">
        <v>15579</v>
      </c>
      <c r="C17543" s="49" t="s">
        <v>207</v>
      </c>
    </row>
    <row r="17544" spans="2:3" hidden="1">
      <c r="B17544" s="49" t="s">
        <v>15580</v>
      </c>
      <c r="C17544" s="49" t="s">
        <v>207</v>
      </c>
    </row>
    <row r="17545" spans="2:3" hidden="1">
      <c r="B17545" s="49" t="s">
        <v>15581</v>
      </c>
      <c r="C17545" s="49" t="s">
        <v>207</v>
      </c>
    </row>
    <row r="17546" spans="2:3" hidden="1">
      <c r="B17546" s="49" t="s">
        <v>15582</v>
      </c>
      <c r="C17546" s="49" t="s">
        <v>207</v>
      </c>
    </row>
    <row r="17547" spans="2:3" hidden="1">
      <c r="B17547" s="49" t="s">
        <v>15583</v>
      </c>
      <c r="C17547" s="49" t="s">
        <v>207</v>
      </c>
    </row>
    <row r="17548" spans="2:3" hidden="1">
      <c r="B17548" s="49" t="s">
        <v>15584</v>
      </c>
      <c r="C17548" s="49" t="s">
        <v>207</v>
      </c>
    </row>
    <row r="17549" spans="2:3" hidden="1">
      <c r="B17549" s="49" t="s">
        <v>15585</v>
      </c>
      <c r="C17549" s="49" t="s">
        <v>207</v>
      </c>
    </row>
    <row r="17550" spans="2:3" hidden="1">
      <c r="B17550" s="49" t="s">
        <v>15586</v>
      </c>
      <c r="C17550" s="49" t="s">
        <v>207</v>
      </c>
    </row>
    <row r="17551" spans="2:3" hidden="1">
      <c r="B17551" s="49" t="s">
        <v>15587</v>
      </c>
      <c r="C17551" s="49" t="s">
        <v>207</v>
      </c>
    </row>
    <row r="17552" spans="2:3" hidden="1">
      <c r="B17552" s="49" t="s">
        <v>15588</v>
      </c>
      <c r="C17552" s="49" t="s">
        <v>207</v>
      </c>
    </row>
    <row r="17553" spans="2:3" hidden="1">
      <c r="B17553" s="49" t="s">
        <v>15589</v>
      </c>
      <c r="C17553" s="49" t="s">
        <v>207</v>
      </c>
    </row>
    <row r="17554" spans="2:3" hidden="1">
      <c r="B17554" s="49" t="s">
        <v>15590</v>
      </c>
      <c r="C17554" s="49" t="s">
        <v>207</v>
      </c>
    </row>
    <row r="17555" spans="2:3" hidden="1">
      <c r="B17555" s="49" t="s">
        <v>15591</v>
      </c>
      <c r="C17555" s="49" t="s">
        <v>207</v>
      </c>
    </row>
    <row r="17556" spans="2:3" hidden="1">
      <c r="B17556" s="49" t="s">
        <v>15592</v>
      </c>
      <c r="C17556" s="49" t="s">
        <v>207</v>
      </c>
    </row>
    <row r="17557" spans="2:3" hidden="1">
      <c r="B17557" s="49" t="s">
        <v>15593</v>
      </c>
      <c r="C17557" s="49" t="s">
        <v>207</v>
      </c>
    </row>
    <row r="17558" spans="2:3" hidden="1">
      <c r="B17558" s="49" t="s">
        <v>15594</v>
      </c>
      <c r="C17558" s="49" t="s">
        <v>207</v>
      </c>
    </row>
    <row r="17559" spans="2:3" hidden="1">
      <c r="B17559" s="49" t="s">
        <v>15595</v>
      </c>
      <c r="C17559" s="49" t="s">
        <v>207</v>
      </c>
    </row>
    <row r="17560" spans="2:3" hidden="1">
      <c r="B17560" s="49" t="s">
        <v>15596</v>
      </c>
      <c r="C17560" s="49" t="s">
        <v>207</v>
      </c>
    </row>
    <row r="17561" spans="2:3" hidden="1">
      <c r="B17561" s="49" t="s">
        <v>15597</v>
      </c>
      <c r="C17561" s="49" t="s">
        <v>207</v>
      </c>
    </row>
    <row r="17562" spans="2:3" hidden="1">
      <c r="B17562" s="49" t="s">
        <v>15598</v>
      </c>
      <c r="C17562" s="49" t="s">
        <v>207</v>
      </c>
    </row>
    <row r="17563" spans="2:3" hidden="1">
      <c r="B17563" s="49" t="s">
        <v>15599</v>
      </c>
      <c r="C17563" s="49" t="s">
        <v>207</v>
      </c>
    </row>
    <row r="17564" spans="2:3" hidden="1">
      <c r="B17564" s="49" t="s">
        <v>15600</v>
      </c>
      <c r="C17564" s="49" t="s">
        <v>207</v>
      </c>
    </row>
    <row r="17565" spans="2:3" hidden="1">
      <c r="B17565" s="49" t="s">
        <v>15601</v>
      </c>
      <c r="C17565" s="49" t="s">
        <v>207</v>
      </c>
    </row>
    <row r="17566" spans="2:3" hidden="1">
      <c r="B17566" s="49" t="s">
        <v>15602</v>
      </c>
      <c r="C17566" s="49" t="s">
        <v>207</v>
      </c>
    </row>
    <row r="17567" spans="2:3" hidden="1">
      <c r="B17567" s="49" t="s">
        <v>15603</v>
      </c>
      <c r="C17567" s="49" t="s">
        <v>207</v>
      </c>
    </row>
    <row r="17568" spans="2:3" hidden="1">
      <c r="B17568" s="49" t="s">
        <v>15604</v>
      </c>
      <c r="C17568" s="49" t="s">
        <v>207</v>
      </c>
    </row>
    <row r="17569" spans="2:3" hidden="1">
      <c r="B17569" s="49" t="s">
        <v>15605</v>
      </c>
      <c r="C17569" s="49" t="s">
        <v>207</v>
      </c>
    </row>
    <row r="17570" spans="2:3" hidden="1">
      <c r="B17570" s="49" t="s">
        <v>15606</v>
      </c>
      <c r="C17570" s="49" t="s">
        <v>207</v>
      </c>
    </row>
    <row r="17571" spans="2:3" hidden="1">
      <c r="B17571" s="49" t="s">
        <v>15607</v>
      </c>
      <c r="C17571" s="49" t="s">
        <v>207</v>
      </c>
    </row>
    <row r="17572" spans="2:3" hidden="1">
      <c r="B17572" s="49" t="s">
        <v>15608</v>
      </c>
      <c r="C17572" s="49" t="s">
        <v>207</v>
      </c>
    </row>
    <row r="17573" spans="2:3" hidden="1">
      <c r="B17573" s="49" t="s">
        <v>15609</v>
      </c>
      <c r="C17573" s="49" t="s">
        <v>207</v>
      </c>
    </row>
    <row r="17574" spans="2:3" hidden="1">
      <c r="B17574" s="49" t="s">
        <v>15610</v>
      </c>
      <c r="C17574" s="49" t="s">
        <v>207</v>
      </c>
    </row>
    <row r="17575" spans="2:3" hidden="1">
      <c r="B17575" s="49" t="s">
        <v>15611</v>
      </c>
      <c r="C17575" s="49" t="s">
        <v>207</v>
      </c>
    </row>
    <row r="17576" spans="2:3" hidden="1">
      <c r="B17576" s="49" t="s">
        <v>15612</v>
      </c>
      <c r="C17576" s="49" t="s">
        <v>207</v>
      </c>
    </row>
    <row r="17577" spans="2:3" hidden="1">
      <c r="B17577" s="49" t="s">
        <v>15613</v>
      </c>
      <c r="C17577" s="49" t="s">
        <v>207</v>
      </c>
    </row>
    <row r="17578" spans="2:3" hidden="1">
      <c r="B17578" s="49" t="s">
        <v>15614</v>
      </c>
      <c r="C17578" s="49" t="s">
        <v>207</v>
      </c>
    </row>
    <row r="17579" spans="2:3" hidden="1">
      <c r="B17579" s="49" t="s">
        <v>15615</v>
      </c>
      <c r="C17579" s="49" t="s">
        <v>207</v>
      </c>
    </row>
    <row r="17580" spans="2:3" hidden="1">
      <c r="B17580" s="49" t="s">
        <v>15616</v>
      </c>
      <c r="C17580" s="49" t="s">
        <v>207</v>
      </c>
    </row>
    <row r="17581" spans="2:3" hidden="1">
      <c r="B17581" s="49" t="s">
        <v>15617</v>
      </c>
      <c r="C17581" s="49" t="s">
        <v>207</v>
      </c>
    </row>
    <row r="17582" spans="2:3" hidden="1">
      <c r="B17582" s="49" t="s">
        <v>15618</v>
      </c>
      <c r="C17582" s="49" t="s">
        <v>207</v>
      </c>
    </row>
    <row r="17583" spans="2:3" hidden="1">
      <c r="B17583" s="49" t="s">
        <v>15619</v>
      </c>
      <c r="C17583" s="49" t="s">
        <v>207</v>
      </c>
    </row>
    <row r="17584" spans="2:3" hidden="1">
      <c r="B17584" s="49" t="s">
        <v>15620</v>
      </c>
      <c r="C17584" s="49" t="s">
        <v>207</v>
      </c>
    </row>
    <row r="17585" spans="2:3" hidden="1">
      <c r="B17585" s="49" t="s">
        <v>15621</v>
      </c>
      <c r="C17585" s="49" t="s">
        <v>207</v>
      </c>
    </row>
    <row r="17586" spans="2:3" hidden="1">
      <c r="B17586" s="49" t="s">
        <v>15622</v>
      </c>
      <c r="C17586" s="49" t="s">
        <v>207</v>
      </c>
    </row>
    <row r="17587" spans="2:3" hidden="1">
      <c r="B17587" s="49" t="s">
        <v>15623</v>
      </c>
      <c r="C17587" s="49" t="s">
        <v>207</v>
      </c>
    </row>
    <row r="17588" spans="2:3" hidden="1">
      <c r="B17588" s="49" t="s">
        <v>15624</v>
      </c>
      <c r="C17588" s="49" t="s">
        <v>207</v>
      </c>
    </row>
    <row r="17589" spans="2:3" hidden="1">
      <c r="B17589" s="49" t="s">
        <v>15625</v>
      </c>
      <c r="C17589" s="49" t="s">
        <v>207</v>
      </c>
    </row>
    <row r="17590" spans="2:3" hidden="1">
      <c r="B17590" s="49" t="s">
        <v>15626</v>
      </c>
      <c r="C17590" s="49" t="s">
        <v>207</v>
      </c>
    </row>
    <row r="17591" spans="2:3" hidden="1">
      <c r="B17591" s="49" t="s">
        <v>15627</v>
      </c>
      <c r="C17591" s="49" t="s">
        <v>207</v>
      </c>
    </row>
    <row r="17592" spans="2:3" hidden="1">
      <c r="B17592" s="49" t="s">
        <v>15628</v>
      </c>
      <c r="C17592" s="49" t="s">
        <v>207</v>
      </c>
    </row>
    <row r="17593" spans="2:3" hidden="1">
      <c r="B17593" s="49" t="s">
        <v>15629</v>
      </c>
      <c r="C17593" s="49" t="s">
        <v>207</v>
      </c>
    </row>
    <row r="17594" spans="2:3" hidden="1">
      <c r="B17594" s="49" t="s">
        <v>15630</v>
      </c>
      <c r="C17594" s="49" t="s">
        <v>207</v>
      </c>
    </row>
    <row r="17595" spans="2:3" hidden="1">
      <c r="B17595" s="49" t="s">
        <v>15631</v>
      </c>
      <c r="C17595" s="49" t="s">
        <v>207</v>
      </c>
    </row>
    <row r="17596" spans="2:3" hidden="1">
      <c r="B17596" s="49" t="s">
        <v>15632</v>
      </c>
      <c r="C17596" s="49" t="s">
        <v>207</v>
      </c>
    </row>
    <row r="17597" spans="2:3" hidden="1">
      <c r="B17597" s="49" t="s">
        <v>15633</v>
      </c>
      <c r="C17597" s="49" t="s">
        <v>207</v>
      </c>
    </row>
    <row r="17598" spans="2:3" hidden="1">
      <c r="B17598" s="49" t="s">
        <v>15634</v>
      </c>
      <c r="C17598" s="49" t="s">
        <v>207</v>
      </c>
    </row>
    <row r="17599" spans="2:3" hidden="1">
      <c r="B17599" s="49" t="s">
        <v>15635</v>
      </c>
      <c r="C17599" s="49" t="s">
        <v>207</v>
      </c>
    </row>
    <row r="17600" spans="2:3" hidden="1">
      <c r="B17600" s="49" t="s">
        <v>15636</v>
      </c>
      <c r="C17600" s="49" t="s">
        <v>207</v>
      </c>
    </row>
    <row r="17601" spans="2:3" hidden="1">
      <c r="B17601" s="49" t="s">
        <v>15637</v>
      </c>
      <c r="C17601" s="49" t="s">
        <v>207</v>
      </c>
    </row>
    <row r="17602" spans="2:3" hidden="1">
      <c r="B17602" s="49" t="s">
        <v>15638</v>
      </c>
      <c r="C17602" s="49" t="s">
        <v>207</v>
      </c>
    </row>
    <row r="17603" spans="2:3" hidden="1">
      <c r="B17603" s="49" t="s">
        <v>15639</v>
      </c>
      <c r="C17603" s="49" t="s">
        <v>207</v>
      </c>
    </row>
    <row r="17604" spans="2:3" hidden="1">
      <c r="B17604" s="49" t="s">
        <v>15640</v>
      </c>
      <c r="C17604" s="49" t="s">
        <v>207</v>
      </c>
    </row>
    <row r="17605" spans="2:3" hidden="1">
      <c r="B17605" s="49" t="s">
        <v>15641</v>
      </c>
      <c r="C17605" s="49" t="s">
        <v>207</v>
      </c>
    </row>
    <row r="17606" spans="2:3" hidden="1">
      <c r="B17606" s="49" t="s">
        <v>15642</v>
      </c>
      <c r="C17606" s="49" t="s">
        <v>207</v>
      </c>
    </row>
    <row r="17607" spans="2:3" hidden="1">
      <c r="B17607" s="49" t="s">
        <v>15643</v>
      </c>
      <c r="C17607" s="49" t="s">
        <v>207</v>
      </c>
    </row>
    <row r="17608" spans="2:3" hidden="1">
      <c r="B17608" s="49" t="s">
        <v>15644</v>
      </c>
      <c r="C17608" s="49" t="s">
        <v>207</v>
      </c>
    </row>
    <row r="17609" spans="2:3" hidden="1">
      <c r="B17609" s="49" t="s">
        <v>15645</v>
      </c>
      <c r="C17609" s="49" t="s">
        <v>207</v>
      </c>
    </row>
    <row r="17610" spans="2:3" hidden="1">
      <c r="B17610" s="49" t="s">
        <v>15646</v>
      </c>
      <c r="C17610" s="49" t="s">
        <v>207</v>
      </c>
    </row>
    <row r="17611" spans="2:3" hidden="1">
      <c r="B17611" s="49" t="s">
        <v>15647</v>
      </c>
      <c r="C17611" s="49" t="s">
        <v>207</v>
      </c>
    </row>
    <row r="17612" spans="2:3" hidden="1">
      <c r="B17612" s="49" t="s">
        <v>15648</v>
      </c>
      <c r="C17612" s="49" t="s">
        <v>207</v>
      </c>
    </row>
    <row r="17613" spans="2:3" hidden="1">
      <c r="B17613" s="49" t="s">
        <v>15649</v>
      </c>
      <c r="C17613" s="49" t="s">
        <v>207</v>
      </c>
    </row>
    <row r="17614" spans="2:3" hidden="1">
      <c r="B17614" s="49" t="s">
        <v>15650</v>
      </c>
      <c r="C17614" s="49" t="s">
        <v>207</v>
      </c>
    </row>
    <row r="17615" spans="2:3" hidden="1">
      <c r="B17615" s="49" t="s">
        <v>15651</v>
      </c>
      <c r="C17615" s="49" t="s">
        <v>207</v>
      </c>
    </row>
    <row r="17616" spans="2:3" hidden="1">
      <c r="B17616" s="49" t="s">
        <v>15652</v>
      </c>
      <c r="C17616" s="49" t="s">
        <v>207</v>
      </c>
    </row>
    <row r="17617" spans="2:3" hidden="1">
      <c r="B17617" s="49" t="s">
        <v>15653</v>
      </c>
      <c r="C17617" s="49" t="s">
        <v>207</v>
      </c>
    </row>
    <row r="17618" spans="2:3" hidden="1">
      <c r="B17618" s="49" t="s">
        <v>15654</v>
      </c>
      <c r="C17618" s="49" t="s">
        <v>207</v>
      </c>
    </row>
    <row r="17619" spans="2:3" hidden="1">
      <c r="B17619" s="49" t="s">
        <v>15655</v>
      </c>
      <c r="C17619" s="49" t="s">
        <v>207</v>
      </c>
    </row>
    <row r="17620" spans="2:3" hidden="1">
      <c r="B17620" s="49" t="s">
        <v>15656</v>
      </c>
      <c r="C17620" s="49" t="s">
        <v>207</v>
      </c>
    </row>
    <row r="17621" spans="2:3" hidden="1">
      <c r="B17621" s="49" t="s">
        <v>15657</v>
      </c>
      <c r="C17621" s="49" t="s">
        <v>207</v>
      </c>
    </row>
    <row r="17622" spans="2:3" hidden="1">
      <c r="B17622" s="49" t="s">
        <v>15658</v>
      </c>
      <c r="C17622" s="49" t="s">
        <v>207</v>
      </c>
    </row>
    <row r="17623" spans="2:3" hidden="1">
      <c r="B17623" s="49" t="s">
        <v>15659</v>
      </c>
      <c r="C17623" s="49" t="s">
        <v>207</v>
      </c>
    </row>
    <row r="17624" spans="2:3" hidden="1">
      <c r="B17624" s="49" t="s">
        <v>15660</v>
      </c>
      <c r="C17624" s="49" t="s">
        <v>207</v>
      </c>
    </row>
    <row r="17625" spans="2:3" hidden="1">
      <c r="B17625" s="49" t="s">
        <v>15661</v>
      </c>
      <c r="C17625" s="49" t="s">
        <v>207</v>
      </c>
    </row>
    <row r="17626" spans="2:3" hidden="1">
      <c r="B17626" s="49" t="s">
        <v>15662</v>
      </c>
      <c r="C17626" s="49" t="s">
        <v>207</v>
      </c>
    </row>
    <row r="17627" spans="2:3" hidden="1">
      <c r="B17627" s="49" t="s">
        <v>15663</v>
      </c>
      <c r="C17627" s="49" t="s">
        <v>207</v>
      </c>
    </row>
    <row r="17628" spans="2:3" hidden="1">
      <c r="B17628" s="49" t="s">
        <v>15664</v>
      </c>
      <c r="C17628" s="49" t="s">
        <v>207</v>
      </c>
    </row>
    <row r="17629" spans="2:3" hidden="1">
      <c r="B17629" s="49" t="s">
        <v>15665</v>
      </c>
      <c r="C17629" s="49" t="s">
        <v>207</v>
      </c>
    </row>
    <row r="17630" spans="2:3" hidden="1">
      <c r="B17630" s="49" t="s">
        <v>15666</v>
      </c>
      <c r="C17630" s="49" t="s">
        <v>207</v>
      </c>
    </row>
    <row r="17631" spans="2:3" hidden="1">
      <c r="B17631" s="49" t="s">
        <v>15667</v>
      </c>
      <c r="C17631" s="49" t="s">
        <v>207</v>
      </c>
    </row>
    <row r="17632" spans="2:3" hidden="1">
      <c r="B17632" s="49" t="s">
        <v>15668</v>
      </c>
      <c r="C17632" s="49" t="s">
        <v>207</v>
      </c>
    </row>
    <row r="17633" spans="2:3" hidden="1">
      <c r="B17633" s="49" t="s">
        <v>15669</v>
      </c>
      <c r="C17633" s="49" t="s">
        <v>207</v>
      </c>
    </row>
    <row r="17634" spans="2:3" hidden="1">
      <c r="B17634" s="49" t="s">
        <v>15670</v>
      </c>
      <c r="C17634" s="49" t="s">
        <v>207</v>
      </c>
    </row>
    <row r="17635" spans="2:3" hidden="1">
      <c r="B17635" s="49" t="s">
        <v>15671</v>
      </c>
      <c r="C17635" s="49" t="s">
        <v>207</v>
      </c>
    </row>
    <row r="17636" spans="2:3" hidden="1">
      <c r="B17636" s="49" t="s">
        <v>15672</v>
      </c>
      <c r="C17636" s="49" t="s">
        <v>207</v>
      </c>
    </row>
    <row r="17637" spans="2:3" hidden="1">
      <c r="B17637" s="49" t="s">
        <v>15673</v>
      </c>
      <c r="C17637" s="49" t="s">
        <v>207</v>
      </c>
    </row>
    <row r="17638" spans="2:3" hidden="1">
      <c r="B17638" s="49" t="s">
        <v>15674</v>
      </c>
      <c r="C17638" s="49" t="s">
        <v>207</v>
      </c>
    </row>
    <row r="17639" spans="2:3" hidden="1">
      <c r="B17639" s="49" t="s">
        <v>15675</v>
      </c>
      <c r="C17639" s="49" t="s">
        <v>207</v>
      </c>
    </row>
    <row r="17640" spans="2:3" hidden="1">
      <c r="B17640" s="49" t="s">
        <v>15676</v>
      </c>
      <c r="C17640" s="49" t="s">
        <v>207</v>
      </c>
    </row>
    <row r="17641" spans="2:3" hidden="1">
      <c r="B17641" s="49" t="s">
        <v>15677</v>
      </c>
      <c r="C17641" s="49" t="s">
        <v>207</v>
      </c>
    </row>
    <row r="17642" spans="2:3" hidden="1">
      <c r="B17642" s="49" t="s">
        <v>15678</v>
      </c>
      <c r="C17642" s="49" t="s">
        <v>207</v>
      </c>
    </row>
    <row r="17643" spans="2:3" hidden="1">
      <c r="B17643" s="49" t="s">
        <v>15679</v>
      </c>
      <c r="C17643" s="49" t="s">
        <v>207</v>
      </c>
    </row>
    <row r="17644" spans="2:3" hidden="1">
      <c r="B17644" s="49" t="s">
        <v>15680</v>
      </c>
      <c r="C17644" s="49" t="s">
        <v>207</v>
      </c>
    </row>
    <row r="17645" spans="2:3" hidden="1">
      <c r="B17645" s="49" t="s">
        <v>15681</v>
      </c>
      <c r="C17645" s="49" t="s">
        <v>207</v>
      </c>
    </row>
    <row r="17646" spans="2:3" hidden="1">
      <c r="B17646" s="49" t="s">
        <v>15682</v>
      </c>
      <c r="C17646" s="49" t="s">
        <v>207</v>
      </c>
    </row>
    <row r="17647" spans="2:3" hidden="1">
      <c r="B17647" s="49" t="s">
        <v>15683</v>
      </c>
      <c r="C17647" s="49" t="s">
        <v>207</v>
      </c>
    </row>
    <row r="17648" spans="2:3" hidden="1">
      <c r="B17648" s="49" t="s">
        <v>15684</v>
      </c>
      <c r="C17648" s="49" t="s">
        <v>207</v>
      </c>
    </row>
    <row r="17649" spans="2:3" hidden="1">
      <c r="B17649" s="49" t="s">
        <v>15685</v>
      </c>
      <c r="C17649" s="49" t="s">
        <v>207</v>
      </c>
    </row>
    <row r="17650" spans="2:3" hidden="1">
      <c r="B17650" s="49" t="s">
        <v>15686</v>
      </c>
      <c r="C17650" s="49" t="s">
        <v>207</v>
      </c>
    </row>
    <row r="17651" spans="2:3" hidden="1">
      <c r="B17651" s="49" t="s">
        <v>15687</v>
      </c>
      <c r="C17651" s="49" t="s">
        <v>207</v>
      </c>
    </row>
    <row r="17652" spans="2:3" hidden="1">
      <c r="B17652" s="49" t="s">
        <v>15688</v>
      </c>
      <c r="C17652" s="49" t="s">
        <v>207</v>
      </c>
    </row>
    <row r="17653" spans="2:3" hidden="1">
      <c r="B17653" s="49" t="s">
        <v>15689</v>
      </c>
      <c r="C17653" s="49" t="s">
        <v>207</v>
      </c>
    </row>
    <row r="17654" spans="2:3" hidden="1">
      <c r="B17654" s="49" t="s">
        <v>15690</v>
      </c>
      <c r="C17654" s="49" t="s">
        <v>207</v>
      </c>
    </row>
    <row r="17655" spans="2:3" hidden="1">
      <c r="B17655" s="49" t="s">
        <v>15691</v>
      </c>
      <c r="C17655" s="49" t="s">
        <v>207</v>
      </c>
    </row>
    <row r="17656" spans="2:3" hidden="1">
      <c r="B17656" s="49" t="s">
        <v>15692</v>
      </c>
      <c r="C17656" s="49" t="s">
        <v>207</v>
      </c>
    </row>
    <row r="17657" spans="2:3" hidden="1">
      <c r="B17657" s="49" t="s">
        <v>15693</v>
      </c>
      <c r="C17657" s="49" t="s">
        <v>207</v>
      </c>
    </row>
    <row r="17658" spans="2:3" hidden="1">
      <c r="B17658" s="49" t="s">
        <v>15694</v>
      </c>
      <c r="C17658" s="49" t="s">
        <v>207</v>
      </c>
    </row>
    <row r="17659" spans="2:3" hidden="1">
      <c r="B17659" s="49" t="s">
        <v>15695</v>
      </c>
      <c r="C17659" s="49" t="s">
        <v>207</v>
      </c>
    </row>
    <row r="17660" spans="2:3" hidden="1">
      <c r="B17660" s="49" t="s">
        <v>15696</v>
      </c>
      <c r="C17660" s="49" t="s">
        <v>207</v>
      </c>
    </row>
    <row r="17661" spans="2:3" hidden="1">
      <c r="B17661" s="49" t="s">
        <v>15697</v>
      </c>
      <c r="C17661" s="49" t="s">
        <v>207</v>
      </c>
    </row>
    <row r="17662" spans="2:3" hidden="1">
      <c r="B17662" s="49" t="s">
        <v>15698</v>
      </c>
      <c r="C17662" s="49" t="s">
        <v>207</v>
      </c>
    </row>
    <row r="17663" spans="2:3" hidden="1">
      <c r="B17663" s="49" t="s">
        <v>15699</v>
      </c>
      <c r="C17663" s="49" t="s">
        <v>207</v>
      </c>
    </row>
    <row r="17664" spans="2:3" hidden="1">
      <c r="B17664" s="49" t="s">
        <v>15700</v>
      </c>
      <c r="C17664" s="49" t="s">
        <v>207</v>
      </c>
    </row>
    <row r="17665" spans="2:3" hidden="1">
      <c r="B17665" s="49" t="s">
        <v>15701</v>
      </c>
      <c r="C17665" s="49" t="s">
        <v>207</v>
      </c>
    </row>
    <row r="17666" spans="2:3" hidden="1">
      <c r="B17666" s="49" t="s">
        <v>15702</v>
      </c>
      <c r="C17666" s="49" t="s">
        <v>207</v>
      </c>
    </row>
    <row r="17667" spans="2:3" hidden="1">
      <c r="B17667" s="49" t="s">
        <v>15703</v>
      </c>
      <c r="C17667" s="49" t="s">
        <v>207</v>
      </c>
    </row>
    <row r="17668" spans="2:3" hidden="1">
      <c r="B17668" s="49" t="s">
        <v>15704</v>
      </c>
      <c r="C17668" s="49" t="s">
        <v>207</v>
      </c>
    </row>
    <row r="17669" spans="2:3" hidden="1">
      <c r="B17669" s="49" t="s">
        <v>15705</v>
      </c>
      <c r="C17669" s="49" t="s">
        <v>207</v>
      </c>
    </row>
    <row r="17670" spans="2:3" hidden="1">
      <c r="B17670" s="49" t="s">
        <v>15706</v>
      </c>
      <c r="C17670" s="49" t="s">
        <v>207</v>
      </c>
    </row>
    <row r="17671" spans="2:3" hidden="1">
      <c r="B17671" s="49" t="s">
        <v>15707</v>
      </c>
      <c r="C17671" s="49" t="s">
        <v>207</v>
      </c>
    </row>
    <row r="17672" spans="2:3" hidden="1">
      <c r="B17672" s="49" t="s">
        <v>15708</v>
      </c>
      <c r="C17672" s="49" t="s">
        <v>207</v>
      </c>
    </row>
    <row r="17673" spans="2:3" hidden="1">
      <c r="B17673" s="49" t="s">
        <v>15709</v>
      </c>
      <c r="C17673" s="49" t="s">
        <v>207</v>
      </c>
    </row>
    <row r="17674" spans="2:3" hidden="1">
      <c r="B17674" s="49" t="s">
        <v>15710</v>
      </c>
      <c r="C17674" s="49" t="s">
        <v>207</v>
      </c>
    </row>
    <row r="17675" spans="2:3" hidden="1">
      <c r="B17675" s="49" t="s">
        <v>15711</v>
      </c>
      <c r="C17675" s="49" t="s">
        <v>207</v>
      </c>
    </row>
    <row r="17676" spans="2:3" hidden="1">
      <c r="B17676" s="49" t="s">
        <v>15712</v>
      </c>
      <c r="C17676" s="49" t="s">
        <v>207</v>
      </c>
    </row>
    <row r="17677" spans="2:3" hidden="1">
      <c r="B17677" s="49" t="s">
        <v>15713</v>
      </c>
      <c r="C17677" s="49" t="s">
        <v>207</v>
      </c>
    </row>
    <row r="17678" spans="2:3" hidden="1">
      <c r="B17678" s="49" t="s">
        <v>15714</v>
      </c>
      <c r="C17678" s="49" t="s">
        <v>207</v>
      </c>
    </row>
    <row r="17679" spans="2:3" hidden="1">
      <c r="B17679" s="49" t="s">
        <v>15715</v>
      </c>
      <c r="C17679" s="49" t="s">
        <v>207</v>
      </c>
    </row>
    <row r="17680" spans="2:3" hidden="1">
      <c r="B17680" s="49" t="s">
        <v>15716</v>
      </c>
      <c r="C17680" s="49" t="s">
        <v>207</v>
      </c>
    </row>
    <row r="17681" spans="2:3" hidden="1">
      <c r="B17681" s="49" t="s">
        <v>15717</v>
      </c>
      <c r="C17681" s="49" t="s">
        <v>207</v>
      </c>
    </row>
    <row r="17682" spans="2:3" hidden="1">
      <c r="B17682" s="49" t="s">
        <v>15718</v>
      </c>
      <c r="C17682" s="49" t="s">
        <v>207</v>
      </c>
    </row>
    <row r="17683" spans="2:3" hidden="1">
      <c r="B17683" s="49" t="s">
        <v>15719</v>
      </c>
      <c r="C17683" s="49" t="s">
        <v>207</v>
      </c>
    </row>
    <row r="17684" spans="2:3" hidden="1">
      <c r="B17684" s="49" t="s">
        <v>15720</v>
      </c>
      <c r="C17684" s="49" t="s">
        <v>207</v>
      </c>
    </row>
    <row r="17685" spans="2:3" hidden="1">
      <c r="B17685" s="49" t="s">
        <v>15721</v>
      </c>
      <c r="C17685" s="49" t="s">
        <v>207</v>
      </c>
    </row>
    <row r="17686" spans="2:3" hidden="1">
      <c r="B17686" s="49" t="s">
        <v>15722</v>
      </c>
      <c r="C17686" s="49" t="s">
        <v>207</v>
      </c>
    </row>
    <row r="17687" spans="2:3" hidden="1">
      <c r="B17687" s="49" t="s">
        <v>15723</v>
      </c>
      <c r="C17687" s="49" t="s">
        <v>207</v>
      </c>
    </row>
    <row r="17688" spans="2:3" hidden="1">
      <c r="B17688" s="49" t="s">
        <v>15724</v>
      </c>
      <c r="C17688" s="49" t="s">
        <v>207</v>
      </c>
    </row>
    <row r="17689" spans="2:3" hidden="1">
      <c r="B17689" s="49" t="s">
        <v>15725</v>
      </c>
      <c r="C17689" s="49" t="s">
        <v>207</v>
      </c>
    </row>
    <row r="17690" spans="2:3" hidden="1">
      <c r="B17690" s="49" t="s">
        <v>15726</v>
      </c>
      <c r="C17690" s="49" t="s">
        <v>207</v>
      </c>
    </row>
    <row r="17691" spans="2:3" hidden="1">
      <c r="B17691" s="49" t="s">
        <v>15727</v>
      </c>
      <c r="C17691" s="49" t="s">
        <v>207</v>
      </c>
    </row>
    <row r="17692" spans="2:3" hidden="1">
      <c r="B17692" s="49" t="s">
        <v>15728</v>
      </c>
      <c r="C17692" s="49" t="s">
        <v>207</v>
      </c>
    </row>
    <row r="17693" spans="2:3" hidden="1">
      <c r="B17693" s="49" t="s">
        <v>15729</v>
      </c>
      <c r="C17693" s="49" t="s">
        <v>207</v>
      </c>
    </row>
    <row r="17694" spans="2:3" hidden="1">
      <c r="B17694" s="49" t="s">
        <v>15730</v>
      </c>
      <c r="C17694" s="49" t="s">
        <v>207</v>
      </c>
    </row>
    <row r="17695" spans="2:3" hidden="1">
      <c r="B17695" s="49" t="s">
        <v>15731</v>
      </c>
      <c r="C17695" s="49" t="s">
        <v>207</v>
      </c>
    </row>
    <row r="17696" spans="2:3" hidden="1">
      <c r="B17696" s="49" t="s">
        <v>15732</v>
      </c>
      <c r="C17696" s="49" t="s">
        <v>207</v>
      </c>
    </row>
    <row r="17697" spans="2:3" hidden="1">
      <c r="B17697" s="49" t="s">
        <v>15733</v>
      </c>
      <c r="C17697" s="49" t="s">
        <v>207</v>
      </c>
    </row>
    <row r="17698" spans="2:3" hidden="1">
      <c r="B17698" s="49" t="s">
        <v>15734</v>
      </c>
      <c r="C17698" s="49" t="s">
        <v>207</v>
      </c>
    </row>
    <row r="17699" spans="2:3" hidden="1">
      <c r="B17699" s="49" t="s">
        <v>15735</v>
      </c>
      <c r="C17699" s="49" t="s">
        <v>207</v>
      </c>
    </row>
    <row r="17700" spans="2:3" hidden="1">
      <c r="B17700" s="49" t="s">
        <v>15736</v>
      </c>
      <c r="C17700" s="49" t="s">
        <v>207</v>
      </c>
    </row>
    <row r="17701" spans="2:3" hidden="1">
      <c r="B17701" s="49" t="s">
        <v>15737</v>
      </c>
      <c r="C17701" s="49" t="s">
        <v>207</v>
      </c>
    </row>
    <row r="17702" spans="2:3" hidden="1">
      <c r="B17702" s="49" t="s">
        <v>15738</v>
      </c>
      <c r="C17702" s="49" t="s">
        <v>207</v>
      </c>
    </row>
    <row r="17703" spans="2:3" hidden="1">
      <c r="B17703" s="49" t="s">
        <v>15739</v>
      </c>
      <c r="C17703" s="49" t="s">
        <v>207</v>
      </c>
    </row>
    <row r="17704" spans="2:3" hidden="1">
      <c r="B17704" s="49" t="s">
        <v>15740</v>
      </c>
      <c r="C17704" s="49" t="s">
        <v>207</v>
      </c>
    </row>
    <row r="17705" spans="2:3" hidden="1">
      <c r="B17705" s="49" t="s">
        <v>15741</v>
      </c>
      <c r="C17705" s="49" t="s">
        <v>207</v>
      </c>
    </row>
    <row r="17706" spans="2:3" hidden="1">
      <c r="B17706" s="49" t="s">
        <v>15742</v>
      </c>
      <c r="C17706" s="49" t="s">
        <v>207</v>
      </c>
    </row>
    <row r="17707" spans="2:3" hidden="1">
      <c r="B17707" s="49" t="s">
        <v>15743</v>
      </c>
      <c r="C17707" s="49" t="s">
        <v>207</v>
      </c>
    </row>
    <row r="17708" spans="2:3" hidden="1">
      <c r="B17708" s="49" t="s">
        <v>15744</v>
      </c>
      <c r="C17708" s="49" t="s">
        <v>207</v>
      </c>
    </row>
    <row r="17709" spans="2:3" hidden="1">
      <c r="B17709" s="49" t="s">
        <v>15745</v>
      </c>
      <c r="C17709" s="49" t="s">
        <v>207</v>
      </c>
    </row>
    <row r="17710" spans="2:3" hidden="1">
      <c r="B17710" s="49" t="s">
        <v>15746</v>
      </c>
      <c r="C17710" s="49" t="s">
        <v>207</v>
      </c>
    </row>
    <row r="17711" spans="2:3" hidden="1">
      <c r="B17711" s="49" t="s">
        <v>15747</v>
      </c>
      <c r="C17711" s="49" t="s">
        <v>207</v>
      </c>
    </row>
    <row r="17712" spans="2:3" hidden="1">
      <c r="B17712" s="49" t="s">
        <v>15748</v>
      </c>
      <c r="C17712" s="49" t="s">
        <v>207</v>
      </c>
    </row>
    <row r="17713" spans="2:3" hidden="1">
      <c r="B17713" s="49" t="s">
        <v>15749</v>
      </c>
      <c r="C17713" s="49" t="s">
        <v>207</v>
      </c>
    </row>
    <row r="17714" spans="2:3" hidden="1">
      <c r="B17714" s="49" t="s">
        <v>15750</v>
      </c>
      <c r="C17714" s="49" t="s">
        <v>207</v>
      </c>
    </row>
    <row r="17715" spans="2:3" hidden="1">
      <c r="B17715" s="49" t="s">
        <v>15751</v>
      </c>
      <c r="C17715" s="49" t="s">
        <v>207</v>
      </c>
    </row>
    <row r="17716" spans="2:3" hidden="1">
      <c r="B17716" s="49" t="s">
        <v>15752</v>
      </c>
      <c r="C17716" s="49" t="s">
        <v>207</v>
      </c>
    </row>
    <row r="17717" spans="2:3" hidden="1">
      <c r="B17717" s="49" t="s">
        <v>15753</v>
      </c>
      <c r="C17717" s="49" t="s">
        <v>207</v>
      </c>
    </row>
    <row r="17718" spans="2:3" hidden="1">
      <c r="B17718" s="49" t="s">
        <v>15754</v>
      </c>
      <c r="C17718" s="49" t="s">
        <v>207</v>
      </c>
    </row>
    <row r="17719" spans="2:3" hidden="1">
      <c r="B17719" s="49" t="s">
        <v>15755</v>
      </c>
      <c r="C17719" s="49" t="s">
        <v>207</v>
      </c>
    </row>
    <row r="17720" spans="2:3" hidden="1">
      <c r="B17720" s="49" t="s">
        <v>15756</v>
      </c>
      <c r="C17720" s="49" t="s">
        <v>207</v>
      </c>
    </row>
    <row r="17721" spans="2:3" hidden="1">
      <c r="B17721" s="49" t="s">
        <v>15757</v>
      </c>
      <c r="C17721" s="49" t="s">
        <v>207</v>
      </c>
    </row>
    <row r="17722" spans="2:3" hidden="1">
      <c r="B17722" s="49" t="s">
        <v>15758</v>
      </c>
      <c r="C17722" s="49" t="s">
        <v>207</v>
      </c>
    </row>
    <row r="17723" spans="2:3" hidden="1">
      <c r="B17723" s="49" t="s">
        <v>15759</v>
      </c>
      <c r="C17723" s="49" t="s">
        <v>207</v>
      </c>
    </row>
    <row r="17724" spans="2:3" hidden="1">
      <c r="B17724" s="49" t="s">
        <v>15760</v>
      </c>
      <c r="C17724" s="49" t="s">
        <v>207</v>
      </c>
    </row>
    <row r="17725" spans="2:3" hidden="1">
      <c r="B17725" s="49" t="s">
        <v>15761</v>
      </c>
      <c r="C17725" s="49" t="s">
        <v>207</v>
      </c>
    </row>
    <row r="17726" spans="2:3" hidden="1">
      <c r="B17726" s="49" t="s">
        <v>15762</v>
      </c>
      <c r="C17726" s="49" t="s">
        <v>207</v>
      </c>
    </row>
    <row r="17727" spans="2:3" hidden="1">
      <c r="B17727" s="49" t="s">
        <v>15763</v>
      </c>
      <c r="C17727" s="49" t="s">
        <v>207</v>
      </c>
    </row>
    <row r="17728" spans="2:3" hidden="1">
      <c r="B17728" s="49" t="s">
        <v>15764</v>
      </c>
      <c r="C17728" s="49" t="s">
        <v>207</v>
      </c>
    </row>
    <row r="17729" spans="2:3" hidden="1">
      <c r="B17729" s="49" t="s">
        <v>15765</v>
      </c>
      <c r="C17729" s="49" t="s">
        <v>207</v>
      </c>
    </row>
    <row r="17730" spans="2:3" hidden="1">
      <c r="B17730" s="49" t="s">
        <v>15766</v>
      </c>
      <c r="C17730" s="49" t="s">
        <v>207</v>
      </c>
    </row>
    <row r="17731" spans="2:3" hidden="1">
      <c r="B17731" s="49" t="s">
        <v>15767</v>
      </c>
      <c r="C17731" s="49" t="s">
        <v>207</v>
      </c>
    </row>
    <row r="17732" spans="2:3" hidden="1">
      <c r="B17732" s="49" t="s">
        <v>15768</v>
      </c>
      <c r="C17732" s="49" t="s">
        <v>207</v>
      </c>
    </row>
    <row r="17733" spans="2:3" hidden="1">
      <c r="B17733" s="49" t="s">
        <v>15769</v>
      </c>
      <c r="C17733" s="49" t="s">
        <v>207</v>
      </c>
    </row>
    <row r="17734" spans="2:3" hidden="1">
      <c r="B17734" s="49" t="s">
        <v>15770</v>
      </c>
      <c r="C17734" s="49" t="s">
        <v>207</v>
      </c>
    </row>
    <row r="17735" spans="2:3" hidden="1">
      <c r="B17735" s="49" t="s">
        <v>15771</v>
      </c>
      <c r="C17735" s="49" t="s">
        <v>207</v>
      </c>
    </row>
    <row r="17736" spans="2:3" hidden="1">
      <c r="B17736" s="49" t="s">
        <v>15772</v>
      </c>
      <c r="C17736" s="49" t="s">
        <v>207</v>
      </c>
    </row>
    <row r="17737" spans="2:3" hidden="1">
      <c r="B17737" s="49" t="s">
        <v>15773</v>
      </c>
      <c r="C17737" s="49" t="s">
        <v>207</v>
      </c>
    </row>
    <row r="17738" spans="2:3" hidden="1">
      <c r="B17738" s="49" t="s">
        <v>15774</v>
      </c>
      <c r="C17738" s="49" t="s">
        <v>207</v>
      </c>
    </row>
    <row r="17739" spans="2:3" hidden="1">
      <c r="B17739" s="49" t="s">
        <v>15775</v>
      </c>
      <c r="C17739" s="49" t="s">
        <v>207</v>
      </c>
    </row>
    <row r="17740" spans="2:3" hidden="1">
      <c r="B17740" s="49" t="s">
        <v>15776</v>
      </c>
      <c r="C17740" s="49" t="s">
        <v>207</v>
      </c>
    </row>
    <row r="17741" spans="2:3" hidden="1">
      <c r="B17741" s="49" t="s">
        <v>15777</v>
      </c>
      <c r="C17741" s="49" t="s">
        <v>207</v>
      </c>
    </row>
    <row r="17742" spans="2:3" hidden="1">
      <c r="B17742" s="49" t="s">
        <v>15778</v>
      </c>
      <c r="C17742" s="49" t="s">
        <v>207</v>
      </c>
    </row>
    <row r="17743" spans="2:3" hidden="1">
      <c r="B17743" s="49" t="s">
        <v>15779</v>
      </c>
      <c r="C17743" s="49" t="s">
        <v>207</v>
      </c>
    </row>
    <row r="17744" spans="2:3" hidden="1">
      <c r="B17744" s="49" t="s">
        <v>15780</v>
      </c>
      <c r="C17744" s="49" t="s">
        <v>207</v>
      </c>
    </row>
    <row r="17745" spans="2:3" hidden="1">
      <c r="B17745" s="49" t="s">
        <v>15781</v>
      </c>
      <c r="C17745" s="49" t="s">
        <v>207</v>
      </c>
    </row>
    <row r="17746" spans="2:3" hidden="1">
      <c r="B17746" s="49" t="s">
        <v>15782</v>
      </c>
      <c r="C17746" s="49" t="s">
        <v>207</v>
      </c>
    </row>
    <row r="17747" spans="2:3" hidden="1">
      <c r="B17747" s="49" t="s">
        <v>15783</v>
      </c>
      <c r="C17747" s="49" t="s">
        <v>207</v>
      </c>
    </row>
    <row r="17748" spans="2:3" hidden="1">
      <c r="B17748" s="49" t="s">
        <v>15784</v>
      </c>
      <c r="C17748" s="49" t="s">
        <v>207</v>
      </c>
    </row>
    <row r="17749" spans="2:3" hidden="1">
      <c r="B17749" s="49" t="s">
        <v>15785</v>
      </c>
      <c r="C17749" s="49" t="s">
        <v>207</v>
      </c>
    </row>
    <row r="17750" spans="2:3" hidden="1">
      <c r="B17750" s="49" t="s">
        <v>15786</v>
      </c>
      <c r="C17750" s="49" t="s">
        <v>207</v>
      </c>
    </row>
    <row r="17751" spans="2:3" hidden="1">
      <c r="B17751" s="49" t="s">
        <v>15787</v>
      </c>
      <c r="C17751" s="49" t="s">
        <v>207</v>
      </c>
    </row>
    <row r="17752" spans="2:3" hidden="1">
      <c r="B17752" s="49" t="s">
        <v>15788</v>
      </c>
      <c r="C17752" s="49" t="s">
        <v>207</v>
      </c>
    </row>
    <row r="17753" spans="2:3" hidden="1">
      <c r="B17753" s="49" t="s">
        <v>15789</v>
      </c>
      <c r="C17753" s="49" t="s">
        <v>207</v>
      </c>
    </row>
    <row r="17754" spans="2:3" hidden="1">
      <c r="B17754" s="49" t="s">
        <v>15790</v>
      </c>
      <c r="C17754" s="49" t="s">
        <v>207</v>
      </c>
    </row>
    <row r="17755" spans="2:3" hidden="1">
      <c r="B17755" s="49" t="s">
        <v>15791</v>
      </c>
      <c r="C17755" s="49" t="s">
        <v>207</v>
      </c>
    </row>
    <row r="17756" spans="2:3" hidden="1">
      <c r="B17756" s="49" t="s">
        <v>15792</v>
      </c>
      <c r="C17756" s="49" t="s">
        <v>207</v>
      </c>
    </row>
    <row r="17757" spans="2:3" hidden="1">
      <c r="B17757" s="49" t="s">
        <v>15793</v>
      </c>
      <c r="C17757" s="49" t="s">
        <v>207</v>
      </c>
    </row>
    <row r="17758" spans="2:3" hidden="1">
      <c r="B17758" s="49" t="s">
        <v>15794</v>
      </c>
      <c r="C17758" s="49" t="s">
        <v>207</v>
      </c>
    </row>
    <row r="17759" spans="2:3" hidden="1">
      <c r="B17759" s="49" t="s">
        <v>15795</v>
      </c>
      <c r="C17759" s="49" t="s">
        <v>207</v>
      </c>
    </row>
    <row r="17760" spans="2:3" hidden="1">
      <c r="B17760" s="49" t="s">
        <v>15796</v>
      </c>
      <c r="C17760" s="49" t="s">
        <v>207</v>
      </c>
    </row>
    <row r="17761" spans="2:3" hidden="1">
      <c r="B17761" s="49" t="s">
        <v>15797</v>
      </c>
      <c r="C17761" s="49" t="s">
        <v>207</v>
      </c>
    </row>
    <row r="17762" spans="2:3" hidden="1">
      <c r="B17762" s="49" t="s">
        <v>15798</v>
      </c>
      <c r="C17762" s="49" t="s">
        <v>207</v>
      </c>
    </row>
    <row r="17763" spans="2:3" hidden="1">
      <c r="B17763" s="49" t="s">
        <v>15799</v>
      </c>
      <c r="C17763" s="49" t="s">
        <v>207</v>
      </c>
    </row>
    <row r="17764" spans="2:3" hidden="1">
      <c r="B17764" s="49" t="s">
        <v>15800</v>
      </c>
      <c r="C17764" s="49" t="s">
        <v>207</v>
      </c>
    </row>
    <row r="17765" spans="2:3" hidden="1">
      <c r="B17765" s="49" t="s">
        <v>15801</v>
      </c>
      <c r="C17765" s="49" t="s">
        <v>207</v>
      </c>
    </row>
    <row r="17766" spans="2:3" hidden="1">
      <c r="B17766" s="49" t="s">
        <v>15802</v>
      </c>
      <c r="C17766" s="49" t="s">
        <v>207</v>
      </c>
    </row>
    <row r="17767" spans="2:3" hidden="1">
      <c r="B17767" s="49" t="s">
        <v>15803</v>
      </c>
      <c r="C17767" s="49" t="s">
        <v>207</v>
      </c>
    </row>
    <row r="17768" spans="2:3" hidden="1">
      <c r="B17768" s="49" t="s">
        <v>15804</v>
      </c>
      <c r="C17768" s="49" t="s">
        <v>207</v>
      </c>
    </row>
    <row r="17769" spans="2:3" hidden="1">
      <c r="B17769" s="49" t="s">
        <v>15805</v>
      </c>
      <c r="C17769" s="49" t="s">
        <v>207</v>
      </c>
    </row>
    <row r="17770" spans="2:3" hidden="1">
      <c r="B17770" s="49" t="s">
        <v>15806</v>
      </c>
      <c r="C17770" s="49" t="s">
        <v>207</v>
      </c>
    </row>
    <row r="17771" spans="2:3" hidden="1">
      <c r="B17771" s="49" t="s">
        <v>15807</v>
      </c>
      <c r="C17771" s="49" t="s">
        <v>207</v>
      </c>
    </row>
    <row r="17772" spans="2:3" hidden="1">
      <c r="B17772" s="49" t="s">
        <v>15808</v>
      </c>
      <c r="C17772" s="49" t="s">
        <v>207</v>
      </c>
    </row>
    <row r="17773" spans="2:3" hidden="1">
      <c r="B17773" s="49" t="s">
        <v>15809</v>
      </c>
      <c r="C17773" s="49" t="s">
        <v>207</v>
      </c>
    </row>
    <row r="17774" spans="2:3" hidden="1">
      <c r="B17774" s="49" t="s">
        <v>15810</v>
      </c>
      <c r="C17774" s="49" t="s">
        <v>207</v>
      </c>
    </row>
    <row r="17775" spans="2:3" hidden="1">
      <c r="B17775" s="49" t="s">
        <v>15811</v>
      </c>
      <c r="C17775" s="49" t="s">
        <v>207</v>
      </c>
    </row>
    <row r="17776" spans="2:3" hidden="1">
      <c r="B17776" s="49" t="s">
        <v>15812</v>
      </c>
      <c r="C17776" s="49" t="s">
        <v>207</v>
      </c>
    </row>
    <row r="17777" spans="2:3" hidden="1">
      <c r="B17777" s="49" t="s">
        <v>15813</v>
      </c>
      <c r="C17777" s="49" t="s">
        <v>207</v>
      </c>
    </row>
    <row r="17778" spans="2:3" hidden="1">
      <c r="B17778" s="49" t="s">
        <v>15814</v>
      </c>
      <c r="C17778" s="49" t="s">
        <v>207</v>
      </c>
    </row>
    <row r="17779" spans="2:3" hidden="1">
      <c r="B17779" s="49" t="s">
        <v>15815</v>
      </c>
      <c r="C17779" s="49" t="s">
        <v>207</v>
      </c>
    </row>
    <row r="17780" spans="2:3" hidden="1">
      <c r="B17780" s="49" t="s">
        <v>15816</v>
      </c>
      <c r="C17780" s="49" t="s">
        <v>207</v>
      </c>
    </row>
    <row r="17781" spans="2:3" hidden="1">
      <c r="B17781" s="49" t="s">
        <v>15817</v>
      </c>
      <c r="C17781" s="49" t="s">
        <v>207</v>
      </c>
    </row>
    <row r="17782" spans="2:3" hidden="1">
      <c r="B17782" s="49" t="s">
        <v>15818</v>
      </c>
      <c r="C17782" s="49" t="s">
        <v>207</v>
      </c>
    </row>
    <row r="17783" spans="2:3" hidden="1">
      <c r="B17783" s="49" t="s">
        <v>15819</v>
      </c>
      <c r="C17783" s="49" t="s">
        <v>207</v>
      </c>
    </row>
    <row r="17784" spans="2:3">
      <c r="B17784" s="49" t="s">
        <v>15820</v>
      </c>
      <c r="C17784" s="49" t="s">
        <v>224</v>
      </c>
    </row>
    <row r="17785" spans="2:3">
      <c r="B17785" s="49" t="s">
        <v>15821</v>
      </c>
      <c r="C17785" s="49" t="s">
        <v>224</v>
      </c>
    </row>
    <row r="17786" spans="2:3" hidden="1">
      <c r="B17786" s="49" t="s">
        <v>15822</v>
      </c>
      <c r="C17786" s="49" t="s">
        <v>213</v>
      </c>
    </row>
    <row r="17787" spans="2:3">
      <c r="B17787" s="49" t="s">
        <v>15823</v>
      </c>
      <c r="C17787" s="49" t="s">
        <v>224</v>
      </c>
    </row>
    <row r="17788" spans="2:3" hidden="1">
      <c r="B17788" s="49" t="s">
        <v>15824</v>
      </c>
      <c r="C17788" s="49" t="s">
        <v>213</v>
      </c>
    </row>
    <row r="17789" spans="2:3" hidden="1">
      <c r="B17789" s="49" t="s">
        <v>15825</v>
      </c>
      <c r="C17789" s="49" t="s">
        <v>213</v>
      </c>
    </row>
    <row r="17790" spans="2:3">
      <c r="B17790" s="49" t="s">
        <v>15826</v>
      </c>
      <c r="C17790" s="49" t="s">
        <v>224</v>
      </c>
    </row>
    <row r="17791" spans="2:3" hidden="1">
      <c r="B17791" s="49" t="s">
        <v>15827</v>
      </c>
      <c r="C17791" s="49" t="s">
        <v>31</v>
      </c>
    </row>
    <row r="17792" spans="2:3" hidden="1">
      <c r="B17792" s="49" t="s">
        <v>15828</v>
      </c>
      <c r="C17792" s="49" t="s">
        <v>213</v>
      </c>
    </row>
    <row r="17793" spans="2:3" hidden="1">
      <c r="B17793" s="49" t="s">
        <v>15829</v>
      </c>
      <c r="C17793" s="49" t="s">
        <v>213</v>
      </c>
    </row>
    <row r="17794" spans="2:3" hidden="1">
      <c r="B17794" s="49" t="s">
        <v>15830</v>
      </c>
      <c r="C17794" s="49" t="s">
        <v>31</v>
      </c>
    </row>
    <row r="17795" spans="2:3" hidden="1">
      <c r="B17795" s="49" t="s">
        <v>15831</v>
      </c>
      <c r="C17795" s="49" t="s">
        <v>31</v>
      </c>
    </row>
    <row r="17796" spans="2:3" hidden="1">
      <c r="B17796" s="49" t="s">
        <v>15832</v>
      </c>
      <c r="C17796" s="49" t="s">
        <v>31</v>
      </c>
    </row>
    <row r="17797" spans="2:3" hidden="1">
      <c r="B17797" s="49" t="s">
        <v>15833</v>
      </c>
      <c r="C17797" s="49" t="s">
        <v>31</v>
      </c>
    </row>
    <row r="17798" spans="2:3" hidden="1">
      <c r="B17798" s="49" t="s">
        <v>15834</v>
      </c>
      <c r="C17798" s="49" t="s">
        <v>31</v>
      </c>
    </row>
    <row r="17799" spans="2:3" hidden="1">
      <c r="B17799" s="49" t="s">
        <v>15835</v>
      </c>
      <c r="C17799" s="49" t="s">
        <v>31</v>
      </c>
    </row>
    <row r="17800" spans="2:3" hidden="1">
      <c r="B17800" s="49" t="s">
        <v>15836</v>
      </c>
      <c r="C17800" s="49" t="s">
        <v>31</v>
      </c>
    </row>
    <row r="17801" spans="2:3" hidden="1">
      <c r="B17801" s="49" t="s">
        <v>15837</v>
      </c>
      <c r="C17801" s="49" t="s">
        <v>213</v>
      </c>
    </row>
    <row r="17802" spans="2:3">
      <c r="B17802" s="49" t="s">
        <v>15838</v>
      </c>
      <c r="C17802" s="49" t="s">
        <v>224</v>
      </c>
    </row>
    <row r="17803" spans="2:3" hidden="1">
      <c r="B17803" s="49" t="s">
        <v>15839</v>
      </c>
      <c r="C17803" s="49" t="s">
        <v>213</v>
      </c>
    </row>
    <row r="17804" spans="2:3">
      <c r="B17804" s="49" t="s">
        <v>15840</v>
      </c>
      <c r="C17804" s="49" t="s">
        <v>224</v>
      </c>
    </row>
    <row r="17805" spans="2:3" hidden="1">
      <c r="B17805" s="49" t="s">
        <v>15841</v>
      </c>
      <c r="C17805" s="49" t="s">
        <v>213</v>
      </c>
    </row>
    <row r="17806" spans="2:3" hidden="1">
      <c r="B17806" s="49" t="s">
        <v>15842</v>
      </c>
      <c r="C17806" s="49" t="s">
        <v>213</v>
      </c>
    </row>
    <row r="17807" spans="2:3">
      <c r="B17807" s="49" t="s">
        <v>15843</v>
      </c>
      <c r="C17807" s="49" t="s">
        <v>224</v>
      </c>
    </row>
    <row r="17808" spans="2:3" hidden="1">
      <c r="B17808" s="49" t="s">
        <v>15844</v>
      </c>
      <c r="C17808" s="49" t="s">
        <v>213</v>
      </c>
    </row>
    <row r="17809" spans="2:3" hidden="1">
      <c r="B17809" s="49" t="s">
        <v>15845</v>
      </c>
      <c r="C17809" s="49" t="s">
        <v>213</v>
      </c>
    </row>
    <row r="17810" spans="2:3" hidden="1">
      <c r="B17810" s="49" t="s">
        <v>15846</v>
      </c>
      <c r="C17810" s="49" t="s">
        <v>213</v>
      </c>
    </row>
    <row r="17811" spans="2:3" hidden="1">
      <c r="B17811" s="49" t="s">
        <v>15847</v>
      </c>
      <c r="C17811" s="49" t="s">
        <v>31</v>
      </c>
    </row>
    <row r="17812" spans="2:3" hidden="1">
      <c r="B17812" s="49" t="s">
        <v>15848</v>
      </c>
      <c r="C17812" s="49" t="s">
        <v>31</v>
      </c>
    </row>
    <row r="17813" spans="2:3" hidden="1">
      <c r="B17813" s="49" t="s">
        <v>15849</v>
      </c>
      <c r="C17813" s="49" t="s">
        <v>31</v>
      </c>
    </row>
    <row r="17814" spans="2:3" hidden="1">
      <c r="B17814" s="49" t="s">
        <v>15850</v>
      </c>
      <c r="C17814" s="49" t="s">
        <v>31</v>
      </c>
    </row>
    <row r="17815" spans="2:3" hidden="1">
      <c r="B17815" s="49" t="s">
        <v>15851</v>
      </c>
      <c r="C17815" s="49" t="s">
        <v>31</v>
      </c>
    </row>
    <row r="17816" spans="2:3" hidden="1">
      <c r="B17816" s="49" t="s">
        <v>15852</v>
      </c>
      <c r="C17816" s="49" t="s">
        <v>31</v>
      </c>
    </row>
    <row r="17817" spans="2:3" hidden="1">
      <c r="B17817" s="49" t="s">
        <v>15853</v>
      </c>
      <c r="C17817" s="49" t="s">
        <v>31</v>
      </c>
    </row>
    <row r="17818" spans="2:3" hidden="1">
      <c r="B17818" s="49" t="s">
        <v>15854</v>
      </c>
      <c r="C17818" s="49" t="s">
        <v>213</v>
      </c>
    </row>
    <row r="17819" spans="2:3" hidden="1">
      <c r="B17819" s="49" t="s">
        <v>15855</v>
      </c>
      <c r="C17819" s="49" t="s">
        <v>213</v>
      </c>
    </row>
    <row r="17820" spans="2:3">
      <c r="B17820" s="49" t="s">
        <v>15856</v>
      </c>
      <c r="C17820" s="49" t="s">
        <v>224</v>
      </c>
    </row>
    <row r="17821" spans="2:3" hidden="1">
      <c r="B17821" s="49" t="s">
        <v>15857</v>
      </c>
      <c r="C17821" s="49" t="s">
        <v>213</v>
      </c>
    </row>
    <row r="17822" spans="2:3" hidden="1">
      <c r="B17822" s="49" t="s">
        <v>15858</v>
      </c>
      <c r="C17822" s="49" t="s">
        <v>213</v>
      </c>
    </row>
    <row r="17823" spans="2:3">
      <c r="B17823" s="49" t="s">
        <v>15859</v>
      </c>
      <c r="C17823" s="49" t="s">
        <v>224</v>
      </c>
    </row>
    <row r="17824" spans="2:3" hidden="1">
      <c r="B17824" s="49" t="s">
        <v>15860</v>
      </c>
      <c r="C17824" s="49" t="s">
        <v>213</v>
      </c>
    </row>
    <row r="17825" spans="2:3" hidden="1">
      <c r="B17825" s="49" t="s">
        <v>15861</v>
      </c>
      <c r="C17825" s="49" t="s">
        <v>213</v>
      </c>
    </row>
    <row r="17826" spans="2:3" hidden="1">
      <c r="B17826" s="49" t="s">
        <v>15862</v>
      </c>
      <c r="C17826" s="49" t="s">
        <v>213</v>
      </c>
    </row>
    <row r="17827" spans="2:3">
      <c r="B17827" s="49" t="s">
        <v>15863</v>
      </c>
      <c r="C17827" s="49" t="s">
        <v>224</v>
      </c>
    </row>
    <row r="17828" spans="2:3" hidden="1">
      <c r="B17828" s="49" t="s">
        <v>15864</v>
      </c>
      <c r="C17828" s="49" t="s">
        <v>31</v>
      </c>
    </row>
    <row r="17829" spans="2:3" hidden="1">
      <c r="B17829" s="49" t="s">
        <v>15865</v>
      </c>
      <c r="C17829" s="49" t="s">
        <v>213</v>
      </c>
    </row>
    <row r="17830" spans="2:3" hidden="1">
      <c r="B17830" s="49" t="s">
        <v>15866</v>
      </c>
      <c r="C17830" s="49" t="s">
        <v>213</v>
      </c>
    </row>
    <row r="17831" spans="2:3" hidden="1">
      <c r="B17831" s="49" t="s">
        <v>15867</v>
      </c>
      <c r="C17831" s="49" t="s">
        <v>213</v>
      </c>
    </row>
    <row r="17832" spans="2:3" hidden="1">
      <c r="B17832" s="49" t="s">
        <v>15868</v>
      </c>
      <c r="C17832" s="49" t="s">
        <v>213</v>
      </c>
    </row>
    <row r="17833" spans="2:3" hidden="1">
      <c r="B17833" s="49" t="s">
        <v>15869</v>
      </c>
      <c r="C17833" s="49" t="s">
        <v>31</v>
      </c>
    </row>
    <row r="17834" spans="2:3" hidden="1">
      <c r="B17834" s="49" t="s">
        <v>15870</v>
      </c>
      <c r="C17834" s="49" t="s">
        <v>31</v>
      </c>
    </row>
    <row r="17835" spans="2:3" hidden="1">
      <c r="B17835" s="49" t="s">
        <v>15871</v>
      </c>
      <c r="C17835" s="49" t="s">
        <v>31</v>
      </c>
    </row>
    <row r="17836" spans="2:3" hidden="1">
      <c r="B17836" s="49" t="s">
        <v>15872</v>
      </c>
      <c r="C17836" s="49" t="s">
        <v>31</v>
      </c>
    </row>
    <row r="17837" spans="2:3" hidden="1">
      <c r="B17837" s="49" t="s">
        <v>15873</v>
      </c>
      <c r="C17837" s="49" t="s">
        <v>31</v>
      </c>
    </row>
    <row r="17838" spans="2:3" hidden="1">
      <c r="B17838" s="49" t="s">
        <v>15874</v>
      </c>
      <c r="C17838" s="49" t="s">
        <v>31</v>
      </c>
    </row>
    <row r="17839" spans="2:3" hidden="1">
      <c r="B17839" s="49" t="s">
        <v>15875</v>
      </c>
      <c r="C17839" s="49" t="s">
        <v>31</v>
      </c>
    </row>
    <row r="17840" spans="2:3" hidden="1">
      <c r="B17840" s="49" t="s">
        <v>15876</v>
      </c>
      <c r="C17840" s="49" t="s">
        <v>206</v>
      </c>
    </row>
    <row r="17841" spans="2:3" hidden="1">
      <c r="B17841" s="49" t="s">
        <v>15877</v>
      </c>
      <c r="C17841" s="49" t="s">
        <v>206</v>
      </c>
    </row>
    <row r="17842" spans="2:3" hidden="1">
      <c r="B17842" s="49" t="s">
        <v>15878</v>
      </c>
      <c r="C17842" s="49" t="s">
        <v>213</v>
      </c>
    </row>
    <row r="17843" spans="2:3" hidden="1">
      <c r="B17843" s="49" t="s">
        <v>15879</v>
      </c>
      <c r="C17843" s="49" t="s">
        <v>213</v>
      </c>
    </row>
    <row r="17844" spans="2:3" hidden="1">
      <c r="B17844" s="49" t="s">
        <v>15880</v>
      </c>
      <c r="C17844" s="49" t="s">
        <v>213</v>
      </c>
    </row>
    <row r="17845" spans="2:3" hidden="1">
      <c r="B17845" s="49" t="s">
        <v>15881</v>
      </c>
      <c r="C17845" s="49" t="s">
        <v>213</v>
      </c>
    </row>
    <row r="17846" spans="2:3" hidden="1">
      <c r="B17846" s="49" t="s">
        <v>15882</v>
      </c>
      <c r="C17846" s="49" t="s">
        <v>206</v>
      </c>
    </row>
    <row r="17847" spans="2:3" hidden="1">
      <c r="B17847" s="49" t="s">
        <v>15883</v>
      </c>
      <c r="C17847" s="49" t="s">
        <v>213</v>
      </c>
    </row>
    <row r="17848" spans="2:3" hidden="1">
      <c r="B17848" s="49" t="s">
        <v>15884</v>
      </c>
      <c r="C17848" s="49" t="s">
        <v>213</v>
      </c>
    </row>
    <row r="17849" spans="2:3" hidden="1">
      <c r="B17849" s="49" t="s">
        <v>15885</v>
      </c>
      <c r="C17849" s="49" t="s">
        <v>213</v>
      </c>
    </row>
    <row r="17850" spans="2:3" hidden="1">
      <c r="B17850" s="49" t="s">
        <v>15886</v>
      </c>
      <c r="C17850" s="49" t="s">
        <v>213</v>
      </c>
    </row>
    <row r="17851" spans="2:3" hidden="1">
      <c r="B17851" s="49" t="s">
        <v>15887</v>
      </c>
      <c r="C17851" s="49" t="s">
        <v>31</v>
      </c>
    </row>
    <row r="17852" spans="2:3" hidden="1">
      <c r="B17852" s="49" t="s">
        <v>15888</v>
      </c>
      <c r="C17852" s="49" t="s">
        <v>213</v>
      </c>
    </row>
    <row r="17853" spans="2:3" hidden="1">
      <c r="B17853" s="49" t="s">
        <v>15889</v>
      </c>
      <c r="C17853" s="49" t="s">
        <v>213</v>
      </c>
    </row>
    <row r="17854" spans="2:3" hidden="1">
      <c r="B17854" s="49" t="s">
        <v>15890</v>
      </c>
      <c r="C17854" s="49" t="s">
        <v>213</v>
      </c>
    </row>
    <row r="17855" spans="2:3" hidden="1">
      <c r="B17855" s="49" t="s">
        <v>15891</v>
      </c>
      <c r="C17855" s="49" t="s">
        <v>31</v>
      </c>
    </row>
    <row r="17856" spans="2:3" hidden="1">
      <c r="B17856" s="49" t="s">
        <v>15892</v>
      </c>
      <c r="C17856" s="49" t="s">
        <v>31</v>
      </c>
    </row>
    <row r="17857" spans="2:3" hidden="1">
      <c r="B17857" s="49" t="s">
        <v>15893</v>
      </c>
      <c r="C17857" s="49" t="s">
        <v>31</v>
      </c>
    </row>
    <row r="17858" spans="2:3" hidden="1">
      <c r="B17858" s="49" t="s">
        <v>15894</v>
      </c>
      <c r="C17858" s="49" t="s">
        <v>206</v>
      </c>
    </row>
    <row r="17859" spans="2:3" hidden="1">
      <c r="B17859" s="49" t="s">
        <v>15895</v>
      </c>
      <c r="C17859" s="49" t="s">
        <v>206</v>
      </c>
    </row>
    <row r="17860" spans="2:3" hidden="1">
      <c r="B17860" s="49" t="s">
        <v>15896</v>
      </c>
      <c r="C17860" s="49" t="s">
        <v>206</v>
      </c>
    </row>
    <row r="17861" spans="2:3" hidden="1">
      <c r="B17861" s="49" t="s">
        <v>15897</v>
      </c>
      <c r="C17861" s="49" t="s">
        <v>206</v>
      </c>
    </row>
    <row r="17862" spans="2:3" hidden="1">
      <c r="B17862" s="49" t="s">
        <v>15898</v>
      </c>
      <c r="C17862" s="49" t="s">
        <v>206</v>
      </c>
    </row>
    <row r="17863" spans="2:3" hidden="1">
      <c r="B17863" s="49" t="s">
        <v>15899</v>
      </c>
      <c r="C17863" s="49" t="s">
        <v>206</v>
      </c>
    </row>
    <row r="17864" spans="2:3" hidden="1">
      <c r="B17864" s="49" t="s">
        <v>15900</v>
      </c>
      <c r="C17864" s="49" t="s">
        <v>206</v>
      </c>
    </row>
    <row r="17865" spans="2:3" hidden="1">
      <c r="B17865" s="49" t="s">
        <v>15901</v>
      </c>
      <c r="C17865" s="49" t="s">
        <v>206</v>
      </c>
    </row>
    <row r="17866" spans="2:3" hidden="1">
      <c r="B17866" s="49" t="s">
        <v>15902</v>
      </c>
      <c r="C17866" s="49" t="s">
        <v>206</v>
      </c>
    </row>
    <row r="17867" spans="2:3" hidden="1">
      <c r="B17867" s="49" t="s">
        <v>15903</v>
      </c>
      <c r="C17867" s="49" t="s">
        <v>206</v>
      </c>
    </row>
    <row r="17868" spans="2:3" hidden="1">
      <c r="B17868" s="49" t="s">
        <v>15904</v>
      </c>
      <c r="C17868" s="49" t="s">
        <v>206</v>
      </c>
    </row>
    <row r="17869" spans="2:3" hidden="1">
      <c r="B17869" s="49" t="s">
        <v>15905</v>
      </c>
      <c r="C17869" s="49" t="s">
        <v>206</v>
      </c>
    </row>
    <row r="17870" spans="2:3" hidden="1">
      <c r="B17870" s="49" t="s">
        <v>15906</v>
      </c>
      <c r="C17870" s="49" t="s">
        <v>206</v>
      </c>
    </row>
    <row r="17871" spans="2:3" hidden="1">
      <c r="B17871" s="49" t="s">
        <v>15907</v>
      </c>
      <c r="C17871" s="49" t="s">
        <v>206</v>
      </c>
    </row>
    <row r="17872" spans="2:3" hidden="1">
      <c r="B17872" s="49" t="s">
        <v>15908</v>
      </c>
      <c r="C17872" s="49" t="s">
        <v>206</v>
      </c>
    </row>
    <row r="17873" spans="2:3" hidden="1">
      <c r="B17873" s="49" t="s">
        <v>15909</v>
      </c>
      <c r="C17873" s="49" t="s">
        <v>206</v>
      </c>
    </row>
    <row r="17874" spans="2:3" hidden="1">
      <c r="B17874" s="49" t="s">
        <v>15910</v>
      </c>
      <c r="C17874" s="49" t="s">
        <v>206</v>
      </c>
    </row>
    <row r="17875" spans="2:3" hidden="1">
      <c r="B17875" s="49" t="s">
        <v>15911</v>
      </c>
      <c r="C17875" s="49" t="s">
        <v>206</v>
      </c>
    </row>
    <row r="17876" spans="2:3" hidden="1">
      <c r="B17876" s="49" t="s">
        <v>15912</v>
      </c>
      <c r="C17876" s="49" t="s">
        <v>206</v>
      </c>
    </row>
    <row r="17877" spans="2:3" hidden="1">
      <c r="B17877" s="49" t="s">
        <v>15913</v>
      </c>
      <c r="C17877" s="49" t="s">
        <v>206</v>
      </c>
    </row>
    <row r="17878" spans="2:3" hidden="1">
      <c r="B17878" s="49" t="s">
        <v>15914</v>
      </c>
      <c r="C17878" s="49" t="s">
        <v>206</v>
      </c>
    </row>
    <row r="17879" spans="2:3" hidden="1">
      <c r="B17879" s="49" t="s">
        <v>15915</v>
      </c>
      <c r="C17879" s="49" t="s">
        <v>206</v>
      </c>
    </row>
    <row r="17880" spans="2:3" hidden="1">
      <c r="B17880" s="49" t="s">
        <v>15916</v>
      </c>
      <c r="C17880" s="49" t="s">
        <v>206</v>
      </c>
    </row>
    <row r="17881" spans="2:3" hidden="1">
      <c r="B17881" s="49" t="s">
        <v>15917</v>
      </c>
      <c r="C17881" s="49" t="s">
        <v>206</v>
      </c>
    </row>
    <row r="17882" spans="2:3" hidden="1">
      <c r="B17882" s="49" t="s">
        <v>15918</v>
      </c>
      <c r="C17882" s="49" t="s">
        <v>213</v>
      </c>
    </row>
    <row r="17883" spans="2:3">
      <c r="B17883" s="49" t="s">
        <v>15919</v>
      </c>
      <c r="C17883" s="49" t="s">
        <v>224</v>
      </c>
    </row>
    <row r="17884" spans="2:3" hidden="1">
      <c r="B17884" s="49" t="s">
        <v>15920</v>
      </c>
      <c r="C17884" s="49" t="s">
        <v>213</v>
      </c>
    </row>
    <row r="17885" spans="2:3">
      <c r="B17885" s="49" t="s">
        <v>15921</v>
      </c>
      <c r="C17885" s="49" t="s">
        <v>224</v>
      </c>
    </row>
    <row r="17886" spans="2:3" hidden="1">
      <c r="B17886" s="49" t="s">
        <v>15922</v>
      </c>
      <c r="C17886" s="49" t="s">
        <v>213</v>
      </c>
    </row>
    <row r="17887" spans="2:3" hidden="1">
      <c r="B17887" s="49" t="s">
        <v>15923</v>
      </c>
      <c r="C17887" s="49" t="s">
        <v>213</v>
      </c>
    </row>
    <row r="17888" spans="2:3">
      <c r="B17888" s="49" t="s">
        <v>15924</v>
      </c>
      <c r="C17888" s="49" t="s">
        <v>224</v>
      </c>
    </row>
    <row r="17889" spans="2:3" hidden="1">
      <c r="B17889" s="49" t="s">
        <v>15925</v>
      </c>
      <c r="C17889" s="49" t="s">
        <v>213</v>
      </c>
    </row>
    <row r="17890" spans="2:3" hidden="1">
      <c r="B17890" s="49" t="s">
        <v>15926</v>
      </c>
      <c r="C17890" s="49" t="s">
        <v>213</v>
      </c>
    </row>
    <row r="17891" spans="2:3" hidden="1">
      <c r="B17891" s="49" t="s">
        <v>15927</v>
      </c>
      <c r="C17891" s="49" t="s">
        <v>213</v>
      </c>
    </row>
    <row r="17892" spans="2:3" hidden="1">
      <c r="B17892" s="49" t="s">
        <v>15928</v>
      </c>
      <c r="C17892" s="49" t="s">
        <v>31</v>
      </c>
    </row>
    <row r="17893" spans="2:3" hidden="1">
      <c r="B17893" s="49" t="s">
        <v>15929</v>
      </c>
      <c r="C17893" s="49" t="s">
        <v>31</v>
      </c>
    </row>
    <row r="17894" spans="2:3" hidden="1">
      <c r="B17894" s="49" t="s">
        <v>15930</v>
      </c>
      <c r="C17894" s="49" t="s">
        <v>31</v>
      </c>
    </row>
    <row r="17895" spans="2:3" hidden="1">
      <c r="B17895" s="49" t="s">
        <v>15931</v>
      </c>
      <c r="C17895" s="49" t="s">
        <v>31</v>
      </c>
    </row>
    <row r="17896" spans="2:3" hidden="1">
      <c r="B17896" s="49" t="s">
        <v>15932</v>
      </c>
      <c r="C17896" s="49" t="s">
        <v>31</v>
      </c>
    </row>
    <row r="17897" spans="2:3" hidden="1">
      <c r="B17897" s="49" t="s">
        <v>15933</v>
      </c>
      <c r="C17897" s="49" t="s">
        <v>31</v>
      </c>
    </row>
    <row r="17898" spans="2:3" hidden="1">
      <c r="B17898" s="49" t="s">
        <v>15934</v>
      </c>
      <c r="C17898" s="49" t="s">
        <v>31</v>
      </c>
    </row>
    <row r="17899" spans="2:3" hidden="1">
      <c r="B17899" s="49" t="s">
        <v>15935</v>
      </c>
      <c r="C17899" s="49" t="s">
        <v>213</v>
      </c>
    </row>
    <row r="17900" spans="2:3">
      <c r="B17900" s="49" t="s">
        <v>15936</v>
      </c>
      <c r="C17900" s="49" t="s">
        <v>224</v>
      </c>
    </row>
    <row r="17901" spans="2:3" hidden="1">
      <c r="B17901" s="49" t="s">
        <v>15937</v>
      </c>
      <c r="C17901" s="49" t="s">
        <v>213</v>
      </c>
    </row>
    <row r="17902" spans="2:3">
      <c r="B17902" s="49" t="s">
        <v>15938</v>
      </c>
      <c r="C17902" s="49" t="s">
        <v>224</v>
      </c>
    </row>
    <row r="17903" spans="2:3" hidden="1">
      <c r="B17903" s="49" t="s">
        <v>15939</v>
      </c>
      <c r="C17903" s="49" t="s">
        <v>213</v>
      </c>
    </row>
    <row r="17904" spans="2:3" hidden="1">
      <c r="B17904" s="49" t="s">
        <v>15940</v>
      </c>
      <c r="C17904" s="49" t="s">
        <v>213</v>
      </c>
    </row>
    <row r="17905" spans="2:3">
      <c r="B17905" s="49" t="s">
        <v>15941</v>
      </c>
      <c r="C17905" s="49" t="s">
        <v>224</v>
      </c>
    </row>
    <row r="17906" spans="2:3" hidden="1">
      <c r="B17906" s="49" t="s">
        <v>15942</v>
      </c>
      <c r="C17906" s="49" t="s">
        <v>213</v>
      </c>
    </row>
    <row r="17907" spans="2:3" hidden="1">
      <c r="B17907" s="49" t="s">
        <v>15943</v>
      </c>
      <c r="C17907" s="49" t="s">
        <v>213</v>
      </c>
    </row>
    <row r="17908" spans="2:3" hidden="1">
      <c r="B17908" s="49" t="s">
        <v>15944</v>
      </c>
      <c r="C17908" s="49" t="s">
        <v>213</v>
      </c>
    </row>
    <row r="17909" spans="2:3" hidden="1">
      <c r="B17909" s="49" t="s">
        <v>15945</v>
      </c>
      <c r="C17909" s="49" t="s">
        <v>31</v>
      </c>
    </row>
    <row r="17910" spans="2:3" hidden="1">
      <c r="B17910" s="49" t="s">
        <v>15946</v>
      </c>
      <c r="C17910" s="49" t="s">
        <v>213</v>
      </c>
    </row>
    <row r="17911" spans="2:3" hidden="1">
      <c r="B17911" s="49" t="s">
        <v>15947</v>
      </c>
      <c r="C17911" s="49" t="s">
        <v>213</v>
      </c>
    </row>
    <row r="17912" spans="2:3" hidden="1">
      <c r="B17912" s="49" t="s">
        <v>15948</v>
      </c>
      <c r="C17912" s="49" t="s">
        <v>213</v>
      </c>
    </row>
    <row r="17913" spans="2:3" hidden="1">
      <c r="B17913" s="49" t="s">
        <v>15949</v>
      </c>
      <c r="C17913" s="49" t="s">
        <v>31</v>
      </c>
    </row>
    <row r="17914" spans="2:3" hidden="1">
      <c r="B17914" s="49" t="s">
        <v>15950</v>
      </c>
      <c r="C17914" s="49" t="s">
        <v>31</v>
      </c>
    </row>
    <row r="17915" spans="2:3" hidden="1">
      <c r="B17915" s="49" t="s">
        <v>15951</v>
      </c>
      <c r="C17915" s="49" t="s">
        <v>31</v>
      </c>
    </row>
    <row r="17916" spans="2:3" hidden="1">
      <c r="B17916" s="49" t="s">
        <v>15952</v>
      </c>
      <c r="C17916" s="49" t="s">
        <v>213</v>
      </c>
    </row>
    <row r="17917" spans="2:3" hidden="1">
      <c r="B17917" s="49" t="s">
        <v>15953</v>
      </c>
      <c r="C17917" s="49" t="s">
        <v>213</v>
      </c>
    </row>
    <row r="17918" spans="2:3">
      <c r="B17918" s="49" t="s">
        <v>15954</v>
      </c>
      <c r="C17918" s="49" t="s">
        <v>224</v>
      </c>
    </row>
    <row r="17919" spans="2:3" hidden="1">
      <c r="B17919" s="49" t="s">
        <v>15955</v>
      </c>
      <c r="C17919" s="49" t="s">
        <v>213</v>
      </c>
    </row>
    <row r="17920" spans="2:3" hidden="1">
      <c r="B17920" s="49" t="s">
        <v>15956</v>
      </c>
      <c r="C17920" s="49" t="s">
        <v>213</v>
      </c>
    </row>
    <row r="17921" spans="2:3">
      <c r="B17921" s="49" t="s">
        <v>15957</v>
      </c>
      <c r="C17921" s="49" t="s">
        <v>224</v>
      </c>
    </row>
    <row r="17922" spans="2:3" hidden="1">
      <c r="B17922" s="49" t="s">
        <v>15958</v>
      </c>
      <c r="C17922" s="49" t="s">
        <v>213</v>
      </c>
    </row>
    <row r="17923" spans="2:3" hidden="1">
      <c r="B17923" s="49" t="s">
        <v>15959</v>
      </c>
      <c r="C17923" s="49" t="s">
        <v>213</v>
      </c>
    </row>
    <row r="17924" spans="2:3" hidden="1">
      <c r="B17924" s="49" t="s">
        <v>15960</v>
      </c>
      <c r="C17924" s="49" t="s">
        <v>213</v>
      </c>
    </row>
    <row r="17925" spans="2:3">
      <c r="B17925" s="49" t="s">
        <v>15961</v>
      </c>
      <c r="C17925" s="49" t="s">
        <v>224</v>
      </c>
    </row>
    <row r="17926" spans="2:3" hidden="1">
      <c r="B17926" s="49" t="s">
        <v>15962</v>
      </c>
      <c r="C17926" s="49" t="s">
        <v>213</v>
      </c>
    </row>
    <row r="17927" spans="2:3" hidden="1">
      <c r="B17927" s="49" t="s">
        <v>15963</v>
      </c>
      <c r="C17927" s="49" t="s">
        <v>213</v>
      </c>
    </row>
    <row r="17928" spans="2:3" hidden="1">
      <c r="B17928" s="49" t="s">
        <v>15964</v>
      </c>
      <c r="C17928" s="49" t="s">
        <v>213</v>
      </c>
    </row>
    <row r="17929" spans="2:3" hidden="1">
      <c r="B17929" s="49" t="s">
        <v>15965</v>
      </c>
      <c r="C17929" s="49" t="s">
        <v>213</v>
      </c>
    </row>
    <row r="17930" spans="2:3" hidden="1">
      <c r="B17930" s="49" t="s">
        <v>15966</v>
      </c>
      <c r="C17930" s="49" t="s">
        <v>213</v>
      </c>
    </row>
    <row r="17931" spans="2:3" hidden="1">
      <c r="B17931" s="49" t="s">
        <v>15967</v>
      </c>
      <c r="C17931" s="49" t="s">
        <v>31</v>
      </c>
    </row>
    <row r="17932" spans="2:3" hidden="1">
      <c r="B17932" s="49" t="s">
        <v>15968</v>
      </c>
      <c r="C17932" s="49" t="s">
        <v>213</v>
      </c>
    </row>
    <row r="17933" spans="2:3" hidden="1">
      <c r="B17933" s="49" t="s">
        <v>15969</v>
      </c>
      <c r="C17933" s="49" t="s">
        <v>213</v>
      </c>
    </row>
    <row r="17934" spans="2:3" hidden="1">
      <c r="B17934" s="49" t="s">
        <v>15970</v>
      </c>
      <c r="C17934" s="49" t="s">
        <v>213</v>
      </c>
    </row>
    <row r="17935" spans="2:3" hidden="1">
      <c r="B17935" s="49" t="s">
        <v>15971</v>
      </c>
      <c r="C17935" s="49" t="s">
        <v>31</v>
      </c>
    </row>
    <row r="17936" spans="2:3" hidden="1">
      <c r="B17936" s="49" t="s">
        <v>15972</v>
      </c>
      <c r="C17936" s="49" t="s">
        <v>31</v>
      </c>
    </row>
    <row r="17937" spans="2:3" hidden="1">
      <c r="B17937" s="49" t="s">
        <v>15973</v>
      </c>
      <c r="C17937" s="49" t="s">
        <v>31</v>
      </c>
    </row>
    <row r="17938" spans="2:3" hidden="1">
      <c r="B17938" s="49" t="s">
        <v>15974</v>
      </c>
      <c r="C17938" s="49" t="s">
        <v>213</v>
      </c>
    </row>
    <row r="17939" spans="2:3" hidden="1">
      <c r="B17939" s="49" t="s">
        <v>15975</v>
      </c>
      <c r="C17939" s="49" t="s">
        <v>213</v>
      </c>
    </row>
    <row r="17940" spans="2:3" hidden="1">
      <c r="B17940" s="49" t="s">
        <v>15976</v>
      </c>
      <c r="C17940" s="49" t="s">
        <v>213</v>
      </c>
    </row>
    <row r="17941" spans="2:3" hidden="1">
      <c r="B17941" s="49" t="s">
        <v>15977</v>
      </c>
      <c r="C17941" s="49" t="s">
        <v>213</v>
      </c>
    </row>
    <row r="17942" spans="2:3" hidden="1">
      <c r="B17942" s="49" t="s">
        <v>15978</v>
      </c>
      <c r="C17942" s="49" t="s">
        <v>213</v>
      </c>
    </row>
    <row r="17943" spans="2:3" hidden="1">
      <c r="B17943" s="49" t="s">
        <v>15979</v>
      </c>
      <c r="C17943" s="49" t="s">
        <v>213</v>
      </c>
    </row>
    <row r="17944" spans="2:3" hidden="1">
      <c r="B17944" s="49" t="s">
        <v>15980</v>
      </c>
      <c r="C17944" s="49" t="s">
        <v>213</v>
      </c>
    </row>
    <row r="17945" spans="2:3" hidden="1">
      <c r="B17945" s="49" t="s">
        <v>15981</v>
      </c>
      <c r="C17945" s="49" t="s">
        <v>213</v>
      </c>
    </row>
    <row r="17946" spans="2:3" hidden="1">
      <c r="B17946" s="49" t="s">
        <v>15982</v>
      </c>
      <c r="C17946" s="49" t="s">
        <v>213</v>
      </c>
    </row>
    <row r="17947" spans="2:3" hidden="1">
      <c r="B17947" s="49" t="s">
        <v>15983</v>
      </c>
      <c r="C17947" s="49" t="s">
        <v>213</v>
      </c>
    </row>
    <row r="17948" spans="2:3" hidden="1">
      <c r="B17948" s="49" t="s">
        <v>15984</v>
      </c>
      <c r="C17948" s="49" t="s">
        <v>213</v>
      </c>
    </row>
    <row r="17949" spans="2:3" hidden="1">
      <c r="B17949" s="49" t="s">
        <v>15985</v>
      </c>
      <c r="C17949" s="49" t="s">
        <v>213</v>
      </c>
    </row>
    <row r="17950" spans="2:3" hidden="1">
      <c r="B17950" s="49" t="s">
        <v>15986</v>
      </c>
      <c r="C17950" s="49" t="s">
        <v>213</v>
      </c>
    </row>
    <row r="17951" spans="2:3" hidden="1">
      <c r="B17951" s="49" t="s">
        <v>15987</v>
      </c>
      <c r="C17951" s="49" t="s">
        <v>213</v>
      </c>
    </row>
    <row r="17952" spans="2:3" hidden="1">
      <c r="B17952" s="49" t="s">
        <v>15988</v>
      </c>
      <c r="C17952" s="49" t="s">
        <v>213</v>
      </c>
    </row>
    <row r="17953" spans="2:3" hidden="1">
      <c r="B17953" s="49" t="s">
        <v>15989</v>
      </c>
      <c r="C17953" s="49" t="s">
        <v>31</v>
      </c>
    </row>
    <row r="17954" spans="2:3" hidden="1">
      <c r="B17954" s="49" t="s">
        <v>15990</v>
      </c>
      <c r="C17954" s="49" t="s">
        <v>213</v>
      </c>
    </row>
    <row r="17955" spans="2:3" hidden="1">
      <c r="B17955" s="49" t="s">
        <v>15991</v>
      </c>
      <c r="C17955" s="49" t="s">
        <v>213</v>
      </c>
    </row>
    <row r="17956" spans="2:3" hidden="1">
      <c r="B17956" s="49" t="s">
        <v>15992</v>
      </c>
      <c r="C17956" s="49" t="s">
        <v>206</v>
      </c>
    </row>
    <row r="17957" spans="2:3" hidden="1">
      <c r="B17957" s="49" t="s">
        <v>15993</v>
      </c>
      <c r="C17957" s="49" t="s">
        <v>206</v>
      </c>
    </row>
    <row r="17958" spans="2:3" hidden="1">
      <c r="B17958" s="49" t="s">
        <v>15994</v>
      </c>
      <c r="C17958" s="49" t="s">
        <v>206</v>
      </c>
    </row>
    <row r="17959" spans="2:3" hidden="1">
      <c r="B17959" s="49" t="s">
        <v>15995</v>
      </c>
      <c r="C17959" s="49" t="s">
        <v>206</v>
      </c>
    </row>
    <row r="17960" spans="2:3" hidden="1">
      <c r="B17960" s="49" t="s">
        <v>15996</v>
      </c>
      <c r="C17960" s="49" t="s">
        <v>206</v>
      </c>
    </row>
    <row r="17961" spans="2:3" hidden="1">
      <c r="B17961" s="49" t="s">
        <v>15997</v>
      </c>
      <c r="C17961" s="49" t="s">
        <v>206</v>
      </c>
    </row>
    <row r="17962" spans="2:3" hidden="1">
      <c r="B17962" s="49" t="s">
        <v>15998</v>
      </c>
      <c r="C17962" s="49" t="s">
        <v>206</v>
      </c>
    </row>
    <row r="17963" spans="2:3" hidden="1">
      <c r="B17963" s="49" t="s">
        <v>15999</v>
      </c>
      <c r="C17963" s="49" t="s">
        <v>206</v>
      </c>
    </row>
    <row r="17964" spans="2:3" hidden="1">
      <c r="B17964" s="49" t="s">
        <v>16000</v>
      </c>
      <c r="C17964" s="49" t="s">
        <v>206</v>
      </c>
    </row>
    <row r="17965" spans="2:3" hidden="1">
      <c r="B17965" s="49" t="s">
        <v>16001</v>
      </c>
      <c r="C17965" s="49" t="s">
        <v>206</v>
      </c>
    </row>
    <row r="17966" spans="2:3" hidden="1">
      <c r="B17966" s="49" t="s">
        <v>16002</v>
      </c>
      <c r="C17966" s="49" t="s">
        <v>206</v>
      </c>
    </row>
    <row r="17967" spans="2:3" hidden="1">
      <c r="B17967" s="49" t="s">
        <v>16003</v>
      </c>
      <c r="C17967" s="49" t="s">
        <v>206</v>
      </c>
    </row>
    <row r="17968" spans="2:3" hidden="1">
      <c r="B17968" s="49" t="s">
        <v>16004</v>
      </c>
      <c r="C17968" s="49" t="s">
        <v>206</v>
      </c>
    </row>
    <row r="17969" spans="2:3" hidden="1">
      <c r="B17969" s="49" t="s">
        <v>16005</v>
      </c>
      <c r="C17969" s="49" t="s">
        <v>206</v>
      </c>
    </row>
    <row r="17970" spans="2:3" hidden="1">
      <c r="B17970" s="49" t="s">
        <v>16006</v>
      </c>
      <c r="C17970" s="49" t="s">
        <v>206</v>
      </c>
    </row>
    <row r="17971" spans="2:3" hidden="1">
      <c r="B17971" s="49" t="s">
        <v>16007</v>
      </c>
      <c r="C17971" s="49" t="s">
        <v>206</v>
      </c>
    </row>
    <row r="17972" spans="2:3" hidden="1">
      <c r="B17972" s="49" t="s">
        <v>16008</v>
      </c>
      <c r="C17972" s="49" t="s">
        <v>206</v>
      </c>
    </row>
    <row r="17973" spans="2:3" hidden="1">
      <c r="B17973" s="49" t="s">
        <v>16009</v>
      </c>
      <c r="C17973" s="49" t="s">
        <v>206</v>
      </c>
    </row>
    <row r="17974" spans="2:3" hidden="1">
      <c r="B17974" s="49" t="s">
        <v>16010</v>
      </c>
      <c r="C17974" s="49" t="s">
        <v>206</v>
      </c>
    </row>
    <row r="17975" spans="2:3" hidden="1">
      <c r="B17975" s="49" t="s">
        <v>16011</v>
      </c>
      <c r="C17975" s="49" t="s">
        <v>206</v>
      </c>
    </row>
    <row r="17976" spans="2:3" hidden="1">
      <c r="B17976" s="49" t="s">
        <v>16012</v>
      </c>
      <c r="C17976" s="49" t="s">
        <v>206</v>
      </c>
    </row>
    <row r="17977" spans="2:3" hidden="1">
      <c r="B17977" s="49" t="s">
        <v>16013</v>
      </c>
      <c r="C17977" s="49" t="s">
        <v>206</v>
      </c>
    </row>
    <row r="17978" spans="2:3" hidden="1">
      <c r="B17978" s="49" t="s">
        <v>16014</v>
      </c>
      <c r="C17978" s="49" t="s">
        <v>206</v>
      </c>
    </row>
    <row r="17979" spans="2:3" hidden="1">
      <c r="B17979" s="49" t="s">
        <v>16015</v>
      </c>
      <c r="C17979" s="49" t="s">
        <v>206</v>
      </c>
    </row>
    <row r="17980" spans="2:3" hidden="1">
      <c r="B17980" s="49" t="s">
        <v>16016</v>
      </c>
      <c r="C17980" s="49" t="s">
        <v>213</v>
      </c>
    </row>
    <row r="17981" spans="2:3" hidden="1">
      <c r="B17981" s="49" t="s">
        <v>16017</v>
      </c>
      <c r="C17981" s="49" t="s">
        <v>213</v>
      </c>
    </row>
    <row r="17982" spans="2:3">
      <c r="B17982" s="49" t="s">
        <v>16018</v>
      </c>
      <c r="C17982" s="49" t="s">
        <v>224</v>
      </c>
    </row>
    <row r="17983" spans="2:3" hidden="1">
      <c r="B17983" s="49" t="s">
        <v>16019</v>
      </c>
      <c r="C17983" s="49" t="s">
        <v>213</v>
      </c>
    </row>
    <row r="17984" spans="2:3" hidden="1">
      <c r="B17984" s="49" t="s">
        <v>16020</v>
      </c>
      <c r="C17984" s="49" t="s">
        <v>213</v>
      </c>
    </row>
    <row r="17985" spans="2:3">
      <c r="B17985" s="49" t="s">
        <v>16021</v>
      </c>
      <c r="C17985" s="49" t="s">
        <v>224</v>
      </c>
    </row>
    <row r="17986" spans="2:3" hidden="1">
      <c r="B17986" s="49" t="s">
        <v>16022</v>
      </c>
      <c r="C17986" s="49" t="s">
        <v>213</v>
      </c>
    </row>
    <row r="17987" spans="2:3" hidden="1">
      <c r="B17987" s="49" t="s">
        <v>16023</v>
      </c>
      <c r="C17987" s="49" t="s">
        <v>213</v>
      </c>
    </row>
    <row r="17988" spans="2:3" hidden="1">
      <c r="B17988" s="49" t="s">
        <v>16024</v>
      </c>
      <c r="C17988" s="49" t="s">
        <v>213</v>
      </c>
    </row>
    <row r="17989" spans="2:3">
      <c r="B17989" s="49" t="s">
        <v>16025</v>
      </c>
      <c r="C17989" s="49" t="s">
        <v>224</v>
      </c>
    </row>
    <row r="17990" spans="2:3" hidden="1">
      <c r="B17990" s="49" t="s">
        <v>16026</v>
      </c>
      <c r="C17990" s="49" t="s">
        <v>31</v>
      </c>
    </row>
    <row r="17991" spans="2:3" hidden="1">
      <c r="B17991" s="49" t="s">
        <v>16027</v>
      </c>
      <c r="C17991" s="49" t="s">
        <v>213</v>
      </c>
    </row>
    <row r="17992" spans="2:3" hidden="1">
      <c r="B17992" s="49" t="s">
        <v>16028</v>
      </c>
      <c r="C17992" s="49" t="s">
        <v>213</v>
      </c>
    </row>
    <row r="17993" spans="2:3" hidden="1">
      <c r="B17993" s="49" t="s">
        <v>16029</v>
      </c>
      <c r="C17993" s="49" t="s">
        <v>213</v>
      </c>
    </row>
    <row r="17994" spans="2:3" hidden="1">
      <c r="B17994" s="49" t="s">
        <v>16030</v>
      </c>
      <c r="C17994" s="49" t="s">
        <v>213</v>
      </c>
    </row>
    <row r="17995" spans="2:3" hidden="1">
      <c r="B17995" s="49" t="s">
        <v>16031</v>
      </c>
      <c r="C17995" s="49" t="s">
        <v>31</v>
      </c>
    </row>
    <row r="17996" spans="2:3" hidden="1">
      <c r="B17996" s="49" t="s">
        <v>16032</v>
      </c>
      <c r="C17996" s="49" t="s">
        <v>31</v>
      </c>
    </row>
    <row r="17997" spans="2:3" hidden="1">
      <c r="B17997" s="49" t="s">
        <v>16033</v>
      </c>
      <c r="C17997" s="49" t="s">
        <v>31</v>
      </c>
    </row>
    <row r="17998" spans="2:3" hidden="1">
      <c r="B17998" s="49" t="s">
        <v>16034</v>
      </c>
      <c r="C17998" s="49" t="s">
        <v>31</v>
      </c>
    </row>
    <row r="17999" spans="2:3" hidden="1">
      <c r="B17999" s="49" t="s">
        <v>16035</v>
      </c>
      <c r="C17999" s="49" t="s">
        <v>31</v>
      </c>
    </row>
    <row r="18000" spans="2:3" hidden="1">
      <c r="B18000" s="49" t="s">
        <v>16036</v>
      </c>
      <c r="C18000" s="49" t="s">
        <v>31</v>
      </c>
    </row>
    <row r="18001" spans="2:3" hidden="1">
      <c r="B18001" s="49" t="s">
        <v>16037</v>
      </c>
      <c r="C18001" s="49" t="s">
        <v>31</v>
      </c>
    </row>
    <row r="18002" spans="2:3" hidden="1">
      <c r="B18002" s="49" t="s">
        <v>16038</v>
      </c>
      <c r="C18002" s="49" t="s">
        <v>213</v>
      </c>
    </row>
    <row r="18003" spans="2:3" hidden="1">
      <c r="B18003" s="49" t="s">
        <v>16039</v>
      </c>
      <c r="C18003" s="49" t="s">
        <v>213</v>
      </c>
    </row>
    <row r="18004" spans="2:3">
      <c r="B18004" s="49" t="s">
        <v>16040</v>
      </c>
      <c r="C18004" s="49" t="s">
        <v>224</v>
      </c>
    </row>
    <row r="18005" spans="2:3" hidden="1">
      <c r="B18005" s="49" t="s">
        <v>16041</v>
      </c>
      <c r="C18005" s="49" t="s">
        <v>213</v>
      </c>
    </row>
    <row r="18006" spans="2:3" hidden="1">
      <c r="B18006" s="49" t="s">
        <v>16042</v>
      </c>
      <c r="C18006" s="49" t="s">
        <v>213</v>
      </c>
    </row>
    <row r="18007" spans="2:3">
      <c r="B18007" s="49" t="s">
        <v>16043</v>
      </c>
      <c r="C18007" s="49" t="s">
        <v>224</v>
      </c>
    </row>
    <row r="18008" spans="2:3" hidden="1">
      <c r="B18008" s="49" t="s">
        <v>16044</v>
      </c>
      <c r="C18008" s="49" t="s">
        <v>213</v>
      </c>
    </row>
    <row r="18009" spans="2:3" hidden="1">
      <c r="B18009" s="49" t="s">
        <v>16045</v>
      </c>
      <c r="C18009" s="49" t="s">
        <v>213</v>
      </c>
    </row>
    <row r="18010" spans="2:3" hidden="1">
      <c r="B18010" s="49" t="s">
        <v>16046</v>
      </c>
      <c r="C18010" s="49" t="s">
        <v>213</v>
      </c>
    </row>
    <row r="18011" spans="2:3">
      <c r="B18011" s="49" t="s">
        <v>16047</v>
      </c>
      <c r="C18011" s="49" t="s">
        <v>224</v>
      </c>
    </row>
    <row r="18012" spans="2:3" hidden="1">
      <c r="B18012" s="49" t="s">
        <v>16048</v>
      </c>
      <c r="C18012" s="49" t="s">
        <v>213</v>
      </c>
    </row>
    <row r="18013" spans="2:3" hidden="1">
      <c r="B18013" s="49" t="s">
        <v>16049</v>
      </c>
      <c r="C18013" s="49" t="s">
        <v>213</v>
      </c>
    </row>
    <row r="18014" spans="2:3" hidden="1">
      <c r="B18014" s="49" t="s">
        <v>16050</v>
      </c>
      <c r="C18014" s="49" t="s">
        <v>213</v>
      </c>
    </row>
    <row r="18015" spans="2:3" hidden="1">
      <c r="B18015" s="49" t="s">
        <v>16051</v>
      </c>
      <c r="C18015" s="49" t="s">
        <v>213</v>
      </c>
    </row>
    <row r="18016" spans="2:3" hidden="1">
      <c r="B18016" s="49" t="s">
        <v>16052</v>
      </c>
      <c r="C18016" s="49" t="s">
        <v>213</v>
      </c>
    </row>
    <row r="18017" spans="2:3" hidden="1">
      <c r="B18017" s="49" t="s">
        <v>16053</v>
      </c>
      <c r="C18017" s="49" t="s">
        <v>31</v>
      </c>
    </row>
    <row r="18018" spans="2:3" hidden="1">
      <c r="B18018" s="49" t="s">
        <v>16054</v>
      </c>
      <c r="C18018" s="49" t="s">
        <v>213</v>
      </c>
    </row>
    <row r="18019" spans="2:3" hidden="1">
      <c r="B18019" s="49" t="s">
        <v>16055</v>
      </c>
      <c r="C18019" s="49" t="s">
        <v>213</v>
      </c>
    </row>
    <row r="18020" spans="2:3" hidden="1">
      <c r="B18020" s="49" t="s">
        <v>16056</v>
      </c>
      <c r="C18020" s="49" t="s">
        <v>213</v>
      </c>
    </row>
    <row r="18021" spans="2:3" hidden="1">
      <c r="B18021" s="49" t="s">
        <v>16057</v>
      </c>
      <c r="C18021" s="49" t="s">
        <v>31</v>
      </c>
    </row>
    <row r="18022" spans="2:3" hidden="1">
      <c r="B18022" s="49" t="s">
        <v>16058</v>
      </c>
      <c r="C18022" s="49" t="s">
        <v>31</v>
      </c>
    </row>
    <row r="18023" spans="2:3" hidden="1">
      <c r="B18023" s="49" t="s">
        <v>16059</v>
      </c>
      <c r="C18023" s="49" t="s">
        <v>31</v>
      </c>
    </row>
    <row r="18024" spans="2:3" hidden="1">
      <c r="B18024" s="49" t="s">
        <v>16060</v>
      </c>
      <c r="C18024" s="49" t="s">
        <v>213</v>
      </c>
    </row>
    <row r="18025" spans="2:3" hidden="1">
      <c r="B18025" s="49" t="s">
        <v>16061</v>
      </c>
      <c r="C18025" s="49" t="s">
        <v>213</v>
      </c>
    </row>
    <row r="18026" spans="2:3" hidden="1">
      <c r="B18026" s="49" t="s">
        <v>16062</v>
      </c>
      <c r="C18026" s="49" t="s">
        <v>213</v>
      </c>
    </row>
    <row r="18027" spans="2:3">
      <c r="B18027" s="49" t="s">
        <v>16063</v>
      </c>
      <c r="C18027" s="49" t="s">
        <v>224</v>
      </c>
    </row>
    <row r="18028" spans="2:3" hidden="1">
      <c r="B18028" s="49" t="s">
        <v>16064</v>
      </c>
      <c r="C18028" s="49" t="s">
        <v>213</v>
      </c>
    </row>
    <row r="18029" spans="2:3" hidden="1">
      <c r="B18029" s="49" t="s">
        <v>16065</v>
      </c>
      <c r="C18029" s="49" t="s">
        <v>213</v>
      </c>
    </row>
    <row r="18030" spans="2:3" hidden="1">
      <c r="B18030" s="49" t="s">
        <v>16066</v>
      </c>
      <c r="C18030" s="49" t="s">
        <v>213</v>
      </c>
    </row>
    <row r="18031" spans="2:3">
      <c r="B18031" s="49" t="s">
        <v>16067</v>
      </c>
      <c r="C18031" s="49" t="s">
        <v>224</v>
      </c>
    </row>
    <row r="18032" spans="2:3" hidden="1">
      <c r="B18032" s="49" t="s">
        <v>16068</v>
      </c>
      <c r="C18032" s="49" t="s">
        <v>213</v>
      </c>
    </row>
    <row r="18033" spans="2:3" hidden="1">
      <c r="B18033" s="49" t="s">
        <v>16069</v>
      </c>
      <c r="C18033" s="49" t="s">
        <v>213</v>
      </c>
    </row>
    <row r="18034" spans="2:3" hidden="1">
      <c r="B18034" s="49" t="s">
        <v>16070</v>
      </c>
      <c r="C18034" s="49" t="s">
        <v>213</v>
      </c>
    </row>
    <row r="18035" spans="2:3" hidden="1">
      <c r="B18035" s="49" t="s">
        <v>16071</v>
      </c>
      <c r="C18035" s="49" t="s">
        <v>213</v>
      </c>
    </row>
    <row r="18036" spans="2:3" hidden="1">
      <c r="B18036" s="49" t="s">
        <v>16072</v>
      </c>
      <c r="C18036" s="49" t="s">
        <v>213</v>
      </c>
    </row>
    <row r="18037" spans="2:3">
      <c r="B18037" s="49" t="s">
        <v>16073</v>
      </c>
      <c r="C18037" s="49" t="s">
        <v>224</v>
      </c>
    </row>
    <row r="18038" spans="2:3" hidden="1">
      <c r="B18038" s="49" t="s">
        <v>16074</v>
      </c>
      <c r="C18038" s="49" t="s">
        <v>213</v>
      </c>
    </row>
    <row r="18039" spans="2:3" hidden="1">
      <c r="B18039" s="49" t="s">
        <v>16075</v>
      </c>
      <c r="C18039" s="49" t="s">
        <v>213</v>
      </c>
    </row>
    <row r="18040" spans="2:3" hidden="1">
      <c r="B18040" s="49" t="s">
        <v>16076</v>
      </c>
      <c r="C18040" s="49" t="s">
        <v>213</v>
      </c>
    </row>
    <row r="18041" spans="2:3" hidden="1">
      <c r="B18041" s="49" t="s">
        <v>16077</v>
      </c>
      <c r="C18041" s="49" t="s">
        <v>213</v>
      </c>
    </row>
    <row r="18042" spans="2:3" hidden="1">
      <c r="B18042" s="49" t="s">
        <v>16078</v>
      </c>
      <c r="C18042" s="49" t="s">
        <v>213</v>
      </c>
    </row>
    <row r="18043" spans="2:3" hidden="1">
      <c r="B18043" s="49" t="s">
        <v>16079</v>
      </c>
      <c r="C18043" s="49" t="s">
        <v>31</v>
      </c>
    </row>
    <row r="18044" spans="2:3" hidden="1">
      <c r="B18044" s="49" t="s">
        <v>16080</v>
      </c>
      <c r="C18044" s="49" t="s">
        <v>213</v>
      </c>
    </row>
    <row r="18045" spans="2:3" hidden="1">
      <c r="B18045" s="49" t="s">
        <v>16081</v>
      </c>
      <c r="C18045" s="49" t="s">
        <v>213</v>
      </c>
    </row>
    <row r="18046" spans="2:3" hidden="1">
      <c r="B18046" s="49" t="s">
        <v>16082</v>
      </c>
      <c r="C18046" s="49" t="s">
        <v>213</v>
      </c>
    </row>
    <row r="18047" spans="2:3" hidden="1">
      <c r="B18047" s="49" t="s">
        <v>16083</v>
      </c>
      <c r="C18047" s="49" t="s">
        <v>31</v>
      </c>
    </row>
    <row r="18048" spans="2:3" hidden="1">
      <c r="B18048" s="49" t="s">
        <v>16084</v>
      </c>
      <c r="C18048" s="49" t="s">
        <v>31</v>
      </c>
    </row>
    <row r="18049" spans="2:3" hidden="1">
      <c r="B18049" s="49" t="s">
        <v>16085</v>
      </c>
      <c r="C18049" s="49" t="s">
        <v>31</v>
      </c>
    </row>
    <row r="18050" spans="2:3" hidden="1">
      <c r="B18050" s="49" t="s">
        <v>16086</v>
      </c>
      <c r="C18050" s="49" t="s">
        <v>206</v>
      </c>
    </row>
    <row r="18051" spans="2:3" hidden="1">
      <c r="B18051" s="49" t="s">
        <v>16087</v>
      </c>
      <c r="C18051" s="49" t="s">
        <v>213</v>
      </c>
    </row>
    <row r="18052" spans="2:3" hidden="1">
      <c r="B18052" s="49" t="s">
        <v>16088</v>
      </c>
      <c r="C18052" s="49" t="s">
        <v>213</v>
      </c>
    </row>
    <row r="18053" spans="2:3" hidden="1">
      <c r="B18053" s="49" t="s">
        <v>16089</v>
      </c>
      <c r="C18053" s="49" t="s">
        <v>213</v>
      </c>
    </row>
    <row r="18054" spans="2:3" hidden="1">
      <c r="B18054" s="49" t="s">
        <v>16090</v>
      </c>
      <c r="C18054" s="49" t="s">
        <v>213</v>
      </c>
    </row>
    <row r="18055" spans="2:3" hidden="1">
      <c r="B18055" s="49" t="s">
        <v>16091</v>
      </c>
      <c r="C18055" s="49" t="s">
        <v>213</v>
      </c>
    </row>
    <row r="18056" spans="2:3" hidden="1">
      <c r="B18056" s="49" t="s">
        <v>16092</v>
      </c>
      <c r="C18056" s="49" t="s">
        <v>213</v>
      </c>
    </row>
    <row r="18057" spans="2:3" hidden="1">
      <c r="B18057" s="49" t="s">
        <v>16093</v>
      </c>
      <c r="C18057" s="49" t="s">
        <v>213</v>
      </c>
    </row>
    <row r="18058" spans="2:3" hidden="1">
      <c r="B18058" s="49" t="s">
        <v>16094</v>
      </c>
      <c r="C18058" s="49" t="s">
        <v>213</v>
      </c>
    </row>
    <row r="18059" spans="2:3" hidden="1">
      <c r="B18059" s="49" t="s">
        <v>16095</v>
      </c>
      <c r="C18059" s="49" t="s">
        <v>213</v>
      </c>
    </row>
    <row r="18060" spans="2:3" hidden="1">
      <c r="B18060" s="49" t="s">
        <v>16096</v>
      </c>
      <c r="C18060" s="49" t="s">
        <v>213</v>
      </c>
    </row>
    <row r="18061" spans="2:3" hidden="1">
      <c r="B18061" s="49" t="s">
        <v>16097</v>
      </c>
      <c r="C18061" s="49" t="s">
        <v>213</v>
      </c>
    </row>
    <row r="18062" spans="2:3" hidden="1">
      <c r="B18062" s="49" t="s">
        <v>16098</v>
      </c>
      <c r="C18062" s="49" t="s">
        <v>213</v>
      </c>
    </row>
    <row r="18063" spans="2:3" hidden="1">
      <c r="B18063" s="49" t="s">
        <v>16099</v>
      </c>
      <c r="C18063" s="49" t="s">
        <v>213</v>
      </c>
    </row>
    <row r="18064" spans="2:3" hidden="1">
      <c r="B18064" s="49" t="s">
        <v>16100</v>
      </c>
      <c r="C18064" s="49" t="s">
        <v>213</v>
      </c>
    </row>
    <row r="18065" spans="2:3" hidden="1">
      <c r="B18065" s="49" t="s">
        <v>16101</v>
      </c>
      <c r="C18065" s="49" t="s">
        <v>213</v>
      </c>
    </row>
    <row r="18066" spans="2:3" hidden="1">
      <c r="B18066" s="49" t="s">
        <v>16102</v>
      </c>
      <c r="C18066" s="49" t="s">
        <v>213</v>
      </c>
    </row>
    <row r="18067" spans="2:3" hidden="1">
      <c r="B18067" s="49" t="s">
        <v>16103</v>
      </c>
      <c r="C18067" s="49" t="s">
        <v>213</v>
      </c>
    </row>
    <row r="18068" spans="2:3" hidden="1">
      <c r="B18068" s="49" t="s">
        <v>16104</v>
      </c>
      <c r="C18068" s="49" t="s">
        <v>213</v>
      </c>
    </row>
    <row r="18069" spans="2:3" hidden="1">
      <c r="B18069" s="49" t="s">
        <v>16105</v>
      </c>
      <c r="C18069" s="49" t="s">
        <v>31</v>
      </c>
    </row>
    <row r="18070" spans="2:3" hidden="1">
      <c r="B18070" s="49" t="s">
        <v>16106</v>
      </c>
      <c r="C18070" s="49" t="s">
        <v>213</v>
      </c>
    </row>
    <row r="18071" spans="2:3" hidden="1">
      <c r="B18071" s="49" t="s">
        <v>16107</v>
      </c>
      <c r="C18071" s="49" t="s">
        <v>213</v>
      </c>
    </row>
    <row r="18072" spans="2:3" hidden="1">
      <c r="B18072" s="49" t="s">
        <v>16108</v>
      </c>
      <c r="C18072" s="49" t="s">
        <v>206</v>
      </c>
    </row>
    <row r="18073" spans="2:3" hidden="1">
      <c r="B18073" s="49" t="s">
        <v>16109</v>
      </c>
      <c r="C18073" s="49" t="s">
        <v>206</v>
      </c>
    </row>
    <row r="18074" spans="2:3" hidden="1">
      <c r="B18074" s="49" t="s">
        <v>16110</v>
      </c>
      <c r="C18074" s="49" t="s">
        <v>206</v>
      </c>
    </row>
    <row r="18075" spans="2:3" hidden="1">
      <c r="B18075" s="49" t="s">
        <v>16111</v>
      </c>
      <c r="C18075" s="49" t="s">
        <v>206</v>
      </c>
    </row>
    <row r="18076" spans="2:3" hidden="1">
      <c r="B18076" s="49" t="s">
        <v>16112</v>
      </c>
      <c r="C18076" s="49" t="s">
        <v>206</v>
      </c>
    </row>
    <row r="18077" spans="2:3" hidden="1">
      <c r="B18077" s="49" t="s">
        <v>16113</v>
      </c>
      <c r="C18077" s="49" t="s">
        <v>206</v>
      </c>
    </row>
    <row r="18078" spans="2:3" hidden="1">
      <c r="B18078" s="49" t="s">
        <v>16114</v>
      </c>
      <c r="C18078" s="49" t="s">
        <v>206</v>
      </c>
    </row>
    <row r="18079" spans="2:3" hidden="1">
      <c r="B18079" s="49" t="s">
        <v>16115</v>
      </c>
      <c r="C18079" s="49" t="s">
        <v>206</v>
      </c>
    </row>
    <row r="18080" spans="2:3" hidden="1">
      <c r="B18080" s="49" t="s">
        <v>16116</v>
      </c>
      <c r="C18080" s="49" t="s">
        <v>206</v>
      </c>
    </row>
    <row r="18081" spans="2:3" hidden="1">
      <c r="B18081" s="49" t="s">
        <v>16117</v>
      </c>
      <c r="C18081" s="49" t="s">
        <v>206</v>
      </c>
    </row>
    <row r="18082" spans="2:3" hidden="1">
      <c r="B18082" s="49" t="s">
        <v>16118</v>
      </c>
      <c r="C18082" s="49" t="s">
        <v>206</v>
      </c>
    </row>
    <row r="18083" spans="2:3" hidden="1">
      <c r="B18083" s="49" t="s">
        <v>16119</v>
      </c>
      <c r="C18083" s="49" t="s">
        <v>206</v>
      </c>
    </row>
    <row r="18084" spans="2:3" hidden="1">
      <c r="B18084" s="49" t="s">
        <v>16120</v>
      </c>
      <c r="C18084" s="49" t="s">
        <v>206</v>
      </c>
    </row>
    <row r="18085" spans="2:3" hidden="1">
      <c r="B18085" s="49" t="s">
        <v>16121</v>
      </c>
      <c r="C18085" s="49" t="s">
        <v>206</v>
      </c>
    </row>
    <row r="18086" spans="2:3" hidden="1">
      <c r="B18086" s="49" t="s">
        <v>16122</v>
      </c>
      <c r="C18086" s="49" t="s">
        <v>206</v>
      </c>
    </row>
    <row r="18087" spans="2:3" hidden="1">
      <c r="B18087" s="49" t="s">
        <v>16123</v>
      </c>
      <c r="C18087" s="49" t="s">
        <v>206</v>
      </c>
    </row>
    <row r="18088" spans="2:3" hidden="1">
      <c r="B18088" s="49" t="s">
        <v>16124</v>
      </c>
      <c r="C18088" s="49" t="s">
        <v>206</v>
      </c>
    </row>
    <row r="18089" spans="2:3" hidden="1">
      <c r="B18089" s="49" t="s">
        <v>16125</v>
      </c>
      <c r="C18089" s="49" t="s">
        <v>206</v>
      </c>
    </row>
    <row r="18090" spans="2:3" hidden="1">
      <c r="B18090" s="49" t="s">
        <v>16126</v>
      </c>
      <c r="C18090" s="49" t="s">
        <v>206</v>
      </c>
    </row>
    <row r="18091" spans="2:3" hidden="1">
      <c r="B18091" s="49" t="s">
        <v>16127</v>
      </c>
      <c r="C18091" s="49" t="s">
        <v>206</v>
      </c>
    </row>
    <row r="18092" spans="2:3" hidden="1">
      <c r="B18092" s="49" t="s">
        <v>16128</v>
      </c>
      <c r="C18092" s="49" t="s">
        <v>206</v>
      </c>
    </row>
    <row r="18093" spans="2:3" hidden="1">
      <c r="B18093" s="49" t="s">
        <v>16129</v>
      </c>
      <c r="C18093" s="49" t="s">
        <v>206</v>
      </c>
    </row>
    <row r="18094" spans="2:3" hidden="1">
      <c r="B18094" s="49" t="s">
        <v>16130</v>
      </c>
      <c r="C18094" s="49" t="s">
        <v>206</v>
      </c>
    </row>
    <row r="18095" spans="2:3" hidden="1">
      <c r="B18095" s="49" t="s">
        <v>16131</v>
      </c>
      <c r="C18095" s="49" t="s">
        <v>206</v>
      </c>
    </row>
    <row r="18096" spans="2:3" hidden="1">
      <c r="B18096" s="49" t="s">
        <v>16132</v>
      </c>
      <c r="C18096" s="49" t="s">
        <v>209</v>
      </c>
    </row>
    <row r="18097" spans="2:3" hidden="1">
      <c r="B18097" s="49" t="s">
        <v>16133</v>
      </c>
      <c r="C18097" s="49" t="s">
        <v>209</v>
      </c>
    </row>
    <row r="18098" spans="2:3" hidden="1">
      <c r="B18098" s="49" t="s">
        <v>16134</v>
      </c>
      <c r="C18098" s="49" t="s">
        <v>213</v>
      </c>
    </row>
    <row r="18099" spans="2:3" hidden="1">
      <c r="B18099" s="49" t="s">
        <v>16135</v>
      </c>
      <c r="C18099" s="49" t="s">
        <v>213</v>
      </c>
    </row>
    <row r="18100" spans="2:3" hidden="1">
      <c r="B18100" s="49" t="s">
        <v>16136</v>
      </c>
      <c r="C18100" s="49" t="s">
        <v>213</v>
      </c>
    </row>
    <row r="18101" spans="2:3" hidden="1">
      <c r="B18101" s="49" t="s">
        <v>16137</v>
      </c>
      <c r="C18101" s="49" t="s">
        <v>213</v>
      </c>
    </row>
    <row r="18102" spans="2:3" hidden="1">
      <c r="B18102" s="49" t="s">
        <v>16138</v>
      </c>
      <c r="C18102" s="49" t="s">
        <v>209</v>
      </c>
    </row>
    <row r="18103" spans="2:3" hidden="1">
      <c r="B18103" s="49" t="s">
        <v>16139</v>
      </c>
      <c r="C18103" s="49" t="s">
        <v>213</v>
      </c>
    </row>
    <row r="18104" spans="2:3" hidden="1">
      <c r="B18104" s="49" t="s">
        <v>16140</v>
      </c>
      <c r="C18104" s="49" t="s">
        <v>213</v>
      </c>
    </row>
    <row r="18105" spans="2:3" hidden="1">
      <c r="B18105" s="49" t="s">
        <v>16141</v>
      </c>
      <c r="C18105" s="49" t="s">
        <v>213</v>
      </c>
    </row>
    <row r="18106" spans="2:3" hidden="1">
      <c r="B18106" s="49" t="s">
        <v>16142</v>
      </c>
      <c r="C18106" s="49" t="s">
        <v>213</v>
      </c>
    </row>
    <row r="18107" spans="2:3" hidden="1">
      <c r="B18107" s="49" t="s">
        <v>16143</v>
      </c>
      <c r="C18107" s="49" t="s">
        <v>31</v>
      </c>
    </row>
    <row r="18108" spans="2:3" hidden="1">
      <c r="B18108" s="49" t="s">
        <v>16144</v>
      </c>
      <c r="C18108" s="49" t="s">
        <v>213</v>
      </c>
    </row>
    <row r="18109" spans="2:3" hidden="1">
      <c r="B18109" s="49" t="s">
        <v>16145</v>
      </c>
      <c r="C18109" s="49" t="s">
        <v>213</v>
      </c>
    </row>
    <row r="18110" spans="2:3" hidden="1">
      <c r="B18110" s="49" t="s">
        <v>16146</v>
      </c>
      <c r="C18110" s="49" t="s">
        <v>213</v>
      </c>
    </row>
    <row r="18111" spans="2:3" hidden="1">
      <c r="B18111" s="49" t="s">
        <v>16147</v>
      </c>
      <c r="C18111" s="49" t="s">
        <v>31</v>
      </c>
    </row>
    <row r="18112" spans="2:3" hidden="1">
      <c r="B18112" s="49" t="s">
        <v>16148</v>
      </c>
      <c r="C18112" s="49" t="s">
        <v>31</v>
      </c>
    </row>
    <row r="18113" spans="2:3" hidden="1">
      <c r="B18113" s="49" t="s">
        <v>16149</v>
      </c>
      <c r="C18113" s="49" t="s">
        <v>31</v>
      </c>
    </row>
    <row r="18114" spans="2:3" hidden="1">
      <c r="B18114" s="49" t="s">
        <v>16150</v>
      </c>
      <c r="C18114" s="49" t="s">
        <v>213</v>
      </c>
    </row>
    <row r="18115" spans="2:3" hidden="1">
      <c r="B18115" s="49" t="s">
        <v>16151</v>
      </c>
      <c r="C18115" s="49" t="s">
        <v>213</v>
      </c>
    </row>
    <row r="18116" spans="2:3" hidden="1">
      <c r="B18116" s="49" t="s">
        <v>16152</v>
      </c>
      <c r="C18116" s="49" t="s">
        <v>213</v>
      </c>
    </row>
    <row r="18117" spans="2:3" hidden="1">
      <c r="B18117" s="49" t="s">
        <v>16153</v>
      </c>
      <c r="C18117" s="49" t="s">
        <v>213</v>
      </c>
    </row>
    <row r="18118" spans="2:3" hidden="1">
      <c r="B18118" s="49" t="s">
        <v>16154</v>
      </c>
      <c r="C18118" s="49" t="s">
        <v>213</v>
      </c>
    </row>
    <row r="18119" spans="2:3" hidden="1">
      <c r="B18119" s="49" t="s">
        <v>16155</v>
      </c>
      <c r="C18119" s="49" t="s">
        <v>213</v>
      </c>
    </row>
    <row r="18120" spans="2:3" hidden="1">
      <c r="B18120" s="49" t="s">
        <v>16156</v>
      </c>
      <c r="C18120" s="49" t="s">
        <v>213</v>
      </c>
    </row>
    <row r="18121" spans="2:3" hidden="1">
      <c r="B18121" s="49" t="s">
        <v>16157</v>
      </c>
      <c r="C18121" s="49" t="s">
        <v>213</v>
      </c>
    </row>
    <row r="18122" spans="2:3" hidden="1">
      <c r="B18122" s="49" t="s">
        <v>16158</v>
      </c>
      <c r="C18122" s="49" t="s">
        <v>213</v>
      </c>
    </row>
    <row r="18123" spans="2:3" hidden="1">
      <c r="B18123" s="49" t="s">
        <v>16159</v>
      </c>
      <c r="C18123" s="49" t="s">
        <v>213</v>
      </c>
    </row>
    <row r="18124" spans="2:3" hidden="1">
      <c r="B18124" s="49" t="s">
        <v>16160</v>
      </c>
      <c r="C18124" s="49" t="s">
        <v>213</v>
      </c>
    </row>
    <row r="18125" spans="2:3" hidden="1">
      <c r="B18125" s="49" t="s">
        <v>16161</v>
      </c>
      <c r="C18125" s="49" t="s">
        <v>213</v>
      </c>
    </row>
    <row r="18126" spans="2:3" hidden="1">
      <c r="B18126" s="49" t="s">
        <v>16162</v>
      </c>
      <c r="C18126" s="49" t="s">
        <v>213</v>
      </c>
    </row>
    <row r="18127" spans="2:3" hidden="1">
      <c r="B18127" s="49" t="s">
        <v>16163</v>
      </c>
      <c r="C18127" s="49" t="s">
        <v>213</v>
      </c>
    </row>
    <row r="18128" spans="2:3" hidden="1">
      <c r="B18128" s="49" t="s">
        <v>16164</v>
      </c>
      <c r="C18128" s="49" t="s">
        <v>213</v>
      </c>
    </row>
    <row r="18129" spans="2:3" hidden="1">
      <c r="B18129" s="49" t="s">
        <v>16165</v>
      </c>
      <c r="C18129" s="49" t="s">
        <v>31</v>
      </c>
    </row>
    <row r="18130" spans="2:3" hidden="1">
      <c r="B18130" s="49" t="s">
        <v>16166</v>
      </c>
      <c r="C18130" s="49" t="s">
        <v>213</v>
      </c>
    </row>
    <row r="18131" spans="2:3" hidden="1">
      <c r="B18131" s="49" t="s">
        <v>16167</v>
      </c>
      <c r="C18131" s="49" t="s">
        <v>213</v>
      </c>
    </row>
    <row r="18132" spans="2:3" hidden="1">
      <c r="B18132" s="49" t="s">
        <v>16168</v>
      </c>
      <c r="C18132" s="49" t="s">
        <v>209</v>
      </c>
    </row>
    <row r="18133" spans="2:3" hidden="1">
      <c r="B18133" s="49" t="s">
        <v>16169</v>
      </c>
      <c r="C18133" s="49" t="s">
        <v>213</v>
      </c>
    </row>
    <row r="18134" spans="2:3" hidden="1">
      <c r="B18134" s="49" t="s">
        <v>16170</v>
      </c>
      <c r="C18134" s="49" t="s">
        <v>213</v>
      </c>
    </row>
    <row r="18135" spans="2:3" hidden="1">
      <c r="B18135" s="49" t="s">
        <v>16171</v>
      </c>
      <c r="C18135" s="49" t="s">
        <v>213</v>
      </c>
    </row>
    <row r="18136" spans="2:3" hidden="1">
      <c r="B18136" s="49" t="s">
        <v>16172</v>
      </c>
      <c r="C18136" s="49" t="s">
        <v>213</v>
      </c>
    </row>
    <row r="18137" spans="2:3" hidden="1">
      <c r="B18137" s="49" t="s">
        <v>16173</v>
      </c>
      <c r="C18137" s="49" t="s">
        <v>213</v>
      </c>
    </row>
    <row r="18138" spans="2:3" hidden="1">
      <c r="B18138" s="49" t="s">
        <v>16174</v>
      </c>
      <c r="C18138" s="49" t="s">
        <v>213</v>
      </c>
    </row>
    <row r="18139" spans="2:3" hidden="1">
      <c r="B18139" s="49" t="s">
        <v>16175</v>
      </c>
      <c r="C18139" s="49" t="s">
        <v>213</v>
      </c>
    </row>
    <row r="18140" spans="2:3" hidden="1">
      <c r="B18140" s="49" t="s">
        <v>16176</v>
      </c>
      <c r="C18140" s="49" t="s">
        <v>213</v>
      </c>
    </row>
    <row r="18141" spans="2:3" hidden="1">
      <c r="B18141" s="49" t="s">
        <v>16177</v>
      </c>
      <c r="C18141" s="49" t="s">
        <v>213</v>
      </c>
    </row>
    <row r="18142" spans="2:3" hidden="1">
      <c r="B18142" s="49" t="s">
        <v>16178</v>
      </c>
      <c r="C18142" s="49" t="s">
        <v>213</v>
      </c>
    </row>
    <row r="18143" spans="2:3" hidden="1">
      <c r="B18143" s="49" t="s">
        <v>16179</v>
      </c>
      <c r="C18143" s="49" t="s">
        <v>213</v>
      </c>
    </row>
    <row r="18144" spans="2:3" hidden="1">
      <c r="B18144" s="49" t="s">
        <v>16180</v>
      </c>
      <c r="C18144" s="49" t="s">
        <v>213</v>
      </c>
    </row>
    <row r="18145" spans="2:3" hidden="1">
      <c r="B18145" s="49" t="s">
        <v>16181</v>
      </c>
      <c r="C18145" s="49" t="s">
        <v>213</v>
      </c>
    </row>
    <row r="18146" spans="2:3" hidden="1">
      <c r="B18146" s="49" t="s">
        <v>16182</v>
      </c>
      <c r="C18146" s="49" t="s">
        <v>213</v>
      </c>
    </row>
    <row r="18147" spans="2:3" hidden="1">
      <c r="B18147" s="49" t="s">
        <v>16183</v>
      </c>
      <c r="C18147" s="49" t="s">
        <v>213</v>
      </c>
    </row>
    <row r="18148" spans="2:3" hidden="1">
      <c r="B18148" s="49" t="s">
        <v>16184</v>
      </c>
      <c r="C18148" s="49" t="s">
        <v>213</v>
      </c>
    </row>
    <row r="18149" spans="2:3" hidden="1">
      <c r="B18149" s="49" t="s">
        <v>16185</v>
      </c>
      <c r="C18149" s="49" t="s">
        <v>213</v>
      </c>
    </row>
    <row r="18150" spans="2:3" hidden="1">
      <c r="B18150" s="49" t="s">
        <v>16186</v>
      </c>
      <c r="C18150" s="49" t="s">
        <v>213</v>
      </c>
    </row>
    <row r="18151" spans="2:3" hidden="1">
      <c r="B18151" s="49" t="s">
        <v>16187</v>
      </c>
      <c r="C18151" s="49" t="s">
        <v>31</v>
      </c>
    </row>
    <row r="18152" spans="2:3" hidden="1">
      <c r="B18152" s="49" t="s">
        <v>16188</v>
      </c>
      <c r="C18152" s="49" t="s">
        <v>213</v>
      </c>
    </row>
    <row r="18153" spans="2:3" hidden="1">
      <c r="B18153" s="49" t="s">
        <v>16189</v>
      </c>
      <c r="C18153" s="49" t="s">
        <v>213</v>
      </c>
    </row>
    <row r="18154" spans="2:3" hidden="1">
      <c r="B18154" s="49" t="s">
        <v>16190</v>
      </c>
      <c r="C18154" s="49" t="s">
        <v>209</v>
      </c>
    </row>
    <row r="18155" spans="2:3" hidden="1">
      <c r="B18155" s="49" t="s">
        <v>16191</v>
      </c>
      <c r="C18155" s="49" t="s">
        <v>213</v>
      </c>
    </row>
    <row r="18156" spans="2:3" hidden="1">
      <c r="B18156" s="49" t="s">
        <v>16192</v>
      </c>
      <c r="C18156" s="49" t="s">
        <v>213</v>
      </c>
    </row>
    <row r="18157" spans="2:3" hidden="1">
      <c r="B18157" s="49" t="s">
        <v>16193</v>
      </c>
      <c r="C18157" s="49" t="s">
        <v>213</v>
      </c>
    </row>
    <row r="18158" spans="2:3" hidden="1">
      <c r="B18158" s="49" t="s">
        <v>16194</v>
      </c>
      <c r="C18158" s="49" t="s">
        <v>213</v>
      </c>
    </row>
    <row r="18159" spans="2:3" hidden="1">
      <c r="B18159" s="49" t="s">
        <v>16195</v>
      </c>
      <c r="C18159" s="49" t="s">
        <v>213</v>
      </c>
    </row>
    <row r="18160" spans="2:3" hidden="1">
      <c r="B18160" s="49" t="s">
        <v>16196</v>
      </c>
      <c r="C18160" s="49" t="s">
        <v>213</v>
      </c>
    </row>
    <row r="18161" spans="2:3" hidden="1">
      <c r="B18161" s="49" t="s">
        <v>16197</v>
      </c>
      <c r="C18161" s="49" t="s">
        <v>213</v>
      </c>
    </row>
    <row r="18162" spans="2:3" hidden="1">
      <c r="B18162" s="49" t="s">
        <v>16198</v>
      </c>
      <c r="C18162" s="49" t="s">
        <v>213</v>
      </c>
    </row>
    <row r="18163" spans="2:3" hidden="1">
      <c r="B18163" s="49" t="s">
        <v>16199</v>
      </c>
      <c r="C18163" s="49" t="s">
        <v>213</v>
      </c>
    </row>
    <row r="18164" spans="2:3" hidden="1">
      <c r="B18164" s="49" t="s">
        <v>16200</v>
      </c>
      <c r="C18164" s="49" t="s">
        <v>213</v>
      </c>
    </row>
    <row r="18165" spans="2:3" hidden="1">
      <c r="B18165" s="49" t="s">
        <v>16201</v>
      </c>
      <c r="C18165" s="49" t="s">
        <v>213</v>
      </c>
    </row>
    <row r="18166" spans="2:3" hidden="1">
      <c r="B18166" s="49" t="s">
        <v>16202</v>
      </c>
      <c r="C18166" s="49" t="s">
        <v>213</v>
      </c>
    </row>
    <row r="18167" spans="2:3" hidden="1">
      <c r="B18167" s="49" t="s">
        <v>16203</v>
      </c>
      <c r="C18167" s="49" t="s">
        <v>213</v>
      </c>
    </row>
    <row r="18168" spans="2:3" hidden="1">
      <c r="B18168" s="49" t="s">
        <v>16204</v>
      </c>
      <c r="C18168" s="49" t="s">
        <v>213</v>
      </c>
    </row>
    <row r="18169" spans="2:3" hidden="1">
      <c r="B18169" s="49" t="s">
        <v>16205</v>
      </c>
      <c r="C18169" s="49" t="s">
        <v>206</v>
      </c>
    </row>
    <row r="18170" spans="2:3" hidden="1">
      <c r="B18170" s="49" t="s">
        <v>16206</v>
      </c>
      <c r="C18170" s="49" t="s">
        <v>206</v>
      </c>
    </row>
    <row r="18171" spans="2:3" hidden="1">
      <c r="B18171" s="49" t="s">
        <v>16207</v>
      </c>
      <c r="C18171" s="49" t="s">
        <v>206</v>
      </c>
    </row>
    <row r="18172" spans="2:3" hidden="1">
      <c r="B18172" s="49" t="s">
        <v>16208</v>
      </c>
      <c r="C18172" s="49" t="s">
        <v>206</v>
      </c>
    </row>
    <row r="18173" spans="2:3" hidden="1">
      <c r="B18173" s="49" t="s">
        <v>16209</v>
      </c>
      <c r="C18173" s="49" t="s">
        <v>206</v>
      </c>
    </row>
    <row r="18174" spans="2:3" hidden="1">
      <c r="B18174" s="49" t="s">
        <v>16210</v>
      </c>
      <c r="C18174" s="49" t="s">
        <v>206</v>
      </c>
    </row>
    <row r="18175" spans="2:3" hidden="1">
      <c r="B18175" s="49" t="s">
        <v>16211</v>
      </c>
      <c r="C18175" s="49" t="s">
        <v>206</v>
      </c>
    </row>
    <row r="18176" spans="2:3" hidden="1">
      <c r="B18176" s="49" t="s">
        <v>16212</v>
      </c>
      <c r="C18176" s="49" t="s">
        <v>206</v>
      </c>
    </row>
    <row r="18177" spans="2:3" hidden="1">
      <c r="B18177" s="49" t="s">
        <v>16213</v>
      </c>
      <c r="C18177" s="49" t="s">
        <v>206</v>
      </c>
    </row>
    <row r="18178" spans="2:3" hidden="1">
      <c r="B18178" s="49" t="s">
        <v>16214</v>
      </c>
      <c r="C18178" s="49" t="s">
        <v>209</v>
      </c>
    </row>
    <row r="18179" spans="2:3" hidden="1">
      <c r="B18179" s="49" t="s">
        <v>16215</v>
      </c>
      <c r="C18179" s="49" t="s">
        <v>209</v>
      </c>
    </row>
    <row r="18180" spans="2:3" hidden="1">
      <c r="B18180" s="49" t="s">
        <v>16216</v>
      </c>
      <c r="C18180" s="49" t="s">
        <v>209</v>
      </c>
    </row>
    <row r="18181" spans="2:3" hidden="1">
      <c r="B18181" s="49" t="s">
        <v>16217</v>
      </c>
      <c r="C18181" s="49" t="s">
        <v>209</v>
      </c>
    </row>
    <row r="18182" spans="2:3" hidden="1">
      <c r="B18182" s="49" t="s">
        <v>16218</v>
      </c>
      <c r="C18182" s="49" t="s">
        <v>209</v>
      </c>
    </row>
    <row r="18183" spans="2:3" hidden="1">
      <c r="B18183" s="49" t="s">
        <v>16219</v>
      </c>
      <c r="C18183" s="49" t="s">
        <v>209</v>
      </c>
    </row>
    <row r="18184" spans="2:3" hidden="1">
      <c r="B18184" s="49" t="s">
        <v>16220</v>
      </c>
      <c r="C18184" s="49" t="s">
        <v>209</v>
      </c>
    </row>
    <row r="18185" spans="2:3" hidden="1">
      <c r="B18185" s="49" t="s">
        <v>16221</v>
      </c>
      <c r="C18185" s="49" t="s">
        <v>209</v>
      </c>
    </row>
    <row r="18186" spans="2:3" hidden="1">
      <c r="B18186" s="49" t="s">
        <v>16222</v>
      </c>
      <c r="C18186" s="49" t="s">
        <v>209</v>
      </c>
    </row>
    <row r="18187" spans="2:3" hidden="1">
      <c r="B18187" s="49" t="s">
        <v>16223</v>
      </c>
      <c r="C18187" s="49" t="s">
        <v>209</v>
      </c>
    </row>
    <row r="18188" spans="2:3" hidden="1">
      <c r="B18188" s="49" t="s">
        <v>16224</v>
      </c>
      <c r="C18188" s="49" t="s">
        <v>209</v>
      </c>
    </row>
    <row r="18189" spans="2:3" hidden="1">
      <c r="B18189" s="49" t="s">
        <v>16225</v>
      </c>
      <c r="C18189" s="49" t="s">
        <v>209</v>
      </c>
    </row>
    <row r="18190" spans="2:3" hidden="1">
      <c r="B18190" s="49" t="s">
        <v>16226</v>
      </c>
      <c r="C18190" s="49" t="s">
        <v>209</v>
      </c>
    </row>
    <row r="18191" spans="2:3" hidden="1">
      <c r="B18191" s="49" t="s">
        <v>16227</v>
      </c>
      <c r="C18191" s="49" t="s">
        <v>209</v>
      </c>
    </row>
    <row r="18192" spans="2:3" hidden="1">
      <c r="B18192" s="49" t="s">
        <v>16228</v>
      </c>
      <c r="C18192" s="49" t="s">
        <v>209</v>
      </c>
    </row>
    <row r="18193" spans="2:3" hidden="1">
      <c r="B18193" s="49" t="s">
        <v>16229</v>
      </c>
      <c r="C18193" s="49" t="s">
        <v>209</v>
      </c>
    </row>
    <row r="18194" spans="2:3" hidden="1">
      <c r="B18194" s="49" t="s">
        <v>16230</v>
      </c>
      <c r="C18194" s="49" t="s">
        <v>209</v>
      </c>
    </row>
    <row r="18195" spans="2:3" hidden="1">
      <c r="B18195" s="49" t="s">
        <v>16231</v>
      </c>
      <c r="C18195" s="49" t="s">
        <v>209</v>
      </c>
    </row>
    <row r="18196" spans="2:3" hidden="1">
      <c r="B18196" s="49" t="s">
        <v>16232</v>
      </c>
      <c r="C18196" s="49" t="s">
        <v>209</v>
      </c>
    </row>
    <row r="18197" spans="2:3" hidden="1">
      <c r="B18197" s="49" t="s">
        <v>16233</v>
      </c>
      <c r="C18197" s="49" t="s">
        <v>209</v>
      </c>
    </row>
    <row r="18198" spans="2:3" hidden="1">
      <c r="B18198" s="49" t="s">
        <v>16234</v>
      </c>
      <c r="C18198" s="49" t="s">
        <v>209</v>
      </c>
    </row>
    <row r="18199" spans="2:3" hidden="1">
      <c r="B18199" s="49" t="s">
        <v>16235</v>
      </c>
      <c r="C18199" s="49" t="s">
        <v>209</v>
      </c>
    </row>
    <row r="18200" spans="2:3" hidden="1">
      <c r="B18200" s="49" t="s">
        <v>16236</v>
      </c>
      <c r="C18200" s="49" t="s">
        <v>209</v>
      </c>
    </row>
    <row r="18201" spans="2:3" hidden="1">
      <c r="B18201" s="49" t="s">
        <v>16237</v>
      </c>
      <c r="C18201" s="49" t="s">
        <v>209</v>
      </c>
    </row>
    <row r="18202" spans="2:3" hidden="1">
      <c r="B18202" s="49" t="s">
        <v>16238</v>
      </c>
      <c r="C18202" s="49" t="s">
        <v>209</v>
      </c>
    </row>
    <row r="18203" spans="2:3" hidden="1">
      <c r="B18203" s="49" t="s">
        <v>16239</v>
      </c>
      <c r="C18203" s="49" t="s">
        <v>209</v>
      </c>
    </row>
    <row r="18204" spans="2:3" hidden="1">
      <c r="B18204" s="49" t="s">
        <v>16240</v>
      </c>
      <c r="C18204" s="49" t="s">
        <v>209</v>
      </c>
    </row>
    <row r="18205" spans="2:3" hidden="1">
      <c r="B18205" s="49" t="s">
        <v>16241</v>
      </c>
      <c r="C18205" s="49" t="s">
        <v>209</v>
      </c>
    </row>
    <row r="18206" spans="2:3" hidden="1">
      <c r="B18206" s="49" t="s">
        <v>16242</v>
      </c>
      <c r="C18206" s="49" t="s">
        <v>209</v>
      </c>
    </row>
    <row r="18207" spans="2:3" hidden="1">
      <c r="B18207" s="49" t="s">
        <v>16243</v>
      </c>
      <c r="C18207" s="49" t="s">
        <v>209</v>
      </c>
    </row>
    <row r="18208" spans="2:3" hidden="1">
      <c r="B18208" s="49" t="s">
        <v>16244</v>
      </c>
      <c r="C18208" s="49" t="s">
        <v>209</v>
      </c>
    </row>
    <row r="18209" spans="2:3" hidden="1">
      <c r="B18209" s="49" t="s">
        <v>16245</v>
      </c>
      <c r="C18209" s="49" t="s">
        <v>209</v>
      </c>
    </row>
    <row r="18210" spans="2:3" hidden="1">
      <c r="B18210" s="49" t="s">
        <v>16246</v>
      </c>
      <c r="C18210" s="49" t="s">
        <v>209</v>
      </c>
    </row>
    <row r="18211" spans="2:3" hidden="1">
      <c r="B18211" s="49" t="s">
        <v>16247</v>
      </c>
      <c r="C18211" s="49" t="s">
        <v>209</v>
      </c>
    </row>
    <row r="18212" spans="2:3" hidden="1">
      <c r="B18212" s="49" t="s">
        <v>16248</v>
      </c>
      <c r="C18212" s="49" t="s">
        <v>209</v>
      </c>
    </row>
    <row r="18213" spans="2:3" hidden="1">
      <c r="B18213" s="49" t="s">
        <v>16249</v>
      </c>
      <c r="C18213" s="49" t="s">
        <v>209</v>
      </c>
    </row>
    <row r="18214" spans="2:3" hidden="1">
      <c r="B18214" s="49" t="s">
        <v>16250</v>
      </c>
      <c r="C18214" s="49" t="s">
        <v>209</v>
      </c>
    </row>
    <row r="18215" spans="2:3" hidden="1">
      <c r="B18215" s="49" t="s">
        <v>16251</v>
      </c>
      <c r="C18215" s="49" t="s">
        <v>209</v>
      </c>
    </row>
    <row r="18216" spans="2:3" hidden="1">
      <c r="B18216" s="49" t="s">
        <v>16252</v>
      </c>
      <c r="C18216" s="49" t="s">
        <v>209</v>
      </c>
    </row>
    <row r="18217" spans="2:3" hidden="1">
      <c r="B18217" s="49" t="s">
        <v>16253</v>
      </c>
      <c r="C18217" s="49" t="s">
        <v>209</v>
      </c>
    </row>
    <row r="18218" spans="2:3" hidden="1">
      <c r="B18218" s="49" t="s">
        <v>16254</v>
      </c>
      <c r="C18218" s="49" t="s">
        <v>209</v>
      </c>
    </row>
    <row r="18219" spans="2:3" hidden="1">
      <c r="B18219" s="49" t="s">
        <v>16255</v>
      </c>
      <c r="C18219" s="49" t="s">
        <v>209</v>
      </c>
    </row>
    <row r="18220" spans="2:3" hidden="1">
      <c r="B18220" s="49" t="s">
        <v>16256</v>
      </c>
      <c r="C18220" s="49" t="s">
        <v>209</v>
      </c>
    </row>
    <row r="18221" spans="2:3" hidden="1">
      <c r="B18221" s="49" t="s">
        <v>16257</v>
      </c>
      <c r="C18221" s="49" t="s">
        <v>209</v>
      </c>
    </row>
    <row r="18222" spans="2:3" hidden="1">
      <c r="B18222" s="49" t="s">
        <v>16258</v>
      </c>
      <c r="C18222" s="49" t="s">
        <v>209</v>
      </c>
    </row>
    <row r="18223" spans="2:3" hidden="1">
      <c r="B18223" s="49" t="s">
        <v>16259</v>
      </c>
      <c r="C18223" s="49" t="s">
        <v>209</v>
      </c>
    </row>
    <row r="18224" spans="2:3" hidden="1">
      <c r="B18224" s="49" t="s">
        <v>16260</v>
      </c>
      <c r="C18224" s="49" t="s">
        <v>209</v>
      </c>
    </row>
    <row r="18225" spans="2:3" hidden="1">
      <c r="B18225" s="49" t="s">
        <v>16261</v>
      </c>
      <c r="C18225" s="49" t="s">
        <v>209</v>
      </c>
    </row>
    <row r="18226" spans="2:3" hidden="1">
      <c r="B18226" s="49" t="s">
        <v>16262</v>
      </c>
      <c r="C18226" s="49" t="s">
        <v>209</v>
      </c>
    </row>
    <row r="18227" spans="2:3" hidden="1">
      <c r="B18227" s="49" t="s">
        <v>16263</v>
      </c>
      <c r="C18227" s="49" t="s">
        <v>209</v>
      </c>
    </row>
    <row r="18228" spans="2:3" hidden="1">
      <c r="B18228" s="49" t="s">
        <v>16264</v>
      </c>
      <c r="C18228" s="49" t="s">
        <v>209</v>
      </c>
    </row>
    <row r="18229" spans="2:3" hidden="1">
      <c r="B18229" s="49" t="s">
        <v>16265</v>
      </c>
      <c r="C18229" s="49" t="s">
        <v>209</v>
      </c>
    </row>
    <row r="18230" spans="2:3" hidden="1">
      <c r="B18230" s="49" t="s">
        <v>16266</v>
      </c>
      <c r="C18230" s="49" t="s">
        <v>209</v>
      </c>
    </row>
    <row r="18231" spans="2:3" hidden="1">
      <c r="B18231" s="49" t="s">
        <v>16267</v>
      </c>
      <c r="C18231" s="49" t="s">
        <v>209</v>
      </c>
    </row>
    <row r="18232" spans="2:3" hidden="1">
      <c r="B18232" s="49" t="s">
        <v>16268</v>
      </c>
      <c r="C18232" s="49" t="s">
        <v>209</v>
      </c>
    </row>
    <row r="18233" spans="2:3" hidden="1">
      <c r="B18233" s="49" t="s">
        <v>16269</v>
      </c>
      <c r="C18233" s="49" t="s">
        <v>209</v>
      </c>
    </row>
    <row r="18234" spans="2:3" hidden="1">
      <c r="B18234" s="49" t="s">
        <v>16270</v>
      </c>
      <c r="C18234" s="49" t="s">
        <v>209</v>
      </c>
    </row>
    <row r="18235" spans="2:3" hidden="1">
      <c r="B18235" s="49" t="s">
        <v>16271</v>
      </c>
      <c r="C18235" s="49" t="s">
        <v>209</v>
      </c>
    </row>
    <row r="18236" spans="2:3" hidden="1">
      <c r="B18236" s="49" t="s">
        <v>16272</v>
      </c>
      <c r="C18236" s="49" t="s">
        <v>209</v>
      </c>
    </row>
    <row r="18237" spans="2:3" hidden="1">
      <c r="B18237" s="49" t="s">
        <v>16273</v>
      </c>
      <c r="C18237" s="49" t="s">
        <v>209</v>
      </c>
    </row>
    <row r="18238" spans="2:3" hidden="1">
      <c r="B18238" s="49" t="s">
        <v>16274</v>
      </c>
      <c r="C18238" s="49" t="s">
        <v>209</v>
      </c>
    </row>
    <row r="18239" spans="2:3" hidden="1">
      <c r="B18239" s="49" t="s">
        <v>16275</v>
      </c>
      <c r="C18239" s="49" t="s">
        <v>209</v>
      </c>
    </row>
    <row r="18240" spans="2:3" hidden="1">
      <c r="B18240" s="49" t="s">
        <v>16276</v>
      </c>
      <c r="C18240" s="49" t="s">
        <v>209</v>
      </c>
    </row>
    <row r="18241" spans="2:3" hidden="1">
      <c r="B18241" s="49" t="s">
        <v>16277</v>
      </c>
      <c r="C18241" s="49" t="s">
        <v>209</v>
      </c>
    </row>
    <row r="18242" spans="2:3" hidden="1">
      <c r="B18242" s="49" t="s">
        <v>16278</v>
      </c>
      <c r="C18242" s="49" t="s">
        <v>209</v>
      </c>
    </row>
    <row r="18243" spans="2:3" hidden="1">
      <c r="B18243" s="49" t="s">
        <v>16279</v>
      </c>
      <c r="C18243" s="49" t="s">
        <v>209</v>
      </c>
    </row>
    <row r="18244" spans="2:3" hidden="1">
      <c r="B18244" s="49" t="s">
        <v>16280</v>
      </c>
      <c r="C18244" s="49" t="s">
        <v>209</v>
      </c>
    </row>
    <row r="18245" spans="2:3" hidden="1">
      <c r="B18245" s="49" t="s">
        <v>16281</v>
      </c>
      <c r="C18245" s="49" t="s">
        <v>209</v>
      </c>
    </row>
    <row r="18246" spans="2:3" hidden="1">
      <c r="B18246" s="49" t="s">
        <v>16282</v>
      </c>
      <c r="C18246" s="49" t="s">
        <v>209</v>
      </c>
    </row>
    <row r="18247" spans="2:3" hidden="1">
      <c r="B18247" s="49" t="s">
        <v>16283</v>
      </c>
      <c r="C18247" s="49" t="s">
        <v>209</v>
      </c>
    </row>
    <row r="18248" spans="2:3" hidden="1">
      <c r="B18248" s="49" t="s">
        <v>16284</v>
      </c>
      <c r="C18248" s="49" t="s">
        <v>209</v>
      </c>
    </row>
    <row r="18249" spans="2:3" hidden="1">
      <c r="B18249" s="49" t="s">
        <v>16285</v>
      </c>
      <c r="C18249" s="49" t="s">
        <v>209</v>
      </c>
    </row>
    <row r="18250" spans="2:3" hidden="1">
      <c r="B18250" s="49" t="s">
        <v>16286</v>
      </c>
      <c r="C18250" s="49" t="s">
        <v>209</v>
      </c>
    </row>
    <row r="18251" spans="2:3" hidden="1">
      <c r="B18251" s="49" t="s">
        <v>16287</v>
      </c>
      <c r="C18251" s="49" t="s">
        <v>209</v>
      </c>
    </row>
    <row r="18252" spans="2:3" hidden="1">
      <c r="B18252" s="49" t="s">
        <v>16288</v>
      </c>
      <c r="C18252" s="49" t="s">
        <v>209</v>
      </c>
    </row>
    <row r="18253" spans="2:3" hidden="1">
      <c r="B18253" s="49" t="s">
        <v>16289</v>
      </c>
      <c r="C18253" s="49" t="s">
        <v>209</v>
      </c>
    </row>
    <row r="18254" spans="2:3" hidden="1">
      <c r="B18254" s="49" t="s">
        <v>16290</v>
      </c>
      <c r="C18254" s="49" t="s">
        <v>209</v>
      </c>
    </row>
    <row r="18255" spans="2:3" hidden="1">
      <c r="B18255" s="49" t="s">
        <v>16291</v>
      </c>
      <c r="C18255" s="49" t="s">
        <v>209</v>
      </c>
    </row>
    <row r="18256" spans="2:3" hidden="1">
      <c r="B18256" s="49" t="s">
        <v>16292</v>
      </c>
      <c r="C18256" s="49" t="s">
        <v>209</v>
      </c>
    </row>
    <row r="18257" spans="2:3" hidden="1">
      <c r="B18257" s="49" t="s">
        <v>16293</v>
      </c>
      <c r="C18257" s="49" t="s">
        <v>209</v>
      </c>
    </row>
    <row r="18258" spans="2:3" hidden="1">
      <c r="B18258" s="49" t="s">
        <v>16294</v>
      </c>
      <c r="C18258" s="49" t="s">
        <v>209</v>
      </c>
    </row>
    <row r="18259" spans="2:3" hidden="1">
      <c r="B18259" s="49" t="s">
        <v>16295</v>
      </c>
      <c r="C18259" s="49" t="s">
        <v>213</v>
      </c>
    </row>
    <row r="18260" spans="2:3">
      <c r="B18260" s="49" t="s">
        <v>16296</v>
      </c>
      <c r="C18260" s="49" t="s">
        <v>224</v>
      </c>
    </row>
    <row r="18261" spans="2:3" hidden="1">
      <c r="B18261" s="49" t="s">
        <v>16297</v>
      </c>
      <c r="C18261" s="49" t="s">
        <v>213</v>
      </c>
    </row>
    <row r="18262" spans="2:3">
      <c r="B18262" s="49" t="s">
        <v>16298</v>
      </c>
      <c r="C18262" s="49" t="s">
        <v>224</v>
      </c>
    </row>
    <row r="18263" spans="2:3" hidden="1">
      <c r="B18263" s="49" t="s">
        <v>16299</v>
      </c>
      <c r="C18263" s="49" t="s">
        <v>213</v>
      </c>
    </row>
    <row r="18264" spans="2:3" hidden="1">
      <c r="B18264" s="49" t="s">
        <v>16300</v>
      </c>
      <c r="C18264" s="49" t="s">
        <v>213</v>
      </c>
    </row>
    <row r="18265" spans="2:3">
      <c r="B18265" s="49" t="s">
        <v>16301</v>
      </c>
      <c r="C18265" s="49" t="s">
        <v>224</v>
      </c>
    </row>
    <row r="18266" spans="2:3" hidden="1">
      <c r="B18266" s="49" t="s">
        <v>16302</v>
      </c>
      <c r="C18266" s="49" t="s">
        <v>213</v>
      </c>
    </row>
    <row r="18267" spans="2:3" hidden="1">
      <c r="B18267" s="49" t="s">
        <v>16303</v>
      </c>
      <c r="C18267" s="49" t="s">
        <v>213</v>
      </c>
    </row>
    <row r="18268" spans="2:3" hidden="1">
      <c r="B18268" s="49" t="s">
        <v>16304</v>
      </c>
      <c r="C18268" s="49" t="s">
        <v>213</v>
      </c>
    </row>
    <row r="18269" spans="2:3" hidden="1">
      <c r="B18269" s="49" t="s">
        <v>16305</v>
      </c>
      <c r="C18269" s="49" t="s">
        <v>31</v>
      </c>
    </row>
    <row r="18270" spans="2:3" hidden="1">
      <c r="B18270" s="49" t="s">
        <v>16306</v>
      </c>
      <c r="C18270" s="49" t="s">
        <v>31</v>
      </c>
    </row>
    <row r="18271" spans="2:3" hidden="1">
      <c r="B18271" s="49" t="s">
        <v>16307</v>
      </c>
      <c r="C18271" s="49" t="s">
        <v>31</v>
      </c>
    </row>
    <row r="18272" spans="2:3" hidden="1">
      <c r="B18272" s="49" t="s">
        <v>16308</v>
      </c>
      <c r="C18272" s="49" t="s">
        <v>31</v>
      </c>
    </row>
    <row r="18273" spans="2:3" hidden="1">
      <c r="B18273" s="49" t="s">
        <v>16309</v>
      </c>
      <c r="C18273" s="49" t="s">
        <v>31</v>
      </c>
    </row>
    <row r="18274" spans="2:3" hidden="1">
      <c r="B18274" s="49" t="s">
        <v>16310</v>
      </c>
      <c r="C18274" s="49" t="s">
        <v>31</v>
      </c>
    </row>
    <row r="18275" spans="2:3" hidden="1">
      <c r="B18275" s="49" t="s">
        <v>16311</v>
      </c>
      <c r="C18275" s="49" t="s">
        <v>31</v>
      </c>
    </row>
    <row r="18276" spans="2:3" hidden="1">
      <c r="B18276" s="49" t="s">
        <v>16312</v>
      </c>
      <c r="C18276" s="49" t="s">
        <v>213</v>
      </c>
    </row>
    <row r="18277" spans="2:3">
      <c r="B18277" s="49" t="s">
        <v>16313</v>
      </c>
      <c r="C18277" s="49" t="s">
        <v>224</v>
      </c>
    </row>
    <row r="18278" spans="2:3" hidden="1">
      <c r="B18278" s="49" t="s">
        <v>16314</v>
      </c>
      <c r="C18278" s="49" t="s">
        <v>213</v>
      </c>
    </row>
    <row r="18279" spans="2:3">
      <c r="B18279" s="49" t="s">
        <v>16315</v>
      </c>
      <c r="C18279" s="49" t="s">
        <v>224</v>
      </c>
    </row>
    <row r="18280" spans="2:3" hidden="1">
      <c r="B18280" s="49" t="s">
        <v>16316</v>
      </c>
      <c r="C18280" s="49" t="s">
        <v>213</v>
      </c>
    </row>
    <row r="18281" spans="2:3" hidden="1">
      <c r="B18281" s="49" t="s">
        <v>16317</v>
      </c>
      <c r="C18281" s="49" t="s">
        <v>213</v>
      </c>
    </row>
    <row r="18282" spans="2:3">
      <c r="B18282" s="49" t="s">
        <v>16318</v>
      </c>
      <c r="C18282" s="49" t="s">
        <v>224</v>
      </c>
    </row>
    <row r="18283" spans="2:3" hidden="1">
      <c r="B18283" s="49" t="s">
        <v>16319</v>
      </c>
      <c r="C18283" s="49" t="s">
        <v>213</v>
      </c>
    </row>
    <row r="18284" spans="2:3" hidden="1">
      <c r="B18284" s="49" t="s">
        <v>16320</v>
      </c>
      <c r="C18284" s="49" t="s">
        <v>213</v>
      </c>
    </row>
    <row r="18285" spans="2:3" hidden="1">
      <c r="B18285" s="49" t="s">
        <v>16321</v>
      </c>
      <c r="C18285" s="49" t="s">
        <v>213</v>
      </c>
    </row>
    <row r="18286" spans="2:3" hidden="1">
      <c r="B18286" s="49" t="s">
        <v>16322</v>
      </c>
      <c r="C18286" s="49" t="s">
        <v>31</v>
      </c>
    </row>
    <row r="18287" spans="2:3" hidden="1">
      <c r="B18287" s="49" t="s">
        <v>16323</v>
      </c>
      <c r="C18287" s="49" t="s">
        <v>213</v>
      </c>
    </row>
    <row r="18288" spans="2:3" hidden="1">
      <c r="B18288" s="49" t="s">
        <v>16324</v>
      </c>
      <c r="C18288" s="49" t="s">
        <v>213</v>
      </c>
    </row>
    <row r="18289" spans="2:3" hidden="1">
      <c r="B18289" s="49" t="s">
        <v>16325</v>
      </c>
      <c r="C18289" s="49" t="s">
        <v>213</v>
      </c>
    </row>
    <row r="18290" spans="2:3" hidden="1">
      <c r="B18290" s="49" t="s">
        <v>16326</v>
      </c>
      <c r="C18290" s="49" t="s">
        <v>31</v>
      </c>
    </row>
    <row r="18291" spans="2:3" hidden="1">
      <c r="B18291" s="49" t="s">
        <v>16327</v>
      </c>
      <c r="C18291" s="49" t="s">
        <v>31</v>
      </c>
    </row>
    <row r="18292" spans="2:3" hidden="1">
      <c r="B18292" s="49" t="s">
        <v>16328</v>
      </c>
      <c r="C18292" s="49" t="s">
        <v>31</v>
      </c>
    </row>
    <row r="18293" spans="2:3" hidden="1">
      <c r="B18293" s="49" t="s">
        <v>16329</v>
      </c>
      <c r="C18293" s="49" t="s">
        <v>213</v>
      </c>
    </row>
    <row r="18294" spans="2:3" hidden="1">
      <c r="B18294" s="49" t="s">
        <v>16330</v>
      </c>
      <c r="C18294" s="49" t="s">
        <v>213</v>
      </c>
    </row>
    <row r="18295" spans="2:3">
      <c r="B18295" s="49" t="s">
        <v>16331</v>
      </c>
      <c r="C18295" s="49" t="s">
        <v>224</v>
      </c>
    </row>
    <row r="18296" spans="2:3" hidden="1">
      <c r="B18296" s="49" t="s">
        <v>16332</v>
      </c>
      <c r="C18296" s="49" t="s">
        <v>213</v>
      </c>
    </row>
    <row r="18297" spans="2:3" hidden="1">
      <c r="B18297" s="49" t="s">
        <v>16333</v>
      </c>
      <c r="C18297" s="49" t="s">
        <v>213</v>
      </c>
    </row>
    <row r="18298" spans="2:3">
      <c r="B18298" s="49" t="s">
        <v>16334</v>
      </c>
      <c r="C18298" s="49" t="s">
        <v>224</v>
      </c>
    </row>
    <row r="18299" spans="2:3" hidden="1">
      <c r="B18299" s="49" t="s">
        <v>16335</v>
      </c>
      <c r="C18299" s="49" t="s">
        <v>213</v>
      </c>
    </row>
    <row r="18300" spans="2:3" hidden="1">
      <c r="B18300" s="49" t="s">
        <v>16336</v>
      </c>
      <c r="C18300" s="49" t="s">
        <v>213</v>
      </c>
    </row>
    <row r="18301" spans="2:3" hidden="1">
      <c r="B18301" s="49" t="s">
        <v>16337</v>
      </c>
      <c r="C18301" s="49" t="s">
        <v>213</v>
      </c>
    </row>
    <row r="18302" spans="2:3">
      <c r="B18302" s="49" t="s">
        <v>16338</v>
      </c>
      <c r="C18302" s="49" t="s">
        <v>224</v>
      </c>
    </row>
    <row r="18303" spans="2:3" hidden="1">
      <c r="B18303" s="49" t="s">
        <v>16339</v>
      </c>
      <c r="C18303" s="49" t="s">
        <v>213</v>
      </c>
    </row>
    <row r="18304" spans="2:3" hidden="1">
      <c r="B18304" s="49" t="s">
        <v>16340</v>
      </c>
      <c r="C18304" s="49" t="s">
        <v>213</v>
      </c>
    </row>
    <row r="18305" spans="2:3" hidden="1">
      <c r="B18305" s="49" t="s">
        <v>16341</v>
      </c>
      <c r="C18305" s="49" t="s">
        <v>213</v>
      </c>
    </row>
    <row r="18306" spans="2:3" hidden="1">
      <c r="B18306" s="49" t="s">
        <v>16342</v>
      </c>
      <c r="C18306" s="49" t="s">
        <v>213</v>
      </c>
    </row>
    <row r="18307" spans="2:3" hidden="1">
      <c r="B18307" s="49" t="s">
        <v>16343</v>
      </c>
      <c r="C18307" s="49" t="s">
        <v>213</v>
      </c>
    </row>
    <row r="18308" spans="2:3" hidden="1">
      <c r="B18308" s="49" t="s">
        <v>16344</v>
      </c>
      <c r="C18308" s="49" t="s">
        <v>31</v>
      </c>
    </row>
    <row r="18309" spans="2:3" hidden="1">
      <c r="B18309" s="49" t="s">
        <v>16345</v>
      </c>
      <c r="C18309" s="49" t="s">
        <v>213</v>
      </c>
    </row>
    <row r="18310" spans="2:3" hidden="1">
      <c r="B18310" s="49" t="s">
        <v>16346</v>
      </c>
      <c r="C18310" s="49" t="s">
        <v>213</v>
      </c>
    </row>
    <row r="18311" spans="2:3" hidden="1">
      <c r="B18311" s="49" t="s">
        <v>16347</v>
      </c>
      <c r="C18311" s="49" t="s">
        <v>213</v>
      </c>
    </row>
    <row r="18312" spans="2:3" hidden="1">
      <c r="B18312" s="49" t="s">
        <v>16348</v>
      </c>
      <c r="C18312" s="49" t="s">
        <v>31</v>
      </c>
    </row>
    <row r="18313" spans="2:3" hidden="1">
      <c r="B18313" s="49" t="s">
        <v>16349</v>
      </c>
      <c r="C18313" s="49" t="s">
        <v>31</v>
      </c>
    </row>
    <row r="18314" spans="2:3" hidden="1">
      <c r="B18314" s="49" t="s">
        <v>16350</v>
      </c>
      <c r="C18314" s="49" t="s">
        <v>31</v>
      </c>
    </row>
    <row r="18315" spans="2:3" hidden="1">
      <c r="B18315" s="49" t="s">
        <v>16351</v>
      </c>
      <c r="C18315" s="49" t="s">
        <v>213</v>
      </c>
    </row>
    <row r="18316" spans="2:3" hidden="1">
      <c r="B18316" s="49" t="s">
        <v>16352</v>
      </c>
      <c r="C18316" s="49" t="s">
        <v>213</v>
      </c>
    </row>
    <row r="18317" spans="2:3" hidden="1">
      <c r="B18317" s="49" t="s">
        <v>16353</v>
      </c>
      <c r="C18317" s="49" t="s">
        <v>213</v>
      </c>
    </row>
    <row r="18318" spans="2:3" hidden="1">
      <c r="B18318" s="49" t="s">
        <v>16354</v>
      </c>
      <c r="C18318" s="49" t="s">
        <v>213</v>
      </c>
    </row>
    <row r="18319" spans="2:3" hidden="1">
      <c r="B18319" s="49" t="s">
        <v>16355</v>
      </c>
      <c r="C18319" s="49" t="s">
        <v>213</v>
      </c>
    </row>
    <row r="18320" spans="2:3" hidden="1">
      <c r="B18320" s="49" t="s">
        <v>16356</v>
      </c>
      <c r="C18320" s="49" t="s">
        <v>213</v>
      </c>
    </row>
    <row r="18321" spans="2:3" hidden="1">
      <c r="B18321" s="49" t="s">
        <v>16357</v>
      </c>
      <c r="C18321" s="49" t="s">
        <v>213</v>
      </c>
    </row>
    <row r="18322" spans="2:3" hidden="1">
      <c r="B18322" s="49" t="s">
        <v>16358</v>
      </c>
      <c r="C18322" s="49" t="s">
        <v>213</v>
      </c>
    </row>
    <row r="18323" spans="2:3" hidden="1">
      <c r="B18323" s="49" t="s">
        <v>16359</v>
      </c>
      <c r="C18323" s="49" t="s">
        <v>213</v>
      </c>
    </row>
    <row r="18324" spans="2:3" hidden="1">
      <c r="B18324" s="49" t="s">
        <v>16360</v>
      </c>
      <c r="C18324" s="49" t="s">
        <v>213</v>
      </c>
    </row>
    <row r="18325" spans="2:3" hidden="1">
      <c r="B18325" s="49" t="s">
        <v>16361</v>
      </c>
      <c r="C18325" s="49" t="s">
        <v>213</v>
      </c>
    </row>
    <row r="18326" spans="2:3" hidden="1">
      <c r="B18326" s="49" t="s">
        <v>16362</v>
      </c>
      <c r="C18326" s="49" t="s">
        <v>213</v>
      </c>
    </row>
    <row r="18327" spans="2:3" hidden="1">
      <c r="B18327" s="49" t="s">
        <v>16363</v>
      </c>
      <c r="C18327" s="49" t="s">
        <v>213</v>
      </c>
    </row>
    <row r="18328" spans="2:3" hidden="1">
      <c r="B18328" s="49" t="s">
        <v>16364</v>
      </c>
      <c r="C18328" s="49" t="s">
        <v>213</v>
      </c>
    </row>
    <row r="18329" spans="2:3" hidden="1">
      <c r="B18329" s="49" t="s">
        <v>16365</v>
      </c>
      <c r="C18329" s="49" t="s">
        <v>213</v>
      </c>
    </row>
    <row r="18330" spans="2:3" hidden="1">
      <c r="B18330" s="49" t="s">
        <v>16366</v>
      </c>
      <c r="C18330" s="49" t="s">
        <v>31</v>
      </c>
    </row>
    <row r="18331" spans="2:3" hidden="1">
      <c r="B18331" s="49" t="s">
        <v>16367</v>
      </c>
      <c r="C18331" s="49" t="s">
        <v>213</v>
      </c>
    </row>
    <row r="18332" spans="2:3" hidden="1">
      <c r="B18332" s="49" t="s">
        <v>16368</v>
      </c>
      <c r="C18332" s="49" t="s">
        <v>213</v>
      </c>
    </row>
    <row r="18333" spans="2:3" hidden="1">
      <c r="B18333" s="49" t="s">
        <v>16369</v>
      </c>
      <c r="C18333" s="49" t="s">
        <v>206</v>
      </c>
    </row>
    <row r="18334" spans="2:3" hidden="1">
      <c r="B18334" s="49" t="s">
        <v>16370</v>
      </c>
      <c r="C18334" s="49" t="s">
        <v>206</v>
      </c>
    </row>
    <row r="18335" spans="2:3" hidden="1">
      <c r="B18335" s="49" t="s">
        <v>16371</v>
      </c>
      <c r="C18335" s="49" t="s">
        <v>206</v>
      </c>
    </row>
    <row r="18336" spans="2:3" hidden="1">
      <c r="B18336" s="49" t="s">
        <v>16372</v>
      </c>
      <c r="C18336" s="49" t="s">
        <v>206</v>
      </c>
    </row>
    <row r="18337" spans="2:3" hidden="1">
      <c r="B18337" s="49" t="s">
        <v>16373</v>
      </c>
      <c r="C18337" s="49" t="s">
        <v>206</v>
      </c>
    </row>
    <row r="18338" spans="2:3" hidden="1">
      <c r="B18338" s="49" t="s">
        <v>16374</v>
      </c>
      <c r="C18338" s="49" t="s">
        <v>206</v>
      </c>
    </row>
    <row r="18339" spans="2:3" hidden="1">
      <c r="B18339" s="49" t="s">
        <v>16375</v>
      </c>
      <c r="C18339" s="49" t="s">
        <v>206</v>
      </c>
    </row>
    <row r="18340" spans="2:3" hidden="1">
      <c r="B18340" s="49" t="s">
        <v>16376</v>
      </c>
      <c r="C18340" s="49" t="s">
        <v>206</v>
      </c>
    </row>
    <row r="18341" spans="2:3" hidden="1">
      <c r="B18341" s="49" t="s">
        <v>16377</v>
      </c>
      <c r="C18341" s="49" t="s">
        <v>206</v>
      </c>
    </row>
    <row r="18342" spans="2:3" hidden="1">
      <c r="B18342" s="49" t="s">
        <v>16378</v>
      </c>
      <c r="C18342" s="49" t="s">
        <v>206</v>
      </c>
    </row>
    <row r="18343" spans="2:3" hidden="1">
      <c r="B18343" s="49" t="s">
        <v>16379</v>
      </c>
      <c r="C18343" s="49" t="s">
        <v>206</v>
      </c>
    </row>
    <row r="18344" spans="2:3" hidden="1">
      <c r="B18344" s="49" t="s">
        <v>16380</v>
      </c>
      <c r="C18344" s="49" t="s">
        <v>206</v>
      </c>
    </row>
    <row r="18345" spans="2:3" hidden="1">
      <c r="B18345" s="49" t="s">
        <v>16381</v>
      </c>
      <c r="C18345" s="49" t="s">
        <v>206</v>
      </c>
    </row>
    <row r="18346" spans="2:3" hidden="1">
      <c r="B18346" s="49" t="s">
        <v>16382</v>
      </c>
      <c r="C18346" s="49" t="s">
        <v>206</v>
      </c>
    </row>
    <row r="18347" spans="2:3" hidden="1">
      <c r="B18347" s="49" t="s">
        <v>16383</v>
      </c>
      <c r="C18347" s="49" t="s">
        <v>206</v>
      </c>
    </row>
    <row r="18348" spans="2:3" hidden="1">
      <c r="B18348" s="49" t="s">
        <v>16384</v>
      </c>
      <c r="C18348" s="49" t="s">
        <v>206</v>
      </c>
    </row>
    <row r="18349" spans="2:3" hidden="1">
      <c r="B18349" s="49" t="s">
        <v>16385</v>
      </c>
      <c r="C18349" s="49" t="s">
        <v>206</v>
      </c>
    </row>
    <row r="18350" spans="2:3" hidden="1">
      <c r="B18350" s="49" t="s">
        <v>16386</v>
      </c>
      <c r="C18350" s="49" t="s">
        <v>206</v>
      </c>
    </row>
    <row r="18351" spans="2:3" hidden="1">
      <c r="B18351" s="49" t="s">
        <v>16387</v>
      </c>
      <c r="C18351" s="49" t="s">
        <v>206</v>
      </c>
    </row>
    <row r="18352" spans="2:3" hidden="1">
      <c r="B18352" s="49" t="s">
        <v>16388</v>
      </c>
      <c r="C18352" s="49" t="s">
        <v>206</v>
      </c>
    </row>
    <row r="18353" spans="2:3" hidden="1">
      <c r="B18353" s="49" t="s">
        <v>16389</v>
      </c>
      <c r="C18353" s="49" t="s">
        <v>206</v>
      </c>
    </row>
    <row r="18354" spans="2:3" hidden="1">
      <c r="B18354" s="49" t="s">
        <v>16390</v>
      </c>
      <c r="C18354" s="49" t="s">
        <v>206</v>
      </c>
    </row>
    <row r="18355" spans="2:3" hidden="1">
      <c r="B18355" s="49" t="s">
        <v>16391</v>
      </c>
      <c r="C18355" s="49" t="s">
        <v>206</v>
      </c>
    </row>
    <row r="18356" spans="2:3" hidden="1">
      <c r="B18356" s="49" t="s">
        <v>16392</v>
      </c>
      <c r="C18356" s="49" t="s">
        <v>206</v>
      </c>
    </row>
    <row r="18357" spans="2:3" hidden="1">
      <c r="B18357" s="49" t="s">
        <v>16393</v>
      </c>
      <c r="C18357" s="49" t="s">
        <v>213</v>
      </c>
    </row>
    <row r="18358" spans="2:3">
      <c r="B18358" s="49" t="s">
        <v>16394</v>
      </c>
      <c r="C18358" s="49" t="s">
        <v>224</v>
      </c>
    </row>
    <row r="18359" spans="2:3" hidden="1">
      <c r="B18359" s="49" t="s">
        <v>16395</v>
      </c>
      <c r="C18359" s="49" t="s">
        <v>213</v>
      </c>
    </row>
    <row r="18360" spans="2:3">
      <c r="B18360" s="49" t="s">
        <v>16396</v>
      </c>
      <c r="C18360" s="49" t="s">
        <v>224</v>
      </c>
    </row>
    <row r="18361" spans="2:3" hidden="1">
      <c r="B18361" s="49" t="s">
        <v>16397</v>
      </c>
      <c r="C18361" s="49" t="s">
        <v>213</v>
      </c>
    </row>
    <row r="18362" spans="2:3" hidden="1">
      <c r="B18362" s="49" t="s">
        <v>16398</v>
      </c>
      <c r="C18362" s="49" t="s">
        <v>213</v>
      </c>
    </row>
    <row r="18363" spans="2:3">
      <c r="B18363" s="49" t="s">
        <v>16399</v>
      </c>
      <c r="C18363" s="49" t="s">
        <v>224</v>
      </c>
    </row>
    <row r="18364" spans="2:3" hidden="1">
      <c r="B18364" s="49" t="s">
        <v>16400</v>
      </c>
      <c r="C18364" s="49" t="s">
        <v>213</v>
      </c>
    </row>
    <row r="18365" spans="2:3" hidden="1">
      <c r="B18365" s="49" t="s">
        <v>16401</v>
      </c>
      <c r="C18365" s="49" t="s">
        <v>213</v>
      </c>
    </row>
    <row r="18366" spans="2:3" hidden="1">
      <c r="B18366" s="49" t="s">
        <v>16402</v>
      </c>
      <c r="C18366" s="49" t="s">
        <v>213</v>
      </c>
    </row>
    <row r="18367" spans="2:3" hidden="1">
      <c r="B18367" s="49" t="s">
        <v>16403</v>
      </c>
      <c r="C18367" s="49" t="s">
        <v>31</v>
      </c>
    </row>
    <row r="18368" spans="2:3" hidden="1">
      <c r="B18368" s="49" t="s">
        <v>16404</v>
      </c>
      <c r="C18368" s="49" t="s">
        <v>213</v>
      </c>
    </row>
    <row r="18369" spans="2:3" hidden="1">
      <c r="B18369" s="49" t="s">
        <v>16405</v>
      </c>
      <c r="C18369" s="49" t="s">
        <v>213</v>
      </c>
    </row>
    <row r="18370" spans="2:3" hidden="1">
      <c r="B18370" s="49" t="s">
        <v>16406</v>
      </c>
      <c r="C18370" s="49" t="s">
        <v>213</v>
      </c>
    </row>
    <row r="18371" spans="2:3" hidden="1">
      <c r="B18371" s="49" t="s">
        <v>16407</v>
      </c>
      <c r="C18371" s="49" t="s">
        <v>31</v>
      </c>
    </row>
    <row r="18372" spans="2:3" hidden="1">
      <c r="B18372" s="49" t="s">
        <v>16408</v>
      </c>
      <c r="C18372" s="49" t="s">
        <v>31</v>
      </c>
    </row>
    <row r="18373" spans="2:3" hidden="1">
      <c r="B18373" s="49" t="s">
        <v>16409</v>
      </c>
      <c r="C18373" s="49" t="s">
        <v>31</v>
      </c>
    </row>
    <row r="18374" spans="2:3" hidden="1">
      <c r="B18374" s="49" t="s">
        <v>16410</v>
      </c>
      <c r="C18374" s="49" t="s">
        <v>213</v>
      </c>
    </row>
    <row r="18375" spans="2:3">
      <c r="B18375" s="49" t="s">
        <v>16411</v>
      </c>
      <c r="C18375" s="49" t="s">
        <v>224</v>
      </c>
    </row>
    <row r="18376" spans="2:3" hidden="1">
      <c r="B18376" s="49" t="s">
        <v>16412</v>
      </c>
      <c r="C18376" s="49" t="s">
        <v>213</v>
      </c>
    </row>
    <row r="18377" spans="2:3">
      <c r="B18377" s="49" t="s">
        <v>16413</v>
      </c>
      <c r="C18377" s="49" t="s">
        <v>224</v>
      </c>
    </row>
    <row r="18378" spans="2:3" hidden="1">
      <c r="B18378" s="49" t="s">
        <v>16414</v>
      </c>
      <c r="C18378" s="49" t="s">
        <v>213</v>
      </c>
    </row>
    <row r="18379" spans="2:3" hidden="1">
      <c r="B18379" s="49" t="s">
        <v>16415</v>
      </c>
      <c r="C18379" s="49" t="s">
        <v>213</v>
      </c>
    </row>
    <row r="18380" spans="2:3">
      <c r="B18380" s="49" t="s">
        <v>16416</v>
      </c>
      <c r="C18380" s="49" t="s">
        <v>224</v>
      </c>
    </row>
    <row r="18381" spans="2:3" hidden="1">
      <c r="B18381" s="49" t="s">
        <v>16417</v>
      </c>
      <c r="C18381" s="49" t="s">
        <v>213</v>
      </c>
    </row>
    <row r="18382" spans="2:3" hidden="1">
      <c r="B18382" s="49" t="s">
        <v>16418</v>
      </c>
      <c r="C18382" s="49" t="s">
        <v>213</v>
      </c>
    </row>
    <row r="18383" spans="2:3" hidden="1">
      <c r="B18383" s="49" t="s">
        <v>16419</v>
      </c>
      <c r="C18383" s="49" t="s">
        <v>213</v>
      </c>
    </row>
    <row r="18384" spans="2:3" hidden="1">
      <c r="B18384" s="49" t="s">
        <v>16420</v>
      </c>
      <c r="C18384" s="49" t="s">
        <v>213</v>
      </c>
    </row>
    <row r="18385" spans="2:3" hidden="1">
      <c r="B18385" s="49" t="s">
        <v>16421</v>
      </c>
      <c r="C18385" s="49" t="s">
        <v>213</v>
      </c>
    </row>
    <row r="18386" spans="2:3" hidden="1">
      <c r="B18386" s="49" t="s">
        <v>16422</v>
      </c>
      <c r="C18386" s="49" t="s">
        <v>213</v>
      </c>
    </row>
    <row r="18387" spans="2:3" hidden="1">
      <c r="B18387" s="49" t="s">
        <v>16423</v>
      </c>
      <c r="C18387" s="49" t="s">
        <v>213</v>
      </c>
    </row>
    <row r="18388" spans="2:3" hidden="1">
      <c r="B18388" s="49" t="s">
        <v>16424</v>
      </c>
      <c r="C18388" s="49" t="s">
        <v>31</v>
      </c>
    </row>
    <row r="18389" spans="2:3" hidden="1">
      <c r="B18389" s="49" t="s">
        <v>16425</v>
      </c>
      <c r="C18389" s="49" t="s">
        <v>31</v>
      </c>
    </row>
    <row r="18390" spans="2:3" hidden="1">
      <c r="B18390" s="49" t="s">
        <v>16426</v>
      </c>
      <c r="C18390" s="49" t="s">
        <v>31</v>
      </c>
    </row>
    <row r="18391" spans="2:3" hidden="1">
      <c r="B18391" s="49" t="s">
        <v>16427</v>
      </c>
      <c r="C18391" s="49" t="s">
        <v>213</v>
      </c>
    </row>
    <row r="18392" spans="2:3" hidden="1">
      <c r="B18392" s="49" t="s">
        <v>16428</v>
      </c>
      <c r="C18392" s="49" t="s">
        <v>213</v>
      </c>
    </row>
    <row r="18393" spans="2:3">
      <c r="B18393" s="49" t="s">
        <v>16429</v>
      </c>
      <c r="C18393" s="49" t="s">
        <v>224</v>
      </c>
    </row>
    <row r="18394" spans="2:3" hidden="1">
      <c r="B18394" s="49" t="s">
        <v>16430</v>
      </c>
      <c r="C18394" s="49" t="s">
        <v>213</v>
      </c>
    </row>
    <row r="18395" spans="2:3" hidden="1">
      <c r="B18395" s="49" t="s">
        <v>16431</v>
      </c>
      <c r="C18395" s="49" t="s">
        <v>213</v>
      </c>
    </row>
    <row r="18396" spans="2:3">
      <c r="B18396" s="49" t="s">
        <v>16432</v>
      </c>
      <c r="C18396" s="49" t="s">
        <v>224</v>
      </c>
    </row>
    <row r="18397" spans="2:3" hidden="1">
      <c r="B18397" s="49" t="s">
        <v>16433</v>
      </c>
      <c r="C18397" s="49" t="s">
        <v>213</v>
      </c>
    </row>
    <row r="18398" spans="2:3" hidden="1">
      <c r="B18398" s="49" t="s">
        <v>16434</v>
      </c>
      <c r="C18398" s="49" t="s">
        <v>213</v>
      </c>
    </row>
    <row r="18399" spans="2:3" hidden="1">
      <c r="B18399" s="49" t="s">
        <v>16435</v>
      </c>
      <c r="C18399" s="49" t="s">
        <v>213</v>
      </c>
    </row>
    <row r="18400" spans="2:3">
      <c r="B18400" s="49" t="s">
        <v>16436</v>
      </c>
      <c r="C18400" s="49" t="s">
        <v>224</v>
      </c>
    </row>
    <row r="18401" spans="2:3" hidden="1">
      <c r="B18401" s="49" t="s">
        <v>16437</v>
      </c>
      <c r="C18401" s="49" t="s">
        <v>213</v>
      </c>
    </row>
    <row r="18402" spans="2:3" hidden="1">
      <c r="B18402" s="49" t="s">
        <v>16438</v>
      </c>
      <c r="C18402" s="49" t="s">
        <v>213</v>
      </c>
    </row>
    <row r="18403" spans="2:3" hidden="1">
      <c r="B18403" s="49" t="s">
        <v>16439</v>
      </c>
      <c r="C18403" s="49" t="s">
        <v>213</v>
      </c>
    </row>
    <row r="18404" spans="2:3" hidden="1">
      <c r="B18404" s="49" t="s">
        <v>16440</v>
      </c>
      <c r="C18404" s="49" t="s">
        <v>213</v>
      </c>
    </row>
    <row r="18405" spans="2:3" hidden="1">
      <c r="B18405" s="49" t="s">
        <v>16441</v>
      </c>
      <c r="C18405" s="49" t="s">
        <v>213</v>
      </c>
    </row>
    <row r="18406" spans="2:3" hidden="1">
      <c r="B18406" s="49" t="s">
        <v>16442</v>
      </c>
      <c r="C18406" s="49" t="s">
        <v>213</v>
      </c>
    </row>
    <row r="18407" spans="2:3" hidden="1">
      <c r="B18407" s="49" t="s">
        <v>16443</v>
      </c>
      <c r="C18407" s="49" t="s">
        <v>213</v>
      </c>
    </row>
    <row r="18408" spans="2:3" hidden="1">
      <c r="B18408" s="49" t="s">
        <v>16444</v>
      </c>
      <c r="C18408" s="49" t="s">
        <v>213</v>
      </c>
    </row>
    <row r="18409" spans="2:3" hidden="1">
      <c r="B18409" s="49" t="s">
        <v>16445</v>
      </c>
      <c r="C18409" s="49" t="s">
        <v>213</v>
      </c>
    </row>
    <row r="18410" spans="2:3" hidden="1">
      <c r="B18410" s="49" t="s">
        <v>16446</v>
      </c>
      <c r="C18410" s="49" t="s">
        <v>31</v>
      </c>
    </row>
    <row r="18411" spans="2:3" hidden="1">
      <c r="B18411" s="49" t="s">
        <v>16447</v>
      </c>
      <c r="C18411" s="49" t="s">
        <v>31</v>
      </c>
    </row>
    <row r="18412" spans="2:3" hidden="1">
      <c r="B18412" s="49" t="s">
        <v>16448</v>
      </c>
      <c r="C18412" s="49" t="s">
        <v>31</v>
      </c>
    </row>
    <row r="18413" spans="2:3" hidden="1">
      <c r="B18413" s="49" t="s">
        <v>16449</v>
      </c>
      <c r="C18413" s="49" t="s">
        <v>213</v>
      </c>
    </row>
    <row r="18414" spans="2:3" hidden="1">
      <c r="B18414" s="49" t="s">
        <v>16450</v>
      </c>
      <c r="C18414" s="49" t="s">
        <v>213</v>
      </c>
    </row>
    <row r="18415" spans="2:3" hidden="1">
      <c r="B18415" s="49" t="s">
        <v>16451</v>
      </c>
      <c r="C18415" s="49" t="s">
        <v>213</v>
      </c>
    </row>
    <row r="18416" spans="2:3" hidden="1">
      <c r="B18416" s="49" t="s">
        <v>16452</v>
      </c>
      <c r="C18416" s="49" t="s">
        <v>213</v>
      </c>
    </row>
    <row r="18417" spans="2:3" hidden="1">
      <c r="B18417" s="49" t="s">
        <v>16453</v>
      </c>
      <c r="C18417" s="49" t="s">
        <v>213</v>
      </c>
    </row>
    <row r="18418" spans="2:3" hidden="1">
      <c r="B18418" s="49" t="s">
        <v>16454</v>
      </c>
      <c r="C18418" s="49" t="s">
        <v>213</v>
      </c>
    </row>
    <row r="18419" spans="2:3" hidden="1">
      <c r="B18419" s="49" t="s">
        <v>16455</v>
      </c>
      <c r="C18419" s="49" t="s">
        <v>213</v>
      </c>
    </row>
    <row r="18420" spans="2:3" hidden="1">
      <c r="B18420" s="49" t="s">
        <v>16456</v>
      </c>
      <c r="C18420" s="49" t="s">
        <v>213</v>
      </c>
    </row>
    <row r="18421" spans="2:3" hidden="1">
      <c r="B18421" s="49" t="s">
        <v>16457</v>
      </c>
      <c r="C18421" s="49" t="s">
        <v>213</v>
      </c>
    </row>
    <row r="18422" spans="2:3" hidden="1">
      <c r="B18422" s="49" t="s">
        <v>16458</v>
      </c>
      <c r="C18422" s="49" t="s">
        <v>213</v>
      </c>
    </row>
    <row r="18423" spans="2:3" hidden="1">
      <c r="B18423" s="49" t="s">
        <v>16459</v>
      </c>
      <c r="C18423" s="49" t="s">
        <v>213</v>
      </c>
    </row>
    <row r="18424" spans="2:3" hidden="1">
      <c r="B18424" s="49" t="s">
        <v>16460</v>
      </c>
      <c r="C18424" s="49" t="s">
        <v>213</v>
      </c>
    </row>
    <row r="18425" spans="2:3" hidden="1">
      <c r="B18425" s="49" t="s">
        <v>16461</v>
      </c>
      <c r="C18425" s="49" t="s">
        <v>213</v>
      </c>
    </row>
    <row r="18426" spans="2:3" hidden="1">
      <c r="B18426" s="49" t="s">
        <v>16462</v>
      </c>
      <c r="C18426" s="49" t="s">
        <v>213</v>
      </c>
    </row>
    <row r="18427" spans="2:3" hidden="1">
      <c r="B18427" s="49" t="s">
        <v>16463</v>
      </c>
      <c r="C18427" s="49" t="s">
        <v>213</v>
      </c>
    </row>
    <row r="18428" spans="2:3" hidden="1">
      <c r="B18428" s="49" t="s">
        <v>16464</v>
      </c>
      <c r="C18428" s="49" t="s">
        <v>213</v>
      </c>
    </row>
    <row r="18429" spans="2:3" hidden="1">
      <c r="B18429" s="49" t="s">
        <v>16465</v>
      </c>
      <c r="C18429" s="49" t="s">
        <v>213</v>
      </c>
    </row>
    <row r="18430" spans="2:3" hidden="1">
      <c r="B18430" s="49" t="s">
        <v>16466</v>
      </c>
      <c r="C18430" s="49" t="s">
        <v>213</v>
      </c>
    </row>
    <row r="18431" spans="2:3" hidden="1">
      <c r="B18431" s="49" t="s">
        <v>16467</v>
      </c>
      <c r="C18431" s="49" t="s">
        <v>206</v>
      </c>
    </row>
    <row r="18432" spans="2:3" hidden="1">
      <c r="B18432" s="49" t="s">
        <v>16468</v>
      </c>
      <c r="C18432" s="49" t="s">
        <v>206</v>
      </c>
    </row>
    <row r="18433" spans="2:3" hidden="1">
      <c r="B18433" s="49" t="s">
        <v>16469</v>
      </c>
      <c r="C18433" s="49" t="s">
        <v>206</v>
      </c>
    </row>
    <row r="18434" spans="2:3" hidden="1">
      <c r="B18434" s="49" t="s">
        <v>16470</v>
      </c>
      <c r="C18434" s="49" t="s">
        <v>206</v>
      </c>
    </row>
    <row r="18435" spans="2:3" hidden="1">
      <c r="B18435" s="49" t="s">
        <v>16471</v>
      </c>
      <c r="C18435" s="49" t="s">
        <v>206</v>
      </c>
    </row>
    <row r="18436" spans="2:3" hidden="1">
      <c r="B18436" s="49" t="s">
        <v>16472</v>
      </c>
      <c r="C18436" s="49" t="s">
        <v>206</v>
      </c>
    </row>
    <row r="18437" spans="2:3" hidden="1">
      <c r="B18437" s="49" t="s">
        <v>16473</v>
      </c>
      <c r="C18437" s="49" t="s">
        <v>206</v>
      </c>
    </row>
    <row r="18438" spans="2:3" hidden="1">
      <c r="B18438" s="49" t="s">
        <v>16474</v>
      </c>
      <c r="C18438" s="49" t="s">
        <v>206</v>
      </c>
    </row>
    <row r="18439" spans="2:3" hidden="1">
      <c r="B18439" s="49" t="s">
        <v>16475</v>
      </c>
      <c r="C18439" s="49" t="s">
        <v>206</v>
      </c>
    </row>
    <row r="18440" spans="2:3" hidden="1">
      <c r="B18440" s="49" t="s">
        <v>16476</v>
      </c>
      <c r="C18440" s="49" t="s">
        <v>206</v>
      </c>
    </row>
    <row r="18441" spans="2:3" hidden="1">
      <c r="B18441" s="49" t="s">
        <v>16477</v>
      </c>
      <c r="C18441" s="49" t="s">
        <v>206</v>
      </c>
    </row>
    <row r="18442" spans="2:3" hidden="1">
      <c r="B18442" s="49" t="s">
        <v>16478</v>
      </c>
      <c r="C18442" s="49" t="s">
        <v>206</v>
      </c>
    </row>
    <row r="18443" spans="2:3" hidden="1">
      <c r="B18443" s="49" t="s">
        <v>16479</v>
      </c>
      <c r="C18443" s="49" t="s">
        <v>206</v>
      </c>
    </row>
    <row r="18444" spans="2:3" hidden="1">
      <c r="B18444" s="49" t="s">
        <v>16480</v>
      </c>
      <c r="C18444" s="49" t="s">
        <v>206</v>
      </c>
    </row>
    <row r="18445" spans="2:3" hidden="1">
      <c r="B18445" s="49" t="s">
        <v>16481</v>
      </c>
      <c r="C18445" s="49" t="s">
        <v>206</v>
      </c>
    </row>
    <row r="18446" spans="2:3" hidden="1">
      <c r="B18446" s="49" t="s">
        <v>16482</v>
      </c>
      <c r="C18446" s="49" t="s">
        <v>206</v>
      </c>
    </row>
    <row r="18447" spans="2:3" hidden="1">
      <c r="B18447" s="49" t="s">
        <v>16483</v>
      </c>
      <c r="C18447" s="49" t="s">
        <v>206</v>
      </c>
    </row>
    <row r="18448" spans="2:3" hidden="1">
      <c r="B18448" s="49" t="s">
        <v>16484</v>
      </c>
      <c r="C18448" s="49" t="s">
        <v>206</v>
      </c>
    </row>
    <row r="18449" spans="2:3" hidden="1">
      <c r="B18449" s="49" t="s">
        <v>16485</v>
      </c>
      <c r="C18449" s="49" t="s">
        <v>206</v>
      </c>
    </row>
    <row r="18450" spans="2:3" hidden="1">
      <c r="B18450" s="49" t="s">
        <v>16486</v>
      </c>
      <c r="C18450" s="49" t="s">
        <v>206</v>
      </c>
    </row>
    <row r="18451" spans="2:3" hidden="1">
      <c r="B18451" s="49" t="s">
        <v>16487</v>
      </c>
      <c r="C18451" s="49" t="s">
        <v>206</v>
      </c>
    </row>
    <row r="18452" spans="2:3" hidden="1">
      <c r="B18452" s="49" t="s">
        <v>16488</v>
      </c>
      <c r="C18452" s="49" t="s">
        <v>206</v>
      </c>
    </row>
    <row r="18453" spans="2:3" hidden="1">
      <c r="B18453" s="49" t="s">
        <v>16489</v>
      </c>
      <c r="C18453" s="49" t="s">
        <v>206</v>
      </c>
    </row>
    <row r="18454" spans="2:3" hidden="1">
      <c r="B18454" s="49" t="s">
        <v>16490</v>
      </c>
      <c r="C18454" s="49" t="s">
        <v>206</v>
      </c>
    </row>
    <row r="18455" spans="2:3" hidden="1">
      <c r="B18455" s="49" t="s">
        <v>16491</v>
      </c>
      <c r="C18455" s="49" t="s">
        <v>213</v>
      </c>
    </row>
    <row r="18456" spans="2:3" hidden="1">
      <c r="B18456" s="49" t="s">
        <v>16492</v>
      </c>
      <c r="C18456" s="49" t="s">
        <v>213</v>
      </c>
    </row>
    <row r="18457" spans="2:3">
      <c r="B18457" s="49" t="s">
        <v>16493</v>
      </c>
      <c r="C18457" s="49" t="s">
        <v>224</v>
      </c>
    </row>
    <row r="18458" spans="2:3" hidden="1">
      <c r="B18458" s="49" t="s">
        <v>16494</v>
      </c>
      <c r="C18458" s="49" t="s">
        <v>213</v>
      </c>
    </row>
    <row r="18459" spans="2:3" hidden="1">
      <c r="B18459" s="49" t="s">
        <v>16495</v>
      </c>
      <c r="C18459" s="49" t="s">
        <v>213</v>
      </c>
    </row>
    <row r="18460" spans="2:3">
      <c r="B18460" s="49" t="s">
        <v>16496</v>
      </c>
      <c r="C18460" s="49" t="s">
        <v>224</v>
      </c>
    </row>
    <row r="18461" spans="2:3" hidden="1">
      <c r="B18461" s="49" t="s">
        <v>16497</v>
      </c>
      <c r="C18461" s="49" t="s">
        <v>213</v>
      </c>
    </row>
    <row r="18462" spans="2:3" hidden="1">
      <c r="B18462" s="49" t="s">
        <v>16498</v>
      </c>
      <c r="C18462" s="49" t="s">
        <v>213</v>
      </c>
    </row>
    <row r="18463" spans="2:3" hidden="1">
      <c r="B18463" s="49" t="s">
        <v>16499</v>
      </c>
      <c r="C18463" s="49" t="s">
        <v>213</v>
      </c>
    </row>
    <row r="18464" spans="2:3">
      <c r="B18464" s="49" t="s">
        <v>16500</v>
      </c>
      <c r="C18464" s="49" t="s">
        <v>224</v>
      </c>
    </row>
    <row r="18465" spans="2:3" hidden="1">
      <c r="B18465" s="49" t="s">
        <v>16501</v>
      </c>
      <c r="C18465" s="49" t="s">
        <v>213</v>
      </c>
    </row>
    <row r="18466" spans="2:3" hidden="1">
      <c r="B18466" s="49" t="s">
        <v>16502</v>
      </c>
      <c r="C18466" s="49" t="s">
        <v>213</v>
      </c>
    </row>
    <row r="18467" spans="2:3" hidden="1">
      <c r="B18467" s="49" t="s">
        <v>16503</v>
      </c>
      <c r="C18467" s="49" t="s">
        <v>213</v>
      </c>
    </row>
    <row r="18468" spans="2:3" hidden="1">
      <c r="B18468" s="49" t="s">
        <v>16504</v>
      </c>
      <c r="C18468" s="49" t="s">
        <v>213</v>
      </c>
    </row>
    <row r="18469" spans="2:3" hidden="1">
      <c r="B18469" s="49" t="s">
        <v>16505</v>
      </c>
      <c r="C18469" s="49" t="s">
        <v>213</v>
      </c>
    </row>
    <row r="18470" spans="2:3" hidden="1">
      <c r="B18470" s="49" t="s">
        <v>16506</v>
      </c>
      <c r="C18470" s="49" t="s">
        <v>31</v>
      </c>
    </row>
    <row r="18471" spans="2:3" hidden="1">
      <c r="B18471" s="49" t="s">
        <v>16507</v>
      </c>
      <c r="C18471" s="49" t="s">
        <v>213</v>
      </c>
    </row>
    <row r="18472" spans="2:3" hidden="1">
      <c r="B18472" s="49" t="s">
        <v>16508</v>
      </c>
      <c r="C18472" s="49" t="s">
        <v>213</v>
      </c>
    </row>
    <row r="18473" spans="2:3" hidden="1">
      <c r="B18473" s="49" t="s">
        <v>16509</v>
      </c>
      <c r="C18473" s="49" t="s">
        <v>213</v>
      </c>
    </row>
    <row r="18474" spans="2:3" hidden="1">
      <c r="B18474" s="49" t="s">
        <v>16510</v>
      </c>
      <c r="C18474" s="49" t="s">
        <v>31</v>
      </c>
    </row>
    <row r="18475" spans="2:3" hidden="1">
      <c r="B18475" s="49" t="s">
        <v>16511</v>
      </c>
      <c r="C18475" s="49" t="s">
        <v>31</v>
      </c>
    </row>
    <row r="18476" spans="2:3" hidden="1">
      <c r="B18476" s="49" t="s">
        <v>16512</v>
      </c>
      <c r="C18476" s="49" t="s">
        <v>31</v>
      </c>
    </row>
    <row r="18477" spans="2:3" hidden="1">
      <c r="B18477" s="49" t="s">
        <v>16513</v>
      </c>
      <c r="C18477" s="49" t="s">
        <v>213</v>
      </c>
    </row>
    <row r="18478" spans="2:3" hidden="1">
      <c r="B18478" s="49" t="s">
        <v>16514</v>
      </c>
      <c r="C18478" s="49" t="s">
        <v>213</v>
      </c>
    </row>
    <row r="18479" spans="2:3">
      <c r="B18479" s="49" t="s">
        <v>16515</v>
      </c>
      <c r="C18479" s="49" t="s">
        <v>224</v>
      </c>
    </row>
    <row r="18480" spans="2:3" hidden="1">
      <c r="B18480" s="49" t="s">
        <v>16516</v>
      </c>
      <c r="C18480" s="49" t="s">
        <v>213</v>
      </c>
    </row>
    <row r="18481" spans="2:3" hidden="1">
      <c r="B18481" s="49" t="s">
        <v>16517</v>
      </c>
      <c r="C18481" s="49" t="s">
        <v>213</v>
      </c>
    </row>
    <row r="18482" spans="2:3">
      <c r="B18482" s="49" t="s">
        <v>16518</v>
      </c>
      <c r="C18482" s="49" t="s">
        <v>224</v>
      </c>
    </row>
    <row r="18483" spans="2:3" hidden="1">
      <c r="B18483" s="49" t="s">
        <v>16519</v>
      </c>
      <c r="C18483" s="49" t="s">
        <v>213</v>
      </c>
    </row>
    <row r="18484" spans="2:3" hidden="1">
      <c r="B18484" s="49" t="s">
        <v>16520</v>
      </c>
      <c r="C18484" s="49" t="s">
        <v>213</v>
      </c>
    </row>
    <row r="18485" spans="2:3" hidden="1">
      <c r="B18485" s="49" t="s">
        <v>16521</v>
      </c>
      <c r="C18485" s="49" t="s">
        <v>213</v>
      </c>
    </row>
    <row r="18486" spans="2:3">
      <c r="B18486" s="49" t="s">
        <v>16522</v>
      </c>
      <c r="C18486" s="49" t="s">
        <v>224</v>
      </c>
    </row>
    <row r="18487" spans="2:3" hidden="1">
      <c r="B18487" s="49" t="s">
        <v>16523</v>
      </c>
      <c r="C18487" s="49" t="s">
        <v>213</v>
      </c>
    </row>
    <row r="18488" spans="2:3" hidden="1">
      <c r="B18488" s="49" t="s">
        <v>16524</v>
      </c>
      <c r="C18488" s="49" t="s">
        <v>213</v>
      </c>
    </row>
    <row r="18489" spans="2:3" hidden="1">
      <c r="B18489" s="49" t="s">
        <v>16525</v>
      </c>
      <c r="C18489" s="49" t="s">
        <v>213</v>
      </c>
    </row>
    <row r="18490" spans="2:3" hidden="1">
      <c r="B18490" s="49" t="s">
        <v>16526</v>
      </c>
      <c r="C18490" s="49" t="s">
        <v>213</v>
      </c>
    </row>
    <row r="18491" spans="2:3" hidden="1">
      <c r="B18491" s="49" t="s">
        <v>16527</v>
      </c>
      <c r="C18491" s="49" t="s">
        <v>213</v>
      </c>
    </row>
    <row r="18492" spans="2:3" hidden="1">
      <c r="B18492" s="49" t="s">
        <v>16528</v>
      </c>
      <c r="C18492" s="49" t="s">
        <v>213</v>
      </c>
    </row>
    <row r="18493" spans="2:3" hidden="1">
      <c r="B18493" s="49" t="s">
        <v>16529</v>
      </c>
      <c r="C18493" s="49" t="s">
        <v>213</v>
      </c>
    </row>
    <row r="18494" spans="2:3" hidden="1">
      <c r="B18494" s="49" t="s">
        <v>16530</v>
      </c>
      <c r="C18494" s="49" t="s">
        <v>213</v>
      </c>
    </row>
    <row r="18495" spans="2:3" hidden="1">
      <c r="B18495" s="49" t="s">
        <v>16531</v>
      </c>
      <c r="C18495" s="49" t="s">
        <v>213</v>
      </c>
    </row>
    <row r="18496" spans="2:3" hidden="1">
      <c r="B18496" s="49" t="s">
        <v>16532</v>
      </c>
      <c r="C18496" s="49" t="s">
        <v>31</v>
      </c>
    </row>
    <row r="18497" spans="2:3" hidden="1">
      <c r="B18497" s="49" t="s">
        <v>16533</v>
      </c>
      <c r="C18497" s="49" t="s">
        <v>31</v>
      </c>
    </row>
    <row r="18498" spans="2:3" hidden="1">
      <c r="B18498" s="49" t="s">
        <v>16534</v>
      </c>
      <c r="C18498" s="49" t="s">
        <v>31</v>
      </c>
    </row>
    <row r="18499" spans="2:3" hidden="1">
      <c r="B18499" s="49" t="s">
        <v>16535</v>
      </c>
      <c r="C18499" s="49" t="s">
        <v>213</v>
      </c>
    </row>
    <row r="18500" spans="2:3" hidden="1">
      <c r="B18500" s="49" t="s">
        <v>16536</v>
      </c>
      <c r="C18500" s="49" t="s">
        <v>213</v>
      </c>
    </row>
    <row r="18501" spans="2:3" hidden="1">
      <c r="B18501" s="49" t="s">
        <v>16537</v>
      </c>
      <c r="C18501" s="49" t="s">
        <v>213</v>
      </c>
    </row>
    <row r="18502" spans="2:3">
      <c r="B18502" s="49" t="s">
        <v>16538</v>
      </c>
      <c r="C18502" s="49" t="s">
        <v>224</v>
      </c>
    </row>
    <row r="18503" spans="2:3" hidden="1">
      <c r="B18503" s="49" t="s">
        <v>16539</v>
      </c>
      <c r="C18503" s="49" t="s">
        <v>213</v>
      </c>
    </row>
    <row r="18504" spans="2:3" hidden="1">
      <c r="B18504" s="49" t="s">
        <v>16540</v>
      </c>
      <c r="C18504" s="49" t="s">
        <v>213</v>
      </c>
    </row>
    <row r="18505" spans="2:3" hidden="1">
      <c r="B18505" s="49" t="s">
        <v>16541</v>
      </c>
      <c r="C18505" s="49" t="s">
        <v>213</v>
      </c>
    </row>
    <row r="18506" spans="2:3">
      <c r="B18506" s="49" t="s">
        <v>16542</v>
      </c>
      <c r="C18506" s="49" t="s">
        <v>224</v>
      </c>
    </row>
    <row r="18507" spans="2:3" hidden="1">
      <c r="B18507" s="49" t="s">
        <v>16543</v>
      </c>
      <c r="C18507" s="49" t="s">
        <v>213</v>
      </c>
    </row>
    <row r="18508" spans="2:3" hidden="1">
      <c r="B18508" s="49" t="s">
        <v>16544</v>
      </c>
      <c r="C18508" s="49" t="s">
        <v>213</v>
      </c>
    </row>
    <row r="18509" spans="2:3" hidden="1">
      <c r="B18509" s="49" t="s">
        <v>16545</v>
      </c>
      <c r="C18509" s="49" t="s">
        <v>213</v>
      </c>
    </row>
    <row r="18510" spans="2:3" hidden="1">
      <c r="B18510" s="49" t="s">
        <v>16546</v>
      </c>
      <c r="C18510" s="49" t="s">
        <v>213</v>
      </c>
    </row>
    <row r="18511" spans="2:3" hidden="1">
      <c r="B18511" s="49" t="s">
        <v>16547</v>
      </c>
      <c r="C18511" s="49" t="s">
        <v>213</v>
      </c>
    </row>
    <row r="18512" spans="2:3">
      <c r="B18512" s="49" t="s">
        <v>16548</v>
      </c>
      <c r="C18512" s="49" t="s">
        <v>224</v>
      </c>
    </row>
    <row r="18513" spans="2:3" hidden="1">
      <c r="B18513" s="49" t="s">
        <v>16549</v>
      </c>
      <c r="C18513" s="49" t="s">
        <v>213</v>
      </c>
    </row>
    <row r="18514" spans="2:3" hidden="1">
      <c r="B18514" s="49" t="s">
        <v>16550</v>
      </c>
      <c r="C18514" s="49" t="s">
        <v>213</v>
      </c>
    </row>
    <row r="18515" spans="2:3" hidden="1">
      <c r="B18515" s="49" t="s">
        <v>16551</v>
      </c>
      <c r="C18515" s="49" t="s">
        <v>213</v>
      </c>
    </row>
    <row r="18516" spans="2:3" hidden="1">
      <c r="B18516" s="49" t="s">
        <v>16552</v>
      </c>
      <c r="C18516" s="49" t="s">
        <v>213</v>
      </c>
    </row>
    <row r="18517" spans="2:3" hidden="1">
      <c r="B18517" s="49" t="s">
        <v>16553</v>
      </c>
      <c r="C18517" s="49" t="s">
        <v>213</v>
      </c>
    </row>
    <row r="18518" spans="2:3" hidden="1">
      <c r="B18518" s="49" t="s">
        <v>16554</v>
      </c>
      <c r="C18518" s="49" t="s">
        <v>213</v>
      </c>
    </row>
    <row r="18519" spans="2:3" hidden="1">
      <c r="B18519" s="49" t="s">
        <v>16555</v>
      </c>
      <c r="C18519" s="49" t="s">
        <v>213</v>
      </c>
    </row>
    <row r="18520" spans="2:3" hidden="1">
      <c r="B18520" s="49" t="s">
        <v>16556</v>
      </c>
      <c r="C18520" s="49" t="s">
        <v>213</v>
      </c>
    </row>
    <row r="18521" spans="2:3" hidden="1">
      <c r="B18521" s="49" t="s">
        <v>16557</v>
      </c>
      <c r="C18521" s="49" t="s">
        <v>213</v>
      </c>
    </row>
    <row r="18522" spans="2:3" hidden="1">
      <c r="B18522" s="49" t="s">
        <v>16558</v>
      </c>
      <c r="C18522" s="49" t="s">
        <v>31</v>
      </c>
    </row>
    <row r="18523" spans="2:3" hidden="1">
      <c r="B18523" s="49" t="s">
        <v>16559</v>
      </c>
      <c r="C18523" s="49" t="s">
        <v>31</v>
      </c>
    </row>
    <row r="18524" spans="2:3" hidden="1">
      <c r="B18524" s="49" t="s">
        <v>16560</v>
      </c>
      <c r="C18524" s="49" t="s">
        <v>31</v>
      </c>
    </row>
    <row r="18525" spans="2:3" hidden="1">
      <c r="B18525" s="49" t="s">
        <v>16561</v>
      </c>
      <c r="C18525" s="49" t="s">
        <v>213</v>
      </c>
    </row>
    <row r="18526" spans="2:3" hidden="1">
      <c r="B18526" s="49" t="s">
        <v>16562</v>
      </c>
      <c r="C18526" s="49" t="s">
        <v>213</v>
      </c>
    </row>
    <row r="18527" spans="2:3" hidden="1">
      <c r="B18527" s="49" t="s">
        <v>16563</v>
      </c>
      <c r="C18527" s="49" t="s">
        <v>213</v>
      </c>
    </row>
    <row r="18528" spans="2:3" hidden="1">
      <c r="B18528" s="49" t="s">
        <v>16564</v>
      </c>
      <c r="C18528" s="49" t="s">
        <v>213</v>
      </c>
    </row>
    <row r="18529" spans="2:3" hidden="1">
      <c r="B18529" s="49" t="s">
        <v>16565</v>
      </c>
      <c r="C18529" s="49" t="s">
        <v>213</v>
      </c>
    </row>
    <row r="18530" spans="2:3" hidden="1">
      <c r="B18530" s="49" t="s">
        <v>16566</v>
      </c>
      <c r="C18530" s="49" t="s">
        <v>213</v>
      </c>
    </row>
    <row r="18531" spans="2:3" hidden="1">
      <c r="B18531" s="49" t="s">
        <v>16567</v>
      </c>
      <c r="C18531" s="49" t="s">
        <v>213</v>
      </c>
    </row>
    <row r="18532" spans="2:3" hidden="1">
      <c r="B18532" s="49" t="s">
        <v>16568</v>
      </c>
      <c r="C18532" s="49" t="s">
        <v>213</v>
      </c>
    </row>
    <row r="18533" spans="2:3" hidden="1">
      <c r="B18533" s="49" t="s">
        <v>16569</v>
      </c>
      <c r="C18533" s="49" t="s">
        <v>213</v>
      </c>
    </row>
    <row r="18534" spans="2:3" hidden="1">
      <c r="B18534" s="49" t="s">
        <v>16570</v>
      </c>
      <c r="C18534" s="49" t="s">
        <v>213</v>
      </c>
    </row>
    <row r="18535" spans="2:3" hidden="1">
      <c r="B18535" s="49" t="s">
        <v>16571</v>
      </c>
      <c r="C18535" s="49" t="s">
        <v>213</v>
      </c>
    </row>
    <row r="18536" spans="2:3" hidden="1">
      <c r="B18536" s="49" t="s">
        <v>16572</v>
      </c>
      <c r="C18536" s="49" t="s">
        <v>213</v>
      </c>
    </row>
    <row r="18537" spans="2:3" hidden="1">
      <c r="B18537" s="49" t="s">
        <v>16573</v>
      </c>
      <c r="C18537" s="49" t="s">
        <v>213</v>
      </c>
    </row>
    <row r="18538" spans="2:3" hidden="1">
      <c r="B18538" s="49" t="s">
        <v>16574</v>
      </c>
      <c r="C18538" s="49" t="s">
        <v>213</v>
      </c>
    </row>
    <row r="18539" spans="2:3" hidden="1">
      <c r="B18539" s="49" t="s">
        <v>16575</v>
      </c>
      <c r="C18539" s="49" t="s">
        <v>213</v>
      </c>
    </row>
    <row r="18540" spans="2:3" hidden="1">
      <c r="B18540" s="49" t="s">
        <v>16576</v>
      </c>
      <c r="C18540" s="49" t="s">
        <v>213</v>
      </c>
    </row>
    <row r="18541" spans="2:3" hidden="1">
      <c r="B18541" s="49" t="s">
        <v>16577</v>
      </c>
      <c r="C18541" s="49" t="s">
        <v>213</v>
      </c>
    </row>
    <row r="18542" spans="2:3" hidden="1">
      <c r="B18542" s="49" t="s">
        <v>16578</v>
      </c>
      <c r="C18542" s="49" t="s">
        <v>213</v>
      </c>
    </row>
    <row r="18543" spans="2:3" hidden="1">
      <c r="B18543" s="49" t="s">
        <v>16579</v>
      </c>
      <c r="C18543" s="49" t="s">
        <v>213</v>
      </c>
    </row>
    <row r="18544" spans="2:3" hidden="1">
      <c r="B18544" s="49" t="s">
        <v>16580</v>
      </c>
      <c r="C18544" s="49" t="s">
        <v>213</v>
      </c>
    </row>
    <row r="18545" spans="2:3" hidden="1">
      <c r="B18545" s="49" t="s">
        <v>16581</v>
      </c>
      <c r="C18545" s="49" t="s">
        <v>213</v>
      </c>
    </row>
    <row r="18546" spans="2:3" hidden="1">
      <c r="B18546" s="49" t="s">
        <v>16582</v>
      </c>
      <c r="C18546" s="49" t="s">
        <v>213</v>
      </c>
    </row>
    <row r="18547" spans="2:3" hidden="1">
      <c r="B18547" s="49" t="s">
        <v>16583</v>
      </c>
      <c r="C18547" s="49" t="s">
        <v>206</v>
      </c>
    </row>
    <row r="18548" spans="2:3" hidden="1">
      <c r="B18548" s="49" t="s">
        <v>16584</v>
      </c>
      <c r="C18548" s="49" t="s">
        <v>206</v>
      </c>
    </row>
    <row r="18549" spans="2:3" hidden="1">
      <c r="B18549" s="49" t="s">
        <v>16585</v>
      </c>
      <c r="C18549" s="49" t="s">
        <v>206</v>
      </c>
    </row>
    <row r="18550" spans="2:3" hidden="1">
      <c r="B18550" s="49" t="s">
        <v>16586</v>
      </c>
      <c r="C18550" s="49" t="s">
        <v>206</v>
      </c>
    </row>
    <row r="18551" spans="2:3" hidden="1">
      <c r="B18551" s="49" t="s">
        <v>16587</v>
      </c>
      <c r="C18551" s="49" t="s">
        <v>206</v>
      </c>
    </row>
    <row r="18552" spans="2:3" hidden="1">
      <c r="B18552" s="49" t="s">
        <v>16588</v>
      </c>
      <c r="C18552" s="49" t="s">
        <v>206</v>
      </c>
    </row>
    <row r="18553" spans="2:3" hidden="1">
      <c r="B18553" s="49" t="s">
        <v>16589</v>
      </c>
      <c r="C18553" s="49" t="s">
        <v>206</v>
      </c>
    </row>
    <row r="18554" spans="2:3" hidden="1">
      <c r="B18554" s="49" t="s">
        <v>16590</v>
      </c>
      <c r="C18554" s="49" t="s">
        <v>206</v>
      </c>
    </row>
    <row r="18555" spans="2:3" hidden="1">
      <c r="B18555" s="49" t="s">
        <v>16591</v>
      </c>
      <c r="C18555" s="49" t="s">
        <v>206</v>
      </c>
    </row>
    <row r="18556" spans="2:3" hidden="1">
      <c r="B18556" s="49" t="s">
        <v>16592</v>
      </c>
      <c r="C18556" s="49" t="s">
        <v>206</v>
      </c>
    </row>
    <row r="18557" spans="2:3" hidden="1">
      <c r="B18557" s="49" t="s">
        <v>16593</v>
      </c>
      <c r="C18557" s="49" t="s">
        <v>206</v>
      </c>
    </row>
    <row r="18558" spans="2:3" hidden="1">
      <c r="B18558" s="49" t="s">
        <v>16594</v>
      </c>
      <c r="C18558" s="49" t="s">
        <v>206</v>
      </c>
    </row>
    <row r="18559" spans="2:3" hidden="1">
      <c r="B18559" s="49" t="s">
        <v>16595</v>
      </c>
      <c r="C18559" s="49" t="s">
        <v>206</v>
      </c>
    </row>
    <row r="18560" spans="2:3" hidden="1">
      <c r="B18560" s="49" t="s">
        <v>16596</v>
      </c>
      <c r="C18560" s="49" t="s">
        <v>206</v>
      </c>
    </row>
    <row r="18561" spans="2:3" hidden="1">
      <c r="B18561" s="49" t="s">
        <v>16597</v>
      </c>
      <c r="C18561" s="49" t="s">
        <v>206</v>
      </c>
    </row>
    <row r="18562" spans="2:3" hidden="1">
      <c r="B18562" s="49" t="s">
        <v>16598</v>
      </c>
      <c r="C18562" s="49" t="s">
        <v>206</v>
      </c>
    </row>
    <row r="18563" spans="2:3" hidden="1">
      <c r="B18563" s="49" t="s">
        <v>16599</v>
      </c>
      <c r="C18563" s="49" t="s">
        <v>206</v>
      </c>
    </row>
    <row r="18564" spans="2:3" hidden="1">
      <c r="B18564" s="49" t="s">
        <v>16600</v>
      </c>
      <c r="C18564" s="49" t="s">
        <v>206</v>
      </c>
    </row>
    <row r="18565" spans="2:3" hidden="1">
      <c r="B18565" s="49" t="s">
        <v>16601</v>
      </c>
      <c r="C18565" s="49" t="s">
        <v>206</v>
      </c>
    </row>
    <row r="18566" spans="2:3" hidden="1">
      <c r="B18566" s="49" t="s">
        <v>16602</v>
      </c>
      <c r="C18566" s="49" t="s">
        <v>206</v>
      </c>
    </row>
    <row r="18567" spans="2:3" hidden="1">
      <c r="B18567" s="49" t="s">
        <v>16603</v>
      </c>
      <c r="C18567" s="49" t="s">
        <v>206</v>
      </c>
    </row>
    <row r="18568" spans="2:3" hidden="1">
      <c r="B18568" s="49" t="s">
        <v>16604</v>
      </c>
      <c r="C18568" s="49" t="s">
        <v>206</v>
      </c>
    </row>
    <row r="18569" spans="2:3" hidden="1">
      <c r="B18569" s="49" t="s">
        <v>16605</v>
      </c>
      <c r="C18569" s="49" t="s">
        <v>206</v>
      </c>
    </row>
    <row r="18570" spans="2:3" hidden="1">
      <c r="B18570" s="49" t="s">
        <v>16606</v>
      </c>
      <c r="C18570" s="49" t="s">
        <v>206</v>
      </c>
    </row>
    <row r="18571" spans="2:3" hidden="1">
      <c r="B18571" s="49" t="s">
        <v>16607</v>
      </c>
      <c r="C18571" s="49" t="s">
        <v>213</v>
      </c>
    </row>
    <row r="18572" spans="2:3" hidden="1">
      <c r="B18572" s="49" t="s">
        <v>16608</v>
      </c>
      <c r="C18572" s="49" t="s">
        <v>213</v>
      </c>
    </row>
    <row r="18573" spans="2:3" hidden="1">
      <c r="B18573" s="49" t="s">
        <v>16609</v>
      </c>
      <c r="C18573" s="49" t="s">
        <v>213</v>
      </c>
    </row>
    <row r="18574" spans="2:3" hidden="1">
      <c r="B18574" s="49" t="s">
        <v>16610</v>
      </c>
      <c r="C18574" s="49" t="s">
        <v>213</v>
      </c>
    </row>
    <row r="18575" spans="2:3" hidden="1">
      <c r="B18575" s="49" t="s">
        <v>16611</v>
      </c>
      <c r="C18575" s="49" t="s">
        <v>213</v>
      </c>
    </row>
    <row r="18576" spans="2:3" hidden="1">
      <c r="B18576" s="49" t="s">
        <v>16612</v>
      </c>
      <c r="C18576" s="49" t="s">
        <v>213</v>
      </c>
    </row>
    <row r="18577" spans="2:3" hidden="1">
      <c r="B18577" s="49" t="s">
        <v>16613</v>
      </c>
      <c r="C18577" s="49" t="s">
        <v>213</v>
      </c>
    </row>
    <row r="18578" spans="2:3" hidden="1">
      <c r="B18578" s="49" t="s">
        <v>16614</v>
      </c>
      <c r="C18578" s="49" t="s">
        <v>213</v>
      </c>
    </row>
    <row r="18579" spans="2:3" hidden="1">
      <c r="B18579" s="49" t="s">
        <v>16615</v>
      </c>
      <c r="C18579" s="49" t="s">
        <v>213</v>
      </c>
    </row>
    <row r="18580" spans="2:3" hidden="1">
      <c r="B18580" s="49" t="s">
        <v>16616</v>
      </c>
      <c r="C18580" s="49" t="s">
        <v>213</v>
      </c>
    </row>
    <row r="18581" spans="2:3" hidden="1">
      <c r="B18581" s="49" t="s">
        <v>16617</v>
      </c>
      <c r="C18581" s="49" t="s">
        <v>213</v>
      </c>
    </row>
    <row r="18582" spans="2:3" hidden="1">
      <c r="B18582" s="49" t="s">
        <v>16618</v>
      </c>
      <c r="C18582" s="49" t="s">
        <v>213</v>
      </c>
    </row>
    <row r="18583" spans="2:3" hidden="1">
      <c r="B18583" s="49" t="s">
        <v>16619</v>
      </c>
      <c r="C18583" s="49" t="s">
        <v>213</v>
      </c>
    </row>
    <row r="18584" spans="2:3" hidden="1">
      <c r="B18584" s="49" t="s">
        <v>16620</v>
      </c>
      <c r="C18584" s="49" t="s">
        <v>213</v>
      </c>
    </row>
    <row r="18585" spans="2:3" hidden="1">
      <c r="B18585" s="49" t="s">
        <v>16621</v>
      </c>
      <c r="C18585" s="49" t="s">
        <v>213</v>
      </c>
    </row>
    <row r="18586" spans="2:3" hidden="1">
      <c r="B18586" s="49" t="s">
        <v>16622</v>
      </c>
      <c r="C18586" s="49" t="s">
        <v>31</v>
      </c>
    </row>
    <row r="18587" spans="2:3" hidden="1">
      <c r="B18587" s="49" t="s">
        <v>16623</v>
      </c>
      <c r="C18587" s="49" t="s">
        <v>213</v>
      </c>
    </row>
    <row r="18588" spans="2:3" hidden="1">
      <c r="B18588" s="49" t="s">
        <v>16624</v>
      </c>
      <c r="C18588" s="49" t="s">
        <v>213</v>
      </c>
    </row>
    <row r="18589" spans="2:3" hidden="1">
      <c r="B18589" s="49" t="s">
        <v>16625</v>
      </c>
      <c r="C18589" s="49" t="s">
        <v>213</v>
      </c>
    </row>
    <row r="18590" spans="2:3" hidden="1">
      <c r="B18590" s="49" t="s">
        <v>16626</v>
      </c>
      <c r="C18590" s="49" t="s">
        <v>213</v>
      </c>
    </row>
    <row r="18591" spans="2:3" hidden="1">
      <c r="B18591" s="49" t="s">
        <v>16627</v>
      </c>
      <c r="C18591" s="49" t="s">
        <v>213</v>
      </c>
    </row>
    <row r="18592" spans="2:3" hidden="1">
      <c r="B18592" s="49" t="s">
        <v>16628</v>
      </c>
      <c r="C18592" s="49" t="s">
        <v>213</v>
      </c>
    </row>
    <row r="18593" spans="2:3" hidden="1">
      <c r="B18593" s="49" t="s">
        <v>16629</v>
      </c>
      <c r="C18593" s="49" t="s">
        <v>213</v>
      </c>
    </row>
    <row r="18594" spans="2:3" hidden="1">
      <c r="B18594" s="49" t="s">
        <v>16630</v>
      </c>
      <c r="C18594" s="49" t="s">
        <v>213</v>
      </c>
    </row>
    <row r="18595" spans="2:3" hidden="1">
      <c r="B18595" s="49" t="s">
        <v>16631</v>
      </c>
      <c r="C18595" s="49" t="s">
        <v>213</v>
      </c>
    </row>
    <row r="18596" spans="2:3" hidden="1">
      <c r="B18596" s="49" t="s">
        <v>16632</v>
      </c>
      <c r="C18596" s="49" t="s">
        <v>213</v>
      </c>
    </row>
    <row r="18597" spans="2:3" hidden="1">
      <c r="B18597" s="49" t="s">
        <v>16633</v>
      </c>
      <c r="C18597" s="49" t="s">
        <v>213</v>
      </c>
    </row>
    <row r="18598" spans="2:3" hidden="1">
      <c r="B18598" s="49" t="s">
        <v>16634</v>
      </c>
      <c r="C18598" s="49" t="s">
        <v>213</v>
      </c>
    </row>
    <row r="18599" spans="2:3" hidden="1">
      <c r="B18599" s="49" t="s">
        <v>16635</v>
      </c>
      <c r="C18599" s="49" t="s">
        <v>213</v>
      </c>
    </row>
    <row r="18600" spans="2:3" hidden="1">
      <c r="B18600" s="49" t="s">
        <v>16636</v>
      </c>
      <c r="C18600" s="49" t="s">
        <v>213</v>
      </c>
    </row>
    <row r="18601" spans="2:3" hidden="1">
      <c r="B18601" s="49" t="s">
        <v>16637</v>
      </c>
      <c r="C18601" s="49" t="s">
        <v>213</v>
      </c>
    </row>
    <row r="18602" spans="2:3" hidden="1">
      <c r="B18602" s="49" t="s">
        <v>16638</v>
      </c>
      <c r="C18602" s="49" t="s">
        <v>213</v>
      </c>
    </row>
    <row r="18603" spans="2:3" hidden="1">
      <c r="B18603" s="49" t="s">
        <v>16639</v>
      </c>
      <c r="C18603" s="49" t="s">
        <v>213</v>
      </c>
    </row>
    <row r="18604" spans="2:3" hidden="1">
      <c r="B18604" s="49" t="s">
        <v>16640</v>
      </c>
      <c r="C18604" s="49" t="s">
        <v>213</v>
      </c>
    </row>
    <row r="18605" spans="2:3" hidden="1">
      <c r="B18605" s="49" t="s">
        <v>16641</v>
      </c>
      <c r="C18605" s="49" t="s">
        <v>213</v>
      </c>
    </row>
    <row r="18606" spans="2:3" hidden="1">
      <c r="B18606" s="49" t="s">
        <v>16642</v>
      </c>
      <c r="C18606" s="49" t="s">
        <v>213</v>
      </c>
    </row>
    <row r="18607" spans="2:3" hidden="1">
      <c r="B18607" s="49" t="s">
        <v>16643</v>
      </c>
      <c r="C18607" s="49" t="s">
        <v>213</v>
      </c>
    </row>
    <row r="18608" spans="2:3" hidden="1">
      <c r="B18608" s="49" t="s">
        <v>16644</v>
      </c>
      <c r="C18608" s="49" t="s">
        <v>213</v>
      </c>
    </row>
    <row r="18609" spans="2:3" hidden="1">
      <c r="B18609" s="49" t="s">
        <v>16645</v>
      </c>
      <c r="C18609" s="49" t="s">
        <v>213</v>
      </c>
    </row>
    <row r="18610" spans="2:3" hidden="1">
      <c r="B18610" s="49" t="s">
        <v>16646</v>
      </c>
      <c r="C18610" s="49" t="s">
        <v>213</v>
      </c>
    </row>
    <row r="18611" spans="2:3" hidden="1">
      <c r="B18611" s="49" t="s">
        <v>16647</v>
      </c>
      <c r="C18611" s="49" t="s">
        <v>213</v>
      </c>
    </row>
    <row r="18612" spans="2:3" hidden="1">
      <c r="B18612" s="49" t="s">
        <v>16648</v>
      </c>
      <c r="C18612" s="49" t="s">
        <v>213</v>
      </c>
    </row>
    <row r="18613" spans="2:3" hidden="1">
      <c r="B18613" s="49" t="s">
        <v>16649</v>
      </c>
      <c r="C18613" s="49" t="s">
        <v>213</v>
      </c>
    </row>
    <row r="18614" spans="2:3" hidden="1">
      <c r="B18614" s="49" t="s">
        <v>16650</v>
      </c>
      <c r="C18614" s="49" t="s">
        <v>213</v>
      </c>
    </row>
    <row r="18615" spans="2:3" hidden="1">
      <c r="B18615" s="49" t="s">
        <v>16651</v>
      </c>
      <c r="C18615" s="49" t="s">
        <v>213</v>
      </c>
    </row>
    <row r="18616" spans="2:3" hidden="1">
      <c r="B18616" s="49" t="s">
        <v>16652</v>
      </c>
      <c r="C18616" s="49" t="s">
        <v>213</v>
      </c>
    </row>
    <row r="18617" spans="2:3" hidden="1">
      <c r="B18617" s="49" t="s">
        <v>16653</v>
      </c>
      <c r="C18617" s="49" t="s">
        <v>213</v>
      </c>
    </row>
    <row r="18618" spans="2:3" hidden="1">
      <c r="B18618" s="49" t="s">
        <v>16654</v>
      </c>
      <c r="C18618" s="49" t="s">
        <v>213</v>
      </c>
    </row>
    <row r="18619" spans="2:3" hidden="1">
      <c r="B18619" s="49" t="s">
        <v>16655</v>
      </c>
      <c r="C18619" s="49" t="s">
        <v>213</v>
      </c>
    </row>
    <row r="18620" spans="2:3" hidden="1">
      <c r="B18620" s="49" t="s">
        <v>16656</v>
      </c>
      <c r="C18620" s="49" t="s">
        <v>213</v>
      </c>
    </row>
    <row r="18621" spans="2:3" hidden="1">
      <c r="B18621" s="49" t="s">
        <v>16657</v>
      </c>
      <c r="C18621" s="49" t="s">
        <v>213</v>
      </c>
    </row>
    <row r="18622" spans="2:3" hidden="1">
      <c r="B18622" s="49" t="s">
        <v>16658</v>
      </c>
      <c r="C18622" s="49" t="s">
        <v>213</v>
      </c>
    </row>
    <row r="18623" spans="2:3" hidden="1">
      <c r="B18623" s="49" t="s">
        <v>16659</v>
      </c>
      <c r="C18623" s="49" t="s">
        <v>213</v>
      </c>
    </row>
    <row r="18624" spans="2:3" hidden="1">
      <c r="B18624" s="49" t="s">
        <v>16660</v>
      </c>
      <c r="C18624" s="49" t="s">
        <v>213</v>
      </c>
    </row>
    <row r="18625" spans="2:3" hidden="1">
      <c r="B18625" s="49" t="s">
        <v>16661</v>
      </c>
      <c r="C18625" s="49" t="s">
        <v>213</v>
      </c>
    </row>
    <row r="18626" spans="2:3" hidden="1">
      <c r="B18626" s="49" t="s">
        <v>16662</v>
      </c>
      <c r="C18626" s="49" t="s">
        <v>213</v>
      </c>
    </row>
    <row r="18627" spans="2:3" hidden="1">
      <c r="B18627" s="49" t="s">
        <v>16663</v>
      </c>
      <c r="C18627" s="49" t="s">
        <v>213</v>
      </c>
    </row>
    <row r="18628" spans="2:3" hidden="1">
      <c r="B18628" s="49" t="s">
        <v>16664</v>
      </c>
      <c r="C18628" s="49" t="s">
        <v>213</v>
      </c>
    </row>
    <row r="18629" spans="2:3" hidden="1">
      <c r="B18629" s="49" t="s">
        <v>16665</v>
      </c>
      <c r="C18629" s="49" t="s">
        <v>213</v>
      </c>
    </row>
    <row r="18630" spans="2:3" hidden="1">
      <c r="B18630" s="49" t="s">
        <v>16666</v>
      </c>
      <c r="C18630" s="49" t="s">
        <v>213</v>
      </c>
    </row>
    <row r="18631" spans="2:3" hidden="1">
      <c r="B18631" s="49" t="s">
        <v>16667</v>
      </c>
      <c r="C18631" s="49" t="s">
        <v>213</v>
      </c>
    </row>
    <row r="18632" spans="2:3" hidden="1">
      <c r="B18632" s="49" t="s">
        <v>16668</v>
      </c>
      <c r="C18632" s="49" t="s">
        <v>213</v>
      </c>
    </row>
    <row r="18633" spans="2:3" hidden="1">
      <c r="B18633" s="49" t="s">
        <v>16669</v>
      </c>
      <c r="C18633" s="49" t="s">
        <v>213</v>
      </c>
    </row>
    <row r="18634" spans="2:3" hidden="1">
      <c r="B18634" s="49" t="s">
        <v>16670</v>
      </c>
      <c r="C18634" s="49" t="s">
        <v>213</v>
      </c>
    </row>
    <row r="18635" spans="2:3" hidden="1">
      <c r="B18635" s="49" t="s">
        <v>16671</v>
      </c>
      <c r="C18635" s="49" t="s">
        <v>213</v>
      </c>
    </row>
    <row r="18636" spans="2:3" hidden="1">
      <c r="B18636" s="49" t="s">
        <v>16672</v>
      </c>
      <c r="C18636" s="49" t="s">
        <v>213</v>
      </c>
    </row>
    <row r="18637" spans="2:3" hidden="1">
      <c r="B18637" s="49" t="s">
        <v>16673</v>
      </c>
      <c r="C18637" s="49" t="s">
        <v>213</v>
      </c>
    </row>
    <row r="18638" spans="2:3" hidden="1">
      <c r="B18638" s="49" t="s">
        <v>16674</v>
      </c>
      <c r="C18638" s="49" t="s">
        <v>213</v>
      </c>
    </row>
    <row r="18639" spans="2:3" hidden="1">
      <c r="B18639" s="49" t="s">
        <v>16675</v>
      </c>
      <c r="C18639" s="49" t="s">
        <v>213</v>
      </c>
    </row>
    <row r="18640" spans="2:3" hidden="1">
      <c r="B18640" s="49" t="s">
        <v>16676</v>
      </c>
      <c r="C18640" s="49" t="s">
        <v>213</v>
      </c>
    </row>
    <row r="18641" spans="2:3" hidden="1">
      <c r="B18641" s="49" t="s">
        <v>16677</v>
      </c>
      <c r="C18641" s="49" t="s">
        <v>213</v>
      </c>
    </row>
    <row r="18642" spans="2:3" hidden="1">
      <c r="B18642" s="49" t="s">
        <v>16678</v>
      </c>
      <c r="C18642" s="49" t="s">
        <v>213</v>
      </c>
    </row>
    <row r="18643" spans="2:3" hidden="1">
      <c r="B18643" s="49" t="s">
        <v>16679</v>
      </c>
      <c r="C18643" s="49" t="s">
        <v>213</v>
      </c>
    </row>
    <row r="18644" spans="2:3" hidden="1">
      <c r="B18644" s="49" t="s">
        <v>16680</v>
      </c>
      <c r="C18644" s="49" t="s">
        <v>206</v>
      </c>
    </row>
    <row r="18645" spans="2:3" hidden="1">
      <c r="B18645" s="49" t="s">
        <v>16681</v>
      </c>
      <c r="C18645" s="49" t="s">
        <v>206</v>
      </c>
    </row>
    <row r="18646" spans="2:3" hidden="1">
      <c r="B18646" s="49" t="s">
        <v>16682</v>
      </c>
      <c r="C18646" s="49" t="s">
        <v>206</v>
      </c>
    </row>
    <row r="18647" spans="2:3" hidden="1">
      <c r="B18647" s="49" t="s">
        <v>16683</v>
      </c>
      <c r="C18647" s="49" t="s">
        <v>206</v>
      </c>
    </row>
    <row r="18648" spans="2:3" hidden="1">
      <c r="B18648" s="49" t="s">
        <v>16684</v>
      </c>
      <c r="C18648" s="49" t="s">
        <v>206</v>
      </c>
    </row>
    <row r="18649" spans="2:3" hidden="1">
      <c r="B18649" s="49" t="s">
        <v>16685</v>
      </c>
      <c r="C18649" s="49" t="s">
        <v>206</v>
      </c>
    </row>
    <row r="18650" spans="2:3" hidden="1">
      <c r="B18650" s="49" t="s">
        <v>16686</v>
      </c>
      <c r="C18650" s="49" t="s">
        <v>206</v>
      </c>
    </row>
    <row r="18651" spans="2:3" hidden="1">
      <c r="B18651" s="49" t="s">
        <v>16687</v>
      </c>
      <c r="C18651" s="49" t="s">
        <v>206</v>
      </c>
    </row>
    <row r="18652" spans="2:3" hidden="1">
      <c r="B18652" s="49" t="s">
        <v>16688</v>
      </c>
      <c r="C18652" s="49" t="s">
        <v>206</v>
      </c>
    </row>
    <row r="18653" spans="2:3" hidden="1">
      <c r="B18653" s="49" t="s">
        <v>16689</v>
      </c>
      <c r="C18653" s="49" t="s">
        <v>209</v>
      </c>
    </row>
    <row r="18654" spans="2:3" hidden="1">
      <c r="B18654" s="49" t="s">
        <v>16690</v>
      </c>
      <c r="C18654" s="49" t="s">
        <v>209</v>
      </c>
    </row>
    <row r="18655" spans="2:3" hidden="1">
      <c r="B18655" s="49" t="s">
        <v>16691</v>
      </c>
      <c r="C18655" s="49" t="s">
        <v>209</v>
      </c>
    </row>
    <row r="18656" spans="2:3" hidden="1">
      <c r="B18656" s="49" t="s">
        <v>16692</v>
      </c>
      <c r="C18656" s="49" t="s">
        <v>209</v>
      </c>
    </row>
    <row r="18657" spans="2:3" hidden="1">
      <c r="B18657" s="49" t="s">
        <v>16693</v>
      </c>
      <c r="C18657" s="49" t="s">
        <v>209</v>
      </c>
    </row>
    <row r="18658" spans="2:3" hidden="1">
      <c r="B18658" s="49" t="s">
        <v>16694</v>
      </c>
      <c r="C18658" s="49" t="s">
        <v>209</v>
      </c>
    </row>
    <row r="18659" spans="2:3" hidden="1">
      <c r="B18659" s="49" t="s">
        <v>16695</v>
      </c>
      <c r="C18659" s="49" t="s">
        <v>209</v>
      </c>
    </row>
    <row r="18660" spans="2:3" hidden="1">
      <c r="B18660" s="49" t="s">
        <v>16696</v>
      </c>
      <c r="C18660" s="49" t="s">
        <v>209</v>
      </c>
    </row>
    <row r="18661" spans="2:3" hidden="1">
      <c r="B18661" s="49" t="s">
        <v>16697</v>
      </c>
      <c r="C18661" s="49" t="s">
        <v>209</v>
      </c>
    </row>
    <row r="18662" spans="2:3" hidden="1">
      <c r="B18662" s="49" t="s">
        <v>16698</v>
      </c>
      <c r="C18662" s="49" t="s">
        <v>209</v>
      </c>
    </row>
    <row r="18663" spans="2:3" hidden="1">
      <c r="B18663" s="49" t="s">
        <v>16699</v>
      </c>
      <c r="C18663" s="49" t="s">
        <v>209</v>
      </c>
    </row>
    <row r="18664" spans="2:3" hidden="1">
      <c r="B18664" s="49" t="s">
        <v>16700</v>
      </c>
      <c r="C18664" s="49" t="s">
        <v>209</v>
      </c>
    </row>
    <row r="18665" spans="2:3" hidden="1">
      <c r="B18665" s="49" t="s">
        <v>16701</v>
      </c>
      <c r="C18665" s="49" t="s">
        <v>209</v>
      </c>
    </row>
    <row r="18666" spans="2:3" hidden="1">
      <c r="B18666" s="49" t="s">
        <v>16702</v>
      </c>
      <c r="C18666" s="49" t="s">
        <v>209</v>
      </c>
    </row>
    <row r="18667" spans="2:3" hidden="1">
      <c r="B18667" s="49" t="s">
        <v>16703</v>
      </c>
      <c r="C18667" s="49" t="s">
        <v>209</v>
      </c>
    </row>
    <row r="18668" spans="2:3" hidden="1">
      <c r="B18668" s="49" t="s">
        <v>16704</v>
      </c>
      <c r="C18668" s="49" t="s">
        <v>209</v>
      </c>
    </row>
    <row r="18669" spans="2:3" hidden="1">
      <c r="B18669" s="49" t="s">
        <v>16705</v>
      </c>
      <c r="C18669" s="49" t="s">
        <v>209</v>
      </c>
    </row>
    <row r="18670" spans="2:3" hidden="1">
      <c r="B18670" s="49" t="s">
        <v>16706</v>
      </c>
      <c r="C18670" s="49" t="s">
        <v>209</v>
      </c>
    </row>
    <row r="18671" spans="2:3" hidden="1">
      <c r="B18671" s="49" t="s">
        <v>16707</v>
      </c>
      <c r="C18671" s="49" t="s">
        <v>209</v>
      </c>
    </row>
    <row r="18672" spans="2:3" hidden="1">
      <c r="B18672" s="49" t="s">
        <v>16708</v>
      </c>
      <c r="C18672" s="49" t="s">
        <v>209</v>
      </c>
    </row>
    <row r="18673" spans="2:3" hidden="1">
      <c r="B18673" s="49" t="s">
        <v>16709</v>
      </c>
      <c r="C18673" s="49" t="s">
        <v>209</v>
      </c>
    </row>
    <row r="18674" spans="2:3" hidden="1">
      <c r="B18674" s="49" t="s">
        <v>16710</v>
      </c>
      <c r="C18674" s="49" t="s">
        <v>209</v>
      </c>
    </row>
    <row r="18675" spans="2:3" hidden="1">
      <c r="B18675" s="49" t="s">
        <v>16711</v>
      </c>
      <c r="C18675" s="49" t="s">
        <v>209</v>
      </c>
    </row>
    <row r="18676" spans="2:3" hidden="1">
      <c r="B18676" s="49" t="s">
        <v>16712</v>
      </c>
      <c r="C18676" s="49" t="s">
        <v>209</v>
      </c>
    </row>
    <row r="18677" spans="2:3" hidden="1">
      <c r="B18677" s="49" t="s">
        <v>16713</v>
      </c>
      <c r="C18677" s="49" t="s">
        <v>209</v>
      </c>
    </row>
    <row r="18678" spans="2:3" hidden="1">
      <c r="B18678" s="49" t="s">
        <v>16714</v>
      </c>
      <c r="C18678" s="49" t="s">
        <v>209</v>
      </c>
    </row>
    <row r="18679" spans="2:3" hidden="1">
      <c r="B18679" s="49" t="s">
        <v>16715</v>
      </c>
      <c r="C18679" s="49" t="s">
        <v>209</v>
      </c>
    </row>
    <row r="18680" spans="2:3" hidden="1">
      <c r="B18680" s="49" t="s">
        <v>16716</v>
      </c>
      <c r="C18680" s="49" t="s">
        <v>209</v>
      </c>
    </row>
    <row r="18681" spans="2:3" hidden="1">
      <c r="B18681" s="49" t="s">
        <v>16717</v>
      </c>
      <c r="C18681" s="49" t="s">
        <v>209</v>
      </c>
    </row>
    <row r="18682" spans="2:3" hidden="1">
      <c r="B18682" s="49" t="s">
        <v>16718</v>
      </c>
      <c r="C18682" s="49" t="s">
        <v>209</v>
      </c>
    </row>
    <row r="18683" spans="2:3" hidden="1">
      <c r="B18683" s="49" t="s">
        <v>16719</v>
      </c>
      <c r="C18683" s="49" t="s">
        <v>209</v>
      </c>
    </row>
    <row r="18684" spans="2:3" hidden="1">
      <c r="B18684" s="49" t="s">
        <v>16720</v>
      </c>
      <c r="C18684" s="49" t="s">
        <v>209</v>
      </c>
    </row>
    <row r="18685" spans="2:3" hidden="1">
      <c r="B18685" s="49" t="s">
        <v>16721</v>
      </c>
      <c r="C18685" s="49" t="s">
        <v>209</v>
      </c>
    </row>
    <row r="18686" spans="2:3" hidden="1">
      <c r="B18686" s="49" t="s">
        <v>16722</v>
      </c>
      <c r="C18686" s="49" t="s">
        <v>209</v>
      </c>
    </row>
    <row r="18687" spans="2:3" hidden="1">
      <c r="B18687" s="49" t="s">
        <v>16723</v>
      </c>
      <c r="C18687" s="49" t="s">
        <v>209</v>
      </c>
    </row>
    <row r="18688" spans="2:3" hidden="1">
      <c r="B18688" s="49" t="s">
        <v>16724</v>
      </c>
      <c r="C18688" s="49" t="s">
        <v>209</v>
      </c>
    </row>
    <row r="18689" spans="2:3" hidden="1">
      <c r="B18689" s="49" t="s">
        <v>16725</v>
      </c>
      <c r="C18689" s="49" t="s">
        <v>209</v>
      </c>
    </row>
    <row r="18690" spans="2:3" hidden="1">
      <c r="B18690" s="49" t="s">
        <v>16726</v>
      </c>
      <c r="C18690" s="49" t="s">
        <v>209</v>
      </c>
    </row>
    <row r="18691" spans="2:3" hidden="1">
      <c r="B18691" s="49" t="s">
        <v>16727</v>
      </c>
      <c r="C18691" s="49" t="s">
        <v>209</v>
      </c>
    </row>
    <row r="18692" spans="2:3" hidden="1">
      <c r="B18692" s="49" t="s">
        <v>16728</v>
      </c>
      <c r="C18692" s="49" t="s">
        <v>209</v>
      </c>
    </row>
    <row r="18693" spans="2:3" hidden="1">
      <c r="B18693" s="49" t="s">
        <v>16729</v>
      </c>
      <c r="C18693" s="49" t="s">
        <v>209</v>
      </c>
    </row>
    <row r="18694" spans="2:3" hidden="1">
      <c r="B18694" s="49" t="s">
        <v>16730</v>
      </c>
      <c r="C18694" s="49" t="s">
        <v>209</v>
      </c>
    </row>
    <row r="18695" spans="2:3" hidden="1">
      <c r="B18695" s="49" t="s">
        <v>16731</v>
      </c>
      <c r="C18695" s="49" t="s">
        <v>209</v>
      </c>
    </row>
    <row r="18696" spans="2:3" hidden="1">
      <c r="B18696" s="49" t="s">
        <v>16732</v>
      </c>
      <c r="C18696" s="49" t="s">
        <v>209</v>
      </c>
    </row>
    <row r="18697" spans="2:3" hidden="1">
      <c r="B18697" s="49" t="s">
        <v>16733</v>
      </c>
      <c r="C18697" s="49" t="s">
        <v>209</v>
      </c>
    </row>
    <row r="18698" spans="2:3" hidden="1">
      <c r="B18698" s="49" t="s">
        <v>16734</v>
      </c>
      <c r="C18698" s="49" t="s">
        <v>209</v>
      </c>
    </row>
    <row r="18699" spans="2:3" hidden="1">
      <c r="B18699" s="49" t="s">
        <v>16735</v>
      </c>
      <c r="C18699" s="49" t="s">
        <v>209</v>
      </c>
    </row>
    <row r="18700" spans="2:3" hidden="1">
      <c r="B18700" s="49" t="s">
        <v>16736</v>
      </c>
      <c r="C18700" s="49" t="s">
        <v>209</v>
      </c>
    </row>
    <row r="18701" spans="2:3" hidden="1">
      <c r="B18701" s="49" t="s">
        <v>16737</v>
      </c>
      <c r="C18701" s="49" t="s">
        <v>209</v>
      </c>
    </row>
    <row r="18702" spans="2:3" hidden="1">
      <c r="B18702" s="49" t="s">
        <v>16738</v>
      </c>
      <c r="C18702" s="49" t="s">
        <v>209</v>
      </c>
    </row>
    <row r="18703" spans="2:3" hidden="1">
      <c r="B18703" s="49" t="s">
        <v>16739</v>
      </c>
      <c r="C18703" s="49" t="s">
        <v>209</v>
      </c>
    </row>
    <row r="18704" spans="2:3" hidden="1">
      <c r="B18704" s="49" t="s">
        <v>16740</v>
      </c>
      <c r="C18704" s="49" t="s">
        <v>209</v>
      </c>
    </row>
    <row r="18705" spans="2:3" hidden="1">
      <c r="B18705" s="49" t="s">
        <v>16741</v>
      </c>
      <c r="C18705" s="49" t="s">
        <v>209</v>
      </c>
    </row>
    <row r="18706" spans="2:3" hidden="1">
      <c r="B18706" s="49" t="s">
        <v>16742</v>
      </c>
      <c r="C18706" s="49" t="s">
        <v>209</v>
      </c>
    </row>
    <row r="18707" spans="2:3" hidden="1">
      <c r="B18707" s="49" t="s">
        <v>16743</v>
      </c>
      <c r="C18707" s="49" t="s">
        <v>209</v>
      </c>
    </row>
    <row r="18708" spans="2:3" hidden="1">
      <c r="B18708" s="49" t="s">
        <v>16744</v>
      </c>
      <c r="C18708" s="49" t="s">
        <v>209</v>
      </c>
    </row>
    <row r="18709" spans="2:3" hidden="1">
      <c r="B18709" s="49" t="s">
        <v>16745</v>
      </c>
      <c r="C18709" s="49" t="s">
        <v>209</v>
      </c>
    </row>
    <row r="18710" spans="2:3" hidden="1">
      <c r="B18710" s="49" t="s">
        <v>16746</v>
      </c>
      <c r="C18710" s="49" t="s">
        <v>209</v>
      </c>
    </row>
    <row r="18711" spans="2:3" hidden="1">
      <c r="B18711" s="49" t="s">
        <v>16747</v>
      </c>
      <c r="C18711" s="49" t="s">
        <v>209</v>
      </c>
    </row>
    <row r="18712" spans="2:3" hidden="1">
      <c r="B18712" s="49" t="s">
        <v>16748</v>
      </c>
      <c r="C18712" s="49" t="s">
        <v>209</v>
      </c>
    </row>
    <row r="18713" spans="2:3" hidden="1">
      <c r="B18713" s="49" t="s">
        <v>16749</v>
      </c>
      <c r="C18713" s="49" t="s">
        <v>209</v>
      </c>
    </row>
    <row r="18714" spans="2:3" hidden="1">
      <c r="B18714" s="49" t="s">
        <v>16750</v>
      </c>
      <c r="C18714" s="49" t="s">
        <v>209</v>
      </c>
    </row>
    <row r="18715" spans="2:3" hidden="1">
      <c r="B18715" s="49" t="s">
        <v>16751</v>
      </c>
      <c r="C18715" s="49" t="s">
        <v>209</v>
      </c>
    </row>
    <row r="18716" spans="2:3" hidden="1">
      <c r="B18716" s="49" t="s">
        <v>16752</v>
      </c>
      <c r="C18716" s="49" t="s">
        <v>209</v>
      </c>
    </row>
    <row r="18717" spans="2:3" hidden="1">
      <c r="B18717" s="49" t="s">
        <v>16753</v>
      </c>
      <c r="C18717" s="49" t="s">
        <v>209</v>
      </c>
    </row>
    <row r="18718" spans="2:3" hidden="1">
      <c r="B18718" s="49" t="s">
        <v>16754</v>
      </c>
      <c r="C18718" s="49" t="s">
        <v>209</v>
      </c>
    </row>
    <row r="18719" spans="2:3" hidden="1">
      <c r="B18719" s="49" t="s">
        <v>16755</v>
      </c>
      <c r="C18719" s="49" t="s">
        <v>209</v>
      </c>
    </row>
    <row r="18720" spans="2:3" hidden="1">
      <c r="B18720" s="49" t="s">
        <v>16756</v>
      </c>
      <c r="C18720" s="49" t="s">
        <v>209</v>
      </c>
    </row>
    <row r="18721" spans="2:3" hidden="1">
      <c r="B18721" s="49" t="s">
        <v>16757</v>
      </c>
      <c r="C18721" s="49" t="s">
        <v>209</v>
      </c>
    </row>
    <row r="18722" spans="2:3" hidden="1">
      <c r="B18722" s="49" t="s">
        <v>16758</v>
      </c>
      <c r="C18722" s="49" t="s">
        <v>209</v>
      </c>
    </row>
    <row r="18723" spans="2:3" hidden="1">
      <c r="B18723" s="49" t="s">
        <v>16759</v>
      </c>
      <c r="C18723" s="49" t="s">
        <v>209</v>
      </c>
    </row>
    <row r="18724" spans="2:3" hidden="1">
      <c r="B18724" s="49" t="s">
        <v>16760</v>
      </c>
      <c r="C18724" s="49" t="s">
        <v>209</v>
      </c>
    </row>
    <row r="18725" spans="2:3" hidden="1">
      <c r="B18725" s="49" t="s">
        <v>16761</v>
      </c>
      <c r="C18725" s="49" t="s">
        <v>209</v>
      </c>
    </row>
    <row r="18726" spans="2:3" hidden="1">
      <c r="B18726" s="49" t="s">
        <v>16762</v>
      </c>
      <c r="C18726" s="49" t="s">
        <v>209</v>
      </c>
    </row>
    <row r="18727" spans="2:3" hidden="1">
      <c r="B18727" s="49" t="s">
        <v>16763</v>
      </c>
      <c r="C18727" s="49" t="s">
        <v>209</v>
      </c>
    </row>
    <row r="18728" spans="2:3" hidden="1">
      <c r="B18728" s="49" t="s">
        <v>16764</v>
      </c>
      <c r="C18728" s="49" t="s">
        <v>209</v>
      </c>
    </row>
    <row r="18729" spans="2:3" hidden="1">
      <c r="B18729" s="49" t="s">
        <v>16765</v>
      </c>
      <c r="C18729" s="49" t="s">
        <v>209</v>
      </c>
    </row>
    <row r="18730" spans="2:3" hidden="1">
      <c r="B18730" s="49" t="s">
        <v>16766</v>
      </c>
      <c r="C18730" s="49" t="s">
        <v>209</v>
      </c>
    </row>
    <row r="18731" spans="2:3" hidden="1">
      <c r="B18731" s="49" t="s">
        <v>16767</v>
      </c>
      <c r="C18731" s="49" t="s">
        <v>209</v>
      </c>
    </row>
    <row r="18732" spans="2:3" hidden="1">
      <c r="B18732" s="49" t="s">
        <v>16768</v>
      </c>
      <c r="C18732" s="49" t="s">
        <v>209</v>
      </c>
    </row>
    <row r="18733" spans="2:3" hidden="1">
      <c r="B18733" s="49" t="s">
        <v>16769</v>
      </c>
      <c r="C18733" s="49" t="s">
        <v>209</v>
      </c>
    </row>
    <row r="18734" spans="2:3" hidden="1">
      <c r="B18734" s="49" t="s">
        <v>16770</v>
      </c>
      <c r="C18734" s="49" t="s">
        <v>213</v>
      </c>
    </row>
    <row r="18735" spans="2:3" hidden="1">
      <c r="B18735" s="49" t="s">
        <v>16771</v>
      </c>
      <c r="C18735" s="49" t="s">
        <v>213</v>
      </c>
    </row>
    <row r="18736" spans="2:3">
      <c r="B18736" s="49" t="s">
        <v>16772</v>
      </c>
      <c r="C18736" s="49" t="s">
        <v>224</v>
      </c>
    </row>
    <row r="18737" spans="2:3" hidden="1">
      <c r="B18737" s="49" t="s">
        <v>16773</v>
      </c>
      <c r="C18737" s="49" t="s">
        <v>213</v>
      </c>
    </row>
    <row r="18738" spans="2:3" hidden="1">
      <c r="B18738" s="49" t="s">
        <v>16774</v>
      </c>
      <c r="C18738" s="49" t="s">
        <v>213</v>
      </c>
    </row>
    <row r="18739" spans="2:3">
      <c r="B18739" s="49" t="s">
        <v>16775</v>
      </c>
      <c r="C18739" s="49" t="s">
        <v>224</v>
      </c>
    </row>
    <row r="18740" spans="2:3" hidden="1">
      <c r="B18740" s="49" t="s">
        <v>16776</v>
      </c>
      <c r="C18740" s="49" t="s">
        <v>213</v>
      </c>
    </row>
    <row r="18741" spans="2:3" hidden="1">
      <c r="B18741" s="49" t="s">
        <v>16777</v>
      </c>
      <c r="C18741" s="49" t="s">
        <v>213</v>
      </c>
    </row>
    <row r="18742" spans="2:3" hidden="1">
      <c r="B18742" s="49" t="s">
        <v>16778</v>
      </c>
      <c r="C18742" s="49" t="s">
        <v>213</v>
      </c>
    </row>
    <row r="18743" spans="2:3">
      <c r="B18743" s="49" t="s">
        <v>16779</v>
      </c>
      <c r="C18743" s="49" t="s">
        <v>224</v>
      </c>
    </row>
    <row r="18744" spans="2:3" hidden="1">
      <c r="B18744" s="49" t="s">
        <v>16780</v>
      </c>
      <c r="C18744" s="49" t="s">
        <v>31</v>
      </c>
    </row>
    <row r="18745" spans="2:3" hidden="1">
      <c r="B18745" s="49" t="s">
        <v>16781</v>
      </c>
      <c r="C18745" s="49" t="s">
        <v>213</v>
      </c>
    </row>
    <row r="18746" spans="2:3" hidden="1">
      <c r="B18746" s="49" t="s">
        <v>16782</v>
      </c>
      <c r="C18746" s="49" t="s">
        <v>213</v>
      </c>
    </row>
    <row r="18747" spans="2:3" hidden="1">
      <c r="B18747" s="49" t="s">
        <v>16783</v>
      </c>
      <c r="C18747" s="49" t="s">
        <v>213</v>
      </c>
    </row>
    <row r="18748" spans="2:3" hidden="1">
      <c r="B18748" s="49" t="s">
        <v>16784</v>
      </c>
      <c r="C18748" s="49" t="s">
        <v>213</v>
      </c>
    </row>
    <row r="18749" spans="2:3" hidden="1">
      <c r="B18749" s="49" t="s">
        <v>16785</v>
      </c>
      <c r="C18749" s="49" t="s">
        <v>31</v>
      </c>
    </row>
    <row r="18750" spans="2:3" hidden="1">
      <c r="B18750" s="49" t="s">
        <v>16786</v>
      </c>
      <c r="C18750" s="49" t="s">
        <v>31</v>
      </c>
    </row>
    <row r="18751" spans="2:3" hidden="1">
      <c r="B18751" s="49" t="s">
        <v>16787</v>
      </c>
      <c r="C18751" s="49" t="s">
        <v>31</v>
      </c>
    </row>
    <row r="18752" spans="2:3" hidden="1">
      <c r="B18752" s="49" t="s">
        <v>16788</v>
      </c>
      <c r="C18752" s="49" t="s">
        <v>31</v>
      </c>
    </row>
    <row r="18753" spans="2:3" hidden="1">
      <c r="B18753" s="49" t="s">
        <v>16789</v>
      </c>
      <c r="C18753" s="49" t="s">
        <v>31</v>
      </c>
    </row>
    <row r="18754" spans="2:3" hidden="1">
      <c r="B18754" s="49" t="s">
        <v>16790</v>
      </c>
      <c r="C18754" s="49" t="s">
        <v>31</v>
      </c>
    </row>
    <row r="18755" spans="2:3" hidden="1">
      <c r="B18755" s="49" t="s">
        <v>16791</v>
      </c>
      <c r="C18755" s="49" t="s">
        <v>31</v>
      </c>
    </row>
    <row r="18756" spans="2:3" hidden="1">
      <c r="B18756" s="49" t="s">
        <v>16792</v>
      </c>
      <c r="C18756" s="49" t="s">
        <v>213</v>
      </c>
    </row>
    <row r="18757" spans="2:3" hidden="1">
      <c r="B18757" s="49" t="s">
        <v>16793</v>
      </c>
      <c r="C18757" s="49" t="s">
        <v>213</v>
      </c>
    </row>
    <row r="18758" spans="2:3">
      <c r="B18758" s="49" t="s">
        <v>16794</v>
      </c>
      <c r="C18758" s="49" t="s">
        <v>224</v>
      </c>
    </row>
    <row r="18759" spans="2:3" hidden="1">
      <c r="B18759" s="49" t="s">
        <v>16795</v>
      </c>
      <c r="C18759" s="49" t="s">
        <v>213</v>
      </c>
    </row>
    <row r="18760" spans="2:3" hidden="1">
      <c r="B18760" s="49" t="s">
        <v>16796</v>
      </c>
      <c r="C18760" s="49" t="s">
        <v>213</v>
      </c>
    </row>
    <row r="18761" spans="2:3">
      <c r="B18761" s="49" t="s">
        <v>16797</v>
      </c>
      <c r="C18761" s="49" t="s">
        <v>224</v>
      </c>
    </row>
    <row r="18762" spans="2:3" hidden="1">
      <c r="B18762" s="49" t="s">
        <v>16798</v>
      </c>
      <c r="C18762" s="49" t="s">
        <v>213</v>
      </c>
    </row>
    <row r="18763" spans="2:3" hidden="1">
      <c r="B18763" s="49" t="s">
        <v>16799</v>
      </c>
      <c r="C18763" s="49" t="s">
        <v>213</v>
      </c>
    </row>
    <row r="18764" spans="2:3" hidden="1">
      <c r="B18764" s="49" t="s">
        <v>16800</v>
      </c>
      <c r="C18764" s="49" t="s">
        <v>213</v>
      </c>
    </row>
    <row r="18765" spans="2:3">
      <c r="B18765" s="49" t="s">
        <v>16801</v>
      </c>
      <c r="C18765" s="49" t="s">
        <v>224</v>
      </c>
    </row>
    <row r="18766" spans="2:3" hidden="1">
      <c r="B18766" s="49" t="s">
        <v>16802</v>
      </c>
      <c r="C18766" s="49" t="s">
        <v>213</v>
      </c>
    </row>
    <row r="18767" spans="2:3" hidden="1">
      <c r="B18767" s="49" t="s">
        <v>16803</v>
      </c>
      <c r="C18767" s="49" t="s">
        <v>213</v>
      </c>
    </row>
    <row r="18768" spans="2:3" hidden="1">
      <c r="B18768" s="49" t="s">
        <v>16804</v>
      </c>
      <c r="C18768" s="49" t="s">
        <v>213</v>
      </c>
    </row>
    <row r="18769" spans="2:3" hidden="1">
      <c r="B18769" s="49" t="s">
        <v>16805</v>
      </c>
      <c r="C18769" s="49" t="s">
        <v>213</v>
      </c>
    </row>
    <row r="18770" spans="2:3" hidden="1">
      <c r="B18770" s="49" t="s">
        <v>16806</v>
      </c>
      <c r="C18770" s="49" t="s">
        <v>213</v>
      </c>
    </row>
    <row r="18771" spans="2:3" hidden="1">
      <c r="B18771" s="49" t="s">
        <v>16807</v>
      </c>
      <c r="C18771" s="49" t="s">
        <v>31</v>
      </c>
    </row>
    <row r="18772" spans="2:3" hidden="1">
      <c r="B18772" s="49" t="s">
        <v>16808</v>
      </c>
      <c r="C18772" s="49" t="s">
        <v>213</v>
      </c>
    </row>
    <row r="18773" spans="2:3" hidden="1">
      <c r="B18773" s="49" t="s">
        <v>16809</v>
      </c>
      <c r="C18773" s="49" t="s">
        <v>213</v>
      </c>
    </row>
    <row r="18774" spans="2:3" hidden="1">
      <c r="B18774" s="49" t="s">
        <v>16810</v>
      </c>
      <c r="C18774" s="49" t="s">
        <v>213</v>
      </c>
    </row>
    <row r="18775" spans="2:3" hidden="1">
      <c r="B18775" s="49" t="s">
        <v>16811</v>
      </c>
      <c r="C18775" s="49" t="s">
        <v>31</v>
      </c>
    </row>
    <row r="18776" spans="2:3" hidden="1">
      <c r="B18776" s="49" t="s">
        <v>16812</v>
      </c>
      <c r="C18776" s="49" t="s">
        <v>31</v>
      </c>
    </row>
    <row r="18777" spans="2:3" hidden="1">
      <c r="B18777" s="49" t="s">
        <v>16813</v>
      </c>
      <c r="C18777" s="49" t="s">
        <v>31</v>
      </c>
    </row>
    <row r="18778" spans="2:3" hidden="1">
      <c r="B18778" s="49" t="s">
        <v>16814</v>
      </c>
      <c r="C18778" s="49" t="s">
        <v>213</v>
      </c>
    </row>
    <row r="18779" spans="2:3" hidden="1">
      <c r="B18779" s="49" t="s">
        <v>16815</v>
      </c>
      <c r="C18779" s="49" t="s">
        <v>213</v>
      </c>
    </row>
    <row r="18780" spans="2:3" hidden="1">
      <c r="B18780" s="49" t="s">
        <v>16816</v>
      </c>
      <c r="C18780" s="49" t="s">
        <v>213</v>
      </c>
    </row>
    <row r="18781" spans="2:3">
      <c r="B18781" s="49" t="s">
        <v>16817</v>
      </c>
      <c r="C18781" s="49" t="s">
        <v>224</v>
      </c>
    </row>
    <row r="18782" spans="2:3" hidden="1">
      <c r="B18782" s="49" t="s">
        <v>16818</v>
      </c>
      <c r="C18782" s="49" t="s">
        <v>213</v>
      </c>
    </row>
    <row r="18783" spans="2:3" hidden="1">
      <c r="B18783" s="49" t="s">
        <v>16819</v>
      </c>
      <c r="C18783" s="49" t="s">
        <v>213</v>
      </c>
    </row>
    <row r="18784" spans="2:3" hidden="1">
      <c r="B18784" s="49" t="s">
        <v>16820</v>
      </c>
      <c r="C18784" s="49" t="s">
        <v>213</v>
      </c>
    </row>
    <row r="18785" spans="2:3">
      <c r="B18785" s="49" t="s">
        <v>16821</v>
      </c>
      <c r="C18785" s="49" t="s">
        <v>224</v>
      </c>
    </row>
    <row r="18786" spans="2:3" hidden="1">
      <c r="B18786" s="49" t="s">
        <v>16822</v>
      </c>
      <c r="C18786" s="49" t="s">
        <v>213</v>
      </c>
    </row>
    <row r="18787" spans="2:3" hidden="1">
      <c r="B18787" s="49" t="s">
        <v>16823</v>
      </c>
      <c r="C18787" s="49" t="s">
        <v>213</v>
      </c>
    </row>
    <row r="18788" spans="2:3" hidden="1">
      <c r="B18788" s="49" t="s">
        <v>16824</v>
      </c>
      <c r="C18788" s="49" t="s">
        <v>213</v>
      </c>
    </row>
    <row r="18789" spans="2:3" hidden="1">
      <c r="B18789" s="49" t="s">
        <v>16825</v>
      </c>
      <c r="C18789" s="49" t="s">
        <v>213</v>
      </c>
    </row>
    <row r="18790" spans="2:3" hidden="1">
      <c r="B18790" s="49" t="s">
        <v>16826</v>
      </c>
      <c r="C18790" s="49" t="s">
        <v>213</v>
      </c>
    </row>
    <row r="18791" spans="2:3">
      <c r="B18791" s="49" t="s">
        <v>16827</v>
      </c>
      <c r="C18791" s="49" t="s">
        <v>224</v>
      </c>
    </row>
    <row r="18792" spans="2:3" hidden="1">
      <c r="B18792" s="49" t="s">
        <v>16828</v>
      </c>
      <c r="C18792" s="49" t="s">
        <v>213</v>
      </c>
    </row>
    <row r="18793" spans="2:3" hidden="1">
      <c r="B18793" s="49" t="s">
        <v>16829</v>
      </c>
      <c r="C18793" s="49" t="s">
        <v>213</v>
      </c>
    </row>
    <row r="18794" spans="2:3" hidden="1">
      <c r="B18794" s="49" t="s">
        <v>16830</v>
      </c>
      <c r="C18794" s="49" t="s">
        <v>213</v>
      </c>
    </row>
    <row r="18795" spans="2:3" hidden="1">
      <c r="B18795" s="49" t="s">
        <v>16831</v>
      </c>
      <c r="C18795" s="49" t="s">
        <v>213</v>
      </c>
    </row>
    <row r="18796" spans="2:3" hidden="1">
      <c r="B18796" s="49" t="s">
        <v>16832</v>
      </c>
      <c r="C18796" s="49" t="s">
        <v>213</v>
      </c>
    </row>
    <row r="18797" spans="2:3" hidden="1">
      <c r="B18797" s="49" t="s">
        <v>16833</v>
      </c>
      <c r="C18797" s="49" t="s">
        <v>31</v>
      </c>
    </row>
    <row r="18798" spans="2:3" hidden="1">
      <c r="B18798" s="49" t="s">
        <v>16834</v>
      </c>
      <c r="C18798" s="49" t="s">
        <v>213</v>
      </c>
    </row>
    <row r="18799" spans="2:3" hidden="1">
      <c r="B18799" s="49" t="s">
        <v>16835</v>
      </c>
      <c r="C18799" s="49" t="s">
        <v>213</v>
      </c>
    </row>
    <row r="18800" spans="2:3" hidden="1">
      <c r="B18800" s="49" t="s">
        <v>16836</v>
      </c>
      <c r="C18800" s="49" t="s">
        <v>213</v>
      </c>
    </row>
    <row r="18801" spans="2:3" hidden="1">
      <c r="B18801" s="49" t="s">
        <v>16837</v>
      </c>
      <c r="C18801" s="49" t="s">
        <v>31</v>
      </c>
    </row>
    <row r="18802" spans="2:3" hidden="1">
      <c r="B18802" s="49" t="s">
        <v>16838</v>
      </c>
      <c r="C18802" s="49" t="s">
        <v>31</v>
      </c>
    </row>
    <row r="18803" spans="2:3" hidden="1">
      <c r="B18803" s="49" t="s">
        <v>16839</v>
      </c>
      <c r="C18803" s="49" t="s">
        <v>31</v>
      </c>
    </row>
    <row r="18804" spans="2:3" hidden="1">
      <c r="B18804" s="49" t="s">
        <v>16840</v>
      </c>
      <c r="C18804" s="49" t="s">
        <v>206</v>
      </c>
    </row>
    <row r="18805" spans="2:3" hidden="1">
      <c r="B18805" s="49" t="s">
        <v>16841</v>
      </c>
      <c r="C18805" s="49" t="s">
        <v>213</v>
      </c>
    </row>
    <row r="18806" spans="2:3" hidden="1">
      <c r="B18806" s="49" t="s">
        <v>16842</v>
      </c>
      <c r="C18806" s="49" t="s">
        <v>213</v>
      </c>
    </row>
    <row r="18807" spans="2:3" hidden="1">
      <c r="B18807" s="49" t="s">
        <v>16843</v>
      </c>
      <c r="C18807" s="49" t="s">
        <v>213</v>
      </c>
    </row>
    <row r="18808" spans="2:3" hidden="1">
      <c r="B18808" s="49" t="s">
        <v>16844</v>
      </c>
      <c r="C18808" s="49" t="s">
        <v>213</v>
      </c>
    </row>
    <row r="18809" spans="2:3" hidden="1">
      <c r="B18809" s="49" t="s">
        <v>16845</v>
      </c>
      <c r="C18809" s="49" t="s">
        <v>213</v>
      </c>
    </row>
    <row r="18810" spans="2:3" hidden="1">
      <c r="B18810" s="49" t="s">
        <v>16846</v>
      </c>
      <c r="C18810" s="49" t="s">
        <v>213</v>
      </c>
    </row>
    <row r="18811" spans="2:3" hidden="1">
      <c r="B18811" s="49" t="s">
        <v>16847</v>
      </c>
      <c r="C18811" s="49" t="s">
        <v>213</v>
      </c>
    </row>
    <row r="18812" spans="2:3" hidden="1">
      <c r="B18812" s="49" t="s">
        <v>16848</v>
      </c>
      <c r="C18812" s="49" t="s">
        <v>213</v>
      </c>
    </row>
    <row r="18813" spans="2:3" hidden="1">
      <c r="B18813" s="49" t="s">
        <v>16849</v>
      </c>
      <c r="C18813" s="49" t="s">
        <v>213</v>
      </c>
    </row>
    <row r="18814" spans="2:3" hidden="1">
      <c r="B18814" s="49" t="s">
        <v>16850</v>
      </c>
      <c r="C18814" s="49" t="s">
        <v>213</v>
      </c>
    </row>
    <row r="18815" spans="2:3" hidden="1">
      <c r="B18815" s="49" t="s">
        <v>16851</v>
      </c>
      <c r="C18815" s="49" t="s">
        <v>213</v>
      </c>
    </row>
    <row r="18816" spans="2:3" hidden="1">
      <c r="B18816" s="49" t="s">
        <v>16852</v>
      </c>
      <c r="C18816" s="49" t="s">
        <v>213</v>
      </c>
    </row>
    <row r="18817" spans="2:3" hidden="1">
      <c r="B18817" s="49" t="s">
        <v>16853</v>
      </c>
      <c r="C18817" s="49" t="s">
        <v>213</v>
      </c>
    </row>
    <row r="18818" spans="2:3" hidden="1">
      <c r="B18818" s="49" t="s">
        <v>16854</v>
      </c>
      <c r="C18818" s="49" t="s">
        <v>213</v>
      </c>
    </row>
    <row r="18819" spans="2:3" hidden="1">
      <c r="B18819" s="49" t="s">
        <v>16855</v>
      </c>
      <c r="C18819" s="49" t="s">
        <v>213</v>
      </c>
    </row>
    <row r="18820" spans="2:3" hidden="1">
      <c r="B18820" s="49" t="s">
        <v>16856</v>
      </c>
      <c r="C18820" s="49" t="s">
        <v>213</v>
      </c>
    </row>
    <row r="18821" spans="2:3" hidden="1">
      <c r="B18821" s="49" t="s">
        <v>16857</v>
      </c>
      <c r="C18821" s="49" t="s">
        <v>213</v>
      </c>
    </row>
    <row r="18822" spans="2:3" hidden="1">
      <c r="B18822" s="49" t="s">
        <v>16858</v>
      </c>
      <c r="C18822" s="49" t="s">
        <v>213</v>
      </c>
    </row>
    <row r="18823" spans="2:3" hidden="1">
      <c r="B18823" s="49" t="s">
        <v>16859</v>
      </c>
      <c r="C18823" s="49" t="s">
        <v>31</v>
      </c>
    </row>
    <row r="18824" spans="2:3" hidden="1">
      <c r="B18824" s="49" t="s">
        <v>16860</v>
      </c>
      <c r="C18824" s="49" t="s">
        <v>213</v>
      </c>
    </row>
    <row r="18825" spans="2:3" hidden="1">
      <c r="B18825" s="49" t="s">
        <v>16861</v>
      </c>
      <c r="C18825" s="49" t="s">
        <v>213</v>
      </c>
    </row>
    <row r="18826" spans="2:3" hidden="1">
      <c r="B18826" s="49" t="s">
        <v>16862</v>
      </c>
      <c r="C18826" s="49" t="s">
        <v>206</v>
      </c>
    </row>
    <row r="18827" spans="2:3" hidden="1">
      <c r="B18827" s="49" t="s">
        <v>16863</v>
      </c>
      <c r="C18827" s="49" t="s">
        <v>206</v>
      </c>
    </row>
    <row r="18828" spans="2:3" hidden="1">
      <c r="B18828" s="49" t="s">
        <v>16864</v>
      </c>
      <c r="C18828" s="49" t="s">
        <v>206</v>
      </c>
    </row>
    <row r="18829" spans="2:3" hidden="1">
      <c r="B18829" s="49" t="s">
        <v>16865</v>
      </c>
      <c r="C18829" s="49" t="s">
        <v>206</v>
      </c>
    </row>
    <row r="18830" spans="2:3" hidden="1">
      <c r="B18830" s="49" t="s">
        <v>16866</v>
      </c>
      <c r="C18830" s="49" t="s">
        <v>206</v>
      </c>
    </row>
    <row r="18831" spans="2:3" hidden="1">
      <c r="B18831" s="49" t="s">
        <v>16867</v>
      </c>
      <c r="C18831" s="49" t="s">
        <v>206</v>
      </c>
    </row>
    <row r="18832" spans="2:3" hidden="1">
      <c r="B18832" s="49" t="s">
        <v>16868</v>
      </c>
      <c r="C18832" s="49" t="s">
        <v>206</v>
      </c>
    </row>
    <row r="18833" spans="2:3" hidden="1">
      <c r="B18833" s="49" t="s">
        <v>16869</v>
      </c>
      <c r="C18833" s="49" t="s">
        <v>206</v>
      </c>
    </row>
    <row r="18834" spans="2:3" hidden="1">
      <c r="B18834" s="49" t="s">
        <v>16870</v>
      </c>
      <c r="C18834" s="49" t="s">
        <v>206</v>
      </c>
    </row>
    <row r="18835" spans="2:3" hidden="1">
      <c r="B18835" s="49" t="s">
        <v>16871</v>
      </c>
      <c r="C18835" s="49" t="s">
        <v>206</v>
      </c>
    </row>
    <row r="18836" spans="2:3" hidden="1">
      <c r="B18836" s="49" t="s">
        <v>16872</v>
      </c>
      <c r="C18836" s="49" t="s">
        <v>206</v>
      </c>
    </row>
    <row r="18837" spans="2:3" hidden="1">
      <c r="B18837" s="49" t="s">
        <v>16873</v>
      </c>
      <c r="C18837" s="49" t="s">
        <v>206</v>
      </c>
    </row>
    <row r="18838" spans="2:3" hidden="1">
      <c r="B18838" s="49" t="s">
        <v>16874</v>
      </c>
      <c r="C18838" s="49" t="s">
        <v>206</v>
      </c>
    </row>
    <row r="18839" spans="2:3" hidden="1">
      <c r="B18839" s="49" t="s">
        <v>16875</v>
      </c>
      <c r="C18839" s="49" t="s">
        <v>206</v>
      </c>
    </row>
    <row r="18840" spans="2:3" hidden="1">
      <c r="B18840" s="49" t="s">
        <v>16876</v>
      </c>
      <c r="C18840" s="49" t="s">
        <v>206</v>
      </c>
    </row>
    <row r="18841" spans="2:3" hidden="1">
      <c r="B18841" s="49" t="s">
        <v>16877</v>
      </c>
      <c r="C18841" s="49" t="s">
        <v>206</v>
      </c>
    </row>
    <row r="18842" spans="2:3" hidden="1">
      <c r="B18842" s="49" t="s">
        <v>16878</v>
      </c>
      <c r="C18842" s="49" t="s">
        <v>206</v>
      </c>
    </row>
    <row r="18843" spans="2:3" hidden="1">
      <c r="B18843" s="49" t="s">
        <v>16879</v>
      </c>
      <c r="C18843" s="49" t="s">
        <v>206</v>
      </c>
    </row>
    <row r="18844" spans="2:3" hidden="1">
      <c r="B18844" s="49" t="s">
        <v>16880</v>
      </c>
      <c r="C18844" s="49" t="s">
        <v>206</v>
      </c>
    </row>
    <row r="18845" spans="2:3" hidden="1">
      <c r="B18845" s="49" t="s">
        <v>16881</v>
      </c>
      <c r="C18845" s="49" t="s">
        <v>206</v>
      </c>
    </row>
    <row r="18846" spans="2:3" hidden="1">
      <c r="B18846" s="49" t="s">
        <v>16882</v>
      </c>
      <c r="C18846" s="49" t="s">
        <v>206</v>
      </c>
    </row>
    <row r="18847" spans="2:3" hidden="1">
      <c r="B18847" s="49" t="s">
        <v>16883</v>
      </c>
      <c r="C18847" s="49" t="s">
        <v>206</v>
      </c>
    </row>
    <row r="18848" spans="2:3" hidden="1">
      <c r="B18848" s="49" t="s">
        <v>16884</v>
      </c>
      <c r="C18848" s="49" t="s">
        <v>206</v>
      </c>
    </row>
    <row r="18849" spans="2:3" hidden="1">
      <c r="B18849" s="49" t="s">
        <v>16885</v>
      </c>
      <c r="C18849" s="49" t="s">
        <v>206</v>
      </c>
    </row>
    <row r="18850" spans="2:3" hidden="1">
      <c r="B18850" s="49" t="s">
        <v>16886</v>
      </c>
      <c r="C18850" s="49" t="s">
        <v>213</v>
      </c>
    </row>
    <row r="18851" spans="2:3" hidden="1">
      <c r="B18851" s="49" t="s">
        <v>16887</v>
      </c>
      <c r="C18851" s="49" t="s">
        <v>213</v>
      </c>
    </row>
    <row r="18852" spans="2:3">
      <c r="B18852" s="49" t="s">
        <v>16888</v>
      </c>
      <c r="C18852" s="49" t="s">
        <v>224</v>
      </c>
    </row>
    <row r="18853" spans="2:3" hidden="1">
      <c r="B18853" s="49" t="s">
        <v>16889</v>
      </c>
      <c r="C18853" s="49" t="s">
        <v>213</v>
      </c>
    </row>
    <row r="18854" spans="2:3" hidden="1">
      <c r="B18854" s="49" t="s">
        <v>16890</v>
      </c>
      <c r="C18854" s="49" t="s">
        <v>213</v>
      </c>
    </row>
    <row r="18855" spans="2:3">
      <c r="B18855" s="49" t="s">
        <v>16891</v>
      </c>
      <c r="C18855" s="49" t="s">
        <v>224</v>
      </c>
    </row>
    <row r="18856" spans="2:3" hidden="1">
      <c r="B18856" s="49" t="s">
        <v>16892</v>
      </c>
      <c r="C18856" s="49" t="s">
        <v>213</v>
      </c>
    </row>
    <row r="18857" spans="2:3" hidden="1">
      <c r="B18857" s="49" t="s">
        <v>16893</v>
      </c>
      <c r="C18857" s="49" t="s">
        <v>213</v>
      </c>
    </row>
    <row r="18858" spans="2:3" hidden="1">
      <c r="B18858" s="49" t="s">
        <v>16894</v>
      </c>
      <c r="C18858" s="49" t="s">
        <v>213</v>
      </c>
    </row>
    <row r="18859" spans="2:3">
      <c r="B18859" s="49" t="s">
        <v>16895</v>
      </c>
      <c r="C18859" s="49" t="s">
        <v>224</v>
      </c>
    </row>
    <row r="18860" spans="2:3" hidden="1">
      <c r="B18860" s="49" t="s">
        <v>16896</v>
      </c>
      <c r="C18860" s="49" t="s">
        <v>213</v>
      </c>
    </row>
    <row r="18861" spans="2:3" hidden="1">
      <c r="B18861" s="49" t="s">
        <v>16897</v>
      </c>
      <c r="C18861" s="49" t="s">
        <v>213</v>
      </c>
    </row>
    <row r="18862" spans="2:3" hidden="1">
      <c r="B18862" s="49" t="s">
        <v>16898</v>
      </c>
      <c r="C18862" s="49" t="s">
        <v>213</v>
      </c>
    </row>
    <row r="18863" spans="2:3" hidden="1">
      <c r="B18863" s="49" t="s">
        <v>16899</v>
      </c>
      <c r="C18863" s="49" t="s">
        <v>213</v>
      </c>
    </row>
    <row r="18864" spans="2:3" hidden="1">
      <c r="B18864" s="49" t="s">
        <v>16900</v>
      </c>
      <c r="C18864" s="49" t="s">
        <v>213</v>
      </c>
    </row>
    <row r="18865" spans="2:3" hidden="1">
      <c r="B18865" s="49" t="s">
        <v>16901</v>
      </c>
      <c r="C18865" s="49" t="s">
        <v>31</v>
      </c>
    </row>
    <row r="18866" spans="2:3" hidden="1">
      <c r="B18866" s="49" t="s">
        <v>16902</v>
      </c>
      <c r="C18866" s="49" t="s">
        <v>213</v>
      </c>
    </row>
    <row r="18867" spans="2:3" hidden="1">
      <c r="B18867" s="49" t="s">
        <v>16903</v>
      </c>
      <c r="C18867" s="49" t="s">
        <v>213</v>
      </c>
    </row>
    <row r="18868" spans="2:3" hidden="1">
      <c r="B18868" s="49" t="s">
        <v>16904</v>
      </c>
      <c r="C18868" s="49" t="s">
        <v>213</v>
      </c>
    </row>
    <row r="18869" spans="2:3" hidden="1">
      <c r="B18869" s="49" t="s">
        <v>16905</v>
      </c>
      <c r="C18869" s="49" t="s">
        <v>31</v>
      </c>
    </row>
    <row r="18870" spans="2:3" hidden="1">
      <c r="B18870" s="49" t="s">
        <v>16906</v>
      </c>
      <c r="C18870" s="49" t="s">
        <v>31</v>
      </c>
    </row>
    <row r="18871" spans="2:3" hidden="1">
      <c r="B18871" s="49" t="s">
        <v>16907</v>
      </c>
      <c r="C18871" s="49" t="s">
        <v>31</v>
      </c>
    </row>
    <row r="18872" spans="2:3" hidden="1">
      <c r="B18872" s="49" t="s">
        <v>16908</v>
      </c>
      <c r="C18872" s="49" t="s">
        <v>213</v>
      </c>
    </row>
    <row r="18873" spans="2:3" hidden="1">
      <c r="B18873" s="49" t="s">
        <v>16909</v>
      </c>
      <c r="C18873" s="49" t="s">
        <v>213</v>
      </c>
    </row>
    <row r="18874" spans="2:3">
      <c r="B18874" s="49" t="s">
        <v>16910</v>
      </c>
      <c r="C18874" s="49" t="s">
        <v>224</v>
      </c>
    </row>
    <row r="18875" spans="2:3" hidden="1">
      <c r="B18875" s="49" t="s">
        <v>16911</v>
      </c>
      <c r="C18875" s="49" t="s">
        <v>213</v>
      </c>
    </row>
    <row r="18876" spans="2:3" hidden="1">
      <c r="B18876" s="49" t="s">
        <v>16912</v>
      </c>
      <c r="C18876" s="49" t="s">
        <v>213</v>
      </c>
    </row>
    <row r="18877" spans="2:3">
      <c r="B18877" s="49" t="s">
        <v>16913</v>
      </c>
      <c r="C18877" s="49" t="s">
        <v>224</v>
      </c>
    </row>
    <row r="18878" spans="2:3" hidden="1">
      <c r="B18878" s="49" t="s">
        <v>16914</v>
      </c>
      <c r="C18878" s="49" t="s">
        <v>213</v>
      </c>
    </row>
    <row r="18879" spans="2:3" hidden="1">
      <c r="B18879" s="49" t="s">
        <v>16915</v>
      </c>
      <c r="C18879" s="49" t="s">
        <v>213</v>
      </c>
    </row>
    <row r="18880" spans="2:3" hidden="1">
      <c r="B18880" s="49" t="s">
        <v>16916</v>
      </c>
      <c r="C18880" s="49" t="s">
        <v>213</v>
      </c>
    </row>
    <row r="18881" spans="2:3">
      <c r="B18881" s="49" t="s">
        <v>16917</v>
      </c>
      <c r="C18881" s="49" t="s">
        <v>224</v>
      </c>
    </row>
    <row r="18882" spans="2:3" hidden="1">
      <c r="B18882" s="49" t="s">
        <v>16918</v>
      </c>
      <c r="C18882" s="49" t="s">
        <v>213</v>
      </c>
    </row>
    <row r="18883" spans="2:3" hidden="1">
      <c r="B18883" s="49" t="s">
        <v>16919</v>
      </c>
      <c r="C18883" s="49" t="s">
        <v>213</v>
      </c>
    </row>
    <row r="18884" spans="2:3" hidden="1">
      <c r="B18884" s="49" t="s">
        <v>16920</v>
      </c>
      <c r="C18884" s="49" t="s">
        <v>213</v>
      </c>
    </row>
    <row r="18885" spans="2:3" hidden="1">
      <c r="B18885" s="49" t="s">
        <v>16921</v>
      </c>
      <c r="C18885" s="49" t="s">
        <v>213</v>
      </c>
    </row>
    <row r="18886" spans="2:3" hidden="1">
      <c r="B18886" s="49" t="s">
        <v>16922</v>
      </c>
      <c r="C18886" s="49" t="s">
        <v>213</v>
      </c>
    </row>
    <row r="18887" spans="2:3" hidden="1">
      <c r="B18887" s="49" t="s">
        <v>16923</v>
      </c>
      <c r="C18887" s="49" t="s">
        <v>213</v>
      </c>
    </row>
    <row r="18888" spans="2:3" hidden="1">
      <c r="B18888" s="49" t="s">
        <v>16924</v>
      </c>
      <c r="C18888" s="49" t="s">
        <v>213</v>
      </c>
    </row>
    <row r="18889" spans="2:3" hidden="1">
      <c r="B18889" s="49" t="s">
        <v>16925</v>
      </c>
      <c r="C18889" s="49" t="s">
        <v>213</v>
      </c>
    </row>
    <row r="18890" spans="2:3" hidden="1">
      <c r="B18890" s="49" t="s">
        <v>16926</v>
      </c>
      <c r="C18890" s="49" t="s">
        <v>213</v>
      </c>
    </row>
    <row r="18891" spans="2:3" hidden="1">
      <c r="B18891" s="49" t="s">
        <v>16927</v>
      </c>
      <c r="C18891" s="49" t="s">
        <v>31</v>
      </c>
    </row>
    <row r="18892" spans="2:3" hidden="1">
      <c r="B18892" s="49" t="s">
        <v>16928</v>
      </c>
      <c r="C18892" s="49" t="s">
        <v>31</v>
      </c>
    </row>
    <row r="18893" spans="2:3" hidden="1">
      <c r="B18893" s="49" t="s">
        <v>16929</v>
      </c>
      <c r="C18893" s="49" t="s">
        <v>31</v>
      </c>
    </row>
    <row r="18894" spans="2:3" hidden="1">
      <c r="B18894" s="49" t="s">
        <v>16930</v>
      </c>
      <c r="C18894" s="49" t="s">
        <v>213</v>
      </c>
    </row>
    <row r="18895" spans="2:3" hidden="1">
      <c r="B18895" s="49" t="s">
        <v>16931</v>
      </c>
      <c r="C18895" s="49" t="s">
        <v>213</v>
      </c>
    </row>
    <row r="18896" spans="2:3" hidden="1">
      <c r="B18896" s="49" t="s">
        <v>16932</v>
      </c>
      <c r="C18896" s="49" t="s">
        <v>213</v>
      </c>
    </row>
    <row r="18897" spans="2:3">
      <c r="B18897" s="49" t="s">
        <v>16933</v>
      </c>
      <c r="C18897" s="49" t="s">
        <v>224</v>
      </c>
    </row>
    <row r="18898" spans="2:3" hidden="1">
      <c r="B18898" s="49" t="s">
        <v>16934</v>
      </c>
      <c r="C18898" s="49" t="s">
        <v>213</v>
      </c>
    </row>
    <row r="18899" spans="2:3" hidden="1">
      <c r="B18899" s="49" t="s">
        <v>16935</v>
      </c>
      <c r="C18899" s="49" t="s">
        <v>213</v>
      </c>
    </row>
    <row r="18900" spans="2:3" hidden="1">
      <c r="B18900" s="49" t="s">
        <v>16936</v>
      </c>
      <c r="C18900" s="49" t="s">
        <v>213</v>
      </c>
    </row>
    <row r="18901" spans="2:3">
      <c r="B18901" s="49" t="s">
        <v>16937</v>
      </c>
      <c r="C18901" s="49" t="s">
        <v>224</v>
      </c>
    </row>
    <row r="18902" spans="2:3" hidden="1">
      <c r="B18902" s="49" t="s">
        <v>16938</v>
      </c>
      <c r="C18902" s="49" t="s">
        <v>213</v>
      </c>
    </row>
    <row r="18903" spans="2:3" hidden="1">
      <c r="B18903" s="49" t="s">
        <v>16939</v>
      </c>
      <c r="C18903" s="49" t="s">
        <v>213</v>
      </c>
    </row>
    <row r="18904" spans="2:3" hidden="1">
      <c r="B18904" s="49" t="s">
        <v>16940</v>
      </c>
      <c r="C18904" s="49" t="s">
        <v>213</v>
      </c>
    </row>
    <row r="18905" spans="2:3" hidden="1">
      <c r="B18905" s="49" t="s">
        <v>16941</v>
      </c>
      <c r="C18905" s="49" t="s">
        <v>213</v>
      </c>
    </row>
    <row r="18906" spans="2:3" hidden="1">
      <c r="B18906" s="49" t="s">
        <v>16942</v>
      </c>
      <c r="C18906" s="49" t="s">
        <v>213</v>
      </c>
    </row>
    <row r="18907" spans="2:3">
      <c r="B18907" s="49" t="s">
        <v>16943</v>
      </c>
      <c r="C18907" s="49" t="s">
        <v>224</v>
      </c>
    </row>
    <row r="18908" spans="2:3" hidden="1">
      <c r="B18908" s="49" t="s">
        <v>16944</v>
      </c>
      <c r="C18908" s="49" t="s">
        <v>213</v>
      </c>
    </row>
    <row r="18909" spans="2:3" hidden="1">
      <c r="B18909" s="49" t="s">
        <v>16945</v>
      </c>
      <c r="C18909" s="49" t="s">
        <v>213</v>
      </c>
    </row>
    <row r="18910" spans="2:3" hidden="1">
      <c r="B18910" s="49" t="s">
        <v>16946</v>
      </c>
      <c r="C18910" s="49" t="s">
        <v>213</v>
      </c>
    </row>
    <row r="18911" spans="2:3" hidden="1">
      <c r="B18911" s="49" t="s">
        <v>16947</v>
      </c>
      <c r="C18911" s="49" t="s">
        <v>213</v>
      </c>
    </row>
    <row r="18912" spans="2:3" hidden="1">
      <c r="B18912" s="49" t="s">
        <v>16948</v>
      </c>
      <c r="C18912" s="49" t="s">
        <v>213</v>
      </c>
    </row>
    <row r="18913" spans="2:3" hidden="1">
      <c r="B18913" s="49" t="s">
        <v>16949</v>
      </c>
      <c r="C18913" s="49" t="s">
        <v>213</v>
      </c>
    </row>
    <row r="18914" spans="2:3" hidden="1">
      <c r="B18914" s="49" t="s">
        <v>16950</v>
      </c>
      <c r="C18914" s="49" t="s">
        <v>213</v>
      </c>
    </row>
    <row r="18915" spans="2:3" hidden="1">
      <c r="B18915" s="49" t="s">
        <v>16951</v>
      </c>
      <c r="C18915" s="49" t="s">
        <v>213</v>
      </c>
    </row>
    <row r="18916" spans="2:3" hidden="1">
      <c r="B18916" s="49" t="s">
        <v>16952</v>
      </c>
      <c r="C18916" s="49" t="s">
        <v>213</v>
      </c>
    </row>
    <row r="18917" spans="2:3" hidden="1">
      <c r="B18917" s="49" t="s">
        <v>16953</v>
      </c>
      <c r="C18917" s="49" t="s">
        <v>31</v>
      </c>
    </row>
    <row r="18918" spans="2:3" hidden="1">
      <c r="B18918" s="49" t="s">
        <v>16954</v>
      </c>
      <c r="C18918" s="49" t="s">
        <v>31</v>
      </c>
    </row>
    <row r="18919" spans="2:3" hidden="1">
      <c r="B18919" s="49" t="s">
        <v>16955</v>
      </c>
      <c r="C18919" s="49" t="s">
        <v>31</v>
      </c>
    </row>
    <row r="18920" spans="2:3" hidden="1">
      <c r="B18920" s="49" t="s">
        <v>16956</v>
      </c>
      <c r="C18920" s="49" t="s">
        <v>213</v>
      </c>
    </row>
    <row r="18921" spans="2:3" hidden="1">
      <c r="B18921" s="49" t="s">
        <v>16957</v>
      </c>
      <c r="C18921" s="49" t="s">
        <v>213</v>
      </c>
    </row>
    <row r="18922" spans="2:3" hidden="1">
      <c r="B18922" s="49" t="s">
        <v>16958</v>
      </c>
      <c r="C18922" s="49" t="s">
        <v>213</v>
      </c>
    </row>
    <row r="18923" spans="2:3" hidden="1">
      <c r="B18923" s="49" t="s">
        <v>16959</v>
      </c>
      <c r="C18923" s="49" t="s">
        <v>213</v>
      </c>
    </row>
    <row r="18924" spans="2:3" hidden="1">
      <c r="B18924" s="49" t="s">
        <v>16960</v>
      </c>
      <c r="C18924" s="49" t="s">
        <v>213</v>
      </c>
    </row>
    <row r="18925" spans="2:3" hidden="1">
      <c r="B18925" s="49" t="s">
        <v>16961</v>
      </c>
      <c r="C18925" s="49" t="s">
        <v>213</v>
      </c>
    </row>
    <row r="18926" spans="2:3" hidden="1">
      <c r="B18926" s="49" t="s">
        <v>16962</v>
      </c>
      <c r="C18926" s="49" t="s">
        <v>213</v>
      </c>
    </row>
    <row r="18927" spans="2:3" hidden="1">
      <c r="B18927" s="49" t="s">
        <v>16963</v>
      </c>
      <c r="C18927" s="49" t="s">
        <v>213</v>
      </c>
    </row>
    <row r="18928" spans="2:3" hidden="1">
      <c r="B18928" s="49" t="s">
        <v>16964</v>
      </c>
      <c r="C18928" s="49" t="s">
        <v>213</v>
      </c>
    </row>
    <row r="18929" spans="2:3" hidden="1">
      <c r="B18929" s="49" t="s">
        <v>16965</v>
      </c>
      <c r="C18929" s="49" t="s">
        <v>213</v>
      </c>
    </row>
    <row r="18930" spans="2:3" hidden="1">
      <c r="B18930" s="49" t="s">
        <v>16966</v>
      </c>
      <c r="C18930" s="49" t="s">
        <v>213</v>
      </c>
    </row>
    <row r="18931" spans="2:3" hidden="1">
      <c r="B18931" s="49" t="s">
        <v>16967</v>
      </c>
      <c r="C18931" s="49" t="s">
        <v>213</v>
      </c>
    </row>
    <row r="18932" spans="2:3" hidden="1">
      <c r="B18932" s="49" t="s">
        <v>16968</v>
      </c>
      <c r="C18932" s="49" t="s">
        <v>213</v>
      </c>
    </row>
    <row r="18933" spans="2:3" hidden="1">
      <c r="B18933" s="49" t="s">
        <v>16969</v>
      </c>
      <c r="C18933" s="49" t="s">
        <v>213</v>
      </c>
    </row>
    <row r="18934" spans="2:3" hidden="1">
      <c r="B18934" s="49" t="s">
        <v>16970</v>
      </c>
      <c r="C18934" s="49" t="s">
        <v>213</v>
      </c>
    </row>
    <row r="18935" spans="2:3" hidden="1">
      <c r="B18935" s="49" t="s">
        <v>16971</v>
      </c>
      <c r="C18935" s="49" t="s">
        <v>213</v>
      </c>
    </row>
    <row r="18936" spans="2:3" hidden="1">
      <c r="B18936" s="49" t="s">
        <v>16972</v>
      </c>
      <c r="C18936" s="49" t="s">
        <v>213</v>
      </c>
    </row>
    <row r="18937" spans="2:3" hidden="1">
      <c r="B18937" s="49" t="s">
        <v>16973</v>
      </c>
      <c r="C18937" s="49" t="s">
        <v>213</v>
      </c>
    </row>
    <row r="18938" spans="2:3" hidden="1">
      <c r="B18938" s="49" t="s">
        <v>16974</v>
      </c>
      <c r="C18938" s="49" t="s">
        <v>213</v>
      </c>
    </row>
    <row r="18939" spans="2:3" hidden="1">
      <c r="B18939" s="49" t="s">
        <v>16975</v>
      </c>
      <c r="C18939" s="49" t="s">
        <v>213</v>
      </c>
    </row>
    <row r="18940" spans="2:3" hidden="1">
      <c r="B18940" s="49" t="s">
        <v>16976</v>
      </c>
      <c r="C18940" s="49" t="s">
        <v>213</v>
      </c>
    </row>
    <row r="18941" spans="2:3" hidden="1">
      <c r="B18941" s="49" t="s">
        <v>16977</v>
      </c>
      <c r="C18941" s="49" t="s">
        <v>213</v>
      </c>
    </row>
    <row r="18942" spans="2:3" hidden="1">
      <c r="B18942" s="49" t="s">
        <v>16978</v>
      </c>
      <c r="C18942" s="49" t="s">
        <v>206</v>
      </c>
    </row>
    <row r="18943" spans="2:3" hidden="1">
      <c r="B18943" s="49" t="s">
        <v>16979</v>
      </c>
      <c r="C18943" s="49" t="s">
        <v>206</v>
      </c>
    </row>
    <row r="18944" spans="2:3" hidden="1">
      <c r="B18944" s="49" t="s">
        <v>16980</v>
      </c>
      <c r="C18944" s="49" t="s">
        <v>206</v>
      </c>
    </row>
    <row r="18945" spans="2:3" hidden="1">
      <c r="B18945" s="49" t="s">
        <v>16981</v>
      </c>
      <c r="C18945" s="49" t="s">
        <v>206</v>
      </c>
    </row>
    <row r="18946" spans="2:3" hidden="1">
      <c r="B18946" s="49" t="s">
        <v>16982</v>
      </c>
      <c r="C18946" s="49" t="s">
        <v>206</v>
      </c>
    </row>
    <row r="18947" spans="2:3" hidden="1">
      <c r="B18947" s="49" t="s">
        <v>16983</v>
      </c>
      <c r="C18947" s="49" t="s">
        <v>206</v>
      </c>
    </row>
    <row r="18948" spans="2:3" hidden="1">
      <c r="B18948" s="49" t="s">
        <v>16984</v>
      </c>
      <c r="C18948" s="49" t="s">
        <v>206</v>
      </c>
    </row>
    <row r="18949" spans="2:3" hidden="1">
      <c r="B18949" s="49" t="s">
        <v>16985</v>
      </c>
      <c r="C18949" s="49" t="s">
        <v>206</v>
      </c>
    </row>
    <row r="18950" spans="2:3" hidden="1">
      <c r="B18950" s="49" t="s">
        <v>16986</v>
      </c>
      <c r="C18950" s="49" t="s">
        <v>206</v>
      </c>
    </row>
    <row r="18951" spans="2:3" hidden="1">
      <c r="B18951" s="49" t="s">
        <v>16987</v>
      </c>
      <c r="C18951" s="49" t="s">
        <v>206</v>
      </c>
    </row>
    <row r="18952" spans="2:3" hidden="1">
      <c r="B18952" s="49" t="s">
        <v>16988</v>
      </c>
      <c r="C18952" s="49" t="s">
        <v>206</v>
      </c>
    </row>
    <row r="18953" spans="2:3" hidden="1">
      <c r="B18953" s="49" t="s">
        <v>16989</v>
      </c>
      <c r="C18953" s="49" t="s">
        <v>206</v>
      </c>
    </row>
    <row r="18954" spans="2:3" hidden="1">
      <c r="B18954" s="49" t="s">
        <v>16990</v>
      </c>
      <c r="C18954" s="49" t="s">
        <v>206</v>
      </c>
    </row>
    <row r="18955" spans="2:3" hidden="1">
      <c r="B18955" s="49" t="s">
        <v>16991</v>
      </c>
      <c r="C18955" s="49" t="s">
        <v>206</v>
      </c>
    </row>
    <row r="18956" spans="2:3" hidden="1">
      <c r="B18956" s="49" t="s">
        <v>16992</v>
      </c>
      <c r="C18956" s="49" t="s">
        <v>206</v>
      </c>
    </row>
    <row r="18957" spans="2:3" hidden="1">
      <c r="B18957" s="49" t="s">
        <v>16993</v>
      </c>
      <c r="C18957" s="49" t="s">
        <v>206</v>
      </c>
    </row>
    <row r="18958" spans="2:3" hidden="1">
      <c r="B18958" s="49" t="s">
        <v>16994</v>
      </c>
      <c r="C18958" s="49" t="s">
        <v>206</v>
      </c>
    </row>
    <row r="18959" spans="2:3" hidden="1">
      <c r="B18959" s="49" t="s">
        <v>16995</v>
      </c>
      <c r="C18959" s="49" t="s">
        <v>206</v>
      </c>
    </row>
    <row r="18960" spans="2:3" hidden="1">
      <c r="B18960" s="49" t="s">
        <v>16996</v>
      </c>
      <c r="C18960" s="49" t="s">
        <v>206</v>
      </c>
    </row>
    <row r="18961" spans="2:3" hidden="1">
      <c r="B18961" s="49" t="s">
        <v>16997</v>
      </c>
      <c r="C18961" s="49" t="s">
        <v>206</v>
      </c>
    </row>
    <row r="18962" spans="2:3" hidden="1">
      <c r="B18962" s="49" t="s">
        <v>16998</v>
      </c>
      <c r="C18962" s="49" t="s">
        <v>206</v>
      </c>
    </row>
    <row r="18963" spans="2:3" hidden="1">
      <c r="B18963" s="49" t="s">
        <v>16999</v>
      </c>
      <c r="C18963" s="49" t="s">
        <v>206</v>
      </c>
    </row>
    <row r="18964" spans="2:3" hidden="1">
      <c r="B18964" s="49" t="s">
        <v>17000</v>
      </c>
      <c r="C18964" s="49" t="s">
        <v>206</v>
      </c>
    </row>
    <row r="18965" spans="2:3" hidden="1">
      <c r="B18965" s="49" t="s">
        <v>17001</v>
      </c>
      <c r="C18965" s="49" t="s">
        <v>206</v>
      </c>
    </row>
    <row r="18966" spans="2:3" hidden="1">
      <c r="B18966" s="49" t="s">
        <v>17002</v>
      </c>
      <c r="C18966" s="49" t="s">
        <v>213</v>
      </c>
    </row>
    <row r="18967" spans="2:3" hidden="1">
      <c r="B18967" s="49" t="s">
        <v>17003</v>
      </c>
      <c r="C18967" s="49" t="s">
        <v>213</v>
      </c>
    </row>
    <row r="18968" spans="2:3" hidden="1">
      <c r="B18968" s="49" t="s">
        <v>17004</v>
      </c>
      <c r="C18968" s="49" t="s">
        <v>213</v>
      </c>
    </row>
    <row r="18969" spans="2:3">
      <c r="B18969" s="49" t="s">
        <v>17005</v>
      </c>
      <c r="C18969" s="49" t="s">
        <v>224</v>
      </c>
    </row>
    <row r="18970" spans="2:3" hidden="1">
      <c r="B18970" s="49" t="s">
        <v>17006</v>
      </c>
      <c r="C18970" s="49" t="s">
        <v>213</v>
      </c>
    </row>
    <row r="18971" spans="2:3" hidden="1">
      <c r="B18971" s="49" t="s">
        <v>17007</v>
      </c>
      <c r="C18971" s="49" t="s">
        <v>213</v>
      </c>
    </row>
    <row r="18972" spans="2:3" hidden="1">
      <c r="B18972" s="49" t="s">
        <v>17008</v>
      </c>
      <c r="C18972" s="49" t="s">
        <v>213</v>
      </c>
    </row>
    <row r="18973" spans="2:3">
      <c r="B18973" s="49" t="s">
        <v>17009</v>
      </c>
      <c r="C18973" s="49" t="s">
        <v>224</v>
      </c>
    </row>
    <row r="18974" spans="2:3" hidden="1">
      <c r="B18974" s="49" t="s">
        <v>17010</v>
      </c>
      <c r="C18974" s="49" t="s">
        <v>213</v>
      </c>
    </row>
    <row r="18975" spans="2:3" hidden="1">
      <c r="B18975" s="49" t="s">
        <v>17011</v>
      </c>
      <c r="C18975" s="49" t="s">
        <v>213</v>
      </c>
    </row>
    <row r="18976" spans="2:3" hidden="1">
      <c r="B18976" s="49" t="s">
        <v>17012</v>
      </c>
      <c r="C18976" s="49" t="s">
        <v>213</v>
      </c>
    </row>
    <row r="18977" spans="2:3" hidden="1">
      <c r="B18977" s="49" t="s">
        <v>17013</v>
      </c>
      <c r="C18977" s="49" t="s">
        <v>213</v>
      </c>
    </row>
    <row r="18978" spans="2:3" hidden="1">
      <c r="B18978" s="49" t="s">
        <v>17014</v>
      </c>
      <c r="C18978" s="49" t="s">
        <v>213</v>
      </c>
    </row>
    <row r="18979" spans="2:3">
      <c r="B18979" s="49" t="s">
        <v>17015</v>
      </c>
      <c r="C18979" s="49" t="s">
        <v>224</v>
      </c>
    </row>
    <row r="18980" spans="2:3" hidden="1">
      <c r="B18980" s="49" t="s">
        <v>17016</v>
      </c>
      <c r="C18980" s="49" t="s">
        <v>213</v>
      </c>
    </row>
    <row r="18981" spans="2:3" hidden="1">
      <c r="B18981" s="49" t="s">
        <v>17017</v>
      </c>
      <c r="C18981" s="49" t="s">
        <v>213</v>
      </c>
    </row>
    <row r="18982" spans="2:3" hidden="1">
      <c r="B18982" s="49" t="s">
        <v>17018</v>
      </c>
      <c r="C18982" s="49" t="s">
        <v>213</v>
      </c>
    </row>
    <row r="18983" spans="2:3" hidden="1">
      <c r="B18983" s="49" t="s">
        <v>17019</v>
      </c>
      <c r="C18983" s="49" t="s">
        <v>213</v>
      </c>
    </row>
    <row r="18984" spans="2:3" hidden="1">
      <c r="B18984" s="49" t="s">
        <v>17020</v>
      </c>
      <c r="C18984" s="49" t="s">
        <v>213</v>
      </c>
    </row>
    <row r="18985" spans="2:3" hidden="1">
      <c r="B18985" s="49" t="s">
        <v>17021</v>
      </c>
      <c r="C18985" s="49" t="s">
        <v>31</v>
      </c>
    </row>
    <row r="18986" spans="2:3" hidden="1">
      <c r="B18986" s="49" t="s">
        <v>17022</v>
      </c>
      <c r="C18986" s="49" t="s">
        <v>213</v>
      </c>
    </row>
    <row r="18987" spans="2:3" hidden="1">
      <c r="B18987" s="49" t="s">
        <v>17023</v>
      </c>
      <c r="C18987" s="49" t="s">
        <v>213</v>
      </c>
    </row>
    <row r="18988" spans="2:3" hidden="1">
      <c r="B18988" s="49" t="s">
        <v>17024</v>
      </c>
      <c r="C18988" s="49" t="s">
        <v>213</v>
      </c>
    </row>
    <row r="18989" spans="2:3" hidden="1">
      <c r="B18989" s="49" t="s">
        <v>17025</v>
      </c>
      <c r="C18989" s="49" t="s">
        <v>31</v>
      </c>
    </row>
    <row r="18990" spans="2:3" hidden="1">
      <c r="B18990" s="49" t="s">
        <v>17026</v>
      </c>
      <c r="C18990" s="49" t="s">
        <v>31</v>
      </c>
    </row>
    <row r="18991" spans="2:3" hidden="1">
      <c r="B18991" s="49" t="s">
        <v>17027</v>
      </c>
      <c r="C18991" s="49" t="s">
        <v>31</v>
      </c>
    </row>
    <row r="18992" spans="2:3" hidden="1">
      <c r="B18992" s="49" t="s">
        <v>17028</v>
      </c>
      <c r="C18992" s="49" t="s">
        <v>213</v>
      </c>
    </row>
    <row r="18993" spans="2:3" hidden="1">
      <c r="B18993" s="49" t="s">
        <v>17029</v>
      </c>
      <c r="C18993" s="49" t="s">
        <v>213</v>
      </c>
    </row>
    <row r="18994" spans="2:3" hidden="1">
      <c r="B18994" s="49" t="s">
        <v>17030</v>
      </c>
      <c r="C18994" s="49" t="s">
        <v>213</v>
      </c>
    </row>
    <row r="18995" spans="2:3">
      <c r="B18995" s="49" t="s">
        <v>17031</v>
      </c>
      <c r="C18995" s="49" t="s">
        <v>224</v>
      </c>
    </row>
    <row r="18996" spans="2:3" hidden="1">
      <c r="B18996" s="49" t="s">
        <v>17032</v>
      </c>
      <c r="C18996" s="49" t="s">
        <v>213</v>
      </c>
    </row>
    <row r="18997" spans="2:3" hidden="1">
      <c r="B18997" s="49" t="s">
        <v>17033</v>
      </c>
      <c r="C18997" s="49" t="s">
        <v>213</v>
      </c>
    </row>
    <row r="18998" spans="2:3" hidden="1">
      <c r="B18998" s="49" t="s">
        <v>17034</v>
      </c>
      <c r="C18998" s="49" t="s">
        <v>213</v>
      </c>
    </row>
    <row r="18999" spans="2:3">
      <c r="B18999" s="49" t="s">
        <v>17035</v>
      </c>
      <c r="C18999" s="49" t="s">
        <v>224</v>
      </c>
    </row>
    <row r="19000" spans="2:3" hidden="1">
      <c r="B19000" s="49" t="s">
        <v>17036</v>
      </c>
      <c r="C19000" s="49" t="s">
        <v>213</v>
      </c>
    </row>
    <row r="19001" spans="2:3" hidden="1">
      <c r="B19001" s="49" t="s">
        <v>17037</v>
      </c>
      <c r="C19001" s="49" t="s">
        <v>213</v>
      </c>
    </row>
    <row r="19002" spans="2:3" hidden="1">
      <c r="B19002" s="49" t="s">
        <v>17038</v>
      </c>
      <c r="C19002" s="49" t="s">
        <v>213</v>
      </c>
    </row>
    <row r="19003" spans="2:3" hidden="1">
      <c r="B19003" s="49" t="s">
        <v>17039</v>
      </c>
      <c r="C19003" s="49" t="s">
        <v>213</v>
      </c>
    </row>
    <row r="19004" spans="2:3" hidden="1">
      <c r="B19004" s="49" t="s">
        <v>17040</v>
      </c>
      <c r="C19004" s="49" t="s">
        <v>213</v>
      </c>
    </row>
    <row r="19005" spans="2:3">
      <c r="B19005" s="49" t="s">
        <v>17041</v>
      </c>
      <c r="C19005" s="49" t="s">
        <v>224</v>
      </c>
    </row>
    <row r="19006" spans="2:3" hidden="1">
      <c r="B19006" s="49" t="s">
        <v>17042</v>
      </c>
      <c r="C19006" s="49" t="s">
        <v>213</v>
      </c>
    </row>
    <row r="19007" spans="2:3" hidden="1">
      <c r="B19007" s="49" t="s">
        <v>17043</v>
      </c>
      <c r="C19007" s="49" t="s">
        <v>213</v>
      </c>
    </row>
    <row r="19008" spans="2:3" hidden="1">
      <c r="B19008" s="49" t="s">
        <v>17044</v>
      </c>
      <c r="C19008" s="49" t="s">
        <v>213</v>
      </c>
    </row>
    <row r="19009" spans="2:3" hidden="1">
      <c r="B19009" s="49" t="s">
        <v>17045</v>
      </c>
      <c r="C19009" s="49" t="s">
        <v>213</v>
      </c>
    </row>
    <row r="19010" spans="2:3" hidden="1">
      <c r="B19010" s="49" t="s">
        <v>17046</v>
      </c>
      <c r="C19010" s="49" t="s">
        <v>213</v>
      </c>
    </row>
    <row r="19011" spans="2:3" hidden="1">
      <c r="B19011" s="49" t="s">
        <v>17047</v>
      </c>
      <c r="C19011" s="49" t="s">
        <v>213</v>
      </c>
    </row>
    <row r="19012" spans="2:3" hidden="1">
      <c r="B19012" s="49" t="s">
        <v>17048</v>
      </c>
      <c r="C19012" s="49" t="s">
        <v>213</v>
      </c>
    </row>
    <row r="19013" spans="2:3" hidden="1">
      <c r="B19013" s="49" t="s">
        <v>17049</v>
      </c>
      <c r="C19013" s="49" t="s">
        <v>213</v>
      </c>
    </row>
    <row r="19014" spans="2:3" hidden="1">
      <c r="B19014" s="49" t="s">
        <v>17050</v>
      </c>
      <c r="C19014" s="49" t="s">
        <v>213</v>
      </c>
    </row>
    <row r="19015" spans="2:3" hidden="1">
      <c r="B19015" s="49" t="s">
        <v>17051</v>
      </c>
      <c r="C19015" s="49" t="s">
        <v>31</v>
      </c>
    </row>
    <row r="19016" spans="2:3" hidden="1">
      <c r="B19016" s="49" t="s">
        <v>17052</v>
      </c>
      <c r="C19016" s="49" t="s">
        <v>31</v>
      </c>
    </row>
    <row r="19017" spans="2:3" hidden="1">
      <c r="B19017" s="49" t="s">
        <v>17053</v>
      </c>
      <c r="C19017" s="49" t="s">
        <v>31</v>
      </c>
    </row>
    <row r="19018" spans="2:3" hidden="1">
      <c r="B19018" s="49" t="s">
        <v>17054</v>
      </c>
      <c r="C19018" s="49" t="s">
        <v>213</v>
      </c>
    </row>
    <row r="19019" spans="2:3" hidden="1">
      <c r="B19019" s="49" t="s">
        <v>17055</v>
      </c>
      <c r="C19019" s="49" t="s">
        <v>213</v>
      </c>
    </row>
    <row r="19020" spans="2:3" hidden="1">
      <c r="B19020" s="49" t="s">
        <v>17056</v>
      </c>
      <c r="C19020" s="49" t="s">
        <v>213</v>
      </c>
    </row>
    <row r="19021" spans="2:3" hidden="1">
      <c r="B19021" s="49" t="s">
        <v>17057</v>
      </c>
      <c r="C19021" s="49" t="s">
        <v>213</v>
      </c>
    </row>
    <row r="19022" spans="2:3" hidden="1">
      <c r="B19022" s="49" t="s">
        <v>17058</v>
      </c>
      <c r="C19022" s="49" t="s">
        <v>213</v>
      </c>
    </row>
    <row r="19023" spans="2:3">
      <c r="B19023" s="49" t="s">
        <v>17059</v>
      </c>
      <c r="C19023" s="49" t="s">
        <v>224</v>
      </c>
    </row>
    <row r="19024" spans="2:3" hidden="1">
      <c r="B19024" s="49" t="s">
        <v>17060</v>
      </c>
      <c r="C19024" s="49" t="s">
        <v>213</v>
      </c>
    </row>
    <row r="19025" spans="2:3" hidden="1">
      <c r="B19025" s="49" t="s">
        <v>17061</v>
      </c>
      <c r="C19025" s="49" t="s">
        <v>213</v>
      </c>
    </row>
    <row r="19026" spans="2:3" hidden="1">
      <c r="B19026" s="49" t="s">
        <v>17062</v>
      </c>
      <c r="C19026" s="49" t="s">
        <v>213</v>
      </c>
    </row>
    <row r="19027" spans="2:3" hidden="1">
      <c r="B19027" s="49" t="s">
        <v>17063</v>
      </c>
      <c r="C19027" s="49" t="s">
        <v>213</v>
      </c>
    </row>
    <row r="19028" spans="2:3" hidden="1">
      <c r="B19028" s="49" t="s">
        <v>17064</v>
      </c>
      <c r="C19028" s="49" t="s">
        <v>213</v>
      </c>
    </row>
    <row r="19029" spans="2:3">
      <c r="B19029" s="49" t="s">
        <v>17065</v>
      </c>
      <c r="C19029" s="49" t="s">
        <v>224</v>
      </c>
    </row>
    <row r="19030" spans="2:3" hidden="1">
      <c r="B19030" s="49" t="s">
        <v>17066</v>
      </c>
      <c r="C19030" s="49" t="s">
        <v>213</v>
      </c>
    </row>
    <row r="19031" spans="2:3" hidden="1">
      <c r="B19031" s="49" t="s">
        <v>17067</v>
      </c>
      <c r="C19031" s="49" t="s">
        <v>213</v>
      </c>
    </row>
    <row r="19032" spans="2:3" hidden="1">
      <c r="B19032" s="49" t="s">
        <v>17068</v>
      </c>
      <c r="C19032" s="49" t="s">
        <v>213</v>
      </c>
    </row>
    <row r="19033" spans="2:3" hidden="1">
      <c r="B19033" s="49" t="s">
        <v>17069</v>
      </c>
      <c r="C19033" s="49" t="s">
        <v>213</v>
      </c>
    </row>
    <row r="19034" spans="2:3" hidden="1">
      <c r="B19034" s="49" t="s">
        <v>17070</v>
      </c>
      <c r="C19034" s="49" t="s">
        <v>213</v>
      </c>
    </row>
    <row r="19035" spans="2:3" hidden="1">
      <c r="B19035" s="49" t="s">
        <v>17071</v>
      </c>
      <c r="C19035" s="49" t="s">
        <v>213</v>
      </c>
    </row>
    <row r="19036" spans="2:3" hidden="1">
      <c r="B19036" s="49" t="s">
        <v>17072</v>
      </c>
      <c r="C19036" s="49" t="s">
        <v>213</v>
      </c>
    </row>
    <row r="19037" spans="2:3" hidden="1">
      <c r="B19037" s="49" t="s">
        <v>17073</v>
      </c>
      <c r="C19037" s="49" t="s">
        <v>213</v>
      </c>
    </row>
    <row r="19038" spans="2:3" hidden="1">
      <c r="B19038" s="49" t="s">
        <v>17074</v>
      </c>
      <c r="C19038" s="49" t="s">
        <v>213</v>
      </c>
    </row>
    <row r="19039" spans="2:3" hidden="1">
      <c r="B19039" s="49" t="s">
        <v>17075</v>
      </c>
      <c r="C19039" s="49" t="s">
        <v>213</v>
      </c>
    </row>
    <row r="19040" spans="2:3" hidden="1">
      <c r="B19040" s="49" t="s">
        <v>17076</v>
      </c>
      <c r="C19040" s="49" t="s">
        <v>213</v>
      </c>
    </row>
    <row r="19041" spans="2:3" hidden="1">
      <c r="B19041" s="49" t="s">
        <v>17077</v>
      </c>
      <c r="C19041" s="49" t="s">
        <v>213</v>
      </c>
    </row>
    <row r="19042" spans="2:3" hidden="1">
      <c r="B19042" s="49" t="s">
        <v>17078</v>
      </c>
      <c r="C19042" s="49" t="s">
        <v>213</v>
      </c>
    </row>
    <row r="19043" spans="2:3" hidden="1">
      <c r="B19043" s="49" t="s">
        <v>17079</v>
      </c>
      <c r="C19043" s="49" t="s">
        <v>213</v>
      </c>
    </row>
    <row r="19044" spans="2:3" hidden="1">
      <c r="B19044" s="49" t="s">
        <v>17080</v>
      </c>
      <c r="C19044" s="49" t="s">
        <v>31</v>
      </c>
    </row>
    <row r="19045" spans="2:3" hidden="1">
      <c r="B19045" s="49" t="s">
        <v>17081</v>
      </c>
      <c r="C19045" s="49" t="s">
        <v>31</v>
      </c>
    </row>
    <row r="19046" spans="2:3" hidden="1">
      <c r="B19046" s="49" t="s">
        <v>17082</v>
      </c>
      <c r="C19046" s="49" t="s">
        <v>213</v>
      </c>
    </row>
    <row r="19047" spans="2:3" hidden="1">
      <c r="B19047" s="49" t="s">
        <v>17083</v>
      </c>
      <c r="C19047" s="49" t="s">
        <v>213</v>
      </c>
    </row>
    <row r="19048" spans="2:3" hidden="1">
      <c r="B19048" s="49" t="s">
        <v>17084</v>
      </c>
      <c r="C19048" s="49" t="s">
        <v>213</v>
      </c>
    </row>
    <row r="19049" spans="2:3" hidden="1">
      <c r="B19049" s="49" t="s">
        <v>17085</v>
      </c>
      <c r="C19049" s="49" t="s">
        <v>213</v>
      </c>
    </row>
    <row r="19050" spans="2:3" hidden="1">
      <c r="B19050" s="49" t="s">
        <v>17086</v>
      </c>
      <c r="C19050" s="49" t="s">
        <v>213</v>
      </c>
    </row>
    <row r="19051" spans="2:3" hidden="1">
      <c r="B19051" s="49" t="s">
        <v>17087</v>
      </c>
      <c r="C19051" s="49" t="s">
        <v>213</v>
      </c>
    </row>
    <row r="19052" spans="2:3" hidden="1">
      <c r="B19052" s="49" t="s">
        <v>17088</v>
      </c>
      <c r="C19052" s="49" t="s">
        <v>213</v>
      </c>
    </row>
    <row r="19053" spans="2:3" hidden="1">
      <c r="B19053" s="49" t="s">
        <v>17089</v>
      </c>
      <c r="C19053" s="49" t="s">
        <v>213</v>
      </c>
    </row>
    <row r="19054" spans="2:3" hidden="1">
      <c r="B19054" s="49" t="s">
        <v>17090</v>
      </c>
      <c r="C19054" s="49" t="s">
        <v>213</v>
      </c>
    </row>
    <row r="19055" spans="2:3" hidden="1">
      <c r="B19055" s="49" t="s">
        <v>17091</v>
      </c>
      <c r="C19055" s="49" t="s">
        <v>213</v>
      </c>
    </row>
    <row r="19056" spans="2:3" hidden="1">
      <c r="B19056" s="49" t="s">
        <v>17092</v>
      </c>
      <c r="C19056" s="49" t="s">
        <v>213</v>
      </c>
    </row>
    <row r="19057" spans="2:3" hidden="1">
      <c r="B19057" s="49" t="s">
        <v>17093</v>
      </c>
      <c r="C19057" s="49" t="s">
        <v>213</v>
      </c>
    </row>
    <row r="19058" spans="2:3" hidden="1">
      <c r="B19058" s="49" t="s">
        <v>17094</v>
      </c>
      <c r="C19058" s="49" t="s">
        <v>213</v>
      </c>
    </row>
    <row r="19059" spans="2:3" hidden="1">
      <c r="B19059" s="49" t="s">
        <v>17095</v>
      </c>
      <c r="C19059" s="49" t="s">
        <v>213</v>
      </c>
    </row>
    <row r="19060" spans="2:3" hidden="1">
      <c r="B19060" s="49" t="s">
        <v>17096</v>
      </c>
      <c r="C19060" s="49" t="s">
        <v>213</v>
      </c>
    </row>
    <row r="19061" spans="2:3" hidden="1">
      <c r="B19061" s="49" t="s">
        <v>17097</v>
      </c>
      <c r="C19061" s="49" t="s">
        <v>213</v>
      </c>
    </row>
    <row r="19062" spans="2:3" hidden="1">
      <c r="B19062" s="49" t="s">
        <v>17098</v>
      </c>
      <c r="C19062" s="49" t="s">
        <v>213</v>
      </c>
    </row>
    <row r="19063" spans="2:3" hidden="1">
      <c r="B19063" s="49" t="s">
        <v>17099</v>
      </c>
      <c r="C19063" s="49" t="s">
        <v>213</v>
      </c>
    </row>
    <row r="19064" spans="2:3" hidden="1">
      <c r="B19064" s="49" t="s">
        <v>17100</v>
      </c>
      <c r="C19064" s="49" t="s">
        <v>213</v>
      </c>
    </row>
    <row r="19065" spans="2:3" hidden="1">
      <c r="B19065" s="49" t="s">
        <v>17101</v>
      </c>
      <c r="C19065" s="49" t="s">
        <v>213</v>
      </c>
    </row>
    <row r="19066" spans="2:3" hidden="1">
      <c r="B19066" s="49" t="s">
        <v>17102</v>
      </c>
      <c r="C19066" s="49" t="s">
        <v>213</v>
      </c>
    </row>
    <row r="19067" spans="2:3" hidden="1">
      <c r="B19067" s="49" t="s">
        <v>17103</v>
      </c>
      <c r="C19067" s="49" t="s">
        <v>213</v>
      </c>
    </row>
    <row r="19068" spans="2:3" hidden="1">
      <c r="B19068" s="49" t="s">
        <v>17104</v>
      </c>
      <c r="C19068" s="49" t="s">
        <v>206</v>
      </c>
    </row>
    <row r="19069" spans="2:3" hidden="1">
      <c r="B19069" s="49" t="s">
        <v>17105</v>
      </c>
      <c r="C19069" s="49" t="s">
        <v>206</v>
      </c>
    </row>
    <row r="19070" spans="2:3" hidden="1">
      <c r="B19070" s="49" t="s">
        <v>17106</v>
      </c>
      <c r="C19070" s="49" t="s">
        <v>206</v>
      </c>
    </row>
    <row r="19071" spans="2:3" hidden="1">
      <c r="B19071" s="49" t="s">
        <v>17107</v>
      </c>
      <c r="C19071" s="49" t="s">
        <v>206</v>
      </c>
    </row>
    <row r="19072" spans="2:3" hidden="1">
      <c r="B19072" s="49" t="s">
        <v>17108</v>
      </c>
      <c r="C19072" s="49" t="s">
        <v>206</v>
      </c>
    </row>
    <row r="19073" spans="2:3" hidden="1">
      <c r="B19073" s="49" t="s">
        <v>17109</v>
      </c>
      <c r="C19073" s="49" t="s">
        <v>206</v>
      </c>
    </row>
    <row r="19074" spans="2:3" hidden="1">
      <c r="B19074" s="49" t="s">
        <v>17110</v>
      </c>
      <c r="C19074" s="49" t="s">
        <v>206</v>
      </c>
    </row>
    <row r="19075" spans="2:3" hidden="1">
      <c r="B19075" s="49" t="s">
        <v>17111</v>
      </c>
      <c r="C19075" s="49" t="s">
        <v>206</v>
      </c>
    </row>
    <row r="19076" spans="2:3" hidden="1">
      <c r="B19076" s="49" t="s">
        <v>17112</v>
      </c>
      <c r="C19076" s="49" t="s">
        <v>206</v>
      </c>
    </row>
    <row r="19077" spans="2:3" hidden="1">
      <c r="B19077" s="49" t="s">
        <v>17113</v>
      </c>
      <c r="C19077" s="49" t="s">
        <v>206</v>
      </c>
    </row>
    <row r="19078" spans="2:3" hidden="1">
      <c r="B19078" s="49" t="s">
        <v>17114</v>
      </c>
      <c r="C19078" s="49" t="s">
        <v>206</v>
      </c>
    </row>
    <row r="19079" spans="2:3" hidden="1">
      <c r="B19079" s="49" t="s">
        <v>17115</v>
      </c>
      <c r="C19079" s="49" t="s">
        <v>206</v>
      </c>
    </row>
    <row r="19080" spans="2:3" hidden="1">
      <c r="B19080" s="49" t="s">
        <v>17116</v>
      </c>
      <c r="C19080" s="49" t="s">
        <v>206</v>
      </c>
    </row>
    <row r="19081" spans="2:3" hidden="1">
      <c r="B19081" s="49" t="s">
        <v>17117</v>
      </c>
      <c r="C19081" s="49" t="s">
        <v>206</v>
      </c>
    </row>
    <row r="19082" spans="2:3" hidden="1">
      <c r="B19082" s="49" t="s">
        <v>17118</v>
      </c>
      <c r="C19082" s="49" t="s">
        <v>206</v>
      </c>
    </row>
    <row r="19083" spans="2:3" hidden="1">
      <c r="B19083" s="49" t="s">
        <v>17119</v>
      </c>
      <c r="C19083" s="49" t="s">
        <v>206</v>
      </c>
    </row>
    <row r="19084" spans="2:3" hidden="1">
      <c r="B19084" s="49" t="s">
        <v>17120</v>
      </c>
      <c r="C19084" s="49" t="s">
        <v>206</v>
      </c>
    </row>
    <row r="19085" spans="2:3" hidden="1">
      <c r="B19085" s="49" t="s">
        <v>17121</v>
      </c>
      <c r="C19085" s="49" t="s">
        <v>206</v>
      </c>
    </row>
    <row r="19086" spans="2:3" hidden="1">
      <c r="B19086" s="49" t="s">
        <v>17122</v>
      </c>
      <c r="C19086" s="49" t="s">
        <v>206</v>
      </c>
    </row>
    <row r="19087" spans="2:3" hidden="1">
      <c r="B19087" s="49" t="s">
        <v>17123</v>
      </c>
      <c r="C19087" s="49" t="s">
        <v>206</v>
      </c>
    </row>
    <row r="19088" spans="2:3" hidden="1">
      <c r="B19088" s="49" t="s">
        <v>17124</v>
      </c>
      <c r="C19088" s="49" t="s">
        <v>206</v>
      </c>
    </row>
    <row r="19089" spans="2:3" hidden="1">
      <c r="B19089" s="49" t="s">
        <v>17125</v>
      </c>
      <c r="C19089" s="49" t="s">
        <v>206</v>
      </c>
    </row>
    <row r="19090" spans="2:3" hidden="1">
      <c r="B19090" s="49" t="s">
        <v>17126</v>
      </c>
      <c r="C19090" s="49" t="s">
        <v>206</v>
      </c>
    </row>
    <row r="19091" spans="2:3" hidden="1">
      <c r="B19091" s="49" t="s">
        <v>17127</v>
      </c>
      <c r="C19091" s="49" t="s">
        <v>209</v>
      </c>
    </row>
    <row r="19092" spans="2:3" hidden="1">
      <c r="B19092" s="49" t="s">
        <v>17128</v>
      </c>
      <c r="C19092" s="49" t="s">
        <v>213</v>
      </c>
    </row>
    <row r="19093" spans="2:3" hidden="1">
      <c r="B19093" s="49" t="s">
        <v>17129</v>
      </c>
      <c r="C19093" s="49" t="s">
        <v>213</v>
      </c>
    </row>
    <row r="19094" spans="2:3" hidden="1">
      <c r="B19094" s="49" t="s">
        <v>17130</v>
      </c>
      <c r="C19094" s="49" t="s">
        <v>213</v>
      </c>
    </row>
    <row r="19095" spans="2:3" hidden="1">
      <c r="B19095" s="49" t="s">
        <v>17131</v>
      </c>
      <c r="C19095" s="49" t="s">
        <v>213</v>
      </c>
    </row>
    <row r="19096" spans="2:3" hidden="1">
      <c r="B19096" s="49" t="s">
        <v>17132</v>
      </c>
      <c r="C19096" s="49" t="s">
        <v>213</v>
      </c>
    </row>
    <row r="19097" spans="2:3" hidden="1">
      <c r="B19097" s="49" t="s">
        <v>17133</v>
      </c>
      <c r="C19097" s="49" t="s">
        <v>213</v>
      </c>
    </row>
    <row r="19098" spans="2:3" hidden="1">
      <c r="B19098" s="49" t="s">
        <v>17134</v>
      </c>
      <c r="C19098" s="49" t="s">
        <v>213</v>
      </c>
    </row>
    <row r="19099" spans="2:3" hidden="1">
      <c r="B19099" s="49" t="s">
        <v>17135</v>
      </c>
      <c r="C19099" s="49" t="s">
        <v>213</v>
      </c>
    </row>
    <row r="19100" spans="2:3" hidden="1">
      <c r="B19100" s="49" t="s">
        <v>17136</v>
      </c>
      <c r="C19100" s="49" t="s">
        <v>213</v>
      </c>
    </row>
    <row r="19101" spans="2:3" hidden="1">
      <c r="B19101" s="49" t="s">
        <v>17137</v>
      </c>
      <c r="C19101" s="49" t="s">
        <v>213</v>
      </c>
    </row>
    <row r="19102" spans="2:3" hidden="1">
      <c r="B19102" s="49" t="s">
        <v>17138</v>
      </c>
      <c r="C19102" s="49" t="s">
        <v>213</v>
      </c>
    </row>
    <row r="19103" spans="2:3" hidden="1">
      <c r="B19103" s="49" t="s">
        <v>17139</v>
      </c>
      <c r="C19103" s="49" t="s">
        <v>213</v>
      </c>
    </row>
    <row r="19104" spans="2:3" hidden="1">
      <c r="B19104" s="49" t="s">
        <v>17140</v>
      </c>
      <c r="C19104" s="49" t="s">
        <v>213</v>
      </c>
    </row>
    <row r="19105" spans="2:3" hidden="1">
      <c r="B19105" s="49" t="s">
        <v>17141</v>
      </c>
      <c r="C19105" s="49" t="s">
        <v>213</v>
      </c>
    </row>
    <row r="19106" spans="2:3" hidden="1">
      <c r="B19106" s="49" t="s">
        <v>17142</v>
      </c>
      <c r="C19106" s="49" t="s">
        <v>213</v>
      </c>
    </row>
    <row r="19107" spans="2:3" hidden="1">
      <c r="B19107" s="49" t="s">
        <v>17143</v>
      </c>
      <c r="C19107" s="49" t="s">
        <v>213</v>
      </c>
    </row>
    <row r="19108" spans="2:3" hidden="1">
      <c r="B19108" s="49" t="s">
        <v>17144</v>
      </c>
      <c r="C19108" s="49" t="s">
        <v>213</v>
      </c>
    </row>
    <row r="19109" spans="2:3" hidden="1">
      <c r="B19109" s="49" t="s">
        <v>17145</v>
      </c>
      <c r="C19109" s="49" t="s">
        <v>213</v>
      </c>
    </row>
    <row r="19110" spans="2:3" hidden="1">
      <c r="B19110" s="49" t="s">
        <v>17146</v>
      </c>
      <c r="C19110" s="49" t="s">
        <v>31</v>
      </c>
    </row>
    <row r="19111" spans="2:3" hidden="1">
      <c r="B19111" s="49" t="s">
        <v>17147</v>
      </c>
      <c r="C19111" s="49" t="s">
        <v>213</v>
      </c>
    </row>
    <row r="19112" spans="2:3" hidden="1">
      <c r="B19112" s="49" t="s">
        <v>17148</v>
      </c>
      <c r="C19112" s="49" t="s">
        <v>213</v>
      </c>
    </row>
    <row r="19113" spans="2:3" hidden="1">
      <c r="B19113" s="49" t="s">
        <v>17149</v>
      </c>
      <c r="C19113" s="49" t="s">
        <v>213</v>
      </c>
    </row>
    <row r="19114" spans="2:3" hidden="1">
      <c r="B19114" s="49" t="s">
        <v>17150</v>
      </c>
      <c r="C19114" s="49" t="s">
        <v>213</v>
      </c>
    </row>
    <row r="19115" spans="2:3" hidden="1">
      <c r="B19115" s="49" t="s">
        <v>17151</v>
      </c>
      <c r="C19115" s="49" t="s">
        <v>213</v>
      </c>
    </row>
    <row r="19116" spans="2:3" hidden="1">
      <c r="B19116" s="49" t="s">
        <v>17152</v>
      </c>
      <c r="C19116" s="49" t="s">
        <v>213</v>
      </c>
    </row>
    <row r="19117" spans="2:3" hidden="1">
      <c r="B19117" s="49" t="s">
        <v>17153</v>
      </c>
      <c r="C19117" s="49" t="s">
        <v>213</v>
      </c>
    </row>
    <row r="19118" spans="2:3" hidden="1">
      <c r="B19118" s="49" t="s">
        <v>17154</v>
      </c>
      <c r="C19118" s="49" t="s">
        <v>213</v>
      </c>
    </row>
    <row r="19119" spans="2:3" hidden="1">
      <c r="B19119" s="49" t="s">
        <v>17155</v>
      </c>
      <c r="C19119" s="49" t="s">
        <v>213</v>
      </c>
    </row>
    <row r="19120" spans="2:3" hidden="1">
      <c r="B19120" s="49" t="s">
        <v>17156</v>
      </c>
      <c r="C19120" s="49" t="s">
        <v>213</v>
      </c>
    </row>
    <row r="19121" spans="2:3" hidden="1">
      <c r="B19121" s="49" t="s">
        <v>17157</v>
      </c>
      <c r="C19121" s="49" t="s">
        <v>213</v>
      </c>
    </row>
    <row r="19122" spans="2:3" hidden="1">
      <c r="B19122" s="49" t="s">
        <v>17158</v>
      </c>
      <c r="C19122" s="49" t="s">
        <v>213</v>
      </c>
    </row>
    <row r="19123" spans="2:3" hidden="1">
      <c r="B19123" s="49" t="s">
        <v>17159</v>
      </c>
      <c r="C19123" s="49" t="s">
        <v>213</v>
      </c>
    </row>
    <row r="19124" spans="2:3" hidden="1">
      <c r="B19124" s="49" t="s">
        <v>17160</v>
      </c>
      <c r="C19124" s="49" t="s">
        <v>213</v>
      </c>
    </row>
    <row r="19125" spans="2:3" hidden="1">
      <c r="B19125" s="49" t="s">
        <v>17161</v>
      </c>
      <c r="C19125" s="49" t="s">
        <v>213</v>
      </c>
    </row>
    <row r="19126" spans="2:3" hidden="1">
      <c r="B19126" s="49" t="s">
        <v>17162</v>
      </c>
      <c r="C19126" s="49" t="s">
        <v>213</v>
      </c>
    </row>
    <row r="19127" spans="2:3" hidden="1">
      <c r="B19127" s="49" t="s">
        <v>17163</v>
      </c>
      <c r="C19127" s="49" t="s">
        <v>213</v>
      </c>
    </row>
    <row r="19128" spans="2:3" hidden="1">
      <c r="B19128" s="49" t="s">
        <v>17164</v>
      </c>
      <c r="C19128" s="49" t="s">
        <v>213</v>
      </c>
    </row>
    <row r="19129" spans="2:3" hidden="1">
      <c r="B19129" s="49" t="s">
        <v>17165</v>
      </c>
      <c r="C19129" s="49" t="s">
        <v>213</v>
      </c>
    </row>
    <row r="19130" spans="2:3" hidden="1">
      <c r="B19130" s="49" t="s">
        <v>17166</v>
      </c>
      <c r="C19130" s="49" t="s">
        <v>213</v>
      </c>
    </row>
    <row r="19131" spans="2:3" hidden="1">
      <c r="B19131" s="49" t="s">
        <v>17167</v>
      </c>
      <c r="C19131" s="49" t="s">
        <v>213</v>
      </c>
    </row>
    <row r="19132" spans="2:3" hidden="1">
      <c r="B19132" s="49" t="s">
        <v>17168</v>
      </c>
      <c r="C19132" s="49" t="s">
        <v>213</v>
      </c>
    </row>
    <row r="19133" spans="2:3" hidden="1">
      <c r="B19133" s="49" t="s">
        <v>17169</v>
      </c>
      <c r="C19133" s="49" t="s">
        <v>213</v>
      </c>
    </row>
    <row r="19134" spans="2:3" hidden="1">
      <c r="B19134" s="49" t="s">
        <v>17170</v>
      </c>
      <c r="C19134" s="49" t="s">
        <v>213</v>
      </c>
    </row>
    <row r="19135" spans="2:3" hidden="1">
      <c r="B19135" s="49" t="s">
        <v>17171</v>
      </c>
      <c r="C19135" s="49" t="s">
        <v>213</v>
      </c>
    </row>
    <row r="19136" spans="2:3" hidden="1">
      <c r="B19136" s="49" t="s">
        <v>17172</v>
      </c>
      <c r="C19136" s="49" t="s">
        <v>213</v>
      </c>
    </row>
    <row r="19137" spans="2:3" hidden="1">
      <c r="B19137" s="49" t="s">
        <v>17173</v>
      </c>
      <c r="C19137" s="49" t="s">
        <v>213</v>
      </c>
    </row>
    <row r="19138" spans="2:3" hidden="1">
      <c r="B19138" s="49" t="s">
        <v>17174</v>
      </c>
      <c r="C19138" s="49" t="s">
        <v>213</v>
      </c>
    </row>
    <row r="19139" spans="2:3" hidden="1">
      <c r="B19139" s="49" t="s">
        <v>17175</v>
      </c>
      <c r="C19139" s="49" t="s">
        <v>213</v>
      </c>
    </row>
    <row r="19140" spans="2:3" hidden="1">
      <c r="B19140" s="49" t="s">
        <v>17176</v>
      </c>
      <c r="C19140" s="49" t="s">
        <v>213</v>
      </c>
    </row>
    <row r="19141" spans="2:3" hidden="1">
      <c r="B19141" s="49" t="s">
        <v>17177</v>
      </c>
      <c r="C19141" s="49" t="s">
        <v>213</v>
      </c>
    </row>
    <row r="19142" spans="2:3" hidden="1">
      <c r="B19142" s="49" t="s">
        <v>17178</v>
      </c>
      <c r="C19142" s="49" t="s">
        <v>213</v>
      </c>
    </row>
    <row r="19143" spans="2:3" hidden="1">
      <c r="B19143" s="49" t="s">
        <v>17179</v>
      </c>
      <c r="C19143" s="49" t="s">
        <v>213</v>
      </c>
    </row>
    <row r="19144" spans="2:3" hidden="1">
      <c r="B19144" s="49" t="s">
        <v>17180</v>
      </c>
      <c r="C19144" s="49" t="s">
        <v>213</v>
      </c>
    </row>
    <row r="19145" spans="2:3" hidden="1">
      <c r="B19145" s="49" t="s">
        <v>17181</v>
      </c>
      <c r="C19145" s="49" t="s">
        <v>213</v>
      </c>
    </row>
    <row r="19146" spans="2:3" hidden="1">
      <c r="B19146" s="49" t="s">
        <v>17182</v>
      </c>
      <c r="C19146" s="49" t="s">
        <v>213</v>
      </c>
    </row>
    <row r="19147" spans="2:3" hidden="1">
      <c r="B19147" s="49" t="s">
        <v>17183</v>
      </c>
      <c r="C19147" s="49" t="s">
        <v>213</v>
      </c>
    </row>
    <row r="19148" spans="2:3" hidden="1">
      <c r="B19148" s="49" t="s">
        <v>17184</v>
      </c>
      <c r="C19148" s="49" t="s">
        <v>213</v>
      </c>
    </row>
    <row r="19149" spans="2:3" hidden="1">
      <c r="B19149" s="49" t="s">
        <v>17185</v>
      </c>
      <c r="C19149" s="49" t="s">
        <v>213</v>
      </c>
    </row>
    <row r="19150" spans="2:3" hidden="1">
      <c r="B19150" s="49" t="s">
        <v>17186</v>
      </c>
      <c r="C19150" s="49" t="s">
        <v>213</v>
      </c>
    </row>
    <row r="19151" spans="2:3" hidden="1">
      <c r="B19151" s="49" t="s">
        <v>17187</v>
      </c>
      <c r="C19151" s="49" t="s">
        <v>213</v>
      </c>
    </row>
    <row r="19152" spans="2:3" hidden="1">
      <c r="B19152" s="49" t="s">
        <v>17188</v>
      </c>
      <c r="C19152" s="49" t="s">
        <v>213</v>
      </c>
    </row>
    <row r="19153" spans="2:3" hidden="1">
      <c r="B19153" s="49" t="s">
        <v>17189</v>
      </c>
      <c r="C19153" s="49" t="s">
        <v>213</v>
      </c>
    </row>
    <row r="19154" spans="2:3" hidden="1">
      <c r="B19154" s="49" t="s">
        <v>17190</v>
      </c>
      <c r="C19154" s="49" t="s">
        <v>213</v>
      </c>
    </row>
    <row r="19155" spans="2:3" hidden="1">
      <c r="B19155" s="49" t="s">
        <v>17191</v>
      </c>
      <c r="C19155" s="49" t="s">
        <v>213</v>
      </c>
    </row>
    <row r="19156" spans="2:3" hidden="1">
      <c r="B19156" s="49" t="s">
        <v>17192</v>
      </c>
      <c r="C19156" s="49" t="s">
        <v>213</v>
      </c>
    </row>
    <row r="19157" spans="2:3" hidden="1">
      <c r="B19157" s="49" t="s">
        <v>17193</v>
      </c>
      <c r="C19157" s="49" t="s">
        <v>213</v>
      </c>
    </row>
    <row r="19158" spans="2:3" hidden="1">
      <c r="B19158" s="49" t="s">
        <v>17194</v>
      </c>
      <c r="C19158" s="49" t="s">
        <v>213</v>
      </c>
    </row>
    <row r="19159" spans="2:3" hidden="1">
      <c r="B19159" s="49" t="s">
        <v>17195</v>
      </c>
      <c r="C19159" s="49" t="s">
        <v>213</v>
      </c>
    </row>
    <row r="19160" spans="2:3" hidden="1">
      <c r="B19160" s="49" t="s">
        <v>17196</v>
      </c>
      <c r="C19160" s="49" t="s">
        <v>213</v>
      </c>
    </row>
    <row r="19161" spans="2:3" hidden="1">
      <c r="B19161" s="49" t="s">
        <v>17197</v>
      </c>
      <c r="C19161" s="49" t="s">
        <v>213</v>
      </c>
    </row>
    <row r="19162" spans="2:3" hidden="1">
      <c r="B19162" s="49" t="s">
        <v>17198</v>
      </c>
      <c r="C19162" s="49" t="s">
        <v>213</v>
      </c>
    </row>
    <row r="19163" spans="2:3" hidden="1">
      <c r="B19163" s="49" t="s">
        <v>17199</v>
      </c>
      <c r="C19163" s="49" t="s">
        <v>213</v>
      </c>
    </row>
    <row r="19164" spans="2:3" hidden="1">
      <c r="B19164" s="49" t="s">
        <v>17200</v>
      </c>
      <c r="C19164" s="49" t="s">
        <v>213</v>
      </c>
    </row>
    <row r="19165" spans="2:3" hidden="1">
      <c r="B19165" s="49" t="s">
        <v>17201</v>
      </c>
      <c r="C19165" s="49" t="s">
        <v>213</v>
      </c>
    </row>
    <row r="19166" spans="2:3" hidden="1">
      <c r="B19166" s="49" t="s">
        <v>17202</v>
      </c>
      <c r="C19166" s="49" t="s">
        <v>213</v>
      </c>
    </row>
    <row r="19167" spans="2:3" hidden="1">
      <c r="B19167" s="49" t="s">
        <v>17203</v>
      </c>
      <c r="C19167" s="49" t="s">
        <v>213</v>
      </c>
    </row>
    <row r="19168" spans="2:3" hidden="1">
      <c r="B19168" s="49" t="s">
        <v>17204</v>
      </c>
      <c r="C19168" s="49" t="s">
        <v>213</v>
      </c>
    </row>
    <row r="19169" spans="2:3" hidden="1">
      <c r="B19169" s="49" t="s">
        <v>17205</v>
      </c>
      <c r="C19169" s="49" t="s">
        <v>213</v>
      </c>
    </row>
    <row r="19170" spans="2:3" hidden="1">
      <c r="B19170" s="49" t="s">
        <v>17206</v>
      </c>
      <c r="C19170" s="49" t="s">
        <v>213</v>
      </c>
    </row>
    <row r="19171" spans="2:3" hidden="1">
      <c r="B19171" s="49" t="s">
        <v>17207</v>
      </c>
      <c r="C19171" s="49" t="s">
        <v>213</v>
      </c>
    </row>
    <row r="19172" spans="2:3" hidden="1">
      <c r="B19172" s="49" t="s">
        <v>17208</v>
      </c>
      <c r="C19172" s="49" t="s">
        <v>206</v>
      </c>
    </row>
    <row r="19173" spans="2:3" hidden="1">
      <c r="B19173" s="49" t="s">
        <v>17209</v>
      </c>
      <c r="C19173" s="49" t="s">
        <v>206</v>
      </c>
    </row>
    <row r="19174" spans="2:3" hidden="1">
      <c r="B19174" s="49" t="s">
        <v>17210</v>
      </c>
      <c r="C19174" s="49" t="s">
        <v>206</v>
      </c>
    </row>
    <row r="19175" spans="2:3" hidden="1">
      <c r="B19175" s="49" t="s">
        <v>17211</v>
      </c>
      <c r="C19175" s="49" t="s">
        <v>206</v>
      </c>
    </row>
    <row r="19176" spans="2:3" hidden="1">
      <c r="B19176" s="49" t="s">
        <v>17212</v>
      </c>
      <c r="C19176" s="49" t="s">
        <v>206</v>
      </c>
    </row>
    <row r="19177" spans="2:3" hidden="1">
      <c r="B19177" s="49" t="s">
        <v>17213</v>
      </c>
      <c r="C19177" s="49" t="s">
        <v>206</v>
      </c>
    </row>
    <row r="19178" spans="2:3" hidden="1">
      <c r="B19178" s="49" t="s">
        <v>17214</v>
      </c>
      <c r="C19178" s="49" t="s">
        <v>206</v>
      </c>
    </row>
    <row r="19179" spans="2:3" hidden="1">
      <c r="B19179" s="49" t="s">
        <v>17215</v>
      </c>
      <c r="C19179" s="49" t="s">
        <v>206</v>
      </c>
    </row>
    <row r="19180" spans="2:3" hidden="1">
      <c r="B19180" s="49" t="s">
        <v>17216</v>
      </c>
      <c r="C19180" s="49" t="s">
        <v>206</v>
      </c>
    </row>
    <row r="19181" spans="2:3" hidden="1">
      <c r="B19181" s="49" t="s">
        <v>17217</v>
      </c>
      <c r="C19181" s="49" t="s">
        <v>209</v>
      </c>
    </row>
    <row r="19182" spans="2:3" hidden="1">
      <c r="B19182" s="49" t="s">
        <v>17218</v>
      </c>
      <c r="C19182" s="49" t="s">
        <v>209</v>
      </c>
    </row>
    <row r="19183" spans="2:3" hidden="1">
      <c r="B19183" s="49" t="s">
        <v>17219</v>
      </c>
      <c r="C19183" s="49" t="s">
        <v>209</v>
      </c>
    </row>
    <row r="19184" spans="2:3" hidden="1">
      <c r="B19184" s="49" t="s">
        <v>17220</v>
      </c>
      <c r="C19184" s="49" t="s">
        <v>209</v>
      </c>
    </row>
    <row r="19185" spans="2:3" hidden="1">
      <c r="B19185" s="49" t="s">
        <v>17221</v>
      </c>
      <c r="C19185" s="49" t="s">
        <v>209</v>
      </c>
    </row>
    <row r="19186" spans="2:3" hidden="1">
      <c r="B19186" s="49" t="s">
        <v>17222</v>
      </c>
      <c r="C19186" s="49" t="s">
        <v>209</v>
      </c>
    </row>
    <row r="19187" spans="2:3" hidden="1">
      <c r="B19187" s="49" t="s">
        <v>17223</v>
      </c>
      <c r="C19187" s="49" t="s">
        <v>209</v>
      </c>
    </row>
    <row r="19188" spans="2:3" hidden="1">
      <c r="B19188" s="49" t="s">
        <v>17224</v>
      </c>
      <c r="C19188" s="49" t="s">
        <v>209</v>
      </c>
    </row>
    <row r="19189" spans="2:3" hidden="1">
      <c r="B19189" s="49" t="s">
        <v>17225</v>
      </c>
      <c r="C19189" s="49" t="s">
        <v>209</v>
      </c>
    </row>
    <row r="19190" spans="2:3" hidden="1">
      <c r="B19190" s="49" t="s">
        <v>17226</v>
      </c>
      <c r="C19190" s="49" t="s">
        <v>209</v>
      </c>
    </row>
    <row r="19191" spans="2:3" hidden="1">
      <c r="B19191" s="49" t="s">
        <v>17227</v>
      </c>
      <c r="C19191" s="49" t="s">
        <v>209</v>
      </c>
    </row>
    <row r="19192" spans="2:3" hidden="1">
      <c r="B19192" s="49" t="s">
        <v>17228</v>
      </c>
      <c r="C19192" s="49" t="s">
        <v>209</v>
      </c>
    </row>
    <row r="19193" spans="2:3" hidden="1">
      <c r="B19193" s="49" t="s">
        <v>17229</v>
      </c>
      <c r="C19193" s="49" t="s">
        <v>209</v>
      </c>
    </row>
    <row r="19194" spans="2:3" hidden="1">
      <c r="B19194" s="49" t="s">
        <v>17230</v>
      </c>
      <c r="C19194" s="49" t="s">
        <v>209</v>
      </c>
    </row>
    <row r="19195" spans="2:3" hidden="1">
      <c r="B19195" s="49" t="s">
        <v>17231</v>
      </c>
      <c r="C19195" s="49" t="s">
        <v>209</v>
      </c>
    </row>
    <row r="19196" spans="2:3" hidden="1">
      <c r="B19196" s="49" t="s">
        <v>17232</v>
      </c>
      <c r="C19196" s="49" t="s">
        <v>209</v>
      </c>
    </row>
    <row r="19197" spans="2:3" hidden="1">
      <c r="B19197" s="49" t="s">
        <v>17233</v>
      </c>
      <c r="C19197" s="49" t="s">
        <v>209</v>
      </c>
    </row>
    <row r="19198" spans="2:3" hidden="1">
      <c r="B19198" s="49" t="s">
        <v>17234</v>
      </c>
      <c r="C19198" s="49" t="s">
        <v>209</v>
      </c>
    </row>
    <row r="19199" spans="2:3" hidden="1">
      <c r="B19199" s="49" t="s">
        <v>17235</v>
      </c>
      <c r="C19199" s="49" t="s">
        <v>209</v>
      </c>
    </row>
    <row r="19200" spans="2:3" hidden="1">
      <c r="B19200" s="49" t="s">
        <v>17236</v>
      </c>
      <c r="C19200" s="49" t="s">
        <v>209</v>
      </c>
    </row>
    <row r="19201" spans="2:3" hidden="1">
      <c r="B19201" s="49" t="s">
        <v>17237</v>
      </c>
      <c r="C19201" s="49" t="s">
        <v>209</v>
      </c>
    </row>
    <row r="19202" spans="2:3" hidden="1">
      <c r="B19202" s="49" t="s">
        <v>17238</v>
      </c>
      <c r="C19202" s="49" t="s">
        <v>209</v>
      </c>
    </row>
    <row r="19203" spans="2:3" hidden="1">
      <c r="B19203" s="49" t="s">
        <v>17239</v>
      </c>
      <c r="C19203" s="49" t="s">
        <v>209</v>
      </c>
    </row>
    <row r="19204" spans="2:3" hidden="1">
      <c r="B19204" s="49" t="s">
        <v>17240</v>
      </c>
      <c r="C19204" s="49" t="s">
        <v>209</v>
      </c>
    </row>
    <row r="19205" spans="2:3" hidden="1">
      <c r="B19205" s="49" t="s">
        <v>17241</v>
      </c>
      <c r="C19205" s="49" t="s">
        <v>209</v>
      </c>
    </row>
    <row r="19206" spans="2:3" hidden="1">
      <c r="B19206" s="49" t="s">
        <v>17242</v>
      </c>
      <c r="C19206" s="49" t="s">
        <v>209</v>
      </c>
    </row>
    <row r="19207" spans="2:3" hidden="1">
      <c r="B19207" s="49" t="s">
        <v>17243</v>
      </c>
      <c r="C19207" s="49" t="s">
        <v>209</v>
      </c>
    </row>
    <row r="19208" spans="2:3" hidden="1">
      <c r="B19208" s="49" t="s">
        <v>17244</v>
      </c>
      <c r="C19208" s="49" t="s">
        <v>209</v>
      </c>
    </row>
    <row r="19209" spans="2:3" hidden="1">
      <c r="B19209" s="49" t="s">
        <v>17245</v>
      </c>
      <c r="C19209" s="49" t="s">
        <v>209</v>
      </c>
    </row>
    <row r="19210" spans="2:3" hidden="1">
      <c r="B19210" s="49" t="s">
        <v>17246</v>
      </c>
      <c r="C19210" s="49" t="s">
        <v>209</v>
      </c>
    </row>
    <row r="19211" spans="2:3" hidden="1">
      <c r="B19211" s="49" t="s">
        <v>17247</v>
      </c>
      <c r="C19211" s="49" t="s">
        <v>209</v>
      </c>
    </row>
    <row r="19212" spans="2:3" hidden="1">
      <c r="B19212" s="49" t="s">
        <v>17248</v>
      </c>
      <c r="C19212" s="49" t="s">
        <v>209</v>
      </c>
    </row>
    <row r="19213" spans="2:3" hidden="1">
      <c r="B19213" s="49" t="s">
        <v>17249</v>
      </c>
      <c r="C19213" s="49" t="s">
        <v>209</v>
      </c>
    </row>
    <row r="19214" spans="2:3" hidden="1">
      <c r="B19214" s="49" t="s">
        <v>17250</v>
      </c>
      <c r="C19214" s="49" t="s">
        <v>209</v>
      </c>
    </row>
    <row r="19215" spans="2:3" hidden="1">
      <c r="B19215" s="49" t="s">
        <v>17251</v>
      </c>
      <c r="C19215" s="49" t="s">
        <v>209</v>
      </c>
    </row>
    <row r="19216" spans="2:3" hidden="1">
      <c r="B19216" s="49" t="s">
        <v>17252</v>
      </c>
      <c r="C19216" s="49" t="s">
        <v>209</v>
      </c>
    </row>
    <row r="19217" spans="2:3" hidden="1">
      <c r="B19217" s="49" t="s">
        <v>17253</v>
      </c>
      <c r="C19217" s="49" t="s">
        <v>209</v>
      </c>
    </row>
    <row r="19218" spans="2:3" hidden="1">
      <c r="B19218" s="49" t="s">
        <v>17254</v>
      </c>
      <c r="C19218" s="49" t="s">
        <v>209</v>
      </c>
    </row>
    <row r="19219" spans="2:3" hidden="1">
      <c r="B19219" s="49" t="s">
        <v>17255</v>
      </c>
      <c r="C19219" s="49" t="s">
        <v>209</v>
      </c>
    </row>
    <row r="19220" spans="2:3" hidden="1">
      <c r="B19220" s="49" t="s">
        <v>17256</v>
      </c>
      <c r="C19220" s="49" t="s">
        <v>209</v>
      </c>
    </row>
    <row r="19221" spans="2:3" hidden="1">
      <c r="B19221" s="49" t="s">
        <v>17257</v>
      </c>
      <c r="C19221" s="49" t="s">
        <v>209</v>
      </c>
    </row>
    <row r="19222" spans="2:3" hidden="1">
      <c r="B19222" s="49" t="s">
        <v>17258</v>
      </c>
      <c r="C19222" s="49" t="s">
        <v>209</v>
      </c>
    </row>
    <row r="19223" spans="2:3" hidden="1">
      <c r="B19223" s="49" t="s">
        <v>17259</v>
      </c>
      <c r="C19223" s="49" t="s">
        <v>209</v>
      </c>
    </row>
    <row r="19224" spans="2:3" hidden="1">
      <c r="B19224" s="49" t="s">
        <v>17260</v>
      </c>
      <c r="C19224" s="49" t="s">
        <v>209</v>
      </c>
    </row>
    <row r="19225" spans="2:3" hidden="1">
      <c r="B19225" s="49" t="s">
        <v>17261</v>
      </c>
      <c r="C19225" s="49" t="s">
        <v>209</v>
      </c>
    </row>
    <row r="19226" spans="2:3" hidden="1">
      <c r="B19226" s="49" t="s">
        <v>17262</v>
      </c>
      <c r="C19226" s="49" t="s">
        <v>209</v>
      </c>
    </row>
    <row r="19227" spans="2:3" hidden="1">
      <c r="B19227" s="49" t="s">
        <v>17263</v>
      </c>
      <c r="C19227" s="49" t="s">
        <v>209</v>
      </c>
    </row>
    <row r="19228" spans="2:3" hidden="1">
      <c r="B19228" s="49" t="s">
        <v>17264</v>
      </c>
      <c r="C19228" s="49" t="s">
        <v>209</v>
      </c>
    </row>
    <row r="19229" spans="2:3" hidden="1">
      <c r="B19229" s="49" t="s">
        <v>17265</v>
      </c>
      <c r="C19229" s="49" t="s">
        <v>209</v>
      </c>
    </row>
    <row r="19230" spans="2:3" hidden="1">
      <c r="B19230" s="49" t="s">
        <v>17266</v>
      </c>
      <c r="C19230" s="49" t="s">
        <v>209</v>
      </c>
    </row>
    <row r="19231" spans="2:3" hidden="1">
      <c r="B19231" s="49" t="s">
        <v>17267</v>
      </c>
      <c r="C19231" s="49" t="s">
        <v>209</v>
      </c>
    </row>
    <row r="19232" spans="2:3" hidden="1">
      <c r="B19232" s="49" t="s">
        <v>17268</v>
      </c>
      <c r="C19232" s="49" t="s">
        <v>209</v>
      </c>
    </row>
    <row r="19233" spans="2:3" hidden="1">
      <c r="B19233" s="49" t="s">
        <v>17269</v>
      </c>
      <c r="C19233" s="49" t="s">
        <v>209</v>
      </c>
    </row>
    <row r="19234" spans="2:3" hidden="1">
      <c r="B19234" s="49" t="s">
        <v>17270</v>
      </c>
      <c r="C19234" s="49" t="s">
        <v>209</v>
      </c>
    </row>
    <row r="19235" spans="2:3" hidden="1">
      <c r="B19235" s="49" t="s">
        <v>17271</v>
      </c>
      <c r="C19235" s="49" t="s">
        <v>209</v>
      </c>
    </row>
    <row r="19236" spans="2:3" hidden="1">
      <c r="B19236" s="49" t="s">
        <v>17272</v>
      </c>
      <c r="C19236" s="49" t="s">
        <v>209</v>
      </c>
    </row>
    <row r="19237" spans="2:3" hidden="1">
      <c r="B19237" s="49" t="s">
        <v>17273</v>
      </c>
      <c r="C19237" s="49" t="s">
        <v>209</v>
      </c>
    </row>
    <row r="19238" spans="2:3" hidden="1">
      <c r="B19238" s="49" t="s">
        <v>17274</v>
      </c>
      <c r="C19238" s="49" t="s">
        <v>209</v>
      </c>
    </row>
    <row r="19239" spans="2:3" hidden="1">
      <c r="B19239" s="49" t="s">
        <v>17275</v>
      </c>
      <c r="C19239" s="49" t="s">
        <v>209</v>
      </c>
    </row>
    <row r="19240" spans="2:3" hidden="1">
      <c r="B19240" s="49" t="s">
        <v>17276</v>
      </c>
      <c r="C19240" s="49" t="s">
        <v>209</v>
      </c>
    </row>
    <row r="19241" spans="2:3" hidden="1">
      <c r="B19241" s="49" t="s">
        <v>17277</v>
      </c>
      <c r="C19241" s="49" t="s">
        <v>209</v>
      </c>
    </row>
    <row r="19242" spans="2:3" hidden="1">
      <c r="B19242" s="49" t="s">
        <v>17278</v>
      </c>
      <c r="C19242" s="49" t="s">
        <v>209</v>
      </c>
    </row>
    <row r="19243" spans="2:3" hidden="1">
      <c r="B19243" s="49" t="s">
        <v>17279</v>
      </c>
      <c r="C19243" s="49" t="s">
        <v>209</v>
      </c>
    </row>
    <row r="19244" spans="2:3" hidden="1">
      <c r="B19244" s="49" t="s">
        <v>17280</v>
      </c>
      <c r="C19244" s="49" t="s">
        <v>209</v>
      </c>
    </row>
    <row r="19245" spans="2:3" hidden="1">
      <c r="B19245" s="49" t="s">
        <v>17281</v>
      </c>
      <c r="C19245" s="49" t="s">
        <v>209</v>
      </c>
    </row>
    <row r="19246" spans="2:3" hidden="1">
      <c r="B19246" s="49" t="s">
        <v>17282</v>
      </c>
      <c r="C19246" s="49" t="s">
        <v>209</v>
      </c>
    </row>
    <row r="19247" spans="2:3" hidden="1">
      <c r="B19247" s="49" t="s">
        <v>17283</v>
      </c>
      <c r="C19247" s="49" t="s">
        <v>209</v>
      </c>
    </row>
    <row r="19248" spans="2:3" hidden="1">
      <c r="B19248" s="49" t="s">
        <v>17284</v>
      </c>
      <c r="C19248" s="49" t="s">
        <v>209</v>
      </c>
    </row>
    <row r="19249" spans="2:3" hidden="1">
      <c r="B19249" s="49" t="s">
        <v>17285</v>
      </c>
      <c r="C19249" s="49" t="s">
        <v>209</v>
      </c>
    </row>
    <row r="19250" spans="2:3" hidden="1">
      <c r="B19250" s="49" t="s">
        <v>17286</v>
      </c>
      <c r="C19250" s="49" t="s">
        <v>209</v>
      </c>
    </row>
    <row r="19251" spans="2:3" hidden="1">
      <c r="B19251" s="49" t="s">
        <v>17287</v>
      </c>
      <c r="C19251" s="49" t="s">
        <v>209</v>
      </c>
    </row>
    <row r="19252" spans="2:3" hidden="1">
      <c r="B19252" s="49" t="s">
        <v>17288</v>
      </c>
      <c r="C19252" s="49" t="s">
        <v>209</v>
      </c>
    </row>
    <row r="19253" spans="2:3" hidden="1">
      <c r="B19253" s="49" t="s">
        <v>17289</v>
      </c>
      <c r="C19253" s="49" t="s">
        <v>209</v>
      </c>
    </row>
    <row r="19254" spans="2:3" hidden="1">
      <c r="B19254" s="49" t="s">
        <v>17290</v>
      </c>
      <c r="C19254" s="49" t="s">
        <v>209</v>
      </c>
    </row>
    <row r="19255" spans="2:3" hidden="1">
      <c r="B19255" s="49" t="s">
        <v>17291</v>
      </c>
      <c r="C19255" s="49" t="s">
        <v>209</v>
      </c>
    </row>
    <row r="19256" spans="2:3" hidden="1">
      <c r="B19256" s="49" t="s">
        <v>17292</v>
      </c>
      <c r="C19256" s="49" t="s">
        <v>209</v>
      </c>
    </row>
    <row r="19257" spans="2:3" hidden="1">
      <c r="B19257" s="49" t="s">
        <v>17293</v>
      </c>
      <c r="C19257" s="49" t="s">
        <v>209</v>
      </c>
    </row>
    <row r="19258" spans="2:3" hidden="1">
      <c r="B19258" s="49" t="s">
        <v>17294</v>
      </c>
      <c r="C19258" s="49" t="s">
        <v>209</v>
      </c>
    </row>
    <row r="19259" spans="2:3" hidden="1">
      <c r="B19259" s="49" t="s">
        <v>17295</v>
      </c>
      <c r="C19259" s="49" t="s">
        <v>209</v>
      </c>
    </row>
    <row r="19260" spans="2:3" hidden="1">
      <c r="B19260" s="49" t="s">
        <v>17296</v>
      </c>
      <c r="C19260" s="49" t="s">
        <v>209</v>
      </c>
    </row>
    <row r="19261" spans="2:3" hidden="1">
      <c r="B19261" s="49" t="s">
        <v>17297</v>
      </c>
      <c r="C19261" s="49" t="s">
        <v>211</v>
      </c>
    </row>
    <row r="19262" spans="2:3" hidden="1">
      <c r="B19262" s="49" t="s">
        <v>17298</v>
      </c>
      <c r="C19262" s="49" t="s">
        <v>211</v>
      </c>
    </row>
    <row r="19263" spans="2:3" hidden="1">
      <c r="B19263" s="49" t="s">
        <v>17299</v>
      </c>
      <c r="C19263" s="49" t="s">
        <v>213</v>
      </c>
    </row>
    <row r="19264" spans="2:3" hidden="1">
      <c r="B19264" s="49" t="s">
        <v>17300</v>
      </c>
      <c r="C19264" s="49" t="s">
        <v>210</v>
      </c>
    </row>
    <row r="19265" spans="2:3" hidden="1">
      <c r="B19265" s="49" t="s">
        <v>17301</v>
      </c>
      <c r="C19265" s="49" t="s">
        <v>210</v>
      </c>
    </row>
    <row r="19266" spans="2:3" hidden="1">
      <c r="B19266" s="49" t="s">
        <v>17302</v>
      </c>
      <c r="C19266" s="49" t="s">
        <v>213</v>
      </c>
    </row>
    <row r="19267" spans="2:3" hidden="1">
      <c r="B19267" s="49" t="s">
        <v>17303</v>
      </c>
      <c r="C19267" s="49" t="s">
        <v>211</v>
      </c>
    </row>
    <row r="19268" spans="2:3" hidden="1">
      <c r="B19268" s="49" t="s">
        <v>17304</v>
      </c>
      <c r="C19268" s="49" t="s">
        <v>210</v>
      </c>
    </row>
    <row r="19269" spans="2:3" hidden="1">
      <c r="B19269" s="49" t="s">
        <v>17305</v>
      </c>
      <c r="C19269" s="49" t="s">
        <v>210</v>
      </c>
    </row>
    <row r="19270" spans="2:3" hidden="1">
      <c r="B19270" s="49" t="s">
        <v>17306</v>
      </c>
      <c r="C19270" s="49" t="s">
        <v>210</v>
      </c>
    </row>
    <row r="19271" spans="2:3" hidden="1">
      <c r="B19271" s="49" t="s">
        <v>17307</v>
      </c>
      <c r="C19271" s="49" t="s">
        <v>213</v>
      </c>
    </row>
    <row r="19272" spans="2:3" hidden="1">
      <c r="B19272" s="49" t="s">
        <v>17308</v>
      </c>
      <c r="C19272" s="49" t="s">
        <v>210</v>
      </c>
    </row>
    <row r="19273" spans="2:3" hidden="1">
      <c r="B19273" s="49" t="s">
        <v>17309</v>
      </c>
      <c r="C19273" s="49" t="s">
        <v>213</v>
      </c>
    </row>
    <row r="19274" spans="2:3" hidden="1">
      <c r="B19274" s="49" t="s">
        <v>17310</v>
      </c>
      <c r="C19274" s="49" t="s">
        <v>213</v>
      </c>
    </row>
    <row r="19275" spans="2:3" hidden="1">
      <c r="B19275" s="49" t="s">
        <v>17311</v>
      </c>
      <c r="C19275" s="49" t="s">
        <v>213</v>
      </c>
    </row>
    <row r="19276" spans="2:3" hidden="1">
      <c r="B19276" s="49" t="s">
        <v>17312</v>
      </c>
      <c r="C19276" s="49" t="s">
        <v>210</v>
      </c>
    </row>
    <row r="19277" spans="2:3" hidden="1">
      <c r="B19277" s="49" t="s">
        <v>17313</v>
      </c>
      <c r="C19277" s="49" t="s">
        <v>210</v>
      </c>
    </row>
    <row r="19278" spans="2:3" hidden="1">
      <c r="B19278" s="49" t="s">
        <v>17314</v>
      </c>
      <c r="C19278" s="49" t="s">
        <v>210</v>
      </c>
    </row>
    <row r="19279" spans="2:3" hidden="1">
      <c r="B19279" s="49" t="s">
        <v>17315</v>
      </c>
      <c r="C19279" s="49" t="s">
        <v>210</v>
      </c>
    </row>
    <row r="19280" spans="2:3" hidden="1">
      <c r="B19280" s="49" t="s">
        <v>17316</v>
      </c>
      <c r="C19280" s="49" t="s">
        <v>210</v>
      </c>
    </row>
    <row r="19281" spans="2:3" hidden="1">
      <c r="B19281" s="49" t="s">
        <v>17317</v>
      </c>
      <c r="C19281" s="49" t="s">
        <v>213</v>
      </c>
    </row>
    <row r="19282" spans="2:3" hidden="1">
      <c r="B19282" s="49" t="s">
        <v>17318</v>
      </c>
      <c r="C19282" s="49" t="s">
        <v>213</v>
      </c>
    </row>
    <row r="19283" spans="2:3" hidden="1">
      <c r="B19283" s="49" t="s">
        <v>17319</v>
      </c>
      <c r="C19283" s="49" t="s">
        <v>213</v>
      </c>
    </row>
    <row r="19284" spans="2:3" hidden="1">
      <c r="B19284" s="49" t="s">
        <v>17320</v>
      </c>
      <c r="C19284" s="49" t="s">
        <v>213</v>
      </c>
    </row>
    <row r="19285" spans="2:3" hidden="1">
      <c r="B19285" s="49" t="s">
        <v>17321</v>
      </c>
      <c r="C19285" s="49" t="s">
        <v>210</v>
      </c>
    </row>
    <row r="19286" spans="2:3" hidden="1">
      <c r="B19286" s="49" t="s">
        <v>17322</v>
      </c>
      <c r="C19286" s="49" t="s">
        <v>213</v>
      </c>
    </row>
    <row r="19287" spans="2:3" hidden="1">
      <c r="B19287" s="49" t="s">
        <v>17323</v>
      </c>
      <c r="C19287" s="49" t="s">
        <v>213</v>
      </c>
    </row>
    <row r="19288" spans="2:3" hidden="1">
      <c r="B19288" s="49" t="s">
        <v>17324</v>
      </c>
      <c r="C19288" s="49" t="s">
        <v>213</v>
      </c>
    </row>
    <row r="19289" spans="2:3" hidden="1">
      <c r="B19289" s="49" t="s">
        <v>17325</v>
      </c>
      <c r="C19289" s="49" t="s">
        <v>213</v>
      </c>
    </row>
    <row r="19290" spans="2:3" hidden="1">
      <c r="B19290" s="49" t="s">
        <v>17326</v>
      </c>
      <c r="C19290" s="49" t="s">
        <v>213</v>
      </c>
    </row>
    <row r="19291" spans="2:3" hidden="1">
      <c r="B19291" s="49" t="s">
        <v>17327</v>
      </c>
      <c r="C19291" s="49" t="s">
        <v>213</v>
      </c>
    </row>
    <row r="19292" spans="2:3" hidden="1">
      <c r="B19292" s="49" t="s">
        <v>17328</v>
      </c>
      <c r="C19292" s="49" t="s">
        <v>213</v>
      </c>
    </row>
    <row r="19293" spans="2:3" hidden="1">
      <c r="B19293" s="49" t="s">
        <v>17329</v>
      </c>
      <c r="C19293" s="49" t="s">
        <v>213</v>
      </c>
    </row>
    <row r="19294" spans="2:3" hidden="1">
      <c r="B19294" s="49" t="s">
        <v>17330</v>
      </c>
      <c r="C19294" s="49" t="s">
        <v>210</v>
      </c>
    </row>
    <row r="19295" spans="2:3" hidden="1">
      <c r="B19295" s="49" t="s">
        <v>17331</v>
      </c>
      <c r="C19295" s="49" t="s">
        <v>210</v>
      </c>
    </row>
    <row r="19296" spans="2:3" hidden="1">
      <c r="B19296" s="49" t="s">
        <v>17332</v>
      </c>
      <c r="C19296" s="49" t="s">
        <v>210</v>
      </c>
    </row>
    <row r="19297" spans="2:3" hidden="1">
      <c r="B19297" s="49" t="s">
        <v>17333</v>
      </c>
      <c r="C19297" s="49" t="s">
        <v>211</v>
      </c>
    </row>
    <row r="19298" spans="2:3" hidden="1">
      <c r="B19298" s="49" t="s">
        <v>17334</v>
      </c>
      <c r="C19298" s="49" t="s">
        <v>210</v>
      </c>
    </row>
    <row r="19299" spans="2:3" hidden="1">
      <c r="B19299" s="49" t="s">
        <v>17335</v>
      </c>
      <c r="C19299" s="49" t="s">
        <v>210</v>
      </c>
    </row>
    <row r="19300" spans="2:3" hidden="1">
      <c r="B19300" s="49" t="s">
        <v>17336</v>
      </c>
      <c r="C19300" s="49" t="s">
        <v>210</v>
      </c>
    </row>
    <row r="19301" spans="2:3" hidden="1">
      <c r="B19301" s="49" t="s">
        <v>17337</v>
      </c>
      <c r="C19301" s="49" t="s">
        <v>213</v>
      </c>
    </row>
    <row r="19302" spans="2:3" hidden="1">
      <c r="B19302" s="49" t="s">
        <v>17338</v>
      </c>
      <c r="C19302" s="49" t="s">
        <v>210</v>
      </c>
    </row>
    <row r="19303" spans="2:3" hidden="1">
      <c r="B19303" s="49" t="s">
        <v>17339</v>
      </c>
      <c r="C19303" s="49" t="s">
        <v>213</v>
      </c>
    </row>
    <row r="19304" spans="2:3" hidden="1">
      <c r="B19304" s="49" t="s">
        <v>17340</v>
      </c>
      <c r="C19304" s="49" t="s">
        <v>213</v>
      </c>
    </row>
    <row r="19305" spans="2:3" hidden="1">
      <c r="B19305" s="49" t="s">
        <v>17341</v>
      </c>
      <c r="C19305" s="49" t="s">
        <v>213</v>
      </c>
    </row>
    <row r="19306" spans="2:3" hidden="1">
      <c r="B19306" s="49" t="s">
        <v>17342</v>
      </c>
      <c r="C19306" s="49" t="s">
        <v>213</v>
      </c>
    </row>
    <row r="19307" spans="2:3" hidden="1">
      <c r="B19307" s="49" t="s">
        <v>17343</v>
      </c>
      <c r="C19307" s="49" t="s">
        <v>210</v>
      </c>
    </row>
    <row r="19308" spans="2:3" hidden="1">
      <c r="B19308" s="49" t="s">
        <v>17344</v>
      </c>
      <c r="C19308" s="49" t="s">
        <v>213</v>
      </c>
    </row>
    <row r="19309" spans="2:3" hidden="1">
      <c r="B19309" s="49" t="s">
        <v>17345</v>
      </c>
      <c r="C19309" s="49" t="s">
        <v>213</v>
      </c>
    </row>
    <row r="19310" spans="2:3" hidden="1">
      <c r="B19310" s="49" t="s">
        <v>17346</v>
      </c>
      <c r="C19310" s="49" t="s">
        <v>213</v>
      </c>
    </row>
    <row r="19311" spans="2:3" hidden="1">
      <c r="B19311" s="49" t="s">
        <v>17347</v>
      </c>
      <c r="C19311" s="49" t="s">
        <v>213</v>
      </c>
    </row>
    <row r="19312" spans="2:3" hidden="1">
      <c r="B19312" s="49" t="s">
        <v>17348</v>
      </c>
      <c r="C19312" s="49" t="s">
        <v>213</v>
      </c>
    </row>
    <row r="19313" spans="2:3" hidden="1">
      <c r="B19313" s="49" t="s">
        <v>17349</v>
      </c>
      <c r="C19313" s="49" t="s">
        <v>213</v>
      </c>
    </row>
    <row r="19314" spans="2:3" hidden="1">
      <c r="B19314" s="49" t="s">
        <v>17350</v>
      </c>
      <c r="C19314" s="49" t="s">
        <v>213</v>
      </c>
    </row>
    <row r="19315" spans="2:3" hidden="1">
      <c r="B19315" s="49" t="s">
        <v>17351</v>
      </c>
      <c r="C19315" s="49" t="s">
        <v>213</v>
      </c>
    </row>
    <row r="19316" spans="2:3" hidden="1">
      <c r="B19316" s="49" t="s">
        <v>17352</v>
      </c>
      <c r="C19316" s="49" t="s">
        <v>210</v>
      </c>
    </row>
    <row r="19317" spans="2:3" hidden="1">
      <c r="B19317" s="49" t="s">
        <v>17353</v>
      </c>
      <c r="C19317" s="49" t="s">
        <v>210</v>
      </c>
    </row>
    <row r="19318" spans="2:3" hidden="1">
      <c r="B19318" s="49" t="s">
        <v>17354</v>
      </c>
      <c r="C19318" s="49" t="s">
        <v>210</v>
      </c>
    </row>
    <row r="19319" spans="2:3" hidden="1">
      <c r="B19319" s="49" t="s">
        <v>17355</v>
      </c>
      <c r="C19319" s="49" t="s">
        <v>211</v>
      </c>
    </row>
    <row r="19320" spans="2:3" hidden="1">
      <c r="B19320" s="49" t="s">
        <v>17356</v>
      </c>
      <c r="C19320" s="49" t="s">
        <v>210</v>
      </c>
    </row>
    <row r="19321" spans="2:3" hidden="1">
      <c r="B19321" s="49" t="s">
        <v>17357</v>
      </c>
      <c r="C19321" s="49" t="s">
        <v>210</v>
      </c>
    </row>
    <row r="19322" spans="2:3" hidden="1">
      <c r="B19322" s="49" t="s">
        <v>17358</v>
      </c>
      <c r="C19322" s="49" t="s">
        <v>210</v>
      </c>
    </row>
    <row r="19323" spans="2:3" hidden="1">
      <c r="B19323" s="49" t="s">
        <v>17359</v>
      </c>
      <c r="C19323" s="49" t="s">
        <v>210</v>
      </c>
    </row>
    <row r="19324" spans="2:3" hidden="1">
      <c r="B19324" s="49" t="s">
        <v>17360</v>
      </c>
      <c r="C19324" s="49" t="s">
        <v>213</v>
      </c>
    </row>
    <row r="19325" spans="2:3" hidden="1">
      <c r="B19325" s="49" t="s">
        <v>17361</v>
      </c>
      <c r="C19325" s="49" t="s">
        <v>213</v>
      </c>
    </row>
    <row r="19326" spans="2:3" hidden="1">
      <c r="B19326" s="49" t="s">
        <v>17362</v>
      </c>
      <c r="C19326" s="49" t="s">
        <v>213</v>
      </c>
    </row>
    <row r="19327" spans="2:3" hidden="1">
      <c r="B19327" s="49" t="s">
        <v>17363</v>
      </c>
      <c r="C19327" s="49" t="s">
        <v>210</v>
      </c>
    </row>
    <row r="19328" spans="2:3" hidden="1">
      <c r="B19328" s="49" t="s">
        <v>17364</v>
      </c>
      <c r="C19328" s="49" t="s">
        <v>213</v>
      </c>
    </row>
    <row r="19329" spans="2:3" hidden="1">
      <c r="B19329" s="49" t="s">
        <v>17365</v>
      </c>
      <c r="C19329" s="49" t="s">
        <v>213</v>
      </c>
    </row>
    <row r="19330" spans="2:3" hidden="1">
      <c r="B19330" s="49" t="s">
        <v>17366</v>
      </c>
      <c r="C19330" s="49" t="s">
        <v>213</v>
      </c>
    </row>
    <row r="19331" spans="2:3" hidden="1">
      <c r="B19331" s="49" t="s">
        <v>17367</v>
      </c>
      <c r="C19331" s="49" t="s">
        <v>213</v>
      </c>
    </row>
    <row r="19332" spans="2:3" hidden="1">
      <c r="B19332" s="49" t="s">
        <v>17368</v>
      </c>
      <c r="C19332" s="49" t="s">
        <v>213</v>
      </c>
    </row>
    <row r="19333" spans="2:3" hidden="1">
      <c r="B19333" s="49" t="s">
        <v>17369</v>
      </c>
      <c r="C19333" s="49" t="s">
        <v>213</v>
      </c>
    </row>
    <row r="19334" spans="2:3" hidden="1">
      <c r="B19334" s="49" t="s">
        <v>17370</v>
      </c>
      <c r="C19334" s="49" t="s">
        <v>206</v>
      </c>
    </row>
    <row r="19335" spans="2:3" hidden="1">
      <c r="B19335" s="49" t="s">
        <v>17371</v>
      </c>
      <c r="C19335" s="49" t="s">
        <v>206</v>
      </c>
    </row>
    <row r="19336" spans="2:3" hidden="1">
      <c r="B19336" s="49" t="s">
        <v>17372</v>
      </c>
      <c r="C19336" s="49" t="s">
        <v>206</v>
      </c>
    </row>
    <row r="19337" spans="2:3" hidden="1">
      <c r="B19337" s="49" t="s">
        <v>17373</v>
      </c>
      <c r="C19337" s="49" t="s">
        <v>206</v>
      </c>
    </row>
    <row r="19338" spans="2:3" hidden="1">
      <c r="B19338" s="49" t="s">
        <v>17374</v>
      </c>
      <c r="C19338" s="49" t="s">
        <v>206</v>
      </c>
    </row>
    <row r="19339" spans="2:3" hidden="1">
      <c r="B19339" s="49" t="s">
        <v>17375</v>
      </c>
      <c r="C19339" s="49" t="s">
        <v>206</v>
      </c>
    </row>
    <row r="19340" spans="2:3" hidden="1">
      <c r="B19340" s="49" t="s">
        <v>17376</v>
      </c>
      <c r="C19340" s="49" t="s">
        <v>206</v>
      </c>
    </row>
    <row r="19341" spans="2:3" hidden="1">
      <c r="B19341" s="49" t="s">
        <v>17377</v>
      </c>
      <c r="C19341" s="49" t="s">
        <v>206</v>
      </c>
    </row>
    <row r="19342" spans="2:3" hidden="1">
      <c r="B19342" s="49" t="s">
        <v>17378</v>
      </c>
      <c r="C19342" s="49" t="s">
        <v>206</v>
      </c>
    </row>
    <row r="19343" spans="2:3" hidden="1">
      <c r="B19343" s="49" t="s">
        <v>17379</v>
      </c>
      <c r="C19343" s="49" t="s">
        <v>210</v>
      </c>
    </row>
    <row r="19344" spans="2:3" hidden="1">
      <c r="B19344" s="49" t="s">
        <v>17380</v>
      </c>
      <c r="C19344" s="49" t="s">
        <v>210</v>
      </c>
    </row>
    <row r="19345" spans="2:3" hidden="1">
      <c r="B19345" s="49" t="s">
        <v>17381</v>
      </c>
      <c r="C19345" s="49" t="s">
        <v>213</v>
      </c>
    </row>
    <row r="19346" spans="2:3" hidden="1">
      <c r="B19346" s="49" t="s">
        <v>17382</v>
      </c>
      <c r="C19346" s="49" t="s">
        <v>213</v>
      </c>
    </row>
    <row r="19347" spans="2:3" hidden="1">
      <c r="B19347" s="49" t="s">
        <v>17383</v>
      </c>
      <c r="C19347" s="49" t="s">
        <v>213</v>
      </c>
    </row>
    <row r="19348" spans="2:3" hidden="1">
      <c r="B19348" s="49" t="s">
        <v>17384</v>
      </c>
      <c r="C19348" s="49" t="s">
        <v>213</v>
      </c>
    </row>
    <row r="19349" spans="2:3" hidden="1">
      <c r="B19349" s="49" t="s">
        <v>17385</v>
      </c>
      <c r="C19349" s="49" t="s">
        <v>210</v>
      </c>
    </row>
    <row r="19350" spans="2:3" hidden="1">
      <c r="B19350" s="49" t="s">
        <v>17386</v>
      </c>
      <c r="C19350" s="49" t="s">
        <v>213</v>
      </c>
    </row>
    <row r="19351" spans="2:3" hidden="1">
      <c r="B19351" s="49" t="s">
        <v>17387</v>
      </c>
      <c r="C19351" s="49" t="s">
        <v>213</v>
      </c>
    </row>
    <row r="19352" spans="2:3" hidden="1">
      <c r="B19352" s="49" t="s">
        <v>17388</v>
      </c>
      <c r="C19352" s="49" t="s">
        <v>213</v>
      </c>
    </row>
    <row r="19353" spans="2:3" hidden="1">
      <c r="B19353" s="49" t="s">
        <v>17389</v>
      </c>
      <c r="C19353" s="49" t="s">
        <v>213</v>
      </c>
    </row>
    <row r="19354" spans="2:3" hidden="1">
      <c r="B19354" s="49" t="s">
        <v>17390</v>
      </c>
      <c r="C19354" s="49" t="s">
        <v>213</v>
      </c>
    </row>
    <row r="19355" spans="2:3" hidden="1">
      <c r="B19355" s="49" t="s">
        <v>17391</v>
      </c>
      <c r="C19355" s="49" t="s">
        <v>213</v>
      </c>
    </row>
    <row r="19356" spans="2:3" hidden="1">
      <c r="B19356" s="49" t="s">
        <v>17392</v>
      </c>
      <c r="C19356" s="49" t="s">
        <v>213</v>
      </c>
    </row>
    <row r="19357" spans="2:3" hidden="1">
      <c r="B19357" s="49" t="s">
        <v>17393</v>
      </c>
      <c r="C19357" s="49" t="s">
        <v>213</v>
      </c>
    </row>
    <row r="19358" spans="2:3" hidden="1">
      <c r="B19358" s="49" t="s">
        <v>17394</v>
      </c>
      <c r="C19358" s="49" t="s">
        <v>210</v>
      </c>
    </row>
    <row r="19359" spans="2:3" hidden="1">
      <c r="B19359" s="49" t="s">
        <v>17395</v>
      </c>
      <c r="C19359" s="49" t="s">
        <v>210</v>
      </c>
    </row>
    <row r="19360" spans="2:3" hidden="1">
      <c r="B19360" s="49" t="s">
        <v>17396</v>
      </c>
      <c r="C19360" s="49" t="s">
        <v>210</v>
      </c>
    </row>
    <row r="19361" spans="2:3" hidden="1">
      <c r="B19361" s="49" t="s">
        <v>17397</v>
      </c>
      <c r="C19361" s="49" t="s">
        <v>213</v>
      </c>
    </row>
    <row r="19362" spans="2:3" hidden="1">
      <c r="B19362" s="49" t="s">
        <v>17398</v>
      </c>
      <c r="C19362" s="49" t="s">
        <v>213</v>
      </c>
    </row>
    <row r="19363" spans="2:3" hidden="1">
      <c r="B19363" s="49" t="s">
        <v>17399</v>
      </c>
      <c r="C19363" s="49" t="s">
        <v>213</v>
      </c>
    </row>
    <row r="19364" spans="2:3" hidden="1">
      <c r="B19364" s="49" t="s">
        <v>17400</v>
      </c>
      <c r="C19364" s="49" t="s">
        <v>213</v>
      </c>
    </row>
    <row r="19365" spans="2:3" hidden="1">
      <c r="B19365" s="49" t="s">
        <v>17401</v>
      </c>
      <c r="C19365" s="49" t="s">
        <v>213</v>
      </c>
    </row>
    <row r="19366" spans="2:3" hidden="1">
      <c r="B19366" s="49" t="s">
        <v>17402</v>
      </c>
      <c r="C19366" s="49" t="s">
        <v>213</v>
      </c>
    </row>
    <row r="19367" spans="2:3" hidden="1">
      <c r="B19367" s="49" t="s">
        <v>17403</v>
      </c>
      <c r="C19367" s="49" t="s">
        <v>213</v>
      </c>
    </row>
    <row r="19368" spans="2:3" hidden="1">
      <c r="B19368" s="49" t="s">
        <v>17404</v>
      </c>
      <c r="C19368" s="49" t="s">
        <v>213</v>
      </c>
    </row>
    <row r="19369" spans="2:3" hidden="1">
      <c r="B19369" s="49" t="s">
        <v>17405</v>
      </c>
      <c r="C19369" s="49" t="s">
        <v>213</v>
      </c>
    </row>
    <row r="19370" spans="2:3" hidden="1">
      <c r="B19370" s="49" t="s">
        <v>17406</v>
      </c>
      <c r="C19370" s="49" t="s">
        <v>213</v>
      </c>
    </row>
    <row r="19371" spans="2:3" hidden="1">
      <c r="B19371" s="49" t="s">
        <v>17407</v>
      </c>
      <c r="C19371" s="49" t="s">
        <v>213</v>
      </c>
    </row>
    <row r="19372" spans="2:3" hidden="1">
      <c r="B19372" s="49" t="s">
        <v>17408</v>
      </c>
      <c r="C19372" s="49" t="s">
        <v>213</v>
      </c>
    </row>
    <row r="19373" spans="2:3" hidden="1">
      <c r="B19373" s="49" t="s">
        <v>17409</v>
      </c>
      <c r="C19373" s="49" t="s">
        <v>213</v>
      </c>
    </row>
    <row r="19374" spans="2:3" hidden="1">
      <c r="B19374" s="49" t="s">
        <v>17410</v>
      </c>
      <c r="C19374" s="49" t="s">
        <v>213</v>
      </c>
    </row>
    <row r="19375" spans="2:3" hidden="1">
      <c r="B19375" s="49" t="s">
        <v>17411</v>
      </c>
      <c r="C19375" s="49" t="s">
        <v>213</v>
      </c>
    </row>
    <row r="19376" spans="2:3" hidden="1">
      <c r="B19376" s="49" t="s">
        <v>17412</v>
      </c>
      <c r="C19376" s="49" t="s">
        <v>210</v>
      </c>
    </row>
    <row r="19377" spans="2:3" hidden="1">
      <c r="B19377" s="49" t="s">
        <v>17413</v>
      </c>
      <c r="C19377" s="49" t="s">
        <v>210</v>
      </c>
    </row>
    <row r="19378" spans="2:3" hidden="1">
      <c r="B19378" s="49" t="s">
        <v>17414</v>
      </c>
      <c r="C19378" s="49" t="s">
        <v>210</v>
      </c>
    </row>
    <row r="19379" spans="2:3" hidden="1">
      <c r="B19379" s="49" t="s">
        <v>17415</v>
      </c>
      <c r="C19379" s="49" t="s">
        <v>210</v>
      </c>
    </row>
    <row r="19380" spans="2:3" hidden="1">
      <c r="B19380" s="49" t="s">
        <v>17416</v>
      </c>
      <c r="C19380" s="49" t="s">
        <v>213</v>
      </c>
    </row>
    <row r="19381" spans="2:3" hidden="1">
      <c r="B19381" s="49" t="s">
        <v>17417</v>
      </c>
      <c r="C19381" s="49" t="s">
        <v>213</v>
      </c>
    </row>
    <row r="19382" spans="2:3" hidden="1">
      <c r="B19382" s="49" t="s">
        <v>17418</v>
      </c>
      <c r="C19382" s="49" t="s">
        <v>213</v>
      </c>
    </row>
    <row r="19383" spans="2:3" hidden="1">
      <c r="B19383" s="49" t="s">
        <v>17419</v>
      </c>
      <c r="C19383" s="49" t="s">
        <v>213</v>
      </c>
    </row>
    <row r="19384" spans="2:3" hidden="1">
      <c r="B19384" s="49" t="s">
        <v>17420</v>
      </c>
      <c r="C19384" s="49" t="s">
        <v>213</v>
      </c>
    </row>
    <row r="19385" spans="2:3" hidden="1">
      <c r="B19385" s="49" t="s">
        <v>17421</v>
      </c>
      <c r="C19385" s="49" t="s">
        <v>213</v>
      </c>
    </row>
    <row r="19386" spans="2:3" hidden="1">
      <c r="B19386" s="49" t="s">
        <v>17422</v>
      </c>
      <c r="C19386" s="49" t="s">
        <v>213</v>
      </c>
    </row>
    <row r="19387" spans="2:3" hidden="1">
      <c r="B19387" s="49" t="s">
        <v>17423</v>
      </c>
      <c r="C19387" s="49" t="s">
        <v>213</v>
      </c>
    </row>
    <row r="19388" spans="2:3" hidden="1">
      <c r="B19388" s="49" t="s">
        <v>17424</v>
      </c>
      <c r="C19388" s="49" t="s">
        <v>213</v>
      </c>
    </row>
    <row r="19389" spans="2:3" hidden="1">
      <c r="B19389" s="49" t="s">
        <v>17425</v>
      </c>
      <c r="C19389" s="49" t="s">
        <v>213</v>
      </c>
    </row>
    <row r="19390" spans="2:3" hidden="1">
      <c r="B19390" s="49" t="s">
        <v>17426</v>
      </c>
      <c r="C19390" s="49" t="s">
        <v>213</v>
      </c>
    </row>
    <row r="19391" spans="2:3" hidden="1">
      <c r="B19391" s="49" t="s">
        <v>17427</v>
      </c>
      <c r="C19391" s="49" t="s">
        <v>213</v>
      </c>
    </row>
    <row r="19392" spans="2:3" hidden="1">
      <c r="B19392" s="49" t="s">
        <v>17428</v>
      </c>
      <c r="C19392" s="49" t="s">
        <v>213</v>
      </c>
    </row>
    <row r="19393" spans="2:3" hidden="1">
      <c r="B19393" s="49" t="s">
        <v>17429</v>
      </c>
      <c r="C19393" s="49" t="s">
        <v>213</v>
      </c>
    </row>
    <row r="19394" spans="2:3" hidden="1">
      <c r="B19394" s="49" t="s">
        <v>17430</v>
      </c>
      <c r="C19394" s="49" t="s">
        <v>213</v>
      </c>
    </row>
    <row r="19395" spans="2:3" hidden="1">
      <c r="B19395" s="49" t="s">
        <v>17431</v>
      </c>
      <c r="C19395" s="49" t="s">
        <v>213</v>
      </c>
    </row>
    <row r="19396" spans="2:3" hidden="1">
      <c r="B19396" s="49" t="s">
        <v>17432</v>
      </c>
      <c r="C19396" s="49" t="s">
        <v>213</v>
      </c>
    </row>
    <row r="19397" spans="2:3" hidden="1">
      <c r="B19397" s="49" t="s">
        <v>17433</v>
      </c>
      <c r="C19397" s="49" t="s">
        <v>213</v>
      </c>
    </row>
    <row r="19398" spans="2:3" hidden="1">
      <c r="B19398" s="49" t="s">
        <v>17434</v>
      </c>
      <c r="C19398" s="49" t="s">
        <v>210</v>
      </c>
    </row>
    <row r="19399" spans="2:3" hidden="1">
      <c r="B19399" s="49" t="s">
        <v>17435</v>
      </c>
      <c r="C19399" s="49" t="s">
        <v>210</v>
      </c>
    </row>
    <row r="19400" spans="2:3" hidden="1">
      <c r="B19400" s="49" t="s">
        <v>17436</v>
      </c>
      <c r="C19400" s="49" t="s">
        <v>210</v>
      </c>
    </row>
    <row r="19401" spans="2:3" hidden="1">
      <c r="B19401" s="49" t="s">
        <v>17437</v>
      </c>
      <c r="C19401" s="49" t="s">
        <v>210</v>
      </c>
    </row>
    <row r="19402" spans="2:3" hidden="1">
      <c r="B19402" s="49" t="s">
        <v>17438</v>
      </c>
      <c r="C19402" s="49" t="s">
        <v>213</v>
      </c>
    </row>
    <row r="19403" spans="2:3" hidden="1">
      <c r="B19403" s="49" t="s">
        <v>17439</v>
      </c>
      <c r="C19403" s="49" t="s">
        <v>213</v>
      </c>
    </row>
    <row r="19404" spans="2:3" hidden="1">
      <c r="B19404" s="49" t="s">
        <v>17440</v>
      </c>
      <c r="C19404" s="49" t="s">
        <v>213</v>
      </c>
    </row>
    <row r="19405" spans="2:3" hidden="1">
      <c r="B19405" s="49" t="s">
        <v>17441</v>
      </c>
      <c r="C19405" s="49" t="s">
        <v>213</v>
      </c>
    </row>
    <row r="19406" spans="2:3" hidden="1">
      <c r="B19406" s="49" t="s">
        <v>17442</v>
      </c>
      <c r="C19406" s="49" t="s">
        <v>213</v>
      </c>
    </row>
    <row r="19407" spans="2:3" hidden="1">
      <c r="B19407" s="49" t="s">
        <v>17443</v>
      </c>
      <c r="C19407" s="49" t="s">
        <v>213</v>
      </c>
    </row>
    <row r="19408" spans="2:3" hidden="1">
      <c r="B19408" s="49" t="s">
        <v>17444</v>
      </c>
      <c r="C19408" s="49" t="s">
        <v>213</v>
      </c>
    </row>
    <row r="19409" spans="2:3" hidden="1">
      <c r="B19409" s="49" t="s">
        <v>17445</v>
      </c>
      <c r="C19409" s="49" t="s">
        <v>213</v>
      </c>
    </row>
    <row r="19410" spans="2:3" hidden="1">
      <c r="B19410" s="49" t="s">
        <v>17446</v>
      </c>
      <c r="C19410" s="49" t="s">
        <v>213</v>
      </c>
    </row>
    <row r="19411" spans="2:3" hidden="1">
      <c r="B19411" s="49" t="s">
        <v>17447</v>
      </c>
      <c r="C19411" s="49" t="s">
        <v>213</v>
      </c>
    </row>
    <row r="19412" spans="2:3" hidden="1">
      <c r="B19412" s="49" t="s">
        <v>17448</v>
      </c>
      <c r="C19412" s="49" t="s">
        <v>213</v>
      </c>
    </row>
    <row r="19413" spans="2:3" hidden="1">
      <c r="B19413" s="49" t="s">
        <v>17449</v>
      </c>
      <c r="C19413" s="49" t="s">
        <v>213</v>
      </c>
    </row>
    <row r="19414" spans="2:3" hidden="1">
      <c r="B19414" s="49" t="s">
        <v>17450</v>
      </c>
      <c r="C19414" s="49" t="s">
        <v>213</v>
      </c>
    </row>
    <row r="19415" spans="2:3" hidden="1">
      <c r="B19415" s="49" t="s">
        <v>17451</v>
      </c>
      <c r="C19415" s="49" t="s">
        <v>213</v>
      </c>
    </row>
    <row r="19416" spans="2:3" hidden="1">
      <c r="B19416" s="49" t="s">
        <v>17452</v>
      </c>
      <c r="C19416" s="49" t="s">
        <v>206</v>
      </c>
    </row>
    <row r="19417" spans="2:3" hidden="1">
      <c r="B19417" s="49" t="s">
        <v>17453</v>
      </c>
      <c r="C19417" s="49" t="s">
        <v>206</v>
      </c>
    </row>
    <row r="19418" spans="2:3" hidden="1">
      <c r="B19418" s="49" t="s">
        <v>17454</v>
      </c>
      <c r="C19418" s="49" t="s">
        <v>206</v>
      </c>
    </row>
    <row r="19419" spans="2:3" hidden="1">
      <c r="B19419" s="49" t="s">
        <v>17455</v>
      </c>
      <c r="C19419" s="49" t="s">
        <v>206</v>
      </c>
    </row>
    <row r="19420" spans="2:3" hidden="1">
      <c r="B19420" s="49" t="s">
        <v>17456</v>
      </c>
      <c r="C19420" s="49" t="s">
        <v>206</v>
      </c>
    </row>
    <row r="19421" spans="2:3" hidden="1">
      <c r="B19421" s="49" t="s">
        <v>17457</v>
      </c>
      <c r="C19421" s="49" t="s">
        <v>206</v>
      </c>
    </row>
    <row r="19422" spans="2:3" hidden="1">
      <c r="B19422" s="49" t="s">
        <v>17458</v>
      </c>
      <c r="C19422" s="49" t="s">
        <v>206</v>
      </c>
    </row>
    <row r="19423" spans="2:3" hidden="1">
      <c r="B19423" s="49" t="s">
        <v>17459</v>
      </c>
      <c r="C19423" s="49" t="s">
        <v>206</v>
      </c>
    </row>
    <row r="19424" spans="2:3" hidden="1">
      <c r="B19424" s="49" t="s">
        <v>17460</v>
      </c>
      <c r="C19424" s="49" t="s">
        <v>206</v>
      </c>
    </row>
    <row r="19425" spans="2:3" hidden="1">
      <c r="B19425" s="49" t="s">
        <v>17461</v>
      </c>
      <c r="C19425" s="49" t="s">
        <v>211</v>
      </c>
    </row>
    <row r="19426" spans="2:3" hidden="1">
      <c r="B19426" s="49" t="s">
        <v>17462</v>
      </c>
      <c r="C19426" s="49" t="s">
        <v>210</v>
      </c>
    </row>
    <row r="19427" spans="2:3" hidden="1">
      <c r="B19427" s="49" t="s">
        <v>17463</v>
      </c>
      <c r="C19427" s="49" t="s">
        <v>210</v>
      </c>
    </row>
    <row r="19428" spans="2:3" hidden="1">
      <c r="B19428" s="49" t="s">
        <v>17464</v>
      </c>
      <c r="C19428" s="49" t="s">
        <v>210</v>
      </c>
    </row>
    <row r="19429" spans="2:3" hidden="1">
      <c r="B19429" s="49" t="s">
        <v>17465</v>
      </c>
      <c r="C19429" s="49" t="s">
        <v>213</v>
      </c>
    </row>
    <row r="19430" spans="2:3" hidden="1">
      <c r="B19430" s="49" t="s">
        <v>17466</v>
      </c>
      <c r="C19430" s="49" t="s">
        <v>210</v>
      </c>
    </row>
    <row r="19431" spans="2:3" hidden="1">
      <c r="B19431" s="49" t="s">
        <v>17467</v>
      </c>
      <c r="C19431" s="49" t="s">
        <v>213</v>
      </c>
    </row>
    <row r="19432" spans="2:3" hidden="1">
      <c r="B19432" s="49" t="s">
        <v>17468</v>
      </c>
      <c r="C19432" s="49" t="s">
        <v>213</v>
      </c>
    </row>
    <row r="19433" spans="2:3" hidden="1">
      <c r="B19433" s="49" t="s">
        <v>17469</v>
      </c>
      <c r="C19433" s="49" t="s">
        <v>213</v>
      </c>
    </row>
    <row r="19434" spans="2:3" hidden="1">
      <c r="B19434" s="49" t="s">
        <v>17470</v>
      </c>
      <c r="C19434" s="49" t="s">
        <v>213</v>
      </c>
    </row>
    <row r="19435" spans="2:3" hidden="1">
      <c r="B19435" s="49" t="s">
        <v>17471</v>
      </c>
      <c r="C19435" s="49" t="s">
        <v>210</v>
      </c>
    </row>
    <row r="19436" spans="2:3" hidden="1">
      <c r="B19436" s="49" t="s">
        <v>17472</v>
      </c>
      <c r="C19436" s="49" t="s">
        <v>213</v>
      </c>
    </row>
    <row r="19437" spans="2:3" hidden="1">
      <c r="B19437" s="49" t="s">
        <v>17473</v>
      </c>
      <c r="C19437" s="49" t="s">
        <v>213</v>
      </c>
    </row>
    <row r="19438" spans="2:3" hidden="1">
      <c r="B19438" s="49" t="s">
        <v>17474</v>
      </c>
      <c r="C19438" s="49" t="s">
        <v>213</v>
      </c>
    </row>
    <row r="19439" spans="2:3" hidden="1">
      <c r="B19439" s="49" t="s">
        <v>17475</v>
      </c>
      <c r="C19439" s="49" t="s">
        <v>213</v>
      </c>
    </row>
    <row r="19440" spans="2:3" hidden="1">
      <c r="B19440" s="49" t="s">
        <v>17476</v>
      </c>
      <c r="C19440" s="49" t="s">
        <v>213</v>
      </c>
    </row>
    <row r="19441" spans="2:3" hidden="1">
      <c r="B19441" s="49" t="s">
        <v>17477</v>
      </c>
      <c r="C19441" s="49" t="s">
        <v>213</v>
      </c>
    </row>
    <row r="19442" spans="2:3" hidden="1">
      <c r="B19442" s="49" t="s">
        <v>17478</v>
      </c>
      <c r="C19442" s="49" t="s">
        <v>213</v>
      </c>
    </row>
    <row r="19443" spans="2:3" hidden="1">
      <c r="B19443" s="49" t="s">
        <v>17479</v>
      </c>
      <c r="C19443" s="49" t="s">
        <v>213</v>
      </c>
    </row>
    <row r="19444" spans="2:3" hidden="1">
      <c r="B19444" s="49" t="s">
        <v>17480</v>
      </c>
      <c r="C19444" s="49" t="s">
        <v>210</v>
      </c>
    </row>
    <row r="19445" spans="2:3" hidden="1">
      <c r="B19445" s="49" t="s">
        <v>17481</v>
      </c>
      <c r="C19445" s="49" t="s">
        <v>210</v>
      </c>
    </row>
    <row r="19446" spans="2:3" hidden="1">
      <c r="B19446" s="49" t="s">
        <v>17482</v>
      </c>
      <c r="C19446" s="49" t="s">
        <v>210</v>
      </c>
    </row>
    <row r="19447" spans="2:3" hidden="1">
      <c r="B19447" s="49" t="s">
        <v>17483</v>
      </c>
      <c r="C19447" s="49" t="s">
        <v>210</v>
      </c>
    </row>
    <row r="19448" spans="2:3" hidden="1">
      <c r="B19448" s="49" t="s">
        <v>17484</v>
      </c>
      <c r="C19448" s="49" t="s">
        <v>213</v>
      </c>
    </row>
    <row r="19449" spans="2:3" hidden="1">
      <c r="B19449" s="49" t="s">
        <v>17485</v>
      </c>
      <c r="C19449" s="49" t="s">
        <v>213</v>
      </c>
    </row>
    <row r="19450" spans="2:3" hidden="1">
      <c r="B19450" s="49" t="s">
        <v>17486</v>
      </c>
      <c r="C19450" s="49" t="s">
        <v>213</v>
      </c>
    </row>
    <row r="19451" spans="2:3" hidden="1">
      <c r="B19451" s="49" t="s">
        <v>17487</v>
      </c>
      <c r="C19451" s="49" t="s">
        <v>213</v>
      </c>
    </row>
    <row r="19452" spans="2:3" hidden="1">
      <c r="B19452" s="49" t="s">
        <v>17488</v>
      </c>
      <c r="C19452" s="49" t="s">
        <v>213</v>
      </c>
    </row>
    <row r="19453" spans="2:3" hidden="1">
      <c r="B19453" s="49" t="s">
        <v>17489</v>
      </c>
      <c r="C19453" s="49" t="s">
        <v>213</v>
      </c>
    </row>
    <row r="19454" spans="2:3" hidden="1">
      <c r="B19454" s="49" t="s">
        <v>17490</v>
      </c>
      <c r="C19454" s="49" t="s">
        <v>213</v>
      </c>
    </row>
    <row r="19455" spans="2:3" hidden="1">
      <c r="B19455" s="49" t="s">
        <v>17491</v>
      </c>
      <c r="C19455" s="49" t="s">
        <v>213</v>
      </c>
    </row>
    <row r="19456" spans="2:3" hidden="1">
      <c r="B19456" s="49" t="s">
        <v>17492</v>
      </c>
      <c r="C19456" s="49" t="s">
        <v>213</v>
      </c>
    </row>
    <row r="19457" spans="2:3" hidden="1">
      <c r="B19457" s="49" t="s">
        <v>17493</v>
      </c>
      <c r="C19457" s="49" t="s">
        <v>213</v>
      </c>
    </row>
    <row r="19458" spans="2:3" hidden="1">
      <c r="B19458" s="49" t="s">
        <v>17494</v>
      </c>
      <c r="C19458" s="49" t="s">
        <v>213</v>
      </c>
    </row>
    <row r="19459" spans="2:3" hidden="1">
      <c r="B19459" s="49" t="s">
        <v>17495</v>
      </c>
      <c r="C19459" s="49" t="s">
        <v>213</v>
      </c>
    </row>
    <row r="19460" spans="2:3" hidden="1">
      <c r="B19460" s="49" t="s">
        <v>17496</v>
      </c>
      <c r="C19460" s="49" t="s">
        <v>213</v>
      </c>
    </row>
    <row r="19461" spans="2:3" hidden="1">
      <c r="B19461" s="49" t="s">
        <v>17497</v>
      </c>
      <c r="C19461" s="49" t="s">
        <v>213</v>
      </c>
    </row>
    <row r="19462" spans="2:3" hidden="1">
      <c r="B19462" s="49" t="s">
        <v>17498</v>
      </c>
      <c r="C19462" s="49" t="s">
        <v>213</v>
      </c>
    </row>
    <row r="19463" spans="2:3" hidden="1">
      <c r="B19463" s="49" t="s">
        <v>17499</v>
      </c>
      <c r="C19463" s="49" t="s">
        <v>213</v>
      </c>
    </row>
    <row r="19464" spans="2:3" hidden="1">
      <c r="B19464" s="49" t="s">
        <v>17500</v>
      </c>
      <c r="C19464" s="49" t="s">
        <v>213</v>
      </c>
    </row>
    <row r="19465" spans="2:3" hidden="1">
      <c r="B19465" s="49" t="s">
        <v>17501</v>
      </c>
      <c r="C19465" s="49" t="s">
        <v>213</v>
      </c>
    </row>
    <row r="19466" spans="2:3" hidden="1">
      <c r="B19466" s="49" t="s">
        <v>17502</v>
      </c>
      <c r="C19466" s="49" t="s">
        <v>210</v>
      </c>
    </row>
    <row r="19467" spans="2:3" hidden="1">
      <c r="B19467" s="49" t="s">
        <v>17503</v>
      </c>
      <c r="C19467" s="49" t="s">
        <v>210</v>
      </c>
    </row>
    <row r="19468" spans="2:3" hidden="1">
      <c r="B19468" s="49" t="s">
        <v>17504</v>
      </c>
      <c r="C19468" s="49" t="s">
        <v>210</v>
      </c>
    </row>
    <row r="19469" spans="2:3" hidden="1">
      <c r="B19469" s="49" t="s">
        <v>17505</v>
      </c>
      <c r="C19469" s="49" t="s">
        <v>210</v>
      </c>
    </row>
    <row r="19470" spans="2:3" hidden="1">
      <c r="B19470" s="49" t="s">
        <v>17506</v>
      </c>
      <c r="C19470" s="49" t="s">
        <v>213</v>
      </c>
    </row>
    <row r="19471" spans="2:3" hidden="1">
      <c r="B19471" s="49" t="s">
        <v>17507</v>
      </c>
      <c r="C19471" s="49" t="s">
        <v>213</v>
      </c>
    </row>
    <row r="19472" spans="2:3" hidden="1">
      <c r="B19472" s="49" t="s">
        <v>17508</v>
      </c>
      <c r="C19472" s="49" t="s">
        <v>213</v>
      </c>
    </row>
    <row r="19473" spans="2:3" hidden="1">
      <c r="B19473" s="49" t="s">
        <v>17509</v>
      </c>
      <c r="C19473" s="49" t="s">
        <v>213</v>
      </c>
    </row>
    <row r="19474" spans="2:3" hidden="1">
      <c r="B19474" s="49" t="s">
        <v>17510</v>
      </c>
      <c r="C19474" s="49" t="s">
        <v>213</v>
      </c>
    </row>
    <row r="19475" spans="2:3" hidden="1">
      <c r="B19475" s="49" t="s">
        <v>17511</v>
      </c>
      <c r="C19475" s="49" t="s">
        <v>213</v>
      </c>
    </row>
    <row r="19476" spans="2:3" hidden="1">
      <c r="B19476" s="49" t="s">
        <v>17512</v>
      </c>
      <c r="C19476" s="49" t="s">
        <v>213</v>
      </c>
    </row>
    <row r="19477" spans="2:3" hidden="1">
      <c r="B19477" s="49" t="s">
        <v>17513</v>
      </c>
      <c r="C19477" s="49" t="s">
        <v>213</v>
      </c>
    </row>
    <row r="19478" spans="2:3" hidden="1">
      <c r="B19478" s="49" t="s">
        <v>17514</v>
      </c>
      <c r="C19478" s="49" t="s">
        <v>213</v>
      </c>
    </row>
    <row r="19479" spans="2:3" hidden="1">
      <c r="B19479" s="49" t="s">
        <v>17515</v>
      </c>
      <c r="C19479" s="49" t="s">
        <v>213</v>
      </c>
    </row>
    <row r="19480" spans="2:3" hidden="1">
      <c r="B19480" s="49" t="s">
        <v>17516</v>
      </c>
      <c r="C19480" s="49" t="s">
        <v>213</v>
      </c>
    </row>
    <row r="19481" spans="2:3" hidden="1">
      <c r="B19481" s="49" t="s">
        <v>17517</v>
      </c>
      <c r="C19481" s="49" t="s">
        <v>213</v>
      </c>
    </row>
    <row r="19482" spans="2:3" hidden="1">
      <c r="B19482" s="49" t="s">
        <v>17518</v>
      </c>
      <c r="C19482" s="49" t="s">
        <v>213</v>
      </c>
    </row>
    <row r="19483" spans="2:3" hidden="1">
      <c r="B19483" s="49" t="s">
        <v>17519</v>
      </c>
      <c r="C19483" s="49" t="s">
        <v>213</v>
      </c>
    </row>
    <row r="19484" spans="2:3" hidden="1">
      <c r="B19484" s="49" t="s">
        <v>17520</v>
      </c>
      <c r="C19484" s="49" t="s">
        <v>213</v>
      </c>
    </row>
    <row r="19485" spans="2:3" hidden="1">
      <c r="B19485" s="49" t="s">
        <v>17521</v>
      </c>
      <c r="C19485" s="49" t="s">
        <v>213</v>
      </c>
    </row>
    <row r="19486" spans="2:3" hidden="1">
      <c r="B19486" s="49" t="s">
        <v>17522</v>
      </c>
      <c r="C19486" s="49" t="s">
        <v>213</v>
      </c>
    </row>
    <row r="19487" spans="2:3" hidden="1">
      <c r="B19487" s="49" t="s">
        <v>17523</v>
      </c>
      <c r="C19487" s="49" t="s">
        <v>213</v>
      </c>
    </row>
    <row r="19488" spans="2:3" hidden="1">
      <c r="B19488" s="49" t="s">
        <v>17524</v>
      </c>
      <c r="C19488" s="49" t="s">
        <v>210</v>
      </c>
    </row>
    <row r="19489" spans="2:3" hidden="1">
      <c r="B19489" s="49" t="s">
        <v>17525</v>
      </c>
      <c r="C19489" s="49" t="s">
        <v>210</v>
      </c>
    </row>
    <row r="19490" spans="2:3" hidden="1">
      <c r="B19490" s="49" t="s">
        <v>17526</v>
      </c>
      <c r="C19490" s="49" t="s">
        <v>210</v>
      </c>
    </row>
    <row r="19491" spans="2:3" hidden="1">
      <c r="B19491" s="49" t="s">
        <v>17527</v>
      </c>
      <c r="C19491" s="49" t="s">
        <v>210</v>
      </c>
    </row>
    <row r="19492" spans="2:3" hidden="1">
      <c r="B19492" s="49" t="s">
        <v>17528</v>
      </c>
      <c r="C19492" s="49" t="s">
        <v>213</v>
      </c>
    </row>
    <row r="19493" spans="2:3" hidden="1">
      <c r="B19493" s="49" t="s">
        <v>17529</v>
      </c>
      <c r="C19493" s="49" t="s">
        <v>213</v>
      </c>
    </row>
    <row r="19494" spans="2:3" hidden="1">
      <c r="B19494" s="49" t="s">
        <v>17530</v>
      </c>
      <c r="C19494" s="49" t="s">
        <v>213</v>
      </c>
    </row>
    <row r="19495" spans="2:3" hidden="1">
      <c r="B19495" s="49" t="s">
        <v>17531</v>
      </c>
      <c r="C19495" s="49" t="s">
        <v>213</v>
      </c>
    </row>
    <row r="19496" spans="2:3" hidden="1">
      <c r="B19496" s="49" t="s">
        <v>17532</v>
      </c>
      <c r="C19496" s="49" t="s">
        <v>213</v>
      </c>
    </row>
    <row r="19497" spans="2:3" hidden="1">
      <c r="B19497" s="49" t="s">
        <v>17533</v>
      </c>
      <c r="C19497" s="49" t="s">
        <v>213</v>
      </c>
    </row>
    <row r="19498" spans="2:3" hidden="1">
      <c r="B19498" s="49" t="s">
        <v>17534</v>
      </c>
      <c r="C19498" s="49" t="s">
        <v>213</v>
      </c>
    </row>
    <row r="19499" spans="2:3" hidden="1">
      <c r="B19499" s="49" t="s">
        <v>17535</v>
      </c>
      <c r="C19499" s="49" t="s">
        <v>213</v>
      </c>
    </row>
    <row r="19500" spans="2:3" hidden="1">
      <c r="B19500" s="49" t="s">
        <v>17536</v>
      </c>
      <c r="C19500" s="49" t="s">
        <v>213</v>
      </c>
    </row>
    <row r="19501" spans="2:3" hidden="1">
      <c r="B19501" s="49" t="s">
        <v>17537</v>
      </c>
      <c r="C19501" s="49" t="s">
        <v>213</v>
      </c>
    </row>
    <row r="19502" spans="2:3" hidden="1">
      <c r="B19502" s="49" t="s">
        <v>17538</v>
      </c>
      <c r="C19502" s="49" t="s">
        <v>213</v>
      </c>
    </row>
    <row r="19503" spans="2:3" hidden="1">
      <c r="B19503" s="49" t="s">
        <v>17539</v>
      </c>
      <c r="C19503" s="49" t="s">
        <v>213</v>
      </c>
    </row>
    <row r="19504" spans="2:3" hidden="1">
      <c r="B19504" s="49" t="s">
        <v>17540</v>
      </c>
      <c r="C19504" s="49" t="s">
        <v>213</v>
      </c>
    </row>
    <row r="19505" spans="2:3" hidden="1">
      <c r="B19505" s="49" t="s">
        <v>17541</v>
      </c>
      <c r="C19505" s="49" t="s">
        <v>213</v>
      </c>
    </row>
    <row r="19506" spans="2:3" hidden="1">
      <c r="B19506" s="49" t="s">
        <v>17542</v>
      </c>
      <c r="C19506" s="49" t="s">
        <v>206</v>
      </c>
    </row>
    <row r="19507" spans="2:3" hidden="1">
      <c r="B19507" s="49" t="s">
        <v>17543</v>
      </c>
      <c r="C19507" s="49" t="s">
        <v>206</v>
      </c>
    </row>
    <row r="19508" spans="2:3" hidden="1">
      <c r="B19508" s="49" t="s">
        <v>17544</v>
      </c>
      <c r="C19508" s="49" t="s">
        <v>206</v>
      </c>
    </row>
    <row r="19509" spans="2:3" hidden="1">
      <c r="B19509" s="49" t="s">
        <v>17545</v>
      </c>
      <c r="C19509" s="49" t="s">
        <v>206</v>
      </c>
    </row>
    <row r="19510" spans="2:3" hidden="1">
      <c r="B19510" s="49" t="s">
        <v>17546</v>
      </c>
      <c r="C19510" s="49" t="s">
        <v>206</v>
      </c>
    </row>
    <row r="19511" spans="2:3" hidden="1">
      <c r="B19511" s="49" t="s">
        <v>17547</v>
      </c>
      <c r="C19511" s="49" t="s">
        <v>206</v>
      </c>
    </row>
    <row r="19512" spans="2:3" hidden="1">
      <c r="B19512" s="49" t="s">
        <v>17548</v>
      </c>
      <c r="C19512" s="49" t="s">
        <v>206</v>
      </c>
    </row>
    <row r="19513" spans="2:3" hidden="1">
      <c r="B19513" s="49" t="s">
        <v>17549</v>
      </c>
      <c r="C19513" s="49" t="s">
        <v>206</v>
      </c>
    </row>
    <row r="19514" spans="2:3" hidden="1">
      <c r="B19514" s="49" t="s">
        <v>17550</v>
      </c>
      <c r="C19514" s="49" t="s">
        <v>206</v>
      </c>
    </row>
    <row r="19515" spans="2:3" hidden="1">
      <c r="B19515" s="49" t="s">
        <v>17551</v>
      </c>
      <c r="C19515" s="49" t="s">
        <v>211</v>
      </c>
    </row>
    <row r="19516" spans="2:3" hidden="1">
      <c r="B19516" s="49" t="s">
        <v>17552</v>
      </c>
      <c r="C19516" s="49" t="s">
        <v>210</v>
      </c>
    </row>
    <row r="19517" spans="2:3" hidden="1">
      <c r="B19517" s="49" t="s">
        <v>17553</v>
      </c>
      <c r="C19517" s="49" t="s">
        <v>210</v>
      </c>
    </row>
    <row r="19518" spans="2:3" hidden="1">
      <c r="B19518" s="49" t="s">
        <v>17554</v>
      </c>
      <c r="C19518" s="49" t="s">
        <v>210</v>
      </c>
    </row>
    <row r="19519" spans="2:3" hidden="1">
      <c r="B19519" s="49" t="s">
        <v>17555</v>
      </c>
      <c r="C19519" s="49" t="s">
        <v>210</v>
      </c>
    </row>
    <row r="19520" spans="2:3" hidden="1">
      <c r="B19520" s="49" t="s">
        <v>17556</v>
      </c>
      <c r="C19520" s="49" t="s">
        <v>213</v>
      </c>
    </row>
    <row r="19521" spans="2:3" hidden="1">
      <c r="B19521" s="49" t="s">
        <v>17557</v>
      </c>
      <c r="C19521" s="49" t="s">
        <v>213</v>
      </c>
    </row>
    <row r="19522" spans="2:3" hidden="1">
      <c r="B19522" s="49" t="s">
        <v>17558</v>
      </c>
      <c r="C19522" s="49" t="s">
        <v>213</v>
      </c>
    </row>
    <row r="19523" spans="2:3" hidden="1">
      <c r="B19523" s="49" t="s">
        <v>17559</v>
      </c>
      <c r="C19523" s="49" t="s">
        <v>210</v>
      </c>
    </row>
    <row r="19524" spans="2:3" hidden="1">
      <c r="B19524" s="49" t="s">
        <v>17560</v>
      </c>
      <c r="C19524" s="49" t="s">
        <v>213</v>
      </c>
    </row>
    <row r="19525" spans="2:3" hidden="1">
      <c r="B19525" s="49" t="s">
        <v>17561</v>
      </c>
      <c r="C19525" s="49" t="s">
        <v>213</v>
      </c>
    </row>
    <row r="19526" spans="2:3" hidden="1">
      <c r="B19526" s="49" t="s">
        <v>17562</v>
      </c>
      <c r="C19526" s="49" t="s">
        <v>213</v>
      </c>
    </row>
    <row r="19527" spans="2:3" hidden="1">
      <c r="B19527" s="49" t="s">
        <v>17563</v>
      </c>
      <c r="C19527" s="49" t="s">
        <v>213</v>
      </c>
    </row>
    <row r="19528" spans="2:3" hidden="1">
      <c r="B19528" s="49" t="s">
        <v>17564</v>
      </c>
      <c r="C19528" s="49" t="s">
        <v>213</v>
      </c>
    </row>
    <row r="19529" spans="2:3" hidden="1">
      <c r="B19529" s="49" t="s">
        <v>17565</v>
      </c>
      <c r="C19529" s="49" t="s">
        <v>213</v>
      </c>
    </row>
    <row r="19530" spans="2:3" hidden="1">
      <c r="B19530" s="49" t="s">
        <v>17566</v>
      </c>
      <c r="C19530" s="49" t="s">
        <v>210</v>
      </c>
    </row>
    <row r="19531" spans="2:3" hidden="1">
      <c r="B19531" s="49" t="s">
        <v>17567</v>
      </c>
      <c r="C19531" s="49" t="s">
        <v>213</v>
      </c>
    </row>
    <row r="19532" spans="2:3" hidden="1">
      <c r="B19532" s="49" t="s">
        <v>17568</v>
      </c>
      <c r="C19532" s="49" t="s">
        <v>213</v>
      </c>
    </row>
    <row r="19533" spans="2:3" hidden="1">
      <c r="B19533" s="49" t="s">
        <v>17569</v>
      </c>
      <c r="C19533" s="49" t="s">
        <v>213</v>
      </c>
    </row>
    <row r="19534" spans="2:3" hidden="1">
      <c r="B19534" s="49" t="s">
        <v>17570</v>
      </c>
      <c r="C19534" s="49" t="s">
        <v>213</v>
      </c>
    </row>
    <row r="19535" spans="2:3" hidden="1">
      <c r="B19535" s="49" t="s">
        <v>17571</v>
      </c>
      <c r="C19535" s="49" t="s">
        <v>213</v>
      </c>
    </row>
    <row r="19536" spans="2:3" hidden="1">
      <c r="B19536" s="49" t="s">
        <v>17572</v>
      </c>
      <c r="C19536" s="49" t="s">
        <v>213</v>
      </c>
    </row>
    <row r="19537" spans="2:3" hidden="1">
      <c r="B19537" s="49" t="s">
        <v>17573</v>
      </c>
      <c r="C19537" s="49" t="s">
        <v>213</v>
      </c>
    </row>
    <row r="19538" spans="2:3" hidden="1">
      <c r="B19538" s="49" t="s">
        <v>17574</v>
      </c>
      <c r="C19538" s="49" t="s">
        <v>213</v>
      </c>
    </row>
    <row r="19539" spans="2:3" hidden="1">
      <c r="B19539" s="49" t="s">
        <v>17575</v>
      </c>
      <c r="C19539" s="49" t="s">
        <v>213</v>
      </c>
    </row>
    <row r="19540" spans="2:3" hidden="1">
      <c r="B19540" s="49" t="s">
        <v>17576</v>
      </c>
      <c r="C19540" s="49" t="s">
        <v>213</v>
      </c>
    </row>
    <row r="19541" spans="2:3" hidden="1">
      <c r="B19541" s="49" t="s">
        <v>17577</v>
      </c>
      <c r="C19541" s="49" t="s">
        <v>213</v>
      </c>
    </row>
    <row r="19542" spans="2:3" hidden="1">
      <c r="B19542" s="49" t="s">
        <v>17578</v>
      </c>
      <c r="C19542" s="49" t="s">
        <v>213</v>
      </c>
    </row>
    <row r="19543" spans="2:3" hidden="1">
      <c r="B19543" s="49" t="s">
        <v>17579</v>
      </c>
      <c r="C19543" s="49" t="s">
        <v>213</v>
      </c>
    </row>
    <row r="19544" spans="2:3" hidden="1">
      <c r="B19544" s="49" t="s">
        <v>17580</v>
      </c>
      <c r="C19544" s="49" t="s">
        <v>213</v>
      </c>
    </row>
    <row r="19545" spans="2:3" hidden="1">
      <c r="B19545" s="49" t="s">
        <v>17581</v>
      </c>
      <c r="C19545" s="49" t="s">
        <v>210</v>
      </c>
    </row>
    <row r="19546" spans="2:3" hidden="1">
      <c r="B19546" s="49" t="s">
        <v>17582</v>
      </c>
      <c r="C19546" s="49" t="s">
        <v>213</v>
      </c>
    </row>
    <row r="19547" spans="2:3" hidden="1">
      <c r="B19547" s="49" t="s">
        <v>17583</v>
      </c>
      <c r="C19547" s="49" t="s">
        <v>213</v>
      </c>
    </row>
    <row r="19548" spans="2:3" hidden="1">
      <c r="B19548" s="49" t="s">
        <v>17584</v>
      </c>
      <c r="C19548" s="49" t="s">
        <v>213</v>
      </c>
    </row>
    <row r="19549" spans="2:3" hidden="1">
      <c r="B19549" s="49" t="s">
        <v>17585</v>
      </c>
      <c r="C19549" s="49" t="s">
        <v>213</v>
      </c>
    </row>
    <row r="19550" spans="2:3" hidden="1">
      <c r="B19550" s="49" t="s">
        <v>17586</v>
      </c>
      <c r="C19550" s="49" t="s">
        <v>213</v>
      </c>
    </row>
    <row r="19551" spans="2:3" hidden="1">
      <c r="B19551" s="49" t="s">
        <v>17587</v>
      </c>
      <c r="C19551" s="49" t="s">
        <v>213</v>
      </c>
    </row>
    <row r="19552" spans="2:3" hidden="1">
      <c r="B19552" s="49" t="s">
        <v>17588</v>
      </c>
      <c r="C19552" s="49" t="s">
        <v>213</v>
      </c>
    </row>
    <row r="19553" spans="2:3" hidden="1">
      <c r="B19553" s="49" t="s">
        <v>17589</v>
      </c>
      <c r="C19553" s="49" t="s">
        <v>213</v>
      </c>
    </row>
    <row r="19554" spans="2:3" hidden="1">
      <c r="B19554" s="49" t="s">
        <v>17590</v>
      </c>
      <c r="C19554" s="49" t="s">
        <v>213</v>
      </c>
    </row>
    <row r="19555" spans="2:3" hidden="1">
      <c r="B19555" s="49" t="s">
        <v>17591</v>
      </c>
      <c r="C19555" s="49" t="s">
        <v>213</v>
      </c>
    </row>
    <row r="19556" spans="2:3" hidden="1">
      <c r="B19556" s="49" t="s">
        <v>17592</v>
      </c>
      <c r="C19556" s="49" t="s">
        <v>213</v>
      </c>
    </row>
    <row r="19557" spans="2:3" hidden="1">
      <c r="B19557" s="49" t="s">
        <v>17593</v>
      </c>
      <c r="C19557" s="49" t="s">
        <v>213</v>
      </c>
    </row>
    <row r="19558" spans="2:3" hidden="1">
      <c r="B19558" s="49" t="s">
        <v>17594</v>
      </c>
      <c r="C19558" s="49" t="s">
        <v>213</v>
      </c>
    </row>
    <row r="19559" spans="2:3" hidden="1">
      <c r="B19559" s="49" t="s">
        <v>17595</v>
      </c>
      <c r="C19559" s="49" t="s">
        <v>213</v>
      </c>
    </row>
    <row r="19560" spans="2:3" hidden="1">
      <c r="B19560" s="49" t="s">
        <v>17596</v>
      </c>
      <c r="C19560" s="49" t="s">
        <v>210</v>
      </c>
    </row>
    <row r="19561" spans="2:3" hidden="1">
      <c r="B19561" s="49" t="s">
        <v>17597</v>
      </c>
      <c r="C19561" s="49" t="s">
        <v>213</v>
      </c>
    </row>
    <row r="19562" spans="2:3" hidden="1">
      <c r="B19562" s="49" t="s">
        <v>17598</v>
      </c>
      <c r="C19562" s="49" t="s">
        <v>213</v>
      </c>
    </row>
    <row r="19563" spans="2:3" hidden="1">
      <c r="B19563" s="49" t="s">
        <v>17599</v>
      </c>
      <c r="C19563" s="49" t="s">
        <v>213</v>
      </c>
    </row>
    <row r="19564" spans="2:3" hidden="1">
      <c r="B19564" s="49" t="s">
        <v>17600</v>
      </c>
      <c r="C19564" s="49" t="s">
        <v>213</v>
      </c>
    </row>
    <row r="19565" spans="2:3" hidden="1">
      <c r="B19565" s="49" t="s">
        <v>17601</v>
      </c>
      <c r="C19565" s="49" t="s">
        <v>213</v>
      </c>
    </row>
    <row r="19566" spans="2:3" hidden="1">
      <c r="B19566" s="49" t="s">
        <v>17602</v>
      </c>
      <c r="C19566" s="49" t="s">
        <v>213</v>
      </c>
    </row>
    <row r="19567" spans="2:3" hidden="1">
      <c r="B19567" s="49" t="s">
        <v>17603</v>
      </c>
      <c r="C19567" s="49" t="s">
        <v>213</v>
      </c>
    </row>
    <row r="19568" spans="2:3" hidden="1">
      <c r="B19568" s="49" t="s">
        <v>17604</v>
      </c>
      <c r="C19568" s="49" t="s">
        <v>213</v>
      </c>
    </row>
    <row r="19569" spans="2:3" hidden="1">
      <c r="B19569" s="49" t="s">
        <v>17605</v>
      </c>
      <c r="C19569" s="49" t="s">
        <v>211</v>
      </c>
    </row>
    <row r="19570" spans="2:3" hidden="1">
      <c r="B19570" s="49" t="s">
        <v>17606</v>
      </c>
      <c r="C19570" s="49" t="s">
        <v>211</v>
      </c>
    </row>
    <row r="19571" spans="2:3" hidden="1">
      <c r="B19571" s="49" t="s">
        <v>17607</v>
      </c>
      <c r="C19571" s="49" t="s">
        <v>211</v>
      </c>
    </row>
    <row r="19572" spans="2:3" hidden="1">
      <c r="B19572" s="49" t="s">
        <v>17608</v>
      </c>
      <c r="C19572" s="49" t="s">
        <v>211</v>
      </c>
    </row>
    <row r="19573" spans="2:3" hidden="1">
      <c r="B19573" s="49" t="s">
        <v>17609</v>
      </c>
      <c r="C19573" s="49" t="s">
        <v>211</v>
      </c>
    </row>
    <row r="19574" spans="2:3" hidden="1">
      <c r="B19574" s="49" t="s">
        <v>17610</v>
      </c>
      <c r="C19574" s="49" t="s">
        <v>211</v>
      </c>
    </row>
    <row r="19575" spans="2:3" hidden="1">
      <c r="B19575" s="49" t="s">
        <v>17611</v>
      </c>
      <c r="C19575" s="49" t="s">
        <v>211</v>
      </c>
    </row>
    <row r="19576" spans="2:3" hidden="1">
      <c r="B19576" s="49" t="s">
        <v>17612</v>
      </c>
      <c r="C19576" s="49" t="s">
        <v>211</v>
      </c>
    </row>
    <row r="19577" spans="2:3" hidden="1">
      <c r="B19577" s="49" t="s">
        <v>17613</v>
      </c>
      <c r="C19577" s="49" t="s">
        <v>211</v>
      </c>
    </row>
    <row r="19578" spans="2:3" hidden="1">
      <c r="B19578" s="49" t="s">
        <v>17614</v>
      </c>
      <c r="C19578" s="49" t="s">
        <v>211</v>
      </c>
    </row>
    <row r="19579" spans="2:3" hidden="1">
      <c r="B19579" s="49" t="s">
        <v>17615</v>
      </c>
      <c r="C19579" s="49" t="s">
        <v>211</v>
      </c>
    </row>
    <row r="19580" spans="2:3" hidden="1">
      <c r="B19580" s="49" t="s">
        <v>17616</v>
      </c>
      <c r="C19580" s="49" t="s">
        <v>211</v>
      </c>
    </row>
    <row r="19581" spans="2:3" hidden="1">
      <c r="B19581" s="49" t="s">
        <v>17617</v>
      </c>
      <c r="C19581" s="49" t="s">
        <v>211</v>
      </c>
    </row>
    <row r="19582" spans="2:3" hidden="1">
      <c r="B19582" s="49" t="s">
        <v>17618</v>
      </c>
      <c r="C19582" s="49" t="s">
        <v>211</v>
      </c>
    </row>
    <row r="19583" spans="2:3" hidden="1">
      <c r="B19583" s="49" t="s">
        <v>17619</v>
      </c>
      <c r="C19583" s="49" t="s">
        <v>211</v>
      </c>
    </row>
    <row r="19584" spans="2:3" hidden="1">
      <c r="B19584" s="49" t="s">
        <v>17620</v>
      </c>
      <c r="C19584" s="49" t="s">
        <v>211</v>
      </c>
    </row>
    <row r="19585" spans="2:3" hidden="1">
      <c r="B19585" s="49" t="s">
        <v>17621</v>
      </c>
      <c r="C19585" s="49" t="s">
        <v>211</v>
      </c>
    </row>
    <row r="19586" spans="2:3" hidden="1">
      <c r="B19586" s="49" t="s">
        <v>17622</v>
      </c>
      <c r="C19586" s="49" t="s">
        <v>211</v>
      </c>
    </row>
    <row r="19587" spans="2:3" hidden="1">
      <c r="B19587" s="49" t="s">
        <v>17623</v>
      </c>
      <c r="C19587" s="49" t="s">
        <v>211</v>
      </c>
    </row>
    <row r="19588" spans="2:3" hidden="1">
      <c r="B19588" s="49" t="s">
        <v>17624</v>
      </c>
      <c r="C19588" s="49" t="s">
        <v>211</v>
      </c>
    </row>
    <row r="19589" spans="2:3" hidden="1">
      <c r="B19589" s="49" t="s">
        <v>17625</v>
      </c>
      <c r="C19589" s="49" t="s">
        <v>211</v>
      </c>
    </row>
    <row r="19590" spans="2:3" hidden="1">
      <c r="B19590" s="49" t="s">
        <v>17626</v>
      </c>
      <c r="C19590" s="49" t="s">
        <v>211</v>
      </c>
    </row>
    <row r="19591" spans="2:3" hidden="1">
      <c r="B19591" s="49" t="s">
        <v>17627</v>
      </c>
      <c r="C19591" s="49" t="s">
        <v>211</v>
      </c>
    </row>
    <row r="19592" spans="2:3" hidden="1">
      <c r="B19592" s="49" t="s">
        <v>17628</v>
      </c>
      <c r="C19592" s="49" t="s">
        <v>211</v>
      </c>
    </row>
    <row r="19593" spans="2:3" hidden="1">
      <c r="B19593" s="49" t="s">
        <v>17629</v>
      </c>
      <c r="C19593" s="49" t="s">
        <v>211</v>
      </c>
    </row>
    <row r="19594" spans="2:3" hidden="1">
      <c r="B19594" s="49" t="s">
        <v>17630</v>
      </c>
      <c r="C19594" s="49" t="s">
        <v>211</v>
      </c>
    </row>
    <row r="19595" spans="2:3" hidden="1">
      <c r="B19595" s="49" t="s">
        <v>17631</v>
      </c>
      <c r="C19595" s="49" t="s">
        <v>211</v>
      </c>
    </row>
    <row r="19596" spans="2:3" hidden="1">
      <c r="B19596" s="49" t="s">
        <v>17632</v>
      </c>
      <c r="C19596" s="49" t="s">
        <v>211</v>
      </c>
    </row>
    <row r="19597" spans="2:3" hidden="1">
      <c r="B19597" s="49" t="s">
        <v>17633</v>
      </c>
      <c r="C19597" s="49" t="s">
        <v>210</v>
      </c>
    </row>
    <row r="19598" spans="2:3" hidden="1">
      <c r="B19598" s="49" t="s">
        <v>17634</v>
      </c>
      <c r="C19598" s="49" t="s">
        <v>210</v>
      </c>
    </row>
    <row r="19599" spans="2:3" hidden="1">
      <c r="B19599" s="49" t="s">
        <v>17635</v>
      </c>
      <c r="C19599" s="49" t="s">
        <v>210</v>
      </c>
    </row>
    <row r="19600" spans="2:3" hidden="1">
      <c r="B19600" s="49" t="s">
        <v>17636</v>
      </c>
      <c r="C19600" s="49" t="s">
        <v>211</v>
      </c>
    </row>
    <row r="19601" spans="2:3" hidden="1">
      <c r="B19601" s="49" t="s">
        <v>17637</v>
      </c>
      <c r="C19601" s="49" t="s">
        <v>210</v>
      </c>
    </row>
    <row r="19602" spans="2:3" hidden="1">
      <c r="B19602" s="49" t="s">
        <v>17638</v>
      </c>
      <c r="C19602" s="49" t="s">
        <v>210</v>
      </c>
    </row>
    <row r="19603" spans="2:3" hidden="1">
      <c r="B19603" s="49" t="s">
        <v>17639</v>
      </c>
      <c r="C19603" s="49" t="s">
        <v>210</v>
      </c>
    </row>
    <row r="19604" spans="2:3" hidden="1">
      <c r="B19604" s="49" t="s">
        <v>17640</v>
      </c>
      <c r="C19604" s="49" t="s">
        <v>210</v>
      </c>
    </row>
    <row r="19605" spans="2:3" hidden="1">
      <c r="B19605" s="49" t="s">
        <v>17641</v>
      </c>
      <c r="C19605" s="49" t="s">
        <v>210</v>
      </c>
    </row>
    <row r="19606" spans="2:3" hidden="1">
      <c r="B19606" s="49" t="s">
        <v>17642</v>
      </c>
      <c r="C19606" s="49" t="s">
        <v>210</v>
      </c>
    </row>
    <row r="19607" spans="2:3" hidden="1">
      <c r="B19607" s="49" t="s">
        <v>17643</v>
      </c>
      <c r="C19607" s="49" t="s">
        <v>210</v>
      </c>
    </row>
    <row r="19608" spans="2:3" hidden="1">
      <c r="B19608" s="49" t="s">
        <v>17644</v>
      </c>
      <c r="C19608" s="49" t="s">
        <v>210</v>
      </c>
    </row>
    <row r="19609" spans="2:3" hidden="1">
      <c r="B19609" s="49" t="s">
        <v>17645</v>
      </c>
      <c r="C19609" s="49" t="s">
        <v>210</v>
      </c>
    </row>
    <row r="19610" spans="2:3" hidden="1">
      <c r="B19610" s="49" t="s">
        <v>17646</v>
      </c>
      <c r="C19610" s="49" t="s">
        <v>210</v>
      </c>
    </row>
    <row r="19611" spans="2:3" hidden="1">
      <c r="B19611" s="49" t="s">
        <v>17647</v>
      </c>
      <c r="C19611" s="49" t="s">
        <v>210</v>
      </c>
    </row>
    <row r="19612" spans="2:3" hidden="1">
      <c r="B19612" s="49" t="s">
        <v>17648</v>
      </c>
      <c r="C19612" s="49" t="s">
        <v>210</v>
      </c>
    </row>
    <row r="19613" spans="2:3" hidden="1">
      <c r="B19613" s="49" t="s">
        <v>17649</v>
      </c>
      <c r="C19613" s="49" t="s">
        <v>210</v>
      </c>
    </row>
    <row r="19614" spans="2:3" hidden="1">
      <c r="B19614" s="49" t="s">
        <v>17650</v>
      </c>
      <c r="C19614" s="49" t="s">
        <v>210</v>
      </c>
    </row>
    <row r="19615" spans="2:3" hidden="1">
      <c r="B19615" s="49" t="s">
        <v>17651</v>
      </c>
      <c r="C19615" s="49" t="s">
        <v>210</v>
      </c>
    </row>
    <row r="19616" spans="2:3" hidden="1">
      <c r="B19616" s="49" t="s">
        <v>17652</v>
      </c>
      <c r="C19616" s="49" t="s">
        <v>210</v>
      </c>
    </row>
    <row r="19617" spans="2:3" hidden="1">
      <c r="B19617" s="49" t="s">
        <v>17653</v>
      </c>
      <c r="C19617" s="49" t="s">
        <v>210</v>
      </c>
    </row>
    <row r="19618" spans="2:3" hidden="1">
      <c r="B19618" s="49" t="s">
        <v>17654</v>
      </c>
      <c r="C19618" s="49" t="s">
        <v>210</v>
      </c>
    </row>
    <row r="19619" spans="2:3" hidden="1">
      <c r="B19619" s="49" t="s">
        <v>17655</v>
      </c>
      <c r="C19619" s="49" t="s">
        <v>210</v>
      </c>
    </row>
    <row r="19620" spans="2:3" hidden="1">
      <c r="B19620" s="49" t="s">
        <v>17656</v>
      </c>
      <c r="C19620" s="49" t="s">
        <v>210</v>
      </c>
    </row>
    <row r="19621" spans="2:3" hidden="1">
      <c r="B19621" s="49" t="s">
        <v>17657</v>
      </c>
      <c r="C19621" s="49" t="s">
        <v>210</v>
      </c>
    </row>
    <row r="19622" spans="2:3" hidden="1">
      <c r="B19622" s="49" t="s">
        <v>17658</v>
      </c>
      <c r="C19622" s="49" t="s">
        <v>210</v>
      </c>
    </row>
    <row r="19623" spans="2:3" hidden="1">
      <c r="B19623" s="49" t="s">
        <v>17659</v>
      </c>
      <c r="C19623" s="49" t="s">
        <v>210</v>
      </c>
    </row>
    <row r="19624" spans="2:3" hidden="1">
      <c r="B19624" s="49" t="s">
        <v>17660</v>
      </c>
      <c r="C19624" s="49" t="s">
        <v>210</v>
      </c>
    </row>
    <row r="19625" spans="2:3" hidden="1">
      <c r="B19625" s="49" t="s">
        <v>17661</v>
      </c>
      <c r="C19625" s="49" t="s">
        <v>210</v>
      </c>
    </row>
    <row r="19626" spans="2:3" hidden="1">
      <c r="B19626" s="49" t="s">
        <v>17662</v>
      </c>
      <c r="C19626" s="49" t="s">
        <v>210</v>
      </c>
    </row>
    <row r="19627" spans="2:3" hidden="1">
      <c r="B19627" s="49" t="s">
        <v>17663</v>
      </c>
      <c r="C19627" s="49" t="s">
        <v>210</v>
      </c>
    </row>
    <row r="19628" spans="2:3" hidden="1">
      <c r="B19628" s="49" t="s">
        <v>17664</v>
      </c>
      <c r="C19628" s="49" t="s">
        <v>210</v>
      </c>
    </row>
    <row r="19629" spans="2:3" hidden="1">
      <c r="B19629" s="49" t="s">
        <v>17665</v>
      </c>
      <c r="C19629" s="49" t="s">
        <v>210</v>
      </c>
    </row>
    <row r="19630" spans="2:3" hidden="1">
      <c r="B19630" s="49" t="s">
        <v>17666</v>
      </c>
      <c r="C19630" s="49" t="s">
        <v>210</v>
      </c>
    </row>
    <row r="19631" spans="2:3" hidden="1">
      <c r="B19631" s="49" t="s">
        <v>17667</v>
      </c>
      <c r="C19631" s="49" t="s">
        <v>210</v>
      </c>
    </row>
    <row r="19632" spans="2:3" hidden="1">
      <c r="B19632" s="49" t="s">
        <v>17668</v>
      </c>
      <c r="C19632" s="49" t="s">
        <v>210</v>
      </c>
    </row>
    <row r="19633" spans="2:3" hidden="1">
      <c r="B19633" s="49" t="s">
        <v>17669</v>
      </c>
      <c r="C19633" s="49" t="s">
        <v>210</v>
      </c>
    </row>
    <row r="19634" spans="2:3" hidden="1">
      <c r="B19634" s="49" t="s">
        <v>17670</v>
      </c>
      <c r="C19634" s="49" t="s">
        <v>210</v>
      </c>
    </row>
    <row r="19635" spans="2:3" hidden="1">
      <c r="B19635" s="49" t="s">
        <v>17671</v>
      </c>
      <c r="C19635" s="49" t="s">
        <v>210</v>
      </c>
    </row>
    <row r="19636" spans="2:3" hidden="1">
      <c r="B19636" s="49" t="s">
        <v>17672</v>
      </c>
      <c r="C19636" s="49" t="s">
        <v>210</v>
      </c>
    </row>
    <row r="19637" spans="2:3" hidden="1">
      <c r="B19637" s="49" t="s">
        <v>17673</v>
      </c>
      <c r="C19637" s="49" t="s">
        <v>210</v>
      </c>
    </row>
    <row r="19638" spans="2:3" hidden="1">
      <c r="B19638" s="49" t="s">
        <v>17674</v>
      </c>
      <c r="C19638" s="49" t="s">
        <v>210</v>
      </c>
    </row>
    <row r="19639" spans="2:3" hidden="1">
      <c r="B19639" s="49" t="s">
        <v>17675</v>
      </c>
      <c r="C19639" s="49" t="s">
        <v>210</v>
      </c>
    </row>
    <row r="19640" spans="2:3" hidden="1">
      <c r="B19640" s="49" t="s">
        <v>17676</v>
      </c>
      <c r="C19640" s="49" t="s">
        <v>210</v>
      </c>
    </row>
    <row r="19641" spans="2:3" hidden="1">
      <c r="B19641" s="49" t="s">
        <v>17677</v>
      </c>
      <c r="C19641" s="49" t="s">
        <v>210</v>
      </c>
    </row>
    <row r="19642" spans="2:3" hidden="1">
      <c r="B19642" s="49" t="s">
        <v>17678</v>
      </c>
      <c r="C19642" s="49" t="s">
        <v>210</v>
      </c>
    </row>
    <row r="19643" spans="2:3" hidden="1">
      <c r="B19643" s="49" t="s">
        <v>17679</v>
      </c>
      <c r="C19643" s="49" t="s">
        <v>210</v>
      </c>
    </row>
    <row r="19644" spans="2:3" hidden="1">
      <c r="B19644" s="49" t="s">
        <v>17680</v>
      </c>
      <c r="C19644" s="49" t="s">
        <v>210</v>
      </c>
    </row>
    <row r="19645" spans="2:3" hidden="1">
      <c r="B19645" s="49" t="s">
        <v>17681</v>
      </c>
      <c r="C19645" s="49" t="s">
        <v>210</v>
      </c>
    </row>
    <row r="19646" spans="2:3" hidden="1">
      <c r="B19646" s="49" t="s">
        <v>17682</v>
      </c>
      <c r="C19646" s="49" t="s">
        <v>210</v>
      </c>
    </row>
    <row r="19647" spans="2:3" hidden="1">
      <c r="B19647" s="49" t="s">
        <v>17683</v>
      </c>
      <c r="C19647" s="49" t="s">
        <v>210</v>
      </c>
    </row>
    <row r="19648" spans="2:3" hidden="1">
      <c r="B19648" s="49" t="s">
        <v>17684</v>
      </c>
      <c r="C19648" s="49" t="s">
        <v>210</v>
      </c>
    </row>
    <row r="19649" spans="2:3" hidden="1">
      <c r="B19649" s="49" t="s">
        <v>17685</v>
      </c>
      <c r="C19649" s="49" t="s">
        <v>210</v>
      </c>
    </row>
    <row r="19650" spans="2:3" hidden="1">
      <c r="B19650" s="49" t="s">
        <v>17686</v>
      </c>
      <c r="C19650" s="49" t="s">
        <v>211</v>
      </c>
    </row>
    <row r="19651" spans="2:3" hidden="1">
      <c r="B19651" s="49" t="s">
        <v>17687</v>
      </c>
      <c r="C19651" s="49" t="s">
        <v>210</v>
      </c>
    </row>
    <row r="19652" spans="2:3" hidden="1">
      <c r="B19652" s="49" t="s">
        <v>17688</v>
      </c>
      <c r="C19652" s="49" t="s">
        <v>210</v>
      </c>
    </row>
    <row r="19653" spans="2:3" hidden="1">
      <c r="B19653" s="49" t="s">
        <v>17689</v>
      </c>
      <c r="C19653" s="49" t="s">
        <v>210</v>
      </c>
    </row>
    <row r="19654" spans="2:3" hidden="1">
      <c r="B19654" s="49" t="s">
        <v>17690</v>
      </c>
      <c r="C19654" s="49" t="s">
        <v>211</v>
      </c>
    </row>
    <row r="19655" spans="2:3" hidden="1">
      <c r="B19655" s="49" t="s">
        <v>17691</v>
      </c>
      <c r="C19655" s="49" t="s">
        <v>210</v>
      </c>
    </row>
    <row r="19656" spans="2:3" hidden="1">
      <c r="B19656" s="49" t="s">
        <v>17692</v>
      </c>
      <c r="C19656" s="49" t="s">
        <v>210</v>
      </c>
    </row>
    <row r="19657" spans="2:3" hidden="1">
      <c r="B19657" s="49" t="s">
        <v>17693</v>
      </c>
      <c r="C19657" s="49" t="s">
        <v>210</v>
      </c>
    </row>
    <row r="19658" spans="2:3" hidden="1">
      <c r="B19658" s="49" t="s">
        <v>17694</v>
      </c>
      <c r="C19658" s="49" t="s">
        <v>210</v>
      </c>
    </row>
    <row r="19659" spans="2:3" hidden="1">
      <c r="B19659" s="49" t="s">
        <v>17695</v>
      </c>
      <c r="C19659" s="49" t="s">
        <v>210</v>
      </c>
    </row>
    <row r="19660" spans="2:3" hidden="1">
      <c r="B19660" s="49" t="s">
        <v>17696</v>
      </c>
      <c r="C19660" s="49" t="s">
        <v>210</v>
      </c>
    </row>
    <row r="19661" spans="2:3" hidden="1">
      <c r="B19661" s="49" t="s">
        <v>17697</v>
      </c>
      <c r="C19661" s="49" t="s">
        <v>210</v>
      </c>
    </row>
    <row r="19662" spans="2:3" hidden="1">
      <c r="B19662" s="49" t="s">
        <v>17698</v>
      </c>
      <c r="C19662" s="49" t="s">
        <v>210</v>
      </c>
    </row>
    <row r="19663" spans="2:3" hidden="1">
      <c r="B19663" s="49" t="s">
        <v>17699</v>
      </c>
      <c r="C19663" s="49" t="s">
        <v>210</v>
      </c>
    </row>
    <row r="19664" spans="2:3" hidden="1">
      <c r="B19664" s="49" t="s">
        <v>17700</v>
      </c>
      <c r="C19664" s="49" t="s">
        <v>210</v>
      </c>
    </row>
    <row r="19665" spans="2:3" hidden="1">
      <c r="B19665" s="49" t="s">
        <v>17701</v>
      </c>
      <c r="C19665" s="49" t="s">
        <v>210</v>
      </c>
    </row>
    <row r="19666" spans="2:3" hidden="1">
      <c r="B19666" s="49" t="s">
        <v>17702</v>
      </c>
      <c r="C19666" s="49" t="s">
        <v>210</v>
      </c>
    </row>
    <row r="19667" spans="2:3" hidden="1">
      <c r="B19667" s="49" t="s">
        <v>17703</v>
      </c>
      <c r="C19667" s="49" t="s">
        <v>210</v>
      </c>
    </row>
    <row r="19668" spans="2:3" hidden="1">
      <c r="B19668" s="49" t="s">
        <v>17704</v>
      </c>
      <c r="C19668" s="49" t="s">
        <v>210</v>
      </c>
    </row>
    <row r="19669" spans="2:3" hidden="1">
      <c r="B19669" s="49" t="s">
        <v>17705</v>
      </c>
      <c r="C19669" s="49" t="s">
        <v>210</v>
      </c>
    </row>
    <row r="19670" spans="2:3" hidden="1">
      <c r="B19670" s="49" t="s">
        <v>17706</v>
      </c>
      <c r="C19670" s="49" t="s">
        <v>210</v>
      </c>
    </row>
    <row r="19671" spans="2:3" hidden="1">
      <c r="B19671" s="49" t="s">
        <v>17707</v>
      </c>
      <c r="C19671" s="49" t="s">
        <v>210</v>
      </c>
    </row>
    <row r="19672" spans="2:3" hidden="1">
      <c r="B19672" s="49" t="s">
        <v>17708</v>
      </c>
      <c r="C19672" s="49" t="s">
        <v>210</v>
      </c>
    </row>
    <row r="19673" spans="2:3" hidden="1">
      <c r="B19673" s="49" t="s">
        <v>17709</v>
      </c>
      <c r="C19673" s="49" t="s">
        <v>210</v>
      </c>
    </row>
    <row r="19674" spans="2:3" hidden="1">
      <c r="B19674" s="49" t="s">
        <v>17710</v>
      </c>
      <c r="C19674" s="49" t="s">
        <v>210</v>
      </c>
    </row>
    <row r="19675" spans="2:3" hidden="1">
      <c r="B19675" s="49" t="s">
        <v>17711</v>
      </c>
      <c r="C19675" s="49" t="s">
        <v>210</v>
      </c>
    </row>
    <row r="19676" spans="2:3" hidden="1">
      <c r="B19676" s="49" t="s">
        <v>17712</v>
      </c>
      <c r="C19676" s="49" t="s">
        <v>210</v>
      </c>
    </row>
    <row r="19677" spans="2:3" hidden="1">
      <c r="B19677" s="49" t="s">
        <v>17713</v>
      </c>
      <c r="C19677" s="49" t="s">
        <v>210</v>
      </c>
    </row>
    <row r="19678" spans="2:3" hidden="1">
      <c r="B19678" s="49" t="s">
        <v>17714</v>
      </c>
      <c r="C19678" s="49" t="s">
        <v>210</v>
      </c>
    </row>
    <row r="19679" spans="2:3" hidden="1">
      <c r="B19679" s="49" t="s">
        <v>17715</v>
      </c>
      <c r="C19679" s="49" t="s">
        <v>210</v>
      </c>
    </row>
    <row r="19680" spans="2:3" hidden="1">
      <c r="B19680" s="49" t="s">
        <v>17716</v>
      </c>
      <c r="C19680" s="49" t="s">
        <v>210</v>
      </c>
    </row>
    <row r="19681" spans="2:3" hidden="1">
      <c r="B19681" s="49" t="s">
        <v>17717</v>
      </c>
      <c r="C19681" s="49" t="s">
        <v>210</v>
      </c>
    </row>
    <row r="19682" spans="2:3" hidden="1">
      <c r="B19682" s="49" t="s">
        <v>17718</v>
      </c>
      <c r="C19682" s="49" t="s">
        <v>210</v>
      </c>
    </row>
    <row r="19683" spans="2:3" hidden="1">
      <c r="B19683" s="49" t="s">
        <v>17719</v>
      </c>
      <c r="C19683" s="49" t="s">
        <v>210</v>
      </c>
    </row>
    <row r="19684" spans="2:3" hidden="1">
      <c r="B19684" s="49" t="s">
        <v>17720</v>
      </c>
      <c r="C19684" s="49" t="s">
        <v>210</v>
      </c>
    </row>
    <row r="19685" spans="2:3" hidden="1">
      <c r="B19685" s="49" t="s">
        <v>17721</v>
      </c>
      <c r="C19685" s="49" t="s">
        <v>210</v>
      </c>
    </row>
    <row r="19686" spans="2:3" hidden="1">
      <c r="B19686" s="49" t="s">
        <v>17722</v>
      </c>
      <c r="C19686" s="49" t="s">
        <v>210</v>
      </c>
    </row>
    <row r="19687" spans="2:3" hidden="1">
      <c r="B19687" s="49" t="s">
        <v>17723</v>
      </c>
      <c r="C19687" s="49" t="s">
        <v>210</v>
      </c>
    </row>
    <row r="19688" spans="2:3" hidden="1">
      <c r="B19688" s="49" t="s">
        <v>17724</v>
      </c>
      <c r="C19688" s="49" t="s">
        <v>210</v>
      </c>
    </row>
    <row r="19689" spans="2:3" hidden="1">
      <c r="B19689" s="49" t="s">
        <v>17725</v>
      </c>
      <c r="C19689" s="49" t="s">
        <v>210</v>
      </c>
    </row>
    <row r="19690" spans="2:3" hidden="1">
      <c r="B19690" s="49" t="s">
        <v>17726</v>
      </c>
      <c r="C19690" s="49" t="s">
        <v>210</v>
      </c>
    </row>
    <row r="19691" spans="2:3" hidden="1">
      <c r="B19691" s="49" t="s">
        <v>17727</v>
      </c>
      <c r="C19691" s="49" t="s">
        <v>210</v>
      </c>
    </row>
    <row r="19692" spans="2:3" hidden="1">
      <c r="B19692" s="49" t="s">
        <v>17728</v>
      </c>
      <c r="C19692" s="49" t="s">
        <v>210</v>
      </c>
    </row>
    <row r="19693" spans="2:3" hidden="1">
      <c r="B19693" s="49" t="s">
        <v>17729</v>
      </c>
      <c r="C19693" s="49" t="s">
        <v>210</v>
      </c>
    </row>
    <row r="19694" spans="2:3" hidden="1">
      <c r="B19694" s="49" t="s">
        <v>17730</v>
      </c>
      <c r="C19694" s="49" t="s">
        <v>210</v>
      </c>
    </row>
    <row r="19695" spans="2:3" hidden="1">
      <c r="B19695" s="49" t="s">
        <v>17731</v>
      </c>
      <c r="C19695" s="49" t="s">
        <v>210</v>
      </c>
    </row>
    <row r="19696" spans="2:3" hidden="1">
      <c r="B19696" s="49" t="s">
        <v>17732</v>
      </c>
      <c r="C19696" s="49" t="s">
        <v>210</v>
      </c>
    </row>
    <row r="19697" spans="2:3" hidden="1">
      <c r="B19697" s="49" t="s">
        <v>17733</v>
      </c>
      <c r="C19697" s="49" t="s">
        <v>210</v>
      </c>
    </row>
    <row r="19698" spans="2:3" hidden="1">
      <c r="B19698" s="49" t="s">
        <v>17734</v>
      </c>
      <c r="C19698" s="49" t="s">
        <v>210</v>
      </c>
    </row>
    <row r="19699" spans="2:3" hidden="1">
      <c r="B19699" s="49" t="s">
        <v>17735</v>
      </c>
      <c r="C19699" s="49" t="s">
        <v>210</v>
      </c>
    </row>
    <row r="19700" spans="2:3" hidden="1">
      <c r="B19700" s="49" t="s">
        <v>17736</v>
      </c>
      <c r="C19700" s="49" t="s">
        <v>210</v>
      </c>
    </row>
    <row r="19701" spans="2:3" hidden="1">
      <c r="B19701" s="49" t="s">
        <v>17737</v>
      </c>
      <c r="C19701" s="49" t="s">
        <v>210</v>
      </c>
    </row>
    <row r="19702" spans="2:3" hidden="1">
      <c r="B19702" s="49" t="s">
        <v>17738</v>
      </c>
      <c r="C19702" s="49" t="s">
        <v>210</v>
      </c>
    </row>
    <row r="19703" spans="2:3" hidden="1">
      <c r="B19703" s="49" t="s">
        <v>17739</v>
      </c>
      <c r="C19703" s="49" t="s">
        <v>210</v>
      </c>
    </row>
    <row r="19704" spans="2:3" hidden="1">
      <c r="B19704" s="49" t="s">
        <v>17740</v>
      </c>
      <c r="C19704" s="49" t="s">
        <v>211</v>
      </c>
    </row>
    <row r="19705" spans="2:3" hidden="1">
      <c r="B19705" s="49" t="s">
        <v>17741</v>
      </c>
      <c r="C19705" s="49" t="s">
        <v>211</v>
      </c>
    </row>
    <row r="19706" spans="2:3" hidden="1">
      <c r="B19706" s="49" t="s">
        <v>17742</v>
      </c>
      <c r="C19706" s="49" t="s">
        <v>211</v>
      </c>
    </row>
    <row r="19707" spans="2:3" hidden="1">
      <c r="B19707" s="49" t="s">
        <v>17743</v>
      </c>
      <c r="C19707" s="49" t="s">
        <v>211</v>
      </c>
    </row>
    <row r="19708" spans="2:3" hidden="1">
      <c r="B19708" s="49" t="s">
        <v>17744</v>
      </c>
      <c r="C19708" s="49" t="s">
        <v>211</v>
      </c>
    </row>
    <row r="19709" spans="2:3" hidden="1">
      <c r="B19709" s="49" t="s">
        <v>17745</v>
      </c>
      <c r="C19709" s="49" t="s">
        <v>210</v>
      </c>
    </row>
    <row r="19710" spans="2:3" hidden="1">
      <c r="B19710" s="49" t="s">
        <v>17746</v>
      </c>
      <c r="C19710" s="49" t="s">
        <v>210</v>
      </c>
    </row>
    <row r="19711" spans="2:3" hidden="1">
      <c r="B19711" s="49" t="s">
        <v>17747</v>
      </c>
      <c r="C19711" s="49" t="s">
        <v>210</v>
      </c>
    </row>
    <row r="19712" spans="2:3" hidden="1">
      <c r="B19712" s="49" t="s">
        <v>17748</v>
      </c>
      <c r="C19712" s="49" t="s">
        <v>211</v>
      </c>
    </row>
    <row r="19713" spans="2:3" hidden="1">
      <c r="B19713" s="49" t="s">
        <v>17749</v>
      </c>
      <c r="C19713" s="49" t="s">
        <v>210</v>
      </c>
    </row>
    <row r="19714" spans="2:3" hidden="1">
      <c r="B19714" s="49" t="s">
        <v>17750</v>
      </c>
      <c r="C19714" s="49" t="s">
        <v>210</v>
      </c>
    </row>
    <row r="19715" spans="2:3" hidden="1">
      <c r="B19715" s="49" t="s">
        <v>17751</v>
      </c>
      <c r="C19715" s="49" t="s">
        <v>210</v>
      </c>
    </row>
    <row r="19716" spans="2:3" hidden="1">
      <c r="B19716" s="49" t="s">
        <v>17752</v>
      </c>
      <c r="C19716" s="49" t="s">
        <v>210</v>
      </c>
    </row>
    <row r="19717" spans="2:3" hidden="1">
      <c r="B19717" s="49" t="s">
        <v>17753</v>
      </c>
      <c r="C19717" s="49" t="s">
        <v>210</v>
      </c>
    </row>
    <row r="19718" spans="2:3" hidden="1">
      <c r="B19718" s="49" t="s">
        <v>17754</v>
      </c>
      <c r="C19718" s="49" t="s">
        <v>210</v>
      </c>
    </row>
    <row r="19719" spans="2:3" hidden="1">
      <c r="B19719" s="49" t="s">
        <v>17755</v>
      </c>
      <c r="C19719" s="49" t="s">
        <v>211</v>
      </c>
    </row>
    <row r="19720" spans="2:3" hidden="1">
      <c r="B19720" s="49" t="s">
        <v>17756</v>
      </c>
      <c r="C19720" s="49" t="s">
        <v>210</v>
      </c>
    </row>
    <row r="19721" spans="2:3" hidden="1">
      <c r="B19721" s="49" t="s">
        <v>17757</v>
      </c>
      <c r="C19721" s="49" t="s">
        <v>210</v>
      </c>
    </row>
    <row r="19722" spans="2:3" hidden="1">
      <c r="B19722" s="49" t="s">
        <v>17758</v>
      </c>
      <c r="C19722" s="49" t="s">
        <v>210</v>
      </c>
    </row>
    <row r="19723" spans="2:3" hidden="1">
      <c r="B19723" s="49" t="s">
        <v>17759</v>
      </c>
      <c r="C19723" s="49" t="s">
        <v>210</v>
      </c>
    </row>
    <row r="19724" spans="2:3" hidden="1">
      <c r="B19724" s="49" t="s">
        <v>17760</v>
      </c>
      <c r="C19724" s="49" t="s">
        <v>210</v>
      </c>
    </row>
    <row r="19725" spans="2:3" hidden="1">
      <c r="B19725" s="49" t="s">
        <v>17761</v>
      </c>
      <c r="C19725" s="49" t="s">
        <v>210</v>
      </c>
    </row>
    <row r="19726" spans="2:3" hidden="1">
      <c r="B19726" s="49" t="s">
        <v>17762</v>
      </c>
      <c r="C19726" s="49" t="s">
        <v>210</v>
      </c>
    </row>
    <row r="19727" spans="2:3" hidden="1">
      <c r="B19727" s="49" t="s">
        <v>17763</v>
      </c>
      <c r="C19727" s="49" t="s">
        <v>210</v>
      </c>
    </row>
    <row r="19728" spans="2:3" hidden="1">
      <c r="B19728" s="49" t="s">
        <v>17764</v>
      </c>
      <c r="C19728" s="49" t="s">
        <v>210</v>
      </c>
    </row>
    <row r="19729" spans="2:3" hidden="1">
      <c r="B19729" s="49" t="s">
        <v>17765</v>
      </c>
      <c r="C19729" s="49" t="s">
        <v>210</v>
      </c>
    </row>
    <row r="19730" spans="2:3" hidden="1">
      <c r="B19730" s="49" t="s">
        <v>17766</v>
      </c>
      <c r="C19730" s="49" t="s">
        <v>210</v>
      </c>
    </row>
    <row r="19731" spans="2:3" hidden="1">
      <c r="B19731" s="49" t="s">
        <v>17767</v>
      </c>
      <c r="C19731" s="49" t="s">
        <v>210</v>
      </c>
    </row>
    <row r="19732" spans="2:3" hidden="1">
      <c r="B19732" s="49" t="s">
        <v>17768</v>
      </c>
      <c r="C19732" s="49" t="s">
        <v>210</v>
      </c>
    </row>
    <row r="19733" spans="2:3" hidden="1">
      <c r="B19733" s="49" t="s">
        <v>17769</v>
      </c>
      <c r="C19733" s="49" t="s">
        <v>210</v>
      </c>
    </row>
    <row r="19734" spans="2:3" hidden="1">
      <c r="B19734" s="49" t="s">
        <v>17770</v>
      </c>
      <c r="C19734" s="49" t="s">
        <v>211</v>
      </c>
    </row>
    <row r="19735" spans="2:3" hidden="1">
      <c r="B19735" s="49" t="s">
        <v>17771</v>
      </c>
      <c r="C19735" s="49" t="s">
        <v>210</v>
      </c>
    </row>
    <row r="19736" spans="2:3" hidden="1">
      <c r="B19736" s="49" t="s">
        <v>17772</v>
      </c>
      <c r="C19736" s="49" t="s">
        <v>210</v>
      </c>
    </row>
    <row r="19737" spans="2:3" hidden="1">
      <c r="B19737" s="49" t="s">
        <v>17773</v>
      </c>
      <c r="C19737" s="49" t="s">
        <v>210</v>
      </c>
    </row>
    <row r="19738" spans="2:3" hidden="1">
      <c r="B19738" s="49" t="s">
        <v>17774</v>
      </c>
      <c r="C19738" s="49" t="s">
        <v>210</v>
      </c>
    </row>
    <row r="19739" spans="2:3" hidden="1">
      <c r="B19739" s="49" t="s">
        <v>17775</v>
      </c>
      <c r="C19739" s="49" t="s">
        <v>210</v>
      </c>
    </row>
    <row r="19740" spans="2:3" hidden="1">
      <c r="B19740" s="49" t="s">
        <v>17776</v>
      </c>
      <c r="C19740" s="49" t="s">
        <v>210</v>
      </c>
    </row>
    <row r="19741" spans="2:3" hidden="1">
      <c r="B19741" s="49" t="s">
        <v>17777</v>
      </c>
      <c r="C19741" s="49" t="s">
        <v>210</v>
      </c>
    </row>
    <row r="19742" spans="2:3" hidden="1">
      <c r="B19742" s="49" t="s">
        <v>17778</v>
      </c>
      <c r="C19742" s="49" t="s">
        <v>210</v>
      </c>
    </row>
    <row r="19743" spans="2:3" hidden="1">
      <c r="B19743" s="49" t="s">
        <v>17779</v>
      </c>
      <c r="C19743" s="49" t="s">
        <v>210</v>
      </c>
    </row>
    <row r="19744" spans="2:3" hidden="1">
      <c r="B19744" s="49" t="s">
        <v>17780</v>
      </c>
      <c r="C19744" s="49" t="s">
        <v>210</v>
      </c>
    </row>
    <row r="19745" spans="2:3" hidden="1">
      <c r="B19745" s="49" t="s">
        <v>17781</v>
      </c>
      <c r="C19745" s="49" t="s">
        <v>210</v>
      </c>
    </row>
    <row r="19746" spans="2:3" hidden="1">
      <c r="B19746" s="49" t="s">
        <v>17782</v>
      </c>
      <c r="C19746" s="49" t="s">
        <v>210</v>
      </c>
    </row>
    <row r="19747" spans="2:3" hidden="1">
      <c r="B19747" s="49" t="s">
        <v>17783</v>
      </c>
      <c r="C19747" s="49" t="s">
        <v>210</v>
      </c>
    </row>
    <row r="19748" spans="2:3" hidden="1">
      <c r="B19748" s="49" t="s">
        <v>17784</v>
      </c>
      <c r="C19748" s="49" t="s">
        <v>210</v>
      </c>
    </row>
    <row r="19749" spans="2:3" hidden="1">
      <c r="B19749" s="49" t="s">
        <v>17785</v>
      </c>
      <c r="C19749" s="49" t="s">
        <v>211</v>
      </c>
    </row>
    <row r="19750" spans="2:3" hidden="1">
      <c r="B19750" s="49" t="s">
        <v>17786</v>
      </c>
      <c r="C19750" s="49" t="s">
        <v>210</v>
      </c>
    </row>
    <row r="19751" spans="2:3" hidden="1">
      <c r="B19751" s="49" t="s">
        <v>17787</v>
      </c>
      <c r="C19751" s="49" t="s">
        <v>210</v>
      </c>
    </row>
    <row r="19752" spans="2:3" hidden="1">
      <c r="B19752" s="49" t="s">
        <v>17788</v>
      </c>
      <c r="C19752" s="49" t="s">
        <v>210</v>
      </c>
    </row>
    <row r="19753" spans="2:3" hidden="1">
      <c r="B19753" s="49" t="s">
        <v>17789</v>
      </c>
      <c r="C19753" s="49" t="s">
        <v>210</v>
      </c>
    </row>
    <row r="19754" spans="2:3" hidden="1">
      <c r="B19754" s="49" t="s">
        <v>17790</v>
      </c>
      <c r="C19754" s="49" t="s">
        <v>210</v>
      </c>
    </row>
    <row r="19755" spans="2:3" hidden="1">
      <c r="B19755" s="49" t="s">
        <v>17791</v>
      </c>
      <c r="C19755" s="49" t="s">
        <v>210</v>
      </c>
    </row>
    <row r="19756" spans="2:3" hidden="1">
      <c r="B19756" s="49" t="s">
        <v>17792</v>
      </c>
      <c r="C19756" s="49" t="s">
        <v>210</v>
      </c>
    </row>
    <row r="19757" spans="2:3" hidden="1">
      <c r="B19757" s="49" t="s">
        <v>17793</v>
      </c>
      <c r="C19757" s="49" t="s">
        <v>210</v>
      </c>
    </row>
    <row r="19758" spans="2:3" hidden="1">
      <c r="B19758" s="49" t="s">
        <v>17794</v>
      </c>
      <c r="C19758" s="49" t="s">
        <v>211</v>
      </c>
    </row>
    <row r="19759" spans="2:3" hidden="1">
      <c r="B19759" s="49" t="s">
        <v>17795</v>
      </c>
      <c r="C19759" s="49" t="s">
        <v>211</v>
      </c>
    </row>
    <row r="19760" spans="2:3" hidden="1">
      <c r="B19760" s="49" t="s">
        <v>17796</v>
      </c>
      <c r="C19760" s="49" t="s">
        <v>211</v>
      </c>
    </row>
    <row r="19761" spans="2:3" hidden="1">
      <c r="B19761" s="49" t="s">
        <v>17797</v>
      </c>
      <c r="C19761" s="49" t="s">
        <v>211</v>
      </c>
    </row>
    <row r="19762" spans="2:3" hidden="1">
      <c r="B19762" s="49" t="s">
        <v>17798</v>
      </c>
      <c r="C19762" s="49" t="s">
        <v>211</v>
      </c>
    </row>
    <row r="19763" spans="2:3" hidden="1">
      <c r="B19763" s="49" t="s">
        <v>17799</v>
      </c>
      <c r="C19763" s="49" t="s">
        <v>211</v>
      </c>
    </row>
    <row r="19764" spans="2:3" hidden="1">
      <c r="B19764" s="49" t="s">
        <v>17800</v>
      </c>
      <c r="C19764" s="49" t="s">
        <v>211</v>
      </c>
    </row>
    <row r="19765" spans="2:3" hidden="1">
      <c r="B19765" s="49" t="s">
        <v>17801</v>
      </c>
      <c r="C19765" s="49" t="s">
        <v>211</v>
      </c>
    </row>
    <row r="19766" spans="2:3" hidden="1">
      <c r="B19766" s="49" t="s">
        <v>17802</v>
      </c>
      <c r="C19766" s="49" t="s">
        <v>211</v>
      </c>
    </row>
    <row r="19767" spans="2:3" hidden="1">
      <c r="B19767" s="49" t="s">
        <v>17803</v>
      </c>
      <c r="C19767" s="49" t="s">
        <v>211</v>
      </c>
    </row>
    <row r="19768" spans="2:3" hidden="1">
      <c r="B19768" s="49" t="s">
        <v>17804</v>
      </c>
      <c r="C19768" s="49" t="s">
        <v>211</v>
      </c>
    </row>
    <row r="19769" spans="2:3" hidden="1">
      <c r="B19769" s="49" t="s">
        <v>17805</v>
      </c>
      <c r="C19769" s="49" t="s">
        <v>211</v>
      </c>
    </row>
    <row r="19770" spans="2:3" hidden="1">
      <c r="B19770" s="49" t="s">
        <v>17806</v>
      </c>
      <c r="C19770" s="49" t="s">
        <v>211</v>
      </c>
    </row>
    <row r="19771" spans="2:3" hidden="1">
      <c r="B19771" s="49" t="s">
        <v>17807</v>
      </c>
      <c r="C19771" s="49" t="s">
        <v>211</v>
      </c>
    </row>
    <row r="19772" spans="2:3" hidden="1">
      <c r="B19772" s="49" t="s">
        <v>17808</v>
      </c>
      <c r="C19772" s="49" t="s">
        <v>211</v>
      </c>
    </row>
    <row r="19773" spans="2:3" hidden="1">
      <c r="B19773" s="49" t="s">
        <v>17809</v>
      </c>
      <c r="C19773" s="49" t="s">
        <v>211</v>
      </c>
    </row>
    <row r="19774" spans="2:3" hidden="1">
      <c r="B19774" s="49" t="s">
        <v>17810</v>
      </c>
      <c r="C19774" s="49" t="s">
        <v>211</v>
      </c>
    </row>
    <row r="19775" spans="2:3" hidden="1">
      <c r="B19775" s="49" t="s">
        <v>17811</v>
      </c>
      <c r="C19775" s="49" t="s">
        <v>211</v>
      </c>
    </row>
    <row r="19776" spans="2:3" hidden="1">
      <c r="B19776" s="49" t="s">
        <v>17812</v>
      </c>
      <c r="C19776" s="49" t="s">
        <v>211</v>
      </c>
    </row>
    <row r="19777" spans="2:3" hidden="1">
      <c r="B19777" s="49" t="s">
        <v>17813</v>
      </c>
      <c r="C19777" s="49" t="s">
        <v>211</v>
      </c>
    </row>
    <row r="19778" spans="2:3" hidden="1">
      <c r="B19778" s="49" t="s">
        <v>17814</v>
      </c>
      <c r="C19778" s="49" t="s">
        <v>211</v>
      </c>
    </row>
    <row r="19779" spans="2:3" hidden="1">
      <c r="B19779" s="49" t="s">
        <v>17815</v>
      </c>
      <c r="C19779" s="49" t="s">
        <v>211</v>
      </c>
    </row>
    <row r="19780" spans="2:3" hidden="1">
      <c r="B19780" s="49" t="s">
        <v>17816</v>
      </c>
      <c r="C19780" s="49" t="s">
        <v>211</v>
      </c>
    </row>
    <row r="19781" spans="2:3" hidden="1">
      <c r="B19781" s="49" t="s">
        <v>17817</v>
      </c>
      <c r="C19781" s="49" t="s">
        <v>211</v>
      </c>
    </row>
    <row r="19782" spans="2:3" hidden="1">
      <c r="B19782" s="49" t="s">
        <v>17818</v>
      </c>
      <c r="C19782" s="49" t="s">
        <v>211</v>
      </c>
    </row>
    <row r="19783" spans="2:3" hidden="1">
      <c r="B19783" s="49" t="s">
        <v>17819</v>
      </c>
      <c r="C19783" s="49" t="s">
        <v>211</v>
      </c>
    </row>
    <row r="19784" spans="2:3" hidden="1">
      <c r="B19784" s="49" t="s">
        <v>17820</v>
      </c>
      <c r="C19784" s="49" t="s">
        <v>211</v>
      </c>
    </row>
    <row r="19785" spans="2:3" hidden="1">
      <c r="B19785" s="49" t="s">
        <v>17821</v>
      </c>
      <c r="C19785" s="49" t="s">
        <v>211</v>
      </c>
    </row>
    <row r="19786" spans="2:3" hidden="1">
      <c r="B19786" s="49" t="s">
        <v>17822</v>
      </c>
      <c r="C19786" s="49" t="s">
        <v>210</v>
      </c>
    </row>
    <row r="19787" spans="2:3" hidden="1">
      <c r="B19787" s="49" t="s">
        <v>17823</v>
      </c>
      <c r="C19787" s="49" t="s">
        <v>210</v>
      </c>
    </row>
    <row r="19788" spans="2:3" hidden="1">
      <c r="B19788" s="49" t="s">
        <v>17824</v>
      </c>
      <c r="C19788" s="49" t="s">
        <v>210</v>
      </c>
    </row>
    <row r="19789" spans="2:3" hidden="1">
      <c r="B19789" s="49" t="s">
        <v>17825</v>
      </c>
      <c r="C19789" s="49" t="s">
        <v>210</v>
      </c>
    </row>
    <row r="19790" spans="2:3" hidden="1">
      <c r="B19790" s="49" t="s">
        <v>17826</v>
      </c>
      <c r="C19790" s="49" t="s">
        <v>210</v>
      </c>
    </row>
    <row r="19791" spans="2:3" hidden="1">
      <c r="B19791" s="49" t="s">
        <v>17827</v>
      </c>
      <c r="C19791" s="49" t="s">
        <v>210</v>
      </c>
    </row>
    <row r="19792" spans="2:3" hidden="1">
      <c r="B19792" s="49" t="s">
        <v>17828</v>
      </c>
      <c r="C19792" s="49" t="s">
        <v>210</v>
      </c>
    </row>
    <row r="19793" spans="2:3" hidden="1">
      <c r="B19793" s="49" t="s">
        <v>17829</v>
      </c>
      <c r="C19793" s="49" t="s">
        <v>210</v>
      </c>
    </row>
    <row r="19794" spans="2:3" hidden="1">
      <c r="B19794" s="49" t="s">
        <v>17830</v>
      </c>
      <c r="C19794" s="49" t="s">
        <v>210</v>
      </c>
    </row>
    <row r="19795" spans="2:3" hidden="1">
      <c r="B19795" s="49" t="s">
        <v>17831</v>
      </c>
      <c r="C19795" s="49" t="s">
        <v>210</v>
      </c>
    </row>
    <row r="19796" spans="2:3" hidden="1">
      <c r="B19796" s="49" t="s">
        <v>17832</v>
      </c>
      <c r="C19796" s="49" t="s">
        <v>210</v>
      </c>
    </row>
    <row r="19797" spans="2:3" hidden="1">
      <c r="B19797" s="49" t="s">
        <v>17833</v>
      </c>
      <c r="C19797" s="49" t="s">
        <v>210</v>
      </c>
    </row>
    <row r="19798" spans="2:3" hidden="1">
      <c r="B19798" s="49" t="s">
        <v>17834</v>
      </c>
      <c r="C19798" s="49" t="s">
        <v>210</v>
      </c>
    </row>
    <row r="19799" spans="2:3" hidden="1">
      <c r="B19799" s="49" t="s">
        <v>17835</v>
      </c>
      <c r="C19799" s="49" t="s">
        <v>210</v>
      </c>
    </row>
    <row r="19800" spans="2:3" hidden="1">
      <c r="B19800" s="49" t="s">
        <v>17836</v>
      </c>
      <c r="C19800" s="49" t="s">
        <v>210</v>
      </c>
    </row>
    <row r="19801" spans="2:3" hidden="1">
      <c r="B19801" s="49" t="s">
        <v>17837</v>
      </c>
      <c r="C19801" s="49" t="s">
        <v>210</v>
      </c>
    </row>
    <row r="19802" spans="2:3" hidden="1">
      <c r="B19802" s="49" t="s">
        <v>17838</v>
      </c>
      <c r="C19802" s="49" t="s">
        <v>210</v>
      </c>
    </row>
    <row r="19803" spans="2:3" hidden="1">
      <c r="B19803" s="49" t="s">
        <v>17839</v>
      </c>
      <c r="C19803" s="49" t="s">
        <v>210</v>
      </c>
    </row>
    <row r="19804" spans="2:3" hidden="1">
      <c r="B19804" s="49" t="s">
        <v>17840</v>
      </c>
      <c r="C19804" s="49" t="s">
        <v>210</v>
      </c>
    </row>
    <row r="19805" spans="2:3" hidden="1">
      <c r="B19805" s="49" t="s">
        <v>17841</v>
      </c>
      <c r="C19805" s="49" t="s">
        <v>210</v>
      </c>
    </row>
    <row r="19806" spans="2:3" hidden="1">
      <c r="B19806" s="49" t="s">
        <v>17842</v>
      </c>
      <c r="C19806" s="49" t="s">
        <v>210</v>
      </c>
    </row>
    <row r="19807" spans="2:3" hidden="1">
      <c r="B19807" s="49" t="s">
        <v>17843</v>
      </c>
      <c r="C19807" s="49" t="s">
        <v>210</v>
      </c>
    </row>
    <row r="19808" spans="2:3" hidden="1">
      <c r="B19808" s="49" t="s">
        <v>17844</v>
      </c>
      <c r="C19808" s="49" t="s">
        <v>210</v>
      </c>
    </row>
    <row r="19809" spans="2:3" hidden="1">
      <c r="B19809" s="49" t="s">
        <v>17845</v>
      </c>
      <c r="C19809" s="49" t="s">
        <v>210</v>
      </c>
    </row>
    <row r="19810" spans="2:3" hidden="1">
      <c r="B19810" s="49" t="s">
        <v>17846</v>
      </c>
      <c r="C19810" s="49" t="s">
        <v>210</v>
      </c>
    </row>
    <row r="19811" spans="2:3" hidden="1">
      <c r="B19811" s="49" t="s">
        <v>17847</v>
      </c>
      <c r="C19811" s="49" t="s">
        <v>210</v>
      </c>
    </row>
    <row r="19812" spans="2:3" hidden="1">
      <c r="B19812" s="49" t="s">
        <v>17848</v>
      </c>
      <c r="C19812" s="49" t="s">
        <v>211</v>
      </c>
    </row>
    <row r="19813" spans="2:3" hidden="1">
      <c r="B19813" s="49" t="s">
        <v>17849</v>
      </c>
      <c r="C19813" s="49" t="s">
        <v>211</v>
      </c>
    </row>
    <row r="19814" spans="2:3" hidden="1">
      <c r="B19814" s="49" t="s">
        <v>17850</v>
      </c>
      <c r="C19814" s="49" t="s">
        <v>211</v>
      </c>
    </row>
    <row r="19815" spans="2:3" hidden="1">
      <c r="B19815" s="49" t="s">
        <v>17851</v>
      </c>
      <c r="C19815" s="49" t="s">
        <v>211</v>
      </c>
    </row>
    <row r="19816" spans="2:3" hidden="1">
      <c r="B19816" s="49" t="s">
        <v>17852</v>
      </c>
      <c r="C19816" s="49" t="s">
        <v>211</v>
      </c>
    </row>
    <row r="19817" spans="2:3" hidden="1">
      <c r="B19817" s="49" t="s">
        <v>17853</v>
      </c>
      <c r="C19817" s="49" t="s">
        <v>211</v>
      </c>
    </row>
    <row r="19818" spans="2:3" hidden="1">
      <c r="B19818" s="49" t="s">
        <v>17854</v>
      </c>
      <c r="C19818" s="49" t="s">
        <v>211</v>
      </c>
    </row>
    <row r="19819" spans="2:3" hidden="1">
      <c r="B19819" s="49" t="s">
        <v>17855</v>
      </c>
      <c r="C19819" s="49" t="s">
        <v>211</v>
      </c>
    </row>
    <row r="19820" spans="2:3" hidden="1">
      <c r="B19820" s="49" t="s">
        <v>17856</v>
      </c>
      <c r="C19820" s="49" t="s">
        <v>210</v>
      </c>
    </row>
    <row r="19821" spans="2:3" hidden="1">
      <c r="B19821" s="49" t="s">
        <v>17857</v>
      </c>
      <c r="C19821" s="49" t="s">
        <v>211</v>
      </c>
    </row>
    <row r="19822" spans="2:3" hidden="1">
      <c r="B19822" s="49" t="s">
        <v>17858</v>
      </c>
      <c r="C19822" s="49" t="s">
        <v>211</v>
      </c>
    </row>
    <row r="19823" spans="2:3" hidden="1">
      <c r="B19823" s="49" t="s">
        <v>17859</v>
      </c>
      <c r="C19823" s="49" t="s">
        <v>211</v>
      </c>
    </row>
    <row r="19824" spans="2:3" hidden="1">
      <c r="B19824" s="49" t="s">
        <v>17860</v>
      </c>
      <c r="C19824" s="49" t="s">
        <v>211</v>
      </c>
    </row>
    <row r="19825" spans="2:3" hidden="1">
      <c r="B19825" s="49" t="s">
        <v>17861</v>
      </c>
      <c r="C19825" s="49" t="s">
        <v>210</v>
      </c>
    </row>
    <row r="19826" spans="2:3" hidden="1">
      <c r="B19826" s="49" t="s">
        <v>17862</v>
      </c>
      <c r="C19826" s="49" t="s">
        <v>210</v>
      </c>
    </row>
    <row r="19827" spans="2:3" hidden="1">
      <c r="B19827" s="49" t="s">
        <v>17863</v>
      </c>
      <c r="C19827" s="49" t="s">
        <v>211</v>
      </c>
    </row>
    <row r="19828" spans="2:3" hidden="1">
      <c r="B19828" s="49" t="s">
        <v>17864</v>
      </c>
      <c r="C19828" s="49" t="s">
        <v>210</v>
      </c>
    </row>
    <row r="19829" spans="2:3" hidden="1">
      <c r="B19829" s="49" t="s">
        <v>17865</v>
      </c>
      <c r="C19829" s="49" t="s">
        <v>210</v>
      </c>
    </row>
    <row r="19830" spans="2:3" hidden="1">
      <c r="B19830" s="49" t="s">
        <v>17866</v>
      </c>
      <c r="C19830" s="49" t="s">
        <v>211</v>
      </c>
    </row>
    <row r="19831" spans="2:3" hidden="1">
      <c r="B19831" s="49" t="s">
        <v>17867</v>
      </c>
      <c r="C19831" s="49" t="s">
        <v>211</v>
      </c>
    </row>
    <row r="19832" spans="2:3" hidden="1">
      <c r="B19832" s="49" t="s">
        <v>17868</v>
      </c>
      <c r="C19832" s="49" t="s">
        <v>211</v>
      </c>
    </row>
    <row r="19833" spans="2:3" hidden="1">
      <c r="B19833" s="49" t="s">
        <v>17869</v>
      </c>
      <c r="C19833" s="49" t="s">
        <v>211</v>
      </c>
    </row>
    <row r="19834" spans="2:3" hidden="1">
      <c r="B19834" s="49" t="s">
        <v>17870</v>
      </c>
      <c r="C19834" s="49" t="s">
        <v>210</v>
      </c>
    </row>
    <row r="19835" spans="2:3" hidden="1">
      <c r="B19835" s="49" t="s">
        <v>17871</v>
      </c>
      <c r="C19835" s="49" t="s">
        <v>210</v>
      </c>
    </row>
    <row r="19836" spans="2:3" hidden="1">
      <c r="B19836" s="49" t="s">
        <v>17872</v>
      </c>
      <c r="C19836" s="49" t="s">
        <v>211</v>
      </c>
    </row>
    <row r="19837" spans="2:3" hidden="1">
      <c r="B19837" s="49" t="s">
        <v>17873</v>
      </c>
      <c r="C19837" s="49" t="s">
        <v>210</v>
      </c>
    </row>
    <row r="19838" spans="2:3" hidden="1">
      <c r="B19838" s="49" t="s">
        <v>17874</v>
      </c>
      <c r="C19838" s="49" t="s">
        <v>210</v>
      </c>
    </row>
    <row r="19839" spans="2:3" hidden="1">
      <c r="B19839" s="49" t="s">
        <v>17875</v>
      </c>
      <c r="C19839" s="49" t="s">
        <v>211</v>
      </c>
    </row>
    <row r="19840" spans="2:3" hidden="1">
      <c r="B19840" s="49" t="s">
        <v>17876</v>
      </c>
      <c r="C19840" s="49" t="s">
        <v>210</v>
      </c>
    </row>
    <row r="19841" spans="2:3" hidden="1">
      <c r="B19841" s="49" t="s">
        <v>17877</v>
      </c>
      <c r="C19841" s="49" t="s">
        <v>210</v>
      </c>
    </row>
    <row r="19842" spans="2:3" hidden="1">
      <c r="B19842" s="49" t="s">
        <v>17878</v>
      </c>
      <c r="C19842" s="49" t="s">
        <v>210</v>
      </c>
    </row>
    <row r="19843" spans="2:3" hidden="1">
      <c r="B19843" s="49" t="s">
        <v>17879</v>
      </c>
      <c r="C19843" s="49" t="s">
        <v>210</v>
      </c>
    </row>
    <row r="19844" spans="2:3" hidden="1">
      <c r="B19844" s="49" t="s">
        <v>17880</v>
      </c>
      <c r="C19844" s="49" t="s">
        <v>210</v>
      </c>
    </row>
    <row r="19845" spans="2:3" hidden="1">
      <c r="B19845" s="49" t="s">
        <v>17881</v>
      </c>
      <c r="C19845" s="49" t="s">
        <v>210</v>
      </c>
    </row>
    <row r="19846" spans="2:3" hidden="1">
      <c r="B19846" s="49" t="s">
        <v>17882</v>
      </c>
      <c r="C19846" s="49" t="s">
        <v>210</v>
      </c>
    </row>
    <row r="19847" spans="2:3" hidden="1">
      <c r="B19847" s="49" t="s">
        <v>17883</v>
      </c>
      <c r="C19847" s="49" t="s">
        <v>210</v>
      </c>
    </row>
    <row r="19848" spans="2:3" hidden="1">
      <c r="B19848" s="49" t="s">
        <v>17884</v>
      </c>
      <c r="C19848" s="49" t="s">
        <v>210</v>
      </c>
    </row>
    <row r="19849" spans="2:3" hidden="1">
      <c r="B19849" s="49" t="s">
        <v>17885</v>
      </c>
      <c r="C19849" s="49" t="s">
        <v>210</v>
      </c>
    </row>
    <row r="19850" spans="2:3" hidden="1">
      <c r="B19850" s="49" t="s">
        <v>17886</v>
      </c>
      <c r="C19850" s="49" t="s">
        <v>210</v>
      </c>
    </row>
    <row r="19851" spans="2:3" hidden="1">
      <c r="B19851" s="49" t="s">
        <v>17887</v>
      </c>
      <c r="C19851" s="49" t="s">
        <v>210</v>
      </c>
    </row>
    <row r="19852" spans="2:3" hidden="1">
      <c r="B19852" s="49" t="s">
        <v>17888</v>
      </c>
      <c r="C19852" s="49" t="s">
        <v>210</v>
      </c>
    </row>
    <row r="19853" spans="2:3" hidden="1">
      <c r="B19853" s="49" t="s">
        <v>17889</v>
      </c>
      <c r="C19853" s="49" t="s">
        <v>210</v>
      </c>
    </row>
    <row r="19854" spans="2:3" hidden="1">
      <c r="B19854" s="49" t="s">
        <v>17890</v>
      </c>
      <c r="C19854" s="49" t="s">
        <v>210</v>
      </c>
    </row>
    <row r="19855" spans="2:3" hidden="1">
      <c r="B19855" s="49" t="s">
        <v>17891</v>
      </c>
      <c r="C19855" s="49" t="s">
        <v>210</v>
      </c>
    </row>
    <row r="19856" spans="2:3" hidden="1">
      <c r="B19856" s="49" t="s">
        <v>17892</v>
      </c>
      <c r="C19856" s="49" t="s">
        <v>210</v>
      </c>
    </row>
    <row r="19857" spans="2:3" hidden="1">
      <c r="B19857" s="49" t="s">
        <v>17893</v>
      </c>
      <c r="C19857" s="49" t="s">
        <v>210</v>
      </c>
    </row>
    <row r="19858" spans="2:3" hidden="1">
      <c r="B19858" s="49" t="s">
        <v>17894</v>
      </c>
      <c r="C19858" s="49" t="s">
        <v>210</v>
      </c>
    </row>
    <row r="19859" spans="2:3" hidden="1">
      <c r="B19859" s="49" t="s">
        <v>17895</v>
      </c>
      <c r="C19859" s="49" t="s">
        <v>210</v>
      </c>
    </row>
    <row r="19860" spans="2:3" hidden="1">
      <c r="B19860" s="49" t="s">
        <v>17896</v>
      </c>
      <c r="C19860" s="49" t="s">
        <v>210</v>
      </c>
    </row>
    <row r="19861" spans="2:3" hidden="1">
      <c r="B19861" s="49" t="s">
        <v>17897</v>
      </c>
      <c r="C19861" s="49" t="s">
        <v>210</v>
      </c>
    </row>
    <row r="19862" spans="2:3" hidden="1">
      <c r="B19862" s="49" t="s">
        <v>17898</v>
      </c>
      <c r="C19862" s="49" t="s">
        <v>210</v>
      </c>
    </row>
    <row r="19863" spans="2:3" hidden="1">
      <c r="B19863" s="49" t="s">
        <v>17899</v>
      </c>
      <c r="C19863" s="49" t="s">
        <v>210</v>
      </c>
    </row>
    <row r="19864" spans="2:3" hidden="1">
      <c r="B19864" s="49" t="s">
        <v>17900</v>
      </c>
      <c r="C19864" s="49" t="s">
        <v>210</v>
      </c>
    </row>
    <row r="19865" spans="2:3" hidden="1">
      <c r="B19865" s="49" t="s">
        <v>17901</v>
      </c>
      <c r="C19865" s="49" t="s">
        <v>213</v>
      </c>
    </row>
    <row r="19866" spans="2:3">
      <c r="B19866" s="49" t="s">
        <v>17902</v>
      </c>
      <c r="C19866" s="49" t="s">
        <v>224</v>
      </c>
    </row>
    <row r="19867" spans="2:3" hidden="1">
      <c r="B19867" s="49" t="s">
        <v>17903</v>
      </c>
      <c r="C19867" s="49" t="s">
        <v>213</v>
      </c>
    </row>
    <row r="19868" spans="2:3">
      <c r="B19868" s="49" t="s">
        <v>17904</v>
      </c>
      <c r="C19868" s="49" t="s">
        <v>224</v>
      </c>
    </row>
    <row r="19869" spans="2:3" hidden="1">
      <c r="B19869" s="49" t="s">
        <v>17905</v>
      </c>
      <c r="C19869" s="49" t="s">
        <v>213</v>
      </c>
    </row>
    <row r="19870" spans="2:3" hidden="1">
      <c r="B19870" s="49" t="s">
        <v>17906</v>
      </c>
      <c r="C19870" s="49" t="s">
        <v>213</v>
      </c>
    </row>
    <row r="19871" spans="2:3">
      <c r="B19871" s="49" t="s">
        <v>17907</v>
      </c>
      <c r="C19871" s="49" t="s">
        <v>224</v>
      </c>
    </row>
    <row r="19872" spans="2:3" hidden="1">
      <c r="B19872" s="49" t="s">
        <v>17908</v>
      </c>
      <c r="C19872" s="49" t="s">
        <v>213</v>
      </c>
    </row>
    <row r="19873" spans="2:3" hidden="1">
      <c r="B19873" s="49" t="s">
        <v>17909</v>
      </c>
      <c r="C19873" s="49" t="s">
        <v>213</v>
      </c>
    </row>
    <row r="19874" spans="2:3" hidden="1">
      <c r="B19874" s="49" t="s">
        <v>17910</v>
      </c>
      <c r="C19874" s="49" t="s">
        <v>213</v>
      </c>
    </row>
    <row r="19875" spans="2:3" hidden="1">
      <c r="B19875" s="49" t="s">
        <v>17911</v>
      </c>
      <c r="C19875" s="49" t="s">
        <v>31</v>
      </c>
    </row>
    <row r="19876" spans="2:3" hidden="1">
      <c r="B19876" s="49" t="s">
        <v>17912</v>
      </c>
      <c r="C19876" s="49" t="s">
        <v>31</v>
      </c>
    </row>
    <row r="19877" spans="2:3" hidden="1">
      <c r="B19877" s="49" t="s">
        <v>17913</v>
      </c>
      <c r="C19877" s="49" t="s">
        <v>31</v>
      </c>
    </row>
    <row r="19878" spans="2:3" hidden="1">
      <c r="B19878" s="49" t="s">
        <v>17914</v>
      </c>
      <c r="C19878" s="49" t="s">
        <v>31</v>
      </c>
    </row>
    <row r="19879" spans="2:3" hidden="1">
      <c r="B19879" s="49" t="s">
        <v>17915</v>
      </c>
      <c r="C19879" s="49" t="s">
        <v>31</v>
      </c>
    </row>
    <row r="19880" spans="2:3" hidden="1">
      <c r="B19880" s="49" t="s">
        <v>17916</v>
      </c>
      <c r="C19880" s="49" t="s">
        <v>31</v>
      </c>
    </row>
    <row r="19881" spans="2:3" hidden="1">
      <c r="B19881" s="49" t="s">
        <v>17917</v>
      </c>
      <c r="C19881" s="49" t="s">
        <v>31</v>
      </c>
    </row>
    <row r="19882" spans="2:3" hidden="1">
      <c r="B19882" s="49" t="s">
        <v>17918</v>
      </c>
      <c r="C19882" s="49" t="s">
        <v>213</v>
      </c>
    </row>
    <row r="19883" spans="2:3">
      <c r="B19883" s="49" t="s">
        <v>17919</v>
      </c>
      <c r="C19883" s="49" t="s">
        <v>224</v>
      </c>
    </row>
    <row r="19884" spans="2:3" hidden="1">
      <c r="B19884" s="49" t="s">
        <v>17920</v>
      </c>
      <c r="C19884" s="49" t="s">
        <v>213</v>
      </c>
    </row>
    <row r="19885" spans="2:3">
      <c r="B19885" s="49" t="s">
        <v>17921</v>
      </c>
      <c r="C19885" s="49" t="s">
        <v>224</v>
      </c>
    </row>
    <row r="19886" spans="2:3" hidden="1">
      <c r="B19886" s="49" t="s">
        <v>17922</v>
      </c>
      <c r="C19886" s="49" t="s">
        <v>213</v>
      </c>
    </row>
    <row r="19887" spans="2:3" hidden="1">
      <c r="B19887" s="49" t="s">
        <v>17923</v>
      </c>
      <c r="C19887" s="49" t="s">
        <v>213</v>
      </c>
    </row>
    <row r="19888" spans="2:3">
      <c r="B19888" s="49" t="s">
        <v>17924</v>
      </c>
      <c r="C19888" s="49" t="s">
        <v>224</v>
      </c>
    </row>
    <row r="19889" spans="2:3" hidden="1">
      <c r="B19889" s="49" t="s">
        <v>17925</v>
      </c>
      <c r="C19889" s="49" t="s">
        <v>213</v>
      </c>
    </row>
    <row r="19890" spans="2:3" hidden="1">
      <c r="B19890" s="49" t="s">
        <v>17926</v>
      </c>
      <c r="C19890" s="49" t="s">
        <v>213</v>
      </c>
    </row>
    <row r="19891" spans="2:3" hidden="1">
      <c r="B19891" s="49" t="s">
        <v>17927</v>
      </c>
      <c r="C19891" s="49" t="s">
        <v>213</v>
      </c>
    </row>
    <row r="19892" spans="2:3" hidden="1">
      <c r="B19892" s="49" t="s">
        <v>17928</v>
      </c>
      <c r="C19892" s="49" t="s">
        <v>31</v>
      </c>
    </row>
    <row r="19893" spans="2:3" hidden="1">
      <c r="B19893" s="49" t="s">
        <v>17929</v>
      </c>
      <c r="C19893" s="49" t="s">
        <v>213</v>
      </c>
    </row>
    <row r="19894" spans="2:3" hidden="1">
      <c r="B19894" s="49" t="s">
        <v>17930</v>
      </c>
      <c r="C19894" s="49" t="s">
        <v>213</v>
      </c>
    </row>
    <row r="19895" spans="2:3" hidden="1">
      <c r="B19895" s="49" t="s">
        <v>17931</v>
      </c>
      <c r="C19895" s="49" t="s">
        <v>213</v>
      </c>
    </row>
    <row r="19896" spans="2:3" hidden="1">
      <c r="B19896" s="49" t="s">
        <v>17932</v>
      </c>
      <c r="C19896" s="49" t="s">
        <v>31</v>
      </c>
    </row>
    <row r="19897" spans="2:3" hidden="1">
      <c r="B19897" s="49" t="s">
        <v>17933</v>
      </c>
      <c r="C19897" s="49" t="s">
        <v>31</v>
      </c>
    </row>
    <row r="19898" spans="2:3" hidden="1">
      <c r="B19898" s="49" t="s">
        <v>17934</v>
      </c>
      <c r="C19898" s="49" t="s">
        <v>31</v>
      </c>
    </row>
    <row r="19899" spans="2:3" hidden="1">
      <c r="B19899" s="49" t="s">
        <v>17935</v>
      </c>
      <c r="C19899" s="49" t="s">
        <v>213</v>
      </c>
    </row>
    <row r="19900" spans="2:3" hidden="1">
      <c r="B19900" s="49" t="s">
        <v>17936</v>
      </c>
      <c r="C19900" s="49" t="s">
        <v>213</v>
      </c>
    </row>
    <row r="19901" spans="2:3">
      <c r="B19901" s="49" t="s">
        <v>17937</v>
      </c>
      <c r="C19901" s="49" t="s">
        <v>224</v>
      </c>
    </row>
    <row r="19902" spans="2:3" hidden="1">
      <c r="B19902" s="49" t="s">
        <v>17938</v>
      </c>
      <c r="C19902" s="49" t="s">
        <v>213</v>
      </c>
    </row>
    <row r="19903" spans="2:3" hidden="1">
      <c r="B19903" s="49" t="s">
        <v>17939</v>
      </c>
      <c r="C19903" s="49" t="s">
        <v>213</v>
      </c>
    </row>
    <row r="19904" spans="2:3">
      <c r="B19904" s="49" t="s">
        <v>17940</v>
      </c>
      <c r="C19904" s="49" t="s">
        <v>224</v>
      </c>
    </row>
    <row r="19905" spans="2:3" hidden="1">
      <c r="B19905" s="49" t="s">
        <v>17941</v>
      </c>
      <c r="C19905" s="49" t="s">
        <v>213</v>
      </c>
    </row>
    <row r="19906" spans="2:3" hidden="1">
      <c r="B19906" s="49" t="s">
        <v>17942</v>
      </c>
      <c r="C19906" s="49" t="s">
        <v>213</v>
      </c>
    </row>
    <row r="19907" spans="2:3" hidden="1">
      <c r="B19907" s="49" t="s">
        <v>17943</v>
      </c>
      <c r="C19907" s="49" t="s">
        <v>213</v>
      </c>
    </row>
    <row r="19908" spans="2:3">
      <c r="B19908" s="49" t="s">
        <v>17944</v>
      </c>
      <c r="C19908" s="49" t="s">
        <v>224</v>
      </c>
    </row>
    <row r="19909" spans="2:3" hidden="1">
      <c r="B19909" s="49" t="s">
        <v>17945</v>
      </c>
      <c r="C19909" s="49" t="s">
        <v>213</v>
      </c>
    </row>
    <row r="19910" spans="2:3" hidden="1">
      <c r="B19910" s="49" t="s">
        <v>17946</v>
      </c>
      <c r="C19910" s="49" t="s">
        <v>213</v>
      </c>
    </row>
    <row r="19911" spans="2:3" hidden="1">
      <c r="B19911" s="49" t="s">
        <v>17947</v>
      </c>
      <c r="C19911" s="49" t="s">
        <v>213</v>
      </c>
    </row>
    <row r="19912" spans="2:3" hidden="1">
      <c r="B19912" s="49" t="s">
        <v>17948</v>
      </c>
      <c r="C19912" s="49" t="s">
        <v>213</v>
      </c>
    </row>
    <row r="19913" spans="2:3" hidden="1">
      <c r="B19913" s="49" t="s">
        <v>17949</v>
      </c>
      <c r="C19913" s="49" t="s">
        <v>213</v>
      </c>
    </row>
    <row r="19914" spans="2:3" hidden="1">
      <c r="B19914" s="49" t="s">
        <v>17950</v>
      </c>
      <c r="C19914" s="49" t="s">
        <v>31</v>
      </c>
    </row>
    <row r="19915" spans="2:3" hidden="1">
      <c r="B19915" s="49" t="s">
        <v>17951</v>
      </c>
      <c r="C19915" s="49" t="s">
        <v>213</v>
      </c>
    </row>
    <row r="19916" spans="2:3" hidden="1">
      <c r="B19916" s="49" t="s">
        <v>17952</v>
      </c>
      <c r="C19916" s="49" t="s">
        <v>213</v>
      </c>
    </row>
    <row r="19917" spans="2:3" hidden="1">
      <c r="B19917" s="49" t="s">
        <v>17953</v>
      </c>
      <c r="C19917" s="49" t="s">
        <v>213</v>
      </c>
    </row>
    <row r="19918" spans="2:3" hidden="1">
      <c r="B19918" s="49" t="s">
        <v>17954</v>
      </c>
      <c r="C19918" s="49" t="s">
        <v>31</v>
      </c>
    </row>
    <row r="19919" spans="2:3" hidden="1">
      <c r="B19919" s="49" t="s">
        <v>17955</v>
      </c>
      <c r="C19919" s="49" t="s">
        <v>31</v>
      </c>
    </row>
    <row r="19920" spans="2:3" hidden="1">
      <c r="B19920" s="49" t="s">
        <v>17956</v>
      </c>
      <c r="C19920" s="49" t="s">
        <v>31</v>
      </c>
    </row>
    <row r="19921" spans="2:3" hidden="1">
      <c r="B19921" s="49" t="s">
        <v>17957</v>
      </c>
      <c r="C19921" s="49" t="s">
        <v>213</v>
      </c>
    </row>
    <row r="19922" spans="2:3" hidden="1">
      <c r="B19922" s="49" t="s">
        <v>17958</v>
      </c>
      <c r="C19922" s="49" t="s">
        <v>213</v>
      </c>
    </row>
    <row r="19923" spans="2:3" hidden="1">
      <c r="B19923" s="49" t="s">
        <v>17959</v>
      </c>
      <c r="C19923" s="49" t="s">
        <v>213</v>
      </c>
    </row>
    <row r="19924" spans="2:3" hidden="1">
      <c r="B19924" s="49" t="s">
        <v>17960</v>
      </c>
      <c r="C19924" s="49" t="s">
        <v>213</v>
      </c>
    </row>
    <row r="19925" spans="2:3" hidden="1">
      <c r="B19925" s="49" t="s">
        <v>17961</v>
      </c>
      <c r="C19925" s="49" t="s">
        <v>213</v>
      </c>
    </row>
    <row r="19926" spans="2:3" hidden="1">
      <c r="B19926" s="49" t="s">
        <v>17962</v>
      </c>
      <c r="C19926" s="49" t="s">
        <v>213</v>
      </c>
    </row>
    <row r="19927" spans="2:3" hidden="1">
      <c r="B19927" s="49" t="s">
        <v>17963</v>
      </c>
      <c r="C19927" s="49" t="s">
        <v>213</v>
      </c>
    </row>
    <row r="19928" spans="2:3" hidden="1">
      <c r="B19928" s="49" t="s">
        <v>17964</v>
      </c>
      <c r="C19928" s="49" t="s">
        <v>213</v>
      </c>
    </row>
    <row r="19929" spans="2:3" hidden="1">
      <c r="B19929" s="49" t="s">
        <v>17965</v>
      </c>
      <c r="C19929" s="49" t="s">
        <v>213</v>
      </c>
    </row>
    <row r="19930" spans="2:3" hidden="1">
      <c r="B19930" s="49" t="s">
        <v>17966</v>
      </c>
      <c r="C19930" s="49" t="s">
        <v>213</v>
      </c>
    </row>
    <row r="19931" spans="2:3" hidden="1">
      <c r="B19931" s="49" t="s">
        <v>17967</v>
      </c>
      <c r="C19931" s="49" t="s">
        <v>213</v>
      </c>
    </row>
    <row r="19932" spans="2:3" hidden="1">
      <c r="B19932" s="49" t="s">
        <v>17968</v>
      </c>
      <c r="C19932" s="49" t="s">
        <v>213</v>
      </c>
    </row>
    <row r="19933" spans="2:3" hidden="1">
      <c r="B19933" s="49" t="s">
        <v>17969</v>
      </c>
      <c r="C19933" s="49" t="s">
        <v>213</v>
      </c>
    </row>
    <row r="19934" spans="2:3" hidden="1">
      <c r="B19934" s="49" t="s">
        <v>17970</v>
      </c>
      <c r="C19934" s="49" t="s">
        <v>213</v>
      </c>
    </row>
    <row r="19935" spans="2:3" hidden="1">
      <c r="B19935" s="49" t="s">
        <v>17971</v>
      </c>
      <c r="C19935" s="49" t="s">
        <v>213</v>
      </c>
    </row>
    <row r="19936" spans="2:3" hidden="1">
      <c r="B19936" s="49" t="s">
        <v>17972</v>
      </c>
      <c r="C19936" s="49" t="s">
        <v>31</v>
      </c>
    </row>
    <row r="19937" spans="2:3" hidden="1">
      <c r="B19937" s="49" t="s">
        <v>17973</v>
      </c>
      <c r="C19937" s="49" t="s">
        <v>213</v>
      </c>
    </row>
    <row r="19938" spans="2:3" hidden="1">
      <c r="B19938" s="49" t="s">
        <v>17974</v>
      </c>
      <c r="C19938" s="49" t="s">
        <v>213</v>
      </c>
    </row>
    <row r="19939" spans="2:3" hidden="1">
      <c r="B19939" s="49" t="s">
        <v>17975</v>
      </c>
      <c r="C19939" s="49" t="s">
        <v>206</v>
      </c>
    </row>
    <row r="19940" spans="2:3" hidden="1">
      <c r="B19940" s="49" t="s">
        <v>17976</v>
      </c>
      <c r="C19940" s="49" t="s">
        <v>206</v>
      </c>
    </row>
    <row r="19941" spans="2:3" hidden="1">
      <c r="B19941" s="49" t="s">
        <v>17977</v>
      </c>
      <c r="C19941" s="49" t="s">
        <v>206</v>
      </c>
    </row>
    <row r="19942" spans="2:3" hidden="1">
      <c r="B19942" s="49" t="s">
        <v>17978</v>
      </c>
      <c r="C19942" s="49" t="s">
        <v>206</v>
      </c>
    </row>
    <row r="19943" spans="2:3" hidden="1">
      <c r="B19943" s="49" t="s">
        <v>17979</v>
      </c>
      <c r="C19943" s="49" t="s">
        <v>206</v>
      </c>
    </row>
    <row r="19944" spans="2:3" hidden="1">
      <c r="B19944" s="49" t="s">
        <v>17980</v>
      </c>
      <c r="C19944" s="49" t="s">
        <v>206</v>
      </c>
    </row>
    <row r="19945" spans="2:3" hidden="1">
      <c r="B19945" s="49" t="s">
        <v>17981</v>
      </c>
      <c r="C19945" s="49" t="s">
        <v>206</v>
      </c>
    </row>
    <row r="19946" spans="2:3" hidden="1">
      <c r="B19946" s="49" t="s">
        <v>17982</v>
      </c>
      <c r="C19946" s="49" t="s">
        <v>206</v>
      </c>
    </row>
    <row r="19947" spans="2:3" hidden="1">
      <c r="B19947" s="49" t="s">
        <v>17983</v>
      </c>
      <c r="C19947" s="49" t="s">
        <v>206</v>
      </c>
    </row>
    <row r="19948" spans="2:3" hidden="1">
      <c r="B19948" s="49" t="s">
        <v>17984</v>
      </c>
      <c r="C19948" s="49" t="s">
        <v>206</v>
      </c>
    </row>
    <row r="19949" spans="2:3" hidden="1">
      <c r="B19949" s="49" t="s">
        <v>17985</v>
      </c>
      <c r="C19949" s="49" t="s">
        <v>206</v>
      </c>
    </row>
    <row r="19950" spans="2:3" hidden="1">
      <c r="B19950" s="49" t="s">
        <v>17986</v>
      </c>
      <c r="C19950" s="49" t="s">
        <v>206</v>
      </c>
    </row>
    <row r="19951" spans="2:3" hidden="1">
      <c r="B19951" s="49" t="s">
        <v>17987</v>
      </c>
      <c r="C19951" s="49" t="s">
        <v>206</v>
      </c>
    </row>
    <row r="19952" spans="2:3" hidden="1">
      <c r="B19952" s="49" t="s">
        <v>17988</v>
      </c>
      <c r="C19952" s="49" t="s">
        <v>206</v>
      </c>
    </row>
    <row r="19953" spans="2:3" hidden="1">
      <c r="B19953" s="49" t="s">
        <v>17989</v>
      </c>
      <c r="C19953" s="49" t="s">
        <v>206</v>
      </c>
    </row>
    <row r="19954" spans="2:3" hidden="1">
      <c r="B19954" s="49" t="s">
        <v>17990</v>
      </c>
      <c r="C19954" s="49" t="s">
        <v>206</v>
      </c>
    </row>
    <row r="19955" spans="2:3" hidden="1">
      <c r="B19955" s="49" t="s">
        <v>17991</v>
      </c>
      <c r="C19955" s="49" t="s">
        <v>206</v>
      </c>
    </row>
    <row r="19956" spans="2:3" hidden="1">
      <c r="B19956" s="49" t="s">
        <v>17992</v>
      </c>
      <c r="C19956" s="49" t="s">
        <v>206</v>
      </c>
    </row>
    <row r="19957" spans="2:3" hidden="1">
      <c r="B19957" s="49" t="s">
        <v>17993</v>
      </c>
      <c r="C19957" s="49" t="s">
        <v>206</v>
      </c>
    </row>
    <row r="19958" spans="2:3" hidden="1">
      <c r="B19958" s="49" t="s">
        <v>17994</v>
      </c>
      <c r="C19958" s="49" t="s">
        <v>206</v>
      </c>
    </row>
    <row r="19959" spans="2:3" hidden="1">
      <c r="B19959" s="49" t="s">
        <v>17995</v>
      </c>
      <c r="C19959" s="49" t="s">
        <v>206</v>
      </c>
    </row>
    <row r="19960" spans="2:3" hidden="1">
      <c r="B19960" s="49" t="s">
        <v>17996</v>
      </c>
      <c r="C19960" s="49" t="s">
        <v>206</v>
      </c>
    </row>
    <row r="19961" spans="2:3" hidden="1">
      <c r="B19961" s="49" t="s">
        <v>17997</v>
      </c>
      <c r="C19961" s="49" t="s">
        <v>206</v>
      </c>
    </row>
    <row r="19962" spans="2:3" hidden="1">
      <c r="B19962" s="49" t="s">
        <v>17998</v>
      </c>
      <c r="C19962" s="49" t="s">
        <v>206</v>
      </c>
    </row>
    <row r="19963" spans="2:3" hidden="1">
      <c r="B19963" s="49" t="s">
        <v>17999</v>
      </c>
      <c r="C19963" s="49" t="s">
        <v>213</v>
      </c>
    </row>
    <row r="19964" spans="2:3">
      <c r="B19964" s="49" t="s">
        <v>18000</v>
      </c>
      <c r="C19964" s="49" t="s">
        <v>224</v>
      </c>
    </row>
    <row r="19965" spans="2:3" hidden="1">
      <c r="B19965" s="49" t="s">
        <v>18001</v>
      </c>
      <c r="C19965" s="49" t="s">
        <v>213</v>
      </c>
    </row>
    <row r="19966" spans="2:3">
      <c r="B19966" s="49" t="s">
        <v>18002</v>
      </c>
      <c r="C19966" s="49" t="s">
        <v>224</v>
      </c>
    </row>
    <row r="19967" spans="2:3" hidden="1">
      <c r="B19967" s="49" t="s">
        <v>18003</v>
      </c>
      <c r="C19967" s="49" t="s">
        <v>213</v>
      </c>
    </row>
    <row r="19968" spans="2:3" hidden="1">
      <c r="B19968" s="49" t="s">
        <v>18004</v>
      </c>
      <c r="C19968" s="49" t="s">
        <v>213</v>
      </c>
    </row>
    <row r="19969" spans="2:3">
      <c r="B19969" s="49" t="s">
        <v>18005</v>
      </c>
      <c r="C19969" s="49" t="s">
        <v>224</v>
      </c>
    </row>
    <row r="19970" spans="2:3" hidden="1">
      <c r="B19970" s="49" t="s">
        <v>18006</v>
      </c>
      <c r="C19970" s="49" t="s">
        <v>213</v>
      </c>
    </row>
    <row r="19971" spans="2:3" hidden="1">
      <c r="B19971" s="49" t="s">
        <v>18007</v>
      </c>
      <c r="C19971" s="49" t="s">
        <v>213</v>
      </c>
    </row>
    <row r="19972" spans="2:3" hidden="1">
      <c r="B19972" s="49" t="s">
        <v>18008</v>
      </c>
      <c r="C19972" s="49" t="s">
        <v>213</v>
      </c>
    </row>
    <row r="19973" spans="2:3" hidden="1">
      <c r="B19973" s="49" t="s">
        <v>18009</v>
      </c>
      <c r="C19973" s="49" t="s">
        <v>31</v>
      </c>
    </row>
    <row r="19974" spans="2:3" hidden="1">
      <c r="B19974" s="49" t="s">
        <v>18010</v>
      </c>
      <c r="C19974" s="49" t="s">
        <v>213</v>
      </c>
    </row>
    <row r="19975" spans="2:3" hidden="1">
      <c r="B19975" s="49" t="s">
        <v>18011</v>
      </c>
      <c r="C19975" s="49" t="s">
        <v>213</v>
      </c>
    </row>
    <row r="19976" spans="2:3" hidden="1">
      <c r="B19976" s="49" t="s">
        <v>18012</v>
      </c>
      <c r="C19976" s="49" t="s">
        <v>213</v>
      </c>
    </row>
    <row r="19977" spans="2:3" hidden="1">
      <c r="B19977" s="49" t="s">
        <v>18013</v>
      </c>
      <c r="C19977" s="49" t="s">
        <v>31</v>
      </c>
    </row>
    <row r="19978" spans="2:3" hidden="1">
      <c r="B19978" s="49" t="s">
        <v>18014</v>
      </c>
      <c r="C19978" s="49" t="s">
        <v>31</v>
      </c>
    </row>
    <row r="19979" spans="2:3" hidden="1">
      <c r="B19979" s="49" t="s">
        <v>18015</v>
      </c>
      <c r="C19979" s="49" t="s">
        <v>31</v>
      </c>
    </row>
    <row r="19980" spans="2:3" hidden="1">
      <c r="B19980" s="49" t="s">
        <v>18016</v>
      </c>
      <c r="C19980" s="49" t="s">
        <v>213</v>
      </c>
    </row>
    <row r="19981" spans="2:3">
      <c r="B19981" s="49" t="s">
        <v>18017</v>
      </c>
      <c r="C19981" s="49" t="s">
        <v>224</v>
      </c>
    </row>
    <row r="19982" spans="2:3" hidden="1">
      <c r="B19982" s="49" t="s">
        <v>18018</v>
      </c>
      <c r="C19982" s="49" t="s">
        <v>213</v>
      </c>
    </row>
    <row r="19983" spans="2:3">
      <c r="B19983" s="49" t="s">
        <v>18019</v>
      </c>
      <c r="C19983" s="49" t="s">
        <v>224</v>
      </c>
    </row>
    <row r="19984" spans="2:3" hidden="1">
      <c r="B19984" s="49" t="s">
        <v>18020</v>
      </c>
      <c r="C19984" s="49" t="s">
        <v>213</v>
      </c>
    </row>
    <row r="19985" spans="2:3" hidden="1">
      <c r="B19985" s="49" t="s">
        <v>18021</v>
      </c>
      <c r="C19985" s="49" t="s">
        <v>213</v>
      </c>
    </row>
    <row r="19986" spans="2:3">
      <c r="B19986" s="49" t="s">
        <v>18022</v>
      </c>
      <c r="C19986" s="49" t="s">
        <v>224</v>
      </c>
    </row>
    <row r="19987" spans="2:3" hidden="1">
      <c r="B19987" s="49" t="s">
        <v>18023</v>
      </c>
      <c r="C19987" s="49" t="s">
        <v>213</v>
      </c>
    </row>
    <row r="19988" spans="2:3" hidden="1">
      <c r="B19988" s="49" t="s">
        <v>18024</v>
      </c>
      <c r="C19988" s="49" t="s">
        <v>213</v>
      </c>
    </row>
    <row r="19989" spans="2:3" hidden="1">
      <c r="B19989" s="49" t="s">
        <v>18025</v>
      </c>
      <c r="C19989" s="49" t="s">
        <v>213</v>
      </c>
    </row>
    <row r="19990" spans="2:3" hidden="1">
      <c r="B19990" s="49" t="s">
        <v>18026</v>
      </c>
      <c r="C19990" s="49" t="s">
        <v>213</v>
      </c>
    </row>
    <row r="19991" spans="2:3" hidden="1">
      <c r="B19991" s="49" t="s">
        <v>18027</v>
      </c>
      <c r="C19991" s="49" t="s">
        <v>213</v>
      </c>
    </row>
    <row r="19992" spans="2:3" hidden="1">
      <c r="B19992" s="49" t="s">
        <v>18028</v>
      </c>
      <c r="C19992" s="49" t="s">
        <v>213</v>
      </c>
    </row>
    <row r="19993" spans="2:3" hidden="1">
      <c r="B19993" s="49" t="s">
        <v>18029</v>
      </c>
      <c r="C19993" s="49" t="s">
        <v>213</v>
      </c>
    </row>
    <row r="19994" spans="2:3" hidden="1">
      <c r="B19994" s="49" t="s">
        <v>18030</v>
      </c>
      <c r="C19994" s="49" t="s">
        <v>31</v>
      </c>
    </row>
    <row r="19995" spans="2:3" hidden="1">
      <c r="B19995" s="49" t="s">
        <v>18031</v>
      </c>
      <c r="C19995" s="49" t="s">
        <v>31</v>
      </c>
    </row>
    <row r="19996" spans="2:3" hidden="1">
      <c r="B19996" s="49" t="s">
        <v>18032</v>
      </c>
      <c r="C19996" s="49" t="s">
        <v>31</v>
      </c>
    </row>
    <row r="19997" spans="2:3" hidden="1">
      <c r="B19997" s="49" t="s">
        <v>18033</v>
      </c>
      <c r="C19997" s="49" t="s">
        <v>213</v>
      </c>
    </row>
    <row r="19998" spans="2:3" hidden="1">
      <c r="B19998" s="49" t="s">
        <v>18034</v>
      </c>
      <c r="C19998" s="49" t="s">
        <v>213</v>
      </c>
    </row>
    <row r="19999" spans="2:3">
      <c r="B19999" s="49" t="s">
        <v>18035</v>
      </c>
      <c r="C19999" s="49" t="s">
        <v>224</v>
      </c>
    </row>
    <row r="20000" spans="2:3" hidden="1">
      <c r="B20000" s="49" t="s">
        <v>18036</v>
      </c>
      <c r="C20000" s="49" t="s">
        <v>213</v>
      </c>
    </row>
    <row r="20001" spans="2:3" hidden="1">
      <c r="B20001" s="49" t="s">
        <v>18037</v>
      </c>
      <c r="C20001" s="49" t="s">
        <v>213</v>
      </c>
    </row>
    <row r="20002" spans="2:3">
      <c r="B20002" s="49" t="s">
        <v>18038</v>
      </c>
      <c r="C20002" s="49" t="s">
        <v>224</v>
      </c>
    </row>
    <row r="20003" spans="2:3" hidden="1">
      <c r="B20003" s="49" t="s">
        <v>18039</v>
      </c>
      <c r="C20003" s="49" t="s">
        <v>213</v>
      </c>
    </row>
    <row r="20004" spans="2:3" hidden="1">
      <c r="B20004" s="49" t="s">
        <v>18040</v>
      </c>
      <c r="C20004" s="49" t="s">
        <v>213</v>
      </c>
    </row>
    <row r="20005" spans="2:3" hidden="1">
      <c r="B20005" s="49" t="s">
        <v>18041</v>
      </c>
      <c r="C20005" s="49" t="s">
        <v>213</v>
      </c>
    </row>
    <row r="20006" spans="2:3">
      <c r="B20006" s="49" t="s">
        <v>18042</v>
      </c>
      <c r="C20006" s="49" t="s">
        <v>224</v>
      </c>
    </row>
    <row r="20007" spans="2:3" hidden="1">
      <c r="B20007" s="49" t="s">
        <v>18043</v>
      </c>
      <c r="C20007" s="49" t="s">
        <v>213</v>
      </c>
    </row>
    <row r="20008" spans="2:3" hidden="1">
      <c r="B20008" s="49" t="s">
        <v>18044</v>
      </c>
      <c r="C20008" s="49" t="s">
        <v>213</v>
      </c>
    </row>
    <row r="20009" spans="2:3" hidden="1">
      <c r="B20009" s="49" t="s">
        <v>18045</v>
      </c>
      <c r="C20009" s="49" t="s">
        <v>213</v>
      </c>
    </row>
    <row r="20010" spans="2:3" hidden="1">
      <c r="B20010" s="49" t="s">
        <v>18046</v>
      </c>
      <c r="C20010" s="49" t="s">
        <v>213</v>
      </c>
    </row>
    <row r="20011" spans="2:3" hidden="1">
      <c r="B20011" s="49" t="s">
        <v>18047</v>
      </c>
      <c r="C20011" s="49" t="s">
        <v>213</v>
      </c>
    </row>
    <row r="20012" spans="2:3" hidden="1">
      <c r="B20012" s="49" t="s">
        <v>18048</v>
      </c>
      <c r="C20012" s="49" t="s">
        <v>213</v>
      </c>
    </row>
    <row r="20013" spans="2:3" hidden="1">
      <c r="B20013" s="49" t="s">
        <v>18049</v>
      </c>
      <c r="C20013" s="49" t="s">
        <v>213</v>
      </c>
    </row>
    <row r="20014" spans="2:3" hidden="1">
      <c r="B20014" s="49" t="s">
        <v>18050</v>
      </c>
      <c r="C20014" s="49" t="s">
        <v>213</v>
      </c>
    </row>
    <row r="20015" spans="2:3" hidden="1">
      <c r="B20015" s="49" t="s">
        <v>18051</v>
      </c>
      <c r="C20015" s="49" t="s">
        <v>213</v>
      </c>
    </row>
    <row r="20016" spans="2:3" hidden="1">
      <c r="B20016" s="49" t="s">
        <v>18052</v>
      </c>
      <c r="C20016" s="49" t="s">
        <v>31</v>
      </c>
    </row>
    <row r="20017" spans="2:3" hidden="1">
      <c r="B20017" s="49" t="s">
        <v>18053</v>
      </c>
      <c r="C20017" s="49" t="s">
        <v>31</v>
      </c>
    </row>
    <row r="20018" spans="2:3" hidden="1">
      <c r="B20018" s="49" t="s">
        <v>18054</v>
      </c>
      <c r="C20018" s="49" t="s">
        <v>31</v>
      </c>
    </row>
    <row r="20019" spans="2:3" hidden="1">
      <c r="B20019" s="49" t="s">
        <v>18055</v>
      </c>
      <c r="C20019" s="49" t="s">
        <v>213</v>
      </c>
    </row>
    <row r="20020" spans="2:3" hidden="1">
      <c r="B20020" s="49" t="s">
        <v>18056</v>
      </c>
      <c r="C20020" s="49" t="s">
        <v>213</v>
      </c>
    </row>
    <row r="20021" spans="2:3" hidden="1">
      <c r="B20021" s="49" t="s">
        <v>18057</v>
      </c>
      <c r="C20021" s="49" t="s">
        <v>213</v>
      </c>
    </row>
    <row r="20022" spans="2:3" hidden="1">
      <c r="B20022" s="49" t="s">
        <v>18058</v>
      </c>
      <c r="C20022" s="49" t="s">
        <v>213</v>
      </c>
    </row>
    <row r="20023" spans="2:3" hidden="1">
      <c r="B20023" s="49" t="s">
        <v>18059</v>
      </c>
      <c r="C20023" s="49" t="s">
        <v>213</v>
      </c>
    </row>
    <row r="20024" spans="2:3" hidden="1">
      <c r="B20024" s="49" t="s">
        <v>18060</v>
      </c>
      <c r="C20024" s="49" t="s">
        <v>213</v>
      </c>
    </row>
    <row r="20025" spans="2:3" hidden="1">
      <c r="B20025" s="49" t="s">
        <v>18061</v>
      </c>
      <c r="C20025" s="49" t="s">
        <v>213</v>
      </c>
    </row>
    <row r="20026" spans="2:3" hidden="1">
      <c r="B20026" s="49" t="s">
        <v>18062</v>
      </c>
      <c r="C20026" s="49" t="s">
        <v>213</v>
      </c>
    </row>
    <row r="20027" spans="2:3" hidden="1">
      <c r="B20027" s="49" t="s">
        <v>18063</v>
      </c>
      <c r="C20027" s="49" t="s">
        <v>213</v>
      </c>
    </row>
    <row r="20028" spans="2:3" hidden="1">
      <c r="B20028" s="49" t="s">
        <v>18064</v>
      </c>
      <c r="C20028" s="49" t="s">
        <v>213</v>
      </c>
    </row>
    <row r="20029" spans="2:3" hidden="1">
      <c r="B20029" s="49" t="s">
        <v>18065</v>
      </c>
      <c r="C20029" s="49" t="s">
        <v>213</v>
      </c>
    </row>
    <row r="20030" spans="2:3" hidden="1">
      <c r="B20030" s="49" t="s">
        <v>18066</v>
      </c>
      <c r="C20030" s="49" t="s">
        <v>213</v>
      </c>
    </row>
    <row r="20031" spans="2:3" hidden="1">
      <c r="B20031" s="49" t="s">
        <v>18067</v>
      </c>
      <c r="C20031" s="49" t="s">
        <v>213</v>
      </c>
    </row>
    <row r="20032" spans="2:3" hidden="1">
      <c r="B20032" s="49" t="s">
        <v>18068</v>
      </c>
      <c r="C20032" s="49" t="s">
        <v>213</v>
      </c>
    </row>
    <row r="20033" spans="2:3" hidden="1">
      <c r="B20033" s="49" t="s">
        <v>18069</v>
      </c>
      <c r="C20033" s="49" t="s">
        <v>213</v>
      </c>
    </row>
    <row r="20034" spans="2:3" hidden="1">
      <c r="B20034" s="49" t="s">
        <v>18070</v>
      </c>
      <c r="C20034" s="49" t="s">
        <v>213</v>
      </c>
    </row>
    <row r="20035" spans="2:3" hidden="1">
      <c r="B20035" s="49" t="s">
        <v>18071</v>
      </c>
      <c r="C20035" s="49" t="s">
        <v>213</v>
      </c>
    </row>
    <row r="20036" spans="2:3" hidden="1">
      <c r="B20036" s="49" t="s">
        <v>18072</v>
      </c>
      <c r="C20036" s="49" t="s">
        <v>213</v>
      </c>
    </row>
    <row r="20037" spans="2:3" hidden="1">
      <c r="B20037" s="49" t="s">
        <v>18073</v>
      </c>
      <c r="C20037" s="49" t="s">
        <v>206</v>
      </c>
    </row>
    <row r="20038" spans="2:3" hidden="1">
      <c r="B20038" s="49" t="s">
        <v>18074</v>
      </c>
      <c r="C20038" s="49" t="s">
        <v>206</v>
      </c>
    </row>
    <row r="20039" spans="2:3" hidden="1">
      <c r="B20039" s="49" t="s">
        <v>18075</v>
      </c>
      <c r="C20039" s="49" t="s">
        <v>206</v>
      </c>
    </row>
    <row r="20040" spans="2:3" hidden="1">
      <c r="B20040" s="49" t="s">
        <v>18076</v>
      </c>
      <c r="C20040" s="49" t="s">
        <v>206</v>
      </c>
    </row>
    <row r="20041" spans="2:3" hidden="1">
      <c r="B20041" s="49" t="s">
        <v>18077</v>
      </c>
      <c r="C20041" s="49" t="s">
        <v>206</v>
      </c>
    </row>
    <row r="20042" spans="2:3" hidden="1">
      <c r="B20042" s="49" t="s">
        <v>18078</v>
      </c>
      <c r="C20042" s="49" t="s">
        <v>206</v>
      </c>
    </row>
    <row r="20043" spans="2:3" hidden="1">
      <c r="B20043" s="49" t="s">
        <v>18079</v>
      </c>
      <c r="C20043" s="49" t="s">
        <v>206</v>
      </c>
    </row>
    <row r="20044" spans="2:3" hidden="1">
      <c r="B20044" s="49" t="s">
        <v>18080</v>
      </c>
      <c r="C20044" s="49" t="s">
        <v>206</v>
      </c>
    </row>
    <row r="20045" spans="2:3" hidden="1">
      <c r="B20045" s="49" t="s">
        <v>18081</v>
      </c>
      <c r="C20045" s="49" t="s">
        <v>206</v>
      </c>
    </row>
    <row r="20046" spans="2:3" hidden="1">
      <c r="B20046" s="49" t="s">
        <v>18082</v>
      </c>
      <c r="C20046" s="49" t="s">
        <v>206</v>
      </c>
    </row>
    <row r="20047" spans="2:3" hidden="1">
      <c r="B20047" s="49" t="s">
        <v>18083</v>
      </c>
      <c r="C20047" s="49" t="s">
        <v>206</v>
      </c>
    </row>
    <row r="20048" spans="2:3" hidden="1">
      <c r="B20048" s="49" t="s">
        <v>18084</v>
      </c>
      <c r="C20048" s="49" t="s">
        <v>206</v>
      </c>
    </row>
    <row r="20049" spans="2:3" hidden="1">
      <c r="B20049" s="49" t="s">
        <v>18085</v>
      </c>
      <c r="C20049" s="49" t="s">
        <v>206</v>
      </c>
    </row>
    <row r="20050" spans="2:3" hidden="1">
      <c r="B20050" s="49" t="s">
        <v>18086</v>
      </c>
      <c r="C20050" s="49" t="s">
        <v>206</v>
      </c>
    </row>
    <row r="20051" spans="2:3" hidden="1">
      <c r="B20051" s="49" t="s">
        <v>18087</v>
      </c>
      <c r="C20051" s="49" t="s">
        <v>206</v>
      </c>
    </row>
    <row r="20052" spans="2:3" hidden="1">
      <c r="B20052" s="49" t="s">
        <v>18088</v>
      </c>
      <c r="C20052" s="49" t="s">
        <v>206</v>
      </c>
    </row>
    <row r="20053" spans="2:3" hidden="1">
      <c r="B20053" s="49" t="s">
        <v>18089</v>
      </c>
      <c r="C20053" s="49" t="s">
        <v>206</v>
      </c>
    </row>
    <row r="20054" spans="2:3" hidden="1">
      <c r="B20054" s="49" t="s">
        <v>18090</v>
      </c>
      <c r="C20054" s="49" t="s">
        <v>206</v>
      </c>
    </row>
    <row r="20055" spans="2:3" hidden="1">
      <c r="B20055" s="49" t="s">
        <v>18091</v>
      </c>
      <c r="C20055" s="49" t="s">
        <v>206</v>
      </c>
    </row>
    <row r="20056" spans="2:3" hidden="1">
      <c r="B20056" s="49" t="s">
        <v>18092</v>
      </c>
      <c r="C20056" s="49" t="s">
        <v>206</v>
      </c>
    </row>
    <row r="20057" spans="2:3" hidden="1">
      <c r="B20057" s="49" t="s">
        <v>18093</v>
      </c>
      <c r="C20057" s="49" t="s">
        <v>206</v>
      </c>
    </row>
    <row r="20058" spans="2:3" hidden="1">
      <c r="B20058" s="49" t="s">
        <v>18094</v>
      </c>
      <c r="C20058" s="49" t="s">
        <v>206</v>
      </c>
    </row>
    <row r="20059" spans="2:3" hidden="1">
      <c r="B20059" s="49" t="s">
        <v>18095</v>
      </c>
      <c r="C20059" s="49" t="s">
        <v>206</v>
      </c>
    </row>
    <row r="20060" spans="2:3" hidden="1">
      <c r="B20060" s="49" t="s">
        <v>18096</v>
      </c>
      <c r="C20060" s="49" t="s">
        <v>206</v>
      </c>
    </row>
    <row r="20061" spans="2:3" hidden="1">
      <c r="B20061" s="49" t="s">
        <v>18097</v>
      </c>
      <c r="C20061" s="49" t="s">
        <v>213</v>
      </c>
    </row>
    <row r="20062" spans="2:3" hidden="1">
      <c r="B20062" s="49" t="s">
        <v>18098</v>
      </c>
      <c r="C20062" s="49" t="s">
        <v>213</v>
      </c>
    </row>
    <row r="20063" spans="2:3">
      <c r="B20063" s="49" t="s">
        <v>18099</v>
      </c>
      <c r="C20063" s="49" t="s">
        <v>224</v>
      </c>
    </row>
    <row r="20064" spans="2:3" hidden="1">
      <c r="B20064" s="49" t="s">
        <v>18100</v>
      </c>
      <c r="C20064" s="49" t="s">
        <v>213</v>
      </c>
    </row>
    <row r="20065" spans="2:3" hidden="1">
      <c r="B20065" s="49" t="s">
        <v>18101</v>
      </c>
      <c r="C20065" s="49" t="s">
        <v>213</v>
      </c>
    </row>
    <row r="20066" spans="2:3">
      <c r="B20066" s="49" t="s">
        <v>18102</v>
      </c>
      <c r="C20066" s="49" t="s">
        <v>224</v>
      </c>
    </row>
    <row r="20067" spans="2:3" hidden="1">
      <c r="B20067" s="49" t="s">
        <v>18103</v>
      </c>
      <c r="C20067" s="49" t="s">
        <v>213</v>
      </c>
    </row>
    <row r="20068" spans="2:3" hidden="1">
      <c r="B20068" s="49" t="s">
        <v>18104</v>
      </c>
      <c r="C20068" s="49" t="s">
        <v>213</v>
      </c>
    </row>
    <row r="20069" spans="2:3" hidden="1">
      <c r="B20069" s="49" t="s">
        <v>18105</v>
      </c>
      <c r="C20069" s="49" t="s">
        <v>213</v>
      </c>
    </row>
    <row r="20070" spans="2:3">
      <c r="B20070" s="49" t="s">
        <v>18106</v>
      </c>
      <c r="C20070" s="49" t="s">
        <v>224</v>
      </c>
    </row>
    <row r="20071" spans="2:3" hidden="1">
      <c r="B20071" s="49" t="s">
        <v>18107</v>
      </c>
      <c r="C20071" s="49" t="s">
        <v>213</v>
      </c>
    </row>
    <row r="20072" spans="2:3" hidden="1">
      <c r="B20072" s="49" t="s">
        <v>18108</v>
      </c>
      <c r="C20072" s="49" t="s">
        <v>213</v>
      </c>
    </row>
    <row r="20073" spans="2:3" hidden="1">
      <c r="B20073" s="49" t="s">
        <v>18109</v>
      </c>
      <c r="C20073" s="49" t="s">
        <v>213</v>
      </c>
    </row>
    <row r="20074" spans="2:3" hidden="1">
      <c r="B20074" s="49" t="s">
        <v>18110</v>
      </c>
      <c r="C20074" s="49" t="s">
        <v>213</v>
      </c>
    </row>
    <row r="20075" spans="2:3" hidden="1">
      <c r="B20075" s="49" t="s">
        <v>18111</v>
      </c>
      <c r="C20075" s="49" t="s">
        <v>213</v>
      </c>
    </row>
    <row r="20076" spans="2:3" hidden="1">
      <c r="B20076" s="49" t="s">
        <v>18112</v>
      </c>
      <c r="C20076" s="49" t="s">
        <v>31</v>
      </c>
    </row>
    <row r="20077" spans="2:3" hidden="1">
      <c r="B20077" s="49" t="s">
        <v>18113</v>
      </c>
      <c r="C20077" s="49" t="s">
        <v>213</v>
      </c>
    </row>
    <row r="20078" spans="2:3" hidden="1">
      <c r="B20078" s="49" t="s">
        <v>18114</v>
      </c>
      <c r="C20078" s="49" t="s">
        <v>213</v>
      </c>
    </row>
    <row r="20079" spans="2:3" hidden="1">
      <c r="B20079" s="49" t="s">
        <v>18115</v>
      </c>
      <c r="C20079" s="49" t="s">
        <v>213</v>
      </c>
    </row>
    <row r="20080" spans="2:3" hidden="1">
      <c r="B20080" s="49" t="s">
        <v>18116</v>
      </c>
      <c r="C20080" s="49" t="s">
        <v>31</v>
      </c>
    </row>
    <row r="20081" spans="2:3" hidden="1">
      <c r="B20081" s="49" t="s">
        <v>18117</v>
      </c>
      <c r="C20081" s="49" t="s">
        <v>31</v>
      </c>
    </row>
    <row r="20082" spans="2:3" hidden="1">
      <c r="B20082" s="49" t="s">
        <v>18118</v>
      </c>
      <c r="C20082" s="49" t="s">
        <v>31</v>
      </c>
    </row>
    <row r="20083" spans="2:3" hidden="1">
      <c r="B20083" s="49" t="s">
        <v>18119</v>
      </c>
      <c r="C20083" s="49" t="s">
        <v>213</v>
      </c>
    </row>
    <row r="20084" spans="2:3" hidden="1">
      <c r="B20084" s="49" t="s">
        <v>18120</v>
      </c>
      <c r="C20084" s="49" t="s">
        <v>213</v>
      </c>
    </row>
    <row r="20085" spans="2:3">
      <c r="B20085" s="49" t="s">
        <v>18121</v>
      </c>
      <c r="C20085" s="49" t="s">
        <v>224</v>
      </c>
    </row>
    <row r="20086" spans="2:3" hidden="1">
      <c r="B20086" s="49" t="s">
        <v>18122</v>
      </c>
      <c r="C20086" s="49" t="s">
        <v>213</v>
      </c>
    </row>
    <row r="20087" spans="2:3" hidden="1">
      <c r="B20087" s="49" t="s">
        <v>18123</v>
      </c>
      <c r="C20087" s="49" t="s">
        <v>213</v>
      </c>
    </row>
    <row r="20088" spans="2:3">
      <c r="B20088" s="49" t="s">
        <v>18124</v>
      </c>
      <c r="C20088" s="49" t="s">
        <v>224</v>
      </c>
    </row>
    <row r="20089" spans="2:3" hidden="1">
      <c r="B20089" s="49" t="s">
        <v>18125</v>
      </c>
      <c r="C20089" s="49" t="s">
        <v>213</v>
      </c>
    </row>
    <row r="20090" spans="2:3" hidden="1">
      <c r="B20090" s="49" t="s">
        <v>18126</v>
      </c>
      <c r="C20090" s="49" t="s">
        <v>213</v>
      </c>
    </row>
    <row r="20091" spans="2:3" hidden="1">
      <c r="B20091" s="49" t="s">
        <v>18127</v>
      </c>
      <c r="C20091" s="49" t="s">
        <v>213</v>
      </c>
    </row>
    <row r="20092" spans="2:3">
      <c r="B20092" s="49" t="s">
        <v>18128</v>
      </c>
      <c r="C20092" s="49" t="s">
        <v>224</v>
      </c>
    </row>
    <row r="20093" spans="2:3" hidden="1">
      <c r="B20093" s="49" t="s">
        <v>18129</v>
      </c>
      <c r="C20093" s="49" t="s">
        <v>213</v>
      </c>
    </row>
    <row r="20094" spans="2:3" hidden="1">
      <c r="B20094" s="49" t="s">
        <v>18130</v>
      </c>
      <c r="C20094" s="49" t="s">
        <v>213</v>
      </c>
    </row>
    <row r="20095" spans="2:3" hidden="1">
      <c r="B20095" s="49" t="s">
        <v>18131</v>
      </c>
      <c r="C20095" s="49" t="s">
        <v>213</v>
      </c>
    </row>
    <row r="20096" spans="2:3" hidden="1">
      <c r="B20096" s="49" t="s">
        <v>18132</v>
      </c>
      <c r="C20096" s="49" t="s">
        <v>213</v>
      </c>
    </row>
    <row r="20097" spans="2:3" hidden="1">
      <c r="B20097" s="49" t="s">
        <v>18133</v>
      </c>
      <c r="C20097" s="49" t="s">
        <v>213</v>
      </c>
    </row>
    <row r="20098" spans="2:3" hidden="1">
      <c r="B20098" s="49" t="s">
        <v>18134</v>
      </c>
      <c r="C20098" s="49" t="s">
        <v>213</v>
      </c>
    </row>
    <row r="20099" spans="2:3" hidden="1">
      <c r="B20099" s="49" t="s">
        <v>18135</v>
      </c>
      <c r="C20099" s="49" t="s">
        <v>213</v>
      </c>
    </row>
    <row r="20100" spans="2:3" hidden="1">
      <c r="B20100" s="49" t="s">
        <v>18136</v>
      </c>
      <c r="C20100" s="49" t="s">
        <v>213</v>
      </c>
    </row>
    <row r="20101" spans="2:3" hidden="1">
      <c r="B20101" s="49" t="s">
        <v>18137</v>
      </c>
      <c r="C20101" s="49" t="s">
        <v>213</v>
      </c>
    </row>
    <row r="20102" spans="2:3" hidden="1">
      <c r="B20102" s="49" t="s">
        <v>18138</v>
      </c>
      <c r="C20102" s="49" t="s">
        <v>31</v>
      </c>
    </row>
    <row r="20103" spans="2:3" hidden="1">
      <c r="B20103" s="49" t="s">
        <v>18139</v>
      </c>
      <c r="C20103" s="49" t="s">
        <v>31</v>
      </c>
    </row>
    <row r="20104" spans="2:3" hidden="1">
      <c r="B20104" s="49" t="s">
        <v>18140</v>
      </c>
      <c r="C20104" s="49" t="s">
        <v>31</v>
      </c>
    </row>
    <row r="20105" spans="2:3" hidden="1">
      <c r="B20105" s="49" t="s">
        <v>18141</v>
      </c>
      <c r="C20105" s="49" t="s">
        <v>213</v>
      </c>
    </row>
    <row r="20106" spans="2:3" hidden="1">
      <c r="B20106" s="49" t="s">
        <v>18142</v>
      </c>
      <c r="C20106" s="49" t="s">
        <v>213</v>
      </c>
    </row>
    <row r="20107" spans="2:3" hidden="1">
      <c r="B20107" s="49" t="s">
        <v>18143</v>
      </c>
      <c r="C20107" s="49" t="s">
        <v>213</v>
      </c>
    </row>
    <row r="20108" spans="2:3">
      <c r="B20108" s="49" t="s">
        <v>18144</v>
      </c>
      <c r="C20108" s="49" t="s">
        <v>224</v>
      </c>
    </row>
    <row r="20109" spans="2:3" hidden="1">
      <c r="B20109" s="49" t="s">
        <v>18145</v>
      </c>
      <c r="C20109" s="49" t="s">
        <v>213</v>
      </c>
    </row>
    <row r="20110" spans="2:3" hidden="1">
      <c r="B20110" s="49" t="s">
        <v>18146</v>
      </c>
      <c r="C20110" s="49" t="s">
        <v>213</v>
      </c>
    </row>
    <row r="20111" spans="2:3" hidden="1">
      <c r="B20111" s="49" t="s">
        <v>18147</v>
      </c>
      <c r="C20111" s="49" t="s">
        <v>213</v>
      </c>
    </row>
    <row r="20112" spans="2:3">
      <c r="B20112" s="49" t="s">
        <v>18148</v>
      </c>
      <c r="C20112" s="49" t="s">
        <v>224</v>
      </c>
    </row>
    <row r="20113" spans="2:3" hidden="1">
      <c r="B20113" s="49" t="s">
        <v>18149</v>
      </c>
      <c r="C20113" s="49" t="s">
        <v>213</v>
      </c>
    </row>
    <row r="20114" spans="2:3" hidden="1">
      <c r="B20114" s="49" t="s">
        <v>18150</v>
      </c>
      <c r="C20114" s="49" t="s">
        <v>213</v>
      </c>
    </row>
    <row r="20115" spans="2:3" hidden="1">
      <c r="B20115" s="49" t="s">
        <v>18151</v>
      </c>
      <c r="C20115" s="49" t="s">
        <v>213</v>
      </c>
    </row>
    <row r="20116" spans="2:3" hidden="1">
      <c r="B20116" s="49" t="s">
        <v>18152</v>
      </c>
      <c r="C20116" s="49" t="s">
        <v>213</v>
      </c>
    </row>
    <row r="20117" spans="2:3" hidden="1">
      <c r="B20117" s="49" t="s">
        <v>18153</v>
      </c>
      <c r="C20117" s="49" t="s">
        <v>213</v>
      </c>
    </row>
    <row r="20118" spans="2:3">
      <c r="B20118" s="49" t="s">
        <v>18154</v>
      </c>
      <c r="C20118" s="49" t="s">
        <v>224</v>
      </c>
    </row>
    <row r="20119" spans="2:3" hidden="1">
      <c r="B20119" s="49" t="s">
        <v>18155</v>
      </c>
      <c r="C20119" s="49" t="s">
        <v>213</v>
      </c>
    </row>
    <row r="20120" spans="2:3" hidden="1">
      <c r="B20120" s="49" t="s">
        <v>18156</v>
      </c>
      <c r="C20120" s="49" t="s">
        <v>213</v>
      </c>
    </row>
    <row r="20121" spans="2:3" hidden="1">
      <c r="B20121" s="49" t="s">
        <v>18157</v>
      </c>
      <c r="C20121" s="49" t="s">
        <v>213</v>
      </c>
    </row>
    <row r="20122" spans="2:3" hidden="1">
      <c r="B20122" s="49" t="s">
        <v>18158</v>
      </c>
      <c r="C20122" s="49" t="s">
        <v>213</v>
      </c>
    </row>
    <row r="20123" spans="2:3" hidden="1">
      <c r="B20123" s="49" t="s">
        <v>18159</v>
      </c>
      <c r="C20123" s="49" t="s">
        <v>213</v>
      </c>
    </row>
    <row r="20124" spans="2:3" hidden="1">
      <c r="B20124" s="49" t="s">
        <v>18160</v>
      </c>
      <c r="C20124" s="49" t="s">
        <v>213</v>
      </c>
    </row>
    <row r="20125" spans="2:3" hidden="1">
      <c r="B20125" s="49" t="s">
        <v>18161</v>
      </c>
      <c r="C20125" s="49" t="s">
        <v>213</v>
      </c>
    </row>
    <row r="20126" spans="2:3" hidden="1">
      <c r="B20126" s="49" t="s">
        <v>18162</v>
      </c>
      <c r="C20126" s="49" t="s">
        <v>213</v>
      </c>
    </row>
    <row r="20127" spans="2:3" hidden="1">
      <c r="B20127" s="49" t="s">
        <v>18163</v>
      </c>
      <c r="C20127" s="49" t="s">
        <v>213</v>
      </c>
    </row>
    <row r="20128" spans="2:3" hidden="1">
      <c r="B20128" s="49" t="s">
        <v>18164</v>
      </c>
      <c r="C20128" s="49" t="s">
        <v>31</v>
      </c>
    </row>
    <row r="20129" spans="2:3" hidden="1">
      <c r="B20129" s="49" t="s">
        <v>18165</v>
      </c>
      <c r="C20129" s="49" t="s">
        <v>31</v>
      </c>
    </row>
    <row r="20130" spans="2:3" hidden="1">
      <c r="B20130" s="49" t="s">
        <v>18166</v>
      </c>
      <c r="C20130" s="49" t="s">
        <v>31</v>
      </c>
    </row>
    <row r="20131" spans="2:3" hidden="1">
      <c r="B20131" s="49" t="s">
        <v>18167</v>
      </c>
      <c r="C20131" s="49" t="s">
        <v>213</v>
      </c>
    </row>
    <row r="20132" spans="2:3" hidden="1">
      <c r="B20132" s="49" t="s">
        <v>18168</v>
      </c>
      <c r="C20132" s="49" t="s">
        <v>213</v>
      </c>
    </row>
    <row r="20133" spans="2:3" hidden="1">
      <c r="B20133" s="49" t="s">
        <v>18169</v>
      </c>
      <c r="C20133" s="49" t="s">
        <v>213</v>
      </c>
    </row>
    <row r="20134" spans="2:3" hidden="1">
      <c r="B20134" s="49" t="s">
        <v>18170</v>
      </c>
      <c r="C20134" s="49" t="s">
        <v>213</v>
      </c>
    </row>
    <row r="20135" spans="2:3" hidden="1">
      <c r="B20135" s="49" t="s">
        <v>18171</v>
      </c>
      <c r="C20135" s="49" t="s">
        <v>213</v>
      </c>
    </row>
    <row r="20136" spans="2:3" hidden="1">
      <c r="B20136" s="49" t="s">
        <v>18172</v>
      </c>
      <c r="C20136" s="49" t="s">
        <v>213</v>
      </c>
    </row>
    <row r="20137" spans="2:3" hidden="1">
      <c r="B20137" s="49" t="s">
        <v>18173</v>
      </c>
      <c r="C20137" s="49" t="s">
        <v>213</v>
      </c>
    </row>
    <row r="20138" spans="2:3" hidden="1">
      <c r="B20138" s="49" t="s">
        <v>18174</v>
      </c>
      <c r="C20138" s="49" t="s">
        <v>213</v>
      </c>
    </row>
    <row r="20139" spans="2:3" hidden="1">
      <c r="B20139" s="49" t="s">
        <v>18175</v>
      </c>
      <c r="C20139" s="49" t="s">
        <v>213</v>
      </c>
    </row>
    <row r="20140" spans="2:3" hidden="1">
      <c r="B20140" s="49" t="s">
        <v>18176</v>
      </c>
      <c r="C20140" s="49" t="s">
        <v>213</v>
      </c>
    </row>
    <row r="20141" spans="2:3" hidden="1">
      <c r="B20141" s="49" t="s">
        <v>18177</v>
      </c>
      <c r="C20141" s="49" t="s">
        <v>213</v>
      </c>
    </row>
    <row r="20142" spans="2:3" hidden="1">
      <c r="B20142" s="49" t="s">
        <v>18178</v>
      </c>
      <c r="C20142" s="49" t="s">
        <v>213</v>
      </c>
    </row>
    <row r="20143" spans="2:3" hidden="1">
      <c r="B20143" s="49" t="s">
        <v>18179</v>
      </c>
      <c r="C20143" s="49" t="s">
        <v>213</v>
      </c>
    </row>
    <row r="20144" spans="2:3" hidden="1">
      <c r="B20144" s="49" t="s">
        <v>18180</v>
      </c>
      <c r="C20144" s="49" t="s">
        <v>213</v>
      </c>
    </row>
    <row r="20145" spans="2:3" hidden="1">
      <c r="B20145" s="49" t="s">
        <v>18181</v>
      </c>
      <c r="C20145" s="49" t="s">
        <v>213</v>
      </c>
    </row>
    <row r="20146" spans="2:3" hidden="1">
      <c r="B20146" s="49" t="s">
        <v>18182</v>
      </c>
      <c r="C20146" s="49" t="s">
        <v>213</v>
      </c>
    </row>
    <row r="20147" spans="2:3" hidden="1">
      <c r="B20147" s="49" t="s">
        <v>18183</v>
      </c>
      <c r="C20147" s="49" t="s">
        <v>213</v>
      </c>
    </row>
    <row r="20148" spans="2:3" hidden="1">
      <c r="B20148" s="49" t="s">
        <v>18184</v>
      </c>
      <c r="C20148" s="49" t="s">
        <v>213</v>
      </c>
    </row>
    <row r="20149" spans="2:3" hidden="1">
      <c r="B20149" s="49" t="s">
        <v>18185</v>
      </c>
      <c r="C20149" s="49" t="s">
        <v>213</v>
      </c>
    </row>
    <row r="20150" spans="2:3" hidden="1">
      <c r="B20150" s="49" t="s">
        <v>18186</v>
      </c>
      <c r="C20150" s="49" t="s">
        <v>213</v>
      </c>
    </row>
    <row r="20151" spans="2:3" hidden="1">
      <c r="B20151" s="49" t="s">
        <v>18187</v>
      </c>
      <c r="C20151" s="49" t="s">
        <v>213</v>
      </c>
    </row>
    <row r="20152" spans="2:3" hidden="1">
      <c r="B20152" s="49" t="s">
        <v>18188</v>
      </c>
      <c r="C20152" s="49" t="s">
        <v>213</v>
      </c>
    </row>
    <row r="20153" spans="2:3" hidden="1">
      <c r="B20153" s="49" t="s">
        <v>18189</v>
      </c>
      <c r="C20153" s="49" t="s">
        <v>206</v>
      </c>
    </row>
    <row r="20154" spans="2:3" hidden="1">
      <c r="B20154" s="49" t="s">
        <v>18190</v>
      </c>
      <c r="C20154" s="49" t="s">
        <v>206</v>
      </c>
    </row>
    <row r="20155" spans="2:3" hidden="1">
      <c r="B20155" s="49" t="s">
        <v>18191</v>
      </c>
      <c r="C20155" s="49" t="s">
        <v>206</v>
      </c>
    </row>
    <row r="20156" spans="2:3" hidden="1">
      <c r="B20156" s="49" t="s">
        <v>18192</v>
      </c>
      <c r="C20156" s="49" t="s">
        <v>206</v>
      </c>
    </row>
    <row r="20157" spans="2:3" hidden="1">
      <c r="B20157" s="49" t="s">
        <v>18193</v>
      </c>
      <c r="C20157" s="49" t="s">
        <v>206</v>
      </c>
    </row>
    <row r="20158" spans="2:3" hidden="1">
      <c r="B20158" s="49" t="s">
        <v>18194</v>
      </c>
      <c r="C20158" s="49" t="s">
        <v>206</v>
      </c>
    </row>
    <row r="20159" spans="2:3" hidden="1">
      <c r="B20159" s="49" t="s">
        <v>18195</v>
      </c>
      <c r="C20159" s="49" t="s">
        <v>206</v>
      </c>
    </row>
    <row r="20160" spans="2:3" hidden="1">
      <c r="B20160" s="49" t="s">
        <v>18196</v>
      </c>
      <c r="C20160" s="49" t="s">
        <v>206</v>
      </c>
    </row>
    <row r="20161" spans="2:3" hidden="1">
      <c r="B20161" s="49" t="s">
        <v>18197</v>
      </c>
      <c r="C20161" s="49" t="s">
        <v>206</v>
      </c>
    </row>
    <row r="20162" spans="2:3" hidden="1">
      <c r="B20162" s="49" t="s">
        <v>18198</v>
      </c>
      <c r="C20162" s="49" t="s">
        <v>206</v>
      </c>
    </row>
    <row r="20163" spans="2:3" hidden="1">
      <c r="B20163" s="49" t="s">
        <v>18199</v>
      </c>
      <c r="C20163" s="49" t="s">
        <v>206</v>
      </c>
    </row>
    <row r="20164" spans="2:3" hidden="1">
      <c r="B20164" s="49" t="s">
        <v>18200</v>
      </c>
      <c r="C20164" s="49" t="s">
        <v>206</v>
      </c>
    </row>
    <row r="20165" spans="2:3" hidden="1">
      <c r="B20165" s="49" t="s">
        <v>18201</v>
      </c>
      <c r="C20165" s="49" t="s">
        <v>206</v>
      </c>
    </row>
    <row r="20166" spans="2:3" hidden="1">
      <c r="B20166" s="49" t="s">
        <v>18202</v>
      </c>
      <c r="C20166" s="49" t="s">
        <v>206</v>
      </c>
    </row>
    <row r="20167" spans="2:3" hidden="1">
      <c r="B20167" s="49" t="s">
        <v>18203</v>
      </c>
      <c r="C20167" s="49" t="s">
        <v>206</v>
      </c>
    </row>
    <row r="20168" spans="2:3" hidden="1">
      <c r="B20168" s="49" t="s">
        <v>18204</v>
      </c>
      <c r="C20168" s="49" t="s">
        <v>206</v>
      </c>
    </row>
    <row r="20169" spans="2:3" hidden="1">
      <c r="B20169" s="49" t="s">
        <v>18205</v>
      </c>
      <c r="C20169" s="49" t="s">
        <v>206</v>
      </c>
    </row>
    <row r="20170" spans="2:3" hidden="1">
      <c r="B20170" s="49" t="s">
        <v>18206</v>
      </c>
      <c r="C20170" s="49" t="s">
        <v>206</v>
      </c>
    </row>
    <row r="20171" spans="2:3" hidden="1">
      <c r="B20171" s="49" t="s">
        <v>18207</v>
      </c>
      <c r="C20171" s="49" t="s">
        <v>206</v>
      </c>
    </row>
    <row r="20172" spans="2:3" hidden="1">
      <c r="B20172" s="49" t="s">
        <v>18208</v>
      </c>
      <c r="C20172" s="49" t="s">
        <v>206</v>
      </c>
    </row>
    <row r="20173" spans="2:3" hidden="1">
      <c r="B20173" s="49" t="s">
        <v>18209</v>
      </c>
      <c r="C20173" s="49" t="s">
        <v>206</v>
      </c>
    </row>
    <row r="20174" spans="2:3" hidden="1">
      <c r="B20174" s="49" t="s">
        <v>18210</v>
      </c>
      <c r="C20174" s="49" t="s">
        <v>206</v>
      </c>
    </row>
    <row r="20175" spans="2:3" hidden="1">
      <c r="B20175" s="49" t="s">
        <v>18211</v>
      </c>
      <c r="C20175" s="49" t="s">
        <v>206</v>
      </c>
    </row>
    <row r="20176" spans="2:3" hidden="1">
      <c r="B20176" s="49" t="s">
        <v>18212</v>
      </c>
      <c r="C20176" s="49" t="s">
        <v>206</v>
      </c>
    </row>
    <row r="20177" spans="2:3" hidden="1">
      <c r="B20177" s="49" t="s">
        <v>18213</v>
      </c>
      <c r="C20177" s="49" t="s">
        <v>213</v>
      </c>
    </row>
    <row r="20178" spans="2:3" hidden="1">
      <c r="B20178" s="49" t="s">
        <v>18214</v>
      </c>
      <c r="C20178" s="49" t="s">
        <v>213</v>
      </c>
    </row>
    <row r="20179" spans="2:3" hidden="1">
      <c r="B20179" s="49" t="s">
        <v>18215</v>
      </c>
      <c r="C20179" s="49" t="s">
        <v>213</v>
      </c>
    </row>
    <row r="20180" spans="2:3" hidden="1">
      <c r="B20180" s="49" t="s">
        <v>18216</v>
      </c>
      <c r="C20180" s="49" t="s">
        <v>213</v>
      </c>
    </row>
    <row r="20181" spans="2:3" hidden="1">
      <c r="B20181" s="49" t="s">
        <v>18217</v>
      </c>
      <c r="C20181" s="49" t="s">
        <v>213</v>
      </c>
    </row>
    <row r="20182" spans="2:3" hidden="1">
      <c r="B20182" s="49" t="s">
        <v>18218</v>
      </c>
      <c r="C20182" s="49" t="s">
        <v>213</v>
      </c>
    </row>
    <row r="20183" spans="2:3" hidden="1">
      <c r="B20183" s="49" t="s">
        <v>18219</v>
      </c>
      <c r="C20183" s="49" t="s">
        <v>213</v>
      </c>
    </row>
    <row r="20184" spans="2:3" hidden="1">
      <c r="B20184" s="49" t="s">
        <v>18220</v>
      </c>
      <c r="C20184" s="49" t="s">
        <v>213</v>
      </c>
    </row>
    <row r="20185" spans="2:3" hidden="1">
      <c r="B20185" s="49" t="s">
        <v>18221</v>
      </c>
      <c r="C20185" s="49" t="s">
        <v>213</v>
      </c>
    </row>
    <row r="20186" spans="2:3" hidden="1">
      <c r="B20186" s="49" t="s">
        <v>18222</v>
      </c>
      <c r="C20186" s="49" t="s">
        <v>213</v>
      </c>
    </row>
    <row r="20187" spans="2:3" hidden="1">
      <c r="B20187" s="49" t="s">
        <v>18223</v>
      </c>
      <c r="C20187" s="49" t="s">
        <v>213</v>
      </c>
    </row>
    <row r="20188" spans="2:3" hidden="1">
      <c r="B20188" s="49" t="s">
        <v>18224</v>
      </c>
      <c r="C20188" s="49" t="s">
        <v>213</v>
      </c>
    </row>
    <row r="20189" spans="2:3" hidden="1">
      <c r="B20189" s="49" t="s">
        <v>18225</v>
      </c>
      <c r="C20189" s="49" t="s">
        <v>213</v>
      </c>
    </row>
    <row r="20190" spans="2:3" hidden="1">
      <c r="B20190" s="49" t="s">
        <v>18226</v>
      </c>
      <c r="C20190" s="49" t="s">
        <v>213</v>
      </c>
    </row>
    <row r="20191" spans="2:3" hidden="1">
      <c r="B20191" s="49" t="s">
        <v>18227</v>
      </c>
      <c r="C20191" s="49" t="s">
        <v>213</v>
      </c>
    </row>
    <row r="20192" spans="2:3" hidden="1">
      <c r="B20192" s="49" t="s">
        <v>18228</v>
      </c>
      <c r="C20192" s="49" t="s">
        <v>31</v>
      </c>
    </row>
    <row r="20193" spans="2:3" hidden="1">
      <c r="B20193" s="49" t="s">
        <v>18229</v>
      </c>
      <c r="C20193" s="49" t="s">
        <v>213</v>
      </c>
    </row>
    <row r="20194" spans="2:3" hidden="1">
      <c r="B20194" s="49" t="s">
        <v>18230</v>
      </c>
      <c r="C20194" s="49" t="s">
        <v>213</v>
      </c>
    </row>
    <row r="20195" spans="2:3" hidden="1">
      <c r="B20195" s="49" t="s">
        <v>18231</v>
      </c>
      <c r="C20195" s="49" t="s">
        <v>213</v>
      </c>
    </row>
    <row r="20196" spans="2:3" hidden="1">
      <c r="B20196" s="49" t="s">
        <v>18232</v>
      </c>
      <c r="C20196" s="49" t="s">
        <v>213</v>
      </c>
    </row>
    <row r="20197" spans="2:3" hidden="1">
      <c r="B20197" s="49" t="s">
        <v>18233</v>
      </c>
      <c r="C20197" s="49" t="s">
        <v>213</v>
      </c>
    </row>
    <row r="20198" spans="2:3" hidden="1">
      <c r="B20198" s="49" t="s">
        <v>18234</v>
      </c>
      <c r="C20198" s="49" t="s">
        <v>213</v>
      </c>
    </row>
    <row r="20199" spans="2:3" hidden="1">
      <c r="B20199" s="49" t="s">
        <v>18235</v>
      </c>
      <c r="C20199" s="49" t="s">
        <v>213</v>
      </c>
    </row>
    <row r="20200" spans="2:3" hidden="1">
      <c r="B20200" s="49" t="s">
        <v>18236</v>
      </c>
      <c r="C20200" s="49" t="s">
        <v>213</v>
      </c>
    </row>
    <row r="20201" spans="2:3" hidden="1">
      <c r="B20201" s="49" t="s">
        <v>18237</v>
      </c>
      <c r="C20201" s="49" t="s">
        <v>213</v>
      </c>
    </row>
    <row r="20202" spans="2:3" hidden="1">
      <c r="B20202" s="49" t="s">
        <v>18238</v>
      </c>
      <c r="C20202" s="49" t="s">
        <v>213</v>
      </c>
    </row>
    <row r="20203" spans="2:3" hidden="1">
      <c r="B20203" s="49" t="s">
        <v>18239</v>
      </c>
      <c r="C20203" s="49" t="s">
        <v>213</v>
      </c>
    </row>
    <row r="20204" spans="2:3" hidden="1">
      <c r="B20204" s="49" t="s">
        <v>18240</v>
      </c>
      <c r="C20204" s="49" t="s">
        <v>213</v>
      </c>
    </row>
    <row r="20205" spans="2:3" hidden="1">
      <c r="B20205" s="49" t="s">
        <v>18241</v>
      </c>
      <c r="C20205" s="49" t="s">
        <v>213</v>
      </c>
    </row>
    <row r="20206" spans="2:3" hidden="1">
      <c r="B20206" s="49" t="s">
        <v>18242</v>
      </c>
      <c r="C20206" s="49" t="s">
        <v>213</v>
      </c>
    </row>
    <row r="20207" spans="2:3" hidden="1">
      <c r="B20207" s="49" t="s">
        <v>18243</v>
      </c>
      <c r="C20207" s="49" t="s">
        <v>213</v>
      </c>
    </row>
    <row r="20208" spans="2:3" hidden="1">
      <c r="B20208" s="49" t="s">
        <v>18244</v>
      </c>
      <c r="C20208" s="49" t="s">
        <v>213</v>
      </c>
    </row>
    <row r="20209" spans="2:3" hidden="1">
      <c r="B20209" s="49" t="s">
        <v>18245</v>
      </c>
      <c r="C20209" s="49" t="s">
        <v>213</v>
      </c>
    </row>
    <row r="20210" spans="2:3" hidden="1">
      <c r="B20210" s="49" t="s">
        <v>18246</v>
      </c>
      <c r="C20210" s="49" t="s">
        <v>213</v>
      </c>
    </row>
    <row r="20211" spans="2:3" hidden="1">
      <c r="B20211" s="49" t="s">
        <v>18247</v>
      </c>
      <c r="C20211" s="49" t="s">
        <v>213</v>
      </c>
    </row>
    <row r="20212" spans="2:3" hidden="1">
      <c r="B20212" s="49" t="s">
        <v>18248</v>
      </c>
      <c r="C20212" s="49" t="s">
        <v>213</v>
      </c>
    </row>
    <row r="20213" spans="2:3" hidden="1">
      <c r="B20213" s="49" t="s">
        <v>18249</v>
      </c>
      <c r="C20213" s="49" t="s">
        <v>213</v>
      </c>
    </row>
    <row r="20214" spans="2:3" hidden="1">
      <c r="B20214" s="49" t="s">
        <v>18250</v>
      </c>
      <c r="C20214" s="49" t="s">
        <v>213</v>
      </c>
    </row>
    <row r="20215" spans="2:3" hidden="1">
      <c r="B20215" s="49" t="s">
        <v>18251</v>
      </c>
      <c r="C20215" s="49" t="s">
        <v>213</v>
      </c>
    </row>
    <row r="20216" spans="2:3" hidden="1">
      <c r="B20216" s="49" t="s">
        <v>18252</v>
      </c>
      <c r="C20216" s="49" t="s">
        <v>213</v>
      </c>
    </row>
    <row r="20217" spans="2:3" hidden="1">
      <c r="B20217" s="49" t="s">
        <v>18253</v>
      </c>
      <c r="C20217" s="49" t="s">
        <v>213</v>
      </c>
    </row>
    <row r="20218" spans="2:3" hidden="1">
      <c r="B20218" s="49" t="s">
        <v>18254</v>
      </c>
      <c r="C20218" s="49" t="s">
        <v>213</v>
      </c>
    </row>
    <row r="20219" spans="2:3" hidden="1">
      <c r="B20219" s="49" t="s">
        <v>18255</v>
      </c>
      <c r="C20219" s="49" t="s">
        <v>213</v>
      </c>
    </row>
    <row r="20220" spans="2:3" hidden="1">
      <c r="B20220" s="49" t="s">
        <v>18256</v>
      </c>
      <c r="C20220" s="49" t="s">
        <v>213</v>
      </c>
    </row>
    <row r="20221" spans="2:3" hidden="1">
      <c r="B20221" s="49" t="s">
        <v>18257</v>
      </c>
      <c r="C20221" s="49" t="s">
        <v>213</v>
      </c>
    </row>
    <row r="20222" spans="2:3" hidden="1">
      <c r="B20222" s="49" t="s">
        <v>18258</v>
      </c>
      <c r="C20222" s="49" t="s">
        <v>213</v>
      </c>
    </row>
    <row r="20223" spans="2:3" hidden="1">
      <c r="B20223" s="49" t="s">
        <v>18259</v>
      </c>
      <c r="C20223" s="49" t="s">
        <v>213</v>
      </c>
    </row>
    <row r="20224" spans="2:3" hidden="1">
      <c r="B20224" s="49" t="s">
        <v>18260</v>
      </c>
      <c r="C20224" s="49" t="s">
        <v>213</v>
      </c>
    </row>
    <row r="20225" spans="2:3" hidden="1">
      <c r="B20225" s="49" t="s">
        <v>18261</v>
      </c>
      <c r="C20225" s="49" t="s">
        <v>213</v>
      </c>
    </row>
    <row r="20226" spans="2:3" hidden="1">
      <c r="B20226" s="49" t="s">
        <v>18262</v>
      </c>
      <c r="C20226" s="49" t="s">
        <v>213</v>
      </c>
    </row>
    <row r="20227" spans="2:3" hidden="1">
      <c r="B20227" s="49" t="s">
        <v>18263</v>
      </c>
      <c r="C20227" s="49" t="s">
        <v>213</v>
      </c>
    </row>
    <row r="20228" spans="2:3" hidden="1">
      <c r="B20228" s="49" t="s">
        <v>18264</v>
      </c>
      <c r="C20228" s="49" t="s">
        <v>213</v>
      </c>
    </row>
    <row r="20229" spans="2:3" hidden="1">
      <c r="B20229" s="49" t="s">
        <v>18265</v>
      </c>
      <c r="C20229" s="49" t="s">
        <v>213</v>
      </c>
    </row>
    <row r="20230" spans="2:3" hidden="1">
      <c r="B20230" s="49" t="s">
        <v>18266</v>
      </c>
      <c r="C20230" s="49" t="s">
        <v>213</v>
      </c>
    </row>
    <row r="20231" spans="2:3" hidden="1">
      <c r="B20231" s="49" t="s">
        <v>18267</v>
      </c>
      <c r="C20231" s="49" t="s">
        <v>213</v>
      </c>
    </row>
    <row r="20232" spans="2:3" hidden="1">
      <c r="B20232" s="49" t="s">
        <v>18268</v>
      </c>
      <c r="C20232" s="49" t="s">
        <v>213</v>
      </c>
    </row>
    <row r="20233" spans="2:3" hidden="1">
      <c r="B20233" s="49" t="s">
        <v>18269</v>
      </c>
      <c r="C20233" s="49" t="s">
        <v>213</v>
      </c>
    </row>
    <row r="20234" spans="2:3" hidden="1">
      <c r="B20234" s="49" t="s">
        <v>18270</v>
      </c>
      <c r="C20234" s="49" t="s">
        <v>213</v>
      </c>
    </row>
    <row r="20235" spans="2:3" hidden="1">
      <c r="B20235" s="49" t="s">
        <v>18271</v>
      </c>
      <c r="C20235" s="49" t="s">
        <v>213</v>
      </c>
    </row>
    <row r="20236" spans="2:3" hidden="1">
      <c r="B20236" s="49" t="s">
        <v>18272</v>
      </c>
      <c r="C20236" s="49" t="s">
        <v>213</v>
      </c>
    </row>
    <row r="20237" spans="2:3" hidden="1">
      <c r="B20237" s="49" t="s">
        <v>18273</v>
      </c>
      <c r="C20237" s="49" t="s">
        <v>213</v>
      </c>
    </row>
    <row r="20238" spans="2:3" hidden="1">
      <c r="B20238" s="49" t="s">
        <v>18274</v>
      </c>
      <c r="C20238" s="49" t="s">
        <v>213</v>
      </c>
    </row>
    <row r="20239" spans="2:3" hidden="1">
      <c r="B20239" s="49" t="s">
        <v>18275</v>
      </c>
      <c r="C20239" s="49" t="s">
        <v>213</v>
      </c>
    </row>
    <row r="20240" spans="2:3" hidden="1">
      <c r="B20240" s="49" t="s">
        <v>18276</v>
      </c>
      <c r="C20240" s="49" t="s">
        <v>213</v>
      </c>
    </row>
    <row r="20241" spans="2:3" hidden="1">
      <c r="B20241" s="49" t="s">
        <v>18277</v>
      </c>
      <c r="C20241" s="49" t="s">
        <v>213</v>
      </c>
    </row>
    <row r="20242" spans="2:3" hidden="1">
      <c r="B20242" s="49" t="s">
        <v>18278</v>
      </c>
      <c r="C20242" s="49" t="s">
        <v>213</v>
      </c>
    </row>
    <row r="20243" spans="2:3" hidden="1">
      <c r="B20243" s="49" t="s">
        <v>18279</v>
      </c>
      <c r="C20243" s="49" t="s">
        <v>213</v>
      </c>
    </row>
    <row r="20244" spans="2:3" hidden="1">
      <c r="B20244" s="49" t="s">
        <v>18280</v>
      </c>
      <c r="C20244" s="49" t="s">
        <v>213</v>
      </c>
    </row>
    <row r="20245" spans="2:3" hidden="1">
      <c r="B20245" s="49" t="s">
        <v>18281</v>
      </c>
      <c r="C20245" s="49" t="s">
        <v>213</v>
      </c>
    </row>
    <row r="20246" spans="2:3" hidden="1">
      <c r="B20246" s="49" t="s">
        <v>18282</v>
      </c>
      <c r="C20246" s="49" t="s">
        <v>213</v>
      </c>
    </row>
    <row r="20247" spans="2:3" hidden="1">
      <c r="B20247" s="49" t="s">
        <v>18283</v>
      </c>
      <c r="C20247" s="49" t="s">
        <v>213</v>
      </c>
    </row>
    <row r="20248" spans="2:3" hidden="1">
      <c r="B20248" s="49" t="s">
        <v>18284</v>
      </c>
      <c r="C20248" s="49" t="s">
        <v>213</v>
      </c>
    </row>
    <row r="20249" spans="2:3" hidden="1">
      <c r="B20249" s="49" t="s">
        <v>18285</v>
      </c>
      <c r="C20249" s="49" t="s">
        <v>213</v>
      </c>
    </row>
    <row r="20250" spans="2:3" hidden="1">
      <c r="B20250" s="49" t="s">
        <v>18286</v>
      </c>
      <c r="C20250" s="49" t="s">
        <v>206</v>
      </c>
    </row>
    <row r="20251" spans="2:3" hidden="1">
      <c r="B20251" s="49" t="s">
        <v>18287</v>
      </c>
      <c r="C20251" s="49" t="s">
        <v>206</v>
      </c>
    </row>
    <row r="20252" spans="2:3" hidden="1">
      <c r="B20252" s="49" t="s">
        <v>18288</v>
      </c>
      <c r="C20252" s="49" t="s">
        <v>206</v>
      </c>
    </row>
    <row r="20253" spans="2:3" hidden="1">
      <c r="B20253" s="49" t="s">
        <v>18289</v>
      </c>
      <c r="C20253" s="49" t="s">
        <v>206</v>
      </c>
    </row>
    <row r="20254" spans="2:3" hidden="1">
      <c r="B20254" s="49" t="s">
        <v>18290</v>
      </c>
      <c r="C20254" s="49" t="s">
        <v>206</v>
      </c>
    </row>
    <row r="20255" spans="2:3" hidden="1">
      <c r="B20255" s="49" t="s">
        <v>18291</v>
      </c>
      <c r="C20255" s="49" t="s">
        <v>206</v>
      </c>
    </row>
    <row r="20256" spans="2:3" hidden="1">
      <c r="B20256" s="49" t="s">
        <v>18292</v>
      </c>
      <c r="C20256" s="49" t="s">
        <v>206</v>
      </c>
    </row>
    <row r="20257" spans="2:3" hidden="1">
      <c r="B20257" s="49" t="s">
        <v>18293</v>
      </c>
      <c r="C20257" s="49" t="s">
        <v>206</v>
      </c>
    </row>
    <row r="20258" spans="2:3" hidden="1">
      <c r="B20258" s="49" t="s">
        <v>18294</v>
      </c>
      <c r="C20258" s="49" t="s">
        <v>206</v>
      </c>
    </row>
    <row r="20259" spans="2:3" hidden="1">
      <c r="B20259" s="49" t="s">
        <v>18295</v>
      </c>
      <c r="C20259" s="49" t="s">
        <v>209</v>
      </c>
    </row>
    <row r="20260" spans="2:3" hidden="1">
      <c r="B20260" s="49" t="s">
        <v>18296</v>
      </c>
      <c r="C20260" s="49" t="s">
        <v>209</v>
      </c>
    </row>
    <row r="20261" spans="2:3" hidden="1">
      <c r="B20261" s="49" t="s">
        <v>18297</v>
      </c>
      <c r="C20261" s="49" t="s">
        <v>209</v>
      </c>
    </row>
    <row r="20262" spans="2:3" hidden="1">
      <c r="B20262" s="49" t="s">
        <v>18298</v>
      </c>
      <c r="C20262" s="49" t="s">
        <v>209</v>
      </c>
    </row>
    <row r="20263" spans="2:3" hidden="1">
      <c r="B20263" s="49" t="s">
        <v>18299</v>
      </c>
      <c r="C20263" s="49" t="s">
        <v>209</v>
      </c>
    </row>
    <row r="20264" spans="2:3" hidden="1">
      <c r="B20264" s="49" t="s">
        <v>18300</v>
      </c>
      <c r="C20264" s="49" t="s">
        <v>209</v>
      </c>
    </row>
    <row r="20265" spans="2:3" hidden="1">
      <c r="B20265" s="49" t="s">
        <v>18301</v>
      </c>
      <c r="C20265" s="49" t="s">
        <v>209</v>
      </c>
    </row>
    <row r="20266" spans="2:3" hidden="1">
      <c r="B20266" s="49" t="s">
        <v>18302</v>
      </c>
      <c r="C20266" s="49" t="s">
        <v>209</v>
      </c>
    </row>
    <row r="20267" spans="2:3" hidden="1">
      <c r="B20267" s="49" t="s">
        <v>18303</v>
      </c>
      <c r="C20267" s="49" t="s">
        <v>209</v>
      </c>
    </row>
    <row r="20268" spans="2:3" hidden="1">
      <c r="B20268" s="49" t="s">
        <v>18304</v>
      </c>
      <c r="C20268" s="49" t="s">
        <v>209</v>
      </c>
    </row>
    <row r="20269" spans="2:3" hidden="1">
      <c r="B20269" s="49" t="s">
        <v>18305</v>
      </c>
      <c r="C20269" s="49" t="s">
        <v>209</v>
      </c>
    </row>
    <row r="20270" spans="2:3" hidden="1">
      <c r="B20270" s="49" t="s">
        <v>18306</v>
      </c>
      <c r="C20270" s="49" t="s">
        <v>209</v>
      </c>
    </row>
    <row r="20271" spans="2:3" hidden="1">
      <c r="B20271" s="49" t="s">
        <v>18307</v>
      </c>
      <c r="C20271" s="49" t="s">
        <v>209</v>
      </c>
    </row>
    <row r="20272" spans="2:3" hidden="1">
      <c r="B20272" s="49" t="s">
        <v>18308</v>
      </c>
      <c r="C20272" s="49" t="s">
        <v>209</v>
      </c>
    </row>
    <row r="20273" spans="2:3" hidden="1">
      <c r="B20273" s="49" t="s">
        <v>18309</v>
      </c>
      <c r="C20273" s="49" t="s">
        <v>209</v>
      </c>
    </row>
    <row r="20274" spans="2:3" hidden="1">
      <c r="B20274" s="49" t="s">
        <v>18310</v>
      </c>
      <c r="C20274" s="49" t="s">
        <v>209</v>
      </c>
    </row>
    <row r="20275" spans="2:3" hidden="1">
      <c r="B20275" s="49" t="s">
        <v>18311</v>
      </c>
      <c r="C20275" s="49" t="s">
        <v>209</v>
      </c>
    </row>
    <row r="20276" spans="2:3" hidden="1">
      <c r="B20276" s="49" t="s">
        <v>18312</v>
      </c>
      <c r="C20276" s="49" t="s">
        <v>209</v>
      </c>
    </row>
    <row r="20277" spans="2:3" hidden="1">
      <c r="B20277" s="49" t="s">
        <v>18313</v>
      </c>
      <c r="C20277" s="49" t="s">
        <v>209</v>
      </c>
    </row>
    <row r="20278" spans="2:3" hidden="1">
      <c r="B20278" s="49" t="s">
        <v>18314</v>
      </c>
      <c r="C20278" s="49" t="s">
        <v>209</v>
      </c>
    </row>
    <row r="20279" spans="2:3" hidden="1">
      <c r="B20279" s="49" t="s">
        <v>18315</v>
      </c>
      <c r="C20279" s="49" t="s">
        <v>209</v>
      </c>
    </row>
    <row r="20280" spans="2:3" hidden="1">
      <c r="B20280" s="49" t="s">
        <v>18316</v>
      </c>
      <c r="C20280" s="49" t="s">
        <v>209</v>
      </c>
    </row>
    <row r="20281" spans="2:3" hidden="1">
      <c r="B20281" s="49" t="s">
        <v>18317</v>
      </c>
      <c r="C20281" s="49" t="s">
        <v>209</v>
      </c>
    </row>
    <row r="20282" spans="2:3" hidden="1">
      <c r="B20282" s="49" t="s">
        <v>18318</v>
      </c>
      <c r="C20282" s="49" t="s">
        <v>209</v>
      </c>
    </row>
    <row r="20283" spans="2:3" hidden="1">
      <c r="B20283" s="49" t="s">
        <v>18319</v>
      </c>
      <c r="C20283" s="49" t="s">
        <v>209</v>
      </c>
    </row>
    <row r="20284" spans="2:3" hidden="1">
      <c r="B20284" s="49" t="s">
        <v>18320</v>
      </c>
      <c r="C20284" s="49" t="s">
        <v>209</v>
      </c>
    </row>
    <row r="20285" spans="2:3" hidden="1">
      <c r="B20285" s="49" t="s">
        <v>18321</v>
      </c>
      <c r="C20285" s="49" t="s">
        <v>209</v>
      </c>
    </row>
    <row r="20286" spans="2:3" hidden="1">
      <c r="B20286" s="49" t="s">
        <v>18322</v>
      </c>
      <c r="C20286" s="49" t="s">
        <v>209</v>
      </c>
    </row>
    <row r="20287" spans="2:3" hidden="1">
      <c r="B20287" s="49" t="s">
        <v>18323</v>
      </c>
      <c r="C20287" s="49" t="s">
        <v>209</v>
      </c>
    </row>
    <row r="20288" spans="2:3" hidden="1">
      <c r="B20288" s="49" t="s">
        <v>18324</v>
      </c>
      <c r="C20288" s="49" t="s">
        <v>209</v>
      </c>
    </row>
    <row r="20289" spans="2:3" hidden="1">
      <c r="B20289" s="49" t="s">
        <v>18325</v>
      </c>
      <c r="C20289" s="49" t="s">
        <v>209</v>
      </c>
    </row>
    <row r="20290" spans="2:3" hidden="1">
      <c r="B20290" s="49" t="s">
        <v>18326</v>
      </c>
      <c r="C20290" s="49" t="s">
        <v>209</v>
      </c>
    </row>
    <row r="20291" spans="2:3" hidden="1">
      <c r="B20291" s="49" t="s">
        <v>18327</v>
      </c>
      <c r="C20291" s="49" t="s">
        <v>209</v>
      </c>
    </row>
    <row r="20292" spans="2:3" hidden="1">
      <c r="B20292" s="49" t="s">
        <v>18328</v>
      </c>
      <c r="C20292" s="49" t="s">
        <v>209</v>
      </c>
    </row>
    <row r="20293" spans="2:3" hidden="1">
      <c r="B20293" s="49" t="s">
        <v>18329</v>
      </c>
      <c r="C20293" s="49" t="s">
        <v>209</v>
      </c>
    </row>
    <row r="20294" spans="2:3" hidden="1">
      <c r="B20294" s="49" t="s">
        <v>18330</v>
      </c>
      <c r="C20294" s="49" t="s">
        <v>209</v>
      </c>
    </row>
    <row r="20295" spans="2:3" hidden="1">
      <c r="B20295" s="49" t="s">
        <v>18331</v>
      </c>
      <c r="C20295" s="49" t="s">
        <v>209</v>
      </c>
    </row>
    <row r="20296" spans="2:3" hidden="1">
      <c r="B20296" s="49" t="s">
        <v>18332</v>
      </c>
      <c r="C20296" s="49" t="s">
        <v>209</v>
      </c>
    </row>
    <row r="20297" spans="2:3" hidden="1">
      <c r="B20297" s="49" t="s">
        <v>18333</v>
      </c>
      <c r="C20297" s="49" t="s">
        <v>209</v>
      </c>
    </row>
    <row r="20298" spans="2:3" hidden="1">
      <c r="B20298" s="49" t="s">
        <v>18334</v>
      </c>
      <c r="C20298" s="49" t="s">
        <v>209</v>
      </c>
    </row>
    <row r="20299" spans="2:3" hidden="1">
      <c r="B20299" s="49" t="s">
        <v>18335</v>
      </c>
      <c r="C20299" s="49" t="s">
        <v>209</v>
      </c>
    </row>
    <row r="20300" spans="2:3" hidden="1">
      <c r="B20300" s="49" t="s">
        <v>18336</v>
      </c>
      <c r="C20300" s="49" t="s">
        <v>209</v>
      </c>
    </row>
    <row r="20301" spans="2:3" hidden="1">
      <c r="B20301" s="49" t="s">
        <v>18337</v>
      </c>
      <c r="C20301" s="49" t="s">
        <v>209</v>
      </c>
    </row>
    <row r="20302" spans="2:3" hidden="1">
      <c r="B20302" s="49" t="s">
        <v>18338</v>
      </c>
      <c r="C20302" s="49" t="s">
        <v>209</v>
      </c>
    </row>
    <row r="20303" spans="2:3" hidden="1">
      <c r="B20303" s="49" t="s">
        <v>18339</v>
      </c>
      <c r="C20303" s="49" t="s">
        <v>209</v>
      </c>
    </row>
    <row r="20304" spans="2:3" hidden="1">
      <c r="B20304" s="49" t="s">
        <v>18340</v>
      </c>
      <c r="C20304" s="49" t="s">
        <v>209</v>
      </c>
    </row>
    <row r="20305" spans="2:3" hidden="1">
      <c r="B20305" s="49" t="s">
        <v>18341</v>
      </c>
      <c r="C20305" s="49" t="s">
        <v>209</v>
      </c>
    </row>
    <row r="20306" spans="2:3" hidden="1">
      <c r="B20306" s="49" t="s">
        <v>18342</v>
      </c>
      <c r="C20306" s="49" t="s">
        <v>209</v>
      </c>
    </row>
    <row r="20307" spans="2:3" hidden="1">
      <c r="B20307" s="49" t="s">
        <v>18343</v>
      </c>
      <c r="C20307" s="49" t="s">
        <v>209</v>
      </c>
    </row>
    <row r="20308" spans="2:3" hidden="1">
      <c r="B20308" s="49" t="s">
        <v>18344</v>
      </c>
      <c r="C20308" s="49" t="s">
        <v>209</v>
      </c>
    </row>
    <row r="20309" spans="2:3" hidden="1">
      <c r="B20309" s="49" t="s">
        <v>18345</v>
      </c>
      <c r="C20309" s="49" t="s">
        <v>209</v>
      </c>
    </row>
    <row r="20310" spans="2:3" hidden="1">
      <c r="B20310" s="49" t="s">
        <v>18346</v>
      </c>
      <c r="C20310" s="49" t="s">
        <v>209</v>
      </c>
    </row>
    <row r="20311" spans="2:3" hidden="1">
      <c r="B20311" s="49" t="s">
        <v>18347</v>
      </c>
      <c r="C20311" s="49" t="s">
        <v>209</v>
      </c>
    </row>
    <row r="20312" spans="2:3" hidden="1">
      <c r="B20312" s="49" t="s">
        <v>18348</v>
      </c>
      <c r="C20312" s="49" t="s">
        <v>209</v>
      </c>
    </row>
    <row r="20313" spans="2:3" hidden="1">
      <c r="B20313" s="49" t="s">
        <v>18349</v>
      </c>
      <c r="C20313" s="49" t="s">
        <v>209</v>
      </c>
    </row>
    <row r="20314" spans="2:3" hidden="1">
      <c r="B20314" s="49" t="s">
        <v>18350</v>
      </c>
      <c r="C20314" s="49" t="s">
        <v>209</v>
      </c>
    </row>
    <row r="20315" spans="2:3" hidden="1">
      <c r="B20315" s="49" t="s">
        <v>18351</v>
      </c>
      <c r="C20315" s="49" t="s">
        <v>209</v>
      </c>
    </row>
    <row r="20316" spans="2:3" hidden="1">
      <c r="B20316" s="49" t="s">
        <v>18352</v>
      </c>
      <c r="C20316" s="49" t="s">
        <v>209</v>
      </c>
    </row>
    <row r="20317" spans="2:3" hidden="1">
      <c r="B20317" s="49" t="s">
        <v>18353</v>
      </c>
      <c r="C20317" s="49" t="s">
        <v>209</v>
      </c>
    </row>
    <row r="20318" spans="2:3" hidden="1">
      <c r="B20318" s="49" t="s">
        <v>18354</v>
      </c>
      <c r="C20318" s="49" t="s">
        <v>209</v>
      </c>
    </row>
    <row r="20319" spans="2:3" hidden="1">
      <c r="B20319" s="49" t="s">
        <v>18355</v>
      </c>
      <c r="C20319" s="49" t="s">
        <v>209</v>
      </c>
    </row>
    <row r="20320" spans="2:3" hidden="1">
      <c r="B20320" s="49" t="s">
        <v>18356</v>
      </c>
      <c r="C20320" s="49" t="s">
        <v>209</v>
      </c>
    </row>
    <row r="20321" spans="2:3" hidden="1">
      <c r="B20321" s="49" t="s">
        <v>18357</v>
      </c>
      <c r="C20321" s="49" t="s">
        <v>209</v>
      </c>
    </row>
    <row r="20322" spans="2:3" hidden="1">
      <c r="B20322" s="49" t="s">
        <v>18358</v>
      </c>
      <c r="C20322" s="49" t="s">
        <v>209</v>
      </c>
    </row>
    <row r="20323" spans="2:3" hidden="1">
      <c r="B20323" s="49" t="s">
        <v>18359</v>
      </c>
      <c r="C20323" s="49" t="s">
        <v>209</v>
      </c>
    </row>
    <row r="20324" spans="2:3" hidden="1">
      <c r="B20324" s="49" t="s">
        <v>18360</v>
      </c>
      <c r="C20324" s="49" t="s">
        <v>209</v>
      </c>
    </row>
    <row r="20325" spans="2:3" hidden="1">
      <c r="B20325" s="49" t="s">
        <v>18361</v>
      </c>
      <c r="C20325" s="49" t="s">
        <v>209</v>
      </c>
    </row>
    <row r="20326" spans="2:3" hidden="1">
      <c r="B20326" s="49" t="s">
        <v>18362</v>
      </c>
      <c r="C20326" s="49" t="s">
        <v>209</v>
      </c>
    </row>
    <row r="20327" spans="2:3" hidden="1">
      <c r="B20327" s="49" t="s">
        <v>18363</v>
      </c>
      <c r="C20327" s="49" t="s">
        <v>209</v>
      </c>
    </row>
    <row r="20328" spans="2:3" hidden="1">
      <c r="B20328" s="49" t="s">
        <v>18364</v>
      </c>
      <c r="C20328" s="49" t="s">
        <v>209</v>
      </c>
    </row>
    <row r="20329" spans="2:3" hidden="1">
      <c r="B20329" s="49" t="s">
        <v>18365</v>
      </c>
      <c r="C20329" s="49" t="s">
        <v>209</v>
      </c>
    </row>
    <row r="20330" spans="2:3" hidden="1">
      <c r="B20330" s="49" t="s">
        <v>18366</v>
      </c>
      <c r="C20330" s="49" t="s">
        <v>209</v>
      </c>
    </row>
    <row r="20331" spans="2:3" hidden="1">
      <c r="B20331" s="49" t="s">
        <v>18367</v>
      </c>
      <c r="C20331" s="49" t="s">
        <v>209</v>
      </c>
    </row>
    <row r="20332" spans="2:3" hidden="1">
      <c r="B20332" s="49" t="s">
        <v>18368</v>
      </c>
      <c r="C20332" s="49" t="s">
        <v>209</v>
      </c>
    </row>
    <row r="20333" spans="2:3" hidden="1">
      <c r="B20333" s="49" t="s">
        <v>18369</v>
      </c>
      <c r="C20333" s="49" t="s">
        <v>209</v>
      </c>
    </row>
    <row r="20334" spans="2:3" hidden="1">
      <c r="B20334" s="49" t="s">
        <v>18370</v>
      </c>
      <c r="C20334" s="49" t="s">
        <v>209</v>
      </c>
    </row>
    <row r="20335" spans="2:3" hidden="1">
      <c r="B20335" s="49" t="s">
        <v>18371</v>
      </c>
      <c r="C20335" s="49" t="s">
        <v>209</v>
      </c>
    </row>
    <row r="20336" spans="2:3" hidden="1">
      <c r="B20336" s="49" t="s">
        <v>18372</v>
      </c>
      <c r="C20336" s="49" t="s">
        <v>209</v>
      </c>
    </row>
    <row r="20337" spans="2:3" hidden="1">
      <c r="B20337" s="49" t="s">
        <v>18373</v>
      </c>
      <c r="C20337" s="49" t="s">
        <v>209</v>
      </c>
    </row>
    <row r="20338" spans="2:3" hidden="1">
      <c r="B20338" s="49" t="s">
        <v>18374</v>
      </c>
      <c r="C20338" s="49" t="s">
        <v>209</v>
      </c>
    </row>
    <row r="20339" spans="2:3" hidden="1">
      <c r="B20339" s="49" t="s">
        <v>18375</v>
      </c>
      <c r="C20339" s="49" t="s">
        <v>209</v>
      </c>
    </row>
    <row r="20340" spans="2:3" hidden="1">
      <c r="B20340" s="49" t="s">
        <v>18376</v>
      </c>
      <c r="C20340" s="49" t="s">
        <v>213</v>
      </c>
    </row>
    <row r="20341" spans="2:3">
      <c r="B20341" s="49" t="s">
        <v>18377</v>
      </c>
      <c r="C20341" s="49" t="s">
        <v>224</v>
      </c>
    </row>
    <row r="20342" spans="2:3" hidden="1">
      <c r="B20342" s="49" t="s">
        <v>18378</v>
      </c>
      <c r="C20342" s="49" t="s">
        <v>213</v>
      </c>
    </row>
    <row r="20343" spans="2:3">
      <c r="B20343" s="49" t="s">
        <v>18379</v>
      </c>
      <c r="C20343" s="49" t="s">
        <v>224</v>
      </c>
    </row>
    <row r="20344" spans="2:3" hidden="1">
      <c r="B20344" s="49" t="s">
        <v>18380</v>
      </c>
      <c r="C20344" s="49" t="s">
        <v>213</v>
      </c>
    </row>
    <row r="20345" spans="2:3" hidden="1">
      <c r="B20345" s="49" t="s">
        <v>18381</v>
      </c>
      <c r="C20345" s="49" t="s">
        <v>213</v>
      </c>
    </row>
    <row r="20346" spans="2:3">
      <c r="B20346" s="49" t="s">
        <v>18382</v>
      </c>
      <c r="C20346" s="49" t="s">
        <v>224</v>
      </c>
    </row>
    <row r="20347" spans="2:3" hidden="1">
      <c r="B20347" s="49" t="s">
        <v>18383</v>
      </c>
      <c r="C20347" s="49" t="s">
        <v>213</v>
      </c>
    </row>
    <row r="20348" spans="2:3" hidden="1">
      <c r="B20348" s="49" t="s">
        <v>18384</v>
      </c>
      <c r="C20348" s="49" t="s">
        <v>213</v>
      </c>
    </row>
    <row r="20349" spans="2:3" hidden="1">
      <c r="B20349" s="49" t="s">
        <v>18385</v>
      </c>
      <c r="C20349" s="49" t="s">
        <v>213</v>
      </c>
    </row>
    <row r="20350" spans="2:3" hidden="1">
      <c r="B20350" s="49" t="s">
        <v>18386</v>
      </c>
      <c r="C20350" s="49" t="s">
        <v>31</v>
      </c>
    </row>
    <row r="20351" spans="2:3" hidden="1">
      <c r="B20351" s="49" t="s">
        <v>18387</v>
      </c>
      <c r="C20351" s="49" t="s">
        <v>213</v>
      </c>
    </row>
    <row r="20352" spans="2:3" hidden="1">
      <c r="B20352" s="49" t="s">
        <v>18388</v>
      </c>
      <c r="C20352" s="49" t="s">
        <v>213</v>
      </c>
    </row>
    <row r="20353" spans="2:3" hidden="1">
      <c r="B20353" s="49" t="s">
        <v>18389</v>
      </c>
      <c r="C20353" s="49" t="s">
        <v>213</v>
      </c>
    </row>
    <row r="20354" spans="2:3" hidden="1">
      <c r="B20354" s="49" t="s">
        <v>18390</v>
      </c>
      <c r="C20354" s="49" t="s">
        <v>31</v>
      </c>
    </row>
    <row r="20355" spans="2:3" hidden="1">
      <c r="B20355" s="49" t="s">
        <v>18391</v>
      </c>
      <c r="C20355" s="49" t="s">
        <v>31</v>
      </c>
    </row>
    <row r="20356" spans="2:3" hidden="1">
      <c r="B20356" s="49" t="s">
        <v>18392</v>
      </c>
      <c r="C20356" s="49" t="s">
        <v>31</v>
      </c>
    </row>
    <row r="20357" spans="2:3" hidden="1">
      <c r="B20357" s="49" t="s">
        <v>18393</v>
      </c>
      <c r="C20357" s="49" t="s">
        <v>213</v>
      </c>
    </row>
    <row r="20358" spans="2:3">
      <c r="B20358" s="49" t="s">
        <v>18394</v>
      </c>
      <c r="C20358" s="49" t="s">
        <v>224</v>
      </c>
    </row>
    <row r="20359" spans="2:3" hidden="1">
      <c r="B20359" s="49" t="s">
        <v>18395</v>
      </c>
      <c r="C20359" s="49" t="s">
        <v>213</v>
      </c>
    </row>
    <row r="20360" spans="2:3">
      <c r="B20360" s="49" t="s">
        <v>18396</v>
      </c>
      <c r="C20360" s="49" t="s">
        <v>224</v>
      </c>
    </row>
    <row r="20361" spans="2:3" hidden="1">
      <c r="B20361" s="49" t="s">
        <v>18397</v>
      </c>
      <c r="C20361" s="49" t="s">
        <v>213</v>
      </c>
    </row>
    <row r="20362" spans="2:3" hidden="1">
      <c r="B20362" s="49" t="s">
        <v>18398</v>
      </c>
      <c r="C20362" s="49" t="s">
        <v>213</v>
      </c>
    </row>
    <row r="20363" spans="2:3">
      <c r="B20363" s="49" t="s">
        <v>18399</v>
      </c>
      <c r="C20363" s="49" t="s">
        <v>224</v>
      </c>
    </row>
    <row r="20364" spans="2:3" hidden="1">
      <c r="B20364" s="49" t="s">
        <v>18400</v>
      </c>
      <c r="C20364" s="49" t="s">
        <v>213</v>
      </c>
    </row>
    <row r="20365" spans="2:3" hidden="1">
      <c r="B20365" s="49" t="s">
        <v>18401</v>
      </c>
      <c r="C20365" s="49" t="s">
        <v>213</v>
      </c>
    </row>
    <row r="20366" spans="2:3" hidden="1">
      <c r="B20366" s="49" t="s">
        <v>18402</v>
      </c>
      <c r="C20366" s="49" t="s">
        <v>213</v>
      </c>
    </row>
    <row r="20367" spans="2:3" hidden="1">
      <c r="B20367" s="49" t="s">
        <v>18403</v>
      </c>
      <c r="C20367" s="49" t="s">
        <v>213</v>
      </c>
    </row>
    <row r="20368" spans="2:3" hidden="1">
      <c r="B20368" s="49" t="s">
        <v>18404</v>
      </c>
      <c r="C20368" s="49" t="s">
        <v>213</v>
      </c>
    </row>
    <row r="20369" spans="2:3" hidden="1">
      <c r="B20369" s="49" t="s">
        <v>18405</v>
      </c>
      <c r="C20369" s="49" t="s">
        <v>213</v>
      </c>
    </row>
    <row r="20370" spans="2:3" hidden="1">
      <c r="B20370" s="49" t="s">
        <v>18406</v>
      </c>
      <c r="C20370" s="49" t="s">
        <v>213</v>
      </c>
    </row>
    <row r="20371" spans="2:3" hidden="1">
      <c r="B20371" s="49" t="s">
        <v>18407</v>
      </c>
      <c r="C20371" s="49" t="s">
        <v>31</v>
      </c>
    </row>
    <row r="20372" spans="2:3" hidden="1">
      <c r="B20372" s="49" t="s">
        <v>18408</v>
      </c>
      <c r="C20372" s="49" t="s">
        <v>31</v>
      </c>
    </row>
    <row r="20373" spans="2:3" hidden="1">
      <c r="B20373" s="49" t="s">
        <v>18409</v>
      </c>
      <c r="C20373" s="49" t="s">
        <v>31</v>
      </c>
    </row>
    <row r="20374" spans="2:3" hidden="1">
      <c r="B20374" s="49" t="s">
        <v>18410</v>
      </c>
      <c r="C20374" s="49" t="s">
        <v>213</v>
      </c>
    </row>
    <row r="20375" spans="2:3" hidden="1">
      <c r="B20375" s="49" t="s">
        <v>18411</v>
      </c>
      <c r="C20375" s="49" t="s">
        <v>213</v>
      </c>
    </row>
    <row r="20376" spans="2:3">
      <c r="B20376" s="49" t="s">
        <v>18412</v>
      </c>
      <c r="C20376" s="49" t="s">
        <v>224</v>
      </c>
    </row>
    <row r="20377" spans="2:3" hidden="1">
      <c r="B20377" s="49" t="s">
        <v>18413</v>
      </c>
      <c r="C20377" s="49" t="s">
        <v>213</v>
      </c>
    </row>
    <row r="20378" spans="2:3" hidden="1">
      <c r="B20378" s="49" t="s">
        <v>18414</v>
      </c>
      <c r="C20378" s="49" t="s">
        <v>213</v>
      </c>
    </row>
    <row r="20379" spans="2:3">
      <c r="B20379" s="49" t="s">
        <v>18415</v>
      </c>
      <c r="C20379" s="49" t="s">
        <v>224</v>
      </c>
    </row>
    <row r="20380" spans="2:3" hidden="1">
      <c r="B20380" s="49" t="s">
        <v>18416</v>
      </c>
      <c r="C20380" s="49" t="s">
        <v>213</v>
      </c>
    </row>
    <row r="20381" spans="2:3" hidden="1">
      <c r="B20381" s="49" t="s">
        <v>18417</v>
      </c>
      <c r="C20381" s="49" t="s">
        <v>213</v>
      </c>
    </row>
    <row r="20382" spans="2:3" hidden="1">
      <c r="B20382" s="49" t="s">
        <v>18418</v>
      </c>
      <c r="C20382" s="49" t="s">
        <v>213</v>
      </c>
    </row>
    <row r="20383" spans="2:3">
      <c r="B20383" s="49" t="s">
        <v>18419</v>
      </c>
      <c r="C20383" s="49" t="s">
        <v>224</v>
      </c>
    </row>
    <row r="20384" spans="2:3" hidden="1">
      <c r="B20384" s="49" t="s">
        <v>18420</v>
      </c>
      <c r="C20384" s="49" t="s">
        <v>213</v>
      </c>
    </row>
    <row r="20385" spans="2:3" hidden="1">
      <c r="B20385" s="49" t="s">
        <v>18421</v>
      </c>
      <c r="C20385" s="49" t="s">
        <v>213</v>
      </c>
    </row>
    <row r="20386" spans="2:3" hidden="1">
      <c r="B20386" s="49" t="s">
        <v>18422</v>
      </c>
      <c r="C20386" s="49" t="s">
        <v>213</v>
      </c>
    </row>
    <row r="20387" spans="2:3" hidden="1">
      <c r="B20387" s="49" t="s">
        <v>18423</v>
      </c>
      <c r="C20387" s="49" t="s">
        <v>213</v>
      </c>
    </row>
    <row r="20388" spans="2:3" hidden="1">
      <c r="B20388" s="49" t="s">
        <v>18424</v>
      </c>
      <c r="C20388" s="49" t="s">
        <v>213</v>
      </c>
    </row>
    <row r="20389" spans="2:3" hidden="1">
      <c r="B20389" s="49" t="s">
        <v>18425</v>
      </c>
      <c r="C20389" s="49" t="s">
        <v>213</v>
      </c>
    </row>
    <row r="20390" spans="2:3" hidden="1">
      <c r="B20390" s="49" t="s">
        <v>18426</v>
      </c>
      <c r="C20390" s="49" t="s">
        <v>213</v>
      </c>
    </row>
    <row r="20391" spans="2:3" hidden="1">
      <c r="B20391" s="49" t="s">
        <v>18427</v>
      </c>
      <c r="C20391" s="49" t="s">
        <v>213</v>
      </c>
    </row>
    <row r="20392" spans="2:3" hidden="1">
      <c r="B20392" s="49" t="s">
        <v>18428</v>
      </c>
      <c r="C20392" s="49" t="s">
        <v>213</v>
      </c>
    </row>
    <row r="20393" spans="2:3" hidden="1">
      <c r="B20393" s="49" t="s">
        <v>18429</v>
      </c>
      <c r="C20393" s="49" t="s">
        <v>31</v>
      </c>
    </row>
    <row r="20394" spans="2:3" hidden="1">
      <c r="B20394" s="49" t="s">
        <v>18430</v>
      </c>
      <c r="C20394" s="49" t="s">
        <v>31</v>
      </c>
    </row>
    <row r="20395" spans="2:3" hidden="1">
      <c r="B20395" s="49" t="s">
        <v>18431</v>
      </c>
      <c r="C20395" s="49" t="s">
        <v>31</v>
      </c>
    </row>
    <row r="20396" spans="2:3" hidden="1">
      <c r="B20396" s="49" t="s">
        <v>18432</v>
      </c>
      <c r="C20396" s="49" t="s">
        <v>213</v>
      </c>
    </row>
    <row r="20397" spans="2:3" hidden="1">
      <c r="B20397" s="49" t="s">
        <v>18433</v>
      </c>
      <c r="C20397" s="49" t="s">
        <v>213</v>
      </c>
    </row>
    <row r="20398" spans="2:3" hidden="1">
      <c r="B20398" s="49" t="s">
        <v>18434</v>
      </c>
      <c r="C20398" s="49" t="s">
        <v>213</v>
      </c>
    </row>
    <row r="20399" spans="2:3" hidden="1">
      <c r="B20399" s="49" t="s">
        <v>18435</v>
      </c>
      <c r="C20399" s="49" t="s">
        <v>213</v>
      </c>
    </row>
    <row r="20400" spans="2:3" hidden="1">
      <c r="B20400" s="49" t="s">
        <v>18436</v>
      </c>
      <c r="C20400" s="49" t="s">
        <v>213</v>
      </c>
    </row>
    <row r="20401" spans="2:3" hidden="1">
      <c r="B20401" s="49" t="s">
        <v>18437</v>
      </c>
      <c r="C20401" s="49" t="s">
        <v>213</v>
      </c>
    </row>
    <row r="20402" spans="2:3" hidden="1">
      <c r="B20402" s="49" t="s">
        <v>18438</v>
      </c>
      <c r="C20402" s="49" t="s">
        <v>213</v>
      </c>
    </row>
    <row r="20403" spans="2:3" hidden="1">
      <c r="B20403" s="49" t="s">
        <v>18439</v>
      </c>
      <c r="C20403" s="49" t="s">
        <v>213</v>
      </c>
    </row>
    <row r="20404" spans="2:3" hidden="1">
      <c r="B20404" s="49" t="s">
        <v>18440</v>
      </c>
      <c r="C20404" s="49" t="s">
        <v>213</v>
      </c>
    </row>
    <row r="20405" spans="2:3" hidden="1">
      <c r="B20405" s="49" t="s">
        <v>18441</v>
      </c>
      <c r="C20405" s="49" t="s">
        <v>213</v>
      </c>
    </row>
    <row r="20406" spans="2:3" hidden="1">
      <c r="B20406" s="49" t="s">
        <v>18442</v>
      </c>
      <c r="C20406" s="49" t="s">
        <v>213</v>
      </c>
    </row>
    <row r="20407" spans="2:3" hidden="1">
      <c r="B20407" s="49" t="s">
        <v>18443</v>
      </c>
      <c r="C20407" s="49" t="s">
        <v>213</v>
      </c>
    </row>
    <row r="20408" spans="2:3" hidden="1">
      <c r="B20408" s="49" t="s">
        <v>18444</v>
      </c>
      <c r="C20408" s="49" t="s">
        <v>213</v>
      </c>
    </row>
    <row r="20409" spans="2:3" hidden="1">
      <c r="B20409" s="49" t="s">
        <v>18445</v>
      </c>
      <c r="C20409" s="49" t="s">
        <v>213</v>
      </c>
    </row>
    <row r="20410" spans="2:3" hidden="1">
      <c r="B20410" s="49" t="s">
        <v>18446</v>
      </c>
      <c r="C20410" s="49" t="s">
        <v>213</v>
      </c>
    </row>
    <row r="20411" spans="2:3" hidden="1">
      <c r="B20411" s="49" t="s">
        <v>18447</v>
      </c>
      <c r="C20411" s="49" t="s">
        <v>213</v>
      </c>
    </row>
    <row r="20412" spans="2:3" hidden="1">
      <c r="B20412" s="49" t="s">
        <v>18448</v>
      </c>
      <c r="C20412" s="49" t="s">
        <v>213</v>
      </c>
    </row>
    <row r="20413" spans="2:3" hidden="1">
      <c r="B20413" s="49" t="s">
        <v>18449</v>
      </c>
      <c r="C20413" s="49" t="s">
        <v>213</v>
      </c>
    </row>
    <row r="20414" spans="2:3" hidden="1">
      <c r="B20414" s="49" t="s">
        <v>18450</v>
      </c>
      <c r="C20414" s="49" t="s">
        <v>206</v>
      </c>
    </row>
    <row r="20415" spans="2:3" hidden="1">
      <c r="B20415" s="49" t="s">
        <v>18451</v>
      </c>
      <c r="C20415" s="49" t="s">
        <v>206</v>
      </c>
    </row>
    <row r="20416" spans="2:3" hidden="1">
      <c r="B20416" s="49" t="s">
        <v>18452</v>
      </c>
      <c r="C20416" s="49" t="s">
        <v>206</v>
      </c>
    </row>
    <row r="20417" spans="2:3" hidden="1">
      <c r="B20417" s="49" t="s">
        <v>18453</v>
      </c>
      <c r="C20417" s="49" t="s">
        <v>206</v>
      </c>
    </row>
    <row r="20418" spans="2:3" hidden="1">
      <c r="B20418" s="49" t="s">
        <v>18454</v>
      </c>
      <c r="C20418" s="49" t="s">
        <v>206</v>
      </c>
    </row>
    <row r="20419" spans="2:3" hidden="1">
      <c r="B20419" s="49" t="s">
        <v>18455</v>
      </c>
      <c r="C20419" s="49" t="s">
        <v>206</v>
      </c>
    </row>
    <row r="20420" spans="2:3" hidden="1">
      <c r="B20420" s="49" t="s">
        <v>18456</v>
      </c>
      <c r="C20420" s="49" t="s">
        <v>206</v>
      </c>
    </row>
    <row r="20421" spans="2:3" hidden="1">
      <c r="B20421" s="49" t="s">
        <v>18457</v>
      </c>
      <c r="C20421" s="49" t="s">
        <v>206</v>
      </c>
    </row>
    <row r="20422" spans="2:3" hidden="1">
      <c r="B20422" s="49" t="s">
        <v>18458</v>
      </c>
      <c r="C20422" s="49" t="s">
        <v>206</v>
      </c>
    </row>
    <row r="20423" spans="2:3" hidden="1">
      <c r="B20423" s="49" t="s">
        <v>18459</v>
      </c>
      <c r="C20423" s="49" t="s">
        <v>206</v>
      </c>
    </row>
    <row r="20424" spans="2:3" hidden="1">
      <c r="B20424" s="49" t="s">
        <v>18460</v>
      </c>
      <c r="C20424" s="49" t="s">
        <v>206</v>
      </c>
    </row>
    <row r="20425" spans="2:3" hidden="1">
      <c r="B20425" s="49" t="s">
        <v>18461</v>
      </c>
      <c r="C20425" s="49" t="s">
        <v>206</v>
      </c>
    </row>
    <row r="20426" spans="2:3" hidden="1">
      <c r="B20426" s="49" t="s">
        <v>18462</v>
      </c>
      <c r="C20426" s="49" t="s">
        <v>206</v>
      </c>
    </row>
    <row r="20427" spans="2:3" hidden="1">
      <c r="B20427" s="49" t="s">
        <v>18463</v>
      </c>
      <c r="C20427" s="49" t="s">
        <v>206</v>
      </c>
    </row>
    <row r="20428" spans="2:3" hidden="1">
      <c r="B20428" s="49" t="s">
        <v>18464</v>
      </c>
      <c r="C20428" s="49" t="s">
        <v>206</v>
      </c>
    </row>
    <row r="20429" spans="2:3" hidden="1">
      <c r="B20429" s="49" t="s">
        <v>18465</v>
      </c>
      <c r="C20429" s="49" t="s">
        <v>206</v>
      </c>
    </row>
    <row r="20430" spans="2:3" hidden="1">
      <c r="B20430" s="49" t="s">
        <v>18466</v>
      </c>
      <c r="C20430" s="49" t="s">
        <v>206</v>
      </c>
    </row>
    <row r="20431" spans="2:3" hidden="1">
      <c r="B20431" s="49" t="s">
        <v>18467</v>
      </c>
      <c r="C20431" s="49" t="s">
        <v>206</v>
      </c>
    </row>
    <row r="20432" spans="2:3" hidden="1">
      <c r="B20432" s="49" t="s">
        <v>18468</v>
      </c>
      <c r="C20432" s="49" t="s">
        <v>206</v>
      </c>
    </row>
    <row r="20433" spans="2:3" hidden="1">
      <c r="B20433" s="49" t="s">
        <v>18469</v>
      </c>
      <c r="C20433" s="49" t="s">
        <v>206</v>
      </c>
    </row>
    <row r="20434" spans="2:3" hidden="1">
      <c r="B20434" s="49" t="s">
        <v>18470</v>
      </c>
      <c r="C20434" s="49" t="s">
        <v>206</v>
      </c>
    </row>
    <row r="20435" spans="2:3" hidden="1">
      <c r="B20435" s="49" t="s">
        <v>18471</v>
      </c>
      <c r="C20435" s="49" t="s">
        <v>206</v>
      </c>
    </row>
    <row r="20436" spans="2:3" hidden="1">
      <c r="B20436" s="49" t="s">
        <v>18472</v>
      </c>
      <c r="C20436" s="49" t="s">
        <v>206</v>
      </c>
    </row>
    <row r="20437" spans="2:3" hidden="1">
      <c r="B20437" s="49" t="s">
        <v>18473</v>
      </c>
      <c r="C20437" s="49" t="s">
        <v>206</v>
      </c>
    </row>
    <row r="20438" spans="2:3" hidden="1">
      <c r="B20438" s="49" t="s">
        <v>18474</v>
      </c>
      <c r="C20438" s="49" t="s">
        <v>213</v>
      </c>
    </row>
    <row r="20439" spans="2:3">
      <c r="B20439" s="49" t="s">
        <v>18475</v>
      </c>
      <c r="C20439" s="49" t="s">
        <v>224</v>
      </c>
    </row>
    <row r="20440" spans="2:3" hidden="1">
      <c r="B20440" s="49" t="s">
        <v>18476</v>
      </c>
      <c r="C20440" s="49" t="s">
        <v>213</v>
      </c>
    </row>
    <row r="20441" spans="2:3">
      <c r="B20441" s="49" t="s">
        <v>18477</v>
      </c>
      <c r="C20441" s="49" t="s">
        <v>224</v>
      </c>
    </row>
    <row r="20442" spans="2:3" hidden="1">
      <c r="B20442" s="49" t="s">
        <v>18478</v>
      </c>
      <c r="C20442" s="49" t="s">
        <v>213</v>
      </c>
    </row>
    <row r="20443" spans="2:3" hidden="1">
      <c r="B20443" s="49" t="s">
        <v>18479</v>
      </c>
      <c r="C20443" s="49" t="s">
        <v>213</v>
      </c>
    </row>
    <row r="20444" spans="2:3">
      <c r="B20444" s="49" t="s">
        <v>18480</v>
      </c>
      <c r="C20444" s="49" t="s">
        <v>224</v>
      </c>
    </row>
    <row r="20445" spans="2:3" hidden="1">
      <c r="B20445" s="49" t="s">
        <v>18481</v>
      </c>
      <c r="C20445" s="49" t="s">
        <v>213</v>
      </c>
    </row>
    <row r="20446" spans="2:3" hidden="1">
      <c r="B20446" s="49" t="s">
        <v>18482</v>
      </c>
      <c r="C20446" s="49" t="s">
        <v>213</v>
      </c>
    </row>
    <row r="20447" spans="2:3" hidden="1">
      <c r="B20447" s="49" t="s">
        <v>18483</v>
      </c>
      <c r="C20447" s="49" t="s">
        <v>213</v>
      </c>
    </row>
    <row r="20448" spans="2:3" hidden="1">
      <c r="B20448" s="49" t="s">
        <v>18484</v>
      </c>
      <c r="C20448" s="49" t="s">
        <v>213</v>
      </c>
    </row>
    <row r="20449" spans="2:3" hidden="1">
      <c r="B20449" s="49" t="s">
        <v>18485</v>
      </c>
      <c r="C20449" s="49" t="s">
        <v>213</v>
      </c>
    </row>
    <row r="20450" spans="2:3" hidden="1">
      <c r="B20450" s="49" t="s">
        <v>18486</v>
      </c>
      <c r="C20450" s="49" t="s">
        <v>213</v>
      </c>
    </row>
    <row r="20451" spans="2:3" hidden="1">
      <c r="B20451" s="49" t="s">
        <v>18487</v>
      </c>
      <c r="C20451" s="49" t="s">
        <v>213</v>
      </c>
    </row>
    <row r="20452" spans="2:3" hidden="1">
      <c r="B20452" s="49" t="s">
        <v>18488</v>
      </c>
      <c r="C20452" s="49" t="s">
        <v>31</v>
      </c>
    </row>
    <row r="20453" spans="2:3" hidden="1">
      <c r="B20453" s="49" t="s">
        <v>18489</v>
      </c>
      <c r="C20453" s="49" t="s">
        <v>31</v>
      </c>
    </row>
    <row r="20454" spans="2:3" hidden="1">
      <c r="B20454" s="49" t="s">
        <v>18490</v>
      </c>
      <c r="C20454" s="49" t="s">
        <v>31</v>
      </c>
    </row>
    <row r="20455" spans="2:3" hidden="1">
      <c r="B20455" s="49" t="s">
        <v>18491</v>
      </c>
      <c r="C20455" s="49" t="s">
        <v>213</v>
      </c>
    </row>
    <row r="20456" spans="2:3">
      <c r="B20456" s="49" t="s">
        <v>18492</v>
      </c>
      <c r="C20456" s="49" t="s">
        <v>224</v>
      </c>
    </row>
    <row r="20457" spans="2:3" hidden="1">
      <c r="B20457" s="49" t="s">
        <v>18493</v>
      </c>
      <c r="C20457" s="49" t="s">
        <v>213</v>
      </c>
    </row>
    <row r="20458" spans="2:3" hidden="1">
      <c r="B20458" s="49" t="s">
        <v>18494</v>
      </c>
      <c r="C20458" s="49" t="s">
        <v>213</v>
      </c>
    </row>
    <row r="20459" spans="2:3">
      <c r="B20459" s="49" t="s">
        <v>18495</v>
      </c>
      <c r="C20459" s="49" t="s">
        <v>224</v>
      </c>
    </row>
    <row r="20460" spans="2:3" hidden="1">
      <c r="B20460" s="49" t="s">
        <v>18496</v>
      </c>
      <c r="C20460" s="49" t="s">
        <v>213</v>
      </c>
    </row>
    <row r="20461" spans="2:3" hidden="1">
      <c r="B20461" s="49" t="s">
        <v>18497</v>
      </c>
      <c r="C20461" s="49" t="s">
        <v>213</v>
      </c>
    </row>
    <row r="20462" spans="2:3">
      <c r="B20462" s="49" t="s">
        <v>18498</v>
      </c>
      <c r="C20462" s="49" t="s">
        <v>224</v>
      </c>
    </row>
    <row r="20463" spans="2:3" hidden="1">
      <c r="B20463" s="49" t="s">
        <v>18499</v>
      </c>
      <c r="C20463" s="49" t="s">
        <v>213</v>
      </c>
    </row>
    <row r="20464" spans="2:3" hidden="1">
      <c r="B20464" s="49" t="s">
        <v>18500</v>
      </c>
      <c r="C20464" s="49" t="s">
        <v>213</v>
      </c>
    </row>
    <row r="20465" spans="2:3" hidden="1">
      <c r="B20465" s="49" t="s">
        <v>18501</v>
      </c>
      <c r="C20465" s="49" t="s">
        <v>213</v>
      </c>
    </row>
    <row r="20466" spans="2:3" hidden="1">
      <c r="B20466" s="49" t="s">
        <v>18502</v>
      </c>
      <c r="C20466" s="49" t="s">
        <v>213</v>
      </c>
    </row>
    <row r="20467" spans="2:3" hidden="1">
      <c r="B20467" s="49" t="s">
        <v>18503</v>
      </c>
      <c r="C20467" s="49" t="s">
        <v>213</v>
      </c>
    </row>
    <row r="20468" spans="2:3" hidden="1">
      <c r="B20468" s="49" t="s">
        <v>18504</v>
      </c>
      <c r="C20468" s="49" t="s">
        <v>213</v>
      </c>
    </row>
    <row r="20469" spans="2:3" hidden="1">
      <c r="B20469" s="49" t="s">
        <v>18505</v>
      </c>
      <c r="C20469" s="49" t="s">
        <v>213</v>
      </c>
    </row>
    <row r="20470" spans="2:3" hidden="1">
      <c r="B20470" s="49" t="s">
        <v>18506</v>
      </c>
      <c r="C20470" s="49" t="s">
        <v>213</v>
      </c>
    </row>
    <row r="20471" spans="2:3" hidden="1">
      <c r="B20471" s="49" t="s">
        <v>18507</v>
      </c>
      <c r="C20471" s="49" t="s">
        <v>31</v>
      </c>
    </row>
    <row r="20472" spans="2:3" hidden="1">
      <c r="B20472" s="49" t="s">
        <v>18508</v>
      </c>
      <c r="C20472" s="49" t="s">
        <v>31</v>
      </c>
    </row>
    <row r="20473" spans="2:3" hidden="1">
      <c r="B20473" s="49" t="s">
        <v>18509</v>
      </c>
      <c r="C20473" s="49" t="s">
        <v>31</v>
      </c>
    </row>
    <row r="20474" spans="2:3" hidden="1">
      <c r="B20474" s="49" t="s">
        <v>18510</v>
      </c>
      <c r="C20474" s="49" t="s">
        <v>213</v>
      </c>
    </row>
    <row r="20475" spans="2:3" hidden="1">
      <c r="B20475" s="49" t="s">
        <v>18511</v>
      </c>
      <c r="C20475" s="49" t="s">
        <v>213</v>
      </c>
    </row>
    <row r="20476" spans="2:3">
      <c r="B20476" s="49" t="s">
        <v>18512</v>
      </c>
      <c r="C20476" s="49" t="s">
        <v>224</v>
      </c>
    </row>
    <row r="20477" spans="2:3" hidden="1">
      <c r="B20477" s="49" t="s">
        <v>18513</v>
      </c>
      <c r="C20477" s="49" t="s">
        <v>213</v>
      </c>
    </row>
    <row r="20478" spans="2:3" hidden="1">
      <c r="B20478" s="49" t="s">
        <v>18514</v>
      </c>
      <c r="C20478" s="49" t="s">
        <v>213</v>
      </c>
    </row>
    <row r="20479" spans="2:3">
      <c r="B20479" s="49" t="s">
        <v>18515</v>
      </c>
      <c r="C20479" s="49" t="s">
        <v>224</v>
      </c>
    </row>
    <row r="20480" spans="2:3" hidden="1">
      <c r="B20480" s="49" t="s">
        <v>18516</v>
      </c>
      <c r="C20480" s="49" t="s">
        <v>213</v>
      </c>
    </row>
    <row r="20481" spans="2:3" hidden="1">
      <c r="B20481" s="49" t="s">
        <v>18517</v>
      </c>
      <c r="C20481" s="49" t="s">
        <v>213</v>
      </c>
    </row>
    <row r="20482" spans="2:3" hidden="1">
      <c r="B20482" s="49" t="s">
        <v>18518</v>
      </c>
      <c r="C20482" s="49" t="s">
        <v>213</v>
      </c>
    </row>
    <row r="20483" spans="2:3">
      <c r="B20483" s="49" t="s">
        <v>18519</v>
      </c>
      <c r="C20483" s="49" t="s">
        <v>224</v>
      </c>
    </row>
    <row r="20484" spans="2:3" hidden="1">
      <c r="B20484" s="49" t="s">
        <v>18520</v>
      </c>
      <c r="C20484" s="49" t="s">
        <v>213</v>
      </c>
    </row>
    <row r="20485" spans="2:3" hidden="1">
      <c r="B20485" s="49" t="s">
        <v>18521</v>
      </c>
      <c r="C20485" s="49" t="s">
        <v>213</v>
      </c>
    </row>
    <row r="20486" spans="2:3" hidden="1">
      <c r="B20486" s="49" t="s">
        <v>18522</v>
      </c>
      <c r="C20486" s="49" t="s">
        <v>213</v>
      </c>
    </row>
    <row r="20487" spans="2:3" hidden="1">
      <c r="B20487" s="49" t="s">
        <v>18523</v>
      </c>
      <c r="C20487" s="49" t="s">
        <v>213</v>
      </c>
    </row>
    <row r="20488" spans="2:3" hidden="1">
      <c r="B20488" s="49" t="s">
        <v>18524</v>
      </c>
      <c r="C20488" s="49" t="s">
        <v>213</v>
      </c>
    </row>
    <row r="20489" spans="2:3" hidden="1">
      <c r="B20489" s="49" t="s">
        <v>18525</v>
      </c>
      <c r="C20489" s="49" t="s">
        <v>213</v>
      </c>
    </row>
    <row r="20490" spans="2:3" hidden="1">
      <c r="B20490" s="49" t="s">
        <v>18526</v>
      </c>
      <c r="C20490" s="49" t="s">
        <v>213</v>
      </c>
    </row>
    <row r="20491" spans="2:3" hidden="1">
      <c r="B20491" s="49" t="s">
        <v>18527</v>
      </c>
      <c r="C20491" s="49" t="s">
        <v>213</v>
      </c>
    </row>
    <row r="20492" spans="2:3" hidden="1">
      <c r="B20492" s="49" t="s">
        <v>18528</v>
      </c>
      <c r="C20492" s="49" t="s">
        <v>213</v>
      </c>
    </row>
    <row r="20493" spans="2:3" hidden="1">
      <c r="B20493" s="49" t="s">
        <v>18529</v>
      </c>
      <c r="C20493" s="49" t="s">
        <v>31</v>
      </c>
    </row>
    <row r="20494" spans="2:3" hidden="1">
      <c r="B20494" s="49" t="s">
        <v>18530</v>
      </c>
      <c r="C20494" s="49" t="s">
        <v>31</v>
      </c>
    </row>
    <row r="20495" spans="2:3" hidden="1">
      <c r="B20495" s="49" t="s">
        <v>18531</v>
      </c>
      <c r="C20495" s="49" t="s">
        <v>31</v>
      </c>
    </row>
    <row r="20496" spans="2:3" hidden="1">
      <c r="B20496" s="49" t="s">
        <v>18532</v>
      </c>
      <c r="C20496" s="49" t="s">
        <v>213</v>
      </c>
    </row>
    <row r="20497" spans="2:3" hidden="1">
      <c r="B20497" s="49" t="s">
        <v>18533</v>
      </c>
      <c r="C20497" s="49" t="s">
        <v>213</v>
      </c>
    </row>
    <row r="20498" spans="2:3" hidden="1">
      <c r="B20498" s="49" t="s">
        <v>18534</v>
      </c>
      <c r="C20498" s="49" t="s">
        <v>213</v>
      </c>
    </row>
    <row r="20499" spans="2:3" hidden="1">
      <c r="B20499" s="49" t="s">
        <v>18535</v>
      </c>
      <c r="C20499" s="49" t="s">
        <v>213</v>
      </c>
    </row>
    <row r="20500" spans="2:3" hidden="1">
      <c r="B20500" s="49" t="s">
        <v>18536</v>
      </c>
      <c r="C20500" s="49" t="s">
        <v>213</v>
      </c>
    </row>
    <row r="20501" spans="2:3" hidden="1">
      <c r="B20501" s="49" t="s">
        <v>18537</v>
      </c>
      <c r="C20501" s="49" t="s">
        <v>213</v>
      </c>
    </row>
    <row r="20502" spans="2:3" hidden="1">
      <c r="B20502" s="49" t="s">
        <v>18538</v>
      </c>
      <c r="C20502" s="49" t="s">
        <v>213</v>
      </c>
    </row>
    <row r="20503" spans="2:3" hidden="1">
      <c r="B20503" s="49" t="s">
        <v>18539</v>
      </c>
      <c r="C20503" s="49" t="s">
        <v>213</v>
      </c>
    </row>
    <row r="20504" spans="2:3" hidden="1">
      <c r="B20504" s="49" t="s">
        <v>18540</v>
      </c>
      <c r="C20504" s="49" t="s">
        <v>213</v>
      </c>
    </row>
    <row r="20505" spans="2:3" hidden="1">
      <c r="B20505" s="49" t="s">
        <v>18541</v>
      </c>
      <c r="C20505" s="49" t="s">
        <v>213</v>
      </c>
    </row>
    <row r="20506" spans="2:3" hidden="1">
      <c r="B20506" s="49" t="s">
        <v>18542</v>
      </c>
      <c r="C20506" s="49" t="s">
        <v>213</v>
      </c>
    </row>
    <row r="20507" spans="2:3" hidden="1">
      <c r="B20507" s="49" t="s">
        <v>18543</v>
      </c>
      <c r="C20507" s="49" t="s">
        <v>213</v>
      </c>
    </row>
    <row r="20508" spans="2:3" hidden="1">
      <c r="B20508" s="49" t="s">
        <v>18544</v>
      </c>
      <c r="C20508" s="49" t="s">
        <v>213</v>
      </c>
    </row>
    <row r="20509" spans="2:3" hidden="1">
      <c r="B20509" s="49" t="s">
        <v>18545</v>
      </c>
      <c r="C20509" s="49" t="s">
        <v>213</v>
      </c>
    </row>
    <row r="20510" spans="2:3" hidden="1">
      <c r="B20510" s="49" t="s">
        <v>18546</v>
      </c>
      <c r="C20510" s="49" t="s">
        <v>213</v>
      </c>
    </row>
    <row r="20511" spans="2:3" hidden="1">
      <c r="B20511" s="49" t="s">
        <v>18547</v>
      </c>
      <c r="C20511" s="49" t="s">
        <v>213</v>
      </c>
    </row>
    <row r="20512" spans="2:3" hidden="1">
      <c r="B20512" s="49" t="s">
        <v>18548</v>
      </c>
      <c r="C20512" s="49" t="s">
        <v>213</v>
      </c>
    </row>
    <row r="20513" spans="2:3" hidden="1">
      <c r="B20513" s="49" t="s">
        <v>18549</v>
      </c>
      <c r="C20513" s="49" t="s">
        <v>213</v>
      </c>
    </row>
    <row r="20514" spans="2:3" hidden="1">
      <c r="B20514" s="49" t="s">
        <v>18550</v>
      </c>
      <c r="C20514" s="49" t="s">
        <v>213</v>
      </c>
    </row>
    <row r="20515" spans="2:3" hidden="1">
      <c r="B20515" s="49" t="s">
        <v>18551</v>
      </c>
      <c r="C20515" s="49" t="s">
        <v>206</v>
      </c>
    </row>
    <row r="20516" spans="2:3" hidden="1">
      <c r="B20516" s="49" t="s">
        <v>18552</v>
      </c>
      <c r="C20516" s="49" t="s">
        <v>206</v>
      </c>
    </row>
    <row r="20517" spans="2:3" hidden="1">
      <c r="B20517" s="49" t="s">
        <v>18553</v>
      </c>
      <c r="C20517" s="49" t="s">
        <v>206</v>
      </c>
    </row>
    <row r="20518" spans="2:3" hidden="1">
      <c r="B20518" s="49" t="s">
        <v>18554</v>
      </c>
      <c r="C20518" s="49" t="s">
        <v>206</v>
      </c>
    </row>
    <row r="20519" spans="2:3" hidden="1">
      <c r="B20519" s="49" t="s">
        <v>18555</v>
      </c>
      <c r="C20519" s="49" t="s">
        <v>206</v>
      </c>
    </row>
    <row r="20520" spans="2:3" hidden="1">
      <c r="B20520" s="49" t="s">
        <v>18556</v>
      </c>
      <c r="C20520" s="49" t="s">
        <v>206</v>
      </c>
    </row>
    <row r="20521" spans="2:3" hidden="1">
      <c r="B20521" s="49" t="s">
        <v>18557</v>
      </c>
      <c r="C20521" s="49" t="s">
        <v>206</v>
      </c>
    </row>
    <row r="20522" spans="2:3" hidden="1">
      <c r="B20522" s="49" t="s">
        <v>18558</v>
      </c>
      <c r="C20522" s="49" t="s">
        <v>206</v>
      </c>
    </row>
    <row r="20523" spans="2:3" hidden="1">
      <c r="B20523" s="49" t="s">
        <v>18559</v>
      </c>
      <c r="C20523" s="49" t="s">
        <v>206</v>
      </c>
    </row>
    <row r="20524" spans="2:3" hidden="1">
      <c r="B20524" s="49" t="s">
        <v>18560</v>
      </c>
      <c r="C20524" s="49" t="s">
        <v>206</v>
      </c>
    </row>
    <row r="20525" spans="2:3" hidden="1">
      <c r="B20525" s="49" t="s">
        <v>18561</v>
      </c>
      <c r="C20525" s="49" t="s">
        <v>206</v>
      </c>
    </row>
    <row r="20526" spans="2:3" hidden="1">
      <c r="B20526" s="49" t="s">
        <v>18562</v>
      </c>
      <c r="C20526" s="49" t="s">
        <v>206</v>
      </c>
    </row>
    <row r="20527" spans="2:3" hidden="1">
      <c r="B20527" s="49" t="s">
        <v>18563</v>
      </c>
      <c r="C20527" s="49" t="s">
        <v>206</v>
      </c>
    </row>
    <row r="20528" spans="2:3" hidden="1">
      <c r="B20528" s="49" t="s">
        <v>18564</v>
      </c>
      <c r="C20528" s="49" t="s">
        <v>206</v>
      </c>
    </row>
    <row r="20529" spans="2:3" hidden="1">
      <c r="B20529" s="49" t="s">
        <v>18565</v>
      </c>
      <c r="C20529" s="49" t="s">
        <v>206</v>
      </c>
    </row>
    <row r="20530" spans="2:3" hidden="1">
      <c r="B20530" s="49" t="s">
        <v>18566</v>
      </c>
      <c r="C20530" s="49" t="s">
        <v>206</v>
      </c>
    </row>
    <row r="20531" spans="2:3" hidden="1">
      <c r="B20531" s="49" t="s">
        <v>18567</v>
      </c>
      <c r="C20531" s="49" t="s">
        <v>206</v>
      </c>
    </row>
    <row r="20532" spans="2:3" hidden="1">
      <c r="B20532" s="49" t="s">
        <v>18568</v>
      </c>
      <c r="C20532" s="49" t="s">
        <v>206</v>
      </c>
    </row>
    <row r="20533" spans="2:3" hidden="1">
      <c r="B20533" s="49" t="s">
        <v>18569</v>
      </c>
      <c r="C20533" s="49" t="s">
        <v>206</v>
      </c>
    </row>
    <row r="20534" spans="2:3" hidden="1">
      <c r="B20534" s="49" t="s">
        <v>18570</v>
      </c>
      <c r="C20534" s="49" t="s">
        <v>206</v>
      </c>
    </row>
    <row r="20535" spans="2:3" hidden="1">
      <c r="B20535" s="49" t="s">
        <v>18571</v>
      </c>
      <c r="C20535" s="49" t="s">
        <v>206</v>
      </c>
    </row>
    <row r="20536" spans="2:3" hidden="1">
      <c r="B20536" s="49" t="s">
        <v>18572</v>
      </c>
      <c r="C20536" s="49" t="s">
        <v>206</v>
      </c>
    </row>
    <row r="20537" spans="2:3" hidden="1">
      <c r="B20537" s="49" t="s">
        <v>18573</v>
      </c>
      <c r="C20537" s="49" t="s">
        <v>206</v>
      </c>
    </row>
    <row r="20538" spans="2:3" hidden="1">
      <c r="B20538" s="49" t="s">
        <v>18574</v>
      </c>
      <c r="C20538" s="49" t="s">
        <v>206</v>
      </c>
    </row>
    <row r="20539" spans="2:3" hidden="1">
      <c r="B20539" s="49" t="s">
        <v>18575</v>
      </c>
      <c r="C20539" s="49" t="s">
        <v>213</v>
      </c>
    </row>
    <row r="20540" spans="2:3" hidden="1">
      <c r="B20540" s="49" t="s">
        <v>18576</v>
      </c>
      <c r="C20540" s="49" t="s">
        <v>213</v>
      </c>
    </row>
    <row r="20541" spans="2:3">
      <c r="B20541" s="49" t="s">
        <v>18577</v>
      </c>
      <c r="C20541" s="49" t="s">
        <v>224</v>
      </c>
    </row>
    <row r="20542" spans="2:3" hidden="1">
      <c r="B20542" s="49" t="s">
        <v>18578</v>
      </c>
      <c r="C20542" s="49" t="s">
        <v>213</v>
      </c>
    </row>
    <row r="20543" spans="2:3" hidden="1">
      <c r="B20543" s="49" t="s">
        <v>18579</v>
      </c>
      <c r="C20543" s="49" t="s">
        <v>213</v>
      </c>
    </row>
    <row r="20544" spans="2:3">
      <c r="B20544" s="49" t="s">
        <v>18580</v>
      </c>
      <c r="C20544" s="49" t="s">
        <v>224</v>
      </c>
    </row>
    <row r="20545" spans="2:3" hidden="1">
      <c r="B20545" s="49" t="s">
        <v>18581</v>
      </c>
      <c r="C20545" s="49" t="s">
        <v>213</v>
      </c>
    </row>
    <row r="20546" spans="2:3" hidden="1">
      <c r="B20546" s="49" t="s">
        <v>18582</v>
      </c>
      <c r="C20546" s="49" t="s">
        <v>213</v>
      </c>
    </row>
    <row r="20547" spans="2:3" hidden="1">
      <c r="B20547" s="49" t="s">
        <v>18583</v>
      </c>
      <c r="C20547" s="49" t="s">
        <v>213</v>
      </c>
    </row>
    <row r="20548" spans="2:3">
      <c r="B20548" s="49" t="s">
        <v>18584</v>
      </c>
      <c r="C20548" s="49" t="s">
        <v>224</v>
      </c>
    </row>
    <row r="20549" spans="2:3" hidden="1">
      <c r="B20549" s="49" t="s">
        <v>18585</v>
      </c>
      <c r="C20549" s="49" t="s">
        <v>213</v>
      </c>
    </row>
    <row r="20550" spans="2:3" hidden="1">
      <c r="B20550" s="49" t="s">
        <v>18586</v>
      </c>
      <c r="C20550" s="49" t="s">
        <v>213</v>
      </c>
    </row>
    <row r="20551" spans="2:3" hidden="1">
      <c r="B20551" s="49" t="s">
        <v>18587</v>
      </c>
      <c r="C20551" s="49" t="s">
        <v>213</v>
      </c>
    </row>
    <row r="20552" spans="2:3" hidden="1">
      <c r="B20552" s="49" t="s">
        <v>18588</v>
      </c>
      <c r="C20552" s="49" t="s">
        <v>213</v>
      </c>
    </row>
    <row r="20553" spans="2:3" hidden="1">
      <c r="B20553" s="49" t="s">
        <v>18589</v>
      </c>
      <c r="C20553" s="49" t="s">
        <v>213</v>
      </c>
    </row>
    <row r="20554" spans="2:3" hidden="1">
      <c r="B20554" s="49" t="s">
        <v>18590</v>
      </c>
      <c r="C20554" s="49" t="s">
        <v>213</v>
      </c>
    </row>
    <row r="20555" spans="2:3" hidden="1">
      <c r="B20555" s="49" t="s">
        <v>18591</v>
      </c>
      <c r="C20555" s="49" t="s">
        <v>213</v>
      </c>
    </row>
    <row r="20556" spans="2:3" hidden="1">
      <c r="B20556" s="49" t="s">
        <v>18592</v>
      </c>
      <c r="C20556" s="49" t="s">
        <v>213</v>
      </c>
    </row>
    <row r="20557" spans="2:3" hidden="1">
      <c r="B20557" s="49" t="s">
        <v>18593</v>
      </c>
      <c r="C20557" s="49" t="s">
        <v>213</v>
      </c>
    </row>
    <row r="20558" spans="2:3" hidden="1">
      <c r="B20558" s="49" t="s">
        <v>18594</v>
      </c>
      <c r="C20558" s="49" t="s">
        <v>31</v>
      </c>
    </row>
    <row r="20559" spans="2:3" hidden="1">
      <c r="B20559" s="49" t="s">
        <v>18595</v>
      </c>
      <c r="C20559" s="49" t="s">
        <v>31</v>
      </c>
    </row>
    <row r="20560" spans="2:3" hidden="1">
      <c r="B20560" s="49" t="s">
        <v>18596</v>
      </c>
      <c r="C20560" s="49" t="s">
        <v>31</v>
      </c>
    </row>
    <row r="20561" spans="2:3" hidden="1">
      <c r="B20561" s="49" t="s">
        <v>18597</v>
      </c>
      <c r="C20561" s="49" t="s">
        <v>213</v>
      </c>
    </row>
    <row r="20562" spans="2:3" hidden="1">
      <c r="B20562" s="49" t="s">
        <v>18598</v>
      </c>
      <c r="C20562" s="49" t="s">
        <v>213</v>
      </c>
    </row>
    <row r="20563" spans="2:3">
      <c r="B20563" s="49" t="s">
        <v>18599</v>
      </c>
      <c r="C20563" s="49" t="s">
        <v>224</v>
      </c>
    </row>
    <row r="20564" spans="2:3" hidden="1">
      <c r="B20564" s="49" t="s">
        <v>18600</v>
      </c>
      <c r="C20564" s="49" t="s">
        <v>213</v>
      </c>
    </row>
    <row r="20565" spans="2:3" hidden="1">
      <c r="B20565" s="49" t="s">
        <v>18601</v>
      </c>
      <c r="C20565" s="49" t="s">
        <v>213</v>
      </c>
    </row>
    <row r="20566" spans="2:3">
      <c r="B20566" s="49" t="s">
        <v>18602</v>
      </c>
      <c r="C20566" s="49" t="s">
        <v>224</v>
      </c>
    </row>
    <row r="20567" spans="2:3" hidden="1">
      <c r="B20567" s="49" t="s">
        <v>18603</v>
      </c>
      <c r="C20567" s="49" t="s">
        <v>213</v>
      </c>
    </row>
    <row r="20568" spans="2:3" hidden="1">
      <c r="B20568" s="49" t="s">
        <v>18604</v>
      </c>
      <c r="C20568" s="49" t="s">
        <v>213</v>
      </c>
    </row>
    <row r="20569" spans="2:3" hidden="1">
      <c r="B20569" s="49" t="s">
        <v>18605</v>
      </c>
      <c r="C20569" s="49" t="s">
        <v>213</v>
      </c>
    </row>
    <row r="20570" spans="2:3">
      <c r="B20570" s="49" t="s">
        <v>18606</v>
      </c>
      <c r="C20570" s="49" t="s">
        <v>224</v>
      </c>
    </row>
    <row r="20571" spans="2:3" hidden="1">
      <c r="B20571" s="49" t="s">
        <v>18607</v>
      </c>
      <c r="C20571" s="49" t="s">
        <v>213</v>
      </c>
    </row>
    <row r="20572" spans="2:3" hidden="1">
      <c r="B20572" s="49" t="s">
        <v>18608</v>
      </c>
      <c r="C20572" s="49" t="s">
        <v>213</v>
      </c>
    </row>
    <row r="20573" spans="2:3" hidden="1">
      <c r="B20573" s="49" t="s">
        <v>18609</v>
      </c>
      <c r="C20573" s="49" t="s">
        <v>213</v>
      </c>
    </row>
    <row r="20574" spans="2:3" hidden="1">
      <c r="B20574" s="49" t="s">
        <v>18610</v>
      </c>
      <c r="C20574" s="49" t="s">
        <v>213</v>
      </c>
    </row>
    <row r="20575" spans="2:3" hidden="1">
      <c r="B20575" s="49" t="s">
        <v>18611</v>
      </c>
      <c r="C20575" s="49" t="s">
        <v>213</v>
      </c>
    </row>
    <row r="20576" spans="2:3" hidden="1">
      <c r="B20576" s="49" t="s">
        <v>18612</v>
      </c>
      <c r="C20576" s="49" t="s">
        <v>213</v>
      </c>
    </row>
    <row r="20577" spans="2:3" hidden="1">
      <c r="B20577" s="49" t="s">
        <v>18613</v>
      </c>
      <c r="C20577" s="49" t="s">
        <v>213</v>
      </c>
    </row>
    <row r="20578" spans="2:3" hidden="1">
      <c r="B20578" s="49" t="s">
        <v>18614</v>
      </c>
      <c r="C20578" s="49" t="s">
        <v>213</v>
      </c>
    </row>
    <row r="20579" spans="2:3" hidden="1">
      <c r="B20579" s="49" t="s">
        <v>18615</v>
      </c>
      <c r="C20579" s="49" t="s">
        <v>213</v>
      </c>
    </row>
    <row r="20580" spans="2:3" hidden="1">
      <c r="B20580" s="49" t="s">
        <v>18616</v>
      </c>
      <c r="C20580" s="49" t="s">
        <v>31</v>
      </c>
    </row>
    <row r="20581" spans="2:3" hidden="1">
      <c r="B20581" s="49" t="s">
        <v>18617</v>
      </c>
      <c r="C20581" s="49" t="s">
        <v>31</v>
      </c>
    </row>
    <row r="20582" spans="2:3" hidden="1">
      <c r="B20582" s="49" t="s">
        <v>18618</v>
      </c>
      <c r="C20582" s="49" t="s">
        <v>31</v>
      </c>
    </row>
    <row r="20583" spans="2:3" hidden="1">
      <c r="B20583" s="49" t="s">
        <v>18619</v>
      </c>
      <c r="C20583" s="49" t="s">
        <v>213</v>
      </c>
    </row>
    <row r="20584" spans="2:3" hidden="1">
      <c r="B20584" s="49" t="s">
        <v>18620</v>
      </c>
      <c r="C20584" s="49" t="s">
        <v>213</v>
      </c>
    </row>
    <row r="20585" spans="2:3" hidden="1">
      <c r="B20585" s="49" t="s">
        <v>18621</v>
      </c>
      <c r="C20585" s="49" t="s">
        <v>213</v>
      </c>
    </row>
    <row r="20586" spans="2:3">
      <c r="B20586" s="49" t="s">
        <v>18622</v>
      </c>
      <c r="C20586" s="49" t="s">
        <v>224</v>
      </c>
    </row>
    <row r="20587" spans="2:3" hidden="1">
      <c r="B20587" s="49" t="s">
        <v>18623</v>
      </c>
      <c r="C20587" s="49" t="s">
        <v>213</v>
      </c>
    </row>
    <row r="20588" spans="2:3" hidden="1">
      <c r="B20588" s="49" t="s">
        <v>18624</v>
      </c>
      <c r="C20588" s="49" t="s">
        <v>213</v>
      </c>
    </row>
    <row r="20589" spans="2:3" hidden="1">
      <c r="B20589" s="49" t="s">
        <v>18625</v>
      </c>
      <c r="C20589" s="49" t="s">
        <v>213</v>
      </c>
    </row>
    <row r="20590" spans="2:3">
      <c r="B20590" s="49" t="s">
        <v>18626</v>
      </c>
      <c r="C20590" s="49" t="s">
        <v>224</v>
      </c>
    </row>
    <row r="20591" spans="2:3" hidden="1">
      <c r="B20591" s="49" t="s">
        <v>18627</v>
      </c>
      <c r="C20591" s="49" t="s">
        <v>213</v>
      </c>
    </row>
    <row r="20592" spans="2:3" hidden="1">
      <c r="B20592" s="49" t="s">
        <v>18628</v>
      </c>
      <c r="C20592" s="49" t="s">
        <v>213</v>
      </c>
    </row>
    <row r="20593" spans="2:3" hidden="1">
      <c r="B20593" s="49" t="s">
        <v>18629</v>
      </c>
      <c r="C20593" s="49" t="s">
        <v>213</v>
      </c>
    </row>
    <row r="20594" spans="2:3" hidden="1">
      <c r="B20594" s="49" t="s">
        <v>18630</v>
      </c>
      <c r="C20594" s="49" t="s">
        <v>213</v>
      </c>
    </row>
    <row r="20595" spans="2:3" hidden="1">
      <c r="B20595" s="49" t="s">
        <v>18631</v>
      </c>
      <c r="C20595" s="49" t="s">
        <v>213</v>
      </c>
    </row>
    <row r="20596" spans="2:3">
      <c r="B20596" s="49" t="s">
        <v>18632</v>
      </c>
      <c r="C20596" s="49" t="s">
        <v>224</v>
      </c>
    </row>
    <row r="20597" spans="2:3" hidden="1">
      <c r="B20597" s="49" t="s">
        <v>18633</v>
      </c>
      <c r="C20597" s="49" t="s">
        <v>213</v>
      </c>
    </row>
    <row r="20598" spans="2:3" hidden="1">
      <c r="B20598" s="49" t="s">
        <v>18634</v>
      </c>
      <c r="C20598" s="49" t="s">
        <v>213</v>
      </c>
    </row>
    <row r="20599" spans="2:3" hidden="1">
      <c r="B20599" s="49" t="s">
        <v>18635</v>
      </c>
      <c r="C20599" s="49" t="s">
        <v>213</v>
      </c>
    </row>
    <row r="20600" spans="2:3" hidden="1">
      <c r="B20600" s="49" t="s">
        <v>18636</v>
      </c>
      <c r="C20600" s="49" t="s">
        <v>213</v>
      </c>
    </row>
    <row r="20601" spans="2:3" hidden="1">
      <c r="B20601" s="49" t="s">
        <v>18637</v>
      </c>
      <c r="C20601" s="49" t="s">
        <v>213</v>
      </c>
    </row>
    <row r="20602" spans="2:3" hidden="1">
      <c r="B20602" s="49" t="s">
        <v>18638</v>
      </c>
      <c r="C20602" s="49" t="s">
        <v>213</v>
      </c>
    </row>
    <row r="20603" spans="2:3" hidden="1">
      <c r="B20603" s="49" t="s">
        <v>18639</v>
      </c>
      <c r="C20603" s="49" t="s">
        <v>213</v>
      </c>
    </row>
    <row r="20604" spans="2:3" hidden="1">
      <c r="B20604" s="49" t="s">
        <v>18640</v>
      </c>
      <c r="C20604" s="49" t="s">
        <v>213</v>
      </c>
    </row>
    <row r="20605" spans="2:3" hidden="1">
      <c r="B20605" s="49" t="s">
        <v>18641</v>
      </c>
      <c r="C20605" s="49" t="s">
        <v>213</v>
      </c>
    </row>
    <row r="20606" spans="2:3" hidden="1">
      <c r="B20606" s="49" t="s">
        <v>18642</v>
      </c>
      <c r="C20606" s="49" t="s">
        <v>31</v>
      </c>
    </row>
    <row r="20607" spans="2:3" hidden="1">
      <c r="B20607" s="49" t="s">
        <v>18643</v>
      </c>
      <c r="C20607" s="49" t="s">
        <v>31</v>
      </c>
    </row>
    <row r="20608" spans="2:3" hidden="1">
      <c r="B20608" s="49" t="s">
        <v>18644</v>
      </c>
      <c r="C20608" s="49" t="s">
        <v>31</v>
      </c>
    </row>
    <row r="20609" spans="2:3" hidden="1">
      <c r="B20609" s="49" t="s">
        <v>18645</v>
      </c>
      <c r="C20609" s="49" t="s">
        <v>213</v>
      </c>
    </row>
    <row r="20610" spans="2:3" hidden="1">
      <c r="B20610" s="49" t="s">
        <v>18646</v>
      </c>
      <c r="C20610" s="49" t="s">
        <v>213</v>
      </c>
    </row>
    <row r="20611" spans="2:3" hidden="1">
      <c r="B20611" s="49" t="s">
        <v>18647</v>
      </c>
      <c r="C20611" s="49" t="s">
        <v>213</v>
      </c>
    </row>
    <row r="20612" spans="2:3" hidden="1">
      <c r="B20612" s="49" t="s">
        <v>18648</v>
      </c>
      <c r="C20612" s="49" t="s">
        <v>213</v>
      </c>
    </row>
    <row r="20613" spans="2:3" hidden="1">
      <c r="B20613" s="49" t="s">
        <v>18649</v>
      </c>
      <c r="C20613" s="49" t="s">
        <v>213</v>
      </c>
    </row>
    <row r="20614" spans="2:3" hidden="1">
      <c r="B20614" s="49" t="s">
        <v>18650</v>
      </c>
      <c r="C20614" s="49" t="s">
        <v>213</v>
      </c>
    </row>
    <row r="20615" spans="2:3" hidden="1">
      <c r="B20615" s="49" t="s">
        <v>18651</v>
      </c>
      <c r="C20615" s="49" t="s">
        <v>213</v>
      </c>
    </row>
    <row r="20616" spans="2:3" hidden="1">
      <c r="B20616" s="49" t="s">
        <v>18652</v>
      </c>
      <c r="C20616" s="49" t="s">
        <v>213</v>
      </c>
    </row>
    <row r="20617" spans="2:3" hidden="1">
      <c r="B20617" s="49" t="s">
        <v>18653</v>
      </c>
      <c r="C20617" s="49" t="s">
        <v>213</v>
      </c>
    </row>
    <row r="20618" spans="2:3" hidden="1">
      <c r="B20618" s="49" t="s">
        <v>18654</v>
      </c>
      <c r="C20618" s="49" t="s">
        <v>213</v>
      </c>
    </row>
    <row r="20619" spans="2:3" hidden="1">
      <c r="B20619" s="49" t="s">
        <v>18655</v>
      </c>
      <c r="C20619" s="49" t="s">
        <v>213</v>
      </c>
    </row>
    <row r="20620" spans="2:3" hidden="1">
      <c r="B20620" s="49" t="s">
        <v>18656</v>
      </c>
      <c r="C20620" s="49" t="s">
        <v>213</v>
      </c>
    </row>
    <row r="20621" spans="2:3" hidden="1">
      <c r="B20621" s="49" t="s">
        <v>18657</v>
      </c>
      <c r="C20621" s="49" t="s">
        <v>213</v>
      </c>
    </row>
    <row r="20622" spans="2:3" hidden="1">
      <c r="B20622" s="49" t="s">
        <v>18658</v>
      </c>
      <c r="C20622" s="49" t="s">
        <v>213</v>
      </c>
    </row>
    <row r="20623" spans="2:3" hidden="1">
      <c r="B20623" s="49" t="s">
        <v>18659</v>
      </c>
      <c r="C20623" s="49" t="s">
        <v>213</v>
      </c>
    </row>
    <row r="20624" spans="2:3" hidden="1">
      <c r="B20624" s="49" t="s">
        <v>18660</v>
      </c>
      <c r="C20624" s="49" t="s">
        <v>213</v>
      </c>
    </row>
    <row r="20625" spans="2:3" hidden="1">
      <c r="B20625" s="49" t="s">
        <v>18661</v>
      </c>
      <c r="C20625" s="49" t="s">
        <v>213</v>
      </c>
    </row>
    <row r="20626" spans="2:3" hidden="1">
      <c r="B20626" s="49" t="s">
        <v>18662</v>
      </c>
      <c r="C20626" s="49" t="s">
        <v>213</v>
      </c>
    </row>
    <row r="20627" spans="2:3" hidden="1">
      <c r="B20627" s="49" t="s">
        <v>18663</v>
      </c>
      <c r="C20627" s="49" t="s">
        <v>213</v>
      </c>
    </row>
    <row r="20628" spans="2:3" hidden="1">
      <c r="B20628" s="49" t="s">
        <v>18664</v>
      </c>
      <c r="C20628" s="49" t="s">
        <v>213</v>
      </c>
    </row>
    <row r="20629" spans="2:3" hidden="1">
      <c r="B20629" s="49" t="s">
        <v>18665</v>
      </c>
      <c r="C20629" s="49" t="s">
        <v>213</v>
      </c>
    </row>
    <row r="20630" spans="2:3" hidden="1">
      <c r="B20630" s="49" t="s">
        <v>18666</v>
      </c>
      <c r="C20630" s="49" t="s">
        <v>213</v>
      </c>
    </row>
    <row r="20631" spans="2:3" hidden="1">
      <c r="B20631" s="49" t="s">
        <v>18667</v>
      </c>
      <c r="C20631" s="49" t="s">
        <v>206</v>
      </c>
    </row>
    <row r="20632" spans="2:3" hidden="1">
      <c r="B20632" s="49" t="s">
        <v>18668</v>
      </c>
      <c r="C20632" s="49" t="s">
        <v>206</v>
      </c>
    </row>
    <row r="20633" spans="2:3" hidden="1">
      <c r="B20633" s="49" t="s">
        <v>18669</v>
      </c>
      <c r="C20633" s="49" t="s">
        <v>206</v>
      </c>
    </row>
    <row r="20634" spans="2:3" hidden="1">
      <c r="B20634" s="49" t="s">
        <v>18670</v>
      </c>
      <c r="C20634" s="49" t="s">
        <v>206</v>
      </c>
    </row>
    <row r="20635" spans="2:3" hidden="1">
      <c r="B20635" s="49" t="s">
        <v>18671</v>
      </c>
      <c r="C20635" s="49" t="s">
        <v>206</v>
      </c>
    </row>
    <row r="20636" spans="2:3" hidden="1">
      <c r="B20636" s="49" t="s">
        <v>18672</v>
      </c>
      <c r="C20636" s="49" t="s">
        <v>206</v>
      </c>
    </row>
    <row r="20637" spans="2:3" hidden="1">
      <c r="B20637" s="49" t="s">
        <v>18673</v>
      </c>
      <c r="C20637" s="49" t="s">
        <v>206</v>
      </c>
    </row>
    <row r="20638" spans="2:3" hidden="1">
      <c r="B20638" s="49" t="s">
        <v>18674</v>
      </c>
      <c r="C20638" s="49" t="s">
        <v>206</v>
      </c>
    </row>
    <row r="20639" spans="2:3" hidden="1">
      <c r="B20639" s="49" t="s">
        <v>18675</v>
      </c>
      <c r="C20639" s="49" t="s">
        <v>206</v>
      </c>
    </row>
    <row r="20640" spans="2:3" hidden="1">
      <c r="B20640" s="49" t="s">
        <v>18676</v>
      </c>
      <c r="C20640" s="49" t="s">
        <v>206</v>
      </c>
    </row>
    <row r="20641" spans="2:3" hidden="1">
      <c r="B20641" s="49" t="s">
        <v>18677</v>
      </c>
      <c r="C20641" s="49" t="s">
        <v>206</v>
      </c>
    </row>
    <row r="20642" spans="2:3" hidden="1">
      <c r="B20642" s="49" t="s">
        <v>18678</v>
      </c>
      <c r="C20642" s="49" t="s">
        <v>206</v>
      </c>
    </row>
    <row r="20643" spans="2:3" hidden="1">
      <c r="B20643" s="49" t="s">
        <v>18679</v>
      </c>
      <c r="C20643" s="49" t="s">
        <v>206</v>
      </c>
    </row>
    <row r="20644" spans="2:3" hidden="1">
      <c r="B20644" s="49" t="s">
        <v>18680</v>
      </c>
      <c r="C20644" s="49" t="s">
        <v>206</v>
      </c>
    </row>
    <row r="20645" spans="2:3" hidden="1">
      <c r="B20645" s="49" t="s">
        <v>18681</v>
      </c>
      <c r="C20645" s="49" t="s">
        <v>206</v>
      </c>
    </row>
    <row r="20646" spans="2:3" hidden="1">
      <c r="B20646" s="49" t="s">
        <v>18682</v>
      </c>
      <c r="C20646" s="49" t="s">
        <v>206</v>
      </c>
    </row>
    <row r="20647" spans="2:3" hidden="1">
      <c r="B20647" s="49" t="s">
        <v>18683</v>
      </c>
      <c r="C20647" s="49" t="s">
        <v>206</v>
      </c>
    </row>
    <row r="20648" spans="2:3" hidden="1">
      <c r="B20648" s="49" t="s">
        <v>18684</v>
      </c>
      <c r="C20648" s="49" t="s">
        <v>206</v>
      </c>
    </row>
    <row r="20649" spans="2:3" hidden="1">
      <c r="B20649" s="49" t="s">
        <v>18685</v>
      </c>
      <c r="C20649" s="49" t="s">
        <v>206</v>
      </c>
    </row>
    <row r="20650" spans="2:3" hidden="1">
      <c r="B20650" s="49" t="s">
        <v>18686</v>
      </c>
      <c r="C20650" s="49" t="s">
        <v>206</v>
      </c>
    </row>
    <row r="20651" spans="2:3" hidden="1">
      <c r="B20651" s="49" t="s">
        <v>18687</v>
      </c>
      <c r="C20651" s="49" t="s">
        <v>206</v>
      </c>
    </row>
    <row r="20652" spans="2:3" hidden="1">
      <c r="B20652" s="49" t="s">
        <v>18688</v>
      </c>
      <c r="C20652" s="49" t="s">
        <v>206</v>
      </c>
    </row>
    <row r="20653" spans="2:3" hidden="1">
      <c r="B20653" s="49" t="s">
        <v>18689</v>
      </c>
      <c r="C20653" s="49" t="s">
        <v>206</v>
      </c>
    </row>
    <row r="20654" spans="2:3" hidden="1">
      <c r="B20654" s="49" t="s">
        <v>18690</v>
      </c>
      <c r="C20654" s="49" t="s">
        <v>206</v>
      </c>
    </row>
    <row r="20655" spans="2:3" hidden="1">
      <c r="B20655" s="49" t="s">
        <v>18691</v>
      </c>
      <c r="C20655" s="49" t="s">
        <v>213</v>
      </c>
    </row>
    <row r="20656" spans="2:3" hidden="1">
      <c r="B20656" s="49" t="s">
        <v>18692</v>
      </c>
      <c r="C20656" s="49" t="s">
        <v>213</v>
      </c>
    </row>
    <row r="20657" spans="2:3" hidden="1">
      <c r="B20657" s="49" t="s">
        <v>18693</v>
      </c>
      <c r="C20657" s="49" t="s">
        <v>213</v>
      </c>
    </row>
    <row r="20658" spans="2:3" hidden="1">
      <c r="B20658" s="49" t="s">
        <v>18694</v>
      </c>
      <c r="C20658" s="49" t="s">
        <v>213</v>
      </c>
    </row>
    <row r="20659" spans="2:3" hidden="1">
      <c r="B20659" s="49" t="s">
        <v>18695</v>
      </c>
      <c r="C20659" s="49" t="s">
        <v>213</v>
      </c>
    </row>
    <row r="20660" spans="2:3" hidden="1">
      <c r="B20660" s="49" t="s">
        <v>18696</v>
      </c>
      <c r="C20660" s="49" t="s">
        <v>213</v>
      </c>
    </row>
    <row r="20661" spans="2:3" hidden="1">
      <c r="B20661" s="49" t="s">
        <v>18697</v>
      </c>
      <c r="C20661" s="49" t="s">
        <v>213</v>
      </c>
    </row>
    <row r="20662" spans="2:3" hidden="1">
      <c r="B20662" s="49" t="s">
        <v>18698</v>
      </c>
      <c r="C20662" s="49" t="s">
        <v>213</v>
      </c>
    </row>
    <row r="20663" spans="2:3" hidden="1">
      <c r="B20663" s="49" t="s">
        <v>18699</v>
      </c>
      <c r="C20663" s="49" t="s">
        <v>213</v>
      </c>
    </row>
    <row r="20664" spans="2:3" hidden="1">
      <c r="B20664" s="49" t="s">
        <v>18700</v>
      </c>
      <c r="C20664" s="49" t="s">
        <v>213</v>
      </c>
    </row>
    <row r="20665" spans="2:3" hidden="1">
      <c r="B20665" s="49" t="s">
        <v>18701</v>
      </c>
      <c r="C20665" s="49" t="s">
        <v>213</v>
      </c>
    </row>
    <row r="20666" spans="2:3" hidden="1">
      <c r="B20666" s="49" t="s">
        <v>18702</v>
      </c>
      <c r="C20666" s="49" t="s">
        <v>213</v>
      </c>
    </row>
    <row r="20667" spans="2:3" hidden="1">
      <c r="B20667" s="49" t="s">
        <v>18703</v>
      </c>
      <c r="C20667" s="49" t="s">
        <v>213</v>
      </c>
    </row>
    <row r="20668" spans="2:3" hidden="1">
      <c r="B20668" s="49" t="s">
        <v>18704</v>
      </c>
      <c r="C20668" s="49" t="s">
        <v>213</v>
      </c>
    </row>
    <row r="20669" spans="2:3" hidden="1">
      <c r="B20669" s="49" t="s">
        <v>18705</v>
      </c>
      <c r="C20669" s="49" t="s">
        <v>213</v>
      </c>
    </row>
    <row r="20670" spans="2:3" hidden="1">
      <c r="B20670" s="49" t="s">
        <v>18706</v>
      </c>
      <c r="C20670" s="49" t="s">
        <v>213</v>
      </c>
    </row>
    <row r="20671" spans="2:3" hidden="1">
      <c r="B20671" s="49" t="s">
        <v>18707</v>
      </c>
      <c r="C20671" s="49" t="s">
        <v>213</v>
      </c>
    </row>
    <row r="20672" spans="2:3" hidden="1">
      <c r="B20672" s="49" t="s">
        <v>18708</v>
      </c>
      <c r="C20672" s="49" t="s">
        <v>213</v>
      </c>
    </row>
    <row r="20673" spans="2:3" hidden="1">
      <c r="B20673" s="49" t="s">
        <v>18709</v>
      </c>
      <c r="C20673" s="49" t="s">
        <v>213</v>
      </c>
    </row>
    <row r="20674" spans="2:3" hidden="1">
      <c r="B20674" s="49" t="s">
        <v>18710</v>
      </c>
      <c r="C20674" s="49" t="s">
        <v>213</v>
      </c>
    </row>
    <row r="20675" spans="2:3" hidden="1">
      <c r="B20675" s="49" t="s">
        <v>18711</v>
      </c>
      <c r="C20675" s="49" t="s">
        <v>213</v>
      </c>
    </row>
    <row r="20676" spans="2:3" hidden="1">
      <c r="B20676" s="49" t="s">
        <v>18712</v>
      </c>
      <c r="C20676" s="49" t="s">
        <v>213</v>
      </c>
    </row>
    <row r="20677" spans="2:3" hidden="1">
      <c r="B20677" s="49" t="s">
        <v>18713</v>
      </c>
      <c r="C20677" s="49" t="s">
        <v>213</v>
      </c>
    </row>
    <row r="20678" spans="2:3" hidden="1">
      <c r="B20678" s="49" t="s">
        <v>18714</v>
      </c>
      <c r="C20678" s="49" t="s">
        <v>213</v>
      </c>
    </row>
    <row r="20679" spans="2:3" hidden="1">
      <c r="B20679" s="49" t="s">
        <v>18715</v>
      </c>
      <c r="C20679" s="49" t="s">
        <v>213</v>
      </c>
    </row>
    <row r="20680" spans="2:3" hidden="1">
      <c r="B20680" s="49" t="s">
        <v>18716</v>
      </c>
      <c r="C20680" s="49" t="s">
        <v>213</v>
      </c>
    </row>
    <row r="20681" spans="2:3" hidden="1">
      <c r="B20681" s="49" t="s">
        <v>18717</v>
      </c>
      <c r="C20681" s="49" t="s">
        <v>213</v>
      </c>
    </row>
    <row r="20682" spans="2:3" hidden="1">
      <c r="B20682" s="49" t="s">
        <v>18718</v>
      </c>
      <c r="C20682" s="49" t="s">
        <v>213</v>
      </c>
    </row>
    <row r="20683" spans="2:3" hidden="1">
      <c r="B20683" s="49" t="s">
        <v>18719</v>
      </c>
      <c r="C20683" s="49" t="s">
        <v>213</v>
      </c>
    </row>
    <row r="20684" spans="2:3" hidden="1">
      <c r="B20684" s="49" t="s">
        <v>18720</v>
      </c>
      <c r="C20684" s="49" t="s">
        <v>213</v>
      </c>
    </row>
    <row r="20685" spans="2:3" hidden="1">
      <c r="B20685" s="49" t="s">
        <v>18721</v>
      </c>
      <c r="C20685" s="49" t="s">
        <v>213</v>
      </c>
    </row>
    <row r="20686" spans="2:3" hidden="1">
      <c r="B20686" s="49" t="s">
        <v>18722</v>
      </c>
      <c r="C20686" s="49" t="s">
        <v>213</v>
      </c>
    </row>
    <row r="20687" spans="2:3" hidden="1">
      <c r="B20687" s="49" t="s">
        <v>18723</v>
      </c>
      <c r="C20687" s="49" t="s">
        <v>213</v>
      </c>
    </row>
    <row r="20688" spans="2:3" hidden="1">
      <c r="B20688" s="49" t="s">
        <v>18724</v>
      </c>
      <c r="C20688" s="49" t="s">
        <v>213</v>
      </c>
    </row>
    <row r="20689" spans="2:3" hidden="1">
      <c r="B20689" s="49" t="s">
        <v>18725</v>
      </c>
      <c r="C20689" s="49" t="s">
        <v>213</v>
      </c>
    </row>
    <row r="20690" spans="2:3" hidden="1">
      <c r="B20690" s="49" t="s">
        <v>18726</v>
      </c>
      <c r="C20690" s="49" t="s">
        <v>213</v>
      </c>
    </row>
    <row r="20691" spans="2:3" hidden="1">
      <c r="B20691" s="49" t="s">
        <v>18727</v>
      </c>
      <c r="C20691" s="49" t="s">
        <v>213</v>
      </c>
    </row>
    <row r="20692" spans="2:3" hidden="1">
      <c r="B20692" s="49" t="s">
        <v>18728</v>
      </c>
      <c r="C20692" s="49" t="s">
        <v>213</v>
      </c>
    </row>
    <row r="20693" spans="2:3" hidden="1">
      <c r="B20693" s="49" t="s">
        <v>18729</v>
      </c>
      <c r="C20693" s="49" t="s">
        <v>213</v>
      </c>
    </row>
    <row r="20694" spans="2:3" hidden="1">
      <c r="B20694" s="49" t="s">
        <v>18730</v>
      </c>
      <c r="C20694" s="49" t="s">
        <v>213</v>
      </c>
    </row>
    <row r="20695" spans="2:3" hidden="1">
      <c r="B20695" s="49" t="s">
        <v>18731</v>
      </c>
      <c r="C20695" s="49" t="s">
        <v>213</v>
      </c>
    </row>
    <row r="20696" spans="2:3" hidden="1">
      <c r="B20696" s="49" t="s">
        <v>18732</v>
      </c>
      <c r="C20696" s="49" t="s">
        <v>213</v>
      </c>
    </row>
    <row r="20697" spans="2:3" hidden="1">
      <c r="B20697" s="49" t="s">
        <v>18733</v>
      </c>
      <c r="C20697" s="49" t="s">
        <v>213</v>
      </c>
    </row>
    <row r="20698" spans="2:3" hidden="1">
      <c r="B20698" s="49" t="s">
        <v>18734</v>
      </c>
      <c r="C20698" s="49" t="s">
        <v>213</v>
      </c>
    </row>
    <row r="20699" spans="2:3" hidden="1">
      <c r="B20699" s="49" t="s">
        <v>18735</v>
      </c>
      <c r="C20699" s="49" t="s">
        <v>213</v>
      </c>
    </row>
    <row r="20700" spans="2:3" hidden="1">
      <c r="B20700" s="49" t="s">
        <v>18736</v>
      </c>
      <c r="C20700" s="49" t="s">
        <v>213</v>
      </c>
    </row>
    <row r="20701" spans="2:3" hidden="1">
      <c r="B20701" s="49" t="s">
        <v>18737</v>
      </c>
      <c r="C20701" s="49" t="s">
        <v>213</v>
      </c>
    </row>
    <row r="20702" spans="2:3" hidden="1">
      <c r="B20702" s="49" t="s">
        <v>18738</v>
      </c>
      <c r="C20702" s="49" t="s">
        <v>213</v>
      </c>
    </row>
    <row r="20703" spans="2:3" hidden="1">
      <c r="B20703" s="49" t="s">
        <v>18739</v>
      </c>
      <c r="C20703" s="49" t="s">
        <v>213</v>
      </c>
    </row>
    <row r="20704" spans="2:3" hidden="1">
      <c r="B20704" s="49" t="s">
        <v>18740</v>
      </c>
      <c r="C20704" s="49" t="s">
        <v>213</v>
      </c>
    </row>
    <row r="20705" spans="2:3" hidden="1">
      <c r="B20705" s="49" t="s">
        <v>18741</v>
      </c>
      <c r="C20705" s="49" t="s">
        <v>213</v>
      </c>
    </row>
    <row r="20706" spans="2:3" hidden="1">
      <c r="B20706" s="49" t="s">
        <v>18742</v>
      </c>
      <c r="C20706" s="49" t="s">
        <v>213</v>
      </c>
    </row>
    <row r="20707" spans="2:3" hidden="1">
      <c r="B20707" s="49" t="s">
        <v>18743</v>
      </c>
      <c r="C20707" s="49" t="s">
        <v>213</v>
      </c>
    </row>
    <row r="20708" spans="2:3" hidden="1">
      <c r="B20708" s="49" t="s">
        <v>18744</v>
      </c>
      <c r="C20708" s="49" t="s">
        <v>213</v>
      </c>
    </row>
    <row r="20709" spans="2:3" hidden="1">
      <c r="B20709" s="49" t="s">
        <v>18745</v>
      </c>
      <c r="C20709" s="49" t="s">
        <v>213</v>
      </c>
    </row>
    <row r="20710" spans="2:3" hidden="1">
      <c r="B20710" s="49" t="s">
        <v>18746</v>
      </c>
      <c r="C20710" s="49" t="s">
        <v>213</v>
      </c>
    </row>
    <row r="20711" spans="2:3" hidden="1">
      <c r="B20711" s="49" t="s">
        <v>18747</v>
      </c>
      <c r="C20711" s="49" t="s">
        <v>213</v>
      </c>
    </row>
    <row r="20712" spans="2:3" hidden="1">
      <c r="B20712" s="49" t="s">
        <v>18748</v>
      </c>
      <c r="C20712" s="49" t="s">
        <v>213</v>
      </c>
    </row>
    <row r="20713" spans="2:3" hidden="1">
      <c r="B20713" s="49" t="s">
        <v>18749</v>
      </c>
      <c r="C20713" s="49" t="s">
        <v>213</v>
      </c>
    </row>
    <row r="20714" spans="2:3" hidden="1">
      <c r="B20714" s="49" t="s">
        <v>18750</v>
      </c>
      <c r="C20714" s="49" t="s">
        <v>213</v>
      </c>
    </row>
    <row r="20715" spans="2:3" hidden="1">
      <c r="B20715" s="49" t="s">
        <v>18751</v>
      </c>
      <c r="C20715" s="49" t="s">
        <v>213</v>
      </c>
    </row>
    <row r="20716" spans="2:3" hidden="1">
      <c r="B20716" s="49" t="s">
        <v>18752</v>
      </c>
      <c r="C20716" s="49" t="s">
        <v>213</v>
      </c>
    </row>
    <row r="20717" spans="2:3" hidden="1">
      <c r="B20717" s="49" t="s">
        <v>18753</v>
      </c>
      <c r="C20717" s="49" t="s">
        <v>213</v>
      </c>
    </row>
    <row r="20718" spans="2:3" hidden="1">
      <c r="B20718" s="49" t="s">
        <v>18754</v>
      </c>
      <c r="C20718" s="49" t="s">
        <v>213</v>
      </c>
    </row>
    <row r="20719" spans="2:3" hidden="1">
      <c r="B20719" s="49" t="s">
        <v>18755</v>
      </c>
      <c r="C20719" s="49" t="s">
        <v>213</v>
      </c>
    </row>
    <row r="20720" spans="2:3" hidden="1">
      <c r="B20720" s="49" t="s">
        <v>18756</v>
      </c>
      <c r="C20720" s="49" t="s">
        <v>213</v>
      </c>
    </row>
    <row r="20721" spans="2:3" hidden="1">
      <c r="B20721" s="49" t="s">
        <v>18757</v>
      </c>
      <c r="C20721" s="49" t="s">
        <v>213</v>
      </c>
    </row>
    <row r="20722" spans="2:3" hidden="1">
      <c r="B20722" s="49" t="s">
        <v>18758</v>
      </c>
      <c r="C20722" s="49" t="s">
        <v>213</v>
      </c>
    </row>
    <row r="20723" spans="2:3" hidden="1">
      <c r="B20723" s="49" t="s">
        <v>18759</v>
      </c>
      <c r="C20723" s="49" t="s">
        <v>213</v>
      </c>
    </row>
    <row r="20724" spans="2:3" hidden="1">
      <c r="B20724" s="49" t="s">
        <v>18760</v>
      </c>
      <c r="C20724" s="49" t="s">
        <v>213</v>
      </c>
    </row>
    <row r="20725" spans="2:3" hidden="1">
      <c r="B20725" s="49" t="s">
        <v>18761</v>
      </c>
      <c r="C20725" s="49" t="s">
        <v>213</v>
      </c>
    </row>
    <row r="20726" spans="2:3" hidden="1">
      <c r="B20726" s="49" t="s">
        <v>18762</v>
      </c>
      <c r="C20726" s="49" t="s">
        <v>213</v>
      </c>
    </row>
    <row r="20727" spans="2:3" hidden="1">
      <c r="B20727" s="49" t="s">
        <v>18763</v>
      </c>
      <c r="C20727" s="49" t="s">
        <v>213</v>
      </c>
    </row>
    <row r="20728" spans="2:3" hidden="1">
      <c r="B20728" s="49" t="s">
        <v>18764</v>
      </c>
      <c r="C20728" s="49" t="s">
        <v>213</v>
      </c>
    </row>
    <row r="20729" spans="2:3" hidden="1">
      <c r="B20729" s="49" t="s">
        <v>18765</v>
      </c>
      <c r="C20729" s="49" t="s">
        <v>206</v>
      </c>
    </row>
    <row r="20730" spans="2:3" hidden="1">
      <c r="B20730" s="49" t="s">
        <v>18766</v>
      </c>
      <c r="C20730" s="49" t="s">
        <v>206</v>
      </c>
    </row>
    <row r="20731" spans="2:3" hidden="1">
      <c r="B20731" s="49" t="s">
        <v>18767</v>
      </c>
      <c r="C20731" s="49" t="s">
        <v>206</v>
      </c>
    </row>
    <row r="20732" spans="2:3" hidden="1">
      <c r="B20732" s="49" t="s">
        <v>18768</v>
      </c>
      <c r="C20732" s="49" t="s">
        <v>206</v>
      </c>
    </row>
    <row r="20733" spans="2:3" hidden="1">
      <c r="B20733" s="49" t="s">
        <v>18769</v>
      </c>
      <c r="C20733" s="49" t="s">
        <v>206</v>
      </c>
    </row>
    <row r="20734" spans="2:3" hidden="1">
      <c r="B20734" s="49" t="s">
        <v>18770</v>
      </c>
      <c r="C20734" s="49" t="s">
        <v>206</v>
      </c>
    </row>
    <row r="20735" spans="2:3" hidden="1">
      <c r="B20735" s="49" t="s">
        <v>18771</v>
      </c>
      <c r="C20735" s="49" t="s">
        <v>206</v>
      </c>
    </row>
    <row r="20736" spans="2:3" hidden="1">
      <c r="B20736" s="49" t="s">
        <v>18772</v>
      </c>
      <c r="C20736" s="49" t="s">
        <v>206</v>
      </c>
    </row>
    <row r="20737" spans="2:3" hidden="1">
      <c r="B20737" s="49" t="s">
        <v>18773</v>
      </c>
      <c r="C20737" s="49" t="s">
        <v>206</v>
      </c>
    </row>
    <row r="20738" spans="2:3" hidden="1">
      <c r="B20738" s="49" t="s">
        <v>18774</v>
      </c>
      <c r="C20738" s="49" t="s">
        <v>209</v>
      </c>
    </row>
    <row r="20739" spans="2:3" hidden="1">
      <c r="B20739" s="49" t="s">
        <v>18775</v>
      </c>
      <c r="C20739" s="49" t="s">
        <v>209</v>
      </c>
    </row>
    <row r="20740" spans="2:3" hidden="1">
      <c r="B20740" s="49" t="s">
        <v>18776</v>
      </c>
      <c r="C20740" s="49" t="s">
        <v>209</v>
      </c>
    </row>
    <row r="20741" spans="2:3" hidden="1">
      <c r="B20741" s="49" t="s">
        <v>18777</v>
      </c>
      <c r="C20741" s="49" t="s">
        <v>209</v>
      </c>
    </row>
    <row r="20742" spans="2:3" hidden="1">
      <c r="B20742" s="49" t="s">
        <v>18778</v>
      </c>
      <c r="C20742" s="49" t="s">
        <v>209</v>
      </c>
    </row>
    <row r="20743" spans="2:3" hidden="1">
      <c r="B20743" s="49" t="s">
        <v>18779</v>
      </c>
      <c r="C20743" s="49" t="s">
        <v>209</v>
      </c>
    </row>
    <row r="20744" spans="2:3" hidden="1">
      <c r="B20744" s="49" t="s">
        <v>18780</v>
      </c>
      <c r="C20744" s="49" t="s">
        <v>209</v>
      </c>
    </row>
    <row r="20745" spans="2:3" hidden="1">
      <c r="B20745" s="49" t="s">
        <v>18781</v>
      </c>
      <c r="C20745" s="49" t="s">
        <v>209</v>
      </c>
    </row>
    <row r="20746" spans="2:3" hidden="1">
      <c r="B20746" s="49" t="s">
        <v>18782</v>
      </c>
      <c r="C20746" s="49" t="s">
        <v>209</v>
      </c>
    </row>
    <row r="20747" spans="2:3" hidden="1">
      <c r="B20747" s="49" t="s">
        <v>18783</v>
      </c>
      <c r="C20747" s="49" t="s">
        <v>209</v>
      </c>
    </row>
    <row r="20748" spans="2:3" hidden="1">
      <c r="B20748" s="49" t="s">
        <v>18784</v>
      </c>
      <c r="C20748" s="49" t="s">
        <v>209</v>
      </c>
    </row>
    <row r="20749" spans="2:3" hidden="1">
      <c r="B20749" s="49" t="s">
        <v>18785</v>
      </c>
      <c r="C20749" s="49" t="s">
        <v>209</v>
      </c>
    </row>
    <row r="20750" spans="2:3" hidden="1">
      <c r="B20750" s="49" t="s">
        <v>18786</v>
      </c>
      <c r="C20750" s="49" t="s">
        <v>209</v>
      </c>
    </row>
    <row r="20751" spans="2:3" hidden="1">
      <c r="B20751" s="49" t="s">
        <v>18787</v>
      </c>
      <c r="C20751" s="49" t="s">
        <v>209</v>
      </c>
    </row>
    <row r="20752" spans="2:3" hidden="1">
      <c r="B20752" s="49" t="s">
        <v>18788</v>
      </c>
      <c r="C20752" s="49" t="s">
        <v>209</v>
      </c>
    </row>
    <row r="20753" spans="2:3" hidden="1">
      <c r="B20753" s="49" t="s">
        <v>18789</v>
      </c>
      <c r="C20753" s="49" t="s">
        <v>209</v>
      </c>
    </row>
    <row r="20754" spans="2:3" hidden="1">
      <c r="B20754" s="49" t="s">
        <v>18790</v>
      </c>
      <c r="C20754" s="49" t="s">
        <v>209</v>
      </c>
    </row>
    <row r="20755" spans="2:3" hidden="1">
      <c r="B20755" s="49" t="s">
        <v>18791</v>
      </c>
      <c r="C20755" s="49" t="s">
        <v>209</v>
      </c>
    </row>
    <row r="20756" spans="2:3" hidden="1">
      <c r="B20756" s="49" t="s">
        <v>18792</v>
      </c>
      <c r="C20756" s="49" t="s">
        <v>209</v>
      </c>
    </row>
    <row r="20757" spans="2:3" hidden="1">
      <c r="B20757" s="49" t="s">
        <v>18793</v>
      </c>
      <c r="C20757" s="49" t="s">
        <v>209</v>
      </c>
    </row>
    <row r="20758" spans="2:3" hidden="1">
      <c r="B20758" s="49" t="s">
        <v>18794</v>
      </c>
      <c r="C20758" s="49" t="s">
        <v>209</v>
      </c>
    </row>
    <row r="20759" spans="2:3" hidden="1">
      <c r="B20759" s="49" t="s">
        <v>18795</v>
      </c>
      <c r="C20759" s="49" t="s">
        <v>209</v>
      </c>
    </row>
    <row r="20760" spans="2:3" hidden="1">
      <c r="B20760" s="49" t="s">
        <v>18796</v>
      </c>
      <c r="C20760" s="49" t="s">
        <v>209</v>
      </c>
    </row>
    <row r="20761" spans="2:3" hidden="1">
      <c r="B20761" s="49" t="s">
        <v>18797</v>
      </c>
      <c r="C20761" s="49" t="s">
        <v>209</v>
      </c>
    </row>
    <row r="20762" spans="2:3" hidden="1">
      <c r="B20762" s="49" t="s">
        <v>18798</v>
      </c>
      <c r="C20762" s="49" t="s">
        <v>209</v>
      </c>
    </row>
    <row r="20763" spans="2:3" hidden="1">
      <c r="B20763" s="49" t="s">
        <v>18799</v>
      </c>
      <c r="C20763" s="49" t="s">
        <v>209</v>
      </c>
    </row>
    <row r="20764" spans="2:3" hidden="1">
      <c r="B20764" s="49" t="s">
        <v>18800</v>
      </c>
      <c r="C20764" s="49" t="s">
        <v>209</v>
      </c>
    </row>
    <row r="20765" spans="2:3" hidden="1">
      <c r="B20765" s="49" t="s">
        <v>18801</v>
      </c>
      <c r="C20765" s="49" t="s">
        <v>209</v>
      </c>
    </row>
    <row r="20766" spans="2:3" hidden="1">
      <c r="B20766" s="49" t="s">
        <v>18802</v>
      </c>
      <c r="C20766" s="49" t="s">
        <v>209</v>
      </c>
    </row>
    <row r="20767" spans="2:3" hidden="1">
      <c r="B20767" s="49" t="s">
        <v>18803</v>
      </c>
      <c r="C20767" s="49" t="s">
        <v>209</v>
      </c>
    </row>
    <row r="20768" spans="2:3" hidden="1">
      <c r="B20768" s="49" t="s">
        <v>18804</v>
      </c>
      <c r="C20768" s="49" t="s">
        <v>209</v>
      </c>
    </row>
    <row r="20769" spans="2:3" hidden="1">
      <c r="B20769" s="49" t="s">
        <v>18805</v>
      </c>
      <c r="C20769" s="49" t="s">
        <v>209</v>
      </c>
    </row>
    <row r="20770" spans="2:3" hidden="1">
      <c r="B20770" s="49" t="s">
        <v>18806</v>
      </c>
      <c r="C20770" s="49" t="s">
        <v>209</v>
      </c>
    </row>
    <row r="20771" spans="2:3" hidden="1">
      <c r="B20771" s="49" t="s">
        <v>18807</v>
      </c>
      <c r="C20771" s="49" t="s">
        <v>209</v>
      </c>
    </row>
    <row r="20772" spans="2:3" hidden="1">
      <c r="B20772" s="49" t="s">
        <v>18808</v>
      </c>
      <c r="C20772" s="49" t="s">
        <v>209</v>
      </c>
    </row>
    <row r="20773" spans="2:3" hidden="1">
      <c r="B20773" s="49" t="s">
        <v>18809</v>
      </c>
      <c r="C20773" s="49" t="s">
        <v>209</v>
      </c>
    </row>
    <row r="20774" spans="2:3" hidden="1">
      <c r="B20774" s="49" t="s">
        <v>18810</v>
      </c>
      <c r="C20774" s="49" t="s">
        <v>209</v>
      </c>
    </row>
    <row r="20775" spans="2:3" hidden="1">
      <c r="B20775" s="49" t="s">
        <v>18811</v>
      </c>
      <c r="C20775" s="49" t="s">
        <v>209</v>
      </c>
    </row>
    <row r="20776" spans="2:3" hidden="1">
      <c r="B20776" s="49" t="s">
        <v>18812</v>
      </c>
      <c r="C20776" s="49" t="s">
        <v>209</v>
      </c>
    </row>
    <row r="20777" spans="2:3" hidden="1">
      <c r="B20777" s="49" t="s">
        <v>18813</v>
      </c>
      <c r="C20777" s="49" t="s">
        <v>209</v>
      </c>
    </row>
    <row r="20778" spans="2:3" hidden="1">
      <c r="B20778" s="49" t="s">
        <v>18814</v>
      </c>
      <c r="C20778" s="49" t="s">
        <v>209</v>
      </c>
    </row>
    <row r="20779" spans="2:3" hidden="1">
      <c r="B20779" s="49" t="s">
        <v>18815</v>
      </c>
      <c r="C20779" s="49" t="s">
        <v>209</v>
      </c>
    </row>
    <row r="20780" spans="2:3" hidden="1">
      <c r="B20780" s="49" t="s">
        <v>18816</v>
      </c>
      <c r="C20780" s="49" t="s">
        <v>209</v>
      </c>
    </row>
    <row r="20781" spans="2:3" hidden="1">
      <c r="B20781" s="49" t="s">
        <v>18817</v>
      </c>
      <c r="C20781" s="49" t="s">
        <v>209</v>
      </c>
    </row>
    <row r="20782" spans="2:3" hidden="1">
      <c r="B20782" s="49" t="s">
        <v>18818</v>
      </c>
      <c r="C20782" s="49" t="s">
        <v>209</v>
      </c>
    </row>
    <row r="20783" spans="2:3" hidden="1">
      <c r="B20783" s="49" t="s">
        <v>18819</v>
      </c>
      <c r="C20783" s="49" t="s">
        <v>209</v>
      </c>
    </row>
    <row r="20784" spans="2:3" hidden="1">
      <c r="B20784" s="49" t="s">
        <v>18820</v>
      </c>
      <c r="C20784" s="49" t="s">
        <v>209</v>
      </c>
    </row>
    <row r="20785" spans="2:3" hidden="1">
      <c r="B20785" s="49" t="s">
        <v>18821</v>
      </c>
      <c r="C20785" s="49" t="s">
        <v>209</v>
      </c>
    </row>
    <row r="20786" spans="2:3" hidden="1">
      <c r="B20786" s="49" t="s">
        <v>18822</v>
      </c>
      <c r="C20786" s="49" t="s">
        <v>209</v>
      </c>
    </row>
    <row r="20787" spans="2:3" hidden="1">
      <c r="B20787" s="49" t="s">
        <v>18823</v>
      </c>
      <c r="C20787" s="49" t="s">
        <v>209</v>
      </c>
    </row>
    <row r="20788" spans="2:3" hidden="1">
      <c r="B20788" s="49" t="s">
        <v>18824</v>
      </c>
      <c r="C20788" s="49" t="s">
        <v>209</v>
      </c>
    </row>
    <row r="20789" spans="2:3" hidden="1">
      <c r="B20789" s="49" t="s">
        <v>18825</v>
      </c>
      <c r="C20789" s="49" t="s">
        <v>209</v>
      </c>
    </row>
    <row r="20790" spans="2:3" hidden="1">
      <c r="B20790" s="49" t="s">
        <v>18826</v>
      </c>
      <c r="C20790" s="49" t="s">
        <v>209</v>
      </c>
    </row>
    <row r="20791" spans="2:3" hidden="1">
      <c r="B20791" s="49" t="s">
        <v>18827</v>
      </c>
      <c r="C20791" s="49" t="s">
        <v>209</v>
      </c>
    </row>
    <row r="20792" spans="2:3" hidden="1">
      <c r="B20792" s="49" t="s">
        <v>18828</v>
      </c>
      <c r="C20792" s="49" t="s">
        <v>209</v>
      </c>
    </row>
    <row r="20793" spans="2:3" hidden="1">
      <c r="B20793" s="49" t="s">
        <v>18829</v>
      </c>
      <c r="C20793" s="49" t="s">
        <v>209</v>
      </c>
    </row>
    <row r="20794" spans="2:3" hidden="1">
      <c r="B20794" s="49" t="s">
        <v>18830</v>
      </c>
      <c r="C20794" s="49" t="s">
        <v>209</v>
      </c>
    </row>
    <row r="20795" spans="2:3" hidden="1">
      <c r="B20795" s="49" t="s">
        <v>18831</v>
      </c>
      <c r="C20795" s="49" t="s">
        <v>209</v>
      </c>
    </row>
    <row r="20796" spans="2:3" hidden="1">
      <c r="B20796" s="49" t="s">
        <v>18832</v>
      </c>
      <c r="C20796" s="49" t="s">
        <v>209</v>
      </c>
    </row>
    <row r="20797" spans="2:3" hidden="1">
      <c r="B20797" s="49" t="s">
        <v>18833</v>
      </c>
      <c r="C20797" s="49" t="s">
        <v>209</v>
      </c>
    </row>
    <row r="20798" spans="2:3" hidden="1">
      <c r="B20798" s="49" t="s">
        <v>18834</v>
      </c>
      <c r="C20798" s="49" t="s">
        <v>209</v>
      </c>
    </row>
    <row r="20799" spans="2:3" hidden="1">
      <c r="B20799" s="49" t="s">
        <v>18835</v>
      </c>
      <c r="C20799" s="49" t="s">
        <v>209</v>
      </c>
    </row>
    <row r="20800" spans="2:3" hidden="1">
      <c r="B20800" s="49" t="s">
        <v>18836</v>
      </c>
      <c r="C20800" s="49" t="s">
        <v>209</v>
      </c>
    </row>
    <row r="20801" spans="2:3" hidden="1">
      <c r="B20801" s="49" t="s">
        <v>18837</v>
      </c>
      <c r="C20801" s="49" t="s">
        <v>209</v>
      </c>
    </row>
    <row r="20802" spans="2:3" hidden="1">
      <c r="B20802" s="49" t="s">
        <v>18838</v>
      </c>
      <c r="C20802" s="49" t="s">
        <v>209</v>
      </c>
    </row>
    <row r="20803" spans="2:3" hidden="1">
      <c r="B20803" s="49" t="s">
        <v>18839</v>
      </c>
      <c r="C20803" s="49" t="s">
        <v>209</v>
      </c>
    </row>
    <row r="20804" spans="2:3" hidden="1">
      <c r="B20804" s="49" t="s">
        <v>18840</v>
      </c>
      <c r="C20804" s="49" t="s">
        <v>209</v>
      </c>
    </row>
    <row r="20805" spans="2:3" hidden="1">
      <c r="B20805" s="49" t="s">
        <v>18841</v>
      </c>
      <c r="C20805" s="49" t="s">
        <v>209</v>
      </c>
    </row>
    <row r="20806" spans="2:3" hidden="1">
      <c r="B20806" s="49" t="s">
        <v>18842</v>
      </c>
      <c r="C20806" s="49" t="s">
        <v>209</v>
      </c>
    </row>
    <row r="20807" spans="2:3" hidden="1">
      <c r="B20807" s="49" t="s">
        <v>18843</v>
      </c>
      <c r="C20807" s="49" t="s">
        <v>209</v>
      </c>
    </row>
    <row r="20808" spans="2:3" hidden="1">
      <c r="B20808" s="49" t="s">
        <v>18844</v>
      </c>
      <c r="C20808" s="49" t="s">
        <v>209</v>
      </c>
    </row>
    <row r="20809" spans="2:3" hidden="1">
      <c r="B20809" s="49" t="s">
        <v>18845</v>
      </c>
      <c r="C20809" s="49" t="s">
        <v>209</v>
      </c>
    </row>
    <row r="20810" spans="2:3" hidden="1">
      <c r="B20810" s="49" t="s">
        <v>18846</v>
      </c>
      <c r="C20810" s="49" t="s">
        <v>209</v>
      </c>
    </row>
    <row r="20811" spans="2:3" hidden="1">
      <c r="B20811" s="49" t="s">
        <v>18847</v>
      </c>
      <c r="C20811" s="49" t="s">
        <v>209</v>
      </c>
    </row>
    <row r="20812" spans="2:3" hidden="1">
      <c r="B20812" s="49" t="s">
        <v>18848</v>
      </c>
      <c r="C20812" s="49" t="s">
        <v>209</v>
      </c>
    </row>
    <row r="20813" spans="2:3" hidden="1">
      <c r="B20813" s="49" t="s">
        <v>18849</v>
      </c>
      <c r="C20813" s="49" t="s">
        <v>209</v>
      </c>
    </row>
    <row r="20814" spans="2:3" hidden="1">
      <c r="B20814" s="49" t="s">
        <v>18850</v>
      </c>
      <c r="C20814" s="49" t="s">
        <v>209</v>
      </c>
    </row>
    <row r="20815" spans="2:3" hidden="1">
      <c r="B20815" s="49" t="s">
        <v>18851</v>
      </c>
      <c r="C20815" s="49" t="s">
        <v>209</v>
      </c>
    </row>
    <row r="20816" spans="2:3" hidden="1">
      <c r="B20816" s="49" t="s">
        <v>18852</v>
      </c>
      <c r="C20816" s="49" t="s">
        <v>209</v>
      </c>
    </row>
    <row r="20817" spans="2:3" hidden="1">
      <c r="B20817" s="49" t="s">
        <v>18853</v>
      </c>
      <c r="C20817" s="49" t="s">
        <v>209</v>
      </c>
    </row>
    <row r="20818" spans="2:3" hidden="1">
      <c r="B20818" s="49" t="s">
        <v>18854</v>
      </c>
      <c r="C20818" s="49" t="s">
        <v>209</v>
      </c>
    </row>
    <row r="20819" spans="2:3" hidden="1">
      <c r="B20819" s="49" t="s">
        <v>18855</v>
      </c>
      <c r="C20819" s="49" t="s">
        <v>213</v>
      </c>
    </row>
    <row r="20820" spans="2:3" hidden="1">
      <c r="B20820" s="49" t="s">
        <v>18856</v>
      </c>
      <c r="C20820" s="49" t="s">
        <v>213</v>
      </c>
    </row>
    <row r="20821" spans="2:3">
      <c r="B20821" s="49" t="s">
        <v>18857</v>
      </c>
      <c r="C20821" s="49" t="s">
        <v>224</v>
      </c>
    </row>
    <row r="20822" spans="2:3" hidden="1">
      <c r="B20822" s="49" t="s">
        <v>18858</v>
      </c>
      <c r="C20822" s="49" t="s">
        <v>213</v>
      </c>
    </row>
    <row r="20823" spans="2:3" hidden="1">
      <c r="B20823" s="49" t="s">
        <v>18859</v>
      </c>
      <c r="C20823" s="49" t="s">
        <v>213</v>
      </c>
    </row>
    <row r="20824" spans="2:3">
      <c r="B20824" s="49" t="s">
        <v>18860</v>
      </c>
      <c r="C20824" s="49" t="s">
        <v>224</v>
      </c>
    </row>
    <row r="20825" spans="2:3" hidden="1">
      <c r="B20825" s="49" t="s">
        <v>18861</v>
      </c>
      <c r="C20825" s="49" t="s">
        <v>213</v>
      </c>
    </row>
    <row r="20826" spans="2:3" hidden="1">
      <c r="B20826" s="49" t="s">
        <v>18862</v>
      </c>
      <c r="C20826" s="49" t="s">
        <v>213</v>
      </c>
    </row>
    <row r="20827" spans="2:3" hidden="1">
      <c r="B20827" s="49" t="s">
        <v>18863</v>
      </c>
      <c r="C20827" s="49" t="s">
        <v>213</v>
      </c>
    </row>
    <row r="20828" spans="2:3">
      <c r="B20828" s="49" t="s">
        <v>18864</v>
      </c>
      <c r="C20828" s="49" t="s">
        <v>224</v>
      </c>
    </row>
    <row r="20829" spans="2:3" hidden="1">
      <c r="B20829" s="49" t="s">
        <v>18865</v>
      </c>
      <c r="C20829" s="49" t="s">
        <v>213</v>
      </c>
    </row>
    <row r="20830" spans="2:3" hidden="1">
      <c r="B20830" s="49" t="s">
        <v>18866</v>
      </c>
      <c r="C20830" s="49" t="s">
        <v>213</v>
      </c>
    </row>
    <row r="20831" spans="2:3" hidden="1">
      <c r="B20831" s="49" t="s">
        <v>18867</v>
      </c>
      <c r="C20831" s="49" t="s">
        <v>213</v>
      </c>
    </row>
    <row r="20832" spans="2:3" hidden="1">
      <c r="B20832" s="49" t="s">
        <v>18868</v>
      </c>
      <c r="C20832" s="49" t="s">
        <v>213</v>
      </c>
    </row>
    <row r="20833" spans="2:3" hidden="1">
      <c r="B20833" s="49" t="s">
        <v>18869</v>
      </c>
      <c r="C20833" s="49" t="s">
        <v>213</v>
      </c>
    </row>
    <row r="20834" spans="2:3" hidden="1">
      <c r="B20834" s="49" t="s">
        <v>18870</v>
      </c>
      <c r="C20834" s="49" t="s">
        <v>31</v>
      </c>
    </row>
    <row r="20835" spans="2:3" hidden="1">
      <c r="B20835" s="49" t="s">
        <v>18871</v>
      </c>
      <c r="C20835" s="49" t="s">
        <v>213</v>
      </c>
    </row>
    <row r="20836" spans="2:3" hidden="1">
      <c r="B20836" s="49" t="s">
        <v>18872</v>
      </c>
      <c r="C20836" s="49" t="s">
        <v>213</v>
      </c>
    </row>
    <row r="20837" spans="2:3" hidden="1">
      <c r="B20837" s="49" t="s">
        <v>18873</v>
      </c>
      <c r="C20837" s="49" t="s">
        <v>213</v>
      </c>
    </row>
    <row r="20838" spans="2:3" hidden="1">
      <c r="B20838" s="49" t="s">
        <v>18874</v>
      </c>
      <c r="C20838" s="49" t="s">
        <v>31</v>
      </c>
    </row>
    <row r="20839" spans="2:3" hidden="1">
      <c r="B20839" s="49" t="s">
        <v>18875</v>
      </c>
      <c r="C20839" s="49" t="s">
        <v>31</v>
      </c>
    </row>
    <row r="20840" spans="2:3" hidden="1">
      <c r="B20840" s="49" t="s">
        <v>18876</v>
      </c>
      <c r="C20840" s="49" t="s">
        <v>31</v>
      </c>
    </row>
    <row r="20841" spans="2:3" hidden="1">
      <c r="B20841" s="49" t="s">
        <v>18877</v>
      </c>
      <c r="C20841" s="49" t="s">
        <v>213</v>
      </c>
    </row>
    <row r="20842" spans="2:3" hidden="1">
      <c r="B20842" s="49" t="s">
        <v>18878</v>
      </c>
      <c r="C20842" s="49" t="s">
        <v>213</v>
      </c>
    </row>
    <row r="20843" spans="2:3">
      <c r="B20843" s="49" t="s">
        <v>18879</v>
      </c>
      <c r="C20843" s="49" t="s">
        <v>224</v>
      </c>
    </row>
    <row r="20844" spans="2:3" hidden="1">
      <c r="B20844" s="49" t="s">
        <v>18880</v>
      </c>
      <c r="C20844" s="49" t="s">
        <v>213</v>
      </c>
    </row>
    <row r="20845" spans="2:3" hidden="1">
      <c r="B20845" s="49" t="s">
        <v>18881</v>
      </c>
      <c r="C20845" s="49" t="s">
        <v>213</v>
      </c>
    </row>
    <row r="20846" spans="2:3">
      <c r="B20846" s="49" t="s">
        <v>18882</v>
      </c>
      <c r="C20846" s="49" t="s">
        <v>224</v>
      </c>
    </row>
    <row r="20847" spans="2:3" hidden="1">
      <c r="B20847" s="49" t="s">
        <v>18883</v>
      </c>
      <c r="C20847" s="49" t="s">
        <v>213</v>
      </c>
    </row>
    <row r="20848" spans="2:3" hidden="1">
      <c r="B20848" s="49" t="s">
        <v>18884</v>
      </c>
      <c r="C20848" s="49" t="s">
        <v>213</v>
      </c>
    </row>
    <row r="20849" spans="2:3" hidden="1">
      <c r="B20849" s="49" t="s">
        <v>18885</v>
      </c>
      <c r="C20849" s="49" t="s">
        <v>213</v>
      </c>
    </row>
    <row r="20850" spans="2:3">
      <c r="B20850" s="49" t="s">
        <v>18886</v>
      </c>
      <c r="C20850" s="49" t="s">
        <v>224</v>
      </c>
    </row>
    <row r="20851" spans="2:3" hidden="1">
      <c r="B20851" s="49" t="s">
        <v>18887</v>
      </c>
      <c r="C20851" s="49" t="s">
        <v>213</v>
      </c>
    </row>
    <row r="20852" spans="2:3" hidden="1">
      <c r="B20852" s="49" t="s">
        <v>18888</v>
      </c>
      <c r="C20852" s="49" t="s">
        <v>213</v>
      </c>
    </row>
    <row r="20853" spans="2:3" hidden="1">
      <c r="B20853" s="49" t="s">
        <v>18889</v>
      </c>
      <c r="C20853" s="49" t="s">
        <v>213</v>
      </c>
    </row>
    <row r="20854" spans="2:3" hidden="1">
      <c r="B20854" s="49" t="s">
        <v>18890</v>
      </c>
      <c r="C20854" s="49" t="s">
        <v>213</v>
      </c>
    </row>
    <row r="20855" spans="2:3" hidden="1">
      <c r="B20855" s="49" t="s">
        <v>18891</v>
      </c>
      <c r="C20855" s="49" t="s">
        <v>213</v>
      </c>
    </row>
    <row r="20856" spans="2:3" hidden="1">
      <c r="B20856" s="49" t="s">
        <v>18892</v>
      </c>
      <c r="C20856" s="49" t="s">
        <v>213</v>
      </c>
    </row>
    <row r="20857" spans="2:3" hidden="1">
      <c r="B20857" s="49" t="s">
        <v>18893</v>
      </c>
      <c r="C20857" s="49" t="s">
        <v>213</v>
      </c>
    </row>
    <row r="20858" spans="2:3" hidden="1">
      <c r="B20858" s="49" t="s">
        <v>18894</v>
      </c>
      <c r="C20858" s="49" t="s">
        <v>213</v>
      </c>
    </row>
    <row r="20859" spans="2:3" hidden="1">
      <c r="B20859" s="49" t="s">
        <v>18895</v>
      </c>
      <c r="C20859" s="49" t="s">
        <v>213</v>
      </c>
    </row>
    <row r="20860" spans="2:3" hidden="1">
      <c r="B20860" s="49" t="s">
        <v>18896</v>
      </c>
      <c r="C20860" s="49" t="s">
        <v>31</v>
      </c>
    </row>
    <row r="20861" spans="2:3" hidden="1">
      <c r="B20861" s="49" t="s">
        <v>18897</v>
      </c>
      <c r="C20861" s="49" t="s">
        <v>31</v>
      </c>
    </row>
    <row r="20862" spans="2:3" hidden="1">
      <c r="B20862" s="49" t="s">
        <v>18898</v>
      </c>
      <c r="C20862" s="49" t="s">
        <v>31</v>
      </c>
    </row>
    <row r="20863" spans="2:3" hidden="1">
      <c r="B20863" s="49" t="s">
        <v>18899</v>
      </c>
      <c r="C20863" s="49" t="s">
        <v>213</v>
      </c>
    </row>
    <row r="20864" spans="2:3" hidden="1">
      <c r="B20864" s="49" t="s">
        <v>18900</v>
      </c>
      <c r="C20864" s="49" t="s">
        <v>213</v>
      </c>
    </row>
    <row r="20865" spans="2:3" hidden="1">
      <c r="B20865" s="49" t="s">
        <v>18901</v>
      </c>
      <c r="C20865" s="49" t="s">
        <v>213</v>
      </c>
    </row>
    <row r="20866" spans="2:3">
      <c r="B20866" s="49" t="s">
        <v>18902</v>
      </c>
      <c r="C20866" s="49" t="s">
        <v>224</v>
      </c>
    </row>
    <row r="20867" spans="2:3" hidden="1">
      <c r="B20867" s="49" t="s">
        <v>18903</v>
      </c>
      <c r="C20867" s="49" t="s">
        <v>213</v>
      </c>
    </row>
    <row r="20868" spans="2:3" hidden="1">
      <c r="B20868" s="49" t="s">
        <v>18904</v>
      </c>
      <c r="C20868" s="49" t="s">
        <v>213</v>
      </c>
    </row>
    <row r="20869" spans="2:3" hidden="1">
      <c r="B20869" s="49" t="s">
        <v>18905</v>
      </c>
      <c r="C20869" s="49" t="s">
        <v>213</v>
      </c>
    </row>
    <row r="20870" spans="2:3">
      <c r="B20870" s="49" t="s">
        <v>18906</v>
      </c>
      <c r="C20870" s="49" t="s">
        <v>224</v>
      </c>
    </row>
    <row r="20871" spans="2:3" hidden="1">
      <c r="B20871" s="49" t="s">
        <v>18907</v>
      </c>
      <c r="C20871" s="49" t="s">
        <v>213</v>
      </c>
    </row>
    <row r="20872" spans="2:3" hidden="1">
      <c r="B20872" s="49" t="s">
        <v>18908</v>
      </c>
      <c r="C20872" s="49" t="s">
        <v>213</v>
      </c>
    </row>
    <row r="20873" spans="2:3" hidden="1">
      <c r="B20873" s="49" t="s">
        <v>18909</v>
      </c>
      <c r="C20873" s="49" t="s">
        <v>213</v>
      </c>
    </row>
    <row r="20874" spans="2:3" hidden="1">
      <c r="B20874" s="49" t="s">
        <v>18910</v>
      </c>
      <c r="C20874" s="49" t="s">
        <v>213</v>
      </c>
    </row>
    <row r="20875" spans="2:3" hidden="1">
      <c r="B20875" s="49" t="s">
        <v>18911</v>
      </c>
      <c r="C20875" s="49" t="s">
        <v>213</v>
      </c>
    </row>
    <row r="20876" spans="2:3">
      <c r="B20876" s="49" t="s">
        <v>18912</v>
      </c>
      <c r="C20876" s="49" t="s">
        <v>224</v>
      </c>
    </row>
    <row r="20877" spans="2:3" hidden="1">
      <c r="B20877" s="49" t="s">
        <v>18913</v>
      </c>
      <c r="C20877" s="49" t="s">
        <v>213</v>
      </c>
    </row>
    <row r="20878" spans="2:3" hidden="1">
      <c r="B20878" s="49" t="s">
        <v>18914</v>
      </c>
      <c r="C20878" s="49" t="s">
        <v>213</v>
      </c>
    </row>
    <row r="20879" spans="2:3" hidden="1">
      <c r="B20879" s="49" t="s">
        <v>18915</v>
      </c>
      <c r="C20879" s="49" t="s">
        <v>213</v>
      </c>
    </row>
    <row r="20880" spans="2:3" hidden="1">
      <c r="B20880" s="49" t="s">
        <v>18916</v>
      </c>
      <c r="C20880" s="49" t="s">
        <v>213</v>
      </c>
    </row>
    <row r="20881" spans="2:3" hidden="1">
      <c r="B20881" s="49" t="s">
        <v>18917</v>
      </c>
      <c r="C20881" s="49" t="s">
        <v>213</v>
      </c>
    </row>
    <row r="20882" spans="2:3" hidden="1">
      <c r="B20882" s="49" t="s">
        <v>18918</v>
      </c>
      <c r="C20882" s="49" t="s">
        <v>213</v>
      </c>
    </row>
    <row r="20883" spans="2:3" hidden="1">
      <c r="B20883" s="49" t="s">
        <v>18919</v>
      </c>
      <c r="C20883" s="49" t="s">
        <v>213</v>
      </c>
    </row>
    <row r="20884" spans="2:3" hidden="1">
      <c r="B20884" s="49" t="s">
        <v>18920</v>
      </c>
      <c r="C20884" s="49" t="s">
        <v>213</v>
      </c>
    </row>
    <row r="20885" spans="2:3" hidden="1">
      <c r="B20885" s="49" t="s">
        <v>18921</v>
      </c>
      <c r="C20885" s="49" t="s">
        <v>213</v>
      </c>
    </row>
    <row r="20886" spans="2:3" hidden="1">
      <c r="B20886" s="49" t="s">
        <v>18922</v>
      </c>
      <c r="C20886" s="49" t="s">
        <v>31</v>
      </c>
    </row>
    <row r="20887" spans="2:3" hidden="1">
      <c r="B20887" s="49" t="s">
        <v>18923</v>
      </c>
      <c r="C20887" s="49" t="s">
        <v>31</v>
      </c>
    </row>
    <row r="20888" spans="2:3" hidden="1">
      <c r="B20888" s="49" t="s">
        <v>18924</v>
      </c>
      <c r="C20888" s="49" t="s">
        <v>31</v>
      </c>
    </row>
    <row r="20889" spans="2:3" hidden="1">
      <c r="B20889" s="49" t="s">
        <v>18925</v>
      </c>
      <c r="C20889" s="49" t="s">
        <v>213</v>
      </c>
    </row>
    <row r="20890" spans="2:3" hidden="1">
      <c r="B20890" s="49" t="s">
        <v>18926</v>
      </c>
      <c r="C20890" s="49" t="s">
        <v>213</v>
      </c>
    </row>
    <row r="20891" spans="2:3" hidden="1">
      <c r="B20891" s="49" t="s">
        <v>18927</v>
      </c>
      <c r="C20891" s="49" t="s">
        <v>213</v>
      </c>
    </row>
    <row r="20892" spans="2:3" hidden="1">
      <c r="B20892" s="49" t="s">
        <v>18928</v>
      </c>
      <c r="C20892" s="49" t="s">
        <v>213</v>
      </c>
    </row>
    <row r="20893" spans="2:3" hidden="1">
      <c r="B20893" s="49" t="s">
        <v>18929</v>
      </c>
      <c r="C20893" s="49" t="s">
        <v>213</v>
      </c>
    </row>
    <row r="20894" spans="2:3" hidden="1">
      <c r="B20894" s="49" t="s">
        <v>18930</v>
      </c>
      <c r="C20894" s="49" t="s">
        <v>213</v>
      </c>
    </row>
    <row r="20895" spans="2:3" hidden="1">
      <c r="B20895" s="49" t="s">
        <v>18931</v>
      </c>
      <c r="C20895" s="49" t="s">
        <v>213</v>
      </c>
    </row>
    <row r="20896" spans="2:3" hidden="1">
      <c r="B20896" s="49" t="s">
        <v>18932</v>
      </c>
      <c r="C20896" s="49" t="s">
        <v>213</v>
      </c>
    </row>
    <row r="20897" spans="2:3" hidden="1">
      <c r="B20897" s="49" t="s">
        <v>18933</v>
      </c>
      <c r="C20897" s="49" t="s">
        <v>213</v>
      </c>
    </row>
    <row r="20898" spans="2:3" hidden="1">
      <c r="B20898" s="49" t="s">
        <v>18934</v>
      </c>
      <c r="C20898" s="49" t="s">
        <v>213</v>
      </c>
    </row>
    <row r="20899" spans="2:3" hidden="1">
      <c r="B20899" s="49" t="s">
        <v>18935</v>
      </c>
      <c r="C20899" s="49" t="s">
        <v>213</v>
      </c>
    </row>
    <row r="20900" spans="2:3" hidden="1">
      <c r="B20900" s="49" t="s">
        <v>18936</v>
      </c>
      <c r="C20900" s="49" t="s">
        <v>213</v>
      </c>
    </row>
    <row r="20901" spans="2:3" hidden="1">
      <c r="B20901" s="49" t="s">
        <v>18937</v>
      </c>
      <c r="C20901" s="49" t="s">
        <v>213</v>
      </c>
    </row>
    <row r="20902" spans="2:3" hidden="1">
      <c r="B20902" s="49" t="s">
        <v>18938</v>
      </c>
      <c r="C20902" s="49" t="s">
        <v>213</v>
      </c>
    </row>
    <row r="20903" spans="2:3" hidden="1">
      <c r="B20903" s="49" t="s">
        <v>18939</v>
      </c>
      <c r="C20903" s="49" t="s">
        <v>213</v>
      </c>
    </row>
    <row r="20904" spans="2:3" hidden="1">
      <c r="B20904" s="49" t="s">
        <v>18940</v>
      </c>
      <c r="C20904" s="49" t="s">
        <v>213</v>
      </c>
    </row>
    <row r="20905" spans="2:3" hidden="1">
      <c r="B20905" s="49" t="s">
        <v>18941</v>
      </c>
      <c r="C20905" s="49" t="s">
        <v>213</v>
      </c>
    </row>
    <row r="20906" spans="2:3" hidden="1">
      <c r="B20906" s="49" t="s">
        <v>18942</v>
      </c>
      <c r="C20906" s="49" t="s">
        <v>213</v>
      </c>
    </row>
    <row r="20907" spans="2:3" hidden="1">
      <c r="B20907" s="49" t="s">
        <v>18943</v>
      </c>
      <c r="C20907" s="49" t="s">
        <v>213</v>
      </c>
    </row>
    <row r="20908" spans="2:3" hidden="1">
      <c r="B20908" s="49" t="s">
        <v>18944</v>
      </c>
      <c r="C20908" s="49" t="s">
        <v>213</v>
      </c>
    </row>
    <row r="20909" spans="2:3" hidden="1">
      <c r="B20909" s="49" t="s">
        <v>18945</v>
      </c>
      <c r="C20909" s="49" t="s">
        <v>213</v>
      </c>
    </row>
    <row r="20910" spans="2:3" hidden="1">
      <c r="B20910" s="49" t="s">
        <v>18946</v>
      </c>
      <c r="C20910" s="49" t="s">
        <v>213</v>
      </c>
    </row>
    <row r="20911" spans="2:3" hidden="1">
      <c r="B20911" s="49" t="s">
        <v>18947</v>
      </c>
      <c r="C20911" s="49" t="s">
        <v>206</v>
      </c>
    </row>
    <row r="20912" spans="2:3" hidden="1">
      <c r="B20912" s="49" t="s">
        <v>18948</v>
      </c>
      <c r="C20912" s="49" t="s">
        <v>206</v>
      </c>
    </row>
    <row r="20913" spans="2:3" hidden="1">
      <c r="B20913" s="49" t="s">
        <v>18949</v>
      </c>
      <c r="C20913" s="49" t="s">
        <v>206</v>
      </c>
    </row>
    <row r="20914" spans="2:3" hidden="1">
      <c r="B20914" s="49" t="s">
        <v>18950</v>
      </c>
      <c r="C20914" s="49" t="s">
        <v>206</v>
      </c>
    </row>
    <row r="20915" spans="2:3" hidden="1">
      <c r="B20915" s="49" t="s">
        <v>18951</v>
      </c>
      <c r="C20915" s="49" t="s">
        <v>206</v>
      </c>
    </row>
    <row r="20916" spans="2:3" hidden="1">
      <c r="B20916" s="49" t="s">
        <v>18952</v>
      </c>
      <c r="C20916" s="49" t="s">
        <v>206</v>
      </c>
    </row>
    <row r="20917" spans="2:3" hidden="1">
      <c r="B20917" s="49" t="s">
        <v>18953</v>
      </c>
      <c r="C20917" s="49" t="s">
        <v>206</v>
      </c>
    </row>
    <row r="20918" spans="2:3" hidden="1">
      <c r="B20918" s="49" t="s">
        <v>18954</v>
      </c>
      <c r="C20918" s="49" t="s">
        <v>206</v>
      </c>
    </row>
    <row r="20919" spans="2:3" hidden="1">
      <c r="B20919" s="49" t="s">
        <v>18955</v>
      </c>
      <c r="C20919" s="49" t="s">
        <v>206</v>
      </c>
    </row>
    <row r="20920" spans="2:3" hidden="1">
      <c r="B20920" s="49" t="s">
        <v>18956</v>
      </c>
      <c r="C20920" s="49" t="s">
        <v>206</v>
      </c>
    </row>
    <row r="20921" spans="2:3" hidden="1">
      <c r="B20921" s="49" t="s">
        <v>18957</v>
      </c>
      <c r="C20921" s="49" t="s">
        <v>206</v>
      </c>
    </row>
    <row r="20922" spans="2:3" hidden="1">
      <c r="B20922" s="49" t="s">
        <v>18958</v>
      </c>
      <c r="C20922" s="49" t="s">
        <v>206</v>
      </c>
    </row>
    <row r="20923" spans="2:3" hidden="1">
      <c r="B20923" s="49" t="s">
        <v>18959</v>
      </c>
      <c r="C20923" s="49" t="s">
        <v>206</v>
      </c>
    </row>
    <row r="20924" spans="2:3" hidden="1">
      <c r="B20924" s="49" t="s">
        <v>18960</v>
      </c>
      <c r="C20924" s="49" t="s">
        <v>206</v>
      </c>
    </row>
    <row r="20925" spans="2:3" hidden="1">
      <c r="B20925" s="49" t="s">
        <v>18961</v>
      </c>
      <c r="C20925" s="49" t="s">
        <v>206</v>
      </c>
    </row>
    <row r="20926" spans="2:3" hidden="1">
      <c r="B20926" s="49" t="s">
        <v>18962</v>
      </c>
      <c r="C20926" s="49" t="s">
        <v>206</v>
      </c>
    </row>
    <row r="20927" spans="2:3" hidden="1">
      <c r="B20927" s="49" t="s">
        <v>18963</v>
      </c>
      <c r="C20927" s="49" t="s">
        <v>206</v>
      </c>
    </row>
    <row r="20928" spans="2:3" hidden="1">
      <c r="B20928" s="49" t="s">
        <v>18964</v>
      </c>
      <c r="C20928" s="49" t="s">
        <v>206</v>
      </c>
    </row>
    <row r="20929" spans="2:3" hidden="1">
      <c r="B20929" s="49" t="s">
        <v>18965</v>
      </c>
      <c r="C20929" s="49" t="s">
        <v>206</v>
      </c>
    </row>
    <row r="20930" spans="2:3" hidden="1">
      <c r="B20930" s="49" t="s">
        <v>18966</v>
      </c>
      <c r="C20930" s="49" t="s">
        <v>206</v>
      </c>
    </row>
    <row r="20931" spans="2:3" hidden="1">
      <c r="B20931" s="49" t="s">
        <v>18967</v>
      </c>
      <c r="C20931" s="49" t="s">
        <v>206</v>
      </c>
    </row>
    <row r="20932" spans="2:3" hidden="1">
      <c r="B20932" s="49" t="s">
        <v>18968</v>
      </c>
      <c r="C20932" s="49" t="s">
        <v>206</v>
      </c>
    </row>
    <row r="20933" spans="2:3" hidden="1">
      <c r="B20933" s="49" t="s">
        <v>18969</v>
      </c>
      <c r="C20933" s="49" t="s">
        <v>206</v>
      </c>
    </row>
    <row r="20934" spans="2:3" hidden="1">
      <c r="B20934" s="49" t="s">
        <v>18970</v>
      </c>
      <c r="C20934" s="49" t="s">
        <v>206</v>
      </c>
    </row>
    <row r="20935" spans="2:3" hidden="1">
      <c r="B20935" s="49" t="s">
        <v>18971</v>
      </c>
      <c r="C20935" s="49" t="s">
        <v>213</v>
      </c>
    </row>
    <row r="20936" spans="2:3" hidden="1">
      <c r="B20936" s="49" t="s">
        <v>18972</v>
      </c>
      <c r="C20936" s="49" t="s">
        <v>213</v>
      </c>
    </row>
    <row r="20937" spans="2:3">
      <c r="B20937" s="49" t="s">
        <v>18973</v>
      </c>
      <c r="C20937" s="49" t="s">
        <v>224</v>
      </c>
    </row>
    <row r="20938" spans="2:3" hidden="1">
      <c r="B20938" s="49" t="s">
        <v>18974</v>
      </c>
      <c r="C20938" s="49" t="s">
        <v>213</v>
      </c>
    </row>
    <row r="20939" spans="2:3" hidden="1">
      <c r="B20939" s="49" t="s">
        <v>18975</v>
      </c>
      <c r="C20939" s="49" t="s">
        <v>213</v>
      </c>
    </row>
    <row r="20940" spans="2:3">
      <c r="B20940" s="49" t="s">
        <v>18976</v>
      </c>
      <c r="C20940" s="49" t="s">
        <v>224</v>
      </c>
    </row>
    <row r="20941" spans="2:3" hidden="1">
      <c r="B20941" s="49" t="s">
        <v>18977</v>
      </c>
      <c r="C20941" s="49" t="s">
        <v>213</v>
      </c>
    </row>
    <row r="20942" spans="2:3" hidden="1">
      <c r="B20942" s="49" t="s">
        <v>18978</v>
      </c>
      <c r="C20942" s="49" t="s">
        <v>213</v>
      </c>
    </row>
    <row r="20943" spans="2:3" hidden="1">
      <c r="B20943" s="49" t="s">
        <v>18979</v>
      </c>
      <c r="C20943" s="49" t="s">
        <v>213</v>
      </c>
    </row>
    <row r="20944" spans="2:3">
      <c r="B20944" s="49" t="s">
        <v>18980</v>
      </c>
      <c r="C20944" s="49" t="s">
        <v>224</v>
      </c>
    </row>
    <row r="20945" spans="2:3" hidden="1">
      <c r="B20945" s="49" t="s">
        <v>18981</v>
      </c>
      <c r="C20945" s="49" t="s">
        <v>213</v>
      </c>
    </row>
    <row r="20946" spans="2:3" hidden="1">
      <c r="B20946" s="49" t="s">
        <v>18982</v>
      </c>
      <c r="C20946" s="49" t="s">
        <v>213</v>
      </c>
    </row>
    <row r="20947" spans="2:3" hidden="1">
      <c r="B20947" s="49" t="s">
        <v>18983</v>
      </c>
      <c r="C20947" s="49" t="s">
        <v>213</v>
      </c>
    </row>
    <row r="20948" spans="2:3" hidden="1">
      <c r="B20948" s="49" t="s">
        <v>18984</v>
      </c>
      <c r="C20948" s="49" t="s">
        <v>213</v>
      </c>
    </row>
    <row r="20949" spans="2:3" hidden="1">
      <c r="B20949" s="49" t="s">
        <v>18985</v>
      </c>
      <c r="C20949" s="49" t="s">
        <v>213</v>
      </c>
    </row>
    <row r="20950" spans="2:3" hidden="1">
      <c r="B20950" s="49" t="s">
        <v>18986</v>
      </c>
      <c r="C20950" s="49" t="s">
        <v>213</v>
      </c>
    </row>
    <row r="20951" spans="2:3" hidden="1">
      <c r="B20951" s="49" t="s">
        <v>18987</v>
      </c>
      <c r="C20951" s="49" t="s">
        <v>213</v>
      </c>
    </row>
    <row r="20952" spans="2:3" hidden="1">
      <c r="B20952" s="49" t="s">
        <v>18988</v>
      </c>
      <c r="C20952" s="49" t="s">
        <v>213</v>
      </c>
    </row>
    <row r="20953" spans="2:3" hidden="1">
      <c r="B20953" s="49" t="s">
        <v>18989</v>
      </c>
      <c r="C20953" s="49" t="s">
        <v>213</v>
      </c>
    </row>
    <row r="20954" spans="2:3" hidden="1">
      <c r="B20954" s="49" t="s">
        <v>18990</v>
      </c>
      <c r="C20954" s="49" t="s">
        <v>31</v>
      </c>
    </row>
    <row r="20955" spans="2:3" hidden="1">
      <c r="B20955" s="49" t="s">
        <v>18991</v>
      </c>
      <c r="C20955" s="49" t="s">
        <v>31</v>
      </c>
    </row>
    <row r="20956" spans="2:3" hidden="1">
      <c r="B20956" s="49" t="s">
        <v>18992</v>
      </c>
      <c r="C20956" s="49" t="s">
        <v>31</v>
      </c>
    </row>
    <row r="20957" spans="2:3" hidden="1">
      <c r="B20957" s="49" t="s">
        <v>18993</v>
      </c>
      <c r="C20957" s="49" t="s">
        <v>213</v>
      </c>
    </row>
    <row r="20958" spans="2:3" hidden="1">
      <c r="B20958" s="49" t="s">
        <v>18994</v>
      </c>
      <c r="C20958" s="49" t="s">
        <v>213</v>
      </c>
    </row>
    <row r="20959" spans="2:3">
      <c r="B20959" s="49" t="s">
        <v>18995</v>
      </c>
      <c r="C20959" s="49" t="s">
        <v>224</v>
      </c>
    </row>
    <row r="20960" spans="2:3" hidden="1">
      <c r="B20960" s="49" t="s">
        <v>18996</v>
      </c>
      <c r="C20960" s="49" t="s">
        <v>213</v>
      </c>
    </row>
    <row r="20961" spans="2:3" hidden="1">
      <c r="B20961" s="49" t="s">
        <v>18997</v>
      </c>
      <c r="C20961" s="49" t="s">
        <v>213</v>
      </c>
    </row>
    <row r="20962" spans="2:3">
      <c r="B20962" s="49" t="s">
        <v>18998</v>
      </c>
      <c r="C20962" s="49" t="s">
        <v>224</v>
      </c>
    </row>
    <row r="20963" spans="2:3" hidden="1">
      <c r="B20963" s="49" t="s">
        <v>18999</v>
      </c>
      <c r="C20963" s="49" t="s">
        <v>213</v>
      </c>
    </row>
    <row r="20964" spans="2:3" hidden="1">
      <c r="B20964" s="49" t="s">
        <v>19000</v>
      </c>
      <c r="C20964" s="49" t="s">
        <v>213</v>
      </c>
    </row>
    <row r="20965" spans="2:3" hidden="1">
      <c r="B20965" s="49" t="s">
        <v>19001</v>
      </c>
      <c r="C20965" s="49" t="s">
        <v>213</v>
      </c>
    </row>
    <row r="20966" spans="2:3">
      <c r="B20966" s="49" t="s">
        <v>19002</v>
      </c>
      <c r="C20966" s="49" t="s">
        <v>224</v>
      </c>
    </row>
    <row r="20967" spans="2:3" hidden="1">
      <c r="B20967" s="49" t="s">
        <v>19003</v>
      </c>
      <c r="C20967" s="49" t="s">
        <v>213</v>
      </c>
    </row>
    <row r="20968" spans="2:3" hidden="1">
      <c r="B20968" s="49" t="s">
        <v>19004</v>
      </c>
      <c r="C20968" s="49" t="s">
        <v>213</v>
      </c>
    </row>
    <row r="20969" spans="2:3" hidden="1">
      <c r="B20969" s="49" t="s">
        <v>19005</v>
      </c>
      <c r="C20969" s="49" t="s">
        <v>213</v>
      </c>
    </row>
    <row r="20970" spans="2:3" hidden="1">
      <c r="B20970" s="49" t="s">
        <v>19006</v>
      </c>
      <c r="C20970" s="49" t="s">
        <v>213</v>
      </c>
    </row>
    <row r="20971" spans="2:3" hidden="1">
      <c r="B20971" s="49" t="s">
        <v>19007</v>
      </c>
      <c r="C20971" s="49" t="s">
        <v>213</v>
      </c>
    </row>
    <row r="20972" spans="2:3" hidden="1">
      <c r="B20972" s="49" t="s">
        <v>19008</v>
      </c>
      <c r="C20972" s="49" t="s">
        <v>213</v>
      </c>
    </row>
    <row r="20973" spans="2:3" hidden="1">
      <c r="B20973" s="49" t="s">
        <v>19009</v>
      </c>
      <c r="C20973" s="49" t="s">
        <v>213</v>
      </c>
    </row>
    <row r="20974" spans="2:3" hidden="1">
      <c r="B20974" s="49" t="s">
        <v>19010</v>
      </c>
      <c r="C20974" s="49" t="s">
        <v>213</v>
      </c>
    </row>
    <row r="20975" spans="2:3" hidden="1">
      <c r="B20975" s="49" t="s">
        <v>19011</v>
      </c>
      <c r="C20975" s="49" t="s">
        <v>213</v>
      </c>
    </row>
    <row r="20976" spans="2:3" hidden="1">
      <c r="B20976" s="49" t="s">
        <v>19012</v>
      </c>
      <c r="C20976" s="49" t="s">
        <v>31</v>
      </c>
    </row>
    <row r="20977" spans="2:3" hidden="1">
      <c r="B20977" s="49" t="s">
        <v>19013</v>
      </c>
      <c r="C20977" s="49" t="s">
        <v>31</v>
      </c>
    </row>
    <row r="20978" spans="2:3" hidden="1">
      <c r="B20978" s="49" t="s">
        <v>19014</v>
      </c>
      <c r="C20978" s="49" t="s">
        <v>31</v>
      </c>
    </row>
    <row r="20979" spans="2:3" hidden="1">
      <c r="B20979" s="49" t="s">
        <v>19015</v>
      </c>
      <c r="C20979" s="49" t="s">
        <v>213</v>
      </c>
    </row>
    <row r="20980" spans="2:3" hidden="1">
      <c r="B20980" s="49" t="s">
        <v>19016</v>
      </c>
      <c r="C20980" s="49" t="s">
        <v>213</v>
      </c>
    </row>
    <row r="20981" spans="2:3" hidden="1">
      <c r="B20981" s="49" t="s">
        <v>19017</v>
      </c>
      <c r="C20981" s="49" t="s">
        <v>213</v>
      </c>
    </row>
    <row r="20982" spans="2:3">
      <c r="B20982" s="49" t="s">
        <v>19018</v>
      </c>
      <c r="C20982" s="49" t="s">
        <v>224</v>
      </c>
    </row>
    <row r="20983" spans="2:3" hidden="1">
      <c r="B20983" s="49" t="s">
        <v>19019</v>
      </c>
      <c r="C20983" s="49" t="s">
        <v>213</v>
      </c>
    </row>
    <row r="20984" spans="2:3" hidden="1">
      <c r="B20984" s="49" t="s">
        <v>19020</v>
      </c>
      <c r="C20984" s="49" t="s">
        <v>213</v>
      </c>
    </row>
    <row r="20985" spans="2:3" hidden="1">
      <c r="B20985" s="49" t="s">
        <v>19021</v>
      </c>
      <c r="C20985" s="49" t="s">
        <v>213</v>
      </c>
    </row>
    <row r="20986" spans="2:3">
      <c r="B20986" s="49" t="s">
        <v>19022</v>
      </c>
      <c r="C20986" s="49" t="s">
        <v>224</v>
      </c>
    </row>
    <row r="20987" spans="2:3" hidden="1">
      <c r="B20987" s="49" t="s">
        <v>19023</v>
      </c>
      <c r="C20987" s="49" t="s">
        <v>213</v>
      </c>
    </row>
    <row r="20988" spans="2:3" hidden="1">
      <c r="B20988" s="49" t="s">
        <v>19024</v>
      </c>
      <c r="C20988" s="49" t="s">
        <v>213</v>
      </c>
    </row>
    <row r="20989" spans="2:3" hidden="1">
      <c r="B20989" s="49" t="s">
        <v>19025</v>
      </c>
      <c r="C20989" s="49" t="s">
        <v>213</v>
      </c>
    </row>
    <row r="20990" spans="2:3" hidden="1">
      <c r="B20990" s="49" t="s">
        <v>19026</v>
      </c>
      <c r="C20990" s="49" t="s">
        <v>213</v>
      </c>
    </row>
    <row r="20991" spans="2:3" hidden="1">
      <c r="B20991" s="49" t="s">
        <v>19027</v>
      </c>
      <c r="C20991" s="49" t="s">
        <v>213</v>
      </c>
    </row>
    <row r="20992" spans="2:3">
      <c r="B20992" s="49" t="s">
        <v>19028</v>
      </c>
      <c r="C20992" s="49" t="s">
        <v>224</v>
      </c>
    </row>
    <row r="20993" spans="2:3" hidden="1">
      <c r="B20993" s="49" t="s">
        <v>19029</v>
      </c>
      <c r="C20993" s="49" t="s">
        <v>213</v>
      </c>
    </row>
    <row r="20994" spans="2:3" hidden="1">
      <c r="B20994" s="49" t="s">
        <v>19030</v>
      </c>
      <c r="C20994" s="49" t="s">
        <v>213</v>
      </c>
    </row>
    <row r="20995" spans="2:3" hidden="1">
      <c r="B20995" s="49" t="s">
        <v>19031</v>
      </c>
      <c r="C20995" s="49" t="s">
        <v>213</v>
      </c>
    </row>
    <row r="20996" spans="2:3" hidden="1">
      <c r="B20996" s="49" t="s">
        <v>19032</v>
      </c>
      <c r="C20996" s="49" t="s">
        <v>213</v>
      </c>
    </row>
    <row r="20997" spans="2:3" hidden="1">
      <c r="B20997" s="49" t="s">
        <v>19033</v>
      </c>
      <c r="C20997" s="49" t="s">
        <v>213</v>
      </c>
    </row>
    <row r="20998" spans="2:3" hidden="1">
      <c r="B20998" s="49" t="s">
        <v>19034</v>
      </c>
      <c r="C20998" s="49" t="s">
        <v>213</v>
      </c>
    </row>
    <row r="20999" spans="2:3" hidden="1">
      <c r="B20999" s="49" t="s">
        <v>19035</v>
      </c>
      <c r="C20999" s="49" t="s">
        <v>213</v>
      </c>
    </row>
    <row r="21000" spans="2:3" hidden="1">
      <c r="B21000" s="49" t="s">
        <v>19036</v>
      </c>
      <c r="C21000" s="49" t="s">
        <v>213</v>
      </c>
    </row>
    <row r="21001" spans="2:3" hidden="1">
      <c r="B21001" s="49" t="s">
        <v>19037</v>
      </c>
      <c r="C21001" s="49" t="s">
        <v>213</v>
      </c>
    </row>
    <row r="21002" spans="2:3" hidden="1">
      <c r="B21002" s="49" t="s">
        <v>19038</v>
      </c>
      <c r="C21002" s="49" t="s">
        <v>31</v>
      </c>
    </row>
    <row r="21003" spans="2:3" hidden="1">
      <c r="B21003" s="49" t="s">
        <v>19039</v>
      </c>
      <c r="C21003" s="49" t="s">
        <v>31</v>
      </c>
    </row>
    <row r="21004" spans="2:3" hidden="1">
      <c r="B21004" s="49" t="s">
        <v>19040</v>
      </c>
      <c r="C21004" s="49" t="s">
        <v>31</v>
      </c>
    </row>
    <row r="21005" spans="2:3" hidden="1">
      <c r="B21005" s="49" t="s">
        <v>19041</v>
      </c>
      <c r="C21005" s="49" t="s">
        <v>213</v>
      </c>
    </row>
    <row r="21006" spans="2:3" hidden="1">
      <c r="B21006" s="49" t="s">
        <v>19042</v>
      </c>
      <c r="C21006" s="49" t="s">
        <v>213</v>
      </c>
    </row>
    <row r="21007" spans="2:3" hidden="1">
      <c r="B21007" s="49" t="s">
        <v>19043</v>
      </c>
      <c r="C21007" s="49" t="s">
        <v>213</v>
      </c>
    </row>
    <row r="21008" spans="2:3" hidden="1">
      <c r="B21008" s="49" t="s">
        <v>19044</v>
      </c>
      <c r="C21008" s="49" t="s">
        <v>213</v>
      </c>
    </row>
    <row r="21009" spans="2:3" hidden="1">
      <c r="B21009" s="49" t="s">
        <v>19045</v>
      </c>
      <c r="C21009" s="49" t="s">
        <v>213</v>
      </c>
    </row>
    <row r="21010" spans="2:3" hidden="1">
      <c r="B21010" s="49" t="s">
        <v>19046</v>
      </c>
      <c r="C21010" s="49" t="s">
        <v>213</v>
      </c>
    </row>
    <row r="21011" spans="2:3" hidden="1">
      <c r="B21011" s="49" t="s">
        <v>19047</v>
      </c>
      <c r="C21011" s="49" t="s">
        <v>213</v>
      </c>
    </row>
    <row r="21012" spans="2:3" hidden="1">
      <c r="B21012" s="49" t="s">
        <v>19048</v>
      </c>
      <c r="C21012" s="49" t="s">
        <v>213</v>
      </c>
    </row>
    <row r="21013" spans="2:3" hidden="1">
      <c r="B21013" s="49" t="s">
        <v>19049</v>
      </c>
      <c r="C21013" s="49" t="s">
        <v>213</v>
      </c>
    </row>
    <row r="21014" spans="2:3" hidden="1">
      <c r="B21014" s="49" t="s">
        <v>19050</v>
      </c>
      <c r="C21014" s="49" t="s">
        <v>213</v>
      </c>
    </row>
    <row r="21015" spans="2:3" hidden="1">
      <c r="B21015" s="49" t="s">
        <v>19051</v>
      </c>
      <c r="C21015" s="49" t="s">
        <v>213</v>
      </c>
    </row>
    <row r="21016" spans="2:3" hidden="1">
      <c r="B21016" s="49" t="s">
        <v>19052</v>
      </c>
      <c r="C21016" s="49" t="s">
        <v>213</v>
      </c>
    </row>
    <row r="21017" spans="2:3" hidden="1">
      <c r="B21017" s="49" t="s">
        <v>19053</v>
      </c>
      <c r="C21017" s="49" t="s">
        <v>213</v>
      </c>
    </row>
    <row r="21018" spans="2:3" hidden="1">
      <c r="B21018" s="49" t="s">
        <v>19054</v>
      </c>
      <c r="C21018" s="49" t="s">
        <v>213</v>
      </c>
    </row>
    <row r="21019" spans="2:3" hidden="1">
      <c r="B21019" s="49" t="s">
        <v>19055</v>
      </c>
      <c r="C21019" s="49" t="s">
        <v>213</v>
      </c>
    </row>
    <row r="21020" spans="2:3" hidden="1">
      <c r="B21020" s="49" t="s">
        <v>19056</v>
      </c>
      <c r="C21020" s="49" t="s">
        <v>213</v>
      </c>
    </row>
    <row r="21021" spans="2:3" hidden="1">
      <c r="B21021" s="49" t="s">
        <v>19057</v>
      </c>
      <c r="C21021" s="49" t="s">
        <v>213</v>
      </c>
    </row>
    <row r="21022" spans="2:3" hidden="1">
      <c r="B21022" s="49" t="s">
        <v>19058</v>
      </c>
      <c r="C21022" s="49" t="s">
        <v>213</v>
      </c>
    </row>
    <row r="21023" spans="2:3" hidden="1">
      <c r="B21023" s="49" t="s">
        <v>19059</v>
      </c>
      <c r="C21023" s="49" t="s">
        <v>213</v>
      </c>
    </row>
    <row r="21024" spans="2:3" hidden="1">
      <c r="B21024" s="49" t="s">
        <v>19060</v>
      </c>
      <c r="C21024" s="49" t="s">
        <v>213</v>
      </c>
    </row>
    <row r="21025" spans="2:3" hidden="1">
      <c r="B21025" s="49" t="s">
        <v>19061</v>
      </c>
      <c r="C21025" s="49" t="s">
        <v>213</v>
      </c>
    </row>
    <row r="21026" spans="2:3" hidden="1">
      <c r="B21026" s="49" t="s">
        <v>19062</v>
      </c>
      <c r="C21026" s="49" t="s">
        <v>213</v>
      </c>
    </row>
    <row r="21027" spans="2:3" hidden="1">
      <c r="B21027" s="49" t="s">
        <v>19063</v>
      </c>
      <c r="C21027" s="49" t="s">
        <v>206</v>
      </c>
    </row>
    <row r="21028" spans="2:3" hidden="1">
      <c r="B21028" s="49" t="s">
        <v>19064</v>
      </c>
      <c r="C21028" s="49" t="s">
        <v>206</v>
      </c>
    </row>
    <row r="21029" spans="2:3" hidden="1">
      <c r="B21029" s="49" t="s">
        <v>19065</v>
      </c>
      <c r="C21029" s="49" t="s">
        <v>206</v>
      </c>
    </row>
    <row r="21030" spans="2:3" hidden="1">
      <c r="B21030" s="49" t="s">
        <v>19066</v>
      </c>
      <c r="C21030" s="49" t="s">
        <v>206</v>
      </c>
    </row>
    <row r="21031" spans="2:3" hidden="1">
      <c r="B21031" s="49" t="s">
        <v>19067</v>
      </c>
      <c r="C21031" s="49" t="s">
        <v>206</v>
      </c>
    </row>
    <row r="21032" spans="2:3" hidden="1">
      <c r="B21032" s="49" t="s">
        <v>19068</v>
      </c>
      <c r="C21032" s="49" t="s">
        <v>206</v>
      </c>
    </row>
    <row r="21033" spans="2:3" hidden="1">
      <c r="B21033" s="49" t="s">
        <v>19069</v>
      </c>
      <c r="C21033" s="49" t="s">
        <v>206</v>
      </c>
    </row>
    <row r="21034" spans="2:3" hidden="1">
      <c r="B21034" s="49" t="s">
        <v>19070</v>
      </c>
      <c r="C21034" s="49" t="s">
        <v>206</v>
      </c>
    </row>
    <row r="21035" spans="2:3" hidden="1">
      <c r="B21035" s="49" t="s">
        <v>19071</v>
      </c>
      <c r="C21035" s="49" t="s">
        <v>206</v>
      </c>
    </row>
    <row r="21036" spans="2:3" hidden="1">
      <c r="B21036" s="49" t="s">
        <v>19072</v>
      </c>
      <c r="C21036" s="49" t="s">
        <v>206</v>
      </c>
    </row>
    <row r="21037" spans="2:3" hidden="1">
      <c r="B21037" s="49" t="s">
        <v>19073</v>
      </c>
      <c r="C21037" s="49" t="s">
        <v>206</v>
      </c>
    </row>
    <row r="21038" spans="2:3" hidden="1">
      <c r="B21038" s="49" t="s">
        <v>19074</v>
      </c>
      <c r="C21038" s="49" t="s">
        <v>206</v>
      </c>
    </row>
    <row r="21039" spans="2:3" hidden="1">
      <c r="B21039" s="49" t="s">
        <v>19075</v>
      </c>
      <c r="C21039" s="49" t="s">
        <v>206</v>
      </c>
    </row>
    <row r="21040" spans="2:3" hidden="1">
      <c r="B21040" s="49" t="s">
        <v>19076</v>
      </c>
      <c r="C21040" s="49" t="s">
        <v>206</v>
      </c>
    </row>
    <row r="21041" spans="2:3" hidden="1">
      <c r="B21041" s="49" t="s">
        <v>19077</v>
      </c>
      <c r="C21041" s="49" t="s">
        <v>206</v>
      </c>
    </row>
    <row r="21042" spans="2:3" hidden="1">
      <c r="B21042" s="49" t="s">
        <v>19078</v>
      </c>
      <c r="C21042" s="49" t="s">
        <v>206</v>
      </c>
    </row>
    <row r="21043" spans="2:3" hidden="1">
      <c r="B21043" s="49" t="s">
        <v>19079</v>
      </c>
      <c r="C21043" s="49" t="s">
        <v>206</v>
      </c>
    </row>
    <row r="21044" spans="2:3" hidden="1">
      <c r="B21044" s="49" t="s">
        <v>19080</v>
      </c>
      <c r="C21044" s="49" t="s">
        <v>206</v>
      </c>
    </row>
    <row r="21045" spans="2:3" hidden="1">
      <c r="B21045" s="49" t="s">
        <v>19081</v>
      </c>
      <c r="C21045" s="49" t="s">
        <v>206</v>
      </c>
    </row>
    <row r="21046" spans="2:3" hidden="1">
      <c r="B21046" s="49" t="s">
        <v>19082</v>
      </c>
      <c r="C21046" s="49" t="s">
        <v>206</v>
      </c>
    </row>
    <row r="21047" spans="2:3" hidden="1">
      <c r="B21047" s="49" t="s">
        <v>19083</v>
      </c>
      <c r="C21047" s="49" t="s">
        <v>206</v>
      </c>
    </row>
    <row r="21048" spans="2:3" hidden="1">
      <c r="B21048" s="49" t="s">
        <v>19084</v>
      </c>
      <c r="C21048" s="49" t="s">
        <v>206</v>
      </c>
    </row>
    <row r="21049" spans="2:3" hidden="1">
      <c r="B21049" s="49" t="s">
        <v>19085</v>
      </c>
      <c r="C21049" s="49" t="s">
        <v>206</v>
      </c>
    </row>
    <row r="21050" spans="2:3" hidden="1">
      <c r="B21050" s="49" t="s">
        <v>19086</v>
      </c>
      <c r="C21050" s="49" t="s">
        <v>206</v>
      </c>
    </row>
    <row r="21051" spans="2:3" hidden="1">
      <c r="B21051" s="49" t="s">
        <v>19087</v>
      </c>
      <c r="C21051" s="49" t="s">
        <v>213</v>
      </c>
    </row>
    <row r="21052" spans="2:3" hidden="1">
      <c r="B21052" s="49" t="s">
        <v>19088</v>
      </c>
      <c r="C21052" s="49" t="s">
        <v>213</v>
      </c>
    </row>
    <row r="21053" spans="2:3" hidden="1">
      <c r="B21053" s="49" t="s">
        <v>19089</v>
      </c>
      <c r="C21053" s="49" t="s">
        <v>213</v>
      </c>
    </row>
    <row r="21054" spans="2:3">
      <c r="B21054" s="49" t="s">
        <v>19090</v>
      </c>
      <c r="C21054" s="49" t="s">
        <v>224</v>
      </c>
    </row>
    <row r="21055" spans="2:3" hidden="1">
      <c r="B21055" s="49" t="s">
        <v>19091</v>
      </c>
      <c r="C21055" s="49" t="s">
        <v>213</v>
      </c>
    </row>
    <row r="21056" spans="2:3" hidden="1">
      <c r="B21056" s="49" t="s">
        <v>19092</v>
      </c>
      <c r="C21056" s="49" t="s">
        <v>213</v>
      </c>
    </row>
    <row r="21057" spans="2:3" hidden="1">
      <c r="B21057" s="49" t="s">
        <v>19093</v>
      </c>
      <c r="C21057" s="49" t="s">
        <v>213</v>
      </c>
    </row>
    <row r="21058" spans="2:3">
      <c r="B21058" s="49" t="s">
        <v>19094</v>
      </c>
      <c r="C21058" s="49" t="s">
        <v>224</v>
      </c>
    </row>
    <row r="21059" spans="2:3" hidden="1">
      <c r="B21059" s="49" t="s">
        <v>19095</v>
      </c>
      <c r="C21059" s="49" t="s">
        <v>213</v>
      </c>
    </row>
    <row r="21060" spans="2:3" hidden="1">
      <c r="B21060" s="49" t="s">
        <v>19096</v>
      </c>
      <c r="C21060" s="49" t="s">
        <v>213</v>
      </c>
    </row>
    <row r="21061" spans="2:3" hidden="1">
      <c r="B21061" s="49" t="s">
        <v>19097</v>
      </c>
      <c r="C21061" s="49" t="s">
        <v>213</v>
      </c>
    </row>
    <row r="21062" spans="2:3" hidden="1">
      <c r="B21062" s="49" t="s">
        <v>19098</v>
      </c>
      <c r="C21062" s="49" t="s">
        <v>213</v>
      </c>
    </row>
    <row r="21063" spans="2:3" hidden="1">
      <c r="B21063" s="49" t="s">
        <v>19099</v>
      </c>
      <c r="C21063" s="49" t="s">
        <v>213</v>
      </c>
    </row>
    <row r="21064" spans="2:3">
      <c r="B21064" s="49" t="s">
        <v>19100</v>
      </c>
      <c r="C21064" s="49" t="s">
        <v>224</v>
      </c>
    </row>
    <row r="21065" spans="2:3" hidden="1">
      <c r="B21065" s="49" t="s">
        <v>19101</v>
      </c>
      <c r="C21065" s="49" t="s">
        <v>213</v>
      </c>
    </row>
    <row r="21066" spans="2:3" hidden="1">
      <c r="B21066" s="49" t="s">
        <v>19102</v>
      </c>
      <c r="C21066" s="49" t="s">
        <v>213</v>
      </c>
    </row>
    <row r="21067" spans="2:3" hidden="1">
      <c r="B21067" s="49" t="s">
        <v>19103</v>
      </c>
      <c r="C21067" s="49" t="s">
        <v>213</v>
      </c>
    </row>
    <row r="21068" spans="2:3" hidden="1">
      <c r="B21068" s="49" t="s">
        <v>19104</v>
      </c>
      <c r="C21068" s="49" t="s">
        <v>213</v>
      </c>
    </row>
    <row r="21069" spans="2:3" hidden="1">
      <c r="B21069" s="49" t="s">
        <v>19105</v>
      </c>
      <c r="C21069" s="49" t="s">
        <v>213</v>
      </c>
    </row>
    <row r="21070" spans="2:3" hidden="1">
      <c r="B21070" s="49" t="s">
        <v>19106</v>
      </c>
      <c r="C21070" s="49" t="s">
        <v>213</v>
      </c>
    </row>
    <row r="21071" spans="2:3" hidden="1">
      <c r="B21071" s="49" t="s">
        <v>19107</v>
      </c>
      <c r="C21071" s="49" t="s">
        <v>213</v>
      </c>
    </row>
    <row r="21072" spans="2:3" hidden="1">
      <c r="B21072" s="49" t="s">
        <v>19108</v>
      </c>
      <c r="C21072" s="49" t="s">
        <v>213</v>
      </c>
    </row>
    <row r="21073" spans="2:3" hidden="1">
      <c r="B21073" s="49" t="s">
        <v>19109</v>
      </c>
      <c r="C21073" s="49" t="s">
        <v>213</v>
      </c>
    </row>
    <row r="21074" spans="2:3" hidden="1">
      <c r="B21074" s="49" t="s">
        <v>19110</v>
      </c>
      <c r="C21074" s="49" t="s">
        <v>31</v>
      </c>
    </row>
    <row r="21075" spans="2:3" hidden="1">
      <c r="B21075" s="49" t="s">
        <v>19111</v>
      </c>
      <c r="C21075" s="49" t="s">
        <v>31</v>
      </c>
    </row>
    <row r="21076" spans="2:3" hidden="1">
      <c r="B21076" s="49" t="s">
        <v>19112</v>
      </c>
      <c r="C21076" s="49" t="s">
        <v>31</v>
      </c>
    </row>
    <row r="21077" spans="2:3" hidden="1">
      <c r="B21077" s="49" t="s">
        <v>19113</v>
      </c>
      <c r="C21077" s="49" t="s">
        <v>213</v>
      </c>
    </row>
    <row r="21078" spans="2:3" hidden="1">
      <c r="B21078" s="49" t="s">
        <v>19114</v>
      </c>
      <c r="C21078" s="49" t="s">
        <v>213</v>
      </c>
    </row>
    <row r="21079" spans="2:3" hidden="1">
      <c r="B21079" s="49" t="s">
        <v>19115</v>
      </c>
      <c r="C21079" s="49" t="s">
        <v>213</v>
      </c>
    </row>
    <row r="21080" spans="2:3">
      <c r="B21080" s="49" t="s">
        <v>19116</v>
      </c>
      <c r="C21080" s="49" t="s">
        <v>224</v>
      </c>
    </row>
    <row r="21081" spans="2:3" hidden="1">
      <c r="B21081" s="49" t="s">
        <v>19117</v>
      </c>
      <c r="C21081" s="49" t="s">
        <v>213</v>
      </c>
    </row>
    <row r="21082" spans="2:3" hidden="1">
      <c r="B21082" s="49" t="s">
        <v>19118</v>
      </c>
      <c r="C21082" s="49" t="s">
        <v>213</v>
      </c>
    </row>
    <row r="21083" spans="2:3" hidden="1">
      <c r="B21083" s="49" t="s">
        <v>19119</v>
      </c>
      <c r="C21083" s="49" t="s">
        <v>213</v>
      </c>
    </row>
    <row r="21084" spans="2:3">
      <c r="B21084" s="49" t="s">
        <v>19120</v>
      </c>
      <c r="C21084" s="49" t="s">
        <v>224</v>
      </c>
    </row>
    <row r="21085" spans="2:3" hidden="1">
      <c r="B21085" s="49" t="s">
        <v>19121</v>
      </c>
      <c r="C21085" s="49" t="s">
        <v>213</v>
      </c>
    </row>
    <row r="21086" spans="2:3" hidden="1">
      <c r="B21086" s="49" t="s">
        <v>19122</v>
      </c>
      <c r="C21086" s="49" t="s">
        <v>213</v>
      </c>
    </row>
    <row r="21087" spans="2:3" hidden="1">
      <c r="B21087" s="49" t="s">
        <v>19123</v>
      </c>
      <c r="C21087" s="49" t="s">
        <v>213</v>
      </c>
    </row>
    <row r="21088" spans="2:3" hidden="1">
      <c r="B21088" s="49" t="s">
        <v>19124</v>
      </c>
      <c r="C21088" s="49" t="s">
        <v>213</v>
      </c>
    </row>
    <row r="21089" spans="2:3" hidden="1">
      <c r="B21089" s="49" t="s">
        <v>19125</v>
      </c>
      <c r="C21089" s="49" t="s">
        <v>213</v>
      </c>
    </row>
    <row r="21090" spans="2:3">
      <c r="B21090" s="49" t="s">
        <v>19126</v>
      </c>
      <c r="C21090" s="49" t="s">
        <v>224</v>
      </c>
    </row>
    <row r="21091" spans="2:3" hidden="1">
      <c r="B21091" s="49" t="s">
        <v>19127</v>
      </c>
      <c r="C21091" s="49" t="s">
        <v>213</v>
      </c>
    </row>
    <row r="21092" spans="2:3" hidden="1">
      <c r="B21092" s="49" t="s">
        <v>19128</v>
      </c>
      <c r="C21092" s="49" t="s">
        <v>213</v>
      </c>
    </row>
    <row r="21093" spans="2:3" hidden="1">
      <c r="B21093" s="49" t="s">
        <v>19129</v>
      </c>
      <c r="C21093" s="49" t="s">
        <v>213</v>
      </c>
    </row>
    <row r="21094" spans="2:3" hidden="1">
      <c r="B21094" s="49" t="s">
        <v>19130</v>
      </c>
      <c r="C21094" s="49" t="s">
        <v>213</v>
      </c>
    </row>
    <row r="21095" spans="2:3" hidden="1">
      <c r="B21095" s="49" t="s">
        <v>19131</v>
      </c>
      <c r="C21095" s="49" t="s">
        <v>213</v>
      </c>
    </row>
    <row r="21096" spans="2:3" hidden="1">
      <c r="B21096" s="49" t="s">
        <v>19132</v>
      </c>
      <c r="C21096" s="49" t="s">
        <v>213</v>
      </c>
    </row>
    <row r="21097" spans="2:3" hidden="1">
      <c r="B21097" s="49" t="s">
        <v>19133</v>
      </c>
      <c r="C21097" s="49" t="s">
        <v>213</v>
      </c>
    </row>
    <row r="21098" spans="2:3" hidden="1">
      <c r="B21098" s="49" t="s">
        <v>19134</v>
      </c>
      <c r="C21098" s="49" t="s">
        <v>213</v>
      </c>
    </row>
    <row r="21099" spans="2:3" hidden="1">
      <c r="B21099" s="49" t="s">
        <v>19135</v>
      </c>
      <c r="C21099" s="49" t="s">
        <v>213</v>
      </c>
    </row>
    <row r="21100" spans="2:3" hidden="1">
      <c r="B21100" s="49" t="s">
        <v>19136</v>
      </c>
      <c r="C21100" s="49" t="s">
        <v>31</v>
      </c>
    </row>
    <row r="21101" spans="2:3" hidden="1">
      <c r="B21101" s="49" t="s">
        <v>19137</v>
      </c>
      <c r="C21101" s="49" t="s">
        <v>31</v>
      </c>
    </row>
    <row r="21102" spans="2:3" hidden="1">
      <c r="B21102" s="49" t="s">
        <v>19138</v>
      </c>
      <c r="C21102" s="49" t="s">
        <v>31</v>
      </c>
    </row>
    <row r="21103" spans="2:3" hidden="1">
      <c r="B21103" s="49" t="s">
        <v>19139</v>
      </c>
      <c r="C21103" s="49" t="s">
        <v>213</v>
      </c>
    </row>
    <row r="21104" spans="2:3" hidden="1">
      <c r="B21104" s="49" t="s">
        <v>19140</v>
      </c>
      <c r="C21104" s="49" t="s">
        <v>213</v>
      </c>
    </row>
    <row r="21105" spans="2:3" hidden="1">
      <c r="B21105" s="49" t="s">
        <v>19141</v>
      </c>
      <c r="C21105" s="49" t="s">
        <v>213</v>
      </c>
    </row>
    <row r="21106" spans="2:3" hidden="1">
      <c r="B21106" s="49" t="s">
        <v>19142</v>
      </c>
      <c r="C21106" s="49" t="s">
        <v>213</v>
      </c>
    </row>
    <row r="21107" spans="2:3" hidden="1">
      <c r="B21107" s="49" t="s">
        <v>19143</v>
      </c>
      <c r="C21107" s="49" t="s">
        <v>213</v>
      </c>
    </row>
    <row r="21108" spans="2:3">
      <c r="B21108" s="49" t="s">
        <v>19144</v>
      </c>
      <c r="C21108" s="49" t="s">
        <v>224</v>
      </c>
    </row>
    <row r="21109" spans="2:3" hidden="1">
      <c r="B21109" s="49" t="s">
        <v>19145</v>
      </c>
      <c r="C21109" s="49" t="s">
        <v>213</v>
      </c>
    </row>
    <row r="21110" spans="2:3" hidden="1">
      <c r="B21110" s="49" t="s">
        <v>19146</v>
      </c>
      <c r="C21110" s="49" t="s">
        <v>213</v>
      </c>
    </row>
    <row r="21111" spans="2:3" hidden="1">
      <c r="B21111" s="49" t="s">
        <v>19147</v>
      </c>
      <c r="C21111" s="49" t="s">
        <v>213</v>
      </c>
    </row>
    <row r="21112" spans="2:3" hidden="1">
      <c r="B21112" s="49" t="s">
        <v>19148</v>
      </c>
      <c r="C21112" s="49" t="s">
        <v>213</v>
      </c>
    </row>
    <row r="21113" spans="2:3" hidden="1">
      <c r="B21113" s="49" t="s">
        <v>19149</v>
      </c>
      <c r="C21113" s="49" t="s">
        <v>213</v>
      </c>
    </row>
    <row r="21114" spans="2:3">
      <c r="B21114" s="49" t="s">
        <v>19150</v>
      </c>
      <c r="C21114" s="49" t="s">
        <v>224</v>
      </c>
    </row>
    <row r="21115" spans="2:3" hidden="1">
      <c r="B21115" s="49" t="s">
        <v>19151</v>
      </c>
      <c r="C21115" s="49" t="s">
        <v>213</v>
      </c>
    </row>
    <row r="21116" spans="2:3" hidden="1">
      <c r="B21116" s="49" t="s">
        <v>19152</v>
      </c>
      <c r="C21116" s="49" t="s">
        <v>213</v>
      </c>
    </row>
    <row r="21117" spans="2:3" hidden="1">
      <c r="B21117" s="49" t="s">
        <v>19153</v>
      </c>
      <c r="C21117" s="49" t="s">
        <v>213</v>
      </c>
    </row>
    <row r="21118" spans="2:3" hidden="1">
      <c r="B21118" s="49" t="s">
        <v>19154</v>
      </c>
      <c r="C21118" s="49" t="s">
        <v>213</v>
      </c>
    </row>
    <row r="21119" spans="2:3" hidden="1">
      <c r="B21119" s="49" t="s">
        <v>19155</v>
      </c>
      <c r="C21119" s="49" t="s">
        <v>213</v>
      </c>
    </row>
    <row r="21120" spans="2:3" hidden="1">
      <c r="B21120" s="49" t="s">
        <v>19156</v>
      </c>
      <c r="C21120" s="49" t="s">
        <v>213</v>
      </c>
    </row>
    <row r="21121" spans="2:3" hidden="1">
      <c r="B21121" s="49" t="s">
        <v>19157</v>
      </c>
      <c r="C21121" s="49" t="s">
        <v>213</v>
      </c>
    </row>
    <row r="21122" spans="2:3" hidden="1">
      <c r="B21122" s="49" t="s">
        <v>19158</v>
      </c>
      <c r="C21122" s="49" t="s">
        <v>213</v>
      </c>
    </row>
    <row r="21123" spans="2:3" hidden="1">
      <c r="B21123" s="49" t="s">
        <v>19159</v>
      </c>
      <c r="C21123" s="49" t="s">
        <v>213</v>
      </c>
    </row>
    <row r="21124" spans="2:3" hidden="1">
      <c r="B21124" s="49" t="s">
        <v>19160</v>
      </c>
      <c r="C21124" s="49" t="s">
        <v>213</v>
      </c>
    </row>
    <row r="21125" spans="2:3" hidden="1">
      <c r="B21125" s="49" t="s">
        <v>19161</v>
      </c>
      <c r="C21125" s="49" t="s">
        <v>213</v>
      </c>
    </row>
    <row r="21126" spans="2:3" hidden="1">
      <c r="B21126" s="49" t="s">
        <v>19162</v>
      </c>
      <c r="C21126" s="49" t="s">
        <v>213</v>
      </c>
    </row>
    <row r="21127" spans="2:3" hidden="1">
      <c r="B21127" s="49" t="s">
        <v>19163</v>
      </c>
      <c r="C21127" s="49" t="s">
        <v>213</v>
      </c>
    </row>
    <row r="21128" spans="2:3" hidden="1">
      <c r="B21128" s="49" t="s">
        <v>19164</v>
      </c>
      <c r="C21128" s="49" t="s">
        <v>213</v>
      </c>
    </row>
    <row r="21129" spans="2:3" hidden="1">
      <c r="B21129" s="49" t="s">
        <v>19165</v>
      </c>
      <c r="C21129" s="49" t="s">
        <v>31</v>
      </c>
    </row>
    <row r="21130" spans="2:3" hidden="1">
      <c r="B21130" s="49" t="s">
        <v>19166</v>
      </c>
      <c r="C21130" s="49" t="s">
        <v>31</v>
      </c>
    </row>
    <row r="21131" spans="2:3" hidden="1">
      <c r="B21131" s="49" t="s">
        <v>19167</v>
      </c>
      <c r="C21131" s="49" t="s">
        <v>213</v>
      </c>
    </row>
    <row r="21132" spans="2:3" hidden="1">
      <c r="B21132" s="49" t="s">
        <v>19168</v>
      </c>
      <c r="C21132" s="49" t="s">
        <v>213</v>
      </c>
    </row>
    <row r="21133" spans="2:3" hidden="1">
      <c r="B21133" s="49" t="s">
        <v>19169</v>
      </c>
      <c r="C21133" s="49" t="s">
        <v>213</v>
      </c>
    </row>
    <row r="21134" spans="2:3" hidden="1">
      <c r="B21134" s="49" t="s">
        <v>19170</v>
      </c>
      <c r="C21134" s="49" t="s">
        <v>213</v>
      </c>
    </row>
    <row r="21135" spans="2:3" hidden="1">
      <c r="B21135" s="49" t="s">
        <v>19171</v>
      </c>
      <c r="C21135" s="49" t="s">
        <v>213</v>
      </c>
    </row>
    <row r="21136" spans="2:3" hidden="1">
      <c r="B21136" s="49" t="s">
        <v>19172</v>
      </c>
      <c r="C21136" s="49" t="s">
        <v>213</v>
      </c>
    </row>
    <row r="21137" spans="2:3" hidden="1">
      <c r="B21137" s="49" t="s">
        <v>19173</v>
      </c>
      <c r="C21137" s="49" t="s">
        <v>213</v>
      </c>
    </row>
    <row r="21138" spans="2:3" hidden="1">
      <c r="B21138" s="49" t="s">
        <v>19174</v>
      </c>
      <c r="C21138" s="49" t="s">
        <v>213</v>
      </c>
    </row>
    <row r="21139" spans="2:3" hidden="1">
      <c r="B21139" s="49" t="s">
        <v>19175</v>
      </c>
      <c r="C21139" s="49" t="s">
        <v>213</v>
      </c>
    </row>
    <row r="21140" spans="2:3" hidden="1">
      <c r="B21140" s="49" t="s">
        <v>19176</v>
      </c>
      <c r="C21140" s="49" t="s">
        <v>213</v>
      </c>
    </row>
    <row r="21141" spans="2:3" hidden="1">
      <c r="B21141" s="49" t="s">
        <v>19177</v>
      </c>
      <c r="C21141" s="49" t="s">
        <v>213</v>
      </c>
    </row>
    <row r="21142" spans="2:3" hidden="1">
      <c r="B21142" s="49" t="s">
        <v>19178</v>
      </c>
      <c r="C21142" s="49" t="s">
        <v>213</v>
      </c>
    </row>
    <row r="21143" spans="2:3" hidden="1">
      <c r="B21143" s="49" t="s">
        <v>19179</v>
      </c>
      <c r="C21143" s="49" t="s">
        <v>213</v>
      </c>
    </row>
    <row r="21144" spans="2:3" hidden="1">
      <c r="B21144" s="49" t="s">
        <v>19180</v>
      </c>
      <c r="C21144" s="49" t="s">
        <v>213</v>
      </c>
    </row>
    <row r="21145" spans="2:3" hidden="1">
      <c r="B21145" s="49" t="s">
        <v>19181</v>
      </c>
      <c r="C21145" s="49" t="s">
        <v>213</v>
      </c>
    </row>
    <row r="21146" spans="2:3" hidden="1">
      <c r="B21146" s="49" t="s">
        <v>19182</v>
      </c>
      <c r="C21146" s="49" t="s">
        <v>213</v>
      </c>
    </row>
    <row r="21147" spans="2:3" hidden="1">
      <c r="B21147" s="49" t="s">
        <v>19183</v>
      </c>
      <c r="C21147" s="49" t="s">
        <v>213</v>
      </c>
    </row>
    <row r="21148" spans="2:3" hidden="1">
      <c r="B21148" s="49" t="s">
        <v>19184</v>
      </c>
      <c r="C21148" s="49" t="s">
        <v>213</v>
      </c>
    </row>
    <row r="21149" spans="2:3" hidden="1">
      <c r="B21149" s="49" t="s">
        <v>19185</v>
      </c>
      <c r="C21149" s="49" t="s">
        <v>213</v>
      </c>
    </row>
    <row r="21150" spans="2:3" hidden="1">
      <c r="B21150" s="49" t="s">
        <v>19186</v>
      </c>
      <c r="C21150" s="49" t="s">
        <v>213</v>
      </c>
    </row>
    <row r="21151" spans="2:3" hidden="1">
      <c r="B21151" s="49" t="s">
        <v>19187</v>
      </c>
      <c r="C21151" s="49" t="s">
        <v>213</v>
      </c>
    </row>
    <row r="21152" spans="2:3" hidden="1">
      <c r="B21152" s="49" t="s">
        <v>19188</v>
      </c>
      <c r="C21152" s="49" t="s">
        <v>213</v>
      </c>
    </row>
    <row r="21153" spans="2:3" hidden="1">
      <c r="B21153" s="49" t="s">
        <v>19189</v>
      </c>
      <c r="C21153" s="49" t="s">
        <v>206</v>
      </c>
    </row>
    <row r="21154" spans="2:3" hidden="1">
      <c r="B21154" s="49" t="s">
        <v>19190</v>
      </c>
      <c r="C21154" s="49" t="s">
        <v>206</v>
      </c>
    </row>
    <row r="21155" spans="2:3" hidden="1">
      <c r="B21155" s="49" t="s">
        <v>19191</v>
      </c>
      <c r="C21155" s="49" t="s">
        <v>206</v>
      </c>
    </row>
    <row r="21156" spans="2:3" hidden="1">
      <c r="B21156" s="49" t="s">
        <v>19192</v>
      </c>
      <c r="C21156" s="49" t="s">
        <v>206</v>
      </c>
    </row>
    <row r="21157" spans="2:3" hidden="1">
      <c r="B21157" s="49" t="s">
        <v>19193</v>
      </c>
      <c r="C21157" s="49" t="s">
        <v>206</v>
      </c>
    </row>
    <row r="21158" spans="2:3" hidden="1">
      <c r="B21158" s="49" t="s">
        <v>19194</v>
      </c>
      <c r="C21158" s="49" t="s">
        <v>206</v>
      </c>
    </row>
    <row r="21159" spans="2:3" hidden="1">
      <c r="B21159" s="49" t="s">
        <v>19195</v>
      </c>
      <c r="C21159" s="49" t="s">
        <v>206</v>
      </c>
    </row>
    <row r="21160" spans="2:3" hidden="1">
      <c r="B21160" s="49" t="s">
        <v>19196</v>
      </c>
      <c r="C21160" s="49" t="s">
        <v>206</v>
      </c>
    </row>
    <row r="21161" spans="2:3" hidden="1">
      <c r="B21161" s="49" t="s">
        <v>19197</v>
      </c>
      <c r="C21161" s="49" t="s">
        <v>206</v>
      </c>
    </row>
    <row r="21162" spans="2:3" hidden="1">
      <c r="B21162" s="49" t="s">
        <v>19198</v>
      </c>
      <c r="C21162" s="49" t="s">
        <v>206</v>
      </c>
    </row>
    <row r="21163" spans="2:3" hidden="1">
      <c r="B21163" s="49" t="s">
        <v>19199</v>
      </c>
      <c r="C21163" s="49" t="s">
        <v>206</v>
      </c>
    </row>
    <row r="21164" spans="2:3" hidden="1">
      <c r="B21164" s="49" t="s">
        <v>19200</v>
      </c>
      <c r="C21164" s="49" t="s">
        <v>206</v>
      </c>
    </row>
    <row r="21165" spans="2:3" hidden="1">
      <c r="B21165" s="49" t="s">
        <v>19201</v>
      </c>
      <c r="C21165" s="49" t="s">
        <v>206</v>
      </c>
    </row>
    <row r="21166" spans="2:3" hidden="1">
      <c r="B21166" s="49" t="s">
        <v>19202</v>
      </c>
      <c r="C21166" s="49" t="s">
        <v>206</v>
      </c>
    </row>
    <row r="21167" spans="2:3" hidden="1">
      <c r="B21167" s="49" t="s">
        <v>19203</v>
      </c>
      <c r="C21167" s="49" t="s">
        <v>206</v>
      </c>
    </row>
    <row r="21168" spans="2:3" hidden="1">
      <c r="B21168" s="49" t="s">
        <v>19204</v>
      </c>
      <c r="C21168" s="49" t="s">
        <v>206</v>
      </c>
    </row>
    <row r="21169" spans="2:3" hidden="1">
      <c r="B21169" s="49" t="s">
        <v>19205</v>
      </c>
      <c r="C21169" s="49" t="s">
        <v>206</v>
      </c>
    </row>
    <row r="21170" spans="2:3" hidden="1">
      <c r="B21170" s="49" t="s">
        <v>19206</v>
      </c>
      <c r="C21170" s="49" t="s">
        <v>206</v>
      </c>
    </row>
    <row r="21171" spans="2:3" hidden="1">
      <c r="B21171" s="49" t="s">
        <v>19207</v>
      </c>
      <c r="C21171" s="49" t="s">
        <v>206</v>
      </c>
    </row>
    <row r="21172" spans="2:3" hidden="1">
      <c r="B21172" s="49" t="s">
        <v>19208</v>
      </c>
      <c r="C21172" s="49" t="s">
        <v>206</v>
      </c>
    </row>
    <row r="21173" spans="2:3" hidden="1">
      <c r="B21173" s="49" t="s">
        <v>19209</v>
      </c>
      <c r="C21173" s="49" t="s">
        <v>206</v>
      </c>
    </row>
    <row r="21174" spans="2:3" hidden="1">
      <c r="B21174" s="49" t="s">
        <v>19210</v>
      </c>
      <c r="C21174" s="49" t="s">
        <v>206</v>
      </c>
    </row>
    <row r="21175" spans="2:3" hidden="1">
      <c r="B21175" s="49" t="s">
        <v>19211</v>
      </c>
      <c r="C21175" s="49" t="s">
        <v>206</v>
      </c>
    </row>
    <row r="21176" spans="2:3" hidden="1">
      <c r="B21176" s="49" t="s">
        <v>19212</v>
      </c>
      <c r="C21176" s="49" t="s">
        <v>213</v>
      </c>
    </row>
    <row r="21177" spans="2:3" hidden="1">
      <c r="B21177" s="49" t="s">
        <v>19213</v>
      </c>
      <c r="C21177" s="49" t="s">
        <v>213</v>
      </c>
    </row>
    <row r="21178" spans="2:3" hidden="1">
      <c r="B21178" s="49" t="s">
        <v>19214</v>
      </c>
      <c r="C21178" s="49" t="s">
        <v>213</v>
      </c>
    </row>
    <row r="21179" spans="2:3" hidden="1">
      <c r="B21179" s="49" t="s">
        <v>19215</v>
      </c>
      <c r="C21179" s="49" t="s">
        <v>213</v>
      </c>
    </row>
    <row r="21180" spans="2:3" hidden="1">
      <c r="B21180" s="49" t="s">
        <v>19216</v>
      </c>
      <c r="C21180" s="49" t="s">
        <v>213</v>
      </c>
    </row>
    <row r="21181" spans="2:3" hidden="1">
      <c r="B21181" s="49" t="s">
        <v>19217</v>
      </c>
      <c r="C21181" s="49" t="s">
        <v>213</v>
      </c>
    </row>
    <row r="21182" spans="2:3" hidden="1">
      <c r="B21182" s="49" t="s">
        <v>19218</v>
      </c>
      <c r="C21182" s="49" t="s">
        <v>213</v>
      </c>
    </row>
    <row r="21183" spans="2:3" hidden="1">
      <c r="B21183" s="49" t="s">
        <v>19219</v>
      </c>
      <c r="C21183" s="49" t="s">
        <v>213</v>
      </c>
    </row>
    <row r="21184" spans="2:3" hidden="1">
      <c r="B21184" s="49" t="s">
        <v>19220</v>
      </c>
      <c r="C21184" s="49" t="s">
        <v>213</v>
      </c>
    </row>
    <row r="21185" spans="2:3" hidden="1">
      <c r="B21185" s="49" t="s">
        <v>19221</v>
      </c>
      <c r="C21185" s="49" t="s">
        <v>213</v>
      </c>
    </row>
    <row r="21186" spans="2:3" hidden="1">
      <c r="B21186" s="49" t="s">
        <v>19222</v>
      </c>
      <c r="C21186" s="49" t="s">
        <v>213</v>
      </c>
    </row>
    <row r="21187" spans="2:3" hidden="1">
      <c r="B21187" s="49" t="s">
        <v>19223</v>
      </c>
      <c r="C21187" s="49" t="s">
        <v>213</v>
      </c>
    </row>
    <row r="21188" spans="2:3" hidden="1">
      <c r="B21188" s="49" t="s">
        <v>19224</v>
      </c>
      <c r="C21188" s="49" t="s">
        <v>213</v>
      </c>
    </row>
    <row r="21189" spans="2:3" hidden="1">
      <c r="B21189" s="49" t="s">
        <v>19225</v>
      </c>
      <c r="C21189" s="49" t="s">
        <v>213</v>
      </c>
    </row>
    <row r="21190" spans="2:3" hidden="1">
      <c r="B21190" s="49" t="s">
        <v>19226</v>
      </c>
      <c r="C21190" s="49" t="s">
        <v>213</v>
      </c>
    </row>
    <row r="21191" spans="2:3" hidden="1">
      <c r="B21191" s="49" t="s">
        <v>19227</v>
      </c>
      <c r="C21191" s="49" t="s">
        <v>213</v>
      </c>
    </row>
    <row r="21192" spans="2:3" hidden="1">
      <c r="B21192" s="49" t="s">
        <v>19228</v>
      </c>
      <c r="C21192" s="49" t="s">
        <v>213</v>
      </c>
    </row>
    <row r="21193" spans="2:3" hidden="1">
      <c r="B21193" s="49" t="s">
        <v>19229</v>
      </c>
      <c r="C21193" s="49" t="s">
        <v>213</v>
      </c>
    </row>
    <row r="21194" spans="2:3" hidden="1">
      <c r="B21194" s="49" t="s">
        <v>19230</v>
      </c>
      <c r="C21194" s="49" t="s">
        <v>213</v>
      </c>
    </row>
    <row r="21195" spans="2:3" hidden="1">
      <c r="B21195" s="49" t="s">
        <v>19231</v>
      </c>
      <c r="C21195" s="49" t="s">
        <v>213</v>
      </c>
    </row>
    <row r="21196" spans="2:3" hidden="1">
      <c r="B21196" s="49" t="s">
        <v>19232</v>
      </c>
      <c r="C21196" s="49" t="s">
        <v>213</v>
      </c>
    </row>
    <row r="21197" spans="2:3" hidden="1">
      <c r="B21197" s="49" t="s">
        <v>19233</v>
      </c>
      <c r="C21197" s="49" t="s">
        <v>213</v>
      </c>
    </row>
    <row r="21198" spans="2:3" hidden="1">
      <c r="B21198" s="49" t="s">
        <v>19234</v>
      </c>
      <c r="C21198" s="49" t="s">
        <v>213</v>
      </c>
    </row>
    <row r="21199" spans="2:3" hidden="1">
      <c r="B21199" s="49" t="s">
        <v>19235</v>
      </c>
      <c r="C21199" s="49" t="s">
        <v>213</v>
      </c>
    </row>
    <row r="21200" spans="2:3" hidden="1">
      <c r="B21200" s="49" t="s">
        <v>19236</v>
      </c>
      <c r="C21200" s="49" t="s">
        <v>213</v>
      </c>
    </row>
    <row r="21201" spans="2:3" hidden="1">
      <c r="B21201" s="49" t="s">
        <v>19237</v>
      </c>
      <c r="C21201" s="49" t="s">
        <v>213</v>
      </c>
    </row>
    <row r="21202" spans="2:3" hidden="1">
      <c r="B21202" s="49" t="s">
        <v>19238</v>
      </c>
      <c r="C21202" s="49" t="s">
        <v>213</v>
      </c>
    </row>
    <row r="21203" spans="2:3" hidden="1">
      <c r="B21203" s="49" t="s">
        <v>19239</v>
      </c>
      <c r="C21203" s="49" t="s">
        <v>213</v>
      </c>
    </row>
    <row r="21204" spans="2:3" hidden="1">
      <c r="B21204" s="49" t="s">
        <v>19240</v>
      </c>
      <c r="C21204" s="49" t="s">
        <v>213</v>
      </c>
    </row>
    <row r="21205" spans="2:3" hidden="1">
      <c r="B21205" s="49" t="s">
        <v>19241</v>
      </c>
      <c r="C21205" s="49" t="s">
        <v>213</v>
      </c>
    </row>
    <row r="21206" spans="2:3" hidden="1">
      <c r="B21206" s="49" t="s">
        <v>19242</v>
      </c>
      <c r="C21206" s="49" t="s">
        <v>213</v>
      </c>
    </row>
    <row r="21207" spans="2:3" hidden="1">
      <c r="B21207" s="49" t="s">
        <v>19243</v>
      </c>
      <c r="C21207" s="49" t="s">
        <v>213</v>
      </c>
    </row>
    <row r="21208" spans="2:3" hidden="1">
      <c r="B21208" s="49" t="s">
        <v>19244</v>
      </c>
      <c r="C21208" s="49" t="s">
        <v>213</v>
      </c>
    </row>
    <row r="21209" spans="2:3" hidden="1">
      <c r="B21209" s="49" t="s">
        <v>19245</v>
      </c>
      <c r="C21209" s="49" t="s">
        <v>213</v>
      </c>
    </row>
    <row r="21210" spans="2:3" hidden="1">
      <c r="B21210" s="49" t="s">
        <v>19246</v>
      </c>
      <c r="C21210" s="49" t="s">
        <v>213</v>
      </c>
    </row>
    <row r="21211" spans="2:3" hidden="1">
      <c r="B21211" s="49" t="s">
        <v>19247</v>
      </c>
      <c r="C21211" s="49" t="s">
        <v>213</v>
      </c>
    </row>
    <row r="21212" spans="2:3" hidden="1">
      <c r="B21212" s="49" t="s">
        <v>19248</v>
      </c>
      <c r="C21212" s="49" t="s">
        <v>213</v>
      </c>
    </row>
    <row r="21213" spans="2:3" hidden="1">
      <c r="B21213" s="49" t="s">
        <v>19249</v>
      </c>
      <c r="C21213" s="49" t="s">
        <v>213</v>
      </c>
    </row>
    <row r="21214" spans="2:3" hidden="1">
      <c r="B21214" s="49" t="s">
        <v>19250</v>
      </c>
      <c r="C21214" s="49" t="s">
        <v>213</v>
      </c>
    </row>
    <row r="21215" spans="2:3" hidden="1">
      <c r="B21215" s="49" t="s">
        <v>19251</v>
      </c>
      <c r="C21215" s="49" t="s">
        <v>213</v>
      </c>
    </row>
    <row r="21216" spans="2:3" hidden="1">
      <c r="B21216" s="49" t="s">
        <v>19252</v>
      </c>
      <c r="C21216" s="49" t="s">
        <v>213</v>
      </c>
    </row>
    <row r="21217" spans="2:3" hidden="1">
      <c r="B21217" s="49" t="s">
        <v>19253</v>
      </c>
      <c r="C21217" s="49" t="s">
        <v>213</v>
      </c>
    </row>
    <row r="21218" spans="2:3" hidden="1">
      <c r="B21218" s="49" t="s">
        <v>19254</v>
      </c>
      <c r="C21218" s="49" t="s">
        <v>213</v>
      </c>
    </row>
    <row r="21219" spans="2:3" hidden="1">
      <c r="B21219" s="49" t="s">
        <v>19255</v>
      </c>
      <c r="C21219" s="49" t="s">
        <v>213</v>
      </c>
    </row>
    <row r="21220" spans="2:3" hidden="1">
      <c r="B21220" s="49" t="s">
        <v>19256</v>
      </c>
      <c r="C21220" s="49" t="s">
        <v>213</v>
      </c>
    </row>
    <row r="21221" spans="2:3" hidden="1">
      <c r="B21221" s="49" t="s">
        <v>19257</v>
      </c>
      <c r="C21221" s="49" t="s">
        <v>213</v>
      </c>
    </row>
    <row r="21222" spans="2:3" hidden="1">
      <c r="B21222" s="49" t="s">
        <v>19258</v>
      </c>
      <c r="C21222" s="49" t="s">
        <v>213</v>
      </c>
    </row>
    <row r="21223" spans="2:3" hidden="1">
      <c r="B21223" s="49" t="s">
        <v>19259</v>
      </c>
      <c r="C21223" s="49" t="s">
        <v>213</v>
      </c>
    </row>
    <row r="21224" spans="2:3" hidden="1">
      <c r="B21224" s="49" t="s">
        <v>19260</v>
      </c>
      <c r="C21224" s="49" t="s">
        <v>213</v>
      </c>
    </row>
    <row r="21225" spans="2:3" hidden="1">
      <c r="B21225" s="49" t="s">
        <v>19261</v>
      </c>
      <c r="C21225" s="49" t="s">
        <v>213</v>
      </c>
    </row>
    <row r="21226" spans="2:3" hidden="1">
      <c r="B21226" s="49" t="s">
        <v>19262</v>
      </c>
      <c r="C21226" s="49" t="s">
        <v>213</v>
      </c>
    </row>
    <row r="21227" spans="2:3" hidden="1">
      <c r="B21227" s="49" t="s">
        <v>19263</v>
      </c>
      <c r="C21227" s="49" t="s">
        <v>213</v>
      </c>
    </row>
    <row r="21228" spans="2:3" hidden="1">
      <c r="B21228" s="49" t="s">
        <v>19264</v>
      </c>
      <c r="C21228" s="49" t="s">
        <v>213</v>
      </c>
    </row>
    <row r="21229" spans="2:3" hidden="1">
      <c r="B21229" s="49" t="s">
        <v>19265</v>
      </c>
      <c r="C21229" s="49" t="s">
        <v>213</v>
      </c>
    </row>
    <row r="21230" spans="2:3" hidden="1">
      <c r="B21230" s="49" t="s">
        <v>19266</v>
      </c>
      <c r="C21230" s="49" t="s">
        <v>213</v>
      </c>
    </row>
    <row r="21231" spans="2:3" hidden="1">
      <c r="B21231" s="49" t="s">
        <v>19267</v>
      </c>
      <c r="C21231" s="49" t="s">
        <v>213</v>
      </c>
    </row>
    <row r="21232" spans="2:3" hidden="1">
      <c r="B21232" s="49" t="s">
        <v>19268</v>
      </c>
      <c r="C21232" s="49" t="s">
        <v>213</v>
      </c>
    </row>
    <row r="21233" spans="2:3" hidden="1">
      <c r="B21233" s="49" t="s">
        <v>19269</v>
      </c>
      <c r="C21233" s="49" t="s">
        <v>213</v>
      </c>
    </row>
    <row r="21234" spans="2:3" hidden="1">
      <c r="B21234" s="49" t="s">
        <v>19270</v>
      </c>
      <c r="C21234" s="49" t="s">
        <v>213</v>
      </c>
    </row>
    <row r="21235" spans="2:3" hidden="1">
      <c r="B21235" s="49" t="s">
        <v>19271</v>
      </c>
      <c r="C21235" s="49" t="s">
        <v>213</v>
      </c>
    </row>
    <row r="21236" spans="2:3" hidden="1">
      <c r="B21236" s="49" t="s">
        <v>19272</v>
      </c>
      <c r="C21236" s="49" t="s">
        <v>213</v>
      </c>
    </row>
    <row r="21237" spans="2:3" hidden="1">
      <c r="B21237" s="49" t="s">
        <v>19273</v>
      </c>
      <c r="C21237" s="49" t="s">
        <v>213</v>
      </c>
    </row>
    <row r="21238" spans="2:3" hidden="1">
      <c r="B21238" s="49" t="s">
        <v>19274</v>
      </c>
      <c r="C21238" s="49" t="s">
        <v>213</v>
      </c>
    </row>
    <row r="21239" spans="2:3" hidden="1">
      <c r="B21239" s="49" t="s">
        <v>19275</v>
      </c>
      <c r="C21239" s="49" t="s">
        <v>213</v>
      </c>
    </row>
    <row r="21240" spans="2:3" hidden="1">
      <c r="B21240" s="49" t="s">
        <v>19276</v>
      </c>
      <c r="C21240" s="49" t="s">
        <v>213</v>
      </c>
    </row>
    <row r="21241" spans="2:3" hidden="1">
      <c r="B21241" s="49" t="s">
        <v>19277</v>
      </c>
      <c r="C21241" s="49" t="s">
        <v>213</v>
      </c>
    </row>
    <row r="21242" spans="2:3" hidden="1">
      <c r="B21242" s="49" t="s">
        <v>19278</v>
      </c>
      <c r="C21242" s="49" t="s">
        <v>213</v>
      </c>
    </row>
    <row r="21243" spans="2:3" hidden="1">
      <c r="B21243" s="49" t="s">
        <v>19279</v>
      </c>
      <c r="C21243" s="49" t="s">
        <v>213</v>
      </c>
    </row>
    <row r="21244" spans="2:3" hidden="1">
      <c r="B21244" s="49" t="s">
        <v>19280</v>
      </c>
      <c r="C21244" s="49" t="s">
        <v>213</v>
      </c>
    </row>
    <row r="21245" spans="2:3" hidden="1">
      <c r="B21245" s="49" t="s">
        <v>19281</v>
      </c>
      <c r="C21245" s="49" t="s">
        <v>213</v>
      </c>
    </row>
    <row r="21246" spans="2:3" hidden="1">
      <c r="B21246" s="49" t="s">
        <v>19282</v>
      </c>
      <c r="C21246" s="49" t="s">
        <v>213</v>
      </c>
    </row>
    <row r="21247" spans="2:3" hidden="1">
      <c r="B21247" s="49" t="s">
        <v>19283</v>
      </c>
      <c r="C21247" s="49" t="s">
        <v>213</v>
      </c>
    </row>
    <row r="21248" spans="2:3" hidden="1">
      <c r="B21248" s="49" t="s">
        <v>19284</v>
      </c>
      <c r="C21248" s="49" t="s">
        <v>213</v>
      </c>
    </row>
    <row r="21249" spans="2:3" hidden="1">
      <c r="B21249" s="49" t="s">
        <v>19285</v>
      </c>
      <c r="C21249" s="49" t="s">
        <v>213</v>
      </c>
    </row>
    <row r="21250" spans="2:3" hidden="1">
      <c r="B21250" s="49" t="s">
        <v>19286</v>
      </c>
      <c r="C21250" s="49" t="s">
        <v>213</v>
      </c>
    </row>
    <row r="21251" spans="2:3" hidden="1">
      <c r="B21251" s="49" t="s">
        <v>19287</v>
      </c>
      <c r="C21251" s="49" t="s">
        <v>213</v>
      </c>
    </row>
    <row r="21252" spans="2:3" hidden="1">
      <c r="B21252" s="49" t="s">
        <v>19288</v>
      </c>
      <c r="C21252" s="49" t="s">
        <v>213</v>
      </c>
    </row>
    <row r="21253" spans="2:3" hidden="1">
      <c r="B21253" s="49" t="s">
        <v>19289</v>
      </c>
      <c r="C21253" s="49" t="s">
        <v>213</v>
      </c>
    </row>
    <row r="21254" spans="2:3" hidden="1">
      <c r="B21254" s="49" t="s">
        <v>19290</v>
      </c>
      <c r="C21254" s="49" t="s">
        <v>213</v>
      </c>
    </row>
    <row r="21255" spans="2:3" hidden="1">
      <c r="B21255" s="49" t="s">
        <v>19291</v>
      </c>
      <c r="C21255" s="49" t="s">
        <v>213</v>
      </c>
    </row>
    <row r="21256" spans="2:3" hidden="1">
      <c r="B21256" s="49" t="s">
        <v>19292</v>
      </c>
      <c r="C21256" s="49" t="s">
        <v>213</v>
      </c>
    </row>
    <row r="21257" spans="2:3" hidden="1">
      <c r="B21257" s="49" t="s">
        <v>19293</v>
      </c>
      <c r="C21257" s="49" t="s">
        <v>206</v>
      </c>
    </row>
    <row r="21258" spans="2:3" hidden="1">
      <c r="B21258" s="49" t="s">
        <v>19294</v>
      </c>
      <c r="C21258" s="49" t="s">
        <v>206</v>
      </c>
    </row>
    <row r="21259" spans="2:3" hidden="1">
      <c r="B21259" s="49" t="s">
        <v>19295</v>
      </c>
      <c r="C21259" s="49" t="s">
        <v>206</v>
      </c>
    </row>
    <row r="21260" spans="2:3" hidden="1">
      <c r="B21260" s="49" t="s">
        <v>19296</v>
      </c>
      <c r="C21260" s="49" t="s">
        <v>206</v>
      </c>
    </row>
    <row r="21261" spans="2:3" hidden="1">
      <c r="B21261" s="49" t="s">
        <v>19297</v>
      </c>
      <c r="C21261" s="49" t="s">
        <v>206</v>
      </c>
    </row>
    <row r="21262" spans="2:3" hidden="1">
      <c r="B21262" s="49" t="s">
        <v>19298</v>
      </c>
      <c r="C21262" s="49" t="s">
        <v>206</v>
      </c>
    </row>
    <row r="21263" spans="2:3" hidden="1">
      <c r="B21263" s="49" t="s">
        <v>19299</v>
      </c>
      <c r="C21263" s="49" t="s">
        <v>206</v>
      </c>
    </row>
    <row r="21264" spans="2:3" hidden="1">
      <c r="B21264" s="49" t="s">
        <v>19300</v>
      </c>
      <c r="C21264" s="49" t="s">
        <v>206</v>
      </c>
    </row>
    <row r="21265" spans="2:3" hidden="1">
      <c r="B21265" s="49" t="s">
        <v>19301</v>
      </c>
      <c r="C21265" s="49" t="s">
        <v>206</v>
      </c>
    </row>
    <row r="21266" spans="2:3" hidden="1">
      <c r="B21266" s="49" t="s">
        <v>19302</v>
      </c>
      <c r="C21266" s="49" t="s">
        <v>209</v>
      </c>
    </row>
    <row r="21267" spans="2:3" hidden="1">
      <c r="B21267" s="49" t="s">
        <v>19303</v>
      </c>
      <c r="C21267" s="49" t="s">
        <v>209</v>
      </c>
    </row>
    <row r="21268" spans="2:3" hidden="1">
      <c r="B21268" s="49" t="s">
        <v>19304</v>
      </c>
      <c r="C21268" s="49" t="s">
        <v>209</v>
      </c>
    </row>
    <row r="21269" spans="2:3" hidden="1">
      <c r="B21269" s="49" t="s">
        <v>19305</v>
      </c>
      <c r="C21269" s="49" t="s">
        <v>209</v>
      </c>
    </row>
    <row r="21270" spans="2:3" hidden="1">
      <c r="B21270" s="49" t="s">
        <v>19306</v>
      </c>
      <c r="C21270" s="49" t="s">
        <v>209</v>
      </c>
    </row>
    <row r="21271" spans="2:3" hidden="1">
      <c r="B21271" s="49" t="s">
        <v>19307</v>
      </c>
      <c r="C21271" s="49" t="s">
        <v>209</v>
      </c>
    </row>
    <row r="21272" spans="2:3" hidden="1">
      <c r="B21272" s="49" t="s">
        <v>19308</v>
      </c>
      <c r="C21272" s="49" t="s">
        <v>209</v>
      </c>
    </row>
    <row r="21273" spans="2:3" hidden="1">
      <c r="B21273" s="49" t="s">
        <v>19309</v>
      </c>
      <c r="C21273" s="49" t="s">
        <v>209</v>
      </c>
    </row>
    <row r="21274" spans="2:3" hidden="1">
      <c r="B21274" s="49" t="s">
        <v>19310</v>
      </c>
      <c r="C21274" s="49" t="s">
        <v>209</v>
      </c>
    </row>
    <row r="21275" spans="2:3" hidden="1">
      <c r="B21275" s="49" t="s">
        <v>19311</v>
      </c>
      <c r="C21275" s="49" t="s">
        <v>209</v>
      </c>
    </row>
    <row r="21276" spans="2:3" hidden="1">
      <c r="B21276" s="49" t="s">
        <v>19312</v>
      </c>
      <c r="C21276" s="49" t="s">
        <v>209</v>
      </c>
    </row>
    <row r="21277" spans="2:3" hidden="1">
      <c r="B21277" s="49" t="s">
        <v>19313</v>
      </c>
      <c r="C21277" s="49" t="s">
        <v>209</v>
      </c>
    </row>
    <row r="21278" spans="2:3" hidden="1">
      <c r="B21278" s="49" t="s">
        <v>19314</v>
      </c>
      <c r="C21278" s="49" t="s">
        <v>209</v>
      </c>
    </row>
    <row r="21279" spans="2:3" hidden="1">
      <c r="B21279" s="49" t="s">
        <v>19315</v>
      </c>
      <c r="C21279" s="49" t="s">
        <v>209</v>
      </c>
    </row>
    <row r="21280" spans="2:3" hidden="1">
      <c r="B21280" s="49" t="s">
        <v>19316</v>
      </c>
      <c r="C21280" s="49" t="s">
        <v>209</v>
      </c>
    </row>
    <row r="21281" spans="2:3" hidden="1">
      <c r="B21281" s="49" t="s">
        <v>19317</v>
      </c>
      <c r="C21281" s="49" t="s">
        <v>209</v>
      </c>
    </row>
    <row r="21282" spans="2:3" hidden="1">
      <c r="B21282" s="49" t="s">
        <v>19318</v>
      </c>
      <c r="C21282" s="49" t="s">
        <v>209</v>
      </c>
    </row>
    <row r="21283" spans="2:3" hidden="1">
      <c r="B21283" s="49" t="s">
        <v>19319</v>
      </c>
      <c r="C21283" s="49" t="s">
        <v>209</v>
      </c>
    </row>
    <row r="21284" spans="2:3" hidden="1">
      <c r="B21284" s="49" t="s">
        <v>19320</v>
      </c>
      <c r="C21284" s="49" t="s">
        <v>209</v>
      </c>
    </row>
    <row r="21285" spans="2:3" hidden="1">
      <c r="B21285" s="49" t="s">
        <v>19321</v>
      </c>
      <c r="C21285" s="49" t="s">
        <v>209</v>
      </c>
    </row>
    <row r="21286" spans="2:3" hidden="1">
      <c r="B21286" s="49" t="s">
        <v>19322</v>
      </c>
      <c r="C21286" s="49" t="s">
        <v>209</v>
      </c>
    </row>
    <row r="21287" spans="2:3" hidden="1">
      <c r="B21287" s="49" t="s">
        <v>19323</v>
      </c>
      <c r="C21287" s="49" t="s">
        <v>209</v>
      </c>
    </row>
    <row r="21288" spans="2:3" hidden="1">
      <c r="B21288" s="49" t="s">
        <v>19324</v>
      </c>
      <c r="C21288" s="49" t="s">
        <v>209</v>
      </c>
    </row>
    <row r="21289" spans="2:3" hidden="1">
      <c r="B21289" s="49" t="s">
        <v>19325</v>
      </c>
      <c r="C21289" s="49" t="s">
        <v>209</v>
      </c>
    </row>
    <row r="21290" spans="2:3" hidden="1">
      <c r="B21290" s="49" t="s">
        <v>19326</v>
      </c>
      <c r="C21290" s="49" t="s">
        <v>209</v>
      </c>
    </row>
    <row r="21291" spans="2:3" hidden="1">
      <c r="B21291" s="49" t="s">
        <v>19327</v>
      </c>
      <c r="C21291" s="49" t="s">
        <v>209</v>
      </c>
    </row>
    <row r="21292" spans="2:3" hidden="1">
      <c r="B21292" s="49" t="s">
        <v>19328</v>
      </c>
      <c r="C21292" s="49" t="s">
        <v>209</v>
      </c>
    </row>
    <row r="21293" spans="2:3" hidden="1">
      <c r="B21293" s="49" t="s">
        <v>19329</v>
      </c>
      <c r="C21293" s="49" t="s">
        <v>209</v>
      </c>
    </row>
    <row r="21294" spans="2:3" hidden="1">
      <c r="B21294" s="49" t="s">
        <v>19330</v>
      </c>
      <c r="C21294" s="49" t="s">
        <v>209</v>
      </c>
    </row>
    <row r="21295" spans="2:3" hidden="1">
      <c r="B21295" s="49" t="s">
        <v>19331</v>
      </c>
      <c r="C21295" s="49" t="s">
        <v>209</v>
      </c>
    </row>
    <row r="21296" spans="2:3" hidden="1">
      <c r="B21296" s="49" t="s">
        <v>19332</v>
      </c>
      <c r="C21296" s="49" t="s">
        <v>209</v>
      </c>
    </row>
    <row r="21297" spans="2:3" hidden="1">
      <c r="B21297" s="49" t="s">
        <v>19333</v>
      </c>
      <c r="C21297" s="49" t="s">
        <v>209</v>
      </c>
    </row>
    <row r="21298" spans="2:3" hidden="1">
      <c r="B21298" s="49" t="s">
        <v>19334</v>
      </c>
      <c r="C21298" s="49" t="s">
        <v>209</v>
      </c>
    </row>
    <row r="21299" spans="2:3" hidden="1">
      <c r="B21299" s="49" t="s">
        <v>19335</v>
      </c>
      <c r="C21299" s="49" t="s">
        <v>209</v>
      </c>
    </row>
    <row r="21300" spans="2:3" hidden="1">
      <c r="B21300" s="49" t="s">
        <v>19336</v>
      </c>
      <c r="C21300" s="49" t="s">
        <v>209</v>
      </c>
    </row>
    <row r="21301" spans="2:3" hidden="1">
      <c r="B21301" s="49" t="s">
        <v>19337</v>
      </c>
      <c r="C21301" s="49" t="s">
        <v>209</v>
      </c>
    </row>
    <row r="21302" spans="2:3" hidden="1">
      <c r="B21302" s="49" t="s">
        <v>19338</v>
      </c>
      <c r="C21302" s="49" t="s">
        <v>209</v>
      </c>
    </row>
    <row r="21303" spans="2:3" hidden="1">
      <c r="B21303" s="49" t="s">
        <v>19339</v>
      </c>
      <c r="C21303" s="49" t="s">
        <v>209</v>
      </c>
    </row>
    <row r="21304" spans="2:3" hidden="1">
      <c r="B21304" s="49" t="s">
        <v>19340</v>
      </c>
      <c r="C21304" s="49" t="s">
        <v>209</v>
      </c>
    </row>
    <row r="21305" spans="2:3" hidden="1">
      <c r="B21305" s="49" t="s">
        <v>19341</v>
      </c>
      <c r="C21305" s="49" t="s">
        <v>209</v>
      </c>
    </row>
    <row r="21306" spans="2:3" hidden="1">
      <c r="B21306" s="49" t="s">
        <v>19342</v>
      </c>
      <c r="C21306" s="49" t="s">
        <v>209</v>
      </c>
    </row>
    <row r="21307" spans="2:3" hidden="1">
      <c r="B21307" s="49" t="s">
        <v>19343</v>
      </c>
      <c r="C21307" s="49" t="s">
        <v>209</v>
      </c>
    </row>
    <row r="21308" spans="2:3" hidden="1">
      <c r="B21308" s="49" t="s">
        <v>19344</v>
      </c>
      <c r="C21308" s="49" t="s">
        <v>209</v>
      </c>
    </row>
    <row r="21309" spans="2:3" hidden="1">
      <c r="B21309" s="49" t="s">
        <v>19345</v>
      </c>
      <c r="C21309" s="49" t="s">
        <v>209</v>
      </c>
    </row>
    <row r="21310" spans="2:3" hidden="1">
      <c r="B21310" s="49" t="s">
        <v>19346</v>
      </c>
      <c r="C21310" s="49" t="s">
        <v>209</v>
      </c>
    </row>
    <row r="21311" spans="2:3" hidden="1">
      <c r="B21311" s="49" t="s">
        <v>19347</v>
      </c>
      <c r="C21311" s="49" t="s">
        <v>209</v>
      </c>
    </row>
    <row r="21312" spans="2:3" hidden="1">
      <c r="B21312" s="49" t="s">
        <v>19348</v>
      </c>
      <c r="C21312" s="49" t="s">
        <v>209</v>
      </c>
    </row>
    <row r="21313" spans="2:3" hidden="1">
      <c r="B21313" s="49" t="s">
        <v>19349</v>
      </c>
      <c r="C21313" s="49" t="s">
        <v>209</v>
      </c>
    </row>
    <row r="21314" spans="2:3" hidden="1">
      <c r="B21314" s="49" t="s">
        <v>19350</v>
      </c>
      <c r="C21314" s="49" t="s">
        <v>209</v>
      </c>
    </row>
    <row r="21315" spans="2:3" hidden="1">
      <c r="B21315" s="49" t="s">
        <v>19351</v>
      </c>
      <c r="C21315" s="49" t="s">
        <v>209</v>
      </c>
    </row>
    <row r="21316" spans="2:3" hidden="1">
      <c r="B21316" s="49" t="s">
        <v>19352</v>
      </c>
      <c r="C21316" s="49" t="s">
        <v>209</v>
      </c>
    </row>
    <row r="21317" spans="2:3" hidden="1">
      <c r="B21317" s="49" t="s">
        <v>19353</v>
      </c>
      <c r="C21317" s="49" t="s">
        <v>209</v>
      </c>
    </row>
    <row r="21318" spans="2:3" hidden="1">
      <c r="B21318" s="49" t="s">
        <v>19354</v>
      </c>
      <c r="C21318" s="49" t="s">
        <v>209</v>
      </c>
    </row>
    <row r="21319" spans="2:3" hidden="1">
      <c r="B21319" s="49" t="s">
        <v>19355</v>
      </c>
      <c r="C21319" s="49" t="s">
        <v>209</v>
      </c>
    </row>
    <row r="21320" spans="2:3" hidden="1">
      <c r="B21320" s="49" t="s">
        <v>19356</v>
      </c>
      <c r="C21320" s="49" t="s">
        <v>209</v>
      </c>
    </row>
    <row r="21321" spans="2:3" hidden="1">
      <c r="B21321" s="49" t="s">
        <v>19357</v>
      </c>
      <c r="C21321" s="49" t="s">
        <v>209</v>
      </c>
    </row>
    <row r="21322" spans="2:3" hidden="1">
      <c r="B21322" s="49" t="s">
        <v>19358</v>
      </c>
      <c r="C21322" s="49" t="s">
        <v>209</v>
      </c>
    </row>
    <row r="21323" spans="2:3" hidden="1">
      <c r="B21323" s="49" t="s">
        <v>19359</v>
      </c>
      <c r="C21323" s="49" t="s">
        <v>209</v>
      </c>
    </row>
    <row r="21324" spans="2:3" hidden="1">
      <c r="B21324" s="49" t="s">
        <v>19360</v>
      </c>
      <c r="C21324" s="49" t="s">
        <v>209</v>
      </c>
    </row>
    <row r="21325" spans="2:3" hidden="1">
      <c r="B21325" s="49" t="s">
        <v>19361</v>
      </c>
      <c r="C21325" s="49" t="s">
        <v>209</v>
      </c>
    </row>
    <row r="21326" spans="2:3" hidden="1">
      <c r="B21326" s="49" t="s">
        <v>19362</v>
      </c>
      <c r="C21326" s="49" t="s">
        <v>209</v>
      </c>
    </row>
    <row r="21327" spans="2:3" hidden="1">
      <c r="B21327" s="49" t="s">
        <v>19363</v>
      </c>
      <c r="C21327" s="49" t="s">
        <v>209</v>
      </c>
    </row>
    <row r="21328" spans="2:3" hidden="1">
      <c r="B21328" s="49" t="s">
        <v>19364</v>
      </c>
      <c r="C21328" s="49" t="s">
        <v>209</v>
      </c>
    </row>
    <row r="21329" spans="2:3" hidden="1">
      <c r="B21329" s="49" t="s">
        <v>19365</v>
      </c>
      <c r="C21329" s="49" t="s">
        <v>209</v>
      </c>
    </row>
    <row r="21330" spans="2:3" hidden="1">
      <c r="B21330" s="49" t="s">
        <v>19366</v>
      </c>
      <c r="C21330" s="49" t="s">
        <v>209</v>
      </c>
    </row>
    <row r="21331" spans="2:3" hidden="1">
      <c r="B21331" s="49" t="s">
        <v>19367</v>
      </c>
      <c r="C21331" s="49" t="s">
        <v>209</v>
      </c>
    </row>
    <row r="21332" spans="2:3" hidden="1">
      <c r="B21332" s="49" t="s">
        <v>19368</v>
      </c>
      <c r="C21332" s="49" t="s">
        <v>209</v>
      </c>
    </row>
    <row r="21333" spans="2:3" hidden="1">
      <c r="B21333" s="49" t="s">
        <v>19369</v>
      </c>
      <c r="C21333" s="49" t="s">
        <v>209</v>
      </c>
    </row>
    <row r="21334" spans="2:3" hidden="1">
      <c r="B21334" s="49" t="s">
        <v>19370</v>
      </c>
      <c r="C21334" s="49" t="s">
        <v>209</v>
      </c>
    </row>
    <row r="21335" spans="2:3" hidden="1">
      <c r="B21335" s="49" t="s">
        <v>19371</v>
      </c>
      <c r="C21335" s="49" t="s">
        <v>209</v>
      </c>
    </row>
    <row r="21336" spans="2:3" hidden="1">
      <c r="B21336" s="49" t="s">
        <v>19372</v>
      </c>
      <c r="C21336" s="49" t="s">
        <v>209</v>
      </c>
    </row>
    <row r="21337" spans="2:3" hidden="1">
      <c r="B21337" s="49" t="s">
        <v>19373</v>
      </c>
      <c r="C21337" s="49" t="s">
        <v>209</v>
      </c>
    </row>
    <row r="21338" spans="2:3" hidden="1">
      <c r="B21338" s="49" t="s">
        <v>19374</v>
      </c>
      <c r="C21338" s="49" t="s">
        <v>209</v>
      </c>
    </row>
    <row r="21339" spans="2:3" hidden="1">
      <c r="B21339" s="49" t="s">
        <v>19375</v>
      </c>
      <c r="C21339" s="49" t="s">
        <v>209</v>
      </c>
    </row>
    <row r="21340" spans="2:3" hidden="1">
      <c r="B21340" s="49" t="s">
        <v>19376</v>
      </c>
      <c r="C21340" s="49" t="s">
        <v>209</v>
      </c>
    </row>
    <row r="21341" spans="2:3" hidden="1">
      <c r="B21341" s="49" t="s">
        <v>19377</v>
      </c>
      <c r="C21341" s="49" t="s">
        <v>209</v>
      </c>
    </row>
    <row r="21342" spans="2:3" hidden="1">
      <c r="B21342" s="49" t="s">
        <v>19378</v>
      </c>
      <c r="C21342" s="49" t="s">
        <v>209</v>
      </c>
    </row>
    <row r="21343" spans="2:3" hidden="1">
      <c r="B21343" s="49" t="s">
        <v>19379</v>
      </c>
      <c r="C21343" s="49" t="s">
        <v>209</v>
      </c>
    </row>
    <row r="21344" spans="2:3" hidden="1">
      <c r="B21344" s="49" t="s">
        <v>19380</v>
      </c>
      <c r="C21344" s="49" t="s">
        <v>209</v>
      </c>
    </row>
    <row r="21345" spans="2:3" hidden="1">
      <c r="B21345" s="49" t="s">
        <v>19381</v>
      </c>
      <c r="C21345" s="49" t="s">
        <v>209</v>
      </c>
    </row>
    <row r="21346" spans="2:3" hidden="1">
      <c r="B21346" s="49" t="s">
        <v>19382</v>
      </c>
      <c r="C21346" s="49" t="s">
        <v>210</v>
      </c>
    </row>
    <row r="21347" spans="2:3" hidden="1">
      <c r="B21347" s="49" t="s">
        <v>19383</v>
      </c>
      <c r="C21347" s="49" t="s">
        <v>210</v>
      </c>
    </row>
    <row r="21348" spans="2:3" hidden="1">
      <c r="B21348" s="49" t="s">
        <v>19384</v>
      </c>
      <c r="C21348" s="49" t="s">
        <v>213</v>
      </c>
    </row>
    <row r="21349" spans="2:3" hidden="1">
      <c r="B21349" s="49" t="s">
        <v>19385</v>
      </c>
      <c r="C21349" s="49" t="s">
        <v>213</v>
      </c>
    </row>
    <row r="21350" spans="2:3" hidden="1">
      <c r="B21350" s="49" t="s">
        <v>19386</v>
      </c>
      <c r="C21350" s="49" t="s">
        <v>213</v>
      </c>
    </row>
    <row r="21351" spans="2:3" hidden="1">
      <c r="B21351" s="49" t="s">
        <v>19387</v>
      </c>
      <c r="C21351" s="49" t="s">
        <v>213</v>
      </c>
    </row>
    <row r="21352" spans="2:3" hidden="1">
      <c r="B21352" s="49" t="s">
        <v>19388</v>
      </c>
      <c r="C21352" s="49" t="s">
        <v>210</v>
      </c>
    </row>
    <row r="21353" spans="2:3" hidden="1">
      <c r="B21353" s="49" t="s">
        <v>19389</v>
      </c>
      <c r="C21353" s="49" t="s">
        <v>213</v>
      </c>
    </row>
    <row r="21354" spans="2:3" hidden="1">
      <c r="B21354" s="49" t="s">
        <v>19390</v>
      </c>
      <c r="C21354" s="49" t="s">
        <v>213</v>
      </c>
    </row>
    <row r="21355" spans="2:3" hidden="1">
      <c r="B21355" s="49" t="s">
        <v>19391</v>
      </c>
      <c r="C21355" s="49" t="s">
        <v>213</v>
      </c>
    </row>
    <row r="21356" spans="2:3" hidden="1">
      <c r="B21356" s="49" t="s">
        <v>19392</v>
      </c>
      <c r="C21356" s="49" t="s">
        <v>213</v>
      </c>
    </row>
    <row r="21357" spans="2:3" hidden="1">
      <c r="B21357" s="49" t="s">
        <v>19393</v>
      </c>
      <c r="C21357" s="49" t="s">
        <v>213</v>
      </c>
    </row>
    <row r="21358" spans="2:3" hidden="1">
      <c r="B21358" s="49" t="s">
        <v>19394</v>
      </c>
      <c r="C21358" s="49" t="s">
        <v>213</v>
      </c>
    </row>
    <row r="21359" spans="2:3" hidden="1">
      <c r="B21359" s="49" t="s">
        <v>19395</v>
      </c>
      <c r="C21359" s="49" t="s">
        <v>213</v>
      </c>
    </row>
    <row r="21360" spans="2:3" hidden="1">
      <c r="B21360" s="49" t="s">
        <v>19396</v>
      </c>
      <c r="C21360" s="49" t="s">
        <v>213</v>
      </c>
    </row>
    <row r="21361" spans="2:3" hidden="1">
      <c r="B21361" s="49" t="s">
        <v>19397</v>
      </c>
      <c r="C21361" s="49" t="s">
        <v>210</v>
      </c>
    </row>
    <row r="21362" spans="2:3" hidden="1">
      <c r="B21362" s="49" t="s">
        <v>19398</v>
      </c>
      <c r="C21362" s="49" t="s">
        <v>210</v>
      </c>
    </row>
    <row r="21363" spans="2:3" hidden="1">
      <c r="B21363" s="49" t="s">
        <v>19399</v>
      </c>
      <c r="C21363" s="49" t="s">
        <v>210</v>
      </c>
    </row>
    <row r="21364" spans="2:3" hidden="1">
      <c r="B21364" s="49" t="s">
        <v>19400</v>
      </c>
      <c r="C21364" s="49" t="s">
        <v>213</v>
      </c>
    </row>
    <row r="21365" spans="2:3" hidden="1">
      <c r="B21365" s="49" t="s">
        <v>19401</v>
      </c>
      <c r="C21365" s="49" t="s">
        <v>213</v>
      </c>
    </row>
    <row r="21366" spans="2:3" hidden="1">
      <c r="B21366" s="49" t="s">
        <v>19402</v>
      </c>
      <c r="C21366" s="49" t="s">
        <v>213</v>
      </c>
    </row>
    <row r="21367" spans="2:3" hidden="1">
      <c r="B21367" s="49" t="s">
        <v>19403</v>
      </c>
      <c r="C21367" s="49" t="s">
        <v>213</v>
      </c>
    </row>
    <row r="21368" spans="2:3" hidden="1">
      <c r="B21368" s="49" t="s">
        <v>19404</v>
      </c>
      <c r="C21368" s="49" t="s">
        <v>213</v>
      </c>
    </row>
    <row r="21369" spans="2:3" hidden="1">
      <c r="B21369" s="49" t="s">
        <v>19405</v>
      </c>
      <c r="C21369" s="49" t="s">
        <v>213</v>
      </c>
    </row>
    <row r="21370" spans="2:3" hidden="1">
      <c r="B21370" s="49" t="s">
        <v>19406</v>
      </c>
      <c r="C21370" s="49" t="s">
        <v>213</v>
      </c>
    </row>
    <row r="21371" spans="2:3" hidden="1">
      <c r="B21371" s="49" t="s">
        <v>19407</v>
      </c>
      <c r="C21371" s="49" t="s">
        <v>213</v>
      </c>
    </row>
    <row r="21372" spans="2:3" hidden="1">
      <c r="B21372" s="49" t="s">
        <v>19408</v>
      </c>
      <c r="C21372" s="49" t="s">
        <v>213</v>
      </c>
    </row>
    <row r="21373" spans="2:3" hidden="1">
      <c r="B21373" s="49" t="s">
        <v>19409</v>
      </c>
      <c r="C21373" s="49" t="s">
        <v>213</v>
      </c>
    </row>
    <row r="21374" spans="2:3" hidden="1">
      <c r="B21374" s="49" t="s">
        <v>19410</v>
      </c>
      <c r="C21374" s="49" t="s">
        <v>213</v>
      </c>
    </row>
    <row r="21375" spans="2:3" hidden="1">
      <c r="B21375" s="49" t="s">
        <v>19411</v>
      </c>
      <c r="C21375" s="49" t="s">
        <v>213</v>
      </c>
    </row>
    <row r="21376" spans="2:3" hidden="1">
      <c r="B21376" s="49" t="s">
        <v>19412</v>
      </c>
      <c r="C21376" s="49" t="s">
        <v>213</v>
      </c>
    </row>
    <row r="21377" spans="2:3" hidden="1">
      <c r="B21377" s="49" t="s">
        <v>19413</v>
      </c>
      <c r="C21377" s="49" t="s">
        <v>213</v>
      </c>
    </row>
    <row r="21378" spans="2:3" hidden="1">
      <c r="B21378" s="49" t="s">
        <v>19414</v>
      </c>
      <c r="C21378" s="49" t="s">
        <v>213</v>
      </c>
    </row>
    <row r="21379" spans="2:3" hidden="1">
      <c r="B21379" s="49" t="s">
        <v>19415</v>
      </c>
      <c r="C21379" s="49" t="s">
        <v>210</v>
      </c>
    </row>
    <row r="21380" spans="2:3" hidden="1">
      <c r="B21380" s="49" t="s">
        <v>19416</v>
      </c>
      <c r="C21380" s="49" t="s">
        <v>210</v>
      </c>
    </row>
    <row r="21381" spans="2:3" hidden="1">
      <c r="B21381" s="49" t="s">
        <v>19417</v>
      </c>
      <c r="C21381" s="49" t="s">
        <v>210</v>
      </c>
    </row>
    <row r="21382" spans="2:3" hidden="1">
      <c r="B21382" s="49" t="s">
        <v>19418</v>
      </c>
      <c r="C21382" s="49" t="s">
        <v>210</v>
      </c>
    </row>
    <row r="21383" spans="2:3" hidden="1">
      <c r="B21383" s="49" t="s">
        <v>19419</v>
      </c>
      <c r="C21383" s="49" t="s">
        <v>213</v>
      </c>
    </row>
    <row r="21384" spans="2:3" hidden="1">
      <c r="B21384" s="49" t="s">
        <v>19420</v>
      </c>
      <c r="C21384" s="49" t="s">
        <v>213</v>
      </c>
    </row>
    <row r="21385" spans="2:3" hidden="1">
      <c r="B21385" s="49" t="s">
        <v>19421</v>
      </c>
      <c r="C21385" s="49" t="s">
        <v>213</v>
      </c>
    </row>
    <row r="21386" spans="2:3" hidden="1">
      <c r="B21386" s="49" t="s">
        <v>19422</v>
      </c>
      <c r="C21386" s="49" t="s">
        <v>213</v>
      </c>
    </row>
    <row r="21387" spans="2:3" hidden="1">
      <c r="B21387" s="49" t="s">
        <v>19423</v>
      </c>
      <c r="C21387" s="49" t="s">
        <v>213</v>
      </c>
    </row>
    <row r="21388" spans="2:3" hidden="1">
      <c r="B21388" s="49" t="s">
        <v>19424</v>
      </c>
      <c r="C21388" s="49" t="s">
        <v>213</v>
      </c>
    </row>
    <row r="21389" spans="2:3" hidden="1">
      <c r="B21389" s="49" t="s">
        <v>19425</v>
      </c>
      <c r="C21389" s="49" t="s">
        <v>213</v>
      </c>
    </row>
    <row r="21390" spans="2:3" hidden="1">
      <c r="B21390" s="49" t="s">
        <v>19426</v>
      </c>
      <c r="C21390" s="49" t="s">
        <v>213</v>
      </c>
    </row>
    <row r="21391" spans="2:3" hidden="1">
      <c r="B21391" s="49" t="s">
        <v>19427</v>
      </c>
      <c r="C21391" s="49" t="s">
        <v>213</v>
      </c>
    </row>
    <row r="21392" spans="2:3" hidden="1">
      <c r="B21392" s="49" t="s">
        <v>19428</v>
      </c>
      <c r="C21392" s="49" t="s">
        <v>213</v>
      </c>
    </row>
    <row r="21393" spans="2:3" hidden="1">
      <c r="B21393" s="49" t="s">
        <v>19429</v>
      </c>
      <c r="C21393" s="49" t="s">
        <v>213</v>
      </c>
    </row>
    <row r="21394" spans="2:3" hidden="1">
      <c r="B21394" s="49" t="s">
        <v>19430</v>
      </c>
      <c r="C21394" s="49" t="s">
        <v>213</v>
      </c>
    </row>
    <row r="21395" spans="2:3" hidden="1">
      <c r="B21395" s="49" t="s">
        <v>19431</v>
      </c>
      <c r="C21395" s="49" t="s">
        <v>213</v>
      </c>
    </row>
    <row r="21396" spans="2:3" hidden="1">
      <c r="B21396" s="49" t="s">
        <v>19432</v>
      </c>
      <c r="C21396" s="49" t="s">
        <v>213</v>
      </c>
    </row>
    <row r="21397" spans="2:3" hidden="1">
      <c r="B21397" s="49" t="s">
        <v>19433</v>
      </c>
      <c r="C21397" s="49" t="s">
        <v>213</v>
      </c>
    </row>
    <row r="21398" spans="2:3" hidden="1">
      <c r="B21398" s="49" t="s">
        <v>19434</v>
      </c>
      <c r="C21398" s="49" t="s">
        <v>213</v>
      </c>
    </row>
    <row r="21399" spans="2:3" hidden="1">
      <c r="B21399" s="49" t="s">
        <v>19435</v>
      </c>
      <c r="C21399" s="49" t="s">
        <v>213</v>
      </c>
    </row>
    <row r="21400" spans="2:3" hidden="1">
      <c r="B21400" s="49" t="s">
        <v>19436</v>
      </c>
      <c r="C21400" s="49" t="s">
        <v>213</v>
      </c>
    </row>
    <row r="21401" spans="2:3" hidden="1">
      <c r="B21401" s="49" t="s">
        <v>19437</v>
      </c>
      <c r="C21401" s="49" t="s">
        <v>210</v>
      </c>
    </row>
    <row r="21402" spans="2:3" hidden="1">
      <c r="B21402" s="49" t="s">
        <v>19438</v>
      </c>
      <c r="C21402" s="49" t="s">
        <v>210</v>
      </c>
    </row>
    <row r="21403" spans="2:3" hidden="1">
      <c r="B21403" s="49" t="s">
        <v>19439</v>
      </c>
      <c r="C21403" s="49" t="s">
        <v>210</v>
      </c>
    </row>
    <row r="21404" spans="2:3" hidden="1">
      <c r="B21404" s="49" t="s">
        <v>19440</v>
      </c>
      <c r="C21404" s="49" t="s">
        <v>210</v>
      </c>
    </row>
    <row r="21405" spans="2:3" hidden="1">
      <c r="B21405" s="49" t="s">
        <v>19441</v>
      </c>
      <c r="C21405" s="49" t="s">
        <v>213</v>
      </c>
    </row>
    <row r="21406" spans="2:3" hidden="1">
      <c r="B21406" s="49" t="s">
        <v>19442</v>
      </c>
      <c r="C21406" s="49" t="s">
        <v>213</v>
      </c>
    </row>
    <row r="21407" spans="2:3" hidden="1">
      <c r="B21407" s="49" t="s">
        <v>19443</v>
      </c>
      <c r="C21407" s="49" t="s">
        <v>213</v>
      </c>
    </row>
    <row r="21408" spans="2:3" hidden="1">
      <c r="B21408" s="49" t="s">
        <v>19444</v>
      </c>
      <c r="C21408" s="49" t="s">
        <v>213</v>
      </c>
    </row>
    <row r="21409" spans="2:3" hidden="1">
      <c r="B21409" s="49" t="s">
        <v>19445</v>
      </c>
      <c r="C21409" s="49" t="s">
        <v>213</v>
      </c>
    </row>
    <row r="21410" spans="2:3" hidden="1">
      <c r="B21410" s="49" t="s">
        <v>19446</v>
      </c>
      <c r="C21410" s="49" t="s">
        <v>213</v>
      </c>
    </row>
    <row r="21411" spans="2:3" hidden="1">
      <c r="B21411" s="49" t="s">
        <v>19447</v>
      </c>
      <c r="C21411" s="49" t="s">
        <v>213</v>
      </c>
    </row>
    <row r="21412" spans="2:3" hidden="1">
      <c r="B21412" s="49" t="s">
        <v>19448</v>
      </c>
      <c r="C21412" s="49" t="s">
        <v>213</v>
      </c>
    </row>
    <row r="21413" spans="2:3" hidden="1">
      <c r="B21413" s="49" t="s">
        <v>19449</v>
      </c>
      <c r="C21413" s="49" t="s">
        <v>213</v>
      </c>
    </row>
    <row r="21414" spans="2:3" hidden="1">
      <c r="B21414" s="49" t="s">
        <v>19450</v>
      </c>
      <c r="C21414" s="49" t="s">
        <v>213</v>
      </c>
    </row>
    <row r="21415" spans="2:3" hidden="1">
      <c r="B21415" s="49" t="s">
        <v>19451</v>
      </c>
      <c r="C21415" s="49" t="s">
        <v>213</v>
      </c>
    </row>
    <row r="21416" spans="2:3" hidden="1">
      <c r="B21416" s="49" t="s">
        <v>19452</v>
      </c>
      <c r="C21416" s="49" t="s">
        <v>213</v>
      </c>
    </row>
    <row r="21417" spans="2:3" hidden="1">
      <c r="B21417" s="49" t="s">
        <v>19453</v>
      </c>
      <c r="C21417" s="49" t="s">
        <v>213</v>
      </c>
    </row>
    <row r="21418" spans="2:3" hidden="1">
      <c r="B21418" s="49" t="s">
        <v>19454</v>
      </c>
      <c r="C21418" s="49" t="s">
        <v>213</v>
      </c>
    </row>
    <row r="21419" spans="2:3" hidden="1">
      <c r="B21419" s="49" t="s">
        <v>19455</v>
      </c>
      <c r="C21419" s="49" t="s">
        <v>206</v>
      </c>
    </row>
    <row r="21420" spans="2:3" hidden="1">
      <c r="B21420" s="49" t="s">
        <v>19456</v>
      </c>
      <c r="C21420" s="49" t="s">
        <v>206</v>
      </c>
    </row>
    <row r="21421" spans="2:3" hidden="1">
      <c r="B21421" s="49" t="s">
        <v>19457</v>
      </c>
      <c r="C21421" s="49" t="s">
        <v>206</v>
      </c>
    </row>
    <row r="21422" spans="2:3" hidden="1">
      <c r="B21422" s="49" t="s">
        <v>19458</v>
      </c>
      <c r="C21422" s="49" t="s">
        <v>206</v>
      </c>
    </row>
    <row r="21423" spans="2:3" hidden="1">
      <c r="B21423" s="49" t="s">
        <v>19459</v>
      </c>
      <c r="C21423" s="49" t="s">
        <v>206</v>
      </c>
    </row>
    <row r="21424" spans="2:3" hidden="1">
      <c r="B21424" s="49" t="s">
        <v>19460</v>
      </c>
      <c r="C21424" s="49" t="s">
        <v>206</v>
      </c>
    </row>
    <row r="21425" spans="2:3" hidden="1">
      <c r="B21425" s="49" t="s">
        <v>19461</v>
      </c>
      <c r="C21425" s="49" t="s">
        <v>206</v>
      </c>
    </row>
    <row r="21426" spans="2:3" hidden="1">
      <c r="B21426" s="49" t="s">
        <v>19462</v>
      </c>
      <c r="C21426" s="49" t="s">
        <v>206</v>
      </c>
    </row>
    <row r="21427" spans="2:3" hidden="1">
      <c r="B21427" s="49" t="s">
        <v>19463</v>
      </c>
      <c r="C21427" s="49" t="s">
        <v>206</v>
      </c>
    </row>
    <row r="21428" spans="2:3" hidden="1">
      <c r="B21428" s="49" t="s">
        <v>19464</v>
      </c>
      <c r="C21428" s="49" t="s">
        <v>213</v>
      </c>
    </row>
    <row r="21429" spans="2:3" hidden="1">
      <c r="B21429" s="49" t="s">
        <v>19465</v>
      </c>
      <c r="C21429" s="49" t="s">
        <v>213</v>
      </c>
    </row>
    <row r="21430" spans="2:3" hidden="1">
      <c r="B21430" s="49" t="s">
        <v>19466</v>
      </c>
      <c r="C21430" s="49" t="s">
        <v>213</v>
      </c>
    </row>
    <row r="21431" spans="2:3" hidden="1">
      <c r="B21431" s="49" t="s">
        <v>19467</v>
      </c>
      <c r="C21431" s="49" t="s">
        <v>213</v>
      </c>
    </row>
    <row r="21432" spans="2:3" hidden="1">
      <c r="B21432" s="49" t="s">
        <v>19468</v>
      </c>
      <c r="C21432" s="49" t="s">
        <v>213</v>
      </c>
    </row>
    <row r="21433" spans="2:3" hidden="1">
      <c r="B21433" s="49" t="s">
        <v>19469</v>
      </c>
      <c r="C21433" s="49" t="s">
        <v>213</v>
      </c>
    </row>
    <row r="21434" spans="2:3" hidden="1">
      <c r="B21434" s="49" t="s">
        <v>19470</v>
      </c>
      <c r="C21434" s="49" t="s">
        <v>213</v>
      </c>
    </row>
    <row r="21435" spans="2:3" hidden="1">
      <c r="B21435" s="49" t="s">
        <v>19471</v>
      </c>
      <c r="C21435" s="49" t="s">
        <v>213</v>
      </c>
    </row>
    <row r="21436" spans="2:3" hidden="1">
      <c r="B21436" s="49" t="s">
        <v>19472</v>
      </c>
      <c r="C21436" s="49" t="s">
        <v>213</v>
      </c>
    </row>
    <row r="21437" spans="2:3" hidden="1">
      <c r="B21437" s="49" t="s">
        <v>19473</v>
      </c>
      <c r="C21437" s="49" t="s">
        <v>213</v>
      </c>
    </row>
    <row r="21438" spans="2:3" hidden="1">
      <c r="B21438" s="49" t="s">
        <v>19474</v>
      </c>
      <c r="C21438" s="49" t="s">
        <v>213</v>
      </c>
    </row>
    <row r="21439" spans="2:3" hidden="1">
      <c r="B21439" s="49" t="s">
        <v>19475</v>
      </c>
      <c r="C21439" s="49" t="s">
        <v>213</v>
      </c>
    </row>
    <row r="21440" spans="2:3" hidden="1">
      <c r="B21440" s="49" t="s">
        <v>19476</v>
      </c>
      <c r="C21440" s="49" t="s">
        <v>213</v>
      </c>
    </row>
    <row r="21441" spans="2:3" hidden="1">
      <c r="B21441" s="49" t="s">
        <v>19477</v>
      </c>
      <c r="C21441" s="49" t="s">
        <v>213</v>
      </c>
    </row>
    <row r="21442" spans="2:3" hidden="1">
      <c r="B21442" s="49" t="s">
        <v>19478</v>
      </c>
      <c r="C21442" s="49" t="s">
        <v>213</v>
      </c>
    </row>
    <row r="21443" spans="2:3" hidden="1">
      <c r="B21443" s="49" t="s">
        <v>19479</v>
      </c>
      <c r="C21443" s="49" t="s">
        <v>210</v>
      </c>
    </row>
    <row r="21444" spans="2:3" hidden="1">
      <c r="B21444" s="49" t="s">
        <v>19480</v>
      </c>
      <c r="C21444" s="49" t="s">
        <v>210</v>
      </c>
    </row>
    <row r="21445" spans="2:3" hidden="1">
      <c r="B21445" s="49" t="s">
        <v>19481</v>
      </c>
      <c r="C21445" s="49" t="s">
        <v>210</v>
      </c>
    </row>
    <row r="21446" spans="2:3" hidden="1">
      <c r="B21446" s="49" t="s">
        <v>19482</v>
      </c>
      <c r="C21446" s="49" t="s">
        <v>213</v>
      </c>
    </row>
    <row r="21447" spans="2:3" hidden="1">
      <c r="B21447" s="49" t="s">
        <v>19483</v>
      </c>
      <c r="C21447" s="49" t="s">
        <v>213</v>
      </c>
    </row>
    <row r="21448" spans="2:3" hidden="1">
      <c r="B21448" s="49" t="s">
        <v>19484</v>
      </c>
      <c r="C21448" s="49" t="s">
        <v>213</v>
      </c>
    </row>
    <row r="21449" spans="2:3" hidden="1">
      <c r="B21449" s="49" t="s">
        <v>19485</v>
      </c>
      <c r="C21449" s="49" t="s">
        <v>213</v>
      </c>
    </row>
    <row r="21450" spans="2:3" hidden="1">
      <c r="B21450" s="49" t="s">
        <v>19486</v>
      </c>
      <c r="C21450" s="49" t="s">
        <v>213</v>
      </c>
    </row>
    <row r="21451" spans="2:3" hidden="1">
      <c r="B21451" s="49" t="s">
        <v>19487</v>
      </c>
      <c r="C21451" s="49" t="s">
        <v>213</v>
      </c>
    </row>
    <row r="21452" spans="2:3" hidden="1">
      <c r="B21452" s="49" t="s">
        <v>19488</v>
      </c>
      <c r="C21452" s="49" t="s">
        <v>213</v>
      </c>
    </row>
    <row r="21453" spans="2:3" hidden="1">
      <c r="B21453" s="49" t="s">
        <v>19489</v>
      </c>
      <c r="C21453" s="49" t="s">
        <v>213</v>
      </c>
    </row>
    <row r="21454" spans="2:3" hidden="1">
      <c r="B21454" s="49" t="s">
        <v>19490</v>
      </c>
      <c r="C21454" s="49" t="s">
        <v>213</v>
      </c>
    </row>
    <row r="21455" spans="2:3" hidden="1">
      <c r="B21455" s="49" t="s">
        <v>19491</v>
      </c>
      <c r="C21455" s="49" t="s">
        <v>213</v>
      </c>
    </row>
    <row r="21456" spans="2:3" hidden="1">
      <c r="B21456" s="49" t="s">
        <v>19492</v>
      </c>
      <c r="C21456" s="49" t="s">
        <v>213</v>
      </c>
    </row>
    <row r="21457" spans="2:3" hidden="1">
      <c r="B21457" s="49" t="s">
        <v>19493</v>
      </c>
      <c r="C21457" s="49" t="s">
        <v>213</v>
      </c>
    </row>
    <row r="21458" spans="2:3" hidden="1">
      <c r="B21458" s="49" t="s">
        <v>19494</v>
      </c>
      <c r="C21458" s="49" t="s">
        <v>213</v>
      </c>
    </row>
    <row r="21459" spans="2:3" hidden="1">
      <c r="B21459" s="49" t="s">
        <v>19495</v>
      </c>
      <c r="C21459" s="49" t="s">
        <v>213</v>
      </c>
    </row>
    <row r="21460" spans="2:3" hidden="1">
      <c r="B21460" s="49" t="s">
        <v>19496</v>
      </c>
      <c r="C21460" s="49" t="s">
        <v>213</v>
      </c>
    </row>
    <row r="21461" spans="2:3" hidden="1">
      <c r="B21461" s="49" t="s">
        <v>19497</v>
      </c>
      <c r="C21461" s="49" t="s">
        <v>213</v>
      </c>
    </row>
    <row r="21462" spans="2:3" hidden="1">
      <c r="B21462" s="49" t="s">
        <v>19498</v>
      </c>
      <c r="C21462" s="49" t="s">
        <v>210</v>
      </c>
    </row>
    <row r="21463" spans="2:3" hidden="1">
      <c r="B21463" s="49" t="s">
        <v>19499</v>
      </c>
      <c r="C21463" s="49" t="s">
        <v>210</v>
      </c>
    </row>
    <row r="21464" spans="2:3" hidden="1">
      <c r="B21464" s="49" t="s">
        <v>19500</v>
      </c>
      <c r="C21464" s="49" t="s">
        <v>210</v>
      </c>
    </row>
    <row r="21465" spans="2:3" hidden="1">
      <c r="B21465" s="49" t="s">
        <v>19501</v>
      </c>
      <c r="C21465" s="49" t="s">
        <v>213</v>
      </c>
    </row>
    <row r="21466" spans="2:3" hidden="1">
      <c r="B21466" s="49" t="s">
        <v>19502</v>
      </c>
      <c r="C21466" s="49" t="s">
        <v>213</v>
      </c>
    </row>
    <row r="21467" spans="2:3" hidden="1">
      <c r="B21467" s="49" t="s">
        <v>19503</v>
      </c>
      <c r="C21467" s="49" t="s">
        <v>213</v>
      </c>
    </row>
    <row r="21468" spans="2:3" hidden="1">
      <c r="B21468" s="49" t="s">
        <v>19504</v>
      </c>
      <c r="C21468" s="49" t="s">
        <v>213</v>
      </c>
    </row>
    <row r="21469" spans="2:3" hidden="1">
      <c r="B21469" s="49" t="s">
        <v>19505</v>
      </c>
      <c r="C21469" s="49" t="s">
        <v>213</v>
      </c>
    </row>
    <row r="21470" spans="2:3" hidden="1">
      <c r="B21470" s="49" t="s">
        <v>19506</v>
      </c>
      <c r="C21470" s="49" t="s">
        <v>213</v>
      </c>
    </row>
    <row r="21471" spans="2:3" hidden="1">
      <c r="B21471" s="49" t="s">
        <v>19507</v>
      </c>
      <c r="C21471" s="49" t="s">
        <v>213</v>
      </c>
    </row>
    <row r="21472" spans="2:3" hidden="1">
      <c r="B21472" s="49" t="s">
        <v>19508</v>
      </c>
      <c r="C21472" s="49" t="s">
        <v>213</v>
      </c>
    </row>
    <row r="21473" spans="2:3" hidden="1">
      <c r="B21473" s="49" t="s">
        <v>19509</v>
      </c>
      <c r="C21473" s="49" t="s">
        <v>213</v>
      </c>
    </row>
    <row r="21474" spans="2:3" hidden="1">
      <c r="B21474" s="49" t="s">
        <v>19510</v>
      </c>
      <c r="C21474" s="49" t="s">
        <v>213</v>
      </c>
    </row>
    <row r="21475" spans="2:3" hidden="1">
      <c r="B21475" s="49" t="s">
        <v>19511</v>
      </c>
      <c r="C21475" s="49" t="s">
        <v>213</v>
      </c>
    </row>
    <row r="21476" spans="2:3" hidden="1">
      <c r="B21476" s="49" t="s">
        <v>19512</v>
      </c>
      <c r="C21476" s="49" t="s">
        <v>213</v>
      </c>
    </row>
    <row r="21477" spans="2:3" hidden="1">
      <c r="B21477" s="49" t="s">
        <v>19513</v>
      </c>
      <c r="C21477" s="49" t="s">
        <v>213</v>
      </c>
    </row>
    <row r="21478" spans="2:3" hidden="1">
      <c r="B21478" s="49" t="s">
        <v>19514</v>
      </c>
      <c r="C21478" s="49" t="s">
        <v>213</v>
      </c>
    </row>
    <row r="21479" spans="2:3" hidden="1">
      <c r="B21479" s="49" t="s">
        <v>19515</v>
      </c>
      <c r="C21479" s="49" t="s">
        <v>213</v>
      </c>
    </row>
    <row r="21480" spans="2:3" hidden="1">
      <c r="B21480" s="49" t="s">
        <v>19516</v>
      </c>
      <c r="C21480" s="49" t="s">
        <v>213</v>
      </c>
    </row>
    <row r="21481" spans="2:3" hidden="1">
      <c r="B21481" s="49" t="s">
        <v>19517</v>
      </c>
      <c r="C21481" s="49" t="s">
        <v>213</v>
      </c>
    </row>
    <row r="21482" spans="2:3" hidden="1">
      <c r="B21482" s="49" t="s">
        <v>19518</v>
      </c>
      <c r="C21482" s="49" t="s">
        <v>213</v>
      </c>
    </row>
    <row r="21483" spans="2:3" hidden="1">
      <c r="B21483" s="49" t="s">
        <v>19519</v>
      </c>
      <c r="C21483" s="49" t="s">
        <v>213</v>
      </c>
    </row>
    <row r="21484" spans="2:3" hidden="1">
      <c r="B21484" s="49" t="s">
        <v>19520</v>
      </c>
      <c r="C21484" s="49" t="s">
        <v>210</v>
      </c>
    </row>
    <row r="21485" spans="2:3" hidden="1">
      <c r="B21485" s="49" t="s">
        <v>19521</v>
      </c>
      <c r="C21485" s="49" t="s">
        <v>210</v>
      </c>
    </row>
    <row r="21486" spans="2:3" hidden="1">
      <c r="B21486" s="49" t="s">
        <v>19522</v>
      </c>
      <c r="C21486" s="49" t="s">
        <v>210</v>
      </c>
    </row>
    <row r="21487" spans="2:3" hidden="1">
      <c r="B21487" s="49" t="s">
        <v>19523</v>
      </c>
      <c r="C21487" s="49" t="s">
        <v>213</v>
      </c>
    </row>
    <row r="21488" spans="2:3" hidden="1">
      <c r="B21488" s="49" t="s">
        <v>19524</v>
      </c>
      <c r="C21488" s="49" t="s">
        <v>213</v>
      </c>
    </row>
    <row r="21489" spans="2:3" hidden="1">
      <c r="B21489" s="49" t="s">
        <v>19525</v>
      </c>
      <c r="C21489" s="49" t="s">
        <v>213</v>
      </c>
    </row>
    <row r="21490" spans="2:3" hidden="1">
      <c r="B21490" s="49" t="s">
        <v>19526</v>
      </c>
      <c r="C21490" s="49" t="s">
        <v>213</v>
      </c>
    </row>
    <row r="21491" spans="2:3" hidden="1">
      <c r="B21491" s="49" t="s">
        <v>19527</v>
      </c>
      <c r="C21491" s="49" t="s">
        <v>213</v>
      </c>
    </row>
    <row r="21492" spans="2:3" hidden="1">
      <c r="B21492" s="49" t="s">
        <v>19528</v>
      </c>
      <c r="C21492" s="49" t="s">
        <v>213</v>
      </c>
    </row>
    <row r="21493" spans="2:3" hidden="1">
      <c r="B21493" s="49" t="s">
        <v>19529</v>
      </c>
      <c r="C21493" s="49" t="s">
        <v>213</v>
      </c>
    </row>
    <row r="21494" spans="2:3" hidden="1">
      <c r="B21494" s="49" t="s">
        <v>19530</v>
      </c>
      <c r="C21494" s="49" t="s">
        <v>213</v>
      </c>
    </row>
    <row r="21495" spans="2:3" hidden="1">
      <c r="B21495" s="49" t="s">
        <v>19531</v>
      </c>
      <c r="C21495" s="49" t="s">
        <v>213</v>
      </c>
    </row>
    <row r="21496" spans="2:3" hidden="1">
      <c r="B21496" s="49" t="s">
        <v>19532</v>
      </c>
      <c r="C21496" s="49" t="s">
        <v>213</v>
      </c>
    </row>
    <row r="21497" spans="2:3" hidden="1">
      <c r="B21497" s="49" t="s">
        <v>19533</v>
      </c>
      <c r="C21497" s="49" t="s">
        <v>213</v>
      </c>
    </row>
    <row r="21498" spans="2:3" hidden="1">
      <c r="B21498" s="49" t="s">
        <v>19534</v>
      </c>
      <c r="C21498" s="49" t="s">
        <v>213</v>
      </c>
    </row>
    <row r="21499" spans="2:3" hidden="1">
      <c r="B21499" s="49" t="s">
        <v>19535</v>
      </c>
      <c r="C21499" s="49" t="s">
        <v>213</v>
      </c>
    </row>
    <row r="21500" spans="2:3" hidden="1">
      <c r="B21500" s="49" t="s">
        <v>19536</v>
      </c>
      <c r="C21500" s="49" t="s">
        <v>213</v>
      </c>
    </row>
    <row r="21501" spans="2:3" hidden="1">
      <c r="B21501" s="49" t="s">
        <v>19537</v>
      </c>
      <c r="C21501" s="49" t="s">
        <v>213</v>
      </c>
    </row>
    <row r="21502" spans="2:3" hidden="1">
      <c r="B21502" s="49" t="s">
        <v>19538</v>
      </c>
      <c r="C21502" s="49" t="s">
        <v>206</v>
      </c>
    </row>
    <row r="21503" spans="2:3" hidden="1">
      <c r="B21503" s="49" t="s">
        <v>19539</v>
      </c>
      <c r="C21503" s="49" t="s">
        <v>206</v>
      </c>
    </row>
    <row r="21504" spans="2:3" hidden="1">
      <c r="B21504" s="49" t="s">
        <v>19540</v>
      </c>
      <c r="C21504" s="49" t="s">
        <v>206</v>
      </c>
    </row>
    <row r="21505" spans="2:3" hidden="1">
      <c r="B21505" s="49" t="s">
        <v>19541</v>
      </c>
      <c r="C21505" s="49" t="s">
        <v>206</v>
      </c>
    </row>
    <row r="21506" spans="2:3" hidden="1">
      <c r="B21506" s="49" t="s">
        <v>19542</v>
      </c>
      <c r="C21506" s="49" t="s">
        <v>206</v>
      </c>
    </row>
    <row r="21507" spans="2:3" hidden="1">
      <c r="B21507" s="49" t="s">
        <v>19543</v>
      </c>
      <c r="C21507" s="49" t="s">
        <v>206</v>
      </c>
    </row>
    <row r="21508" spans="2:3" hidden="1">
      <c r="B21508" s="49" t="s">
        <v>19544</v>
      </c>
      <c r="C21508" s="49" t="s">
        <v>206</v>
      </c>
    </row>
    <row r="21509" spans="2:3" hidden="1">
      <c r="B21509" s="49" t="s">
        <v>19545</v>
      </c>
      <c r="C21509" s="49" t="s">
        <v>206</v>
      </c>
    </row>
    <row r="21510" spans="2:3" hidden="1">
      <c r="B21510" s="49" t="s">
        <v>19546</v>
      </c>
      <c r="C21510" s="49" t="s">
        <v>206</v>
      </c>
    </row>
    <row r="21511" spans="2:3" hidden="1">
      <c r="B21511" s="49" t="s">
        <v>19547</v>
      </c>
      <c r="C21511" s="49" t="s">
        <v>210</v>
      </c>
    </row>
    <row r="21512" spans="2:3" hidden="1">
      <c r="B21512" s="49" t="s">
        <v>19548</v>
      </c>
      <c r="C21512" s="49" t="s">
        <v>213</v>
      </c>
    </row>
    <row r="21513" spans="2:3" hidden="1">
      <c r="B21513" s="49" t="s">
        <v>19549</v>
      </c>
      <c r="C21513" s="49" t="s">
        <v>213</v>
      </c>
    </row>
    <row r="21514" spans="2:3" hidden="1">
      <c r="B21514" s="49" t="s">
        <v>19550</v>
      </c>
      <c r="C21514" s="49" t="s">
        <v>213</v>
      </c>
    </row>
    <row r="21515" spans="2:3" hidden="1">
      <c r="B21515" s="49" t="s">
        <v>19551</v>
      </c>
      <c r="C21515" s="49" t="s">
        <v>213</v>
      </c>
    </row>
    <row r="21516" spans="2:3" hidden="1">
      <c r="B21516" s="49" t="s">
        <v>19552</v>
      </c>
      <c r="C21516" s="49" t="s">
        <v>213</v>
      </c>
    </row>
    <row r="21517" spans="2:3" hidden="1">
      <c r="B21517" s="49" t="s">
        <v>19553</v>
      </c>
      <c r="C21517" s="49" t="s">
        <v>213</v>
      </c>
    </row>
    <row r="21518" spans="2:3" hidden="1">
      <c r="B21518" s="49" t="s">
        <v>19554</v>
      </c>
      <c r="C21518" s="49" t="s">
        <v>213</v>
      </c>
    </row>
    <row r="21519" spans="2:3" hidden="1">
      <c r="B21519" s="49" t="s">
        <v>19555</v>
      </c>
      <c r="C21519" s="49" t="s">
        <v>213</v>
      </c>
    </row>
    <row r="21520" spans="2:3" hidden="1">
      <c r="B21520" s="49" t="s">
        <v>19556</v>
      </c>
      <c r="C21520" s="49" t="s">
        <v>213</v>
      </c>
    </row>
    <row r="21521" spans="2:3" hidden="1">
      <c r="B21521" s="49" t="s">
        <v>19557</v>
      </c>
      <c r="C21521" s="49" t="s">
        <v>213</v>
      </c>
    </row>
    <row r="21522" spans="2:3" hidden="1">
      <c r="B21522" s="49" t="s">
        <v>19558</v>
      </c>
      <c r="C21522" s="49" t="s">
        <v>213</v>
      </c>
    </row>
    <row r="21523" spans="2:3" hidden="1">
      <c r="B21523" s="49" t="s">
        <v>19559</v>
      </c>
      <c r="C21523" s="49" t="s">
        <v>213</v>
      </c>
    </row>
    <row r="21524" spans="2:3" hidden="1">
      <c r="B21524" s="49" t="s">
        <v>19560</v>
      </c>
      <c r="C21524" s="49" t="s">
        <v>213</v>
      </c>
    </row>
    <row r="21525" spans="2:3" hidden="1">
      <c r="B21525" s="49" t="s">
        <v>19561</v>
      </c>
      <c r="C21525" s="49" t="s">
        <v>213</v>
      </c>
    </row>
    <row r="21526" spans="2:3" hidden="1">
      <c r="B21526" s="49" t="s">
        <v>19562</v>
      </c>
      <c r="C21526" s="49" t="s">
        <v>213</v>
      </c>
    </row>
    <row r="21527" spans="2:3" hidden="1">
      <c r="B21527" s="49" t="s">
        <v>19563</v>
      </c>
      <c r="C21527" s="49" t="s">
        <v>213</v>
      </c>
    </row>
    <row r="21528" spans="2:3" hidden="1">
      <c r="B21528" s="49" t="s">
        <v>19564</v>
      </c>
      <c r="C21528" s="49" t="s">
        <v>213</v>
      </c>
    </row>
    <row r="21529" spans="2:3" hidden="1">
      <c r="B21529" s="49" t="s">
        <v>19565</v>
      </c>
      <c r="C21529" s="49" t="s">
        <v>213</v>
      </c>
    </row>
    <row r="21530" spans="2:3" hidden="1">
      <c r="B21530" s="49" t="s">
        <v>19566</v>
      </c>
      <c r="C21530" s="49" t="s">
        <v>210</v>
      </c>
    </row>
    <row r="21531" spans="2:3" hidden="1">
      <c r="B21531" s="49" t="s">
        <v>19567</v>
      </c>
      <c r="C21531" s="49" t="s">
        <v>210</v>
      </c>
    </row>
    <row r="21532" spans="2:3" hidden="1">
      <c r="B21532" s="49" t="s">
        <v>19568</v>
      </c>
      <c r="C21532" s="49" t="s">
        <v>210</v>
      </c>
    </row>
    <row r="21533" spans="2:3" hidden="1">
      <c r="B21533" s="49" t="s">
        <v>19569</v>
      </c>
      <c r="C21533" s="49" t="s">
        <v>213</v>
      </c>
    </row>
    <row r="21534" spans="2:3" hidden="1">
      <c r="B21534" s="49" t="s">
        <v>19570</v>
      </c>
      <c r="C21534" s="49" t="s">
        <v>213</v>
      </c>
    </row>
    <row r="21535" spans="2:3" hidden="1">
      <c r="B21535" s="49" t="s">
        <v>19571</v>
      </c>
      <c r="C21535" s="49" t="s">
        <v>213</v>
      </c>
    </row>
    <row r="21536" spans="2:3" hidden="1">
      <c r="B21536" s="49" t="s">
        <v>19572</v>
      </c>
      <c r="C21536" s="49" t="s">
        <v>213</v>
      </c>
    </row>
    <row r="21537" spans="2:3" hidden="1">
      <c r="B21537" s="49" t="s">
        <v>19573</v>
      </c>
      <c r="C21537" s="49" t="s">
        <v>213</v>
      </c>
    </row>
    <row r="21538" spans="2:3" hidden="1">
      <c r="B21538" s="49" t="s">
        <v>19574</v>
      </c>
      <c r="C21538" s="49" t="s">
        <v>213</v>
      </c>
    </row>
    <row r="21539" spans="2:3" hidden="1">
      <c r="B21539" s="49" t="s">
        <v>19575</v>
      </c>
      <c r="C21539" s="49" t="s">
        <v>213</v>
      </c>
    </row>
    <row r="21540" spans="2:3" hidden="1">
      <c r="B21540" s="49" t="s">
        <v>19576</v>
      </c>
      <c r="C21540" s="49" t="s">
        <v>213</v>
      </c>
    </row>
    <row r="21541" spans="2:3" hidden="1">
      <c r="B21541" s="49" t="s">
        <v>19577</v>
      </c>
      <c r="C21541" s="49" t="s">
        <v>213</v>
      </c>
    </row>
    <row r="21542" spans="2:3" hidden="1">
      <c r="B21542" s="49" t="s">
        <v>19578</v>
      </c>
      <c r="C21542" s="49" t="s">
        <v>213</v>
      </c>
    </row>
    <row r="21543" spans="2:3" hidden="1">
      <c r="B21543" s="49" t="s">
        <v>19579</v>
      </c>
      <c r="C21543" s="49" t="s">
        <v>213</v>
      </c>
    </row>
    <row r="21544" spans="2:3" hidden="1">
      <c r="B21544" s="49" t="s">
        <v>19580</v>
      </c>
      <c r="C21544" s="49" t="s">
        <v>213</v>
      </c>
    </row>
    <row r="21545" spans="2:3" hidden="1">
      <c r="B21545" s="49" t="s">
        <v>19581</v>
      </c>
      <c r="C21545" s="49" t="s">
        <v>213</v>
      </c>
    </row>
    <row r="21546" spans="2:3" hidden="1">
      <c r="B21546" s="49" t="s">
        <v>19582</v>
      </c>
      <c r="C21546" s="49" t="s">
        <v>213</v>
      </c>
    </row>
    <row r="21547" spans="2:3" hidden="1">
      <c r="B21547" s="49" t="s">
        <v>19583</v>
      </c>
      <c r="C21547" s="49" t="s">
        <v>213</v>
      </c>
    </row>
    <row r="21548" spans="2:3" hidden="1">
      <c r="B21548" s="49" t="s">
        <v>19584</v>
      </c>
      <c r="C21548" s="49" t="s">
        <v>213</v>
      </c>
    </row>
    <row r="21549" spans="2:3" hidden="1">
      <c r="B21549" s="49" t="s">
        <v>19585</v>
      </c>
      <c r="C21549" s="49" t="s">
        <v>213</v>
      </c>
    </row>
    <row r="21550" spans="2:3" hidden="1">
      <c r="B21550" s="49" t="s">
        <v>19586</v>
      </c>
      <c r="C21550" s="49" t="s">
        <v>213</v>
      </c>
    </row>
    <row r="21551" spans="2:3" hidden="1">
      <c r="B21551" s="49" t="s">
        <v>19587</v>
      </c>
      <c r="C21551" s="49" t="s">
        <v>213</v>
      </c>
    </row>
    <row r="21552" spans="2:3" hidden="1">
      <c r="B21552" s="49" t="s">
        <v>19588</v>
      </c>
      <c r="C21552" s="49" t="s">
        <v>210</v>
      </c>
    </row>
    <row r="21553" spans="2:3" hidden="1">
      <c r="B21553" s="49" t="s">
        <v>19589</v>
      </c>
      <c r="C21553" s="49" t="s">
        <v>210</v>
      </c>
    </row>
    <row r="21554" spans="2:3" hidden="1">
      <c r="B21554" s="49" t="s">
        <v>19590</v>
      </c>
      <c r="C21554" s="49" t="s">
        <v>210</v>
      </c>
    </row>
    <row r="21555" spans="2:3" hidden="1">
      <c r="B21555" s="49" t="s">
        <v>19591</v>
      </c>
      <c r="C21555" s="49" t="s">
        <v>213</v>
      </c>
    </row>
    <row r="21556" spans="2:3" hidden="1">
      <c r="B21556" s="49" t="s">
        <v>19592</v>
      </c>
      <c r="C21556" s="49" t="s">
        <v>213</v>
      </c>
    </row>
    <row r="21557" spans="2:3" hidden="1">
      <c r="B21557" s="49" t="s">
        <v>19593</v>
      </c>
      <c r="C21557" s="49" t="s">
        <v>213</v>
      </c>
    </row>
    <row r="21558" spans="2:3" hidden="1">
      <c r="B21558" s="49" t="s">
        <v>19594</v>
      </c>
      <c r="C21558" s="49" t="s">
        <v>213</v>
      </c>
    </row>
    <row r="21559" spans="2:3" hidden="1">
      <c r="B21559" s="49" t="s">
        <v>19595</v>
      </c>
      <c r="C21559" s="49" t="s">
        <v>213</v>
      </c>
    </row>
    <row r="21560" spans="2:3" hidden="1">
      <c r="B21560" s="49" t="s">
        <v>19596</v>
      </c>
      <c r="C21560" s="49" t="s">
        <v>213</v>
      </c>
    </row>
    <row r="21561" spans="2:3" hidden="1">
      <c r="B21561" s="49" t="s">
        <v>19597</v>
      </c>
      <c r="C21561" s="49" t="s">
        <v>213</v>
      </c>
    </row>
    <row r="21562" spans="2:3" hidden="1">
      <c r="B21562" s="49" t="s">
        <v>19598</v>
      </c>
      <c r="C21562" s="49" t="s">
        <v>213</v>
      </c>
    </row>
    <row r="21563" spans="2:3" hidden="1">
      <c r="B21563" s="49" t="s">
        <v>19599</v>
      </c>
      <c r="C21563" s="49" t="s">
        <v>213</v>
      </c>
    </row>
    <row r="21564" spans="2:3" hidden="1">
      <c r="B21564" s="49" t="s">
        <v>19600</v>
      </c>
      <c r="C21564" s="49" t="s">
        <v>213</v>
      </c>
    </row>
    <row r="21565" spans="2:3" hidden="1">
      <c r="B21565" s="49" t="s">
        <v>19601</v>
      </c>
      <c r="C21565" s="49" t="s">
        <v>213</v>
      </c>
    </row>
    <row r="21566" spans="2:3" hidden="1">
      <c r="B21566" s="49" t="s">
        <v>19602</v>
      </c>
      <c r="C21566" s="49" t="s">
        <v>213</v>
      </c>
    </row>
    <row r="21567" spans="2:3" hidden="1">
      <c r="B21567" s="49" t="s">
        <v>19603</v>
      </c>
      <c r="C21567" s="49" t="s">
        <v>213</v>
      </c>
    </row>
    <row r="21568" spans="2:3" hidden="1">
      <c r="B21568" s="49" t="s">
        <v>19604</v>
      </c>
      <c r="C21568" s="49" t="s">
        <v>213</v>
      </c>
    </row>
    <row r="21569" spans="2:3" hidden="1">
      <c r="B21569" s="49" t="s">
        <v>19605</v>
      </c>
      <c r="C21569" s="49" t="s">
        <v>213</v>
      </c>
    </row>
    <row r="21570" spans="2:3" hidden="1">
      <c r="B21570" s="49" t="s">
        <v>19606</v>
      </c>
      <c r="C21570" s="49" t="s">
        <v>213</v>
      </c>
    </row>
    <row r="21571" spans="2:3" hidden="1">
      <c r="B21571" s="49" t="s">
        <v>19607</v>
      </c>
      <c r="C21571" s="49" t="s">
        <v>213</v>
      </c>
    </row>
    <row r="21572" spans="2:3" hidden="1">
      <c r="B21572" s="49" t="s">
        <v>19608</v>
      </c>
      <c r="C21572" s="49" t="s">
        <v>213</v>
      </c>
    </row>
    <row r="21573" spans="2:3" hidden="1">
      <c r="B21573" s="49" t="s">
        <v>19609</v>
      </c>
      <c r="C21573" s="49" t="s">
        <v>213</v>
      </c>
    </row>
    <row r="21574" spans="2:3" hidden="1">
      <c r="B21574" s="49" t="s">
        <v>19610</v>
      </c>
      <c r="C21574" s="49" t="s">
        <v>210</v>
      </c>
    </row>
    <row r="21575" spans="2:3" hidden="1">
      <c r="B21575" s="49" t="s">
        <v>19611</v>
      </c>
      <c r="C21575" s="49" t="s">
        <v>210</v>
      </c>
    </row>
    <row r="21576" spans="2:3" hidden="1">
      <c r="B21576" s="49" t="s">
        <v>19612</v>
      </c>
      <c r="C21576" s="49" t="s">
        <v>210</v>
      </c>
    </row>
    <row r="21577" spans="2:3" hidden="1">
      <c r="B21577" s="49" t="s">
        <v>19613</v>
      </c>
      <c r="C21577" s="49" t="s">
        <v>213</v>
      </c>
    </row>
    <row r="21578" spans="2:3" hidden="1">
      <c r="B21578" s="49" t="s">
        <v>19614</v>
      </c>
      <c r="C21578" s="49" t="s">
        <v>213</v>
      </c>
    </row>
    <row r="21579" spans="2:3" hidden="1">
      <c r="B21579" s="49" t="s">
        <v>19615</v>
      </c>
      <c r="C21579" s="49" t="s">
        <v>213</v>
      </c>
    </row>
    <row r="21580" spans="2:3" hidden="1">
      <c r="B21580" s="49" t="s">
        <v>19616</v>
      </c>
      <c r="C21580" s="49" t="s">
        <v>213</v>
      </c>
    </row>
    <row r="21581" spans="2:3" hidden="1">
      <c r="B21581" s="49" t="s">
        <v>19617</v>
      </c>
      <c r="C21581" s="49" t="s">
        <v>213</v>
      </c>
    </row>
    <row r="21582" spans="2:3" hidden="1">
      <c r="B21582" s="49" t="s">
        <v>19618</v>
      </c>
      <c r="C21582" s="49" t="s">
        <v>213</v>
      </c>
    </row>
    <row r="21583" spans="2:3" hidden="1">
      <c r="B21583" s="49" t="s">
        <v>19619</v>
      </c>
      <c r="C21583" s="49" t="s">
        <v>213</v>
      </c>
    </row>
    <row r="21584" spans="2:3" hidden="1">
      <c r="B21584" s="49" t="s">
        <v>19620</v>
      </c>
      <c r="C21584" s="49" t="s">
        <v>213</v>
      </c>
    </row>
    <row r="21585" spans="2:3" hidden="1">
      <c r="B21585" s="49" t="s">
        <v>19621</v>
      </c>
      <c r="C21585" s="49" t="s">
        <v>213</v>
      </c>
    </row>
    <row r="21586" spans="2:3" hidden="1">
      <c r="B21586" s="49" t="s">
        <v>19622</v>
      </c>
      <c r="C21586" s="49" t="s">
        <v>213</v>
      </c>
    </row>
    <row r="21587" spans="2:3" hidden="1">
      <c r="B21587" s="49" t="s">
        <v>19623</v>
      </c>
      <c r="C21587" s="49" t="s">
        <v>213</v>
      </c>
    </row>
    <row r="21588" spans="2:3" hidden="1">
      <c r="B21588" s="49" t="s">
        <v>19624</v>
      </c>
      <c r="C21588" s="49" t="s">
        <v>213</v>
      </c>
    </row>
    <row r="21589" spans="2:3" hidden="1">
      <c r="B21589" s="49" t="s">
        <v>19625</v>
      </c>
      <c r="C21589" s="49" t="s">
        <v>213</v>
      </c>
    </row>
    <row r="21590" spans="2:3" hidden="1">
      <c r="B21590" s="49" t="s">
        <v>19626</v>
      </c>
      <c r="C21590" s="49" t="s">
        <v>213</v>
      </c>
    </row>
    <row r="21591" spans="2:3" hidden="1">
      <c r="B21591" s="49" t="s">
        <v>19627</v>
      </c>
      <c r="C21591" s="49" t="s">
        <v>213</v>
      </c>
    </row>
    <row r="21592" spans="2:3" hidden="1">
      <c r="B21592" s="49" t="s">
        <v>19628</v>
      </c>
      <c r="C21592" s="49" t="s">
        <v>206</v>
      </c>
    </row>
    <row r="21593" spans="2:3" hidden="1">
      <c r="B21593" s="49" t="s">
        <v>19629</v>
      </c>
      <c r="C21593" s="49" t="s">
        <v>206</v>
      </c>
    </row>
    <row r="21594" spans="2:3" hidden="1">
      <c r="B21594" s="49" t="s">
        <v>19630</v>
      </c>
      <c r="C21594" s="49" t="s">
        <v>206</v>
      </c>
    </row>
    <row r="21595" spans="2:3" hidden="1">
      <c r="B21595" s="49" t="s">
        <v>19631</v>
      </c>
      <c r="C21595" s="49" t="s">
        <v>206</v>
      </c>
    </row>
    <row r="21596" spans="2:3" hidden="1">
      <c r="B21596" s="49" t="s">
        <v>19632</v>
      </c>
      <c r="C21596" s="49" t="s">
        <v>206</v>
      </c>
    </row>
    <row r="21597" spans="2:3" hidden="1">
      <c r="B21597" s="49" t="s">
        <v>19633</v>
      </c>
      <c r="C21597" s="49" t="s">
        <v>206</v>
      </c>
    </row>
    <row r="21598" spans="2:3" hidden="1">
      <c r="B21598" s="49" t="s">
        <v>19634</v>
      </c>
      <c r="C21598" s="49" t="s">
        <v>206</v>
      </c>
    </row>
    <row r="21599" spans="2:3" hidden="1">
      <c r="B21599" s="49" t="s">
        <v>19635</v>
      </c>
      <c r="C21599" s="49" t="s">
        <v>206</v>
      </c>
    </row>
    <row r="21600" spans="2:3" hidden="1">
      <c r="B21600" s="49" t="s">
        <v>19636</v>
      </c>
      <c r="C21600" s="49" t="s">
        <v>206</v>
      </c>
    </row>
    <row r="21601" spans="2:3" hidden="1">
      <c r="B21601" s="49" t="s">
        <v>19637</v>
      </c>
      <c r="C21601" s="49" t="s">
        <v>210</v>
      </c>
    </row>
    <row r="21602" spans="2:3" hidden="1">
      <c r="B21602" s="49" t="s">
        <v>19638</v>
      </c>
      <c r="C21602" s="49" t="s">
        <v>213</v>
      </c>
    </row>
    <row r="21603" spans="2:3" hidden="1">
      <c r="B21603" s="49" t="s">
        <v>19639</v>
      </c>
      <c r="C21603" s="49" t="s">
        <v>213</v>
      </c>
    </row>
    <row r="21604" spans="2:3" hidden="1">
      <c r="B21604" s="49" t="s">
        <v>19640</v>
      </c>
      <c r="C21604" s="49" t="s">
        <v>213</v>
      </c>
    </row>
    <row r="21605" spans="2:3" hidden="1">
      <c r="B21605" s="49" t="s">
        <v>19641</v>
      </c>
      <c r="C21605" s="49" t="s">
        <v>213</v>
      </c>
    </row>
    <row r="21606" spans="2:3" hidden="1">
      <c r="B21606" s="49" t="s">
        <v>19642</v>
      </c>
      <c r="C21606" s="49" t="s">
        <v>213</v>
      </c>
    </row>
    <row r="21607" spans="2:3" hidden="1">
      <c r="B21607" s="49" t="s">
        <v>19643</v>
      </c>
      <c r="C21607" s="49" t="s">
        <v>213</v>
      </c>
    </row>
    <row r="21608" spans="2:3" hidden="1">
      <c r="B21608" s="49" t="s">
        <v>19644</v>
      </c>
      <c r="C21608" s="49" t="s">
        <v>213</v>
      </c>
    </row>
    <row r="21609" spans="2:3" hidden="1">
      <c r="B21609" s="49" t="s">
        <v>19645</v>
      </c>
      <c r="C21609" s="49" t="s">
        <v>213</v>
      </c>
    </row>
    <row r="21610" spans="2:3" hidden="1">
      <c r="B21610" s="49" t="s">
        <v>19646</v>
      </c>
      <c r="C21610" s="49" t="s">
        <v>213</v>
      </c>
    </row>
    <row r="21611" spans="2:3" hidden="1">
      <c r="B21611" s="49" t="s">
        <v>19647</v>
      </c>
      <c r="C21611" s="49" t="s">
        <v>213</v>
      </c>
    </row>
    <row r="21612" spans="2:3" hidden="1">
      <c r="B21612" s="49" t="s">
        <v>19648</v>
      </c>
      <c r="C21612" s="49" t="s">
        <v>213</v>
      </c>
    </row>
    <row r="21613" spans="2:3" hidden="1">
      <c r="B21613" s="49" t="s">
        <v>19649</v>
      </c>
      <c r="C21613" s="49" t="s">
        <v>213</v>
      </c>
    </row>
    <row r="21614" spans="2:3" hidden="1">
      <c r="B21614" s="49" t="s">
        <v>19650</v>
      </c>
      <c r="C21614" s="49" t="s">
        <v>213</v>
      </c>
    </row>
    <row r="21615" spans="2:3" hidden="1">
      <c r="B21615" s="49" t="s">
        <v>19651</v>
      </c>
      <c r="C21615" s="49" t="s">
        <v>213</v>
      </c>
    </row>
    <row r="21616" spans="2:3" hidden="1">
      <c r="B21616" s="49" t="s">
        <v>19652</v>
      </c>
      <c r="C21616" s="49" t="s">
        <v>213</v>
      </c>
    </row>
    <row r="21617" spans="2:3" hidden="1">
      <c r="B21617" s="49" t="s">
        <v>19653</v>
      </c>
      <c r="C21617" s="49" t="s">
        <v>213</v>
      </c>
    </row>
    <row r="21618" spans="2:3" hidden="1">
      <c r="B21618" s="49" t="s">
        <v>19654</v>
      </c>
      <c r="C21618" s="49" t="s">
        <v>213</v>
      </c>
    </row>
    <row r="21619" spans="2:3" hidden="1">
      <c r="B21619" s="49" t="s">
        <v>19655</v>
      </c>
      <c r="C21619" s="49" t="s">
        <v>213</v>
      </c>
    </row>
    <row r="21620" spans="2:3" hidden="1">
      <c r="B21620" s="49" t="s">
        <v>19656</v>
      </c>
      <c r="C21620" s="49" t="s">
        <v>213</v>
      </c>
    </row>
    <row r="21621" spans="2:3" hidden="1">
      <c r="B21621" s="49" t="s">
        <v>19657</v>
      </c>
      <c r="C21621" s="49" t="s">
        <v>213</v>
      </c>
    </row>
    <row r="21622" spans="2:3" hidden="1">
      <c r="B21622" s="49" t="s">
        <v>19658</v>
      </c>
      <c r="C21622" s="49" t="s">
        <v>213</v>
      </c>
    </row>
    <row r="21623" spans="2:3" hidden="1">
      <c r="B21623" s="49" t="s">
        <v>19659</v>
      </c>
      <c r="C21623" s="49" t="s">
        <v>213</v>
      </c>
    </row>
    <row r="21624" spans="2:3" hidden="1">
      <c r="B21624" s="49" t="s">
        <v>19660</v>
      </c>
      <c r="C21624" s="49" t="s">
        <v>213</v>
      </c>
    </row>
    <row r="21625" spans="2:3" hidden="1">
      <c r="B21625" s="49" t="s">
        <v>19661</v>
      </c>
      <c r="C21625" s="49" t="s">
        <v>213</v>
      </c>
    </row>
    <row r="21626" spans="2:3" hidden="1">
      <c r="B21626" s="49" t="s">
        <v>19662</v>
      </c>
      <c r="C21626" s="49" t="s">
        <v>213</v>
      </c>
    </row>
    <row r="21627" spans="2:3" hidden="1">
      <c r="B21627" s="49" t="s">
        <v>19663</v>
      </c>
      <c r="C21627" s="49" t="s">
        <v>213</v>
      </c>
    </row>
    <row r="21628" spans="2:3" hidden="1">
      <c r="B21628" s="49" t="s">
        <v>19664</v>
      </c>
      <c r="C21628" s="49" t="s">
        <v>213</v>
      </c>
    </row>
    <row r="21629" spans="2:3" hidden="1">
      <c r="B21629" s="49" t="s">
        <v>19665</v>
      </c>
      <c r="C21629" s="49" t="s">
        <v>213</v>
      </c>
    </row>
    <row r="21630" spans="2:3" hidden="1">
      <c r="B21630" s="49" t="s">
        <v>19666</v>
      </c>
      <c r="C21630" s="49" t="s">
        <v>213</v>
      </c>
    </row>
    <row r="21631" spans="2:3" hidden="1">
      <c r="B21631" s="49" t="s">
        <v>19667</v>
      </c>
      <c r="C21631" s="49" t="s">
        <v>213</v>
      </c>
    </row>
    <row r="21632" spans="2:3" hidden="1">
      <c r="B21632" s="49" t="s">
        <v>19668</v>
      </c>
      <c r="C21632" s="49" t="s">
        <v>213</v>
      </c>
    </row>
    <row r="21633" spans="2:3" hidden="1">
      <c r="B21633" s="49" t="s">
        <v>19669</v>
      </c>
      <c r="C21633" s="49" t="s">
        <v>213</v>
      </c>
    </row>
    <row r="21634" spans="2:3" hidden="1">
      <c r="B21634" s="49" t="s">
        <v>19670</v>
      </c>
      <c r="C21634" s="49" t="s">
        <v>213</v>
      </c>
    </row>
    <row r="21635" spans="2:3" hidden="1">
      <c r="B21635" s="49" t="s">
        <v>19671</v>
      </c>
      <c r="C21635" s="49" t="s">
        <v>213</v>
      </c>
    </row>
    <row r="21636" spans="2:3" hidden="1">
      <c r="B21636" s="49" t="s">
        <v>19672</v>
      </c>
      <c r="C21636" s="49" t="s">
        <v>213</v>
      </c>
    </row>
    <row r="21637" spans="2:3" hidden="1">
      <c r="B21637" s="49" t="s">
        <v>19673</v>
      </c>
      <c r="C21637" s="49" t="s">
        <v>213</v>
      </c>
    </row>
    <row r="21638" spans="2:3" hidden="1">
      <c r="B21638" s="49" t="s">
        <v>19674</v>
      </c>
      <c r="C21638" s="49" t="s">
        <v>213</v>
      </c>
    </row>
    <row r="21639" spans="2:3" hidden="1">
      <c r="B21639" s="49" t="s">
        <v>19675</v>
      </c>
      <c r="C21639" s="49" t="s">
        <v>213</v>
      </c>
    </row>
    <row r="21640" spans="2:3" hidden="1">
      <c r="B21640" s="49" t="s">
        <v>19676</v>
      </c>
      <c r="C21640" s="49" t="s">
        <v>213</v>
      </c>
    </row>
    <row r="21641" spans="2:3" hidden="1">
      <c r="B21641" s="49" t="s">
        <v>19677</v>
      </c>
      <c r="C21641" s="49" t="s">
        <v>213</v>
      </c>
    </row>
    <row r="21642" spans="2:3" hidden="1">
      <c r="B21642" s="49" t="s">
        <v>19678</v>
      </c>
      <c r="C21642" s="49" t="s">
        <v>213</v>
      </c>
    </row>
    <row r="21643" spans="2:3" hidden="1">
      <c r="B21643" s="49" t="s">
        <v>19679</v>
      </c>
      <c r="C21643" s="49" t="s">
        <v>213</v>
      </c>
    </row>
    <row r="21644" spans="2:3" hidden="1">
      <c r="B21644" s="49" t="s">
        <v>19680</v>
      </c>
      <c r="C21644" s="49" t="s">
        <v>213</v>
      </c>
    </row>
    <row r="21645" spans="2:3" hidden="1">
      <c r="B21645" s="49" t="s">
        <v>19681</v>
      </c>
      <c r="C21645" s="49" t="s">
        <v>213</v>
      </c>
    </row>
    <row r="21646" spans="2:3" hidden="1">
      <c r="B21646" s="49" t="s">
        <v>19682</v>
      </c>
      <c r="C21646" s="49" t="s">
        <v>213</v>
      </c>
    </row>
    <row r="21647" spans="2:3" hidden="1">
      <c r="B21647" s="49" t="s">
        <v>19683</v>
      </c>
      <c r="C21647" s="49" t="s">
        <v>213</v>
      </c>
    </row>
    <row r="21648" spans="2:3" hidden="1">
      <c r="B21648" s="49" t="s">
        <v>19684</v>
      </c>
      <c r="C21648" s="49" t="s">
        <v>213</v>
      </c>
    </row>
    <row r="21649" spans="2:3" hidden="1">
      <c r="B21649" s="49" t="s">
        <v>19685</v>
      </c>
      <c r="C21649" s="49" t="s">
        <v>213</v>
      </c>
    </row>
    <row r="21650" spans="2:3" hidden="1">
      <c r="B21650" s="49" t="s">
        <v>19686</v>
      </c>
      <c r="C21650" s="49" t="s">
        <v>213</v>
      </c>
    </row>
    <row r="21651" spans="2:3" hidden="1">
      <c r="B21651" s="49" t="s">
        <v>19687</v>
      </c>
      <c r="C21651" s="49" t="s">
        <v>213</v>
      </c>
    </row>
    <row r="21652" spans="2:3" hidden="1">
      <c r="B21652" s="49" t="s">
        <v>19688</v>
      </c>
      <c r="C21652" s="49" t="s">
        <v>213</v>
      </c>
    </row>
    <row r="21653" spans="2:3" hidden="1">
      <c r="B21653" s="49" t="s">
        <v>19689</v>
      </c>
      <c r="C21653" s="49" t="s">
        <v>213</v>
      </c>
    </row>
    <row r="21654" spans="2:3" hidden="1">
      <c r="B21654" s="49" t="s">
        <v>19690</v>
      </c>
      <c r="C21654" s="49" t="s">
        <v>213</v>
      </c>
    </row>
    <row r="21655" spans="2:3" hidden="1">
      <c r="B21655" s="49" t="s">
        <v>19691</v>
      </c>
      <c r="C21655" s="49" t="s">
        <v>211</v>
      </c>
    </row>
    <row r="21656" spans="2:3" hidden="1">
      <c r="B21656" s="49" t="s">
        <v>19692</v>
      </c>
      <c r="C21656" s="49" t="s">
        <v>211</v>
      </c>
    </row>
    <row r="21657" spans="2:3" hidden="1">
      <c r="B21657" s="49" t="s">
        <v>19693</v>
      </c>
      <c r="C21657" s="49" t="s">
        <v>211</v>
      </c>
    </row>
    <row r="21658" spans="2:3" hidden="1">
      <c r="B21658" s="49" t="s">
        <v>19694</v>
      </c>
      <c r="C21658" s="49" t="s">
        <v>211</v>
      </c>
    </row>
    <row r="21659" spans="2:3" hidden="1">
      <c r="B21659" s="49" t="s">
        <v>19695</v>
      </c>
      <c r="C21659" s="49" t="s">
        <v>211</v>
      </c>
    </row>
    <row r="21660" spans="2:3" hidden="1">
      <c r="B21660" s="49" t="s">
        <v>19696</v>
      </c>
      <c r="C21660" s="49" t="s">
        <v>211</v>
      </c>
    </row>
    <row r="21661" spans="2:3" hidden="1">
      <c r="B21661" s="49" t="s">
        <v>19697</v>
      </c>
      <c r="C21661" s="49" t="s">
        <v>211</v>
      </c>
    </row>
    <row r="21662" spans="2:3" hidden="1">
      <c r="B21662" s="49" t="s">
        <v>19698</v>
      </c>
      <c r="C21662" s="49" t="s">
        <v>211</v>
      </c>
    </row>
    <row r="21663" spans="2:3" hidden="1">
      <c r="B21663" s="49" t="s">
        <v>19699</v>
      </c>
      <c r="C21663" s="49" t="s">
        <v>211</v>
      </c>
    </row>
    <row r="21664" spans="2:3" hidden="1">
      <c r="B21664" s="49" t="s">
        <v>19700</v>
      </c>
      <c r="C21664" s="49" t="s">
        <v>211</v>
      </c>
    </row>
    <row r="21665" spans="2:3" hidden="1">
      <c r="B21665" s="49" t="s">
        <v>19701</v>
      </c>
      <c r="C21665" s="49" t="s">
        <v>211</v>
      </c>
    </row>
    <row r="21666" spans="2:3" hidden="1">
      <c r="B21666" s="49" t="s">
        <v>19702</v>
      </c>
      <c r="C21666" s="49" t="s">
        <v>211</v>
      </c>
    </row>
    <row r="21667" spans="2:3" hidden="1">
      <c r="B21667" s="49" t="s">
        <v>19703</v>
      </c>
      <c r="C21667" s="49" t="s">
        <v>211</v>
      </c>
    </row>
    <row r="21668" spans="2:3" hidden="1">
      <c r="B21668" s="49" t="s">
        <v>19704</v>
      </c>
      <c r="C21668" s="49" t="s">
        <v>211</v>
      </c>
    </row>
    <row r="21669" spans="2:3" hidden="1">
      <c r="B21669" s="49" t="s">
        <v>19705</v>
      </c>
      <c r="C21669" s="49" t="s">
        <v>211</v>
      </c>
    </row>
    <row r="21670" spans="2:3" hidden="1">
      <c r="B21670" s="49" t="s">
        <v>19706</v>
      </c>
      <c r="C21670" s="49" t="s">
        <v>211</v>
      </c>
    </row>
    <row r="21671" spans="2:3" hidden="1">
      <c r="B21671" s="49" t="s">
        <v>19707</v>
      </c>
      <c r="C21671" s="49" t="s">
        <v>211</v>
      </c>
    </row>
    <row r="21672" spans="2:3" hidden="1">
      <c r="B21672" s="49" t="s">
        <v>19708</v>
      </c>
      <c r="C21672" s="49" t="s">
        <v>211</v>
      </c>
    </row>
    <row r="21673" spans="2:3" hidden="1">
      <c r="B21673" s="49" t="s">
        <v>19709</v>
      </c>
      <c r="C21673" s="49" t="s">
        <v>211</v>
      </c>
    </row>
    <row r="21674" spans="2:3" hidden="1">
      <c r="B21674" s="49" t="s">
        <v>19710</v>
      </c>
      <c r="C21674" s="49" t="s">
        <v>211</v>
      </c>
    </row>
    <row r="21675" spans="2:3" hidden="1">
      <c r="B21675" s="49" t="s">
        <v>19711</v>
      </c>
      <c r="C21675" s="49" t="s">
        <v>211</v>
      </c>
    </row>
    <row r="21676" spans="2:3" hidden="1">
      <c r="B21676" s="49" t="s">
        <v>19712</v>
      </c>
      <c r="C21676" s="49" t="s">
        <v>211</v>
      </c>
    </row>
    <row r="21677" spans="2:3" hidden="1">
      <c r="B21677" s="49" t="s">
        <v>19713</v>
      </c>
      <c r="C21677" s="49" t="s">
        <v>211</v>
      </c>
    </row>
    <row r="21678" spans="2:3" hidden="1">
      <c r="B21678" s="49" t="s">
        <v>19714</v>
      </c>
      <c r="C21678" s="49" t="s">
        <v>211</v>
      </c>
    </row>
    <row r="21679" spans="2:3" hidden="1">
      <c r="B21679" s="49" t="s">
        <v>19715</v>
      </c>
      <c r="C21679" s="49" t="s">
        <v>211</v>
      </c>
    </row>
    <row r="21680" spans="2:3" hidden="1">
      <c r="B21680" s="49" t="s">
        <v>19716</v>
      </c>
      <c r="C21680" s="49" t="s">
        <v>211</v>
      </c>
    </row>
    <row r="21681" spans="2:3" hidden="1">
      <c r="B21681" s="49" t="s">
        <v>19717</v>
      </c>
      <c r="C21681" s="49" t="s">
        <v>211</v>
      </c>
    </row>
    <row r="21682" spans="2:3" hidden="1">
      <c r="B21682" s="49" t="s">
        <v>19718</v>
      </c>
      <c r="C21682" s="49" t="s">
        <v>210</v>
      </c>
    </row>
    <row r="21683" spans="2:3" hidden="1">
      <c r="B21683" s="49" t="s">
        <v>19719</v>
      </c>
      <c r="C21683" s="49" t="s">
        <v>210</v>
      </c>
    </row>
    <row r="21684" spans="2:3" hidden="1">
      <c r="B21684" s="49" t="s">
        <v>19720</v>
      </c>
      <c r="C21684" s="49" t="s">
        <v>210</v>
      </c>
    </row>
    <row r="21685" spans="2:3" hidden="1">
      <c r="B21685" s="49" t="s">
        <v>19721</v>
      </c>
      <c r="C21685" s="49" t="s">
        <v>210</v>
      </c>
    </row>
    <row r="21686" spans="2:3" hidden="1">
      <c r="B21686" s="49" t="s">
        <v>19722</v>
      </c>
      <c r="C21686" s="49" t="s">
        <v>210</v>
      </c>
    </row>
    <row r="21687" spans="2:3" hidden="1">
      <c r="B21687" s="49" t="s">
        <v>19723</v>
      </c>
      <c r="C21687" s="49" t="s">
        <v>210</v>
      </c>
    </row>
    <row r="21688" spans="2:3" hidden="1">
      <c r="B21688" s="49" t="s">
        <v>19724</v>
      </c>
      <c r="C21688" s="49" t="s">
        <v>210</v>
      </c>
    </row>
    <row r="21689" spans="2:3" hidden="1">
      <c r="B21689" s="49" t="s">
        <v>19725</v>
      </c>
      <c r="C21689" s="49" t="s">
        <v>210</v>
      </c>
    </row>
    <row r="21690" spans="2:3" hidden="1">
      <c r="B21690" s="49" t="s">
        <v>19726</v>
      </c>
      <c r="C21690" s="49" t="s">
        <v>210</v>
      </c>
    </row>
    <row r="21691" spans="2:3" hidden="1">
      <c r="B21691" s="49" t="s">
        <v>19727</v>
      </c>
      <c r="C21691" s="49" t="s">
        <v>210</v>
      </c>
    </row>
    <row r="21692" spans="2:3" hidden="1">
      <c r="B21692" s="49" t="s">
        <v>19728</v>
      </c>
      <c r="C21692" s="49" t="s">
        <v>210</v>
      </c>
    </row>
    <row r="21693" spans="2:3" hidden="1">
      <c r="B21693" s="49" t="s">
        <v>19729</v>
      </c>
      <c r="C21693" s="49" t="s">
        <v>210</v>
      </c>
    </row>
    <row r="21694" spans="2:3" hidden="1">
      <c r="B21694" s="49" t="s">
        <v>19730</v>
      </c>
      <c r="C21694" s="49" t="s">
        <v>210</v>
      </c>
    </row>
    <row r="21695" spans="2:3" hidden="1">
      <c r="B21695" s="49" t="s">
        <v>19731</v>
      </c>
      <c r="C21695" s="49" t="s">
        <v>210</v>
      </c>
    </row>
    <row r="21696" spans="2:3" hidden="1">
      <c r="B21696" s="49" t="s">
        <v>19732</v>
      </c>
      <c r="C21696" s="49" t="s">
        <v>210</v>
      </c>
    </row>
    <row r="21697" spans="2:3" hidden="1">
      <c r="B21697" s="49" t="s">
        <v>19733</v>
      </c>
      <c r="C21697" s="49" t="s">
        <v>210</v>
      </c>
    </row>
    <row r="21698" spans="2:3" hidden="1">
      <c r="B21698" s="49" t="s">
        <v>19734</v>
      </c>
      <c r="C21698" s="49" t="s">
        <v>210</v>
      </c>
    </row>
    <row r="21699" spans="2:3" hidden="1">
      <c r="B21699" s="49" t="s">
        <v>19735</v>
      </c>
      <c r="C21699" s="49" t="s">
        <v>210</v>
      </c>
    </row>
    <row r="21700" spans="2:3" hidden="1">
      <c r="B21700" s="49" t="s">
        <v>19736</v>
      </c>
      <c r="C21700" s="49" t="s">
        <v>210</v>
      </c>
    </row>
    <row r="21701" spans="2:3" hidden="1">
      <c r="B21701" s="49" t="s">
        <v>19737</v>
      </c>
      <c r="C21701" s="49" t="s">
        <v>210</v>
      </c>
    </row>
    <row r="21702" spans="2:3" hidden="1">
      <c r="B21702" s="49" t="s">
        <v>19738</v>
      </c>
      <c r="C21702" s="49" t="s">
        <v>210</v>
      </c>
    </row>
    <row r="21703" spans="2:3" hidden="1">
      <c r="B21703" s="49" t="s">
        <v>19739</v>
      </c>
      <c r="C21703" s="49" t="s">
        <v>210</v>
      </c>
    </row>
    <row r="21704" spans="2:3" hidden="1">
      <c r="B21704" s="49" t="s">
        <v>19740</v>
      </c>
      <c r="C21704" s="49" t="s">
        <v>210</v>
      </c>
    </row>
    <row r="21705" spans="2:3" hidden="1">
      <c r="B21705" s="49" t="s">
        <v>19741</v>
      </c>
      <c r="C21705" s="49" t="s">
        <v>210</v>
      </c>
    </row>
    <row r="21706" spans="2:3" hidden="1">
      <c r="B21706" s="49" t="s">
        <v>19742</v>
      </c>
      <c r="C21706" s="49" t="s">
        <v>210</v>
      </c>
    </row>
    <row r="21707" spans="2:3" hidden="1">
      <c r="B21707" s="49" t="s">
        <v>19743</v>
      </c>
      <c r="C21707" s="49" t="s">
        <v>210</v>
      </c>
    </row>
    <row r="21708" spans="2:3" hidden="1">
      <c r="B21708" s="49" t="s">
        <v>19744</v>
      </c>
      <c r="C21708" s="49" t="s">
        <v>210</v>
      </c>
    </row>
    <row r="21709" spans="2:3" hidden="1">
      <c r="B21709" s="49" t="s">
        <v>19745</v>
      </c>
      <c r="C21709" s="49" t="s">
        <v>210</v>
      </c>
    </row>
    <row r="21710" spans="2:3" hidden="1">
      <c r="B21710" s="49" t="s">
        <v>19746</v>
      </c>
      <c r="C21710" s="49" t="s">
        <v>210</v>
      </c>
    </row>
    <row r="21711" spans="2:3" hidden="1">
      <c r="B21711" s="49" t="s">
        <v>19747</v>
      </c>
      <c r="C21711" s="49" t="s">
        <v>210</v>
      </c>
    </row>
    <row r="21712" spans="2:3" hidden="1">
      <c r="B21712" s="49" t="s">
        <v>19748</v>
      </c>
      <c r="C21712" s="49" t="s">
        <v>210</v>
      </c>
    </row>
    <row r="21713" spans="2:3" hidden="1">
      <c r="B21713" s="49" t="s">
        <v>19749</v>
      </c>
      <c r="C21713" s="49" t="s">
        <v>210</v>
      </c>
    </row>
    <row r="21714" spans="2:3" hidden="1">
      <c r="B21714" s="49" t="s">
        <v>19750</v>
      </c>
      <c r="C21714" s="49" t="s">
        <v>210</v>
      </c>
    </row>
    <row r="21715" spans="2:3" hidden="1">
      <c r="B21715" s="49" t="s">
        <v>19751</v>
      </c>
      <c r="C21715" s="49" t="s">
        <v>210</v>
      </c>
    </row>
    <row r="21716" spans="2:3" hidden="1">
      <c r="B21716" s="49" t="s">
        <v>19752</v>
      </c>
      <c r="C21716" s="49" t="s">
        <v>210</v>
      </c>
    </row>
    <row r="21717" spans="2:3" hidden="1">
      <c r="B21717" s="49" t="s">
        <v>19753</v>
      </c>
      <c r="C21717" s="49" t="s">
        <v>210</v>
      </c>
    </row>
    <row r="21718" spans="2:3" hidden="1">
      <c r="B21718" s="49" t="s">
        <v>19754</v>
      </c>
      <c r="C21718" s="49" t="s">
        <v>210</v>
      </c>
    </row>
    <row r="21719" spans="2:3" hidden="1">
      <c r="B21719" s="49" t="s">
        <v>19755</v>
      </c>
      <c r="C21719" s="49" t="s">
        <v>210</v>
      </c>
    </row>
    <row r="21720" spans="2:3" hidden="1">
      <c r="B21720" s="49" t="s">
        <v>19756</v>
      </c>
      <c r="C21720" s="49" t="s">
        <v>210</v>
      </c>
    </row>
    <row r="21721" spans="2:3" hidden="1">
      <c r="B21721" s="49" t="s">
        <v>19757</v>
      </c>
      <c r="C21721" s="49" t="s">
        <v>210</v>
      </c>
    </row>
    <row r="21722" spans="2:3" hidden="1">
      <c r="B21722" s="49" t="s">
        <v>19758</v>
      </c>
      <c r="C21722" s="49" t="s">
        <v>210</v>
      </c>
    </row>
    <row r="21723" spans="2:3" hidden="1">
      <c r="B21723" s="49" t="s">
        <v>19759</v>
      </c>
      <c r="C21723" s="49" t="s">
        <v>210</v>
      </c>
    </row>
    <row r="21724" spans="2:3" hidden="1">
      <c r="B21724" s="49" t="s">
        <v>19760</v>
      </c>
      <c r="C21724" s="49" t="s">
        <v>210</v>
      </c>
    </row>
    <row r="21725" spans="2:3" hidden="1">
      <c r="B21725" s="49" t="s">
        <v>19761</v>
      </c>
      <c r="C21725" s="49" t="s">
        <v>210</v>
      </c>
    </row>
    <row r="21726" spans="2:3" hidden="1">
      <c r="B21726" s="49" t="s">
        <v>19762</v>
      </c>
      <c r="C21726" s="49" t="s">
        <v>210</v>
      </c>
    </row>
    <row r="21727" spans="2:3" hidden="1">
      <c r="B21727" s="49" t="s">
        <v>19763</v>
      </c>
      <c r="C21727" s="49" t="s">
        <v>210</v>
      </c>
    </row>
    <row r="21728" spans="2:3" hidden="1">
      <c r="B21728" s="49" t="s">
        <v>19764</v>
      </c>
      <c r="C21728" s="49" t="s">
        <v>210</v>
      </c>
    </row>
    <row r="21729" spans="2:3" hidden="1">
      <c r="B21729" s="49" t="s">
        <v>19765</v>
      </c>
      <c r="C21729" s="49" t="s">
        <v>210</v>
      </c>
    </row>
    <row r="21730" spans="2:3" hidden="1">
      <c r="B21730" s="49" t="s">
        <v>19766</v>
      </c>
      <c r="C21730" s="49" t="s">
        <v>210</v>
      </c>
    </row>
    <row r="21731" spans="2:3" hidden="1">
      <c r="B21731" s="49" t="s">
        <v>19767</v>
      </c>
      <c r="C21731" s="49" t="s">
        <v>210</v>
      </c>
    </row>
    <row r="21732" spans="2:3" hidden="1">
      <c r="B21732" s="49" t="s">
        <v>19768</v>
      </c>
      <c r="C21732" s="49" t="s">
        <v>210</v>
      </c>
    </row>
    <row r="21733" spans="2:3" hidden="1">
      <c r="B21733" s="49" t="s">
        <v>19769</v>
      </c>
      <c r="C21733" s="49" t="s">
        <v>210</v>
      </c>
    </row>
    <row r="21734" spans="2:3" hidden="1">
      <c r="B21734" s="49" t="s">
        <v>19770</v>
      </c>
      <c r="C21734" s="49" t="s">
        <v>210</v>
      </c>
    </row>
    <row r="21735" spans="2:3" hidden="1">
      <c r="B21735" s="49" t="s">
        <v>19771</v>
      </c>
      <c r="C21735" s="49" t="s">
        <v>210</v>
      </c>
    </row>
    <row r="21736" spans="2:3" hidden="1">
      <c r="B21736" s="49" t="s">
        <v>19772</v>
      </c>
      <c r="C21736" s="49" t="s">
        <v>210</v>
      </c>
    </row>
    <row r="21737" spans="2:3" hidden="1">
      <c r="B21737" s="49" t="s">
        <v>19773</v>
      </c>
      <c r="C21737" s="49" t="s">
        <v>210</v>
      </c>
    </row>
    <row r="21738" spans="2:3" hidden="1">
      <c r="B21738" s="49" t="s">
        <v>19774</v>
      </c>
      <c r="C21738" s="49" t="s">
        <v>210</v>
      </c>
    </row>
    <row r="21739" spans="2:3" hidden="1">
      <c r="B21739" s="49" t="s">
        <v>19775</v>
      </c>
      <c r="C21739" s="49" t="s">
        <v>210</v>
      </c>
    </row>
    <row r="21740" spans="2:3" hidden="1">
      <c r="B21740" s="49" t="s">
        <v>19776</v>
      </c>
      <c r="C21740" s="49" t="s">
        <v>210</v>
      </c>
    </row>
    <row r="21741" spans="2:3" hidden="1">
      <c r="B21741" s="49" t="s">
        <v>19777</v>
      </c>
      <c r="C21741" s="49" t="s">
        <v>210</v>
      </c>
    </row>
    <row r="21742" spans="2:3" hidden="1">
      <c r="B21742" s="49" t="s">
        <v>19778</v>
      </c>
      <c r="C21742" s="49" t="s">
        <v>210</v>
      </c>
    </row>
    <row r="21743" spans="2:3" hidden="1">
      <c r="B21743" s="49" t="s">
        <v>19779</v>
      </c>
      <c r="C21743" s="49" t="s">
        <v>210</v>
      </c>
    </row>
    <row r="21744" spans="2:3" hidden="1">
      <c r="B21744" s="49" t="s">
        <v>19780</v>
      </c>
      <c r="C21744" s="49" t="s">
        <v>210</v>
      </c>
    </row>
    <row r="21745" spans="2:3" hidden="1">
      <c r="B21745" s="49" t="s">
        <v>19781</v>
      </c>
      <c r="C21745" s="49" t="s">
        <v>210</v>
      </c>
    </row>
    <row r="21746" spans="2:3" hidden="1">
      <c r="B21746" s="49" t="s">
        <v>19782</v>
      </c>
      <c r="C21746" s="49" t="s">
        <v>210</v>
      </c>
    </row>
    <row r="21747" spans="2:3" hidden="1">
      <c r="B21747" s="49" t="s">
        <v>19783</v>
      </c>
      <c r="C21747" s="49" t="s">
        <v>210</v>
      </c>
    </row>
    <row r="21748" spans="2:3" hidden="1">
      <c r="B21748" s="49" t="s">
        <v>19784</v>
      </c>
      <c r="C21748" s="49" t="s">
        <v>210</v>
      </c>
    </row>
    <row r="21749" spans="2:3" hidden="1">
      <c r="B21749" s="49" t="s">
        <v>19785</v>
      </c>
      <c r="C21749" s="49" t="s">
        <v>210</v>
      </c>
    </row>
    <row r="21750" spans="2:3" hidden="1">
      <c r="B21750" s="49" t="s">
        <v>19786</v>
      </c>
      <c r="C21750" s="49" t="s">
        <v>210</v>
      </c>
    </row>
    <row r="21751" spans="2:3" hidden="1">
      <c r="B21751" s="49" t="s">
        <v>19787</v>
      </c>
      <c r="C21751" s="49" t="s">
        <v>210</v>
      </c>
    </row>
    <row r="21752" spans="2:3" hidden="1">
      <c r="B21752" s="49" t="s">
        <v>19788</v>
      </c>
      <c r="C21752" s="49" t="s">
        <v>210</v>
      </c>
    </row>
    <row r="21753" spans="2:3" hidden="1">
      <c r="B21753" s="49" t="s">
        <v>19789</v>
      </c>
      <c r="C21753" s="49" t="s">
        <v>210</v>
      </c>
    </row>
    <row r="21754" spans="2:3" hidden="1">
      <c r="B21754" s="49" t="s">
        <v>19790</v>
      </c>
      <c r="C21754" s="49" t="s">
        <v>210</v>
      </c>
    </row>
    <row r="21755" spans="2:3" hidden="1">
      <c r="B21755" s="49" t="s">
        <v>19791</v>
      </c>
      <c r="C21755" s="49" t="s">
        <v>210</v>
      </c>
    </row>
    <row r="21756" spans="2:3" hidden="1">
      <c r="B21756" s="49" t="s">
        <v>19792</v>
      </c>
      <c r="C21756" s="49" t="s">
        <v>210</v>
      </c>
    </row>
    <row r="21757" spans="2:3" hidden="1">
      <c r="B21757" s="49" t="s">
        <v>19793</v>
      </c>
      <c r="C21757" s="49" t="s">
        <v>210</v>
      </c>
    </row>
    <row r="21758" spans="2:3" hidden="1">
      <c r="B21758" s="49" t="s">
        <v>19794</v>
      </c>
      <c r="C21758" s="49" t="s">
        <v>210</v>
      </c>
    </row>
    <row r="21759" spans="2:3" hidden="1">
      <c r="B21759" s="49" t="s">
        <v>19795</v>
      </c>
      <c r="C21759" s="49" t="s">
        <v>210</v>
      </c>
    </row>
    <row r="21760" spans="2:3" hidden="1">
      <c r="B21760" s="49" t="s">
        <v>19796</v>
      </c>
      <c r="C21760" s="49" t="s">
        <v>210</v>
      </c>
    </row>
    <row r="21761" spans="2:3" hidden="1">
      <c r="B21761" s="49" t="s">
        <v>19797</v>
      </c>
      <c r="C21761" s="49" t="s">
        <v>210</v>
      </c>
    </row>
    <row r="21762" spans="2:3" hidden="1">
      <c r="B21762" s="49" t="s">
        <v>19798</v>
      </c>
      <c r="C21762" s="49" t="s">
        <v>210</v>
      </c>
    </row>
    <row r="21763" spans="2:3" hidden="1">
      <c r="B21763" s="49" t="s">
        <v>19799</v>
      </c>
      <c r="C21763" s="49" t="s">
        <v>210</v>
      </c>
    </row>
    <row r="21764" spans="2:3" hidden="1">
      <c r="B21764" s="49" t="s">
        <v>19800</v>
      </c>
      <c r="C21764" s="49" t="s">
        <v>210</v>
      </c>
    </row>
    <row r="21765" spans="2:3" hidden="1">
      <c r="B21765" s="49" t="s">
        <v>19801</v>
      </c>
      <c r="C21765" s="49" t="s">
        <v>210</v>
      </c>
    </row>
    <row r="21766" spans="2:3" hidden="1">
      <c r="B21766" s="49" t="s">
        <v>19802</v>
      </c>
      <c r="C21766" s="49" t="s">
        <v>210</v>
      </c>
    </row>
    <row r="21767" spans="2:3" hidden="1">
      <c r="B21767" s="49" t="s">
        <v>19803</v>
      </c>
      <c r="C21767" s="49" t="s">
        <v>210</v>
      </c>
    </row>
    <row r="21768" spans="2:3" hidden="1">
      <c r="B21768" s="49" t="s">
        <v>19804</v>
      </c>
      <c r="C21768" s="49" t="s">
        <v>210</v>
      </c>
    </row>
    <row r="21769" spans="2:3" hidden="1">
      <c r="B21769" s="49" t="s">
        <v>19805</v>
      </c>
      <c r="C21769" s="49" t="s">
        <v>210</v>
      </c>
    </row>
    <row r="21770" spans="2:3" hidden="1">
      <c r="B21770" s="49" t="s">
        <v>19806</v>
      </c>
      <c r="C21770" s="49" t="s">
        <v>210</v>
      </c>
    </row>
    <row r="21771" spans="2:3" hidden="1">
      <c r="B21771" s="49" t="s">
        <v>19807</v>
      </c>
      <c r="C21771" s="49" t="s">
        <v>210</v>
      </c>
    </row>
    <row r="21772" spans="2:3" hidden="1">
      <c r="B21772" s="49" t="s">
        <v>19808</v>
      </c>
      <c r="C21772" s="49" t="s">
        <v>210</v>
      </c>
    </row>
    <row r="21773" spans="2:3" hidden="1">
      <c r="B21773" s="49" t="s">
        <v>19809</v>
      </c>
      <c r="C21773" s="49" t="s">
        <v>210</v>
      </c>
    </row>
    <row r="21774" spans="2:3" hidden="1">
      <c r="B21774" s="49" t="s">
        <v>19810</v>
      </c>
      <c r="C21774" s="49" t="s">
        <v>210</v>
      </c>
    </row>
    <row r="21775" spans="2:3" hidden="1">
      <c r="B21775" s="49" t="s">
        <v>19811</v>
      </c>
      <c r="C21775" s="49" t="s">
        <v>210</v>
      </c>
    </row>
    <row r="21776" spans="2:3" hidden="1">
      <c r="B21776" s="49" t="s">
        <v>19812</v>
      </c>
      <c r="C21776" s="49" t="s">
        <v>210</v>
      </c>
    </row>
    <row r="21777" spans="2:3" hidden="1">
      <c r="B21777" s="49" t="s">
        <v>19813</v>
      </c>
      <c r="C21777" s="49" t="s">
        <v>210</v>
      </c>
    </row>
    <row r="21778" spans="2:3" hidden="1">
      <c r="B21778" s="49" t="s">
        <v>19814</v>
      </c>
      <c r="C21778" s="49" t="s">
        <v>210</v>
      </c>
    </row>
    <row r="21779" spans="2:3" hidden="1">
      <c r="B21779" s="49" t="s">
        <v>19815</v>
      </c>
      <c r="C21779" s="49" t="s">
        <v>210</v>
      </c>
    </row>
    <row r="21780" spans="2:3" hidden="1">
      <c r="B21780" s="49" t="s">
        <v>19816</v>
      </c>
      <c r="C21780" s="49" t="s">
        <v>210</v>
      </c>
    </row>
    <row r="21781" spans="2:3" hidden="1">
      <c r="B21781" s="49" t="s">
        <v>19817</v>
      </c>
      <c r="C21781" s="49" t="s">
        <v>210</v>
      </c>
    </row>
    <row r="21782" spans="2:3" hidden="1">
      <c r="B21782" s="49" t="s">
        <v>19818</v>
      </c>
      <c r="C21782" s="49" t="s">
        <v>210</v>
      </c>
    </row>
    <row r="21783" spans="2:3" hidden="1">
      <c r="B21783" s="49" t="s">
        <v>19819</v>
      </c>
      <c r="C21783" s="49" t="s">
        <v>210</v>
      </c>
    </row>
    <row r="21784" spans="2:3" hidden="1">
      <c r="B21784" s="49" t="s">
        <v>19820</v>
      </c>
      <c r="C21784" s="49" t="s">
        <v>210</v>
      </c>
    </row>
    <row r="21785" spans="2:3" hidden="1">
      <c r="B21785" s="49" t="s">
        <v>19821</v>
      </c>
      <c r="C21785" s="49" t="s">
        <v>210</v>
      </c>
    </row>
    <row r="21786" spans="2:3" hidden="1">
      <c r="B21786" s="49" t="s">
        <v>19822</v>
      </c>
      <c r="C21786" s="49" t="s">
        <v>210</v>
      </c>
    </row>
    <row r="21787" spans="2:3" hidden="1">
      <c r="B21787" s="49" t="s">
        <v>19823</v>
      </c>
      <c r="C21787" s="49" t="s">
        <v>210</v>
      </c>
    </row>
    <row r="21788" spans="2:3" hidden="1">
      <c r="B21788" s="49" t="s">
        <v>19824</v>
      </c>
      <c r="C21788" s="49" t="s">
        <v>210</v>
      </c>
    </row>
    <row r="21789" spans="2:3" hidden="1">
      <c r="B21789" s="49" t="s">
        <v>19825</v>
      </c>
      <c r="C21789" s="49" t="s">
        <v>210</v>
      </c>
    </row>
    <row r="21790" spans="2:3" hidden="1">
      <c r="B21790" s="49" t="s">
        <v>19826</v>
      </c>
      <c r="C21790" s="49" t="s">
        <v>211</v>
      </c>
    </row>
    <row r="21791" spans="2:3" hidden="1">
      <c r="B21791" s="49" t="s">
        <v>19827</v>
      </c>
      <c r="C21791" s="49" t="s">
        <v>210</v>
      </c>
    </row>
    <row r="21792" spans="2:3" hidden="1">
      <c r="B21792" s="49" t="s">
        <v>19828</v>
      </c>
      <c r="C21792" s="49" t="s">
        <v>210</v>
      </c>
    </row>
    <row r="21793" spans="2:3" hidden="1">
      <c r="B21793" s="49" t="s">
        <v>19829</v>
      </c>
      <c r="C21793" s="49" t="s">
        <v>210</v>
      </c>
    </row>
    <row r="21794" spans="2:3" hidden="1">
      <c r="B21794" s="49" t="s">
        <v>19830</v>
      </c>
      <c r="C21794" s="49" t="s">
        <v>210</v>
      </c>
    </row>
    <row r="21795" spans="2:3" hidden="1">
      <c r="B21795" s="49" t="s">
        <v>19831</v>
      </c>
      <c r="C21795" s="49" t="s">
        <v>210</v>
      </c>
    </row>
    <row r="21796" spans="2:3" hidden="1">
      <c r="B21796" s="49" t="s">
        <v>19832</v>
      </c>
      <c r="C21796" s="49" t="s">
        <v>210</v>
      </c>
    </row>
    <row r="21797" spans="2:3" hidden="1">
      <c r="B21797" s="49" t="s">
        <v>19833</v>
      </c>
      <c r="C21797" s="49" t="s">
        <v>210</v>
      </c>
    </row>
    <row r="21798" spans="2:3" hidden="1">
      <c r="B21798" s="49" t="s">
        <v>19834</v>
      </c>
      <c r="C21798" s="49" t="s">
        <v>210</v>
      </c>
    </row>
    <row r="21799" spans="2:3" hidden="1">
      <c r="B21799" s="49" t="s">
        <v>19835</v>
      </c>
      <c r="C21799" s="49" t="s">
        <v>210</v>
      </c>
    </row>
    <row r="21800" spans="2:3" hidden="1">
      <c r="B21800" s="49" t="s">
        <v>19836</v>
      </c>
      <c r="C21800" s="49" t="s">
        <v>210</v>
      </c>
    </row>
    <row r="21801" spans="2:3" hidden="1">
      <c r="B21801" s="49" t="s">
        <v>19837</v>
      </c>
      <c r="C21801" s="49" t="s">
        <v>210</v>
      </c>
    </row>
    <row r="21802" spans="2:3" hidden="1">
      <c r="B21802" s="49" t="s">
        <v>19838</v>
      </c>
      <c r="C21802" s="49" t="s">
        <v>210</v>
      </c>
    </row>
    <row r="21803" spans="2:3" hidden="1">
      <c r="B21803" s="49" t="s">
        <v>19839</v>
      </c>
      <c r="C21803" s="49" t="s">
        <v>210</v>
      </c>
    </row>
    <row r="21804" spans="2:3" hidden="1">
      <c r="B21804" s="49" t="s">
        <v>19840</v>
      </c>
      <c r="C21804" s="49" t="s">
        <v>210</v>
      </c>
    </row>
    <row r="21805" spans="2:3" hidden="1">
      <c r="B21805" s="49" t="s">
        <v>19841</v>
      </c>
      <c r="C21805" s="49" t="s">
        <v>210</v>
      </c>
    </row>
    <row r="21806" spans="2:3" hidden="1">
      <c r="B21806" s="49" t="s">
        <v>19842</v>
      </c>
      <c r="C21806" s="49" t="s">
        <v>210</v>
      </c>
    </row>
    <row r="21807" spans="2:3" hidden="1">
      <c r="B21807" s="49" t="s">
        <v>19843</v>
      </c>
      <c r="C21807" s="49" t="s">
        <v>210</v>
      </c>
    </row>
    <row r="21808" spans="2:3" hidden="1">
      <c r="B21808" s="49" t="s">
        <v>19844</v>
      </c>
      <c r="C21808" s="49" t="s">
        <v>210</v>
      </c>
    </row>
    <row r="21809" spans="2:3" hidden="1">
      <c r="B21809" s="49" t="s">
        <v>19845</v>
      </c>
      <c r="C21809" s="49" t="s">
        <v>210</v>
      </c>
    </row>
    <row r="21810" spans="2:3" hidden="1">
      <c r="B21810" s="49" t="s">
        <v>19846</v>
      </c>
      <c r="C21810" s="49" t="s">
        <v>210</v>
      </c>
    </row>
    <row r="21811" spans="2:3" hidden="1">
      <c r="B21811" s="49" t="s">
        <v>19847</v>
      </c>
      <c r="C21811" s="49" t="s">
        <v>210</v>
      </c>
    </row>
    <row r="21812" spans="2:3" hidden="1">
      <c r="B21812" s="49" t="s">
        <v>19848</v>
      </c>
      <c r="C21812" s="49" t="s">
        <v>210</v>
      </c>
    </row>
    <row r="21813" spans="2:3" hidden="1">
      <c r="B21813" s="49" t="s">
        <v>19849</v>
      </c>
      <c r="C21813" s="49" t="s">
        <v>210</v>
      </c>
    </row>
    <row r="21814" spans="2:3" hidden="1">
      <c r="B21814" s="49" t="s">
        <v>19850</v>
      </c>
      <c r="C21814" s="49" t="s">
        <v>210</v>
      </c>
    </row>
    <row r="21815" spans="2:3" hidden="1">
      <c r="B21815" s="49" t="s">
        <v>19851</v>
      </c>
      <c r="C21815" s="49" t="s">
        <v>210</v>
      </c>
    </row>
    <row r="21816" spans="2:3" hidden="1">
      <c r="B21816" s="49" t="s">
        <v>19852</v>
      </c>
      <c r="C21816" s="49" t="s">
        <v>210</v>
      </c>
    </row>
    <row r="21817" spans="2:3" hidden="1">
      <c r="B21817" s="49" t="s">
        <v>19853</v>
      </c>
      <c r="C21817" s="49" t="s">
        <v>210</v>
      </c>
    </row>
    <row r="21818" spans="2:3" hidden="1">
      <c r="B21818" s="49" t="s">
        <v>19854</v>
      </c>
      <c r="C21818" s="49" t="s">
        <v>210</v>
      </c>
    </row>
    <row r="21819" spans="2:3" hidden="1">
      <c r="B21819" s="49" t="s">
        <v>19855</v>
      </c>
      <c r="C21819" s="49" t="s">
        <v>210</v>
      </c>
    </row>
    <row r="21820" spans="2:3" hidden="1">
      <c r="B21820" s="49" t="s">
        <v>19856</v>
      </c>
      <c r="C21820" s="49" t="s">
        <v>210</v>
      </c>
    </row>
    <row r="21821" spans="2:3" hidden="1">
      <c r="B21821" s="49" t="s">
        <v>19857</v>
      </c>
      <c r="C21821" s="49" t="s">
        <v>210</v>
      </c>
    </row>
    <row r="21822" spans="2:3" hidden="1">
      <c r="B21822" s="49" t="s">
        <v>19858</v>
      </c>
      <c r="C21822" s="49" t="s">
        <v>210</v>
      </c>
    </row>
    <row r="21823" spans="2:3" hidden="1">
      <c r="B21823" s="49" t="s">
        <v>19859</v>
      </c>
      <c r="C21823" s="49" t="s">
        <v>210</v>
      </c>
    </row>
    <row r="21824" spans="2:3" hidden="1">
      <c r="B21824" s="49" t="s">
        <v>19860</v>
      </c>
      <c r="C21824" s="49" t="s">
        <v>210</v>
      </c>
    </row>
    <row r="21825" spans="2:3" hidden="1">
      <c r="B21825" s="49" t="s">
        <v>19861</v>
      </c>
      <c r="C21825" s="49" t="s">
        <v>210</v>
      </c>
    </row>
    <row r="21826" spans="2:3" hidden="1">
      <c r="B21826" s="49" t="s">
        <v>19862</v>
      </c>
      <c r="C21826" s="49" t="s">
        <v>210</v>
      </c>
    </row>
    <row r="21827" spans="2:3" hidden="1">
      <c r="B21827" s="49" t="s">
        <v>19863</v>
      </c>
      <c r="C21827" s="49" t="s">
        <v>210</v>
      </c>
    </row>
    <row r="21828" spans="2:3" hidden="1">
      <c r="B21828" s="49" t="s">
        <v>19864</v>
      </c>
      <c r="C21828" s="49" t="s">
        <v>210</v>
      </c>
    </row>
    <row r="21829" spans="2:3" hidden="1">
      <c r="B21829" s="49" t="s">
        <v>19865</v>
      </c>
      <c r="C21829" s="49" t="s">
        <v>210</v>
      </c>
    </row>
    <row r="21830" spans="2:3" hidden="1">
      <c r="B21830" s="49" t="s">
        <v>19866</v>
      </c>
      <c r="C21830" s="49" t="s">
        <v>210</v>
      </c>
    </row>
    <row r="21831" spans="2:3" hidden="1">
      <c r="B21831" s="49" t="s">
        <v>19867</v>
      </c>
      <c r="C21831" s="49" t="s">
        <v>210</v>
      </c>
    </row>
    <row r="21832" spans="2:3" hidden="1">
      <c r="B21832" s="49" t="s">
        <v>19868</v>
      </c>
      <c r="C21832" s="49" t="s">
        <v>210</v>
      </c>
    </row>
    <row r="21833" spans="2:3" hidden="1">
      <c r="B21833" s="49" t="s">
        <v>19869</v>
      </c>
      <c r="C21833" s="49" t="s">
        <v>210</v>
      </c>
    </row>
    <row r="21834" spans="2:3" hidden="1">
      <c r="B21834" s="49" t="s">
        <v>19870</v>
      </c>
      <c r="C21834" s="49" t="s">
        <v>210</v>
      </c>
    </row>
    <row r="21835" spans="2:3" hidden="1">
      <c r="B21835" s="49" t="s">
        <v>19871</v>
      </c>
      <c r="C21835" s="49" t="s">
        <v>210</v>
      </c>
    </row>
    <row r="21836" spans="2:3" hidden="1">
      <c r="B21836" s="49" t="s">
        <v>19872</v>
      </c>
      <c r="C21836" s="49" t="s">
        <v>210</v>
      </c>
    </row>
    <row r="21837" spans="2:3" hidden="1">
      <c r="B21837" s="49" t="s">
        <v>19873</v>
      </c>
      <c r="C21837" s="49" t="s">
        <v>210</v>
      </c>
    </row>
    <row r="21838" spans="2:3" hidden="1">
      <c r="B21838" s="49" t="s">
        <v>19874</v>
      </c>
      <c r="C21838" s="49" t="s">
        <v>210</v>
      </c>
    </row>
    <row r="21839" spans="2:3" hidden="1">
      <c r="B21839" s="49" t="s">
        <v>19875</v>
      </c>
      <c r="C21839" s="49" t="s">
        <v>210</v>
      </c>
    </row>
    <row r="21840" spans="2:3" hidden="1">
      <c r="B21840" s="49" t="s">
        <v>19876</v>
      </c>
      <c r="C21840" s="49" t="s">
        <v>210</v>
      </c>
    </row>
    <row r="21841" spans="2:3" hidden="1">
      <c r="B21841" s="49" t="s">
        <v>19877</v>
      </c>
      <c r="C21841" s="49" t="s">
        <v>210</v>
      </c>
    </row>
    <row r="21842" spans="2:3" hidden="1">
      <c r="B21842" s="49" t="s">
        <v>19878</v>
      </c>
      <c r="C21842" s="49" t="s">
        <v>210</v>
      </c>
    </row>
    <row r="21843" spans="2:3" hidden="1">
      <c r="B21843" s="49" t="s">
        <v>19879</v>
      </c>
      <c r="C21843" s="49" t="s">
        <v>210</v>
      </c>
    </row>
    <row r="21844" spans="2:3" hidden="1">
      <c r="B21844" s="49" t="s">
        <v>19880</v>
      </c>
      <c r="C21844" s="49" t="s">
        <v>211</v>
      </c>
    </row>
    <row r="21845" spans="2:3" hidden="1">
      <c r="B21845" s="49" t="s">
        <v>19881</v>
      </c>
      <c r="C21845" s="49" t="s">
        <v>211</v>
      </c>
    </row>
    <row r="21846" spans="2:3" hidden="1">
      <c r="B21846" s="49" t="s">
        <v>19882</v>
      </c>
      <c r="C21846" s="49" t="s">
        <v>211</v>
      </c>
    </row>
    <row r="21847" spans="2:3" hidden="1">
      <c r="B21847" s="49" t="s">
        <v>19883</v>
      </c>
      <c r="C21847" s="49" t="s">
        <v>211</v>
      </c>
    </row>
    <row r="21848" spans="2:3" hidden="1">
      <c r="B21848" s="49" t="s">
        <v>19884</v>
      </c>
      <c r="C21848" s="49" t="s">
        <v>211</v>
      </c>
    </row>
    <row r="21849" spans="2:3" hidden="1">
      <c r="B21849" s="49" t="s">
        <v>19885</v>
      </c>
      <c r="C21849" s="49" t="s">
        <v>211</v>
      </c>
    </row>
    <row r="21850" spans="2:3" hidden="1">
      <c r="B21850" s="49" t="s">
        <v>19886</v>
      </c>
      <c r="C21850" s="49" t="s">
        <v>211</v>
      </c>
    </row>
    <row r="21851" spans="2:3" hidden="1">
      <c r="B21851" s="49" t="s">
        <v>19887</v>
      </c>
      <c r="C21851" s="49" t="s">
        <v>211</v>
      </c>
    </row>
    <row r="21852" spans="2:3" hidden="1">
      <c r="B21852" s="49" t="s">
        <v>19888</v>
      </c>
      <c r="C21852" s="49" t="s">
        <v>211</v>
      </c>
    </row>
    <row r="21853" spans="2:3" hidden="1">
      <c r="B21853" s="49" t="s">
        <v>19889</v>
      </c>
      <c r="C21853" s="49" t="s">
        <v>211</v>
      </c>
    </row>
    <row r="21854" spans="2:3" hidden="1">
      <c r="B21854" s="49" t="s">
        <v>19890</v>
      </c>
      <c r="C21854" s="49" t="s">
        <v>211</v>
      </c>
    </row>
    <row r="21855" spans="2:3" hidden="1">
      <c r="B21855" s="49" t="s">
        <v>19891</v>
      </c>
      <c r="C21855" s="49" t="s">
        <v>211</v>
      </c>
    </row>
    <row r="21856" spans="2:3" hidden="1">
      <c r="B21856" s="49" t="s">
        <v>19892</v>
      </c>
      <c r="C21856" s="49" t="s">
        <v>211</v>
      </c>
    </row>
    <row r="21857" spans="2:3" hidden="1">
      <c r="B21857" s="49" t="s">
        <v>19893</v>
      </c>
      <c r="C21857" s="49" t="s">
        <v>211</v>
      </c>
    </row>
    <row r="21858" spans="2:3" hidden="1">
      <c r="B21858" s="49" t="s">
        <v>19894</v>
      </c>
      <c r="C21858" s="49" t="s">
        <v>211</v>
      </c>
    </row>
    <row r="21859" spans="2:3" hidden="1">
      <c r="B21859" s="49" t="s">
        <v>19895</v>
      </c>
      <c r="C21859" s="49" t="s">
        <v>211</v>
      </c>
    </row>
    <row r="21860" spans="2:3" hidden="1">
      <c r="B21860" s="49" t="s">
        <v>19896</v>
      </c>
      <c r="C21860" s="49" t="s">
        <v>211</v>
      </c>
    </row>
    <row r="21861" spans="2:3" hidden="1">
      <c r="B21861" s="49" t="s">
        <v>19897</v>
      </c>
      <c r="C21861" s="49" t="s">
        <v>211</v>
      </c>
    </row>
    <row r="21862" spans="2:3" hidden="1">
      <c r="B21862" s="49" t="s">
        <v>19898</v>
      </c>
      <c r="C21862" s="49" t="s">
        <v>211</v>
      </c>
    </row>
    <row r="21863" spans="2:3" hidden="1">
      <c r="B21863" s="49" t="s">
        <v>19899</v>
      </c>
      <c r="C21863" s="49" t="s">
        <v>211</v>
      </c>
    </row>
    <row r="21864" spans="2:3" hidden="1">
      <c r="B21864" s="49" t="s">
        <v>19900</v>
      </c>
      <c r="C21864" s="49" t="s">
        <v>211</v>
      </c>
    </row>
    <row r="21865" spans="2:3" hidden="1">
      <c r="B21865" s="49" t="s">
        <v>19901</v>
      </c>
      <c r="C21865" s="49" t="s">
        <v>211</v>
      </c>
    </row>
    <row r="21866" spans="2:3" hidden="1">
      <c r="B21866" s="49" t="s">
        <v>19902</v>
      </c>
      <c r="C21866" s="49" t="s">
        <v>211</v>
      </c>
    </row>
    <row r="21867" spans="2:3" hidden="1">
      <c r="B21867" s="49" t="s">
        <v>19903</v>
      </c>
      <c r="C21867" s="49" t="s">
        <v>211</v>
      </c>
    </row>
    <row r="21868" spans="2:3" hidden="1">
      <c r="B21868" s="49" t="s">
        <v>19904</v>
      </c>
      <c r="C21868" s="49" t="s">
        <v>211</v>
      </c>
    </row>
    <row r="21869" spans="2:3" hidden="1">
      <c r="B21869" s="49" t="s">
        <v>19905</v>
      </c>
      <c r="C21869" s="49" t="s">
        <v>211</v>
      </c>
    </row>
    <row r="21870" spans="2:3" hidden="1">
      <c r="B21870" s="49" t="s">
        <v>19906</v>
      </c>
      <c r="C21870" s="49" t="s">
        <v>211</v>
      </c>
    </row>
    <row r="21871" spans="2:3" hidden="1">
      <c r="B21871" s="49" t="s">
        <v>19907</v>
      </c>
      <c r="C21871" s="49" t="s">
        <v>210</v>
      </c>
    </row>
    <row r="21872" spans="2:3" hidden="1">
      <c r="B21872" s="49" t="s">
        <v>19908</v>
      </c>
      <c r="C21872" s="49" t="s">
        <v>210</v>
      </c>
    </row>
    <row r="21873" spans="2:3" hidden="1">
      <c r="B21873" s="49" t="s">
        <v>19909</v>
      </c>
      <c r="C21873" s="49" t="s">
        <v>210</v>
      </c>
    </row>
    <row r="21874" spans="2:3" hidden="1">
      <c r="B21874" s="49" t="s">
        <v>19910</v>
      </c>
      <c r="C21874" s="49" t="s">
        <v>210</v>
      </c>
    </row>
    <row r="21875" spans="2:3" hidden="1">
      <c r="B21875" s="49" t="s">
        <v>19911</v>
      </c>
      <c r="C21875" s="49" t="s">
        <v>210</v>
      </c>
    </row>
    <row r="21876" spans="2:3" hidden="1">
      <c r="B21876" s="49" t="s">
        <v>19912</v>
      </c>
      <c r="C21876" s="49" t="s">
        <v>210</v>
      </c>
    </row>
    <row r="21877" spans="2:3" hidden="1">
      <c r="B21877" s="49" t="s">
        <v>19913</v>
      </c>
      <c r="C21877" s="49" t="s">
        <v>210</v>
      </c>
    </row>
    <row r="21878" spans="2:3" hidden="1">
      <c r="B21878" s="49" t="s">
        <v>19914</v>
      </c>
      <c r="C21878" s="49" t="s">
        <v>210</v>
      </c>
    </row>
    <row r="21879" spans="2:3" hidden="1">
      <c r="B21879" s="49" t="s">
        <v>19915</v>
      </c>
      <c r="C21879" s="49" t="s">
        <v>210</v>
      </c>
    </row>
    <row r="21880" spans="2:3" hidden="1">
      <c r="B21880" s="49" t="s">
        <v>19916</v>
      </c>
      <c r="C21880" s="49" t="s">
        <v>210</v>
      </c>
    </row>
    <row r="21881" spans="2:3" hidden="1">
      <c r="B21881" s="49" t="s">
        <v>19917</v>
      </c>
      <c r="C21881" s="49" t="s">
        <v>210</v>
      </c>
    </row>
    <row r="21882" spans="2:3" hidden="1">
      <c r="B21882" s="49" t="s">
        <v>19918</v>
      </c>
      <c r="C21882" s="49" t="s">
        <v>210</v>
      </c>
    </row>
    <row r="21883" spans="2:3" hidden="1">
      <c r="B21883" s="49" t="s">
        <v>19919</v>
      </c>
      <c r="C21883" s="49" t="s">
        <v>210</v>
      </c>
    </row>
    <row r="21884" spans="2:3" hidden="1">
      <c r="B21884" s="49" t="s">
        <v>19920</v>
      </c>
      <c r="C21884" s="49" t="s">
        <v>210</v>
      </c>
    </row>
    <row r="21885" spans="2:3" hidden="1">
      <c r="B21885" s="49" t="s">
        <v>19921</v>
      </c>
      <c r="C21885" s="49" t="s">
        <v>210</v>
      </c>
    </row>
    <row r="21886" spans="2:3" hidden="1">
      <c r="B21886" s="49" t="s">
        <v>19922</v>
      </c>
      <c r="C21886" s="49" t="s">
        <v>210</v>
      </c>
    </row>
    <row r="21887" spans="2:3" hidden="1">
      <c r="B21887" s="49" t="s">
        <v>19923</v>
      </c>
      <c r="C21887" s="49" t="s">
        <v>210</v>
      </c>
    </row>
    <row r="21888" spans="2:3" hidden="1">
      <c r="B21888" s="49" t="s">
        <v>19924</v>
      </c>
      <c r="C21888" s="49" t="s">
        <v>210</v>
      </c>
    </row>
    <row r="21889" spans="2:3" hidden="1">
      <c r="B21889" s="49" t="s">
        <v>19925</v>
      </c>
      <c r="C21889" s="49" t="s">
        <v>210</v>
      </c>
    </row>
    <row r="21890" spans="2:3" hidden="1">
      <c r="B21890" s="49" t="s">
        <v>19926</v>
      </c>
      <c r="C21890" s="49" t="s">
        <v>210</v>
      </c>
    </row>
    <row r="21891" spans="2:3" hidden="1">
      <c r="B21891" s="49" t="s">
        <v>19927</v>
      </c>
      <c r="C21891" s="49" t="s">
        <v>210</v>
      </c>
    </row>
    <row r="21892" spans="2:3" hidden="1">
      <c r="B21892" s="49" t="s">
        <v>19928</v>
      </c>
      <c r="C21892" s="49" t="s">
        <v>210</v>
      </c>
    </row>
    <row r="21893" spans="2:3" hidden="1">
      <c r="B21893" s="49" t="s">
        <v>19929</v>
      </c>
      <c r="C21893" s="49" t="s">
        <v>210</v>
      </c>
    </row>
    <row r="21894" spans="2:3" hidden="1">
      <c r="B21894" s="49" t="s">
        <v>19930</v>
      </c>
      <c r="C21894" s="49" t="s">
        <v>210</v>
      </c>
    </row>
    <row r="21895" spans="2:3" hidden="1">
      <c r="B21895" s="49" t="s">
        <v>19931</v>
      </c>
      <c r="C21895" s="49" t="s">
        <v>210</v>
      </c>
    </row>
    <row r="21896" spans="2:3" hidden="1">
      <c r="B21896" s="49" t="s">
        <v>19932</v>
      </c>
      <c r="C21896" s="49" t="s">
        <v>210</v>
      </c>
    </row>
    <row r="21897" spans="2:3" hidden="1">
      <c r="B21897" s="49" t="s">
        <v>19933</v>
      </c>
      <c r="C21897" s="49" t="s">
        <v>210</v>
      </c>
    </row>
    <row r="21898" spans="2:3" hidden="1">
      <c r="B21898" s="49" t="s">
        <v>19934</v>
      </c>
      <c r="C21898" s="49" t="s">
        <v>211</v>
      </c>
    </row>
    <row r="21899" spans="2:3" hidden="1">
      <c r="B21899" s="49" t="s">
        <v>19935</v>
      </c>
      <c r="C21899" s="49" t="s">
        <v>211</v>
      </c>
    </row>
    <row r="21900" spans="2:3" hidden="1">
      <c r="B21900" s="49" t="s">
        <v>19936</v>
      </c>
      <c r="C21900" s="49" t="s">
        <v>211</v>
      </c>
    </row>
    <row r="21901" spans="2:3" hidden="1">
      <c r="B21901" s="49" t="s">
        <v>19937</v>
      </c>
      <c r="C21901" s="49" t="s">
        <v>211</v>
      </c>
    </row>
    <row r="21902" spans="2:3" hidden="1">
      <c r="B21902" s="49" t="s">
        <v>19938</v>
      </c>
      <c r="C21902" s="49" t="s">
        <v>210</v>
      </c>
    </row>
    <row r="21903" spans="2:3" hidden="1">
      <c r="B21903" s="49" t="s">
        <v>19939</v>
      </c>
      <c r="C21903" s="49" t="s">
        <v>210</v>
      </c>
    </row>
    <row r="21904" spans="2:3" hidden="1">
      <c r="B21904" s="49" t="s">
        <v>19940</v>
      </c>
      <c r="C21904" s="49" t="s">
        <v>211</v>
      </c>
    </row>
    <row r="21905" spans="2:3" hidden="1">
      <c r="B21905" s="49" t="s">
        <v>19941</v>
      </c>
      <c r="C21905" s="49" t="s">
        <v>210</v>
      </c>
    </row>
    <row r="21906" spans="2:3" hidden="1">
      <c r="B21906" s="49" t="s">
        <v>19942</v>
      </c>
      <c r="C21906" s="49" t="s">
        <v>210</v>
      </c>
    </row>
    <row r="21907" spans="2:3" hidden="1">
      <c r="B21907" s="49" t="s">
        <v>19943</v>
      </c>
      <c r="C21907" s="49" t="s">
        <v>211</v>
      </c>
    </row>
    <row r="21908" spans="2:3" hidden="1">
      <c r="B21908" s="49" t="s">
        <v>19944</v>
      </c>
      <c r="C21908" s="49" t="s">
        <v>210</v>
      </c>
    </row>
    <row r="21909" spans="2:3" hidden="1">
      <c r="B21909" s="49" t="s">
        <v>19945</v>
      </c>
      <c r="C21909" s="49" t="s">
        <v>210</v>
      </c>
    </row>
    <row r="21910" spans="2:3" hidden="1">
      <c r="B21910" s="49" t="s">
        <v>19946</v>
      </c>
      <c r="C21910" s="49" t="s">
        <v>210</v>
      </c>
    </row>
    <row r="21911" spans="2:3" hidden="1">
      <c r="B21911" s="49" t="s">
        <v>19947</v>
      </c>
      <c r="C21911" s="49" t="s">
        <v>210</v>
      </c>
    </row>
    <row r="21912" spans="2:3" hidden="1">
      <c r="B21912" s="49" t="s">
        <v>19948</v>
      </c>
      <c r="C21912" s="49" t="s">
        <v>210</v>
      </c>
    </row>
    <row r="21913" spans="2:3" hidden="1">
      <c r="B21913" s="49" t="s">
        <v>19949</v>
      </c>
      <c r="C21913" s="49" t="s">
        <v>210</v>
      </c>
    </row>
    <row r="21914" spans="2:3" hidden="1">
      <c r="B21914" s="49" t="s">
        <v>19950</v>
      </c>
      <c r="C21914" s="49" t="s">
        <v>210</v>
      </c>
    </row>
    <row r="21915" spans="2:3" hidden="1">
      <c r="B21915" s="49" t="s">
        <v>19951</v>
      </c>
      <c r="C21915" s="49" t="s">
        <v>210</v>
      </c>
    </row>
    <row r="21916" spans="2:3" hidden="1">
      <c r="B21916" s="49" t="s">
        <v>19952</v>
      </c>
      <c r="C21916" s="49" t="s">
        <v>211</v>
      </c>
    </row>
    <row r="21917" spans="2:3" hidden="1">
      <c r="B21917" s="49" t="s">
        <v>19953</v>
      </c>
      <c r="C21917" s="49" t="s">
        <v>210</v>
      </c>
    </row>
    <row r="21918" spans="2:3" hidden="1">
      <c r="B21918" s="49" t="s">
        <v>19954</v>
      </c>
      <c r="C21918" s="49" t="s">
        <v>210</v>
      </c>
    </row>
    <row r="21919" spans="2:3" hidden="1">
      <c r="B21919" s="49" t="s">
        <v>19955</v>
      </c>
      <c r="C21919" s="49" t="s">
        <v>210</v>
      </c>
    </row>
    <row r="21920" spans="2:3" hidden="1">
      <c r="B21920" s="49" t="s">
        <v>19956</v>
      </c>
      <c r="C21920" s="49" t="s">
        <v>210</v>
      </c>
    </row>
    <row r="21921" spans="2:3" hidden="1">
      <c r="B21921" s="49" t="s">
        <v>19957</v>
      </c>
      <c r="C21921" s="49" t="s">
        <v>210</v>
      </c>
    </row>
    <row r="21922" spans="2:3" hidden="1">
      <c r="B21922" s="49" t="s">
        <v>19958</v>
      </c>
      <c r="C21922" s="49" t="s">
        <v>210</v>
      </c>
    </row>
    <row r="21923" spans="2:3" hidden="1">
      <c r="B21923" s="49" t="s">
        <v>19959</v>
      </c>
      <c r="C21923" s="49" t="s">
        <v>210</v>
      </c>
    </row>
    <row r="21924" spans="2:3" hidden="1">
      <c r="B21924" s="49" t="s">
        <v>19960</v>
      </c>
      <c r="C21924" s="49" t="s">
        <v>210</v>
      </c>
    </row>
    <row r="21925" spans="2:3" hidden="1">
      <c r="B21925" s="49" t="s">
        <v>19961</v>
      </c>
      <c r="C21925" s="49" t="s">
        <v>210</v>
      </c>
    </row>
    <row r="21926" spans="2:3" hidden="1">
      <c r="B21926" s="49" t="s">
        <v>19962</v>
      </c>
      <c r="C21926" s="49" t="s">
        <v>210</v>
      </c>
    </row>
    <row r="21927" spans="2:3" hidden="1">
      <c r="B21927" s="49" t="s">
        <v>19963</v>
      </c>
      <c r="C21927" s="49" t="s">
        <v>210</v>
      </c>
    </row>
    <row r="21928" spans="2:3" hidden="1">
      <c r="B21928" s="49" t="s">
        <v>19964</v>
      </c>
      <c r="C21928" s="49" t="s">
        <v>210</v>
      </c>
    </row>
    <row r="21929" spans="2:3" hidden="1">
      <c r="B21929" s="49" t="s">
        <v>19965</v>
      </c>
      <c r="C21929" s="49" t="s">
        <v>210</v>
      </c>
    </row>
    <row r="21930" spans="2:3" hidden="1">
      <c r="B21930" s="49" t="s">
        <v>19966</v>
      </c>
      <c r="C21930" s="49" t="s">
        <v>210</v>
      </c>
    </row>
    <row r="21931" spans="2:3" hidden="1">
      <c r="B21931" s="49" t="s">
        <v>19967</v>
      </c>
      <c r="C21931" s="49" t="s">
        <v>210</v>
      </c>
    </row>
    <row r="21932" spans="2:3" hidden="1">
      <c r="B21932" s="49" t="s">
        <v>19968</v>
      </c>
      <c r="C21932" s="49" t="s">
        <v>210</v>
      </c>
    </row>
    <row r="21933" spans="2:3" hidden="1">
      <c r="B21933" s="49" t="s">
        <v>19969</v>
      </c>
      <c r="C21933" s="49" t="s">
        <v>210</v>
      </c>
    </row>
    <row r="21934" spans="2:3" hidden="1">
      <c r="B21934" s="49" t="s">
        <v>19970</v>
      </c>
      <c r="C21934" s="49" t="s">
        <v>210</v>
      </c>
    </row>
    <row r="21935" spans="2:3" hidden="1">
      <c r="B21935" s="49" t="s">
        <v>19971</v>
      </c>
      <c r="C21935" s="49" t="s">
        <v>210</v>
      </c>
    </row>
    <row r="21936" spans="2:3" hidden="1">
      <c r="B21936" s="49" t="s">
        <v>19972</v>
      </c>
      <c r="C21936" s="49" t="s">
        <v>210</v>
      </c>
    </row>
    <row r="21937" spans="2:3" hidden="1">
      <c r="B21937" s="49" t="s">
        <v>19973</v>
      </c>
      <c r="C21937" s="49" t="s">
        <v>210</v>
      </c>
    </row>
    <row r="21938" spans="2:3" hidden="1">
      <c r="B21938" s="49" t="s">
        <v>19974</v>
      </c>
      <c r="C21938" s="49" t="s">
        <v>210</v>
      </c>
    </row>
    <row r="21939" spans="2:3" hidden="1">
      <c r="B21939" s="49" t="s">
        <v>19975</v>
      </c>
      <c r="C21939" s="49" t="s">
        <v>210</v>
      </c>
    </row>
    <row r="21940" spans="2:3" hidden="1">
      <c r="B21940" s="49" t="s">
        <v>19976</v>
      </c>
      <c r="C21940" s="49" t="s">
        <v>210</v>
      </c>
    </row>
    <row r="21941" spans="2:3" hidden="1">
      <c r="B21941" s="49" t="s">
        <v>19977</v>
      </c>
      <c r="C21941" s="49" t="s">
        <v>210</v>
      </c>
    </row>
    <row r="21942" spans="2:3" hidden="1">
      <c r="B21942" s="49" t="s">
        <v>19978</v>
      </c>
      <c r="C21942" s="49" t="s">
        <v>210</v>
      </c>
    </row>
    <row r="21943" spans="2:3" hidden="1">
      <c r="B21943" s="49" t="s">
        <v>19979</v>
      </c>
      <c r="C21943" s="49" t="s">
        <v>210</v>
      </c>
    </row>
    <row r="21944" spans="2:3" hidden="1">
      <c r="B21944" s="49" t="s">
        <v>19980</v>
      </c>
      <c r="C21944" s="49" t="s">
        <v>210</v>
      </c>
    </row>
    <row r="21945" spans="2:3" hidden="1">
      <c r="B21945" s="49" t="s">
        <v>19981</v>
      </c>
      <c r="C21945" s="49" t="s">
        <v>210</v>
      </c>
    </row>
    <row r="21946" spans="2:3" hidden="1">
      <c r="B21946" s="49" t="s">
        <v>19982</v>
      </c>
      <c r="C21946" s="49" t="s">
        <v>210</v>
      </c>
    </row>
    <row r="21947" spans="2:3" hidden="1">
      <c r="B21947" s="49" t="s">
        <v>19983</v>
      </c>
      <c r="C21947" s="49" t="s">
        <v>210</v>
      </c>
    </row>
    <row r="21948" spans="2:3" hidden="1">
      <c r="B21948" s="49" t="s">
        <v>19984</v>
      </c>
      <c r="C21948" s="49" t="s">
        <v>210</v>
      </c>
    </row>
    <row r="21949" spans="2:3" hidden="1">
      <c r="B21949" s="49" t="s">
        <v>19985</v>
      </c>
      <c r="C21949" s="49" t="s">
        <v>210</v>
      </c>
    </row>
    <row r="21950" spans="2:3" hidden="1">
      <c r="B21950" s="49" t="s">
        <v>19986</v>
      </c>
      <c r="C21950" s="49" t="s">
        <v>210</v>
      </c>
    </row>
    <row r="21951" spans="2:3" hidden="1">
      <c r="B21951" s="49" t="s">
        <v>19987</v>
      </c>
      <c r="C21951" s="49" t="s">
        <v>213</v>
      </c>
    </row>
    <row r="21952" spans="2:3" hidden="1">
      <c r="B21952" s="49" t="s">
        <v>19988</v>
      </c>
      <c r="C21952" s="49" t="s">
        <v>213</v>
      </c>
    </row>
    <row r="21953" spans="2:3">
      <c r="B21953" s="49" t="s">
        <v>19989</v>
      </c>
      <c r="C21953" s="49" t="s">
        <v>224</v>
      </c>
    </row>
    <row r="21954" spans="2:3" hidden="1">
      <c r="B21954" s="49" t="s">
        <v>19990</v>
      </c>
      <c r="C21954" s="49" t="s">
        <v>213</v>
      </c>
    </row>
    <row r="21955" spans="2:3" hidden="1">
      <c r="B21955" s="49" t="s">
        <v>19991</v>
      </c>
      <c r="C21955" s="49" t="s">
        <v>213</v>
      </c>
    </row>
    <row r="21956" spans="2:3">
      <c r="B21956" s="49" t="s">
        <v>19992</v>
      </c>
      <c r="C21956" s="49" t="s">
        <v>224</v>
      </c>
    </row>
    <row r="21957" spans="2:3" hidden="1">
      <c r="B21957" s="49" t="s">
        <v>19993</v>
      </c>
      <c r="C21957" s="49" t="s">
        <v>213</v>
      </c>
    </row>
    <row r="21958" spans="2:3" hidden="1">
      <c r="B21958" s="49" t="s">
        <v>19994</v>
      </c>
      <c r="C21958" s="49" t="s">
        <v>213</v>
      </c>
    </row>
    <row r="21959" spans="2:3" hidden="1">
      <c r="B21959" s="49" t="s">
        <v>19995</v>
      </c>
      <c r="C21959" s="49" t="s">
        <v>213</v>
      </c>
    </row>
    <row r="21960" spans="2:3">
      <c r="B21960" s="49" t="s">
        <v>19996</v>
      </c>
      <c r="C21960" s="49" t="s">
        <v>224</v>
      </c>
    </row>
    <row r="21961" spans="2:3" hidden="1">
      <c r="B21961" s="49" t="s">
        <v>19997</v>
      </c>
      <c r="C21961" s="49" t="s">
        <v>31</v>
      </c>
    </row>
    <row r="21962" spans="2:3" hidden="1">
      <c r="B21962" s="49" t="s">
        <v>19998</v>
      </c>
      <c r="C21962" s="49" t="s">
        <v>213</v>
      </c>
    </row>
    <row r="21963" spans="2:3" hidden="1">
      <c r="B21963" s="49" t="s">
        <v>19999</v>
      </c>
      <c r="C21963" s="49" t="s">
        <v>213</v>
      </c>
    </row>
    <row r="21964" spans="2:3" hidden="1">
      <c r="B21964" s="49" t="s">
        <v>20000</v>
      </c>
      <c r="C21964" s="49" t="s">
        <v>213</v>
      </c>
    </row>
    <row r="21965" spans="2:3" hidden="1">
      <c r="B21965" s="49" t="s">
        <v>20001</v>
      </c>
      <c r="C21965" s="49" t="s">
        <v>213</v>
      </c>
    </row>
    <row r="21966" spans="2:3" hidden="1">
      <c r="B21966" s="49" t="s">
        <v>20002</v>
      </c>
      <c r="C21966" s="49" t="s">
        <v>31</v>
      </c>
    </row>
    <row r="21967" spans="2:3" hidden="1">
      <c r="B21967" s="49" t="s">
        <v>20003</v>
      </c>
      <c r="C21967" s="49" t="s">
        <v>31</v>
      </c>
    </row>
    <row r="21968" spans="2:3" hidden="1">
      <c r="B21968" s="49" t="s">
        <v>20004</v>
      </c>
      <c r="C21968" s="49" t="s">
        <v>31</v>
      </c>
    </row>
    <row r="21969" spans="2:3" hidden="1">
      <c r="B21969" s="49" t="s">
        <v>20005</v>
      </c>
      <c r="C21969" s="49" t="s">
        <v>31</v>
      </c>
    </row>
    <row r="21970" spans="2:3" hidden="1">
      <c r="B21970" s="49" t="s">
        <v>20006</v>
      </c>
      <c r="C21970" s="49" t="s">
        <v>31</v>
      </c>
    </row>
    <row r="21971" spans="2:3" hidden="1">
      <c r="B21971" s="49" t="s">
        <v>20007</v>
      </c>
      <c r="C21971" s="49" t="s">
        <v>31</v>
      </c>
    </row>
    <row r="21972" spans="2:3" hidden="1">
      <c r="B21972" s="49" t="s">
        <v>20008</v>
      </c>
      <c r="C21972" s="49" t="s">
        <v>31</v>
      </c>
    </row>
    <row r="21973" spans="2:3" hidden="1">
      <c r="B21973" s="49" t="s">
        <v>20009</v>
      </c>
      <c r="C21973" s="49" t="s">
        <v>213</v>
      </c>
    </row>
    <row r="21974" spans="2:3" hidden="1">
      <c r="B21974" s="49" t="s">
        <v>20010</v>
      </c>
      <c r="C21974" s="49" t="s">
        <v>213</v>
      </c>
    </row>
    <row r="21975" spans="2:3">
      <c r="B21975" s="49" t="s">
        <v>20011</v>
      </c>
      <c r="C21975" s="49" t="s">
        <v>224</v>
      </c>
    </row>
    <row r="21976" spans="2:3" hidden="1">
      <c r="B21976" s="49" t="s">
        <v>20012</v>
      </c>
      <c r="C21976" s="49" t="s">
        <v>213</v>
      </c>
    </row>
    <row r="21977" spans="2:3" hidden="1">
      <c r="B21977" s="49" t="s">
        <v>20013</v>
      </c>
      <c r="C21977" s="49" t="s">
        <v>213</v>
      </c>
    </row>
    <row r="21978" spans="2:3">
      <c r="B21978" s="49" t="s">
        <v>20014</v>
      </c>
      <c r="C21978" s="49" t="s">
        <v>224</v>
      </c>
    </row>
    <row r="21979" spans="2:3" hidden="1">
      <c r="B21979" s="49" t="s">
        <v>20015</v>
      </c>
      <c r="C21979" s="49" t="s">
        <v>213</v>
      </c>
    </row>
    <row r="21980" spans="2:3" hidden="1">
      <c r="B21980" s="49" t="s">
        <v>20016</v>
      </c>
      <c r="C21980" s="49" t="s">
        <v>213</v>
      </c>
    </row>
    <row r="21981" spans="2:3" hidden="1">
      <c r="B21981" s="49" t="s">
        <v>20017</v>
      </c>
      <c r="C21981" s="49" t="s">
        <v>213</v>
      </c>
    </row>
    <row r="21982" spans="2:3">
      <c r="B21982" s="49" t="s">
        <v>20018</v>
      </c>
      <c r="C21982" s="49" t="s">
        <v>224</v>
      </c>
    </row>
    <row r="21983" spans="2:3" hidden="1">
      <c r="B21983" s="49" t="s">
        <v>20019</v>
      </c>
      <c r="C21983" s="49" t="s">
        <v>213</v>
      </c>
    </row>
    <row r="21984" spans="2:3" hidden="1">
      <c r="B21984" s="49" t="s">
        <v>20020</v>
      </c>
      <c r="C21984" s="49" t="s">
        <v>213</v>
      </c>
    </row>
    <row r="21985" spans="2:3" hidden="1">
      <c r="B21985" s="49" t="s">
        <v>20021</v>
      </c>
      <c r="C21985" s="49" t="s">
        <v>213</v>
      </c>
    </row>
    <row r="21986" spans="2:3" hidden="1">
      <c r="B21986" s="49" t="s">
        <v>20022</v>
      </c>
      <c r="C21986" s="49" t="s">
        <v>213</v>
      </c>
    </row>
    <row r="21987" spans="2:3" hidden="1">
      <c r="B21987" s="49" t="s">
        <v>20023</v>
      </c>
      <c r="C21987" s="49" t="s">
        <v>213</v>
      </c>
    </row>
    <row r="21988" spans="2:3" hidden="1">
      <c r="B21988" s="49" t="s">
        <v>20024</v>
      </c>
      <c r="C21988" s="49" t="s">
        <v>31</v>
      </c>
    </row>
    <row r="21989" spans="2:3" hidden="1">
      <c r="B21989" s="49" t="s">
        <v>20025</v>
      </c>
      <c r="C21989" s="49" t="s">
        <v>213</v>
      </c>
    </row>
    <row r="21990" spans="2:3" hidden="1">
      <c r="B21990" s="49" t="s">
        <v>20026</v>
      </c>
      <c r="C21990" s="49" t="s">
        <v>213</v>
      </c>
    </row>
    <row r="21991" spans="2:3" hidden="1">
      <c r="B21991" s="49" t="s">
        <v>20027</v>
      </c>
      <c r="C21991" s="49" t="s">
        <v>213</v>
      </c>
    </row>
    <row r="21992" spans="2:3" hidden="1">
      <c r="B21992" s="49" t="s">
        <v>20028</v>
      </c>
      <c r="C21992" s="49" t="s">
        <v>31</v>
      </c>
    </row>
    <row r="21993" spans="2:3" hidden="1">
      <c r="B21993" s="49" t="s">
        <v>20029</v>
      </c>
      <c r="C21993" s="49" t="s">
        <v>31</v>
      </c>
    </row>
    <row r="21994" spans="2:3" hidden="1">
      <c r="B21994" s="49" t="s">
        <v>20030</v>
      </c>
      <c r="C21994" s="49" t="s">
        <v>31</v>
      </c>
    </row>
    <row r="21995" spans="2:3" hidden="1">
      <c r="B21995" s="49" t="s">
        <v>20031</v>
      </c>
      <c r="C21995" s="49" t="s">
        <v>213</v>
      </c>
    </row>
    <row r="21996" spans="2:3" hidden="1">
      <c r="B21996" s="49" t="s">
        <v>20032</v>
      </c>
      <c r="C21996" s="49" t="s">
        <v>213</v>
      </c>
    </row>
    <row r="21997" spans="2:3" hidden="1">
      <c r="B21997" s="49" t="s">
        <v>20033</v>
      </c>
      <c r="C21997" s="49" t="s">
        <v>213</v>
      </c>
    </row>
    <row r="21998" spans="2:3">
      <c r="B21998" s="49" t="s">
        <v>20034</v>
      </c>
      <c r="C21998" s="49" t="s">
        <v>224</v>
      </c>
    </row>
    <row r="21999" spans="2:3" hidden="1">
      <c r="B21999" s="49" t="s">
        <v>20035</v>
      </c>
      <c r="C21999" s="49" t="s">
        <v>213</v>
      </c>
    </row>
    <row r="22000" spans="2:3" hidden="1">
      <c r="B22000" s="49" t="s">
        <v>20036</v>
      </c>
      <c r="C22000" s="49" t="s">
        <v>213</v>
      </c>
    </row>
    <row r="22001" spans="2:3" hidden="1">
      <c r="B22001" s="49" t="s">
        <v>20037</v>
      </c>
      <c r="C22001" s="49" t="s">
        <v>213</v>
      </c>
    </row>
    <row r="22002" spans="2:3">
      <c r="B22002" s="49" t="s">
        <v>20038</v>
      </c>
      <c r="C22002" s="49" t="s">
        <v>224</v>
      </c>
    </row>
    <row r="22003" spans="2:3" hidden="1">
      <c r="B22003" s="49" t="s">
        <v>20039</v>
      </c>
      <c r="C22003" s="49" t="s">
        <v>213</v>
      </c>
    </row>
    <row r="22004" spans="2:3" hidden="1">
      <c r="B22004" s="49" t="s">
        <v>20040</v>
      </c>
      <c r="C22004" s="49" t="s">
        <v>213</v>
      </c>
    </row>
    <row r="22005" spans="2:3" hidden="1">
      <c r="B22005" s="49" t="s">
        <v>20041</v>
      </c>
      <c r="C22005" s="49" t="s">
        <v>213</v>
      </c>
    </row>
    <row r="22006" spans="2:3" hidden="1">
      <c r="B22006" s="49" t="s">
        <v>20042</v>
      </c>
      <c r="C22006" s="49" t="s">
        <v>213</v>
      </c>
    </row>
    <row r="22007" spans="2:3" hidden="1">
      <c r="B22007" s="49" t="s">
        <v>20043</v>
      </c>
      <c r="C22007" s="49" t="s">
        <v>213</v>
      </c>
    </row>
    <row r="22008" spans="2:3">
      <c r="B22008" s="49" t="s">
        <v>20044</v>
      </c>
      <c r="C22008" s="49" t="s">
        <v>224</v>
      </c>
    </row>
    <row r="22009" spans="2:3" hidden="1">
      <c r="B22009" s="49" t="s">
        <v>20045</v>
      </c>
      <c r="C22009" s="49" t="s">
        <v>213</v>
      </c>
    </row>
    <row r="22010" spans="2:3" hidden="1">
      <c r="B22010" s="49" t="s">
        <v>20046</v>
      </c>
      <c r="C22010" s="49" t="s">
        <v>213</v>
      </c>
    </row>
    <row r="22011" spans="2:3" hidden="1">
      <c r="B22011" s="49" t="s">
        <v>20047</v>
      </c>
      <c r="C22011" s="49" t="s">
        <v>213</v>
      </c>
    </row>
    <row r="22012" spans="2:3" hidden="1">
      <c r="B22012" s="49" t="s">
        <v>20048</v>
      </c>
      <c r="C22012" s="49" t="s">
        <v>213</v>
      </c>
    </row>
    <row r="22013" spans="2:3" hidden="1">
      <c r="B22013" s="49" t="s">
        <v>20049</v>
      </c>
      <c r="C22013" s="49" t="s">
        <v>213</v>
      </c>
    </row>
    <row r="22014" spans="2:3" hidden="1">
      <c r="B22014" s="49" t="s">
        <v>20050</v>
      </c>
      <c r="C22014" s="49" t="s">
        <v>31</v>
      </c>
    </row>
    <row r="22015" spans="2:3" hidden="1">
      <c r="B22015" s="49" t="s">
        <v>20051</v>
      </c>
      <c r="C22015" s="49" t="s">
        <v>213</v>
      </c>
    </row>
    <row r="22016" spans="2:3" hidden="1">
      <c r="B22016" s="49" t="s">
        <v>20052</v>
      </c>
      <c r="C22016" s="49" t="s">
        <v>213</v>
      </c>
    </row>
    <row r="22017" spans="2:3" hidden="1">
      <c r="B22017" s="49" t="s">
        <v>20053</v>
      </c>
      <c r="C22017" s="49" t="s">
        <v>213</v>
      </c>
    </row>
    <row r="22018" spans="2:3" hidden="1">
      <c r="B22018" s="49" t="s">
        <v>20054</v>
      </c>
      <c r="C22018" s="49" t="s">
        <v>31</v>
      </c>
    </row>
    <row r="22019" spans="2:3" hidden="1">
      <c r="B22019" s="49" t="s">
        <v>20055</v>
      </c>
      <c r="C22019" s="49" t="s">
        <v>31</v>
      </c>
    </row>
    <row r="22020" spans="2:3" hidden="1">
      <c r="B22020" s="49" t="s">
        <v>20056</v>
      </c>
      <c r="C22020" s="49" t="s">
        <v>31</v>
      </c>
    </row>
    <row r="22021" spans="2:3" hidden="1">
      <c r="B22021" s="49" t="s">
        <v>20057</v>
      </c>
      <c r="C22021" s="49" t="s">
        <v>206</v>
      </c>
    </row>
    <row r="22022" spans="2:3" hidden="1">
      <c r="B22022" s="49" t="s">
        <v>20058</v>
      </c>
      <c r="C22022" s="49" t="s">
        <v>213</v>
      </c>
    </row>
    <row r="22023" spans="2:3" hidden="1">
      <c r="B22023" s="49" t="s">
        <v>20059</v>
      </c>
      <c r="C22023" s="49" t="s">
        <v>213</v>
      </c>
    </row>
    <row r="22024" spans="2:3" hidden="1">
      <c r="B22024" s="49" t="s">
        <v>20060</v>
      </c>
      <c r="C22024" s="49" t="s">
        <v>213</v>
      </c>
    </row>
    <row r="22025" spans="2:3" hidden="1">
      <c r="B22025" s="49" t="s">
        <v>20061</v>
      </c>
      <c r="C22025" s="49" t="s">
        <v>213</v>
      </c>
    </row>
    <row r="22026" spans="2:3" hidden="1">
      <c r="B22026" s="49" t="s">
        <v>20062</v>
      </c>
      <c r="C22026" s="49" t="s">
        <v>213</v>
      </c>
    </row>
    <row r="22027" spans="2:3" hidden="1">
      <c r="B22027" s="49" t="s">
        <v>20063</v>
      </c>
      <c r="C22027" s="49" t="s">
        <v>213</v>
      </c>
    </row>
    <row r="22028" spans="2:3" hidden="1">
      <c r="B22028" s="49" t="s">
        <v>20064</v>
      </c>
      <c r="C22028" s="49" t="s">
        <v>213</v>
      </c>
    </row>
    <row r="22029" spans="2:3" hidden="1">
      <c r="B22029" s="49" t="s">
        <v>20065</v>
      </c>
      <c r="C22029" s="49" t="s">
        <v>213</v>
      </c>
    </row>
    <row r="22030" spans="2:3" hidden="1">
      <c r="B22030" s="49" t="s">
        <v>20066</v>
      </c>
      <c r="C22030" s="49" t="s">
        <v>213</v>
      </c>
    </row>
    <row r="22031" spans="2:3" hidden="1">
      <c r="B22031" s="49" t="s">
        <v>20067</v>
      </c>
      <c r="C22031" s="49" t="s">
        <v>213</v>
      </c>
    </row>
    <row r="22032" spans="2:3" hidden="1">
      <c r="B22032" s="49" t="s">
        <v>20068</v>
      </c>
      <c r="C22032" s="49" t="s">
        <v>213</v>
      </c>
    </row>
    <row r="22033" spans="2:3" hidden="1">
      <c r="B22033" s="49" t="s">
        <v>20069</v>
      </c>
      <c r="C22033" s="49" t="s">
        <v>213</v>
      </c>
    </row>
    <row r="22034" spans="2:3" hidden="1">
      <c r="B22034" s="49" t="s">
        <v>20070</v>
      </c>
      <c r="C22034" s="49" t="s">
        <v>213</v>
      </c>
    </row>
    <row r="22035" spans="2:3" hidden="1">
      <c r="B22035" s="49" t="s">
        <v>20071</v>
      </c>
      <c r="C22035" s="49" t="s">
        <v>213</v>
      </c>
    </row>
    <row r="22036" spans="2:3" hidden="1">
      <c r="B22036" s="49" t="s">
        <v>20072</v>
      </c>
      <c r="C22036" s="49" t="s">
        <v>213</v>
      </c>
    </row>
    <row r="22037" spans="2:3" hidden="1">
      <c r="B22037" s="49" t="s">
        <v>20073</v>
      </c>
      <c r="C22037" s="49" t="s">
        <v>213</v>
      </c>
    </row>
    <row r="22038" spans="2:3" hidden="1">
      <c r="B22038" s="49" t="s">
        <v>20074</v>
      </c>
      <c r="C22038" s="49" t="s">
        <v>213</v>
      </c>
    </row>
    <row r="22039" spans="2:3" hidden="1">
      <c r="B22039" s="49" t="s">
        <v>20075</v>
      </c>
      <c r="C22039" s="49" t="s">
        <v>213</v>
      </c>
    </row>
    <row r="22040" spans="2:3" hidden="1">
      <c r="B22040" s="49" t="s">
        <v>20076</v>
      </c>
      <c r="C22040" s="49" t="s">
        <v>31</v>
      </c>
    </row>
    <row r="22041" spans="2:3" hidden="1">
      <c r="B22041" s="49" t="s">
        <v>20077</v>
      </c>
      <c r="C22041" s="49" t="s">
        <v>213</v>
      </c>
    </row>
    <row r="22042" spans="2:3" hidden="1">
      <c r="B22042" s="49" t="s">
        <v>20078</v>
      </c>
      <c r="C22042" s="49" t="s">
        <v>213</v>
      </c>
    </row>
    <row r="22043" spans="2:3" hidden="1">
      <c r="B22043" s="49" t="s">
        <v>20079</v>
      </c>
      <c r="C22043" s="49" t="s">
        <v>206</v>
      </c>
    </row>
    <row r="22044" spans="2:3" hidden="1">
      <c r="B22044" s="49" t="s">
        <v>20080</v>
      </c>
      <c r="C22044" s="49" t="s">
        <v>206</v>
      </c>
    </row>
    <row r="22045" spans="2:3" hidden="1">
      <c r="B22045" s="49" t="s">
        <v>20081</v>
      </c>
      <c r="C22045" s="49" t="s">
        <v>206</v>
      </c>
    </row>
    <row r="22046" spans="2:3" hidden="1">
      <c r="B22046" s="49" t="s">
        <v>20082</v>
      </c>
      <c r="C22046" s="49" t="s">
        <v>206</v>
      </c>
    </row>
    <row r="22047" spans="2:3" hidden="1">
      <c r="B22047" s="49" t="s">
        <v>20083</v>
      </c>
      <c r="C22047" s="49" t="s">
        <v>206</v>
      </c>
    </row>
    <row r="22048" spans="2:3" hidden="1">
      <c r="B22048" s="49" t="s">
        <v>20084</v>
      </c>
      <c r="C22048" s="49" t="s">
        <v>206</v>
      </c>
    </row>
    <row r="22049" spans="2:3" hidden="1">
      <c r="B22049" s="49" t="s">
        <v>20085</v>
      </c>
      <c r="C22049" s="49" t="s">
        <v>206</v>
      </c>
    </row>
    <row r="22050" spans="2:3" hidden="1">
      <c r="B22050" s="49" t="s">
        <v>20086</v>
      </c>
      <c r="C22050" s="49" t="s">
        <v>206</v>
      </c>
    </row>
    <row r="22051" spans="2:3" hidden="1">
      <c r="B22051" s="49" t="s">
        <v>20087</v>
      </c>
      <c r="C22051" s="49" t="s">
        <v>206</v>
      </c>
    </row>
    <row r="22052" spans="2:3" hidden="1">
      <c r="B22052" s="49" t="s">
        <v>20088</v>
      </c>
      <c r="C22052" s="49" t="s">
        <v>206</v>
      </c>
    </row>
    <row r="22053" spans="2:3" hidden="1">
      <c r="B22053" s="49" t="s">
        <v>20089</v>
      </c>
      <c r="C22053" s="49" t="s">
        <v>206</v>
      </c>
    </row>
    <row r="22054" spans="2:3" hidden="1">
      <c r="B22054" s="49" t="s">
        <v>20090</v>
      </c>
      <c r="C22054" s="49" t="s">
        <v>206</v>
      </c>
    </row>
    <row r="22055" spans="2:3" hidden="1">
      <c r="B22055" s="49" t="s">
        <v>20091</v>
      </c>
      <c r="C22055" s="49" t="s">
        <v>206</v>
      </c>
    </row>
    <row r="22056" spans="2:3" hidden="1">
      <c r="B22056" s="49" t="s">
        <v>20092</v>
      </c>
      <c r="C22056" s="49" t="s">
        <v>206</v>
      </c>
    </row>
    <row r="22057" spans="2:3" hidden="1">
      <c r="B22057" s="49" t="s">
        <v>20093</v>
      </c>
      <c r="C22057" s="49" t="s">
        <v>206</v>
      </c>
    </row>
    <row r="22058" spans="2:3" hidden="1">
      <c r="B22058" s="49" t="s">
        <v>20094</v>
      </c>
      <c r="C22058" s="49" t="s">
        <v>206</v>
      </c>
    </row>
    <row r="22059" spans="2:3" hidden="1">
      <c r="B22059" s="49" t="s">
        <v>20095</v>
      </c>
      <c r="C22059" s="49" t="s">
        <v>206</v>
      </c>
    </row>
    <row r="22060" spans="2:3" hidden="1">
      <c r="B22060" s="49" t="s">
        <v>20096</v>
      </c>
      <c r="C22060" s="49" t="s">
        <v>206</v>
      </c>
    </row>
    <row r="22061" spans="2:3" hidden="1">
      <c r="B22061" s="49" t="s">
        <v>20097</v>
      </c>
      <c r="C22061" s="49" t="s">
        <v>206</v>
      </c>
    </row>
    <row r="22062" spans="2:3" hidden="1">
      <c r="B22062" s="49" t="s">
        <v>20098</v>
      </c>
      <c r="C22062" s="49" t="s">
        <v>206</v>
      </c>
    </row>
    <row r="22063" spans="2:3" hidden="1">
      <c r="B22063" s="49" t="s">
        <v>20099</v>
      </c>
      <c r="C22063" s="49" t="s">
        <v>206</v>
      </c>
    </row>
    <row r="22064" spans="2:3" hidden="1">
      <c r="B22064" s="49" t="s">
        <v>20100</v>
      </c>
      <c r="C22064" s="49" t="s">
        <v>206</v>
      </c>
    </row>
    <row r="22065" spans="2:3" hidden="1">
      <c r="B22065" s="49" t="s">
        <v>20101</v>
      </c>
      <c r="C22065" s="49" t="s">
        <v>206</v>
      </c>
    </row>
    <row r="22066" spans="2:3" hidden="1">
      <c r="B22066" s="49" t="s">
        <v>20102</v>
      </c>
      <c r="C22066" s="49" t="s">
        <v>206</v>
      </c>
    </row>
    <row r="22067" spans="2:3" hidden="1">
      <c r="B22067" s="49" t="s">
        <v>20103</v>
      </c>
      <c r="C22067" s="49" t="s">
        <v>213</v>
      </c>
    </row>
    <row r="22068" spans="2:3" hidden="1">
      <c r="B22068" s="49" t="s">
        <v>20104</v>
      </c>
      <c r="C22068" s="49" t="s">
        <v>213</v>
      </c>
    </row>
    <row r="22069" spans="2:3">
      <c r="B22069" s="49" t="s">
        <v>20105</v>
      </c>
      <c r="C22069" s="49" t="s">
        <v>224</v>
      </c>
    </row>
    <row r="22070" spans="2:3" hidden="1">
      <c r="B22070" s="49" t="s">
        <v>20106</v>
      </c>
      <c r="C22070" s="49" t="s">
        <v>213</v>
      </c>
    </row>
    <row r="22071" spans="2:3" hidden="1">
      <c r="B22071" s="49" t="s">
        <v>20107</v>
      </c>
      <c r="C22071" s="49" t="s">
        <v>213</v>
      </c>
    </row>
    <row r="22072" spans="2:3">
      <c r="B22072" s="49" t="s">
        <v>20108</v>
      </c>
      <c r="C22072" s="49" t="s">
        <v>224</v>
      </c>
    </row>
    <row r="22073" spans="2:3" hidden="1">
      <c r="B22073" s="49" t="s">
        <v>20109</v>
      </c>
      <c r="C22073" s="49" t="s">
        <v>213</v>
      </c>
    </row>
    <row r="22074" spans="2:3" hidden="1">
      <c r="B22074" s="49" t="s">
        <v>20110</v>
      </c>
      <c r="C22074" s="49" t="s">
        <v>213</v>
      </c>
    </row>
    <row r="22075" spans="2:3" hidden="1">
      <c r="B22075" s="49" t="s">
        <v>20111</v>
      </c>
      <c r="C22075" s="49" t="s">
        <v>213</v>
      </c>
    </row>
    <row r="22076" spans="2:3">
      <c r="B22076" s="49" t="s">
        <v>20112</v>
      </c>
      <c r="C22076" s="49" t="s">
        <v>224</v>
      </c>
    </row>
    <row r="22077" spans="2:3" hidden="1">
      <c r="B22077" s="49" t="s">
        <v>20113</v>
      </c>
      <c r="C22077" s="49" t="s">
        <v>213</v>
      </c>
    </row>
    <row r="22078" spans="2:3" hidden="1">
      <c r="B22078" s="49" t="s">
        <v>20114</v>
      </c>
      <c r="C22078" s="49" t="s">
        <v>213</v>
      </c>
    </row>
    <row r="22079" spans="2:3" hidden="1">
      <c r="B22079" s="49" t="s">
        <v>20115</v>
      </c>
      <c r="C22079" s="49" t="s">
        <v>213</v>
      </c>
    </row>
    <row r="22080" spans="2:3" hidden="1">
      <c r="B22080" s="49" t="s">
        <v>20116</v>
      </c>
      <c r="C22080" s="49" t="s">
        <v>213</v>
      </c>
    </row>
    <row r="22081" spans="2:3" hidden="1">
      <c r="B22081" s="49" t="s">
        <v>20117</v>
      </c>
      <c r="C22081" s="49" t="s">
        <v>213</v>
      </c>
    </row>
    <row r="22082" spans="2:3" hidden="1">
      <c r="B22082" s="49" t="s">
        <v>20118</v>
      </c>
      <c r="C22082" s="49" t="s">
        <v>31</v>
      </c>
    </row>
    <row r="22083" spans="2:3" hidden="1">
      <c r="B22083" s="49" t="s">
        <v>20119</v>
      </c>
      <c r="C22083" s="49" t="s">
        <v>213</v>
      </c>
    </row>
    <row r="22084" spans="2:3" hidden="1">
      <c r="B22084" s="49" t="s">
        <v>20120</v>
      </c>
      <c r="C22084" s="49" t="s">
        <v>213</v>
      </c>
    </row>
    <row r="22085" spans="2:3" hidden="1">
      <c r="B22085" s="49" t="s">
        <v>20121</v>
      </c>
      <c r="C22085" s="49" t="s">
        <v>213</v>
      </c>
    </row>
    <row r="22086" spans="2:3" hidden="1">
      <c r="B22086" s="49" t="s">
        <v>20122</v>
      </c>
      <c r="C22086" s="49" t="s">
        <v>31</v>
      </c>
    </row>
    <row r="22087" spans="2:3" hidden="1">
      <c r="B22087" s="49" t="s">
        <v>20123</v>
      </c>
      <c r="C22087" s="49" t="s">
        <v>31</v>
      </c>
    </row>
    <row r="22088" spans="2:3" hidden="1">
      <c r="B22088" s="49" t="s">
        <v>20124</v>
      </c>
      <c r="C22088" s="49" t="s">
        <v>31</v>
      </c>
    </row>
    <row r="22089" spans="2:3" hidden="1">
      <c r="B22089" s="49" t="s">
        <v>20125</v>
      </c>
      <c r="C22089" s="49" t="s">
        <v>213</v>
      </c>
    </row>
    <row r="22090" spans="2:3" hidden="1">
      <c r="B22090" s="49" t="s">
        <v>20126</v>
      </c>
      <c r="C22090" s="49" t="s">
        <v>213</v>
      </c>
    </row>
    <row r="22091" spans="2:3">
      <c r="B22091" s="49" t="s">
        <v>20127</v>
      </c>
      <c r="C22091" s="49" t="s">
        <v>224</v>
      </c>
    </row>
    <row r="22092" spans="2:3" hidden="1">
      <c r="B22092" s="49" t="s">
        <v>20128</v>
      </c>
      <c r="C22092" s="49" t="s">
        <v>213</v>
      </c>
    </row>
    <row r="22093" spans="2:3" hidden="1">
      <c r="B22093" s="49" t="s">
        <v>20129</v>
      </c>
      <c r="C22093" s="49" t="s">
        <v>213</v>
      </c>
    </row>
    <row r="22094" spans="2:3">
      <c r="B22094" s="49" t="s">
        <v>20130</v>
      </c>
      <c r="C22094" s="49" t="s">
        <v>224</v>
      </c>
    </row>
    <row r="22095" spans="2:3" hidden="1">
      <c r="B22095" s="49" t="s">
        <v>20131</v>
      </c>
      <c r="C22095" s="49" t="s">
        <v>213</v>
      </c>
    </row>
    <row r="22096" spans="2:3" hidden="1">
      <c r="B22096" s="49" t="s">
        <v>20132</v>
      </c>
      <c r="C22096" s="49" t="s">
        <v>213</v>
      </c>
    </row>
    <row r="22097" spans="2:3" hidden="1">
      <c r="B22097" s="49" t="s">
        <v>20133</v>
      </c>
      <c r="C22097" s="49" t="s">
        <v>213</v>
      </c>
    </row>
    <row r="22098" spans="2:3">
      <c r="B22098" s="49" t="s">
        <v>20134</v>
      </c>
      <c r="C22098" s="49" t="s">
        <v>224</v>
      </c>
    </row>
    <row r="22099" spans="2:3" hidden="1">
      <c r="B22099" s="49" t="s">
        <v>20135</v>
      </c>
      <c r="C22099" s="49" t="s">
        <v>213</v>
      </c>
    </row>
    <row r="22100" spans="2:3" hidden="1">
      <c r="B22100" s="49" t="s">
        <v>20136</v>
      </c>
      <c r="C22100" s="49" t="s">
        <v>213</v>
      </c>
    </row>
    <row r="22101" spans="2:3" hidden="1">
      <c r="B22101" s="49" t="s">
        <v>20137</v>
      </c>
      <c r="C22101" s="49" t="s">
        <v>213</v>
      </c>
    </row>
    <row r="22102" spans="2:3" hidden="1">
      <c r="B22102" s="49" t="s">
        <v>20138</v>
      </c>
      <c r="C22102" s="49" t="s">
        <v>213</v>
      </c>
    </row>
    <row r="22103" spans="2:3" hidden="1">
      <c r="B22103" s="49" t="s">
        <v>20139</v>
      </c>
      <c r="C22103" s="49" t="s">
        <v>213</v>
      </c>
    </row>
    <row r="22104" spans="2:3" hidden="1">
      <c r="B22104" s="49" t="s">
        <v>20140</v>
      </c>
      <c r="C22104" s="49" t="s">
        <v>213</v>
      </c>
    </row>
    <row r="22105" spans="2:3" hidden="1">
      <c r="B22105" s="49" t="s">
        <v>20141</v>
      </c>
      <c r="C22105" s="49" t="s">
        <v>213</v>
      </c>
    </row>
    <row r="22106" spans="2:3" hidden="1">
      <c r="B22106" s="49" t="s">
        <v>20142</v>
      </c>
      <c r="C22106" s="49" t="s">
        <v>213</v>
      </c>
    </row>
    <row r="22107" spans="2:3" hidden="1">
      <c r="B22107" s="49" t="s">
        <v>20143</v>
      </c>
      <c r="C22107" s="49" t="s">
        <v>213</v>
      </c>
    </row>
    <row r="22108" spans="2:3" hidden="1">
      <c r="B22108" s="49" t="s">
        <v>20144</v>
      </c>
      <c r="C22108" s="49" t="s">
        <v>31</v>
      </c>
    </row>
    <row r="22109" spans="2:3" hidden="1">
      <c r="B22109" s="49" t="s">
        <v>20145</v>
      </c>
      <c r="C22109" s="49" t="s">
        <v>31</v>
      </c>
    </row>
    <row r="22110" spans="2:3" hidden="1">
      <c r="B22110" s="49" t="s">
        <v>20146</v>
      </c>
      <c r="C22110" s="49" t="s">
        <v>31</v>
      </c>
    </row>
    <row r="22111" spans="2:3" hidden="1">
      <c r="B22111" s="49" t="s">
        <v>20147</v>
      </c>
      <c r="C22111" s="49" t="s">
        <v>213</v>
      </c>
    </row>
    <row r="22112" spans="2:3" hidden="1">
      <c r="B22112" s="49" t="s">
        <v>20148</v>
      </c>
      <c r="C22112" s="49" t="s">
        <v>213</v>
      </c>
    </row>
    <row r="22113" spans="2:3" hidden="1">
      <c r="B22113" s="49" t="s">
        <v>20149</v>
      </c>
      <c r="C22113" s="49" t="s">
        <v>213</v>
      </c>
    </row>
    <row r="22114" spans="2:3">
      <c r="B22114" s="49" t="s">
        <v>20150</v>
      </c>
      <c r="C22114" s="49" t="s">
        <v>224</v>
      </c>
    </row>
    <row r="22115" spans="2:3" hidden="1">
      <c r="B22115" s="49" t="s">
        <v>20151</v>
      </c>
      <c r="C22115" s="49" t="s">
        <v>213</v>
      </c>
    </row>
    <row r="22116" spans="2:3" hidden="1">
      <c r="B22116" s="49" t="s">
        <v>20152</v>
      </c>
      <c r="C22116" s="49" t="s">
        <v>213</v>
      </c>
    </row>
    <row r="22117" spans="2:3" hidden="1">
      <c r="B22117" s="49" t="s">
        <v>20153</v>
      </c>
      <c r="C22117" s="49" t="s">
        <v>213</v>
      </c>
    </row>
    <row r="22118" spans="2:3">
      <c r="B22118" s="49" t="s">
        <v>20154</v>
      </c>
      <c r="C22118" s="49" t="s">
        <v>224</v>
      </c>
    </row>
    <row r="22119" spans="2:3" hidden="1">
      <c r="B22119" s="49" t="s">
        <v>20155</v>
      </c>
      <c r="C22119" s="49" t="s">
        <v>213</v>
      </c>
    </row>
    <row r="22120" spans="2:3" hidden="1">
      <c r="B22120" s="49" t="s">
        <v>20156</v>
      </c>
      <c r="C22120" s="49" t="s">
        <v>213</v>
      </c>
    </row>
    <row r="22121" spans="2:3" hidden="1">
      <c r="B22121" s="49" t="s">
        <v>20157</v>
      </c>
      <c r="C22121" s="49" t="s">
        <v>213</v>
      </c>
    </row>
    <row r="22122" spans="2:3" hidden="1">
      <c r="B22122" s="49" t="s">
        <v>20158</v>
      </c>
      <c r="C22122" s="49" t="s">
        <v>213</v>
      </c>
    </row>
    <row r="22123" spans="2:3" hidden="1">
      <c r="B22123" s="49" t="s">
        <v>20159</v>
      </c>
      <c r="C22123" s="49" t="s">
        <v>213</v>
      </c>
    </row>
    <row r="22124" spans="2:3">
      <c r="B22124" s="49" t="s">
        <v>20160</v>
      </c>
      <c r="C22124" s="49" t="s">
        <v>224</v>
      </c>
    </row>
    <row r="22125" spans="2:3" hidden="1">
      <c r="B22125" s="49" t="s">
        <v>20161</v>
      </c>
      <c r="C22125" s="49" t="s">
        <v>213</v>
      </c>
    </row>
    <row r="22126" spans="2:3" hidden="1">
      <c r="B22126" s="49" t="s">
        <v>20162</v>
      </c>
      <c r="C22126" s="49" t="s">
        <v>213</v>
      </c>
    </row>
    <row r="22127" spans="2:3" hidden="1">
      <c r="B22127" s="49" t="s">
        <v>20163</v>
      </c>
      <c r="C22127" s="49" t="s">
        <v>213</v>
      </c>
    </row>
    <row r="22128" spans="2:3" hidden="1">
      <c r="B22128" s="49" t="s">
        <v>20164</v>
      </c>
      <c r="C22128" s="49" t="s">
        <v>213</v>
      </c>
    </row>
    <row r="22129" spans="2:3" hidden="1">
      <c r="B22129" s="49" t="s">
        <v>20165</v>
      </c>
      <c r="C22129" s="49" t="s">
        <v>213</v>
      </c>
    </row>
    <row r="22130" spans="2:3" hidden="1">
      <c r="B22130" s="49" t="s">
        <v>20166</v>
      </c>
      <c r="C22130" s="49" t="s">
        <v>213</v>
      </c>
    </row>
    <row r="22131" spans="2:3" hidden="1">
      <c r="B22131" s="49" t="s">
        <v>20167</v>
      </c>
      <c r="C22131" s="49" t="s">
        <v>213</v>
      </c>
    </row>
    <row r="22132" spans="2:3" hidden="1">
      <c r="B22132" s="49" t="s">
        <v>20168</v>
      </c>
      <c r="C22132" s="49" t="s">
        <v>213</v>
      </c>
    </row>
    <row r="22133" spans="2:3" hidden="1">
      <c r="B22133" s="49" t="s">
        <v>20169</v>
      </c>
      <c r="C22133" s="49" t="s">
        <v>213</v>
      </c>
    </row>
    <row r="22134" spans="2:3" hidden="1">
      <c r="B22134" s="49" t="s">
        <v>20170</v>
      </c>
      <c r="C22134" s="49" t="s">
        <v>31</v>
      </c>
    </row>
    <row r="22135" spans="2:3" hidden="1">
      <c r="B22135" s="49" t="s">
        <v>20171</v>
      </c>
      <c r="C22135" s="49" t="s">
        <v>31</v>
      </c>
    </row>
    <row r="22136" spans="2:3" hidden="1">
      <c r="B22136" s="49" t="s">
        <v>20172</v>
      </c>
      <c r="C22136" s="49" t="s">
        <v>31</v>
      </c>
    </row>
    <row r="22137" spans="2:3" hidden="1">
      <c r="B22137" s="49" t="s">
        <v>20173</v>
      </c>
      <c r="C22137" s="49" t="s">
        <v>213</v>
      </c>
    </row>
    <row r="22138" spans="2:3" hidden="1">
      <c r="B22138" s="49" t="s">
        <v>20174</v>
      </c>
      <c r="C22138" s="49" t="s">
        <v>213</v>
      </c>
    </row>
    <row r="22139" spans="2:3" hidden="1">
      <c r="B22139" s="49" t="s">
        <v>20175</v>
      </c>
      <c r="C22139" s="49" t="s">
        <v>213</v>
      </c>
    </row>
    <row r="22140" spans="2:3" hidden="1">
      <c r="B22140" s="49" t="s">
        <v>20176</v>
      </c>
      <c r="C22140" s="49" t="s">
        <v>213</v>
      </c>
    </row>
    <row r="22141" spans="2:3" hidden="1">
      <c r="B22141" s="49" t="s">
        <v>20177</v>
      </c>
      <c r="C22141" s="49" t="s">
        <v>213</v>
      </c>
    </row>
    <row r="22142" spans="2:3" hidden="1">
      <c r="B22142" s="49" t="s">
        <v>20178</v>
      </c>
      <c r="C22142" s="49" t="s">
        <v>213</v>
      </c>
    </row>
    <row r="22143" spans="2:3" hidden="1">
      <c r="B22143" s="49" t="s">
        <v>20179</v>
      </c>
      <c r="C22143" s="49" t="s">
        <v>213</v>
      </c>
    </row>
    <row r="22144" spans="2:3" hidden="1">
      <c r="B22144" s="49" t="s">
        <v>20180</v>
      </c>
      <c r="C22144" s="49" t="s">
        <v>213</v>
      </c>
    </row>
    <row r="22145" spans="2:3" hidden="1">
      <c r="B22145" s="49" t="s">
        <v>20181</v>
      </c>
      <c r="C22145" s="49" t="s">
        <v>213</v>
      </c>
    </row>
    <row r="22146" spans="2:3" hidden="1">
      <c r="B22146" s="49" t="s">
        <v>20182</v>
      </c>
      <c r="C22146" s="49" t="s">
        <v>213</v>
      </c>
    </row>
    <row r="22147" spans="2:3" hidden="1">
      <c r="B22147" s="49" t="s">
        <v>20183</v>
      </c>
      <c r="C22147" s="49" t="s">
        <v>213</v>
      </c>
    </row>
    <row r="22148" spans="2:3" hidden="1">
      <c r="B22148" s="49" t="s">
        <v>20184</v>
      </c>
      <c r="C22148" s="49" t="s">
        <v>213</v>
      </c>
    </row>
    <row r="22149" spans="2:3" hidden="1">
      <c r="B22149" s="49" t="s">
        <v>20185</v>
      </c>
      <c r="C22149" s="49" t="s">
        <v>213</v>
      </c>
    </row>
    <row r="22150" spans="2:3" hidden="1">
      <c r="B22150" s="49" t="s">
        <v>20186</v>
      </c>
      <c r="C22150" s="49" t="s">
        <v>213</v>
      </c>
    </row>
    <row r="22151" spans="2:3" hidden="1">
      <c r="B22151" s="49" t="s">
        <v>20187</v>
      </c>
      <c r="C22151" s="49" t="s">
        <v>213</v>
      </c>
    </row>
    <row r="22152" spans="2:3" hidden="1">
      <c r="B22152" s="49" t="s">
        <v>20188</v>
      </c>
      <c r="C22152" s="49" t="s">
        <v>213</v>
      </c>
    </row>
    <row r="22153" spans="2:3" hidden="1">
      <c r="B22153" s="49" t="s">
        <v>20189</v>
      </c>
      <c r="C22153" s="49" t="s">
        <v>213</v>
      </c>
    </row>
    <row r="22154" spans="2:3" hidden="1">
      <c r="B22154" s="49" t="s">
        <v>20190</v>
      </c>
      <c r="C22154" s="49" t="s">
        <v>213</v>
      </c>
    </row>
    <row r="22155" spans="2:3" hidden="1">
      <c r="B22155" s="49" t="s">
        <v>20191</v>
      </c>
      <c r="C22155" s="49" t="s">
        <v>213</v>
      </c>
    </row>
    <row r="22156" spans="2:3" hidden="1">
      <c r="B22156" s="49" t="s">
        <v>20192</v>
      </c>
      <c r="C22156" s="49" t="s">
        <v>213</v>
      </c>
    </row>
    <row r="22157" spans="2:3" hidden="1">
      <c r="B22157" s="49" t="s">
        <v>20193</v>
      </c>
      <c r="C22157" s="49" t="s">
        <v>213</v>
      </c>
    </row>
    <row r="22158" spans="2:3" hidden="1">
      <c r="B22158" s="49" t="s">
        <v>20194</v>
      </c>
      <c r="C22158" s="49" t="s">
        <v>213</v>
      </c>
    </row>
    <row r="22159" spans="2:3" hidden="1">
      <c r="B22159" s="49" t="s">
        <v>20195</v>
      </c>
      <c r="C22159" s="49" t="s">
        <v>206</v>
      </c>
    </row>
    <row r="22160" spans="2:3" hidden="1">
      <c r="B22160" s="49" t="s">
        <v>20196</v>
      </c>
      <c r="C22160" s="49" t="s">
        <v>206</v>
      </c>
    </row>
    <row r="22161" spans="2:3" hidden="1">
      <c r="B22161" s="49" t="s">
        <v>20197</v>
      </c>
      <c r="C22161" s="49" t="s">
        <v>206</v>
      </c>
    </row>
    <row r="22162" spans="2:3" hidden="1">
      <c r="B22162" s="49" t="s">
        <v>20198</v>
      </c>
      <c r="C22162" s="49" t="s">
        <v>206</v>
      </c>
    </row>
    <row r="22163" spans="2:3" hidden="1">
      <c r="B22163" s="49" t="s">
        <v>20199</v>
      </c>
      <c r="C22163" s="49" t="s">
        <v>206</v>
      </c>
    </row>
    <row r="22164" spans="2:3" hidden="1">
      <c r="B22164" s="49" t="s">
        <v>20200</v>
      </c>
      <c r="C22164" s="49" t="s">
        <v>206</v>
      </c>
    </row>
    <row r="22165" spans="2:3" hidden="1">
      <c r="B22165" s="49" t="s">
        <v>20201</v>
      </c>
      <c r="C22165" s="49" t="s">
        <v>206</v>
      </c>
    </row>
    <row r="22166" spans="2:3" hidden="1">
      <c r="B22166" s="49" t="s">
        <v>20202</v>
      </c>
      <c r="C22166" s="49" t="s">
        <v>206</v>
      </c>
    </row>
    <row r="22167" spans="2:3" hidden="1">
      <c r="B22167" s="49" t="s">
        <v>20203</v>
      </c>
      <c r="C22167" s="49" t="s">
        <v>206</v>
      </c>
    </row>
    <row r="22168" spans="2:3" hidden="1">
      <c r="B22168" s="49" t="s">
        <v>20204</v>
      </c>
      <c r="C22168" s="49" t="s">
        <v>206</v>
      </c>
    </row>
    <row r="22169" spans="2:3" hidden="1">
      <c r="B22169" s="49" t="s">
        <v>20205</v>
      </c>
      <c r="C22169" s="49" t="s">
        <v>206</v>
      </c>
    </row>
    <row r="22170" spans="2:3" hidden="1">
      <c r="B22170" s="49" t="s">
        <v>20206</v>
      </c>
      <c r="C22170" s="49" t="s">
        <v>206</v>
      </c>
    </row>
    <row r="22171" spans="2:3" hidden="1">
      <c r="B22171" s="49" t="s">
        <v>20207</v>
      </c>
      <c r="C22171" s="49" t="s">
        <v>206</v>
      </c>
    </row>
    <row r="22172" spans="2:3" hidden="1">
      <c r="B22172" s="49" t="s">
        <v>20208</v>
      </c>
      <c r="C22172" s="49" t="s">
        <v>206</v>
      </c>
    </row>
    <row r="22173" spans="2:3" hidden="1">
      <c r="B22173" s="49" t="s">
        <v>20209</v>
      </c>
      <c r="C22173" s="49" t="s">
        <v>206</v>
      </c>
    </row>
    <row r="22174" spans="2:3" hidden="1">
      <c r="B22174" s="49" t="s">
        <v>20210</v>
      </c>
      <c r="C22174" s="49" t="s">
        <v>206</v>
      </c>
    </row>
    <row r="22175" spans="2:3" hidden="1">
      <c r="B22175" s="49" t="s">
        <v>20211</v>
      </c>
      <c r="C22175" s="49" t="s">
        <v>206</v>
      </c>
    </row>
    <row r="22176" spans="2:3" hidden="1">
      <c r="B22176" s="49" t="s">
        <v>20212</v>
      </c>
      <c r="C22176" s="49" t="s">
        <v>206</v>
      </c>
    </row>
    <row r="22177" spans="2:3" hidden="1">
      <c r="B22177" s="49" t="s">
        <v>20213</v>
      </c>
      <c r="C22177" s="49" t="s">
        <v>206</v>
      </c>
    </row>
    <row r="22178" spans="2:3" hidden="1">
      <c r="B22178" s="49" t="s">
        <v>20214</v>
      </c>
      <c r="C22178" s="49" t="s">
        <v>206</v>
      </c>
    </row>
    <row r="22179" spans="2:3" hidden="1">
      <c r="B22179" s="49" t="s">
        <v>20215</v>
      </c>
      <c r="C22179" s="49" t="s">
        <v>206</v>
      </c>
    </row>
    <row r="22180" spans="2:3" hidden="1">
      <c r="B22180" s="49" t="s">
        <v>20216</v>
      </c>
      <c r="C22180" s="49" t="s">
        <v>206</v>
      </c>
    </row>
    <row r="22181" spans="2:3" hidden="1">
      <c r="B22181" s="49" t="s">
        <v>20217</v>
      </c>
      <c r="C22181" s="49" t="s">
        <v>206</v>
      </c>
    </row>
    <row r="22182" spans="2:3" hidden="1">
      <c r="B22182" s="49" t="s">
        <v>20218</v>
      </c>
      <c r="C22182" s="49" t="s">
        <v>206</v>
      </c>
    </row>
    <row r="22183" spans="2:3" hidden="1">
      <c r="B22183" s="49" t="s">
        <v>20219</v>
      </c>
      <c r="C22183" s="49" t="s">
        <v>213</v>
      </c>
    </row>
    <row r="22184" spans="2:3" hidden="1">
      <c r="B22184" s="49" t="s">
        <v>20220</v>
      </c>
      <c r="C22184" s="49" t="s">
        <v>213</v>
      </c>
    </row>
    <row r="22185" spans="2:3" hidden="1">
      <c r="B22185" s="49" t="s">
        <v>20221</v>
      </c>
      <c r="C22185" s="49" t="s">
        <v>213</v>
      </c>
    </row>
    <row r="22186" spans="2:3">
      <c r="B22186" s="49" t="s">
        <v>20222</v>
      </c>
      <c r="C22186" s="49" t="s">
        <v>224</v>
      </c>
    </row>
    <row r="22187" spans="2:3" hidden="1">
      <c r="B22187" s="49" t="s">
        <v>20223</v>
      </c>
      <c r="C22187" s="49" t="s">
        <v>213</v>
      </c>
    </row>
    <row r="22188" spans="2:3" hidden="1">
      <c r="B22188" s="49" t="s">
        <v>20224</v>
      </c>
      <c r="C22188" s="49" t="s">
        <v>213</v>
      </c>
    </row>
    <row r="22189" spans="2:3" hidden="1">
      <c r="B22189" s="49" t="s">
        <v>20225</v>
      </c>
      <c r="C22189" s="49" t="s">
        <v>213</v>
      </c>
    </row>
    <row r="22190" spans="2:3">
      <c r="B22190" s="49" t="s">
        <v>20226</v>
      </c>
      <c r="C22190" s="49" t="s">
        <v>224</v>
      </c>
    </row>
    <row r="22191" spans="2:3" hidden="1">
      <c r="B22191" s="49" t="s">
        <v>20227</v>
      </c>
      <c r="C22191" s="49" t="s">
        <v>213</v>
      </c>
    </row>
    <row r="22192" spans="2:3" hidden="1">
      <c r="B22192" s="49" t="s">
        <v>20228</v>
      </c>
      <c r="C22192" s="49" t="s">
        <v>213</v>
      </c>
    </row>
    <row r="22193" spans="2:3" hidden="1">
      <c r="B22193" s="49" t="s">
        <v>20229</v>
      </c>
      <c r="C22193" s="49" t="s">
        <v>213</v>
      </c>
    </row>
    <row r="22194" spans="2:3" hidden="1">
      <c r="B22194" s="49" t="s">
        <v>20230</v>
      </c>
      <c r="C22194" s="49" t="s">
        <v>213</v>
      </c>
    </row>
    <row r="22195" spans="2:3" hidden="1">
      <c r="B22195" s="49" t="s">
        <v>20231</v>
      </c>
      <c r="C22195" s="49" t="s">
        <v>213</v>
      </c>
    </row>
    <row r="22196" spans="2:3">
      <c r="B22196" s="49" t="s">
        <v>20232</v>
      </c>
      <c r="C22196" s="49" t="s">
        <v>224</v>
      </c>
    </row>
    <row r="22197" spans="2:3" hidden="1">
      <c r="B22197" s="49" t="s">
        <v>20233</v>
      </c>
      <c r="C22197" s="49" t="s">
        <v>213</v>
      </c>
    </row>
    <row r="22198" spans="2:3" hidden="1">
      <c r="B22198" s="49" t="s">
        <v>20234</v>
      </c>
      <c r="C22198" s="49" t="s">
        <v>213</v>
      </c>
    </row>
    <row r="22199" spans="2:3" hidden="1">
      <c r="B22199" s="49" t="s">
        <v>20235</v>
      </c>
      <c r="C22199" s="49" t="s">
        <v>213</v>
      </c>
    </row>
    <row r="22200" spans="2:3" hidden="1">
      <c r="B22200" s="49" t="s">
        <v>20236</v>
      </c>
      <c r="C22200" s="49" t="s">
        <v>213</v>
      </c>
    </row>
    <row r="22201" spans="2:3" hidden="1">
      <c r="B22201" s="49" t="s">
        <v>20237</v>
      </c>
      <c r="C22201" s="49" t="s">
        <v>213</v>
      </c>
    </row>
    <row r="22202" spans="2:3" hidden="1">
      <c r="B22202" s="49" t="s">
        <v>20238</v>
      </c>
      <c r="C22202" s="49" t="s">
        <v>31</v>
      </c>
    </row>
    <row r="22203" spans="2:3" hidden="1">
      <c r="B22203" s="49" t="s">
        <v>20239</v>
      </c>
      <c r="C22203" s="49" t="s">
        <v>213</v>
      </c>
    </row>
    <row r="22204" spans="2:3" hidden="1">
      <c r="B22204" s="49" t="s">
        <v>20240</v>
      </c>
      <c r="C22204" s="49" t="s">
        <v>213</v>
      </c>
    </row>
    <row r="22205" spans="2:3" hidden="1">
      <c r="B22205" s="49" t="s">
        <v>20241</v>
      </c>
      <c r="C22205" s="49" t="s">
        <v>213</v>
      </c>
    </row>
    <row r="22206" spans="2:3" hidden="1">
      <c r="B22206" s="49" t="s">
        <v>20242</v>
      </c>
      <c r="C22206" s="49" t="s">
        <v>31</v>
      </c>
    </row>
    <row r="22207" spans="2:3" hidden="1">
      <c r="B22207" s="49" t="s">
        <v>20243</v>
      </c>
      <c r="C22207" s="49" t="s">
        <v>31</v>
      </c>
    </row>
    <row r="22208" spans="2:3" hidden="1">
      <c r="B22208" s="49" t="s">
        <v>20244</v>
      </c>
      <c r="C22208" s="49" t="s">
        <v>31</v>
      </c>
    </row>
    <row r="22209" spans="2:3" hidden="1">
      <c r="B22209" s="49" t="s">
        <v>20245</v>
      </c>
      <c r="C22209" s="49" t="s">
        <v>213</v>
      </c>
    </row>
    <row r="22210" spans="2:3" hidden="1">
      <c r="B22210" s="49" t="s">
        <v>20246</v>
      </c>
      <c r="C22210" s="49" t="s">
        <v>213</v>
      </c>
    </row>
    <row r="22211" spans="2:3" hidden="1">
      <c r="B22211" s="49" t="s">
        <v>20247</v>
      </c>
      <c r="C22211" s="49" t="s">
        <v>213</v>
      </c>
    </row>
    <row r="22212" spans="2:3">
      <c r="B22212" s="49" t="s">
        <v>20248</v>
      </c>
      <c r="C22212" s="49" t="s">
        <v>224</v>
      </c>
    </row>
    <row r="22213" spans="2:3" hidden="1">
      <c r="B22213" s="49" t="s">
        <v>20249</v>
      </c>
      <c r="C22213" s="49" t="s">
        <v>213</v>
      </c>
    </row>
    <row r="22214" spans="2:3" hidden="1">
      <c r="B22214" s="49" t="s">
        <v>20250</v>
      </c>
      <c r="C22214" s="49" t="s">
        <v>213</v>
      </c>
    </row>
    <row r="22215" spans="2:3" hidden="1">
      <c r="B22215" s="49" t="s">
        <v>20251</v>
      </c>
      <c r="C22215" s="49" t="s">
        <v>213</v>
      </c>
    </row>
    <row r="22216" spans="2:3">
      <c r="B22216" s="49" t="s">
        <v>20252</v>
      </c>
      <c r="C22216" s="49" t="s">
        <v>224</v>
      </c>
    </row>
    <row r="22217" spans="2:3" hidden="1">
      <c r="B22217" s="49" t="s">
        <v>20253</v>
      </c>
      <c r="C22217" s="49" t="s">
        <v>213</v>
      </c>
    </row>
    <row r="22218" spans="2:3" hidden="1">
      <c r="B22218" s="49" t="s">
        <v>20254</v>
      </c>
      <c r="C22218" s="49" t="s">
        <v>213</v>
      </c>
    </row>
    <row r="22219" spans="2:3" hidden="1">
      <c r="B22219" s="49" t="s">
        <v>20255</v>
      </c>
      <c r="C22219" s="49" t="s">
        <v>213</v>
      </c>
    </row>
    <row r="22220" spans="2:3" hidden="1">
      <c r="B22220" s="49" t="s">
        <v>20256</v>
      </c>
      <c r="C22220" s="49" t="s">
        <v>213</v>
      </c>
    </row>
    <row r="22221" spans="2:3" hidden="1">
      <c r="B22221" s="49" t="s">
        <v>20257</v>
      </c>
      <c r="C22221" s="49" t="s">
        <v>213</v>
      </c>
    </row>
    <row r="22222" spans="2:3">
      <c r="B22222" s="49" t="s">
        <v>20258</v>
      </c>
      <c r="C22222" s="49" t="s">
        <v>224</v>
      </c>
    </row>
    <row r="22223" spans="2:3" hidden="1">
      <c r="B22223" s="49" t="s">
        <v>20259</v>
      </c>
      <c r="C22223" s="49" t="s">
        <v>213</v>
      </c>
    </row>
    <row r="22224" spans="2:3" hidden="1">
      <c r="B22224" s="49" t="s">
        <v>20260</v>
      </c>
      <c r="C22224" s="49" t="s">
        <v>213</v>
      </c>
    </row>
    <row r="22225" spans="2:3" hidden="1">
      <c r="B22225" s="49" t="s">
        <v>20261</v>
      </c>
      <c r="C22225" s="49" t="s">
        <v>213</v>
      </c>
    </row>
    <row r="22226" spans="2:3" hidden="1">
      <c r="B22226" s="49" t="s">
        <v>20262</v>
      </c>
      <c r="C22226" s="49" t="s">
        <v>213</v>
      </c>
    </row>
    <row r="22227" spans="2:3" hidden="1">
      <c r="B22227" s="49" t="s">
        <v>20263</v>
      </c>
      <c r="C22227" s="49" t="s">
        <v>213</v>
      </c>
    </row>
    <row r="22228" spans="2:3" hidden="1">
      <c r="B22228" s="49" t="s">
        <v>20264</v>
      </c>
      <c r="C22228" s="49" t="s">
        <v>213</v>
      </c>
    </row>
    <row r="22229" spans="2:3" hidden="1">
      <c r="B22229" s="49" t="s">
        <v>20265</v>
      </c>
      <c r="C22229" s="49" t="s">
        <v>213</v>
      </c>
    </row>
    <row r="22230" spans="2:3" hidden="1">
      <c r="B22230" s="49" t="s">
        <v>20266</v>
      </c>
      <c r="C22230" s="49" t="s">
        <v>213</v>
      </c>
    </row>
    <row r="22231" spans="2:3" hidden="1">
      <c r="B22231" s="49" t="s">
        <v>20267</v>
      </c>
      <c r="C22231" s="49" t="s">
        <v>213</v>
      </c>
    </row>
    <row r="22232" spans="2:3" hidden="1">
      <c r="B22232" s="49" t="s">
        <v>20268</v>
      </c>
      <c r="C22232" s="49" t="s">
        <v>31</v>
      </c>
    </row>
    <row r="22233" spans="2:3" hidden="1">
      <c r="B22233" s="49" t="s">
        <v>20269</v>
      </c>
      <c r="C22233" s="49" t="s">
        <v>31</v>
      </c>
    </row>
    <row r="22234" spans="2:3" hidden="1">
      <c r="B22234" s="49" t="s">
        <v>20270</v>
      </c>
      <c r="C22234" s="49" t="s">
        <v>31</v>
      </c>
    </row>
    <row r="22235" spans="2:3" hidden="1">
      <c r="B22235" s="49" t="s">
        <v>20271</v>
      </c>
      <c r="C22235" s="49" t="s">
        <v>213</v>
      </c>
    </row>
    <row r="22236" spans="2:3" hidden="1">
      <c r="B22236" s="49" t="s">
        <v>20272</v>
      </c>
      <c r="C22236" s="49" t="s">
        <v>213</v>
      </c>
    </row>
    <row r="22237" spans="2:3" hidden="1">
      <c r="B22237" s="49" t="s">
        <v>20273</v>
      </c>
      <c r="C22237" s="49" t="s">
        <v>213</v>
      </c>
    </row>
    <row r="22238" spans="2:3" hidden="1">
      <c r="B22238" s="49" t="s">
        <v>20274</v>
      </c>
      <c r="C22238" s="49" t="s">
        <v>213</v>
      </c>
    </row>
    <row r="22239" spans="2:3" hidden="1">
      <c r="B22239" s="49" t="s">
        <v>20275</v>
      </c>
      <c r="C22239" s="49" t="s">
        <v>213</v>
      </c>
    </row>
    <row r="22240" spans="2:3">
      <c r="B22240" s="49" t="s">
        <v>20276</v>
      </c>
      <c r="C22240" s="49" t="s">
        <v>224</v>
      </c>
    </row>
    <row r="22241" spans="2:3" hidden="1">
      <c r="B22241" s="49" t="s">
        <v>20277</v>
      </c>
      <c r="C22241" s="49" t="s">
        <v>213</v>
      </c>
    </row>
    <row r="22242" spans="2:3" hidden="1">
      <c r="B22242" s="49" t="s">
        <v>20278</v>
      </c>
      <c r="C22242" s="49" t="s">
        <v>213</v>
      </c>
    </row>
    <row r="22243" spans="2:3" hidden="1">
      <c r="B22243" s="49" t="s">
        <v>20279</v>
      </c>
      <c r="C22243" s="49" t="s">
        <v>213</v>
      </c>
    </row>
    <row r="22244" spans="2:3" hidden="1">
      <c r="B22244" s="49" t="s">
        <v>20280</v>
      </c>
      <c r="C22244" s="49" t="s">
        <v>213</v>
      </c>
    </row>
    <row r="22245" spans="2:3" hidden="1">
      <c r="B22245" s="49" t="s">
        <v>20281</v>
      </c>
      <c r="C22245" s="49" t="s">
        <v>213</v>
      </c>
    </row>
    <row r="22246" spans="2:3">
      <c r="B22246" s="49" t="s">
        <v>20282</v>
      </c>
      <c r="C22246" s="49" t="s">
        <v>224</v>
      </c>
    </row>
    <row r="22247" spans="2:3" hidden="1">
      <c r="B22247" s="49" t="s">
        <v>20283</v>
      </c>
      <c r="C22247" s="49" t="s">
        <v>213</v>
      </c>
    </row>
    <row r="22248" spans="2:3" hidden="1">
      <c r="B22248" s="49" t="s">
        <v>20284</v>
      </c>
      <c r="C22248" s="49" t="s">
        <v>213</v>
      </c>
    </row>
    <row r="22249" spans="2:3" hidden="1">
      <c r="B22249" s="49" t="s">
        <v>20285</v>
      </c>
      <c r="C22249" s="49" t="s">
        <v>213</v>
      </c>
    </row>
    <row r="22250" spans="2:3" hidden="1">
      <c r="B22250" s="49" t="s">
        <v>20286</v>
      </c>
      <c r="C22250" s="49" t="s">
        <v>213</v>
      </c>
    </row>
    <row r="22251" spans="2:3" hidden="1">
      <c r="B22251" s="49" t="s">
        <v>20287</v>
      </c>
      <c r="C22251" s="49" t="s">
        <v>213</v>
      </c>
    </row>
    <row r="22252" spans="2:3" hidden="1">
      <c r="B22252" s="49" t="s">
        <v>20288</v>
      </c>
      <c r="C22252" s="49" t="s">
        <v>213</v>
      </c>
    </row>
    <row r="22253" spans="2:3" hidden="1">
      <c r="B22253" s="49" t="s">
        <v>20289</v>
      </c>
      <c r="C22253" s="49" t="s">
        <v>213</v>
      </c>
    </row>
    <row r="22254" spans="2:3" hidden="1">
      <c r="B22254" s="49" t="s">
        <v>20290</v>
      </c>
      <c r="C22254" s="49" t="s">
        <v>213</v>
      </c>
    </row>
    <row r="22255" spans="2:3" hidden="1">
      <c r="B22255" s="49" t="s">
        <v>20291</v>
      </c>
      <c r="C22255" s="49" t="s">
        <v>213</v>
      </c>
    </row>
    <row r="22256" spans="2:3" hidden="1">
      <c r="B22256" s="49" t="s">
        <v>20292</v>
      </c>
      <c r="C22256" s="49" t="s">
        <v>213</v>
      </c>
    </row>
    <row r="22257" spans="2:3" hidden="1">
      <c r="B22257" s="49" t="s">
        <v>20293</v>
      </c>
      <c r="C22257" s="49" t="s">
        <v>213</v>
      </c>
    </row>
    <row r="22258" spans="2:3" hidden="1">
      <c r="B22258" s="49" t="s">
        <v>20294</v>
      </c>
      <c r="C22258" s="49" t="s">
        <v>213</v>
      </c>
    </row>
    <row r="22259" spans="2:3" hidden="1">
      <c r="B22259" s="49" t="s">
        <v>20295</v>
      </c>
      <c r="C22259" s="49" t="s">
        <v>213</v>
      </c>
    </row>
    <row r="22260" spans="2:3" hidden="1">
      <c r="B22260" s="49" t="s">
        <v>20296</v>
      </c>
      <c r="C22260" s="49" t="s">
        <v>213</v>
      </c>
    </row>
    <row r="22261" spans="2:3" hidden="1">
      <c r="B22261" s="49" t="s">
        <v>20297</v>
      </c>
      <c r="C22261" s="49" t="s">
        <v>31</v>
      </c>
    </row>
    <row r="22262" spans="2:3" hidden="1">
      <c r="B22262" s="49" t="s">
        <v>20298</v>
      </c>
      <c r="C22262" s="49" t="s">
        <v>31</v>
      </c>
    </row>
    <row r="22263" spans="2:3" hidden="1">
      <c r="B22263" s="49" t="s">
        <v>20299</v>
      </c>
      <c r="C22263" s="49" t="s">
        <v>213</v>
      </c>
    </row>
    <row r="22264" spans="2:3" hidden="1">
      <c r="B22264" s="49" t="s">
        <v>20300</v>
      </c>
      <c r="C22264" s="49" t="s">
        <v>213</v>
      </c>
    </row>
    <row r="22265" spans="2:3" hidden="1">
      <c r="B22265" s="49" t="s">
        <v>20301</v>
      </c>
      <c r="C22265" s="49" t="s">
        <v>213</v>
      </c>
    </row>
    <row r="22266" spans="2:3" hidden="1">
      <c r="B22266" s="49" t="s">
        <v>20302</v>
      </c>
      <c r="C22266" s="49" t="s">
        <v>213</v>
      </c>
    </row>
    <row r="22267" spans="2:3" hidden="1">
      <c r="B22267" s="49" t="s">
        <v>20303</v>
      </c>
      <c r="C22267" s="49" t="s">
        <v>213</v>
      </c>
    </row>
    <row r="22268" spans="2:3" hidden="1">
      <c r="B22268" s="49" t="s">
        <v>20304</v>
      </c>
      <c r="C22268" s="49" t="s">
        <v>213</v>
      </c>
    </row>
    <row r="22269" spans="2:3" hidden="1">
      <c r="B22269" s="49" t="s">
        <v>20305</v>
      </c>
      <c r="C22269" s="49" t="s">
        <v>213</v>
      </c>
    </row>
    <row r="22270" spans="2:3" hidden="1">
      <c r="B22270" s="49" t="s">
        <v>20306</v>
      </c>
      <c r="C22270" s="49" t="s">
        <v>213</v>
      </c>
    </row>
    <row r="22271" spans="2:3" hidden="1">
      <c r="B22271" s="49" t="s">
        <v>20307</v>
      </c>
      <c r="C22271" s="49" t="s">
        <v>213</v>
      </c>
    </row>
    <row r="22272" spans="2:3" hidden="1">
      <c r="B22272" s="49" t="s">
        <v>20308</v>
      </c>
      <c r="C22272" s="49" t="s">
        <v>213</v>
      </c>
    </row>
    <row r="22273" spans="2:3" hidden="1">
      <c r="B22273" s="49" t="s">
        <v>20309</v>
      </c>
      <c r="C22273" s="49" t="s">
        <v>213</v>
      </c>
    </row>
    <row r="22274" spans="2:3" hidden="1">
      <c r="B22274" s="49" t="s">
        <v>20310</v>
      </c>
      <c r="C22274" s="49" t="s">
        <v>213</v>
      </c>
    </row>
    <row r="22275" spans="2:3" hidden="1">
      <c r="B22275" s="49" t="s">
        <v>20311</v>
      </c>
      <c r="C22275" s="49" t="s">
        <v>213</v>
      </c>
    </row>
    <row r="22276" spans="2:3" hidden="1">
      <c r="B22276" s="49" t="s">
        <v>20312</v>
      </c>
      <c r="C22276" s="49" t="s">
        <v>213</v>
      </c>
    </row>
    <row r="22277" spans="2:3" hidden="1">
      <c r="B22277" s="49" t="s">
        <v>20313</v>
      </c>
      <c r="C22277" s="49" t="s">
        <v>213</v>
      </c>
    </row>
    <row r="22278" spans="2:3" hidden="1">
      <c r="B22278" s="49" t="s">
        <v>20314</v>
      </c>
      <c r="C22278" s="49" t="s">
        <v>213</v>
      </c>
    </row>
    <row r="22279" spans="2:3" hidden="1">
      <c r="B22279" s="49" t="s">
        <v>20315</v>
      </c>
      <c r="C22279" s="49" t="s">
        <v>213</v>
      </c>
    </row>
    <row r="22280" spans="2:3" hidden="1">
      <c r="B22280" s="49" t="s">
        <v>20316</v>
      </c>
      <c r="C22280" s="49" t="s">
        <v>213</v>
      </c>
    </row>
    <row r="22281" spans="2:3" hidden="1">
      <c r="B22281" s="49" t="s">
        <v>20317</v>
      </c>
      <c r="C22281" s="49" t="s">
        <v>213</v>
      </c>
    </row>
    <row r="22282" spans="2:3" hidden="1">
      <c r="B22282" s="49" t="s">
        <v>20318</v>
      </c>
      <c r="C22282" s="49" t="s">
        <v>213</v>
      </c>
    </row>
    <row r="22283" spans="2:3" hidden="1">
      <c r="B22283" s="49" t="s">
        <v>20319</v>
      </c>
      <c r="C22283" s="49" t="s">
        <v>213</v>
      </c>
    </row>
    <row r="22284" spans="2:3" hidden="1">
      <c r="B22284" s="49" t="s">
        <v>20320</v>
      </c>
      <c r="C22284" s="49" t="s">
        <v>213</v>
      </c>
    </row>
    <row r="22285" spans="2:3" hidden="1">
      <c r="B22285" s="49" t="s">
        <v>20321</v>
      </c>
      <c r="C22285" s="49" t="s">
        <v>206</v>
      </c>
    </row>
    <row r="22286" spans="2:3" hidden="1">
      <c r="B22286" s="49" t="s">
        <v>20322</v>
      </c>
      <c r="C22286" s="49" t="s">
        <v>206</v>
      </c>
    </row>
    <row r="22287" spans="2:3" hidden="1">
      <c r="B22287" s="49" t="s">
        <v>20323</v>
      </c>
      <c r="C22287" s="49" t="s">
        <v>206</v>
      </c>
    </row>
    <row r="22288" spans="2:3" hidden="1">
      <c r="B22288" s="49" t="s">
        <v>20324</v>
      </c>
      <c r="C22288" s="49" t="s">
        <v>206</v>
      </c>
    </row>
    <row r="22289" spans="2:3" hidden="1">
      <c r="B22289" s="49" t="s">
        <v>20325</v>
      </c>
      <c r="C22289" s="49" t="s">
        <v>206</v>
      </c>
    </row>
    <row r="22290" spans="2:3" hidden="1">
      <c r="B22290" s="49" t="s">
        <v>20326</v>
      </c>
      <c r="C22290" s="49" t="s">
        <v>206</v>
      </c>
    </row>
    <row r="22291" spans="2:3" hidden="1">
      <c r="B22291" s="49" t="s">
        <v>20327</v>
      </c>
      <c r="C22291" s="49" t="s">
        <v>206</v>
      </c>
    </row>
    <row r="22292" spans="2:3" hidden="1">
      <c r="B22292" s="49" t="s">
        <v>20328</v>
      </c>
      <c r="C22292" s="49" t="s">
        <v>206</v>
      </c>
    </row>
    <row r="22293" spans="2:3" hidden="1">
      <c r="B22293" s="49" t="s">
        <v>20329</v>
      </c>
      <c r="C22293" s="49" t="s">
        <v>206</v>
      </c>
    </row>
    <row r="22294" spans="2:3" hidden="1">
      <c r="B22294" s="49" t="s">
        <v>20330</v>
      </c>
      <c r="C22294" s="49" t="s">
        <v>206</v>
      </c>
    </row>
    <row r="22295" spans="2:3" hidden="1">
      <c r="B22295" s="49" t="s">
        <v>20331</v>
      </c>
      <c r="C22295" s="49" t="s">
        <v>206</v>
      </c>
    </row>
    <row r="22296" spans="2:3" hidden="1">
      <c r="B22296" s="49" t="s">
        <v>20332</v>
      </c>
      <c r="C22296" s="49" t="s">
        <v>206</v>
      </c>
    </row>
    <row r="22297" spans="2:3" hidden="1">
      <c r="B22297" s="49" t="s">
        <v>20333</v>
      </c>
      <c r="C22297" s="49" t="s">
        <v>206</v>
      </c>
    </row>
    <row r="22298" spans="2:3" hidden="1">
      <c r="B22298" s="49" t="s">
        <v>20334</v>
      </c>
      <c r="C22298" s="49" t="s">
        <v>206</v>
      </c>
    </row>
    <row r="22299" spans="2:3" hidden="1">
      <c r="B22299" s="49" t="s">
        <v>20335</v>
      </c>
      <c r="C22299" s="49" t="s">
        <v>206</v>
      </c>
    </row>
    <row r="22300" spans="2:3" hidden="1">
      <c r="B22300" s="49" t="s">
        <v>20336</v>
      </c>
      <c r="C22300" s="49" t="s">
        <v>206</v>
      </c>
    </row>
    <row r="22301" spans="2:3" hidden="1">
      <c r="B22301" s="49" t="s">
        <v>20337</v>
      </c>
      <c r="C22301" s="49" t="s">
        <v>206</v>
      </c>
    </row>
    <row r="22302" spans="2:3" hidden="1">
      <c r="B22302" s="49" t="s">
        <v>20338</v>
      </c>
      <c r="C22302" s="49" t="s">
        <v>206</v>
      </c>
    </row>
    <row r="22303" spans="2:3" hidden="1">
      <c r="B22303" s="49" t="s">
        <v>20339</v>
      </c>
      <c r="C22303" s="49" t="s">
        <v>206</v>
      </c>
    </row>
    <row r="22304" spans="2:3" hidden="1">
      <c r="B22304" s="49" t="s">
        <v>20340</v>
      </c>
      <c r="C22304" s="49" t="s">
        <v>206</v>
      </c>
    </row>
    <row r="22305" spans="2:3" hidden="1">
      <c r="B22305" s="49" t="s">
        <v>20341</v>
      </c>
      <c r="C22305" s="49" t="s">
        <v>206</v>
      </c>
    </row>
    <row r="22306" spans="2:3" hidden="1">
      <c r="B22306" s="49" t="s">
        <v>20342</v>
      </c>
      <c r="C22306" s="49" t="s">
        <v>206</v>
      </c>
    </row>
    <row r="22307" spans="2:3" hidden="1">
      <c r="B22307" s="49" t="s">
        <v>20343</v>
      </c>
      <c r="C22307" s="49" t="s">
        <v>206</v>
      </c>
    </row>
    <row r="22308" spans="2:3" hidden="1">
      <c r="B22308" s="49" t="s">
        <v>20344</v>
      </c>
      <c r="C22308" s="49" t="s">
        <v>209</v>
      </c>
    </row>
    <row r="22309" spans="2:3" hidden="1">
      <c r="B22309" s="49" t="s">
        <v>20345</v>
      </c>
      <c r="C22309" s="49" t="s">
        <v>213</v>
      </c>
    </row>
    <row r="22310" spans="2:3" hidden="1">
      <c r="B22310" s="49" t="s">
        <v>20346</v>
      </c>
      <c r="C22310" s="49" t="s">
        <v>213</v>
      </c>
    </row>
    <row r="22311" spans="2:3" hidden="1">
      <c r="B22311" s="49" t="s">
        <v>20347</v>
      </c>
      <c r="C22311" s="49" t="s">
        <v>213</v>
      </c>
    </row>
    <row r="22312" spans="2:3" hidden="1">
      <c r="B22312" s="49" t="s">
        <v>20348</v>
      </c>
      <c r="C22312" s="49" t="s">
        <v>213</v>
      </c>
    </row>
    <row r="22313" spans="2:3" hidden="1">
      <c r="B22313" s="49" t="s">
        <v>20349</v>
      </c>
      <c r="C22313" s="49" t="s">
        <v>213</v>
      </c>
    </row>
    <row r="22314" spans="2:3" hidden="1">
      <c r="B22314" s="49" t="s">
        <v>20350</v>
      </c>
      <c r="C22314" s="49" t="s">
        <v>213</v>
      </c>
    </row>
    <row r="22315" spans="2:3" hidden="1">
      <c r="B22315" s="49" t="s">
        <v>20351</v>
      </c>
      <c r="C22315" s="49" t="s">
        <v>213</v>
      </c>
    </row>
    <row r="22316" spans="2:3" hidden="1">
      <c r="B22316" s="49" t="s">
        <v>20352</v>
      </c>
      <c r="C22316" s="49" t="s">
        <v>213</v>
      </c>
    </row>
    <row r="22317" spans="2:3" hidden="1">
      <c r="B22317" s="49" t="s">
        <v>20353</v>
      </c>
      <c r="C22317" s="49" t="s">
        <v>213</v>
      </c>
    </row>
    <row r="22318" spans="2:3" hidden="1">
      <c r="B22318" s="49" t="s">
        <v>20354</v>
      </c>
      <c r="C22318" s="49" t="s">
        <v>213</v>
      </c>
    </row>
    <row r="22319" spans="2:3" hidden="1">
      <c r="B22319" s="49" t="s">
        <v>20355</v>
      </c>
      <c r="C22319" s="49" t="s">
        <v>213</v>
      </c>
    </row>
    <row r="22320" spans="2:3" hidden="1">
      <c r="B22320" s="49" t="s">
        <v>20356</v>
      </c>
      <c r="C22320" s="49" t="s">
        <v>213</v>
      </c>
    </row>
    <row r="22321" spans="2:3" hidden="1">
      <c r="B22321" s="49" t="s">
        <v>20357</v>
      </c>
      <c r="C22321" s="49" t="s">
        <v>213</v>
      </c>
    </row>
    <row r="22322" spans="2:3" hidden="1">
      <c r="B22322" s="49" t="s">
        <v>20358</v>
      </c>
      <c r="C22322" s="49" t="s">
        <v>213</v>
      </c>
    </row>
    <row r="22323" spans="2:3" hidden="1">
      <c r="B22323" s="49" t="s">
        <v>20359</v>
      </c>
      <c r="C22323" s="49" t="s">
        <v>213</v>
      </c>
    </row>
    <row r="22324" spans="2:3" hidden="1">
      <c r="B22324" s="49" t="s">
        <v>20360</v>
      </c>
      <c r="C22324" s="49" t="s">
        <v>213</v>
      </c>
    </row>
    <row r="22325" spans="2:3" hidden="1">
      <c r="B22325" s="49" t="s">
        <v>20361</v>
      </c>
      <c r="C22325" s="49" t="s">
        <v>213</v>
      </c>
    </row>
    <row r="22326" spans="2:3" hidden="1">
      <c r="B22326" s="49" t="s">
        <v>20362</v>
      </c>
      <c r="C22326" s="49" t="s">
        <v>213</v>
      </c>
    </row>
    <row r="22327" spans="2:3" hidden="1">
      <c r="B22327" s="49" t="s">
        <v>20363</v>
      </c>
      <c r="C22327" s="49" t="s">
        <v>31</v>
      </c>
    </row>
    <row r="22328" spans="2:3" hidden="1">
      <c r="B22328" s="49" t="s">
        <v>20364</v>
      </c>
      <c r="C22328" s="49" t="s">
        <v>213</v>
      </c>
    </row>
    <row r="22329" spans="2:3" hidden="1">
      <c r="B22329" s="49" t="s">
        <v>20365</v>
      </c>
      <c r="C22329" s="49" t="s">
        <v>213</v>
      </c>
    </row>
    <row r="22330" spans="2:3" hidden="1">
      <c r="B22330" s="49" t="s">
        <v>20366</v>
      </c>
      <c r="C22330" s="49" t="s">
        <v>213</v>
      </c>
    </row>
    <row r="22331" spans="2:3" hidden="1">
      <c r="B22331" s="49" t="s">
        <v>20367</v>
      </c>
      <c r="C22331" s="49" t="s">
        <v>213</v>
      </c>
    </row>
    <row r="22332" spans="2:3" hidden="1">
      <c r="B22332" s="49" t="s">
        <v>20368</v>
      </c>
      <c r="C22332" s="49" t="s">
        <v>213</v>
      </c>
    </row>
    <row r="22333" spans="2:3" hidden="1">
      <c r="B22333" s="49" t="s">
        <v>20369</v>
      </c>
      <c r="C22333" s="49" t="s">
        <v>213</v>
      </c>
    </row>
    <row r="22334" spans="2:3" hidden="1">
      <c r="B22334" s="49" t="s">
        <v>20370</v>
      </c>
      <c r="C22334" s="49" t="s">
        <v>213</v>
      </c>
    </row>
    <row r="22335" spans="2:3" hidden="1">
      <c r="B22335" s="49" t="s">
        <v>20371</v>
      </c>
      <c r="C22335" s="49" t="s">
        <v>213</v>
      </c>
    </row>
    <row r="22336" spans="2:3" hidden="1">
      <c r="B22336" s="49" t="s">
        <v>20372</v>
      </c>
      <c r="C22336" s="49" t="s">
        <v>213</v>
      </c>
    </row>
    <row r="22337" spans="2:3" hidden="1">
      <c r="B22337" s="49" t="s">
        <v>20373</v>
      </c>
      <c r="C22337" s="49" t="s">
        <v>213</v>
      </c>
    </row>
    <row r="22338" spans="2:3" hidden="1">
      <c r="B22338" s="49" t="s">
        <v>20374</v>
      </c>
      <c r="C22338" s="49" t="s">
        <v>213</v>
      </c>
    </row>
    <row r="22339" spans="2:3" hidden="1">
      <c r="B22339" s="49" t="s">
        <v>20375</v>
      </c>
      <c r="C22339" s="49" t="s">
        <v>213</v>
      </c>
    </row>
    <row r="22340" spans="2:3" hidden="1">
      <c r="B22340" s="49" t="s">
        <v>20376</v>
      </c>
      <c r="C22340" s="49" t="s">
        <v>213</v>
      </c>
    </row>
    <row r="22341" spans="2:3" hidden="1">
      <c r="B22341" s="49" t="s">
        <v>20377</v>
      </c>
      <c r="C22341" s="49" t="s">
        <v>213</v>
      </c>
    </row>
    <row r="22342" spans="2:3" hidden="1">
      <c r="B22342" s="49" t="s">
        <v>20378</v>
      </c>
      <c r="C22342" s="49" t="s">
        <v>213</v>
      </c>
    </row>
    <row r="22343" spans="2:3" hidden="1">
      <c r="B22343" s="49" t="s">
        <v>20379</v>
      </c>
      <c r="C22343" s="49" t="s">
        <v>213</v>
      </c>
    </row>
    <row r="22344" spans="2:3" hidden="1">
      <c r="B22344" s="49" t="s">
        <v>20380</v>
      </c>
      <c r="C22344" s="49" t="s">
        <v>213</v>
      </c>
    </row>
    <row r="22345" spans="2:3" hidden="1">
      <c r="B22345" s="49" t="s">
        <v>20381</v>
      </c>
      <c r="C22345" s="49" t="s">
        <v>213</v>
      </c>
    </row>
    <row r="22346" spans="2:3" hidden="1">
      <c r="B22346" s="49" t="s">
        <v>20382</v>
      </c>
      <c r="C22346" s="49" t="s">
        <v>213</v>
      </c>
    </row>
    <row r="22347" spans="2:3" hidden="1">
      <c r="B22347" s="49" t="s">
        <v>20383</v>
      </c>
      <c r="C22347" s="49" t="s">
        <v>213</v>
      </c>
    </row>
    <row r="22348" spans="2:3" hidden="1">
      <c r="B22348" s="49" t="s">
        <v>20384</v>
      </c>
      <c r="C22348" s="49" t="s">
        <v>213</v>
      </c>
    </row>
    <row r="22349" spans="2:3" hidden="1">
      <c r="B22349" s="49" t="s">
        <v>20385</v>
      </c>
      <c r="C22349" s="49" t="s">
        <v>213</v>
      </c>
    </row>
    <row r="22350" spans="2:3" hidden="1">
      <c r="B22350" s="49" t="s">
        <v>20386</v>
      </c>
      <c r="C22350" s="49" t="s">
        <v>213</v>
      </c>
    </row>
    <row r="22351" spans="2:3" hidden="1">
      <c r="B22351" s="49" t="s">
        <v>20387</v>
      </c>
      <c r="C22351" s="49" t="s">
        <v>213</v>
      </c>
    </row>
    <row r="22352" spans="2:3" hidden="1">
      <c r="B22352" s="49" t="s">
        <v>20388</v>
      </c>
      <c r="C22352" s="49" t="s">
        <v>213</v>
      </c>
    </row>
    <row r="22353" spans="2:3" hidden="1">
      <c r="B22353" s="49" t="s">
        <v>20389</v>
      </c>
      <c r="C22353" s="49" t="s">
        <v>213</v>
      </c>
    </row>
    <row r="22354" spans="2:3" hidden="1">
      <c r="B22354" s="49" t="s">
        <v>20390</v>
      </c>
      <c r="C22354" s="49" t="s">
        <v>213</v>
      </c>
    </row>
    <row r="22355" spans="2:3" hidden="1">
      <c r="B22355" s="49" t="s">
        <v>20391</v>
      </c>
      <c r="C22355" s="49" t="s">
        <v>213</v>
      </c>
    </row>
    <row r="22356" spans="2:3" hidden="1">
      <c r="B22356" s="49" t="s">
        <v>20392</v>
      </c>
      <c r="C22356" s="49" t="s">
        <v>213</v>
      </c>
    </row>
    <row r="22357" spans="2:3" hidden="1">
      <c r="B22357" s="49" t="s">
        <v>20393</v>
      </c>
      <c r="C22357" s="49" t="s">
        <v>213</v>
      </c>
    </row>
    <row r="22358" spans="2:3" hidden="1">
      <c r="B22358" s="49" t="s">
        <v>20394</v>
      </c>
      <c r="C22358" s="49" t="s">
        <v>213</v>
      </c>
    </row>
    <row r="22359" spans="2:3" hidden="1">
      <c r="B22359" s="49" t="s">
        <v>20395</v>
      </c>
      <c r="C22359" s="49" t="s">
        <v>213</v>
      </c>
    </row>
    <row r="22360" spans="2:3" hidden="1">
      <c r="B22360" s="49" t="s">
        <v>20396</v>
      </c>
      <c r="C22360" s="49" t="s">
        <v>213</v>
      </c>
    </row>
    <row r="22361" spans="2:3" hidden="1">
      <c r="B22361" s="49" t="s">
        <v>20397</v>
      </c>
      <c r="C22361" s="49" t="s">
        <v>213</v>
      </c>
    </row>
    <row r="22362" spans="2:3" hidden="1">
      <c r="B22362" s="49" t="s">
        <v>20398</v>
      </c>
      <c r="C22362" s="49" t="s">
        <v>213</v>
      </c>
    </row>
    <row r="22363" spans="2:3" hidden="1">
      <c r="B22363" s="49" t="s">
        <v>20399</v>
      </c>
      <c r="C22363" s="49" t="s">
        <v>213</v>
      </c>
    </row>
    <row r="22364" spans="2:3" hidden="1">
      <c r="B22364" s="49" t="s">
        <v>20400</v>
      </c>
      <c r="C22364" s="49" t="s">
        <v>213</v>
      </c>
    </row>
    <row r="22365" spans="2:3" hidden="1">
      <c r="B22365" s="49" t="s">
        <v>20401</v>
      </c>
      <c r="C22365" s="49" t="s">
        <v>213</v>
      </c>
    </row>
    <row r="22366" spans="2:3" hidden="1">
      <c r="B22366" s="49" t="s">
        <v>20402</v>
      </c>
      <c r="C22366" s="49" t="s">
        <v>213</v>
      </c>
    </row>
    <row r="22367" spans="2:3" hidden="1">
      <c r="B22367" s="49" t="s">
        <v>20403</v>
      </c>
      <c r="C22367" s="49" t="s">
        <v>213</v>
      </c>
    </row>
    <row r="22368" spans="2:3" hidden="1">
      <c r="B22368" s="49" t="s">
        <v>20404</v>
      </c>
      <c r="C22368" s="49" t="s">
        <v>213</v>
      </c>
    </row>
    <row r="22369" spans="2:3" hidden="1">
      <c r="B22369" s="49" t="s">
        <v>20405</v>
      </c>
      <c r="C22369" s="49" t="s">
        <v>213</v>
      </c>
    </row>
    <row r="22370" spans="2:3" hidden="1">
      <c r="B22370" s="49" t="s">
        <v>20406</v>
      </c>
      <c r="C22370" s="49" t="s">
        <v>213</v>
      </c>
    </row>
    <row r="22371" spans="2:3" hidden="1">
      <c r="B22371" s="49" t="s">
        <v>20407</v>
      </c>
      <c r="C22371" s="49" t="s">
        <v>213</v>
      </c>
    </row>
    <row r="22372" spans="2:3" hidden="1">
      <c r="B22372" s="49" t="s">
        <v>20408</v>
      </c>
      <c r="C22372" s="49" t="s">
        <v>213</v>
      </c>
    </row>
    <row r="22373" spans="2:3" hidden="1">
      <c r="B22373" s="49" t="s">
        <v>20409</v>
      </c>
      <c r="C22373" s="49" t="s">
        <v>213</v>
      </c>
    </row>
    <row r="22374" spans="2:3" hidden="1">
      <c r="B22374" s="49" t="s">
        <v>20410</v>
      </c>
      <c r="C22374" s="49" t="s">
        <v>213</v>
      </c>
    </row>
    <row r="22375" spans="2:3" hidden="1">
      <c r="B22375" s="49" t="s">
        <v>20411</v>
      </c>
      <c r="C22375" s="49" t="s">
        <v>213</v>
      </c>
    </row>
    <row r="22376" spans="2:3" hidden="1">
      <c r="B22376" s="49" t="s">
        <v>20412</v>
      </c>
      <c r="C22376" s="49" t="s">
        <v>213</v>
      </c>
    </row>
    <row r="22377" spans="2:3" hidden="1">
      <c r="B22377" s="49" t="s">
        <v>20413</v>
      </c>
      <c r="C22377" s="49" t="s">
        <v>213</v>
      </c>
    </row>
    <row r="22378" spans="2:3" hidden="1">
      <c r="B22378" s="49" t="s">
        <v>20414</v>
      </c>
      <c r="C22378" s="49" t="s">
        <v>213</v>
      </c>
    </row>
    <row r="22379" spans="2:3" hidden="1">
      <c r="B22379" s="49" t="s">
        <v>20415</v>
      </c>
      <c r="C22379" s="49" t="s">
        <v>213</v>
      </c>
    </row>
    <row r="22380" spans="2:3" hidden="1">
      <c r="B22380" s="49" t="s">
        <v>20416</v>
      </c>
      <c r="C22380" s="49" t="s">
        <v>213</v>
      </c>
    </row>
    <row r="22381" spans="2:3" hidden="1">
      <c r="B22381" s="49" t="s">
        <v>20417</v>
      </c>
      <c r="C22381" s="49" t="s">
        <v>213</v>
      </c>
    </row>
    <row r="22382" spans="2:3" hidden="1">
      <c r="B22382" s="49" t="s">
        <v>20418</v>
      </c>
      <c r="C22382" s="49" t="s">
        <v>213</v>
      </c>
    </row>
    <row r="22383" spans="2:3" hidden="1">
      <c r="B22383" s="49" t="s">
        <v>20419</v>
      </c>
      <c r="C22383" s="49" t="s">
        <v>213</v>
      </c>
    </row>
    <row r="22384" spans="2:3" hidden="1">
      <c r="B22384" s="49" t="s">
        <v>20420</v>
      </c>
      <c r="C22384" s="49" t="s">
        <v>213</v>
      </c>
    </row>
    <row r="22385" spans="2:3" hidden="1">
      <c r="B22385" s="49" t="s">
        <v>20421</v>
      </c>
      <c r="C22385" s="49" t="s">
        <v>213</v>
      </c>
    </row>
    <row r="22386" spans="2:3" hidden="1">
      <c r="B22386" s="49" t="s">
        <v>20422</v>
      </c>
      <c r="C22386" s="49" t="s">
        <v>213</v>
      </c>
    </row>
    <row r="22387" spans="2:3" hidden="1">
      <c r="B22387" s="49" t="s">
        <v>20423</v>
      </c>
      <c r="C22387" s="49" t="s">
        <v>213</v>
      </c>
    </row>
    <row r="22388" spans="2:3" hidden="1">
      <c r="B22388" s="49" t="s">
        <v>20424</v>
      </c>
      <c r="C22388" s="49" t="s">
        <v>213</v>
      </c>
    </row>
    <row r="22389" spans="2:3" hidden="1">
      <c r="B22389" s="49" t="s">
        <v>20425</v>
      </c>
      <c r="C22389" s="49" t="s">
        <v>206</v>
      </c>
    </row>
    <row r="22390" spans="2:3" hidden="1">
      <c r="B22390" s="49" t="s">
        <v>20426</v>
      </c>
      <c r="C22390" s="49" t="s">
        <v>206</v>
      </c>
    </row>
    <row r="22391" spans="2:3" hidden="1">
      <c r="B22391" s="49" t="s">
        <v>20427</v>
      </c>
      <c r="C22391" s="49" t="s">
        <v>206</v>
      </c>
    </row>
    <row r="22392" spans="2:3" hidden="1">
      <c r="B22392" s="49" t="s">
        <v>20428</v>
      </c>
      <c r="C22392" s="49" t="s">
        <v>206</v>
      </c>
    </row>
    <row r="22393" spans="2:3" hidden="1">
      <c r="B22393" s="49" t="s">
        <v>20429</v>
      </c>
      <c r="C22393" s="49" t="s">
        <v>206</v>
      </c>
    </row>
    <row r="22394" spans="2:3" hidden="1">
      <c r="B22394" s="49" t="s">
        <v>20430</v>
      </c>
      <c r="C22394" s="49" t="s">
        <v>206</v>
      </c>
    </row>
    <row r="22395" spans="2:3" hidden="1">
      <c r="B22395" s="49" t="s">
        <v>20431</v>
      </c>
      <c r="C22395" s="49" t="s">
        <v>206</v>
      </c>
    </row>
    <row r="22396" spans="2:3" hidden="1">
      <c r="B22396" s="49" t="s">
        <v>20432</v>
      </c>
      <c r="C22396" s="49" t="s">
        <v>206</v>
      </c>
    </row>
    <row r="22397" spans="2:3" hidden="1">
      <c r="B22397" s="49" t="s">
        <v>20433</v>
      </c>
      <c r="C22397" s="49" t="s">
        <v>206</v>
      </c>
    </row>
    <row r="22398" spans="2:3" hidden="1">
      <c r="B22398" s="49" t="s">
        <v>20434</v>
      </c>
      <c r="C22398" s="49" t="s">
        <v>209</v>
      </c>
    </row>
    <row r="22399" spans="2:3" hidden="1">
      <c r="B22399" s="49" t="s">
        <v>20435</v>
      </c>
      <c r="C22399" s="49" t="s">
        <v>209</v>
      </c>
    </row>
    <row r="22400" spans="2:3" hidden="1">
      <c r="B22400" s="49" t="s">
        <v>20436</v>
      </c>
      <c r="C22400" s="49" t="s">
        <v>209</v>
      </c>
    </row>
    <row r="22401" spans="2:3" hidden="1">
      <c r="B22401" s="49" t="s">
        <v>20437</v>
      </c>
      <c r="C22401" s="49" t="s">
        <v>209</v>
      </c>
    </row>
    <row r="22402" spans="2:3" hidden="1">
      <c r="B22402" s="49" t="s">
        <v>20438</v>
      </c>
      <c r="C22402" s="49" t="s">
        <v>209</v>
      </c>
    </row>
    <row r="22403" spans="2:3" hidden="1">
      <c r="B22403" s="49" t="s">
        <v>20439</v>
      </c>
      <c r="C22403" s="49" t="s">
        <v>209</v>
      </c>
    </row>
    <row r="22404" spans="2:3" hidden="1">
      <c r="B22404" s="49" t="s">
        <v>20440</v>
      </c>
      <c r="C22404" s="49" t="s">
        <v>209</v>
      </c>
    </row>
    <row r="22405" spans="2:3" hidden="1">
      <c r="B22405" s="49" t="s">
        <v>20441</v>
      </c>
      <c r="C22405" s="49" t="s">
        <v>209</v>
      </c>
    </row>
    <row r="22406" spans="2:3" hidden="1">
      <c r="B22406" s="49" t="s">
        <v>20442</v>
      </c>
      <c r="C22406" s="49" t="s">
        <v>209</v>
      </c>
    </row>
    <row r="22407" spans="2:3" hidden="1">
      <c r="B22407" s="49" t="s">
        <v>20443</v>
      </c>
      <c r="C22407" s="49" t="s">
        <v>209</v>
      </c>
    </row>
    <row r="22408" spans="2:3" hidden="1">
      <c r="B22408" s="49" t="s">
        <v>20444</v>
      </c>
      <c r="C22408" s="49" t="s">
        <v>209</v>
      </c>
    </row>
    <row r="22409" spans="2:3" hidden="1">
      <c r="B22409" s="49" t="s">
        <v>20445</v>
      </c>
      <c r="C22409" s="49" t="s">
        <v>209</v>
      </c>
    </row>
    <row r="22410" spans="2:3" hidden="1">
      <c r="B22410" s="49" t="s">
        <v>20446</v>
      </c>
      <c r="C22410" s="49" t="s">
        <v>209</v>
      </c>
    </row>
    <row r="22411" spans="2:3" hidden="1">
      <c r="B22411" s="49" t="s">
        <v>20447</v>
      </c>
      <c r="C22411" s="49" t="s">
        <v>209</v>
      </c>
    </row>
    <row r="22412" spans="2:3" hidden="1">
      <c r="B22412" s="49" t="s">
        <v>20448</v>
      </c>
      <c r="C22412" s="49" t="s">
        <v>209</v>
      </c>
    </row>
    <row r="22413" spans="2:3" hidden="1">
      <c r="B22413" s="49" t="s">
        <v>20449</v>
      </c>
      <c r="C22413" s="49" t="s">
        <v>209</v>
      </c>
    </row>
    <row r="22414" spans="2:3" hidden="1">
      <c r="B22414" s="49" t="s">
        <v>20450</v>
      </c>
      <c r="C22414" s="49" t="s">
        <v>209</v>
      </c>
    </row>
    <row r="22415" spans="2:3" hidden="1">
      <c r="B22415" s="49" t="s">
        <v>20451</v>
      </c>
      <c r="C22415" s="49" t="s">
        <v>209</v>
      </c>
    </row>
    <row r="22416" spans="2:3" hidden="1">
      <c r="B22416" s="49" t="s">
        <v>20452</v>
      </c>
      <c r="C22416" s="49" t="s">
        <v>209</v>
      </c>
    </row>
    <row r="22417" spans="2:3" hidden="1">
      <c r="B22417" s="49" t="s">
        <v>20453</v>
      </c>
      <c r="C22417" s="49" t="s">
        <v>209</v>
      </c>
    </row>
    <row r="22418" spans="2:3" hidden="1">
      <c r="B22418" s="49" t="s">
        <v>20454</v>
      </c>
      <c r="C22418" s="49" t="s">
        <v>209</v>
      </c>
    </row>
    <row r="22419" spans="2:3" hidden="1">
      <c r="B22419" s="49" t="s">
        <v>20455</v>
      </c>
      <c r="C22419" s="49" t="s">
        <v>209</v>
      </c>
    </row>
    <row r="22420" spans="2:3" hidden="1">
      <c r="B22420" s="49" t="s">
        <v>20456</v>
      </c>
      <c r="C22420" s="49" t="s">
        <v>209</v>
      </c>
    </row>
    <row r="22421" spans="2:3" hidden="1">
      <c r="B22421" s="49" t="s">
        <v>20457</v>
      </c>
      <c r="C22421" s="49" t="s">
        <v>209</v>
      </c>
    </row>
    <row r="22422" spans="2:3" hidden="1">
      <c r="B22422" s="49" t="s">
        <v>20458</v>
      </c>
      <c r="C22422" s="49" t="s">
        <v>209</v>
      </c>
    </row>
    <row r="22423" spans="2:3" hidden="1">
      <c r="B22423" s="49" t="s">
        <v>20459</v>
      </c>
      <c r="C22423" s="49" t="s">
        <v>209</v>
      </c>
    </row>
    <row r="22424" spans="2:3" hidden="1">
      <c r="B22424" s="49" t="s">
        <v>20460</v>
      </c>
      <c r="C22424" s="49" t="s">
        <v>209</v>
      </c>
    </row>
    <row r="22425" spans="2:3" hidden="1">
      <c r="B22425" s="49" t="s">
        <v>20461</v>
      </c>
      <c r="C22425" s="49" t="s">
        <v>209</v>
      </c>
    </row>
    <row r="22426" spans="2:3" hidden="1">
      <c r="B22426" s="49" t="s">
        <v>20462</v>
      </c>
      <c r="C22426" s="49" t="s">
        <v>209</v>
      </c>
    </row>
    <row r="22427" spans="2:3" hidden="1">
      <c r="B22427" s="49" t="s">
        <v>20463</v>
      </c>
      <c r="C22427" s="49" t="s">
        <v>209</v>
      </c>
    </row>
    <row r="22428" spans="2:3" hidden="1">
      <c r="B22428" s="49" t="s">
        <v>20464</v>
      </c>
      <c r="C22428" s="49" t="s">
        <v>209</v>
      </c>
    </row>
    <row r="22429" spans="2:3" hidden="1">
      <c r="B22429" s="49" t="s">
        <v>20465</v>
      </c>
      <c r="C22429" s="49" t="s">
        <v>209</v>
      </c>
    </row>
    <row r="22430" spans="2:3" hidden="1">
      <c r="B22430" s="49" t="s">
        <v>20466</v>
      </c>
      <c r="C22430" s="49" t="s">
        <v>209</v>
      </c>
    </row>
    <row r="22431" spans="2:3" hidden="1">
      <c r="B22431" s="49" t="s">
        <v>20467</v>
      </c>
      <c r="C22431" s="49" t="s">
        <v>209</v>
      </c>
    </row>
    <row r="22432" spans="2:3" hidden="1">
      <c r="B22432" s="49" t="s">
        <v>20468</v>
      </c>
      <c r="C22432" s="49" t="s">
        <v>209</v>
      </c>
    </row>
    <row r="22433" spans="2:3" hidden="1">
      <c r="B22433" s="49" t="s">
        <v>20469</v>
      </c>
      <c r="C22433" s="49" t="s">
        <v>209</v>
      </c>
    </row>
    <row r="22434" spans="2:3" hidden="1">
      <c r="B22434" s="49" t="s">
        <v>20470</v>
      </c>
      <c r="C22434" s="49" t="s">
        <v>209</v>
      </c>
    </row>
    <row r="22435" spans="2:3" hidden="1">
      <c r="B22435" s="49" t="s">
        <v>20471</v>
      </c>
      <c r="C22435" s="49" t="s">
        <v>209</v>
      </c>
    </row>
    <row r="22436" spans="2:3" hidden="1">
      <c r="B22436" s="49" t="s">
        <v>20472</v>
      </c>
      <c r="C22436" s="49" t="s">
        <v>209</v>
      </c>
    </row>
    <row r="22437" spans="2:3" hidden="1">
      <c r="B22437" s="49" t="s">
        <v>20473</v>
      </c>
      <c r="C22437" s="49" t="s">
        <v>209</v>
      </c>
    </row>
    <row r="22438" spans="2:3" hidden="1">
      <c r="B22438" s="49" t="s">
        <v>20474</v>
      </c>
      <c r="C22438" s="49" t="s">
        <v>209</v>
      </c>
    </row>
    <row r="22439" spans="2:3" hidden="1">
      <c r="B22439" s="49" t="s">
        <v>20475</v>
      </c>
      <c r="C22439" s="49" t="s">
        <v>209</v>
      </c>
    </row>
    <row r="22440" spans="2:3" hidden="1">
      <c r="B22440" s="49" t="s">
        <v>20476</v>
      </c>
      <c r="C22440" s="49" t="s">
        <v>209</v>
      </c>
    </row>
    <row r="22441" spans="2:3" hidden="1">
      <c r="B22441" s="49" t="s">
        <v>20477</v>
      </c>
      <c r="C22441" s="49" t="s">
        <v>209</v>
      </c>
    </row>
    <row r="22442" spans="2:3" hidden="1">
      <c r="B22442" s="49" t="s">
        <v>20478</v>
      </c>
      <c r="C22442" s="49" t="s">
        <v>209</v>
      </c>
    </row>
    <row r="22443" spans="2:3" hidden="1">
      <c r="B22443" s="49" t="s">
        <v>20479</v>
      </c>
      <c r="C22443" s="49" t="s">
        <v>209</v>
      </c>
    </row>
    <row r="22444" spans="2:3" hidden="1">
      <c r="B22444" s="49" t="s">
        <v>20480</v>
      </c>
      <c r="C22444" s="49" t="s">
        <v>209</v>
      </c>
    </row>
    <row r="22445" spans="2:3" hidden="1">
      <c r="B22445" s="49" t="s">
        <v>20481</v>
      </c>
      <c r="C22445" s="49" t="s">
        <v>209</v>
      </c>
    </row>
    <row r="22446" spans="2:3" hidden="1">
      <c r="B22446" s="49" t="s">
        <v>20482</v>
      </c>
      <c r="C22446" s="49" t="s">
        <v>209</v>
      </c>
    </row>
    <row r="22447" spans="2:3" hidden="1">
      <c r="B22447" s="49" t="s">
        <v>20483</v>
      </c>
      <c r="C22447" s="49" t="s">
        <v>209</v>
      </c>
    </row>
    <row r="22448" spans="2:3" hidden="1">
      <c r="B22448" s="49" t="s">
        <v>20484</v>
      </c>
      <c r="C22448" s="49" t="s">
        <v>209</v>
      </c>
    </row>
    <row r="22449" spans="2:3" hidden="1">
      <c r="B22449" s="49" t="s">
        <v>20485</v>
      </c>
      <c r="C22449" s="49" t="s">
        <v>209</v>
      </c>
    </row>
    <row r="22450" spans="2:3" hidden="1">
      <c r="B22450" s="49" t="s">
        <v>20486</v>
      </c>
      <c r="C22450" s="49" t="s">
        <v>209</v>
      </c>
    </row>
    <row r="22451" spans="2:3" hidden="1">
      <c r="B22451" s="49" t="s">
        <v>20487</v>
      </c>
      <c r="C22451" s="49" t="s">
        <v>209</v>
      </c>
    </row>
    <row r="22452" spans="2:3" hidden="1">
      <c r="B22452" s="49" t="s">
        <v>20488</v>
      </c>
      <c r="C22452" s="49" t="s">
        <v>209</v>
      </c>
    </row>
    <row r="22453" spans="2:3" hidden="1">
      <c r="B22453" s="49" t="s">
        <v>20489</v>
      </c>
      <c r="C22453" s="49" t="s">
        <v>209</v>
      </c>
    </row>
    <row r="22454" spans="2:3" hidden="1">
      <c r="B22454" s="49" t="s">
        <v>20490</v>
      </c>
      <c r="C22454" s="49" t="s">
        <v>209</v>
      </c>
    </row>
    <row r="22455" spans="2:3" hidden="1">
      <c r="B22455" s="49" t="s">
        <v>20491</v>
      </c>
      <c r="C22455" s="49" t="s">
        <v>209</v>
      </c>
    </row>
    <row r="22456" spans="2:3" hidden="1">
      <c r="B22456" s="49" t="s">
        <v>20492</v>
      </c>
      <c r="C22456" s="49" t="s">
        <v>209</v>
      </c>
    </row>
    <row r="22457" spans="2:3" hidden="1">
      <c r="B22457" s="49" t="s">
        <v>20493</v>
      </c>
      <c r="C22457" s="49" t="s">
        <v>209</v>
      </c>
    </row>
    <row r="22458" spans="2:3" hidden="1">
      <c r="B22458" s="49" t="s">
        <v>20494</v>
      </c>
      <c r="C22458" s="49" t="s">
        <v>209</v>
      </c>
    </row>
    <row r="22459" spans="2:3" hidden="1">
      <c r="B22459" s="49" t="s">
        <v>20495</v>
      </c>
      <c r="C22459" s="49" t="s">
        <v>209</v>
      </c>
    </row>
    <row r="22460" spans="2:3" hidden="1">
      <c r="B22460" s="49" t="s">
        <v>20496</v>
      </c>
      <c r="C22460" s="49" t="s">
        <v>209</v>
      </c>
    </row>
    <row r="22461" spans="2:3" hidden="1">
      <c r="B22461" s="49" t="s">
        <v>20497</v>
      </c>
      <c r="C22461" s="49" t="s">
        <v>209</v>
      </c>
    </row>
    <row r="22462" spans="2:3" hidden="1">
      <c r="B22462" s="49" t="s">
        <v>20498</v>
      </c>
      <c r="C22462" s="49" t="s">
        <v>209</v>
      </c>
    </row>
    <row r="22463" spans="2:3" hidden="1">
      <c r="B22463" s="49" t="s">
        <v>20499</v>
      </c>
      <c r="C22463" s="49" t="s">
        <v>209</v>
      </c>
    </row>
    <row r="22464" spans="2:3" hidden="1">
      <c r="B22464" s="49" t="s">
        <v>20500</v>
      </c>
      <c r="C22464" s="49" t="s">
        <v>209</v>
      </c>
    </row>
    <row r="22465" spans="2:3" hidden="1">
      <c r="B22465" s="49" t="s">
        <v>20501</v>
      </c>
      <c r="C22465" s="49" t="s">
        <v>209</v>
      </c>
    </row>
    <row r="22466" spans="2:3" hidden="1">
      <c r="B22466" s="49" t="s">
        <v>20502</v>
      </c>
      <c r="C22466" s="49" t="s">
        <v>209</v>
      </c>
    </row>
    <row r="22467" spans="2:3" hidden="1">
      <c r="B22467" s="49" t="s">
        <v>20503</v>
      </c>
      <c r="C22467" s="49" t="s">
        <v>209</v>
      </c>
    </row>
    <row r="22468" spans="2:3" hidden="1">
      <c r="B22468" s="49" t="s">
        <v>20504</v>
      </c>
      <c r="C22468" s="49" t="s">
        <v>209</v>
      </c>
    </row>
    <row r="22469" spans="2:3" hidden="1">
      <c r="B22469" s="49" t="s">
        <v>20505</v>
      </c>
      <c r="C22469" s="49" t="s">
        <v>209</v>
      </c>
    </row>
    <row r="22470" spans="2:3" hidden="1">
      <c r="B22470" s="49" t="s">
        <v>20506</v>
      </c>
      <c r="C22470" s="49" t="s">
        <v>209</v>
      </c>
    </row>
    <row r="22471" spans="2:3" hidden="1">
      <c r="B22471" s="49" t="s">
        <v>20507</v>
      </c>
      <c r="C22471" s="49" t="s">
        <v>209</v>
      </c>
    </row>
    <row r="22472" spans="2:3" hidden="1">
      <c r="B22472" s="49" t="s">
        <v>20508</v>
      </c>
      <c r="C22472" s="49" t="s">
        <v>209</v>
      </c>
    </row>
    <row r="22473" spans="2:3" hidden="1">
      <c r="B22473" s="49" t="s">
        <v>20509</v>
      </c>
      <c r="C22473" s="49" t="s">
        <v>209</v>
      </c>
    </row>
    <row r="22474" spans="2:3" hidden="1">
      <c r="B22474" s="49" t="s">
        <v>20510</v>
      </c>
      <c r="C22474" s="49" t="s">
        <v>209</v>
      </c>
    </row>
    <row r="22475" spans="2:3" hidden="1">
      <c r="B22475" s="49" t="s">
        <v>20511</v>
      </c>
      <c r="C22475" s="49" t="s">
        <v>209</v>
      </c>
    </row>
    <row r="22476" spans="2:3" hidden="1">
      <c r="B22476" s="49" t="s">
        <v>20512</v>
      </c>
      <c r="C22476" s="49" t="s">
        <v>209</v>
      </c>
    </row>
    <row r="22477" spans="2:3" hidden="1">
      <c r="B22477" s="49" t="s">
        <v>20513</v>
      </c>
      <c r="C22477" s="49" t="s">
        <v>209</v>
      </c>
    </row>
    <row r="22478" spans="2:3" hidden="1">
      <c r="B22478" s="49" t="s">
        <v>20514</v>
      </c>
      <c r="C22478" s="49" t="s">
        <v>213</v>
      </c>
    </row>
    <row r="22479" spans="2:3" hidden="1">
      <c r="B22479" s="49" t="s">
        <v>20515</v>
      </c>
      <c r="C22479" s="49" t="s">
        <v>213</v>
      </c>
    </row>
    <row r="22480" spans="2:3">
      <c r="B22480" s="49" t="s">
        <v>20516</v>
      </c>
      <c r="C22480" s="49" t="s">
        <v>224</v>
      </c>
    </row>
    <row r="22481" spans="2:3" hidden="1">
      <c r="B22481" s="49" t="s">
        <v>20517</v>
      </c>
      <c r="C22481" s="49" t="s">
        <v>213</v>
      </c>
    </row>
    <row r="22482" spans="2:3" hidden="1">
      <c r="B22482" s="49" t="s">
        <v>20518</v>
      </c>
      <c r="C22482" s="49" t="s">
        <v>213</v>
      </c>
    </row>
    <row r="22483" spans="2:3">
      <c r="B22483" s="49" t="s">
        <v>20519</v>
      </c>
      <c r="C22483" s="49" t="s">
        <v>224</v>
      </c>
    </row>
    <row r="22484" spans="2:3" hidden="1">
      <c r="B22484" s="49" t="s">
        <v>20520</v>
      </c>
      <c r="C22484" s="49" t="s">
        <v>213</v>
      </c>
    </row>
    <row r="22485" spans="2:3" hidden="1">
      <c r="B22485" s="49" t="s">
        <v>20521</v>
      </c>
      <c r="C22485" s="49" t="s">
        <v>213</v>
      </c>
    </row>
    <row r="22486" spans="2:3" hidden="1">
      <c r="B22486" s="49" t="s">
        <v>20522</v>
      </c>
      <c r="C22486" s="49" t="s">
        <v>213</v>
      </c>
    </row>
    <row r="22487" spans="2:3">
      <c r="B22487" s="49" t="s">
        <v>20523</v>
      </c>
      <c r="C22487" s="49" t="s">
        <v>224</v>
      </c>
    </row>
    <row r="22488" spans="2:3" hidden="1">
      <c r="B22488" s="49" t="s">
        <v>20524</v>
      </c>
      <c r="C22488" s="49" t="s">
        <v>213</v>
      </c>
    </row>
    <row r="22489" spans="2:3" hidden="1">
      <c r="B22489" s="49" t="s">
        <v>20525</v>
      </c>
      <c r="C22489" s="49" t="s">
        <v>213</v>
      </c>
    </row>
    <row r="22490" spans="2:3" hidden="1">
      <c r="B22490" s="49" t="s">
        <v>20526</v>
      </c>
      <c r="C22490" s="49" t="s">
        <v>213</v>
      </c>
    </row>
    <row r="22491" spans="2:3" hidden="1">
      <c r="B22491" s="49" t="s">
        <v>20527</v>
      </c>
      <c r="C22491" s="49" t="s">
        <v>213</v>
      </c>
    </row>
    <row r="22492" spans="2:3" hidden="1">
      <c r="B22492" s="49" t="s">
        <v>20528</v>
      </c>
      <c r="C22492" s="49" t="s">
        <v>213</v>
      </c>
    </row>
    <row r="22493" spans="2:3" hidden="1">
      <c r="B22493" s="49" t="s">
        <v>20529</v>
      </c>
      <c r="C22493" s="49" t="s">
        <v>31</v>
      </c>
    </row>
    <row r="22494" spans="2:3" hidden="1">
      <c r="B22494" s="49" t="s">
        <v>20530</v>
      </c>
      <c r="C22494" s="49" t="s">
        <v>213</v>
      </c>
    </row>
    <row r="22495" spans="2:3" hidden="1">
      <c r="B22495" s="49" t="s">
        <v>20531</v>
      </c>
      <c r="C22495" s="49" t="s">
        <v>213</v>
      </c>
    </row>
    <row r="22496" spans="2:3" hidden="1">
      <c r="B22496" s="49" t="s">
        <v>20532</v>
      </c>
      <c r="C22496" s="49" t="s">
        <v>213</v>
      </c>
    </row>
    <row r="22497" spans="2:3" hidden="1">
      <c r="B22497" s="49" t="s">
        <v>20533</v>
      </c>
      <c r="C22497" s="49" t="s">
        <v>31</v>
      </c>
    </row>
    <row r="22498" spans="2:3" hidden="1">
      <c r="B22498" s="49" t="s">
        <v>20534</v>
      </c>
      <c r="C22498" s="49" t="s">
        <v>31</v>
      </c>
    </row>
    <row r="22499" spans="2:3" hidden="1">
      <c r="B22499" s="49" t="s">
        <v>20535</v>
      </c>
      <c r="C22499" s="49" t="s">
        <v>31</v>
      </c>
    </row>
    <row r="22500" spans="2:3" hidden="1">
      <c r="B22500" s="49" t="s">
        <v>20536</v>
      </c>
      <c r="C22500" s="49" t="s">
        <v>213</v>
      </c>
    </row>
    <row r="22501" spans="2:3" hidden="1">
      <c r="B22501" s="49" t="s">
        <v>20537</v>
      </c>
      <c r="C22501" s="49" t="s">
        <v>213</v>
      </c>
    </row>
    <row r="22502" spans="2:3">
      <c r="B22502" s="49" t="s">
        <v>20538</v>
      </c>
      <c r="C22502" s="49" t="s">
        <v>224</v>
      </c>
    </row>
    <row r="22503" spans="2:3" hidden="1">
      <c r="B22503" s="49" t="s">
        <v>20539</v>
      </c>
      <c r="C22503" s="49" t="s">
        <v>213</v>
      </c>
    </row>
    <row r="22504" spans="2:3" hidden="1">
      <c r="B22504" s="49" t="s">
        <v>20540</v>
      </c>
      <c r="C22504" s="49" t="s">
        <v>213</v>
      </c>
    </row>
    <row r="22505" spans="2:3">
      <c r="B22505" s="49" t="s">
        <v>20541</v>
      </c>
      <c r="C22505" s="49" t="s">
        <v>224</v>
      </c>
    </row>
    <row r="22506" spans="2:3" hidden="1">
      <c r="B22506" s="49" t="s">
        <v>20542</v>
      </c>
      <c r="C22506" s="49" t="s">
        <v>213</v>
      </c>
    </row>
    <row r="22507" spans="2:3" hidden="1">
      <c r="B22507" s="49" t="s">
        <v>20543</v>
      </c>
      <c r="C22507" s="49" t="s">
        <v>213</v>
      </c>
    </row>
    <row r="22508" spans="2:3" hidden="1">
      <c r="B22508" s="49" t="s">
        <v>20544</v>
      </c>
      <c r="C22508" s="49" t="s">
        <v>213</v>
      </c>
    </row>
    <row r="22509" spans="2:3">
      <c r="B22509" s="49" t="s">
        <v>20545</v>
      </c>
      <c r="C22509" s="49" t="s">
        <v>224</v>
      </c>
    </row>
    <row r="22510" spans="2:3" hidden="1">
      <c r="B22510" s="49" t="s">
        <v>20546</v>
      </c>
      <c r="C22510" s="49" t="s">
        <v>213</v>
      </c>
    </row>
    <row r="22511" spans="2:3" hidden="1">
      <c r="B22511" s="49" t="s">
        <v>20547</v>
      </c>
      <c r="C22511" s="49" t="s">
        <v>213</v>
      </c>
    </row>
    <row r="22512" spans="2:3" hidden="1">
      <c r="B22512" s="49" t="s">
        <v>20548</v>
      </c>
      <c r="C22512" s="49" t="s">
        <v>213</v>
      </c>
    </row>
    <row r="22513" spans="2:3" hidden="1">
      <c r="B22513" s="49" t="s">
        <v>20549</v>
      </c>
      <c r="C22513" s="49" t="s">
        <v>213</v>
      </c>
    </row>
    <row r="22514" spans="2:3" hidden="1">
      <c r="B22514" s="49" t="s">
        <v>20550</v>
      </c>
      <c r="C22514" s="49" t="s">
        <v>213</v>
      </c>
    </row>
    <row r="22515" spans="2:3" hidden="1">
      <c r="B22515" s="49" t="s">
        <v>20551</v>
      </c>
      <c r="C22515" s="49" t="s">
        <v>213</v>
      </c>
    </row>
    <row r="22516" spans="2:3" hidden="1">
      <c r="B22516" s="49" t="s">
        <v>20552</v>
      </c>
      <c r="C22516" s="49" t="s">
        <v>213</v>
      </c>
    </row>
    <row r="22517" spans="2:3" hidden="1">
      <c r="B22517" s="49" t="s">
        <v>20553</v>
      </c>
      <c r="C22517" s="49" t="s">
        <v>213</v>
      </c>
    </row>
    <row r="22518" spans="2:3" hidden="1">
      <c r="B22518" s="49" t="s">
        <v>20554</v>
      </c>
      <c r="C22518" s="49" t="s">
        <v>213</v>
      </c>
    </row>
    <row r="22519" spans="2:3" hidden="1">
      <c r="B22519" s="49" t="s">
        <v>20555</v>
      </c>
      <c r="C22519" s="49" t="s">
        <v>31</v>
      </c>
    </row>
    <row r="22520" spans="2:3" hidden="1">
      <c r="B22520" s="49" t="s">
        <v>20556</v>
      </c>
      <c r="C22520" s="49" t="s">
        <v>31</v>
      </c>
    </row>
    <row r="22521" spans="2:3" hidden="1">
      <c r="B22521" s="49" t="s">
        <v>20557</v>
      </c>
      <c r="C22521" s="49" t="s">
        <v>31</v>
      </c>
    </row>
    <row r="22522" spans="2:3" hidden="1">
      <c r="B22522" s="49" t="s">
        <v>20558</v>
      </c>
      <c r="C22522" s="49" t="s">
        <v>213</v>
      </c>
    </row>
    <row r="22523" spans="2:3" hidden="1">
      <c r="B22523" s="49" t="s">
        <v>20559</v>
      </c>
      <c r="C22523" s="49" t="s">
        <v>213</v>
      </c>
    </row>
    <row r="22524" spans="2:3" hidden="1">
      <c r="B22524" s="49" t="s">
        <v>20560</v>
      </c>
      <c r="C22524" s="49" t="s">
        <v>213</v>
      </c>
    </row>
    <row r="22525" spans="2:3">
      <c r="B22525" s="49" t="s">
        <v>20561</v>
      </c>
      <c r="C22525" s="49" t="s">
        <v>224</v>
      </c>
    </row>
    <row r="22526" spans="2:3" hidden="1">
      <c r="B22526" s="49" t="s">
        <v>20562</v>
      </c>
      <c r="C22526" s="49" t="s">
        <v>213</v>
      </c>
    </row>
    <row r="22527" spans="2:3" hidden="1">
      <c r="B22527" s="49" t="s">
        <v>20563</v>
      </c>
      <c r="C22527" s="49" t="s">
        <v>213</v>
      </c>
    </row>
    <row r="22528" spans="2:3" hidden="1">
      <c r="B22528" s="49" t="s">
        <v>20564</v>
      </c>
      <c r="C22528" s="49" t="s">
        <v>213</v>
      </c>
    </row>
    <row r="22529" spans="2:3">
      <c r="B22529" s="49" t="s">
        <v>20565</v>
      </c>
      <c r="C22529" s="49" t="s">
        <v>224</v>
      </c>
    </row>
    <row r="22530" spans="2:3" hidden="1">
      <c r="B22530" s="49" t="s">
        <v>20566</v>
      </c>
      <c r="C22530" s="49" t="s">
        <v>213</v>
      </c>
    </row>
    <row r="22531" spans="2:3" hidden="1">
      <c r="B22531" s="49" t="s">
        <v>20567</v>
      </c>
      <c r="C22531" s="49" t="s">
        <v>213</v>
      </c>
    </row>
    <row r="22532" spans="2:3" hidden="1">
      <c r="B22532" s="49" t="s">
        <v>20568</v>
      </c>
      <c r="C22532" s="49" t="s">
        <v>213</v>
      </c>
    </row>
    <row r="22533" spans="2:3" hidden="1">
      <c r="B22533" s="49" t="s">
        <v>20569</v>
      </c>
      <c r="C22533" s="49" t="s">
        <v>213</v>
      </c>
    </row>
    <row r="22534" spans="2:3" hidden="1">
      <c r="B22534" s="49" t="s">
        <v>20570</v>
      </c>
      <c r="C22534" s="49" t="s">
        <v>213</v>
      </c>
    </row>
    <row r="22535" spans="2:3">
      <c r="B22535" s="49" t="s">
        <v>20571</v>
      </c>
      <c r="C22535" s="49" t="s">
        <v>224</v>
      </c>
    </row>
    <row r="22536" spans="2:3" hidden="1">
      <c r="B22536" s="49" t="s">
        <v>20572</v>
      </c>
      <c r="C22536" s="49" t="s">
        <v>213</v>
      </c>
    </row>
    <row r="22537" spans="2:3" hidden="1">
      <c r="B22537" s="49" t="s">
        <v>20573</v>
      </c>
      <c r="C22537" s="49" t="s">
        <v>213</v>
      </c>
    </row>
    <row r="22538" spans="2:3" hidden="1">
      <c r="B22538" s="49" t="s">
        <v>20574</v>
      </c>
      <c r="C22538" s="49" t="s">
        <v>213</v>
      </c>
    </row>
    <row r="22539" spans="2:3" hidden="1">
      <c r="B22539" s="49" t="s">
        <v>20575</v>
      </c>
      <c r="C22539" s="49" t="s">
        <v>213</v>
      </c>
    </row>
    <row r="22540" spans="2:3" hidden="1">
      <c r="B22540" s="49" t="s">
        <v>20576</v>
      </c>
      <c r="C22540" s="49" t="s">
        <v>213</v>
      </c>
    </row>
    <row r="22541" spans="2:3" hidden="1">
      <c r="B22541" s="49" t="s">
        <v>20577</v>
      </c>
      <c r="C22541" s="49" t="s">
        <v>213</v>
      </c>
    </row>
    <row r="22542" spans="2:3" hidden="1">
      <c r="B22542" s="49" t="s">
        <v>20578</v>
      </c>
      <c r="C22542" s="49" t="s">
        <v>213</v>
      </c>
    </row>
    <row r="22543" spans="2:3" hidden="1">
      <c r="B22543" s="49" t="s">
        <v>20579</v>
      </c>
      <c r="C22543" s="49" t="s">
        <v>213</v>
      </c>
    </row>
    <row r="22544" spans="2:3" hidden="1">
      <c r="B22544" s="49" t="s">
        <v>20580</v>
      </c>
      <c r="C22544" s="49" t="s">
        <v>213</v>
      </c>
    </row>
    <row r="22545" spans="2:3" hidden="1">
      <c r="B22545" s="49" t="s">
        <v>20581</v>
      </c>
      <c r="C22545" s="49" t="s">
        <v>31</v>
      </c>
    </row>
    <row r="22546" spans="2:3" hidden="1">
      <c r="B22546" s="49" t="s">
        <v>20582</v>
      </c>
      <c r="C22546" s="49" t="s">
        <v>31</v>
      </c>
    </row>
    <row r="22547" spans="2:3" hidden="1">
      <c r="B22547" s="49" t="s">
        <v>20583</v>
      </c>
      <c r="C22547" s="49" t="s">
        <v>31</v>
      </c>
    </row>
    <row r="22548" spans="2:3" hidden="1">
      <c r="B22548" s="49" t="s">
        <v>20584</v>
      </c>
      <c r="C22548" s="49" t="s">
        <v>213</v>
      </c>
    </row>
    <row r="22549" spans="2:3" hidden="1">
      <c r="B22549" s="49" t="s">
        <v>20585</v>
      </c>
      <c r="C22549" s="49" t="s">
        <v>213</v>
      </c>
    </row>
    <row r="22550" spans="2:3" hidden="1">
      <c r="B22550" s="49" t="s">
        <v>20586</v>
      </c>
      <c r="C22550" s="49" t="s">
        <v>213</v>
      </c>
    </row>
    <row r="22551" spans="2:3" hidden="1">
      <c r="B22551" s="49" t="s">
        <v>20587</v>
      </c>
      <c r="C22551" s="49" t="s">
        <v>213</v>
      </c>
    </row>
    <row r="22552" spans="2:3" hidden="1">
      <c r="B22552" s="49" t="s">
        <v>20588</v>
      </c>
      <c r="C22552" s="49" t="s">
        <v>213</v>
      </c>
    </row>
    <row r="22553" spans="2:3" hidden="1">
      <c r="B22553" s="49" t="s">
        <v>20589</v>
      </c>
      <c r="C22553" s="49" t="s">
        <v>213</v>
      </c>
    </row>
    <row r="22554" spans="2:3" hidden="1">
      <c r="B22554" s="49" t="s">
        <v>20590</v>
      </c>
      <c r="C22554" s="49" t="s">
        <v>213</v>
      </c>
    </row>
    <row r="22555" spans="2:3" hidden="1">
      <c r="B22555" s="49" t="s">
        <v>20591</v>
      </c>
      <c r="C22555" s="49" t="s">
        <v>213</v>
      </c>
    </row>
    <row r="22556" spans="2:3" hidden="1">
      <c r="B22556" s="49" t="s">
        <v>20592</v>
      </c>
      <c r="C22556" s="49" t="s">
        <v>213</v>
      </c>
    </row>
    <row r="22557" spans="2:3" hidden="1">
      <c r="B22557" s="49" t="s">
        <v>20593</v>
      </c>
      <c r="C22557" s="49" t="s">
        <v>213</v>
      </c>
    </row>
    <row r="22558" spans="2:3" hidden="1">
      <c r="B22558" s="49" t="s">
        <v>20594</v>
      </c>
      <c r="C22558" s="49" t="s">
        <v>213</v>
      </c>
    </row>
    <row r="22559" spans="2:3" hidden="1">
      <c r="B22559" s="49" t="s">
        <v>20595</v>
      </c>
      <c r="C22559" s="49" t="s">
        <v>213</v>
      </c>
    </row>
    <row r="22560" spans="2:3" hidden="1">
      <c r="B22560" s="49" t="s">
        <v>20596</v>
      </c>
      <c r="C22560" s="49" t="s">
        <v>213</v>
      </c>
    </row>
    <row r="22561" spans="2:3" hidden="1">
      <c r="B22561" s="49" t="s">
        <v>20597</v>
      </c>
      <c r="C22561" s="49" t="s">
        <v>213</v>
      </c>
    </row>
    <row r="22562" spans="2:3" hidden="1">
      <c r="B22562" s="49" t="s">
        <v>20598</v>
      </c>
      <c r="C22562" s="49" t="s">
        <v>213</v>
      </c>
    </row>
    <row r="22563" spans="2:3" hidden="1">
      <c r="B22563" s="49" t="s">
        <v>20599</v>
      </c>
      <c r="C22563" s="49" t="s">
        <v>213</v>
      </c>
    </row>
    <row r="22564" spans="2:3" hidden="1">
      <c r="B22564" s="49" t="s">
        <v>20600</v>
      </c>
      <c r="C22564" s="49" t="s">
        <v>213</v>
      </c>
    </row>
    <row r="22565" spans="2:3" hidden="1">
      <c r="B22565" s="49" t="s">
        <v>20601</v>
      </c>
      <c r="C22565" s="49" t="s">
        <v>213</v>
      </c>
    </row>
    <row r="22566" spans="2:3" hidden="1">
      <c r="B22566" s="49" t="s">
        <v>20602</v>
      </c>
      <c r="C22566" s="49" t="s">
        <v>213</v>
      </c>
    </row>
    <row r="22567" spans="2:3" hidden="1">
      <c r="B22567" s="49" t="s">
        <v>20603</v>
      </c>
      <c r="C22567" s="49" t="s">
        <v>213</v>
      </c>
    </row>
    <row r="22568" spans="2:3" hidden="1">
      <c r="B22568" s="49" t="s">
        <v>20604</v>
      </c>
      <c r="C22568" s="49" t="s">
        <v>213</v>
      </c>
    </row>
    <row r="22569" spans="2:3" hidden="1">
      <c r="B22569" s="49" t="s">
        <v>20605</v>
      </c>
      <c r="C22569" s="49" t="s">
        <v>213</v>
      </c>
    </row>
    <row r="22570" spans="2:3" hidden="1">
      <c r="B22570" s="49" t="s">
        <v>20606</v>
      </c>
      <c r="C22570" s="49" t="s">
        <v>206</v>
      </c>
    </row>
    <row r="22571" spans="2:3" hidden="1">
      <c r="B22571" s="49" t="s">
        <v>20607</v>
      </c>
      <c r="C22571" s="49" t="s">
        <v>206</v>
      </c>
    </row>
    <row r="22572" spans="2:3" hidden="1">
      <c r="B22572" s="49" t="s">
        <v>20608</v>
      </c>
      <c r="C22572" s="49" t="s">
        <v>206</v>
      </c>
    </row>
    <row r="22573" spans="2:3" hidden="1">
      <c r="B22573" s="49" t="s">
        <v>20609</v>
      </c>
      <c r="C22573" s="49" t="s">
        <v>206</v>
      </c>
    </row>
    <row r="22574" spans="2:3" hidden="1">
      <c r="B22574" s="49" t="s">
        <v>20610</v>
      </c>
      <c r="C22574" s="49" t="s">
        <v>206</v>
      </c>
    </row>
    <row r="22575" spans="2:3" hidden="1">
      <c r="B22575" s="49" t="s">
        <v>20611</v>
      </c>
      <c r="C22575" s="49" t="s">
        <v>206</v>
      </c>
    </row>
    <row r="22576" spans="2:3" hidden="1">
      <c r="B22576" s="49" t="s">
        <v>20612</v>
      </c>
      <c r="C22576" s="49" t="s">
        <v>206</v>
      </c>
    </row>
    <row r="22577" spans="2:3" hidden="1">
      <c r="B22577" s="49" t="s">
        <v>20613</v>
      </c>
      <c r="C22577" s="49" t="s">
        <v>206</v>
      </c>
    </row>
    <row r="22578" spans="2:3" hidden="1">
      <c r="B22578" s="49" t="s">
        <v>20614</v>
      </c>
      <c r="C22578" s="49" t="s">
        <v>206</v>
      </c>
    </row>
    <row r="22579" spans="2:3" hidden="1">
      <c r="B22579" s="49" t="s">
        <v>20615</v>
      </c>
      <c r="C22579" s="49" t="s">
        <v>206</v>
      </c>
    </row>
    <row r="22580" spans="2:3" hidden="1">
      <c r="B22580" s="49" t="s">
        <v>20616</v>
      </c>
      <c r="C22580" s="49" t="s">
        <v>206</v>
      </c>
    </row>
    <row r="22581" spans="2:3" hidden="1">
      <c r="B22581" s="49" t="s">
        <v>20617</v>
      </c>
      <c r="C22581" s="49" t="s">
        <v>206</v>
      </c>
    </row>
    <row r="22582" spans="2:3" hidden="1">
      <c r="B22582" s="49" t="s">
        <v>20618</v>
      </c>
      <c r="C22582" s="49" t="s">
        <v>206</v>
      </c>
    </row>
    <row r="22583" spans="2:3" hidden="1">
      <c r="B22583" s="49" t="s">
        <v>20619</v>
      </c>
      <c r="C22583" s="49" t="s">
        <v>206</v>
      </c>
    </row>
    <row r="22584" spans="2:3" hidden="1">
      <c r="B22584" s="49" t="s">
        <v>20620</v>
      </c>
      <c r="C22584" s="49" t="s">
        <v>206</v>
      </c>
    </row>
    <row r="22585" spans="2:3" hidden="1">
      <c r="B22585" s="49" t="s">
        <v>20621</v>
      </c>
      <c r="C22585" s="49" t="s">
        <v>206</v>
      </c>
    </row>
    <row r="22586" spans="2:3" hidden="1">
      <c r="B22586" s="49" t="s">
        <v>20622</v>
      </c>
      <c r="C22586" s="49" t="s">
        <v>206</v>
      </c>
    </row>
    <row r="22587" spans="2:3" hidden="1">
      <c r="B22587" s="49" t="s">
        <v>20623</v>
      </c>
      <c r="C22587" s="49" t="s">
        <v>206</v>
      </c>
    </row>
    <row r="22588" spans="2:3" hidden="1">
      <c r="B22588" s="49" t="s">
        <v>20624</v>
      </c>
      <c r="C22588" s="49" t="s">
        <v>206</v>
      </c>
    </row>
    <row r="22589" spans="2:3" hidden="1">
      <c r="B22589" s="49" t="s">
        <v>20625</v>
      </c>
      <c r="C22589" s="49" t="s">
        <v>206</v>
      </c>
    </row>
    <row r="22590" spans="2:3" hidden="1">
      <c r="B22590" s="49" t="s">
        <v>20626</v>
      </c>
      <c r="C22590" s="49" t="s">
        <v>206</v>
      </c>
    </row>
    <row r="22591" spans="2:3" hidden="1">
      <c r="B22591" s="49" t="s">
        <v>20627</v>
      </c>
      <c r="C22591" s="49" t="s">
        <v>206</v>
      </c>
    </row>
    <row r="22592" spans="2:3" hidden="1">
      <c r="B22592" s="49" t="s">
        <v>20628</v>
      </c>
      <c r="C22592" s="49" t="s">
        <v>206</v>
      </c>
    </row>
    <row r="22593" spans="2:3" hidden="1">
      <c r="B22593" s="49" t="s">
        <v>20629</v>
      </c>
      <c r="C22593" s="49" t="s">
        <v>206</v>
      </c>
    </row>
    <row r="22594" spans="2:3" hidden="1">
      <c r="B22594" s="49" t="s">
        <v>20630</v>
      </c>
      <c r="C22594" s="49" t="s">
        <v>213</v>
      </c>
    </row>
    <row r="22595" spans="2:3" hidden="1">
      <c r="B22595" s="49" t="s">
        <v>20631</v>
      </c>
      <c r="C22595" s="49" t="s">
        <v>213</v>
      </c>
    </row>
    <row r="22596" spans="2:3">
      <c r="B22596" s="49" t="s">
        <v>20632</v>
      </c>
      <c r="C22596" s="49" t="s">
        <v>224</v>
      </c>
    </row>
    <row r="22597" spans="2:3" hidden="1">
      <c r="B22597" s="49" t="s">
        <v>20633</v>
      </c>
      <c r="C22597" s="49" t="s">
        <v>213</v>
      </c>
    </row>
    <row r="22598" spans="2:3" hidden="1">
      <c r="B22598" s="49" t="s">
        <v>20634</v>
      </c>
      <c r="C22598" s="49" t="s">
        <v>213</v>
      </c>
    </row>
    <row r="22599" spans="2:3">
      <c r="B22599" s="49" t="s">
        <v>20635</v>
      </c>
      <c r="C22599" s="49" t="s">
        <v>224</v>
      </c>
    </row>
    <row r="22600" spans="2:3" hidden="1">
      <c r="B22600" s="49" t="s">
        <v>20636</v>
      </c>
      <c r="C22600" s="49" t="s">
        <v>213</v>
      </c>
    </row>
    <row r="22601" spans="2:3" hidden="1">
      <c r="B22601" s="49" t="s">
        <v>20637</v>
      </c>
      <c r="C22601" s="49" t="s">
        <v>213</v>
      </c>
    </row>
    <row r="22602" spans="2:3" hidden="1">
      <c r="B22602" s="49" t="s">
        <v>20638</v>
      </c>
      <c r="C22602" s="49" t="s">
        <v>213</v>
      </c>
    </row>
    <row r="22603" spans="2:3">
      <c r="B22603" s="49" t="s">
        <v>20639</v>
      </c>
      <c r="C22603" s="49" t="s">
        <v>224</v>
      </c>
    </row>
    <row r="22604" spans="2:3" hidden="1">
      <c r="B22604" s="49" t="s">
        <v>20640</v>
      </c>
      <c r="C22604" s="49" t="s">
        <v>213</v>
      </c>
    </row>
    <row r="22605" spans="2:3" hidden="1">
      <c r="B22605" s="49" t="s">
        <v>20641</v>
      </c>
      <c r="C22605" s="49" t="s">
        <v>213</v>
      </c>
    </row>
    <row r="22606" spans="2:3" hidden="1">
      <c r="B22606" s="49" t="s">
        <v>20642</v>
      </c>
      <c r="C22606" s="49" t="s">
        <v>213</v>
      </c>
    </row>
    <row r="22607" spans="2:3" hidden="1">
      <c r="B22607" s="49" t="s">
        <v>20643</v>
      </c>
      <c r="C22607" s="49" t="s">
        <v>213</v>
      </c>
    </row>
    <row r="22608" spans="2:3" hidden="1">
      <c r="B22608" s="49" t="s">
        <v>20644</v>
      </c>
      <c r="C22608" s="49" t="s">
        <v>213</v>
      </c>
    </row>
    <row r="22609" spans="2:3" hidden="1">
      <c r="B22609" s="49" t="s">
        <v>20645</v>
      </c>
      <c r="C22609" s="49" t="s">
        <v>213</v>
      </c>
    </row>
    <row r="22610" spans="2:3" hidden="1">
      <c r="B22610" s="49" t="s">
        <v>20646</v>
      </c>
      <c r="C22610" s="49" t="s">
        <v>213</v>
      </c>
    </row>
    <row r="22611" spans="2:3" hidden="1">
      <c r="B22611" s="49" t="s">
        <v>20647</v>
      </c>
      <c r="C22611" s="49" t="s">
        <v>213</v>
      </c>
    </row>
    <row r="22612" spans="2:3" hidden="1">
      <c r="B22612" s="49" t="s">
        <v>20648</v>
      </c>
      <c r="C22612" s="49" t="s">
        <v>213</v>
      </c>
    </row>
    <row r="22613" spans="2:3" hidden="1">
      <c r="B22613" s="49" t="s">
        <v>20649</v>
      </c>
      <c r="C22613" s="49" t="s">
        <v>31</v>
      </c>
    </row>
    <row r="22614" spans="2:3" hidden="1">
      <c r="B22614" s="49" t="s">
        <v>20650</v>
      </c>
      <c r="C22614" s="49" t="s">
        <v>31</v>
      </c>
    </row>
    <row r="22615" spans="2:3" hidden="1">
      <c r="B22615" s="49" t="s">
        <v>20651</v>
      </c>
      <c r="C22615" s="49" t="s">
        <v>31</v>
      </c>
    </row>
    <row r="22616" spans="2:3" hidden="1">
      <c r="B22616" s="49" t="s">
        <v>20652</v>
      </c>
      <c r="C22616" s="49" t="s">
        <v>213</v>
      </c>
    </row>
    <row r="22617" spans="2:3" hidden="1">
      <c r="B22617" s="49" t="s">
        <v>20653</v>
      </c>
      <c r="C22617" s="49" t="s">
        <v>213</v>
      </c>
    </row>
    <row r="22618" spans="2:3">
      <c r="B22618" s="49" t="s">
        <v>20654</v>
      </c>
      <c r="C22618" s="49" t="s">
        <v>224</v>
      </c>
    </row>
    <row r="22619" spans="2:3" hidden="1">
      <c r="B22619" s="49" t="s">
        <v>20655</v>
      </c>
      <c r="C22619" s="49" t="s">
        <v>213</v>
      </c>
    </row>
    <row r="22620" spans="2:3" hidden="1">
      <c r="B22620" s="49" t="s">
        <v>20656</v>
      </c>
      <c r="C22620" s="49" t="s">
        <v>213</v>
      </c>
    </row>
    <row r="22621" spans="2:3">
      <c r="B22621" s="49" t="s">
        <v>20657</v>
      </c>
      <c r="C22621" s="49" t="s">
        <v>224</v>
      </c>
    </row>
    <row r="22622" spans="2:3" hidden="1">
      <c r="B22622" s="49" t="s">
        <v>20658</v>
      </c>
      <c r="C22622" s="49" t="s">
        <v>213</v>
      </c>
    </row>
    <row r="22623" spans="2:3" hidden="1">
      <c r="B22623" s="49" t="s">
        <v>20659</v>
      </c>
      <c r="C22623" s="49" t="s">
        <v>213</v>
      </c>
    </row>
    <row r="22624" spans="2:3" hidden="1">
      <c r="B22624" s="49" t="s">
        <v>20660</v>
      </c>
      <c r="C22624" s="49" t="s">
        <v>213</v>
      </c>
    </row>
    <row r="22625" spans="2:3">
      <c r="B22625" s="49" t="s">
        <v>20661</v>
      </c>
      <c r="C22625" s="49" t="s">
        <v>224</v>
      </c>
    </row>
    <row r="22626" spans="2:3" hidden="1">
      <c r="B22626" s="49" t="s">
        <v>20662</v>
      </c>
      <c r="C22626" s="49" t="s">
        <v>213</v>
      </c>
    </row>
    <row r="22627" spans="2:3" hidden="1">
      <c r="B22627" s="49" t="s">
        <v>20663</v>
      </c>
      <c r="C22627" s="49" t="s">
        <v>213</v>
      </c>
    </row>
    <row r="22628" spans="2:3" hidden="1">
      <c r="B22628" s="49" t="s">
        <v>20664</v>
      </c>
      <c r="C22628" s="49" t="s">
        <v>213</v>
      </c>
    </row>
    <row r="22629" spans="2:3" hidden="1">
      <c r="B22629" s="49" t="s">
        <v>20665</v>
      </c>
      <c r="C22629" s="49" t="s">
        <v>213</v>
      </c>
    </row>
    <row r="22630" spans="2:3" hidden="1">
      <c r="B22630" s="49" t="s">
        <v>20666</v>
      </c>
      <c r="C22630" s="49" t="s">
        <v>213</v>
      </c>
    </row>
    <row r="22631" spans="2:3" hidden="1">
      <c r="B22631" s="49" t="s">
        <v>20667</v>
      </c>
      <c r="C22631" s="49" t="s">
        <v>213</v>
      </c>
    </row>
    <row r="22632" spans="2:3" hidden="1">
      <c r="B22632" s="49" t="s">
        <v>20668</v>
      </c>
      <c r="C22632" s="49" t="s">
        <v>213</v>
      </c>
    </row>
    <row r="22633" spans="2:3" hidden="1">
      <c r="B22633" s="49" t="s">
        <v>20669</v>
      </c>
      <c r="C22633" s="49" t="s">
        <v>213</v>
      </c>
    </row>
    <row r="22634" spans="2:3" hidden="1">
      <c r="B22634" s="49" t="s">
        <v>20670</v>
      </c>
      <c r="C22634" s="49" t="s">
        <v>213</v>
      </c>
    </row>
    <row r="22635" spans="2:3" hidden="1">
      <c r="B22635" s="49" t="s">
        <v>20671</v>
      </c>
      <c r="C22635" s="49" t="s">
        <v>31</v>
      </c>
    </row>
    <row r="22636" spans="2:3" hidden="1">
      <c r="B22636" s="49" t="s">
        <v>20672</v>
      </c>
      <c r="C22636" s="49" t="s">
        <v>31</v>
      </c>
    </row>
    <row r="22637" spans="2:3" hidden="1">
      <c r="B22637" s="49" t="s">
        <v>20673</v>
      </c>
      <c r="C22637" s="49" t="s">
        <v>31</v>
      </c>
    </row>
    <row r="22638" spans="2:3" hidden="1">
      <c r="B22638" s="49" t="s">
        <v>20674</v>
      </c>
      <c r="C22638" s="49" t="s">
        <v>213</v>
      </c>
    </row>
    <row r="22639" spans="2:3" hidden="1">
      <c r="B22639" s="49" t="s">
        <v>20675</v>
      </c>
      <c r="C22639" s="49" t="s">
        <v>213</v>
      </c>
    </row>
    <row r="22640" spans="2:3" hidden="1">
      <c r="B22640" s="49" t="s">
        <v>20676</v>
      </c>
      <c r="C22640" s="49" t="s">
        <v>213</v>
      </c>
    </row>
    <row r="22641" spans="2:3">
      <c r="B22641" s="49" t="s">
        <v>20677</v>
      </c>
      <c r="C22641" s="49" t="s">
        <v>224</v>
      </c>
    </row>
    <row r="22642" spans="2:3" hidden="1">
      <c r="B22642" s="49" t="s">
        <v>20678</v>
      </c>
      <c r="C22642" s="49" t="s">
        <v>213</v>
      </c>
    </row>
    <row r="22643" spans="2:3" hidden="1">
      <c r="B22643" s="49" t="s">
        <v>20679</v>
      </c>
      <c r="C22643" s="49" t="s">
        <v>213</v>
      </c>
    </row>
    <row r="22644" spans="2:3" hidden="1">
      <c r="B22644" s="49" t="s">
        <v>20680</v>
      </c>
      <c r="C22644" s="49" t="s">
        <v>213</v>
      </c>
    </row>
    <row r="22645" spans="2:3">
      <c r="B22645" s="49" t="s">
        <v>20681</v>
      </c>
      <c r="C22645" s="49" t="s">
        <v>224</v>
      </c>
    </row>
    <row r="22646" spans="2:3" hidden="1">
      <c r="B22646" s="49" t="s">
        <v>20682</v>
      </c>
      <c r="C22646" s="49" t="s">
        <v>213</v>
      </c>
    </row>
    <row r="22647" spans="2:3" hidden="1">
      <c r="B22647" s="49" t="s">
        <v>20683</v>
      </c>
      <c r="C22647" s="49" t="s">
        <v>213</v>
      </c>
    </row>
    <row r="22648" spans="2:3" hidden="1">
      <c r="B22648" s="49" t="s">
        <v>20684</v>
      </c>
      <c r="C22648" s="49" t="s">
        <v>213</v>
      </c>
    </row>
    <row r="22649" spans="2:3" hidden="1">
      <c r="B22649" s="49" t="s">
        <v>20685</v>
      </c>
      <c r="C22649" s="49" t="s">
        <v>213</v>
      </c>
    </row>
    <row r="22650" spans="2:3" hidden="1">
      <c r="B22650" s="49" t="s">
        <v>20686</v>
      </c>
      <c r="C22650" s="49" t="s">
        <v>213</v>
      </c>
    </row>
    <row r="22651" spans="2:3">
      <c r="B22651" s="49" t="s">
        <v>20687</v>
      </c>
      <c r="C22651" s="49" t="s">
        <v>224</v>
      </c>
    </row>
    <row r="22652" spans="2:3" hidden="1">
      <c r="B22652" s="49" t="s">
        <v>20688</v>
      </c>
      <c r="C22652" s="49" t="s">
        <v>213</v>
      </c>
    </row>
    <row r="22653" spans="2:3" hidden="1">
      <c r="B22653" s="49" t="s">
        <v>20689</v>
      </c>
      <c r="C22653" s="49" t="s">
        <v>213</v>
      </c>
    </row>
    <row r="22654" spans="2:3" hidden="1">
      <c r="B22654" s="49" t="s">
        <v>20690</v>
      </c>
      <c r="C22654" s="49" t="s">
        <v>213</v>
      </c>
    </row>
    <row r="22655" spans="2:3" hidden="1">
      <c r="B22655" s="49" t="s">
        <v>20691</v>
      </c>
      <c r="C22655" s="49" t="s">
        <v>213</v>
      </c>
    </row>
    <row r="22656" spans="2:3" hidden="1">
      <c r="B22656" s="49" t="s">
        <v>20692</v>
      </c>
      <c r="C22656" s="49" t="s">
        <v>213</v>
      </c>
    </row>
    <row r="22657" spans="2:3" hidden="1">
      <c r="B22657" s="49" t="s">
        <v>20693</v>
      </c>
      <c r="C22657" s="49" t="s">
        <v>213</v>
      </c>
    </row>
    <row r="22658" spans="2:3" hidden="1">
      <c r="B22658" s="49" t="s">
        <v>20694</v>
      </c>
      <c r="C22658" s="49" t="s">
        <v>213</v>
      </c>
    </row>
    <row r="22659" spans="2:3" hidden="1">
      <c r="B22659" s="49" t="s">
        <v>20695</v>
      </c>
      <c r="C22659" s="49" t="s">
        <v>213</v>
      </c>
    </row>
    <row r="22660" spans="2:3" hidden="1">
      <c r="B22660" s="49" t="s">
        <v>20696</v>
      </c>
      <c r="C22660" s="49" t="s">
        <v>213</v>
      </c>
    </row>
    <row r="22661" spans="2:3" hidden="1">
      <c r="B22661" s="49" t="s">
        <v>20697</v>
      </c>
      <c r="C22661" s="49" t="s">
        <v>31</v>
      </c>
    </row>
    <row r="22662" spans="2:3" hidden="1">
      <c r="B22662" s="49" t="s">
        <v>20698</v>
      </c>
      <c r="C22662" s="49" t="s">
        <v>31</v>
      </c>
    </row>
    <row r="22663" spans="2:3" hidden="1">
      <c r="B22663" s="49" t="s">
        <v>20699</v>
      </c>
      <c r="C22663" s="49" t="s">
        <v>31</v>
      </c>
    </row>
    <row r="22664" spans="2:3" hidden="1">
      <c r="B22664" s="49" t="s">
        <v>20700</v>
      </c>
      <c r="C22664" s="49" t="s">
        <v>213</v>
      </c>
    </row>
    <row r="22665" spans="2:3" hidden="1">
      <c r="B22665" s="49" t="s">
        <v>20701</v>
      </c>
      <c r="C22665" s="49" t="s">
        <v>213</v>
      </c>
    </row>
    <row r="22666" spans="2:3" hidden="1">
      <c r="B22666" s="49" t="s">
        <v>20702</v>
      </c>
      <c r="C22666" s="49" t="s">
        <v>213</v>
      </c>
    </row>
    <row r="22667" spans="2:3" hidden="1">
      <c r="B22667" s="49" t="s">
        <v>20703</v>
      </c>
      <c r="C22667" s="49" t="s">
        <v>213</v>
      </c>
    </row>
    <row r="22668" spans="2:3" hidden="1">
      <c r="B22668" s="49" t="s">
        <v>20704</v>
      </c>
      <c r="C22668" s="49" t="s">
        <v>213</v>
      </c>
    </row>
    <row r="22669" spans="2:3" hidden="1">
      <c r="B22669" s="49" t="s">
        <v>20705</v>
      </c>
      <c r="C22669" s="49" t="s">
        <v>213</v>
      </c>
    </row>
    <row r="22670" spans="2:3" hidden="1">
      <c r="B22670" s="49" t="s">
        <v>20706</v>
      </c>
      <c r="C22670" s="49" t="s">
        <v>213</v>
      </c>
    </row>
    <row r="22671" spans="2:3" hidden="1">
      <c r="B22671" s="49" t="s">
        <v>20707</v>
      </c>
      <c r="C22671" s="49" t="s">
        <v>213</v>
      </c>
    </row>
    <row r="22672" spans="2:3" hidden="1">
      <c r="B22672" s="49" t="s">
        <v>20708</v>
      </c>
      <c r="C22672" s="49" t="s">
        <v>213</v>
      </c>
    </row>
    <row r="22673" spans="2:3" hidden="1">
      <c r="B22673" s="49" t="s">
        <v>20709</v>
      </c>
      <c r="C22673" s="49" t="s">
        <v>213</v>
      </c>
    </row>
    <row r="22674" spans="2:3" hidden="1">
      <c r="B22674" s="49" t="s">
        <v>20710</v>
      </c>
      <c r="C22674" s="49" t="s">
        <v>213</v>
      </c>
    </row>
    <row r="22675" spans="2:3" hidden="1">
      <c r="B22675" s="49" t="s">
        <v>20711</v>
      </c>
      <c r="C22675" s="49" t="s">
        <v>213</v>
      </c>
    </row>
    <row r="22676" spans="2:3" hidden="1">
      <c r="B22676" s="49" t="s">
        <v>20712</v>
      </c>
      <c r="C22676" s="49" t="s">
        <v>213</v>
      </c>
    </row>
    <row r="22677" spans="2:3" hidden="1">
      <c r="B22677" s="49" t="s">
        <v>20713</v>
      </c>
      <c r="C22677" s="49" t="s">
        <v>213</v>
      </c>
    </row>
    <row r="22678" spans="2:3" hidden="1">
      <c r="B22678" s="49" t="s">
        <v>20714</v>
      </c>
      <c r="C22678" s="49" t="s">
        <v>213</v>
      </c>
    </row>
    <row r="22679" spans="2:3" hidden="1">
      <c r="B22679" s="49" t="s">
        <v>20715</v>
      </c>
      <c r="C22679" s="49" t="s">
        <v>213</v>
      </c>
    </row>
    <row r="22680" spans="2:3" hidden="1">
      <c r="B22680" s="49" t="s">
        <v>20716</v>
      </c>
      <c r="C22680" s="49" t="s">
        <v>213</v>
      </c>
    </row>
    <row r="22681" spans="2:3" hidden="1">
      <c r="B22681" s="49" t="s">
        <v>20717</v>
      </c>
      <c r="C22681" s="49" t="s">
        <v>213</v>
      </c>
    </row>
    <row r="22682" spans="2:3" hidden="1">
      <c r="B22682" s="49" t="s">
        <v>20718</v>
      </c>
      <c r="C22682" s="49" t="s">
        <v>213</v>
      </c>
    </row>
    <row r="22683" spans="2:3" hidden="1">
      <c r="B22683" s="49" t="s">
        <v>20719</v>
      </c>
      <c r="C22683" s="49" t="s">
        <v>213</v>
      </c>
    </row>
    <row r="22684" spans="2:3" hidden="1">
      <c r="B22684" s="49" t="s">
        <v>20720</v>
      </c>
      <c r="C22684" s="49" t="s">
        <v>213</v>
      </c>
    </row>
    <row r="22685" spans="2:3" hidden="1">
      <c r="B22685" s="49" t="s">
        <v>20721</v>
      </c>
      <c r="C22685" s="49" t="s">
        <v>213</v>
      </c>
    </row>
    <row r="22686" spans="2:3" hidden="1">
      <c r="B22686" s="49" t="s">
        <v>20722</v>
      </c>
      <c r="C22686" s="49" t="s">
        <v>206</v>
      </c>
    </row>
    <row r="22687" spans="2:3" hidden="1">
      <c r="B22687" s="49" t="s">
        <v>20723</v>
      </c>
      <c r="C22687" s="49" t="s">
        <v>206</v>
      </c>
    </row>
    <row r="22688" spans="2:3" hidden="1">
      <c r="B22688" s="49" t="s">
        <v>20724</v>
      </c>
      <c r="C22688" s="49" t="s">
        <v>206</v>
      </c>
    </row>
    <row r="22689" spans="2:3" hidden="1">
      <c r="B22689" s="49" t="s">
        <v>20725</v>
      </c>
      <c r="C22689" s="49" t="s">
        <v>206</v>
      </c>
    </row>
    <row r="22690" spans="2:3" hidden="1">
      <c r="B22690" s="49" t="s">
        <v>20726</v>
      </c>
      <c r="C22690" s="49" t="s">
        <v>206</v>
      </c>
    </row>
    <row r="22691" spans="2:3" hidden="1">
      <c r="B22691" s="49" t="s">
        <v>20727</v>
      </c>
      <c r="C22691" s="49" t="s">
        <v>206</v>
      </c>
    </row>
    <row r="22692" spans="2:3" hidden="1">
      <c r="B22692" s="49" t="s">
        <v>20728</v>
      </c>
      <c r="C22692" s="49" t="s">
        <v>206</v>
      </c>
    </row>
    <row r="22693" spans="2:3" hidden="1">
      <c r="B22693" s="49" t="s">
        <v>20729</v>
      </c>
      <c r="C22693" s="49" t="s">
        <v>206</v>
      </c>
    </row>
    <row r="22694" spans="2:3" hidden="1">
      <c r="B22694" s="49" t="s">
        <v>20730</v>
      </c>
      <c r="C22694" s="49" t="s">
        <v>206</v>
      </c>
    </row>
    <row r="22695" spans="2:3" hidden="1">
      <c r="B22695" s="49" t="s">
        <v>20731</v>
      </c>
      <c r="C22695" s="49" t="s">
        <v>206</v>
      </c>
    </row>
    <row r="22696" spans="2:3" hidden="1">
      <c r="B22696" s="49" t="s">
        <v>20732</v>
      </c>
      <c r="C22696" s="49" t="s">
        <v>206</v>
      </c>
    </row>
    <row r="22697" spans="2:3" hidden="1">
      <c r="B22697" s="49" t="s">
        <v>20733</v>
      </c>
      <c r="C22697" s="49" t="s">
        <v>206</v>
      </c>
    </row>
    <row r="22698" spans="2:3" hidden="1">
      <c r="B22698" s="49" t="s">
        <v>20734</v>
      </c>
      <c r="C22698" s="49" t="s">
        <v>206</v>
      </c>
    </row>
    <row r="22699" spans="2:3" hidden="1">
      <c r="B22699" s="49" t="s">
        <v>20735</v>
      </c>
      <c r="C22699" s="49" t="s">
        <v>206</v>
      </c>
    </row>
    <row r="22700" spans="2:3" hidden="1">
      <c r="B22700" s="49" t="s">
        <v>20736</v>
      </c>
      <c r="C22700" s="49" t="s">
        <v>206</v>
      </c>
    </row>
    <row r="22701" spans="2:3" hidden="1">
      <c r="B22701" s="49" t="s">
        <v>20737</v>
      </c>
      <c r="C22701" s="49" t="s">
        <v>206</v>
      </c>
    </row>
    <row r="22702" spans="2:3" hidden="1">
      <c r="B22702" s="49" t="s">
        <v>20738</v>
      </c>
      <c r="C22702" s="49" t="s">
        <v>206</v>
      </c>
    </row>
    <row r="22703" spans="2:3" hidden="1">
      <c r="B22703" s="49" t="s">
        <v>20739</v>
      </c>
      <c r="C22703" s="49" t="s">
        <v>206</v>
      </c>
    </row>
    <row r="22704" spans="2:3" hidden="1">
      <c r="B22704" s="49" t="s">
        <v>20740</v>
      </c>
      <c r="C22704" s="49" t="s">
        <v>206</v>
      </c>
    </row>
    <row r="22705" spans="2:3" hidden="1">
      <c r="B22705" s="49" t="s">
        <v>20741</v>
      </c>
      <c r="C22705" s="49" t="s">
        <v>206</v>
      </c>
    </row>
    <row r="22706" spans="2:3" hidden="1">
      <c r="B22706" s="49" t="s">
        <v>20742</v>
      </c>
      <c r="C22706" s="49" t="s">
        <v>206</v>
      </c>
    </row>
    <row r="22707" spans="2:3" hidden="1">
      <c r="B22707" s="49" t="s">
        <v>20743</v>
      </c>
      <c r="C22707" s="49" t="s">
        <v>206</v>
      </c>
    </row>
    <row r="22708" spans="2:3" hidden="1">
      <c r="B22708" s="49" t="s">
        <v>20744</v>
      </c>
      <c r="C22708" s="49" t="s">
        <v>206</v>
      </c>
    </row>
    <row r="22709" spans="2:3" hidden="1">
      <c r="B22709" s="49" t="s">
        <v>20745</v>
      </c>
      <c r="C22709" s="49" t="s">
        <v>206</v>
      </c>
    </row>
    <row r="22710" spans="2:3" hidden="1">
      <c r="B22710" s="49" t="s">
        <v>20746</v>
      </c>
      <c r="C22710" s="49" t="s">
        <v>213</v>
      </c>
    </row>
    <row r="22711" spans="2:3" hidden="1">
      <c r="B22711" s="49" t="s">
        <v>20747</v>
      </c>
      <c r="C22711" s="49" t="s">
        <v>213</v>
      </c>
    </row>
    <row r="22712" spans="2:3" hidden="1">
      <c r="B22712" s="49" t="s">
        <v>20748</v>
      </c>
      <c r="C22712" s="49" t="s">
        <v>213</v>
      </c>
    </row>
    <row r="22713" spans="2:3">
      <c r="B22713" s="49" t="s">
        <v>20749</v>
      </c>
      <c r="C22713" s="49" t="s">
        <v>224</v>
      </c>
    </row>
    <row r="22714" spans="2:3" hidden="1">
      <c r="B22714" s="49" t="s">
        <v>20750</v>
      </c>
      <c r="C22714" s="49" t="s">
        <v>213</v>
      </c>
    </row>
    <row r="22715" spans="2:3" hidden="1">
      <c r="B22715" s="49" t="s">
        <v>20751</v>
      </c>
      <c r="C22715" s="49" t="s">
        <v>213</v>
      </c>
    </row>
    <row r="22716" spans="2:3" hidden="1">
      <c r="B22716" s="49" t="s">
        <v>20752</v>
      </c>
      <c r="C22716" s="49" t="s">
        <v>213</v>
      </c>
    </row>
    <row r="22717" spans="2:3">
      <c r="B22717" s="49" t="s">
        <v>20753</v>
      </c>
      <c r="C22717" s="49" t="s">
        <v>224</v>
      </c>
    </row>
    <row r="22718" spans="2:3" hidden="1">
      <c r="B22718" s="49" t="s">
        <v>20754</v>
      </c>
      <c r="C22718" s="49" t="s">
        <v>213</v>
      </c>
    </row>
    <row r="22719" spans="2:3" hidden="1">
      <c r="B22719" s="49" t="s">
        <v>20755</v>
      </c>
      <c r="C22719" s="49" t="s">
        <v>213</v>
      </c>
    </row>
    <row r="22720" spans="2:3" hidden="1">
      <c r="B22720" s="49" t="s">
        <v>20756</v>
      </c>
      <c r="C22720" s="49" t="s">
        <v>213</v>
      </c>
    </row>
    <row r="22721" spans="2:3" hidden="1">
      <c r="B22721" s="49" t="s">
        <v>20757</v>
      </c>
      <c r="C22721" s="49" t="s">
        <v>213</v>
      </c>
    </row>
    <row r="22722" spans="2:3" hidden="1">
      <c r="B22722" s="49" t="s">
        <v>20758</v>
      </c>
      <c r="C22722" s="49" t="s">
        <v>213</v>
      </c>
    </row>
    <row r="22723" spans="2:3">
      <c r="B22723" s="49" t="s">
        <v>20759</v>
      </c>
      <c r="C22723" s="49" t="s">
        <v>224</v>
      </c>
    </row>
    <row r="22724" spans="2:3" hidden="1">
      <c r="B22724" s="49" t="s">
        <v>20760</v>
      </c>
      <c r="C22724" s="49" t="s">
        <v>213</v>
      </c>
    </row>
    <row r="22725" spans="2:3" hidden="1">
      <c r="B22725" s="49" t="s">
        <v>20761</v>
      </c>
      <c r="C22725" s="49" t="s">
        <v>213</v>
      </c>
    </row>
    <row r="22726" spans="2:3" hidden="1">
      <c r="B22726" s="49" t="s">
        <v>20762</v>
      </c>
      <c r="C22726" s="49" t="s">
        <v>213</v>
      </c>
    </row>
    <row r="22727" spans="2:3" hidden="1">
      <c r="B22727" s="49" t="s">
        <v>20763</v>
      </c>
      <c r="C22727" s="49" t="s">
        <v>213</v>
      </c>
    </row>
    <row r="22728" spans="2:3" hidden="1">
      <c r="B22728" s="49" t="s">
        <v>20764</v>
      </c>
      <c r="C22728" s="49" t="s">
        <v>213</v>
      </c>
    </row>
    <row r="22729" spans="2:3" hidden="1">
      <c r="B22729" s="49" t="s">
        <v>20765</v>
      </c>
      <c r="C22729" s="49" t="s">
        <v>213</v>
      </c>
    </row>
    <row r="22730" spans="2:3" hidden="1">
      <c r="B22730" s="49" t="s">
        <v>20766</v>
      </c>
      <c r="C22730" s="49" t="s">
        <v>213</v>
      </c>
    </row>
    <row r="22731" spans="2:3" hidden="1">
      <c r="B22731" s="49" t="s">
        <v>20767</v>
      </c>
      <c r="C22731" s="49" t="s">
        <v>213</v>
      </c>
    </row>
    <row r="22732" spans="2:3" hidden="1">
      <c r="B22732" s="49" t="s">
        <v>20768</v>
      </c>
      <c r="C22732" s="49" t="s">
        <v>213</v>
      </c>
    </row>
    <row r="22733" spans="2:3" hidden="1">
      <c r="B22733" s="49" t="s">
        <v>20769</v>
      </c>
      <c r="C22733" s="49" t="s">
        <v>31</v>
      </c>
    </row>
    <row r="22734" spans="2:3" hidden="1">
      <c r="B22734" s="49" t="s">
        <v>20770</v>
      </c>
      <c r="C22734" s="49" t="s">
        <v>31</v>
      </c>
    </row>
    <row r="22735" spans="2:3" hidden="1">
      <c r="B22735" s="49" t="s">
        <v>20771</v>
      </c>
      <c r="C22735" s="49" t="s">
        <v>31</v>
      </c>
    </row>
    <row r="22736" spans="2:3" hidden="1">
      <c r="B22736" s="49" t="s">
        <v>20772</v>
      </c>
      <c r="C22736" s="49" t="s">
        <v>213</v>
      </c>
    </row>
    <row r="22737" spans="2:3" hidden="1">
      <c r="B22737" s="49" t="s">
        <v>20773</v>
      </c>
      <c r="C22737" s="49" t="s">
        <v>213</v>
      </c>
    </row>
    <row r="22738" spans="2:3" hidden="1">
      <c r="B22738" s="49" t="s">
        <v>20774</v>
      </c>
      <c r="C22738" s="49" t="s">
        <v>213</v>
      </c>
    </row>
    <row r="22739" spans="2:3">
      <c r="B22739" s="49" t="s">
        <v>20775</v>
      </c>
      <c r="C22739" s="49" t="s">
        <v>224</v>
      </c>
    </row>
    <row r="22740" spans="2:3" hidden="1">
      <c r="B22740" s="49" t="s">
        <v>20776</v>
      </c>
      <c r="C22740" s="49" t="s">
        <v>213</v>
      </c>
    </row>
    <row r="22741" spans="2:3" hidden="1">
      <c r="B22741" s="49" t="s">
        <v>20777</v>
      </c>
      <c r="C22741" s="49" t="s">
        <v>213</v>
      </c>
    </row>
    <row r="22742" spans="2:3" hidden="1">
      <c r="B22742" s="49" t="s">
        <v>20778</v>
      </c>
      <c r="C22742" s="49" t="s">
        <v>213</v>
      </c>
    </row>
    <row r="22743" spans="2:3">
      <c r="B22743" s="49" t="s">
        <v>20779</v>
      </c>
      <c r="C22743" s="49" t="s">
        <v>224</v>
      </c>
    </row>
    <row r="22744" spans="2:3" hidden="1">
      <c r="B22744" s="49" t="s">
        <v>20780</v>
      </c>
      <c r="C22744" s="49" t="s">
        <v>213</v>
      </c>
    </row>
    <row r="22745" spans="2:3" hidden="1">
      <c r="B22745" s="49" t="s">
        <v>20781</v>
      </c>
      <c r="C22745" s="49" t="s">
        <v>213</v>
      </c>
    </row>
    <row r="22746" spans="2:3" hidden="1">
      <c r="B22746" s="49" t="s">
        <v>20782</v>
      </c>
      <c r="C22746" s="49" t="s">
        <v>213</v>
      </c>
    </row>
    <row r="22747" spans="2:3" hidden="1">
      <c r="B22747" s="49" t="s">
        <v>20783</v>
      </c>
      <c r="C22747" s="49" t="s">
        <v>213</v>
      </c>
    </row>
    <row r="22748" spans="2:3" hidden="1">
      <c r="B22748" s="49" t="s">
        <v>20784</v>
      </c>
      <c r="C22748" s="49" t="s">
        <v>213</v>
      </c>
    </row>
    <row r="22749" spans="2:3">
      <c r="B22749" s="49" t="s">
        <v>20785</v>
      </c>
      <c r="C22749" s="49" t="s">
        <v>224</v>
      </c>
    </row>
    <row r="22750" spans="2:3" hidden="1">
      <c r="B22750" s="49" t="s">
        <v>20786</v>
      </c>
      <c r="C22750" s="49" t="s">
        <v>213</v>
      </c>
    </row>
    <row r="22751" spans="2:3" hidden="1">
      <c r="B22751" s="49" t="s">
        <v>20787</v>
      </c>
      <c r="C22751" s="49" t="s">
        <v>213</v>
      </c>
    </row>
    <row r="22752" spans="2:3" hidden="1">
      <c r="B22752" s="49" t="s">
        <v>20788</v>
      </c>
      <c r="C22752" s="49" t="s">
        <v>213</v>
      </c>
    </row>
    <row r="22753" spans="2:3" hidden="1">
      <c r="B22753" s="49" t="s">
        <v>20789</v>
      </c>
      <c r="C22753" s="49" t="s">
        <v>213</v>
      </c>
    </row>
    <row r="22754" spans="2:3" hidden="1">
      <c r="B22754" s="49" t="s">
        <v>20790</v>
      </c>
      <c r="C22754" s="49" t="s">
        <v>213</v>
      </c>
    </row>
    <row r="22755" spans="2:3" hidden="1">
      <c r="B22755" s="49" t="s">
        <v>20791</v>
      </c>
      <c r="C22755" s="49" t="s">
        <v>213</v>
      </c>
    </row>
    <row r="22756" spans="2:3" hidden="1">
      <c r="B22756" s="49" t="s">
        <v>20792</v>
      </c>
      <c r="C22756" s="49" t="s">
        <v>213</v>
      </c>
    </row>
    <row r="22757" spans="2:3" hidden="1">
      <c r="B22757" s="49" t="s">
        <v>20793</v>
      </c>
      <c r="C22757" s="49" t="s">
        <v>213</v>
      </c>
    </row>
    <row r="22758" spans="2:3" hidden="1">
      <c r="B22758" s="49" t="s">
        <v>20794</v>
      </c>
      <c r="C22758" s="49" t="s">
        <v>213</v>
      </c>
    </row>
    <row r="22759" spans="2:3" hidden="1">
      <c r="B22759" s="49" t="s">
        <v>20795</v>
      </c>
      <c r="C22759" s="49" t="s">
        <v>31</v>
      </c>
    </row>
    <row r="22760" spans="2:3" hidden="1">
      <c r="B22760" s="49" t="s">
        <v>20796</v>
      </c>
      <c r="C22760" s="49" t="s">
        <v>31</v>
      </c>
    </row>
    <row r="22761" spans="2:3" hidden="1">
      <c r="B22761" s="49" t="s">
        <v>20797</v>
      </c>
      <c r="C22761" s="49" t="s">
        <v>31</v>
      </c>
    </row>
    <row r="22762" spans="2:3" hidden="1">
      <c r="B22762" s="49" t="s">
        <v>20798</v>
      </c>
      <c r="C22762" s="49" t="s">
        <v>213</v>
      </c>
    </row>
    <row r="22763" spans="2:3" hidden="1">
      <c r="B22763" s="49" t="s">
        <v>20799</v>
      </c>
      <c r="C22763" s="49" t="s">
        <v>213</v>
      </c>
    </row>
    <row r="22764" spans="2:3" hidden="1">
      <c r="B22764" s="49" t="s">
        <v>20800</v>
      </c>
      <c r="C22764" s="49" t="s">
        <v>213</v>
      </c>
    </row>
    <row r="22765" spans="2:3" hidden="1">
      <c r="B22765" s="49" t="s">
        <v>20801</v>
      </c>
      <c r="C22765" s="49" t="s">
        <v>213</v>
      </c>
    </row>
    <row r="22766" spans="2:3" hidden="1">
      <c r="B22766" s="49" t="s">
        <v>20802</v>
      </c>
      <c r="C22766" s="49" t="s">
        <v>213</v>
      </c>
    </row>
    <row r="22767" spans="2:3">
      <c r="B22767" s="49" t="s">
        <v>20803</v>
      </c>
      <c r="C22767" s="49" t="s">
        <v>224</v>
      </c>
    </row>
    <row r="22768" spans="2:3" hidden="1">
      <c r="B22768" s="49" t="s">
        <v>20804</v>
      </c>
      <c r="C22768" s="49" t="s">
        <v>213</v>
      </c>
    </row>
    <row r="22769" spans="2:3" hidden="1">
      <c r="B22769" s="49" t="s">
        <v>20805</v>
      </c>
      <c r="C22769" s="49" t="s">
        <v>213</v>
      </c>
    </row>
    <row r="22770" spans="2:3" hidden="1">
      <c r="B22770" s="49" t="s">
        <v>20806</v>
      </c>
      <c r="C22770" s="49" t="s">
        <v>213</v>
      </c>
    </row>
    <row r="22771" spans="2:3" hidden="1">
      <c r="B22771" s="49" t="s">
        <v>20807</v>
      </c>
      <c r="C22771" s="49" t="s">
        <v>213</v>
      </c>
    </row>
    <row r="22772" spans="2:3" hidden="1">
      <c r="B22772" s="49" t="s">
        <v>20808</v>
      </c>
      <c r="C22772" s="49" t="s">
        <v>213</v>
      </c>
    </row>
    <row r="22773" spans="2:3">
      <c r="B22773" s="49" t="s">
        <v>20809</v>
      </c>
      <c r="C22773" s="49" t="s">
        <v>224</v>
      </c>
    </row>
    <row r="22774" spans="2:3" hidden="1">
      <c r="B22774" s="49" t="s">
        <v>20810</v>
      </c>
      <c r="C22774" s="49" t="s">
        <v>213</v>
      </c>
    </row>
    <row r="22775" spans="2:3" hidden="1">
      <c r="B22775" s="49" t="s">
        <v>20811</v>
      </c>
      <c r="C22775" s="49" t="s">
        <v>213</v>
      </c>
    </row>
    <row r="22776" spans="2:3" hidden="1">
      <c r="B22776" s="49" t="s">
        <v>20812</v>
      </c>
      <c r="C22776" s="49" t="s">
        <v>213</v>
      </c>
    </row>
    <row r="22777" spans="2:3" hidden="1">
      <c r="B22777" s="49" t="s">
        <v>20813</v>
      </c>
      <c r="C22777" s="49" t="s">
        <v>213</v>
      </c>
    </row>
    <row r="22778" spans="2:3" hidden="1">
      <c r="B22778" s="49" t="s">
        <v>20814</v>
      </c>
      <c r="C22778" s="49" t="s">
        <v>213</v>
      </c>
    </row>
    <row r="22779" spans="2:3" hidden="1">
      <c r="B22779" s="49" t="s">
        <v>20815</v>
      </c>
      <c r="C22779" s="49" t="s">
        <v>213</v>
      </c>
    </row>
    <row r="22780" spans="2:3" hidden="1">
      <c r="B22780" s="49" t="s">
        <v>20816</v>
      </c>
      <c r="C22780" s="49" t="s">
        <v>213</v>
      </c>
    </row>
    <row r="22781" spans="2:3" hidden="1">
      <c r="B22781" s="49" t="s">
        <v>20817</v>
      </c>
      <c r="C22781" s="49" t="s">
        <v>213</v>
      </c>
    </row>
    <row r="22782" spans="2:3" hidden="1">
      <c r="B22782" s="49" t="s">
        <v>20818</v>
      </c>
      <c r="C22782" s="49" t="s">
        <v>213</v>
      </c>
    </row>
    <row r="22783" spans="2:3" hidden="1">
      <c r="B22783" s="49" t="s">
        <v>20819</v>
      </c>
      <c r="C22783" s="49" t="s">
        <v>213</v>
      </c>
    </row>
    <row r="22784" spans="2:3" hidden="1">
      <c r="B22784" s="49" t="s">
        <v>20820</v>
      </c>
      <c r="C22784" s="49" t="s">
        <v>213</v>
      </c>
    </row>
    <row r="22785" spans="2:3" hidden="1">
      <c r="B22785" s="49" t="s">
        <v>20821</v>
      </c>
      <c r="C22785" s="49" t="s">
        <v>213</v>
      </c>
    </row>
    <row r="22786" spans="2:3" hidden="1">
      <c r="B22786" s="49" t="s">
        <v>20822</v>
      </c>
      <c r="C22786" s="49" t="s">
        <v>213</v>
      </c>
    </row>
    <row r="22787" spans="2:3" hidden="1">
      <c r="B22787" s="49" t="s">
        <v>20823</v>
      </c>
      <c r="C22787" s="49" t="s">
        <v>213</v>
      </c>
    </row>
    <row r="22788" spans="2:3" hidden="1">
      <c r="B22788" s="49" t="s">
        <v>20824</v>
      </c>
      <c r="C22788" s="49" t="s">
        <v>31</v>
      </c>
    </row>
    <row r="22789" spans="2:3" hidden="1">
      <c r="B22789" s="49" t="s">
        <v>20825</v>
      </c>
      <c r="C22789" s="49" t="s">
        <v>31</v>
      </c>
    </row>
    <row r="22790" spans="2:3" hidden="1">
      <c r="B22790" s="49" t="s">
        <v>20826</v>
      </c>
      <c r="C22790" s="49" t="s">
        <v>213</v>
      </c>
    </row>
    <row r="22791" spans="2:3" hidden="1">
      <c r="B22791" s="49" t="s">
        <v>20827</v>
      </c>
      <c r="C22791" s="49" t="s">
        <v>213</v>
      </c>
    </row>
    <row r="22792" spans="2:3" hidden="1">
      <c r="B22792" s="49" t="s">
        <v>20828</v>
      </c>
      <c r="C22792" s="49" t="s">
        <v>213</v>
      </c>
    </row>
    <row r="22793" spans="2:3" hidden="1">
      <c r="B22793" s="49" t="s">
        <v>20829</v>
      </c>
      <c r="C22793" s="49" t="s">
        <v>213</v>
      </c>
    </row>
    <row r="22794" spans="2:3" hidden="1">
      <c r="B22794" s="49" t="s">
        <v>20830</v>
      </c>
      <c r="C22794" s="49" t="s">
        <v>213</v>
      </c>
    </row>
    <row r="22795" spans="2:3" hidden="1">
      <c r="B22795" s="49" t="s">
        <v>20831</v>
      </c>
      <c r="C22795" s="49" t="s">
        <v>213</v>
      </c>
    </row>
    <row r="22796" spans="2:3" hidden="1">
      <c r="B22796" s="49" t="s">
        <v>20832</v>
      </c>
      <c r="C22796" s="49" t="s">
        <v>213</v>
      </c>
    </row>
    <row r="22797" spans="2:3" hidden="1">
      <c r="B22797" s="49" t="s">
        <v>20833</v>
      </c>
      <c r="C22797" s="49" t="s">
        <v>213</v>
      </c>
    </row>
    <row r="22798" spans="2:3" hidden="1">
      <c r="B22798" s="49" t="s">
        <v>20834</v>
      </c>
      <c r="C22798" s="49" t="s">
        <v>213</v>
      </c>
    </row>
    <row r="22799" spans="2:3" hidden="1">
      <c r="B22799" s="49" t="s">
        <v>20835</v>
      </c>
      <c r="C22799" s="49" t="s">
        <v>213</v>
      </c>
    </row>
    <row r="22800" spans="2:3" hidden="1">
      <c r="B22800" s="49" t="s">
        <v>20836</v>
      </c>
      <c r="C22800" s="49" t="s">
        <v>213</v>
      </c>
    </row>
    <row r="22801" spans="2:3" hidden="1">
      <c r="B22801" s="49" t="s">
        <v>20837</v>
      </c>
      <c r="C22801" s="49" t="s">
        <v>213</v>
      </c>
    </row>
    <row r="22802" spans="2:3" hidden="1">
      <c r="B22802" s="49" t="s">
        <v>20838</v>
      </c>
      <c r="C22802" s="49" t="s">
        <v>213</v>
      </c>
    </row>
    <row r="22803" spans="2:3" hidden="1">
      <c r="B22803" s="49" t="s">
        <v>20839</v>
      </c>
      <c r="C22803" s="49" t="s">
        <v>213</v>
      </c>
    </row>
    <row r="22804" spans="2:3" hidden="1">
      <c r="B22804" s="49" t="s">
        <v>20840</v>
      </c>
      <c r="C22804" s="49" t="s">
        <v>213</v>
      </c>
    </row>
    <row r="22805" spans="2:3" hidden="1">
      <c r="B22805" s="49" t="s">
        <v>20841</v>
      </c>
      <c r="C22805" s="49" t="s">
        <v>213</v>
      </c>
    </row>
    <row r="22806" spans="2:3" hidden="1">
      <c r="B22806" s="49" t="s">
        <v>20842</v>
      </c>
      <c r="C22806" s="49" t="s">
        <v>213</v>
      </c>
    </row>
    <row r="22807" spans="2:3" hidden="1">
      <c r="B22807" s="49" t="s">
        <v>20843</v>
      </c>
      <c r="C22807" s="49" t="s">
        <v>213</v>
      </c>
    </row>
    <row r="22808" spans="2:3" hidden="1">
      <c r="B22808" s="49" t="s">
        <v>20844</v>
      </c>
      <c r="C22808" s="49" t="s">
        <v>213</v>
      </c>
    </row>
    <row r="22809" spans="2:3" hidden="1">
      <c r="B22809" s="49" t="s">
        <v>20845</v>
      </c>
      <c r="C22809" s="49" t="s">
        <v>213</v>
      </c>
    </row>
    <row r="22810" spans="2:3" hidden="1">
      <c r="B22810" s="49" t="s">
        <v>20846</v>
      </c>
      <c r="C22810" s="49" t="s">
        <v>213</v>
      </c>
    </row>
    <row r="22811" spans="2:3" hidden="1">
      <c r="B22811" s="49" t="s">
        <v>20847</v>
      </c>
      <c r="C22811" s="49" t="s">
        <v>213</v>
      </c>
    </row>
    <row r="22812" spans="2:3" hidden="1">
      <c r="B22812" s="49" t="s">
        <v>20848</v>
      </c>
      <c r="C22812" s="49" t="s">
        <v>206</v>
      </c>
    </row>
    <row r="22813" spans="2:3" hidden="1">
      <c r="B22813" s="49" t="s">
        <v>20849</v>
      </c>
      <c r="C22813" s="49" t="s">
        <v>206</v>
      </c>
    </row>
    <row r="22814" spans="2:3" hidden="1">
      <c r="B22814" s="49" t="s">
        <v>20850</v>
      </c>
      <c r="C22814" s="49" t="s">
        <v>206</v>
      </c>
    </row>
    <row r="22815" spans="2:3" hidden="1">
      <c r="B22815" s="49" t="s">
        <v>20851</v>
      </c>
      <c r="C22815" s="49" t="s">
        <v>206</v>
      </c>
    </row>
    <row r="22816" spans="2:3" hidden="1">
      <c r="B22816" s="49" t="s">
        <v>20852</v>
      </c>
      <c r="C22816" s="49" t="s">
        <v>206</v>
      </c>
    </row>
    <row r="22817" spans="2:3" hidden="1">
      <c r="B22817" s="49" t="s">
        <v>20853</v>
      </c>
      <c r="C22817" s="49" t="s">
        <v>206</v>
      </c>
    </row>
    <row r="22818" spans="2:3" hidden="1">
      <c r="B22818" s="49" t="s">
        <v>20854</v>
      </c>
      <c r="C22818" s="49" t="s">
        <v>206</v>
      </c>
    </row>
    <row r="22819" spans="2:3" hidden="1">
      <c r="B22819" s="49" t="s">
        <v>20855</v>
      </c>
      <c r="C22819" s="49" t="s">
        <v>206</v>
      </c>
    </row>
    <row r="22820" spans="2:3" hidden="1">
      <c r="B22820" s="49" t="s">
        <v>20856</v>
      </c>
      <c r="C22820" s="49" t="s">
        <v>206</v>
      </c>
    </row>
    <row r="22821" spans="2:3" hidden="1">
      <c r="B22821" s="49" t="s">
        <v>20857</v>
      </c>
      <c r="C22821" s="49" t="s">
        <v>206</v>
      </c>
    </row>
    <row r="22822" spans="2:3" hidden="1">
      <c r="B22822" s="49" t="s">
        <v>20858</v>
      </c>
      <c r="C22822" s="49" t="s">
        <v>206</v>
      </c>
    </row>
    <row r="22823" spans="2:3" hidden="1">
      <c r="B22823" s="49" t="s">
        <v>20859</v>
      </c>
      <c r="C22823" s="49" t="s">
        <v>206</v>
      </c>
    </row>
    <row r="22824" spans="2:3" hidden="1">
      <c r="B22824" s="49" t="s">
        <v>20860</v>
      </c>
      <c r="C22824" s="49" t="s">
        <v>206</v>
      </c>
    </row>
    <row r="22825" spans="2:3" hidden="1">
      <c r="B22825" s="49" t="s">
        <v>20861</v>
      </c>
      <c r="C22825" s="49" t="s">
        <v>206</v>
      </c>
    </row>
    <row r="22826" spans="2:3" hidden="1">
      <c r="B22826" s="49" t="s">
        <v>20862</v>
      </c>
      <c r="C22826" s="49" t="s">
        <v>206</v>
      </c>
    </row>
    <row r="22827" spans="2:3" hidden="1">
      <c r="B22827" s="49" t="s">
        <v>20863</v>
      </c>
      <c r="C22827" s="49" t="s">
        <v>206</v>
      </c>
    </row>
    <row r="22828" spans="2:3" hidden="1">
      <c r="B22828" s="49" t="s">
        <v>20864</v>
      </c>
      <c r="C22828" s="49" t="s">
        <v>206</v>
      </c>
    </row>
    <row r="22829" spans="2:3" hidden="1">
      <c r="B22829" s="49" t="s">
        <v>20865</v>
      </c>
      <c r="C22829" s="49" t="s">
        <v>206</v>
      </c>
    </row>
    <row r="22830" spans="2:3" hidden="1">
      <c r="B22830" s="49" t="s">
        <v>20866</v>
      </c>
      <c r="C22830" s="49" t="s">
        <v>206</v>
      </c>
    </row>
    <row r="22831" spans="2:3" hidden="1">
      <c r="B22831" s="49" t="s">
        <v>20867</v>
      </c>
      <c r="C22831" s="49" t="s">
        <v>206</v>
      </c>
    </row>
    <row r="22832" spans="2:3" hidden="1">
      <c r="B22832" s="49" t="s">
        <v>20868</v>
      </c>
      <c r="C22832" s="49" t="s">
        <v>206</v>
      </c>
    </row>
    <row r="22833" spans="2:3" hidden="1">
      <c r="B22833" s="49" t="s">
        <v>20869</v>
      </c>
      <c r="C22833" s="49" t="s">
        <v>206</v>
      </c>
    </row>
    <row r="22834" spans="2:3" hidden="1">
      <c r="B22834" s="49" t="s">
        <v>20870</v>
      </c>
      <c r="C22834" s="49" t="s">
        <v>206</v>
      </c>
    </row>
    <row r="22835" spans="2:3" hidden="1">
      <c r="B22835" s="49" t="s">
        <v>20871</v>
      </c>
      <c r="C22835" s="49" t="s">
        <v>213</v>
      </c>
    </row>
    <row r="22836" spans="2:3" hidden="1">
      <c r="B22836" s="49" t="s">
        <v>20872</v>
      </c>
      <c r="C22836" s="49" t="s">
        <v>213</v>
      </c>
    </row>
    <row r="22837" spans="2:3" hidden="1">
      <c r="B22837" s="49" t="s">
        <v>20873</v>
      </c>
      <c r="C22837" s="49" t="s">
        <v>213</v>
      </c>
    </row>
    <row r="22838" spans="2:3" hidden="1">
      <c r="B22838" s="49" t="s">
        <v>20874</v>
      </c>
      <c r="C22838" s="49" t="s">
        <v>213</v>
      </c>
    </row>
    <row r="22839" spans="2:3" hidden="1">
      <c r="B22839" s="49" t="s">
        <v>20875</v>
      </c>
      <c r="C22839" s="49" t="s">
        <v>213</v>
      </c>
    </row>
    <row r="22840" spans="2:3" hidden="1">
      <c r="B22840" s="49" t="s">
        <v>20876</v>
      </c>
      <c r="C22840" s="49" t="s">
        <v>213</v>
      </c>
    </row>
    <row r="22841" spans="2:3" hidden="1">
      <c r="B22841" s="49" t="s">
        <v>20877</v>
      </c>
      <c r="C22841" s="49" t="s">
        <v>213</v>
      </c>
    </row>
    <row r="22842" spans="2:3" hidden="1">
      <c r="B22842" s="49" t="s">
        <v>20878</v>
      </c>
      <c r="C22842" s="49" t="s">
        <v>213</v>
      </c>
    </row>
    <row r="22843" spans="2:3" hidden="1">
      <c r="B22843" s="49" t="s">
        <v>20879</v>
      </c>
      <c r="C22843" s="49" t="s">
        <v>213</v>
      </c>
    </row>
    <row r="22844" spans="2:3" hidden="1">
      <c r="B22844" s="49" t="s">
        <v>20880</v>
      </c>
      <c r="C22844" s="49" t="s">
        <v>213</v>
      </c>
    </row>
    <row r="22845" spans="2:3" hidden="1">
      <c r="B22845" s="49" t="s">
        <v>20881</v>
      </c>
      <c r="C22845" s="49" t="s">
        <v>213</v>
      </c>
    </row>
    <row r="22846" spans="2:3" hidden="1">
      <c r="B22846" s="49" t="s">
        <v>20882</v>
      </c>
      <c r="C22846" s="49" t="s">
        <v>213</v>
      </c>
    </row>
    <row r="22847" spans="2:3" hidden="1">
      <c r="B22847" s="49" t="s">
        <v>20883</v>
      </c>
      <c r="C22847" s="49" t="s">
        <v>213</v>
      </c>
    </row>
    <row r="22848" spans="2:3" hidden="1">
      <c r="B22848" s="49" t="s">
        <v>20884</v>
      </c>
      <c r="C22848" s="49" t="s">
        <v>213</v>
      </c>
    </row>
    <row r="22849" spans="2:3" hidden="1">
      <c r="B22849" s="49" t="s">
        <v>20885</v>
      </c>
      <c r="C22849" s="49" t="s">
        <v>213</v>
      </c>
    </row>
    <row r="22850" spans="2:3" hidden="1">
      <c r="B22850" s="49" t="s">
        <v>20886</v>
      </c>
      <c r="C22850" s="49" t="s">
        <v>213</v>
      </c>
    </row>
    <row r="22851" spans="2:3" hidden="1">
      <c r="B22851" s="49" t="s">
        <v>20887</v>
      </c>
      <c r="C22851" s="49" t="s">
        <v>213</v>
      </c>
    </row>
    <row r="22852" spans="2:3" hidden="1">
      <c r="B22852" s="49" t="s">
        <v>20888</v>
      </c>
      <c r="C22852" s="49" t="s">
        <v>213</v>
      </c>
    </row>
    <row r="22853" spans="2:3" hidden="1">
      <c r="B22853" s="49" t="s">
        <v>20889</v>
      </c>
      <c r="C22853" s="49" t="s">
        <v>213</v>
      </c>
    </row>
    <row r="22854" spans="2:3" hidden="1">
      <c r="B22854" s="49" t="s">
        <v>20890</v>
      </c>
      <c r="C22854" s="49" t="s">
        <v>213</v>
      </c>
    </row>
    <row r="22855" spans="2:3" hidden="1">
      <c r="B22855" s="49" t="s">
        <v>20891</v>
      </c>
      <c r="C22855" s="49" t="s">
        <v>213</v>
      </c>
    </row>
    <row r="22856" spans="2:3" hidden="1">
      <c r="B22856" s="49" t="s">
        <v>20892</v>
      </c>
      <c r="C22856" s="49" t="s">
        <v>213</v>
      </c>
    </row>
    <row r="22857" spans="2:3" hidden="1">
      <c r="B22857" s="49" t="s">
        <v>20893</v>
      </c>
      <c r="C22857" s="49" t="s">
        <v>213</v>
      </c>
    </row>
    <row r="22858" spans="2:3" hidden="1">
      <c r="B22858" s="49" t="s">
        <v>20894</v>
      </c>
      <c r="C22858" s="49" t="s">
        <v>213</v>
      </c>
    </row>
    <row r="22859" spans="2:3" hidden="1">
      <c r="B22859" s="49" t="s">
        <v>20895</v>
      </c>
      <c r="C22859" s="49" t="s">
        <v>213</v>
      </c>
    </row>
    <row r="22860" spans="2:3" hidden="1">
      <c r="B22860" s="49" t="s">
        <v>20896</v>
      </c>
      <c r="C22860" s="49" t="s">
        <v>213</v>
      </c>
    </row>
    <row r="22861" spans="2:3" hidden="1">
      <c r="B22861" s="49" t="s">
        <v>20897</v>
      </c>
      <c r="C22861" s="49" t="s">
        <v>213</v>
      </c>
    </row>
    <row r="22862" spans="2:3" hidden="1">
      <c r="B22862" s="49" t="s">
        <v>20898</v>
      </c>
      <c r="C22862" s="49" t="s">
        <v>213</v>
      </c>
    </row>
    <row r="22863" spans="2:3" hidden="1">
      <c r="B22863" s="49" t="s">
        <v>20899</v>
      </c>
      <c r="C22863" s="49" t="s">
        <v>213</v>
      </c>
    </row>
    <row r="22864" spans="2:3" hidden="1">
      <c r="B22864" s="49" t="s">
        <v>20900</v>
      </c>
      <c r="C22864" s="49" t="s">
        <v>213</v>
      </c>
    </row>
    <row r="22865" spans="2:3" hidden="1">
      <c r="B22865" s="49" t="s">
        <v>20901</v>
      </c>
      <c r="C22865" s="49" t="s">
        <v>213</v>
      </c>
    </row>
    <row r="22866" spans="2:3" hidden="1">
      <c r="B22866" s="49" t="s">
        <v>20902</v>
      </c>
      <c r="C22866" s="49" t="s">
        <v>213</v>
      </c>
    </row>
    <row r="22867" spans="2:3" hidden="1">
      <c r="B22867" s="49" t="s">
        <v>20903</v>
      </c>
      <c r="C22867" s="49" t="s">
        <v>213</v>
      </c>
    </row>
    <row r="22868" spans="2:3" hidden="1">
      <c r="B22868" s="49" t="s">
        <v>20904</v>
      </c>
      <c r="C22868" s="49" t="s">
        <v>213</v>
      </c>
    </row>
    <row r="22869" spans="2:3" hidden="1">
      <c r="B22869" s="49" t="s">
        <v>20905</v>
      </c>
      <c r="C22869" s="49" t="s">
        <v>213</v>
      </c>
    </row>
    <row r="22870" spans="2:3" hidden="1">
      <c r="B22870" s="49" t="s">
        <v>20906</v>
      </c>
      <c r="C22870" s="49" t="s">
        <v>213</v>
      </c>
    </row>
    <row r="22871" spans="2:3" hidden="1">
      <c r="B22871" s="49" t="s">
        <v>20907</v>
      </c>
      <c r="C22871" s="49" t="s">
        <v>213</v>
      </c>
    </row>
    <row r="22872" spans="2:3" hidden="1">
      <c r="B22872" s="49" t="s">
        <v>20908</v>
      </c>
      <c r="C22872" s="49" t="s">
        <v>213</v>
      </c>
    </row>
    <row r="22873" spans="2:3" hidden="1">
      <c r="B22873" s="49" t="s">
        <v>20909</v>
      </c>
      <c r="C22873" s="49" t="s">
        <v>213</v>
      </c>
    </row>
    <row r="22874" spans="2:3" hidden="1">
      <c r="B22874" s="49" t="s">
        <v>20910</v>
      </c>
      <c r="C22874" s="49" t="s">
        <v>213</v>
      </c>
    </row>
    <row r="22875" spans="2:3" hidden="1">
      <c r="B22875" s="49" t="s">
        <v>20911</v>
      </c>
      <c r="C22875" s="49" t="s">
        <v>213</v>
      </c>
    </row>
    <row r="22876" spans="2:3" hidden="1">
      <c r="B22876" s="49" t="s">
        <v>20912</v>
      </c>
      <c r="C22876" s="49" t="s">
        <v>213</v>
      </c>
    </row>
    <row r="22877" spans="2:3" hidden="1">
      <c r="B22877" s="49" t="s">
        <v>20913</v>
      </c>
      <c r="C22877" s="49" t="s">
        <v>213</v>
      </c>
    </row>
    <row r="22878" spans="2:3" hidden="1">
      <c r="B22878" s="49" t="s">
        <v>20914</v>
      </c>
      <c r="C22878" s="49" t="s">
        <v>213</v>
      </c>
    </row>
    <row r="22879" spans="2:3" hidden="1">
      <c r="B22879" s="49" t="s">
        <v>20915</v>
      </c>
      <c r="C22879" s="49" t="s">
        <v>213</v>
      </c>
    </row>
    <row r="22880" spans="2:3" hidden="1">
      <c r="B22880" s="49" t="s">
        <v>20916</v>
      </c>
      <c r="C22880" s="49" t="s">
        <v>213</v>
      </c>
    </row>
    <row r="22881" spans="2:3" hidden="1">
      <c r="B22881" s="49" t="s">
        <v>20917</v>
      </c>
      <c r="C22881" s="49" t="s">
        <v>213</v>
      </c>
    </row>
    <row r="22882" spans="2:3" hidden="1">
      <c r="B22882" s="49" t="s">
        <v>20918</v>
      </c>
      <c r="C22882" s="49" t="s">
        <v>213</v>
      </c>
    </row>
    <row r="22883" spans="2:3" hidden="1">
      <c r="B22883" s="49" t="s">
        <v>20919</v>
      </c>
      <c r="C22883" s="49" t="s">
        <v>213</v>
      </c>
    </row>
    <row r="22884" spans="2:3" hidden="1">
      <c r="B22884" s="49" t="s">
        <v>20920</v>
      </c>
      <c r="C22884" s="49" t="s">
        <v>213</v>
      </c>
    </row>
    <row r="22885" spans="2:3" hidden="1">
      <c r="B22885" s="49" t="s">
        <v>20921</v>
      </c>
      <c r="C22885" s="49" t="s">
        <v>213</v>
      </c>
    </row>
    <row r="22886" spans="2:3" hidden="1">
      <c r="B22886" s="49" t="s">
        <v>20922</v>
      </c>
      <c r="C22886" s="49" t="s">
        <v>213</v>
      </c>
    </row>
    <row r="22887" spans="2:3" hidden="1">
      <c r="B22887" s="49" t="s">
        <v>20923</v>
      </c>
      <c r="C22887" s="49" t="s">
        <v>213</v>
      </c>
    </row>
    <row r="22888" spans="2:3" hidden="1">
      <c r="B22888" s="49" t="s">
        <v>20924</v>
      </c>
      <c r="C22888" s="49" t="s">
        <v>213</v>
      </c>
    </row>
    <row r="22889" spans="2:3" hidden="1">
      <c r="B22889" s="49" t="s">
        <v>20925</v>
      </c>
      <c r="C22889" s="49" t="s">
        <v>213</v>
      </c>
    </row>
    <row r="22890" spans="2:3" hidden="1">
      <c r="B22890" s="49" t="s">
        <v>20926</v>
      </c>
      <c r="C22890" s="49" t="s">
        <v>213</v>
      </c>
    </row>
    <row r="22891" spans="2:3" hidden="1">
      <c r="B22891" s="49" t="s">
        <v>20927</v>
      </c>
      <c r="C22891" s="49" t="s">
        <v>213</v>
      </c>
    </row>
    <row r="22892" spans="2:3" hidden="1">
      <c r="B22892" s="49" t="s">
        <v>20928</v>
      </c>
      <c r="C22892" s="49" t="s">
        <v>213</v>
      </c>
    </row>
    <row r="22893" spans="2:3" hidden="1">
      <c r="B22893" s="49" t="s">
        <v>20929</v>
      </c>
      <c r="C22893" s="49" t="s">
        <v>213</v>
      </c>
    </row>
    <row r="22894" spans="2:3" hidden="1">
      <c r="B22894" s="49" t="s">
        <v>20930</v>
      </c>
      <c r="C22894" s="49" t="s">
        <v>213</v>
      </c>
    </row>
    <row r="22895" spans="2:3" hidden="1">
      <c r="B22895" s="49" t="s">
        <v>20931</v>
      </c>
      <c r="C22895" s="49" t="s">
        <v>213</v>
      </c>
    </row>
    <row r="22896" spans="2:3" hidden="1">
      <c r="B22896" s="49" t="s">
        <v>20932</v>
      </c>
      <c r="C22896" s="49" t="s">
        <v>213</v>
      </c>
    </row>
    <row r="22897" spans="2:3" hidden="1">
      <c r="B22897" s="49" t="s">
        <v>20933</v>
      </c>
      <c r="C22897" s="49" t="s">
        <v>213</v>
      </c>
    </row>
    <row r="22898" spans="2:3" hidden="1">
      <c r="B22898" s="49" t="s">
        <v>20934</v>
      </c>
      <c r="C22898" s="49" t="s">
        <v>213</v>
      </c>
    </row>
    <row r="22899" spans="2:3" hidden="1">
      <c r="B22899" s="49" t="s">
        <v>20935</v>
      </c>
      <c r="C22899" s="49" t="s">
        <v>213</v>
      </c>
    </row>
    <row r="22900" spans="2:3" hidden="1">
      <c r="B22900" s="49" t="s">
        <v>20936</v>
      </c>
      <c r="C22900" s="49" t="s">
        <v>213</v>
      </c>
    </row>
    <row r="22901" spans="2:3" hidden="1">
      <c r="B22901" s="49" t="s">
        <v>20937</v>
      </c>
      <c r="C22901" s="49" t="s">
        <v>213</v>
      </c>
    </row>
    <row r="22902" spans="2:3" hidden="1">
      <c r="B22902" s="49" t="s">
        <v>20938</v>
      </c>
      <c r="C22902" s="49" t="s">
        <v>213</v>
      </c>
    </row>
    <row r="22903" spans="2:3" hidden="1">
      <c r="B22903" s="49" t="s">
        <v>20939</v>
      </c>
      <c r="C22903" s="49" t="s">
        <v>213</v>
      </c>
    </row>
    <row r="22904" spans="2:3" hidden="1">
      <c r="B22904" s="49" t="s">
        <v>20940</v>
      </c>
      <c r="C22904" s="49" t="s">
        <v>213</v>
      </c>
    </row>
    <row r="22905" spans="2:3" hidden="1">
      <c r="B22905" s="49" t="s">
        <v>20941</v>
      </c>
      <c r="C22905" s="49" t="s">
        <v>213</v>
      </c>
    </row>
    <row r="22906" spans="2:3" hidden="1">
      <c r="B22906" s="49" t="s">
        <v>20942</v>
      </c>
      <c r="C22906" s="49" t="s">
        <v>213</v>
      </c>
    </row>
    <row r="22907" spans="2:3" hidden="1">
      <c r="B22907" s="49" t="s">
        <v>20943</v>
      </c>
      <c r="C22907" s="49" t="s">
        <v>213</v>
      </c>
    </row>
    <row r="22908" spans="2:3" hidden="1">
      <c r="B22908" s="49" t="s">
        <v>20944</v>
      </c>
      <c r="C22908" s="49" t="s">
        <v>213</v>
      </c>
    </row>
    <row r="22909" spans="2:3" hidden="1">
      <c r="B22909" s="49" t="s">
        <v>20945</v>
      </c>
      <c r="C22909" s="49" t="s">
        <v>213</v>
      </c>
    </row>
    <row r="22910" spans="2:3" hidden="1">
      <c r="B22910" s="49" t="s">
        <v>20946</v>
      </c>
      <c r="C22910" s="49" t="s">
        <v>213</v>
      </c>
    </row>
    <row r="22911" spans="2:3" hidden="1">
      <c r="B22911" s="49" t="s">
        <v>20947</v>
      </c>
      <c r="C22911" s="49" t="s">
        <v>213</v>
      </c>
    </row>
    <row r="22912" spans="2:3" hidden="1">
      <c r="B22912" s="49" t="s">
        <v>20948</v>
      </c>
      <c r="C22912" s="49" t="s">
        <v>213</v>
      </c>
    </row>
    <row r="22913" spans="2:3" hidden="1">
      <c r="B22913" s="49" t="s">
        <v>20949</v>
      </c>
      <c r="C22913" s="49" t="s">
        <v>213</v>
      </c>
    </row>
    <row r="22914" spans="2:3" hidden="1">
      <c r="B22914" s="49" t="s">
        <v>20950</v>
      </c>
      <c r="C22914" s="49" t="s">
        <v>213</v>
      </c>
    </row>
    <row r="22915" spans="2:3" hidden="1">
      <c r="B22915" s="49" t="s">
        <v>20951</v>
      </c>
      <c r="C22915" s="49" t="s">
        <v>213</v>
      </c>
    </row>
    <row r="22916" spans="2:3" hidden="1">
      <c r="B22916" s="49" t="s">
        <v>20952</v>
      </c>
      <c r="C22916" s="49" t="s">
        <v>206</v>
      </c>
    </row>
    <row r="22917" spans="2:3" hidden="1">
      <c r="B22917" s="49" t="s">
        <v>20953</v>
      </c>
      <c r="C22917" s="49" t="s">
        <v>206</v>
      </c>
    </row>
    <row r="22918" spans="2:3" hidden="1">
      <c r="B22918" s="49" t="s">
        <v>20954</v>
      </c>
      <c r="C22918" s="49" t="s">
        <v>206</v>
      </c>
    </row>
    <row r="22919" spans="2:3" hidden="1">
      <c r="B22919" s="49" t="s">
        <v>20955</v>
      </c>
      <c r="C22919" s="49" t="s">
        <v>206</v>
      </c>
    </row>
    <row r="22920" spans="2:3" hidden="1">
      <c r="B22920" s="49" t="s">
        <v>20956</v>
      </c>
      <c r="C22920" s="49" t="s">
        <v>206</v>
      </c>
    </row>
    <row r="22921" spans="2:3" hidden="1">
      <c r="B22921" s="49" t="s">
        <v>20957</v>
      </c>
      <c r="C22921" s="49" t="s">
        <v>206</v>
      </c>
    </row>
    <row r="22922" spans="2:3" hidden="1">
      <c r="B22922" s="49" t="s">
        <v>20958</v>
      </c>
      <c r="C22922" s="49" t="s">
        <v>206</v>
      </c>
    </row>
    <row r="22923" spans="2:3" hidden="1">
      <c r="B22923" s="49" t="s">
        <v>20959</v>
      </c>
      <c r="C22923" s="49" t="s">
        <v>206</v>
      </c>
    </row>
    <row r="22924" spans="2:3" hidden="1">
      <c r="B22924" s="49" t="s">
        <v>20960</v>
      </c>
      <c r="C22924" s="49" t="s">
        <v>206</v>
      </c>
    </row>
    <row r="22925" spans="2:3" hidden="1">
      <c r="B22925" s="49" t="s">
        <v>20961</v>
      </c>
      <c r="C22925" s="49" t="s">
        <v>209</v>
      </c>
    </row>
    <row r="22926" spans="2:3" hidden="1">
      <c r="B22926" s="49" t="s">
        <v>20962</v>
      </c>
      <c r="C22926" s="49" t="s">
        <v>209</v>
      </c>
    </row>
    <row r="22927" spans="2:3" hidden="1">
      <c r="B22927" s="49" t="s">
        <v>20963</v>
      </c>
      <c r="C22927" s="49" t="s">
        <v>209</v>
      </c>
    </row>
    <row r="22928" spans="2:3" hidden="1">
      <c r="B22928" s="49" t="s">
        <v>20964</v>
      </c>
      <c r="C22928" s="49" t="s">
        <v>209</v>
      </c>
    </row>
    <row r="22929" spans="2:3" hidden="1">
      <c r="B22929" s="49" t="s">
        <v>20965</v>
      </c>
      <c r="C22929" s="49" t="s">
        <v>209</v>
      </c>
    </row>
    <row r="22930" spans="2:3" hidden="1">
      <c r="B22930" s="49" t="s">
        <v>20966</v>
      </c>
      <c r="C22930" s="49" t="s">
        <v>209</v>
      </c>
    </row>
    <row r="22931" spans="2:3" hidden="1">
      <c r="B22931" s="49" t="s">
        <v>20967</v>
      </c>
      <c r="C22931" s="49" t="s">
        <v>209</v>
      </c>
    </row>
    <row r="22932" spans="2:3" hidden="1">
      <c r="B22932" s="49" t="s">
        <v>20968</v>
      </c>
      <c r="C22932" s="49" t="s">
        <v>209</v>
      </c>
    </row>
    <row r="22933" spans="2:3" hidden="1">
      <c r="B22933" s="49" t="s">
        <v>20969</v>
      </c>
      <c r="C22933" s="49" t="s">
        <v>209</v>
      </c>
    </row>
    <row r="22934" spans="2:3" hidden="1">
      <c r="B22934" s="49" t="s">
        <v>20970</v>
      </c>
      <c r="C22934" s="49" t="s">
        <v>209</v>
      </c>
    </row>
    <row r="22935" spans="2:3" hidden="1">
      <c r="B22935" s="49" t="s">
        <v>20971</v>
      </c>
      <c r="C22935" s="49" t="s">
        <v>209</v>
      </c>
    </row>
    <row r="22936" spans="2:3" hidden="1">
      <c r="B22936" s="49" t="s">
        <v>20972</v>
      </c>
      <c r="C22936" s="49" t="s">
        <v>209</v>
      </c>
    </row>
    <row r="22937" spans="2:3" hidden="1">
      <c r="B22937" s="49" t="s">
        <v>20973</v>
      </c>
      <c r="C22937" s="49" t="s">
        <v>209</v>
      </c>
    </row>
    <row r="22938" spans="2:3" hidden="1">
      <c r="B22938" s="49" t="s">
        <v>20974</v>
      </c>
      <c r="C22938" s="49" t="s">
        <v>209</v>
      </c>
    </row>
    <row r="22939" spans="2:3" hidden="1">
      <c r="B22939" s="49" t="s">
        <v>20975</v>
      </c>
      <c r="C22939" s="49" t="s">
        <v>209</v>
      </c>
    </row>
    <row r="22940" spans="2:3" hidden="1">
      <c r="B22940" s="49" t="s">
        <v>20976</v>
      </c>
      <c r="C22940" s="49" t="s">
        <v>209</v>
      </c>
    </row>
    <row r="22941" spans="2:3" hidden="1">
      <c r="B22941" s="49" t="s">
        <v>20977</v>
      </c>
      <c r="C22941" s="49" t="s">
        <v>209</v>
      </c>
    </row>
    <row r="22942" spans="2:3" hidden="1">
      <c r="B22942" s="49" t="s">
        <v>20978</v>
      </c>
      <c r="C22942" s="49" t="s">
        <v>209</v>
      </c>
    </row>
    <row r="22943" spans="2:3" hidden="1">
      <c r="B22943" s="49" t="s">
        <v>20979</v>
      </c>
      <c r="C22943" s="49" t="s">
        <v>209</v>
      </c>
    </row>
    <row r="22944" spans="2:3" hidden="1">
      <c r="B22944" s="49" t="s">
        <v>20980</v>
      </c>
      <c r="C22944" s="49" t="s">
        <v>209</v>
      </c>
    </row>
    <row r="22945" spans="2:3" hidden="1">
      <c r="B22945" s="49" t="s">
        <v>20981</v>
      </c>
      <c r="C22945" s="49" t="s">
        <v>209</v>
      </c>
    </row>
    <row r="22946" spans="2:3" hidden="1">
      <c r="B22946" s="49" t="s">
        <v>20982</v>
      </c>
      <c r="C22946" s="49" t="s">
        <v>209</v>
      </c>
    </row>
    <row r="22947" spans="2:3" hidden="1">
      <c r="B22947" s="49" t="s">
        <v>20983</v>
      </c>
      <c r="C22947" s="49" t="s">
        <v>209</v>
      </c>
    </row>
    <row r="22948" spans="2:3" hidden="1">
      <c r="B22948" s="49" t="s">
        <v>20984</v>
      </c>
      <c r="C22948" s="49" t="s">
        <v>209</v>
      </c>
    </row>
    <row r="22949" spans="2:3" hidden="1">
      <c r="B22949" s="49" t="s">
        <v>20985</v>
      </c>
      <c r="C22949" s="49" t="s">
        <v>209</v>
      </c>
    </row>
    <row r="22950" spans="2:3" hidden="1">
      <c r="B22950" s="49" t="s">
        <v>20986</v>
      </c>
      <c r="C22950" s="49" t="s">
        <v>209</v>
      </c>
    </row>
    <row r="22951" spans="2:3" hidden="1">
      <c r="B22951" s="49" t="s">
        <v>20987</v>
      </c>
      <c r="C22951" s="49" t="s">
        <v>209</v>
      </c>
    </row>
    <row r="22952" spans="2:3" hidden="1">
      <c r="B22952" s="49" t="s">
        <v>20988</v>
      </c>
      <c r="C22952" s="49" t="s">
        <v>209</v>
      </c>
    </row>
    <row r="22953" spans="2:3" hidden="1">
      <c r="B22953" s="49" t="s">
        <v>20989</v>
      </c>
      <c r="C22953" s="49" t="s">
        <v>209</v>
      </c>
    </row>
    <row r="22954" spans="2:3" hidden="1">
      <c r="B22954" s="49" t="s">
        <v>20990</v>
      </c>
      <c r="C22954" s="49" t="s">
        <v>209</v>
      </c>
    </row>
    <row r="22955" spans="2:3" hidden="1">
      <c r="B22955" s="49" t="s">
        <v>20991</v>
      </c>
      <c r="C22955" s="49" t="s">
        <v>209</v>
      </c>
    </row>
    <row r="22956" spans="2:3" hidden="1">
      <c r="B22956" s="49" t="s">
        <v>20992</v>
      </c>
      <c r="C22956" s="49" t="s">
        <v>209</v>
      </c>
    </row>
    <row r="22957" spans="2:3" hidden="1">
      <c r="B22957" s="49" t="s">
        <v>20993</v>
      </c>
      <c r="C22957" s="49" t="s">
        <v>209</v>
      </c>
    </row>
    <row r="22958" spans="2:3" hidden="1">
      <c r="B22958" s="49" t="s">
        <v>20994</v>
      </c>
      <c r="C22958" s="49" t="s">
        <v>209</v>
      </c>
    </row>
    <row r="22959" spans="2:3" hidden="1">
      <c r="B22959" s="49" t="s">
        <v>20995</v>
      </c>
      <c r="C22959" s="49" t="s">
        <v>209</v>
      </c>
    </row>
    <row r="22960" spans="2:3" hidden="1">
      <c r="B22960" s="49" t="s">
        <v>20996</v>
      </c>
      <c r="C22960" s="49" t="s">
        <v>209</v>
      </c>
    </row>
    <row r="22961" spans="2:3" hidden="1">
      <c r="B22961" s="49" t="s">
        <v>20997</v>
      </c>
      <c r="C22961" s="49" t="s">
        <v>209</v>
      </c>
    </row>
    <row r="22962" spans="2:3" hidden="1">
      <c r="B22962" s="49" t="s">
        <v>20998</v>
      </c>
      <c r="C22962" s="49" t="s">
        <v>209</v>
      </c>
    </row>
    <row r="22963" spans="2:3" hidden="1">
      <c r="B22963" s="49" t="s">
        <v>20999</v>
      </c>
      <c r="C22963" s="49" t="s">
        <v>209</v>
      </c>
    </row>
    <row r="22964" spans="2:3" hidden="1">
      <c r="B22964" s="49" t="s">
        <v>21000</v>
      </c>
      <c r="C22964" s="49" t="s">
        <v>209</v>
      </c>
    </row>
    <row r="22965" spans="2:3" hidden="1">
      <c r="B22965" s="49" t="s">
        <v>21001</v>
      </c>
      <c r="C22965" s="49" t="s">
        <v>209</v>
      </c>
    </row>
    <row r="22966" spans="2:3" hidden="1">
      <c r="B22966" s="49" t="s">
        <v>21002</v>
      </c>
      <c r="C22966" s="49" t="s">
        <v>209</v>
      </c>
    </row>
    <row r="22967" spans="2:3" hidden="1">
      <c r="B22967" s="49" t="s">
        <v>21003</v>
      </c>
      <c r="C22967" s="49" t="s">
        <v>209</v>
      </c>
    </row>
    <row r="22968" spans="2:3" hidden="1">
      <c r="B22968" s="49" t="s">
        <v>21004</v>
      </c>
      <c r="C22968" s="49" t="s">
        <v>209</v>
      </c>
    </row>
    <row r="22969" spans="2:3" hidden="1">
      <c r="B22969" s="49" t="s">
        <v>21005</v>
      </c>
      <c r="C22969" s="49" t="s">
        <v>209</v>
      </c>
    </row>
    <row r="22970" spans="2:3" hidden="1">
      <c r="B22970" s="49" t="s">
        <v>21006</v>
      </c>
      <c r="C22970" s="49" t="s">
        <v>209</v>
      </c>
    </row>
    <row r="22971" spans="2:3" hidden="1">
      <c r="B22971" s="49" t="s">
        <v>21007</v>
      </c>
      <c r="C22971" s="49" t="s">
        <v>209</v>
      </c>
    </row>
    <row r="22972" spans="2:3" hidden="1">
      <c r="B22972" s="49" t="s">
        <v>21008</v>
      </c>
      <c r="C22972" s="49" t="s">
        <v>209</v>
      </c>
    </row>
    <row r="22973" spans="2:3" hidden="1">
      <c r="B22973" s="49" t="s">
        <v>21009</v>
      </c>
      <c r="C22973" s="49" t="s">
        <v>209</v>
      </c>
    </row>
    <row r="22974" spans="2:3" hidden="1">
      <c r="B22974" s="49" t="s">
        <v>21010</v>
      </c>
      <c r="C22974" s="49" t="s">
        <v>209</v>
      </c>
    </row>
    <row r="22975" spans="2:3" hidden="1">
      <c r="B22975" s="49" t="s">
        <v>21011</v>
      </c>
      <c r="C22975" s="49" t="s">
        <v>209</v>
      </c>
    </row>
    <row r="22976" spans="2:3" hidden="1">
      <c r="B22976" s="49" t="s">
        <v>21012</v>
      </c>
      <c r="C22976" s="49" t="s">
        <v>209</v>
      </c>
    </row>
    <row r="22977" spans="2:3" hidden="1">
      <c r="B22977" s="49" t="s">
        <v>21013</v>
      </c>
      <c r="C22977" s="49" t="s">
        <v>209</v>
      </c>
    </row>
    <row r="22978" spans="2:3" hidden="1">
      <c r="B22978" s="49" t="s">
        <v>21014</v>
      </c>
      <c r="C22978" s="49" t="s">
        <v>209</v>
      </c>
    </row>
    <row r="22979" spans="2:3" hidden="1">
      <c r="B22979" s="49" t="s">
        <v>21015</v>
      </c>
      <c r="C22979" s="49" t="s">
        <v>209</v>
      </c>
    </row>
    <row r="22980" spans="2:3" hidden="1">
      <c r="B22980" s="49" t="s">
        <v>21016</v>
      </c>
      <c r="C22980" s="49" t="s">
        <v>209</v>
      </c>
    </row>
    <row r="22981" spans="2:3" hidden="1">
      <c r="B22981" s="49" t="s">
        <v>21017</v>
      </c>
      <c r="C22981" s="49" t="s">
        <v>209</v>
      </c>
    </row>
    <row r="22982" spans="2:3" hidden="1">
      <c r="B22982" s="49" t="s">
        <v>21018</v>
      </c>
      <c r="C22982" s="49" t="s">
        <v>209</v>
      </c>
    </row>
    <row r="22983" spans="2:3" hidden="1">
      <c r="B22983" s="49" t="s">
        <v>21019</v>
      </c>
      <c r="C22983" s="49" t="s">
        <v>209</v>
      </c>
    </row>
    <row r="22984" spans="2:3" hidden="1">
      <c r="B22984" s="49" t="s">
        <v>21020</v>
      </c>
      <c r="C22984" s="49" t="s">
        <v>209</v>
      </c>
    </row>
    <row r="22985" spans="2:3" hidden="1">
      <c r="B22985" s="49" t="s">
        <v>21021</v>
      </c>
      <c r="C22985" s="49" t="s">
        <v>209</v>
      </c>
    </row>
    <row r="22986" spans="2:3" hidden="1">
      <c r="B22986" s="49" t="s">
        <v>21022</v>
      </c>
      <c r="C22986" s="49" t="s">
        <v>209</v>
      </c>
    </row>
    <row r="22987" spans="2:3" hidden="1">
      <c r="B22987" s="49" t="s">
        <v>21023</v>
      </c>
      <c r="C22987" s="49" t="s">
        <v>209</v>
      </c>
    </row>
    <row r="22988" spans="2:3" hidden="1">
      <c r="B22988" s="49" t="s">
        <v>21024</v>
      </c>
      <c r="C22988" s="49" t="s">
        <v>209</v>
      </c>
    </row>
    <row r="22989" spans="2:3" hidden="1">
      <c r="B22989" s="49" t="s">
        <v>21025</v>
      </c>
      <c r="C22989" s="49" t="s">
        <v>209</v>
      </c>
    </row>
    <row r="22990" spans="2:3" hidden="1">
      <c r="B22990" s="49" t="s">
        <v>21026</v>
      </c>
      <c r="C22990" s="49" t="s">
        <v>209</v>
      </c>
    </row>
    <row r="22991" spans="2:3" hidden="1">
      <c r="B22991" s="49" t="s">
        <v>21027</v>
      </c>
      <c r="C22991" s="49" t="s">
        <v>209</v>
      </c>
    </row>
    <row r="22992" spans="2:3" hidden="1">
      <c r="B22992" s="49" t="s">
        <v>21028</v>
      </c>
      <c r="C22992" s="49" t="s">
        <v>209</v>
      </c>
    </row>
    <row r="22993" spans="2:3" hidden="1">
      <c r="B22993" s="49" t="s">
        <v>21029</v>
      </c>
      <c r="C22993" s="49" t="s">
        <v>209</v>
      </c>
    </row>
    <row r="22994" spans="2:3" hidden="1">
      <c r="B22994" s="49" t="s">
        <v>21030</v>
      </c>
      <c r="C22994" s="49" t="s">
        <v>209</v>
      </c>
    </row>
    <row r="22995" spans="2:3" hidden="1">
      <c r="B22995" s="49" t="s">
        <v>21031</v>
      </c>
      <c r="C22995" s="49" t="s">
        <v>209</v>
      </c>
    </row>
    <row r="22996" spans="2:3" hidden="1">
      <c r="B22996" s="49" t="s">
        <v>21032</v>
      </c>
      <c r="C22996" s="49" t="s">
        <v>209</v>
      </c>
    </row>
    <row r="22997" spans="2:3" hidden="1">
      <c r="B22997" s="49" t="s">
        <v>21033</v>
      </c>
      <c r="C22997" s="49" t="s">
        <v>209</v>
      </c>
    </row>
    <row r="22998" spans="2:3" hidden="1">
      <c r="B22998" s="49" t="s">
        <v>21034</v>
      </c>
      <c r="C22998" s="49" t="s">
        <v>209</v>
      </c>
    </row>
    <row r="22999" spans="2:3" hidden="1">
      <c r="B22999" s="49" t="s">
        <v>21035</v>
      </c>
      <c r="C22999" s="49" t="s">
        <v>209</v>
      </c>
    </row>
    <row r="23000" spans="2:3" hidden="1">
      <c r="B23000" s="49" t="s">
        <v>21036</v>
      </c>
      <c r="C23000" s="49" t="s">
        <v>209</v>
      </c>
    </row>
    <row r="23001" spans="2:3" hidden="1">
      <c r="B23001" s="49" t="s">
        <v>21037</v>
      </c>
      <c r="C23001" s="49" t="s">
        <v>209</v>
      </c>
    </row>
    <row r="23002" spans="2:3" hidden="1">
      <c r="B23002" s="49" t="s">
        <v>21038</v>
      </c>
      <c r="C23002" s="49" t="s">
        <v>209</v>
      </c>
    </row>
    <row r="23003" spans="2:3" hidden="1">
      <c r="B23003" s="49" t="s">
        <v>21039</v>
      </c>
      <c r="C23003" s="49" t="s">
        <v>209</v>
      </c>
    </row>
    <row r="23004" spans="2:3" hidden="1">
      <c r="B23004" s="49" t="s">
        <v>21040</v>
      </c>
      <c r="C23004" s="49" t="s">
        <v>209</v>
      </c>
    </row>
    <row r="23005" spans="2:3" hidden="1">
      <c r="B23005" s="49" t="s">
        <v>21041</v>
      </c>
      <c r="C23005" s="49" t="s">
        <v>213</v>
      </c>
    </row>
    <row r="23006" spans="2:3" hidden="1">
      <c r="B23006" s="49" t="s">
        <v>21042</v>
      </c>
      <c r="C23006" s="49" t="s">
        <v>213</v>
      </c>
    </row>
    <row r="23007" spans="2:3" hidden="1">
      <c r="B23007" s="49" t="s">
        <v>21043</v>
      </c>
      <c r="C23007" s="49" t="s">
        <v>213</v>
      </c>
    </row>
    <row r="23008" spans="2:3">
      <c r="B23008" s="49" t="s">
        <v>21044</v>
      </c>
      <c r="C23008" s="49" t="s">
        <v>224</v>
      </c>
    </row>
    <row r="23009" spans="2:3" hidden="1">
      <c r="B23009" s="49" t="s">
        <v>21045</v>
      </c>
      <c r="C23009" s="49" t="s">
        <v>213</v>
      </c>
    </row>
    <row r="23010" spans="2:3" hidden="1">
      <c r="B23010" s="49" t="s">
        <v>21046</v>
      </c>
      <c r="C23010" s="49" t="s">
        <v>213</v>
      </c>
    </row>
    <row r="23011" spans="2:3" hidden="1">
      <c r="B23011" s="49" t="s">
        <v>21047</v>
      </c>
      <c r="C23011" s="49" t="s">
        <v>213</v>
      </c>
    </row>
    <row r="23012" spans="2:3">
      <c r="B23012" s="49" t="s">
        <v>21048</v>
      </c>
      <c r="C23012" s="49" t="s">
        <v>224</v>
      </c>
    </row>
    <row r="23013" spans="2:3" hidden="1">
      <c r="B23013" s="49" t="s">
        <v>21049</v>
      </c>
      <c r="C23013" s="49" t="s">
        <v>213</v>
      </c>
    </row>
    <row r="23014" spans="2:3" hidden="1">
      <c r="B23014" s="49" t="s">
        <v>21050</v>
      </c>
      <c r="C23014" s="49" t="s">
        <v>213</v>
      </c>
    </row>
    <row r="23015" spans="2:3" hidden="1">
      <c r="B23015" s="49" t="s">
        <v>21051</v>
      </c>
      <c r="C23015" s="49" t="s">
        <v>213</v>
      </c>
    </row>
    <row r="23016" spans="2:3" hidden="1">
      <c r="B23016" s="49" t="s">
        <v>21052</v>
      </c>
      <c r="C23016" s="49" t="s">
        <v>213</v>
      </c>
    </row>
    <row r="23017" spans="2:3" hidden="1">
      <c r="B23017" s="49" t="s">
        <v>21053</v>
      </c>
      <c r="C23017" s="49" t="s">
        <v>213</v>
      </c>
    </row>
    <row r="23018" spans="2:3">
      <c r="B23018" s="49" t="s">
        <v>21054</v>
      </c>
      <c r="C23018" s="49" t="s">
        <v>224</v>
      </c>
    </row>
    <row r="23019" spans="2:3" hidden="1">
      <c r="B23019" s="49" t="s">
        <v>21055</v>
      </c>
      <c r="C23019" s="49" t="s">
        <v>213</v>
      </c>
    </row>
    <row r="23020" spans="2:3" hidden="1">
      <c r="B23020" s="49" t="s">
        <v>21056</v>
      </c>
      <c r="C23020" s="49" t="s">
        <v>213</v>
      </c>
    </row>
    <row r="23021" spans="2:3" hidden="1">
      <c r="B23021" s="49" t="s">
        <v>21057</v>
      </c>
      <c r="C23021" s="49" t="s">
        <v>213</v>
      </c>
    </row>
    <row r="23022" spans="2:3" hidden="1">
      <c r="B23022" s="49" t="s">
        <v>21058</v>
      </c>
      <c r="C23022" s="49" t="s">
        <v>213</v>
      </c>
    </row>
    <row r="23023" spans="2:3" hidden="1">
      <c r="B23023" s="49" t="s">
        <v>21059</v>
      </c>
      <c r="C23023" s="49" t="s">
        <v>213</v>
      </c>
    </row>
    <row r="23024" spans="2:3" hidden="1">
      <c r="B23024" s="49" t="s">
        <v>21060</v>
      </c>
      <c r="C23024" s="49" t="s">
        <v>31</v>
      </c>
    </row>
    <row r="23025" spans="2:3" hidden="1">
      <c r="B23025" s="49" t="s">
        <v>21061</v>
      </c>
      <c r="C23025" s="49" t="s">
        <v>213</v>
      </c>
    </row>
    <row r="23026" spans="2:3" hidden="1">
      <c r="B23026" s="49" t="s">
        <v>21062</v>
      </c>
      <c r="C23026" s="49" t="s">
        <v>213</v>
      </c>
    </row>
    <row r="23027" spans="2:3" hidden="1">
      <c r="B23027" s="49" t="s">
        <v>21063</v>
      </c>
      <c r="C23027" s="49" t="s">
        <v>213</v>
      </c>
    </row>
    <row r="23028" spans="2:3" hidden="1">
      <c r="B23028" s="49" t="s">
        <v>21064</v>
      </c>
      <c r="C23028" s="49" t="s">
        <v>31</v>
      </c>
    </row>
    <row r="23029" spans="2:3" hidden="1">
      <c r="B23029" s="49" t="s">
        <v>21065</v>
      </c>
      <c r="C23029" s="49" t="s">
        <v>31</v>
      </c>
    </row>
    <row r="23030" spans="2:3" hidden="1">
      <c r="B23030" s="49" t="s">
        <v>21066</v>
      </c>
      <c r="C23030" s="49" t="s">
        <v>31</v>
      </c>
    </row>
    <row r="23031" spans="2:3" hidden="1">
      <c r="B23031" s="49" t="s">
        <v>21067</v>
      </c>
      <c r="C23031" s="49" t="s">
        <v>213</v>
      </c>
    </row>
    <row r="23032" spans="2:3" hidden="1">
      <c r="B23032" s="49" t="s">
        <v>21068</v>
      </c>
      <c r="C23032" s="49" t="s">
        <v>213</v>
      </c>
    </row>
    <row r="23033" spans="2:3" hidden="1">
      <c r="B23033" s="49" t="s">
        <v>21069</v>
      </c>
      <c r="C23033" s="49" t="s">
        <v>213</v>
      </c>
    </row>
    <row r="23034" spans="2:3">
      <c r="B23034" s="49" t="s">
        <v>21070</v>
      </c>
      <c r="C23034" s="49" t="s">
        <v>224</v>
      </c>
    </row>
    <row r="23035" spans="2:3" hidden="1">
      <c r="B23035" s="49" t="s">
        <v>21071</v>
      </c>
      <c r="C23035" s="49" t="s">
        <v>213</v>
      </c>
    </row>
    <row r="23036" spans="2:3" hidden="1">
      <c r="B23036" s="49" t="s">
        <v>21072</v>
      </c>
      <c r="C23036" s="49" t="s">
        <v>213</v>
      </c>
    </row>
    <row r="23037" spans="2:3" hidden="1">
      <c r="B23037" s="49" t="s">
        <v>21073</v>
      </c>
      <c r="C23037" s="49" t="s">
        <v>213</v>
      </c>
    </row>
    <row r="23038" spans="2:3">
      <c r="B23038" s="49" t="s">
        <v>21074</v>
      </c>
      <c r="C23038" s="49" t="s">
        <v>224</v>
      </c>
    </row>
    <row r="23039" spans="2:3" hidden="1">
      <c r="B23039" s="49" t="s">
        <v>21075</v>
      </c>
      <c r="C23039" s="49" t="s">
        <v>213</v>
      </c>
    </row>
    <row r="23040" spans="2:3" hidden="1">
      <c r="B23040" s="49" t="s">
        <v>21076</v>
      </c>
      <c r="C23040" s="49" t="s">
        <v>213</v>
      </c>
    </row>
    <row r="23041" spans="2:3" hidden="1">
      <c r="B23041" s="49" t="s">
        <v>21077</v>
      </c>
      <c r="C23041" s="49" t="s">
        <v>213</v>
      </c>
    </row>
    <row r="23042" spans="2:3" hidden="1">
      <c r="B23042" s="49" t="s">
        <v>21078</v>
      </c>
      <c r="C23042" s="49" t="s">
        <v>213</v>
      </c>
    </row>
    <row r="23043" spans="2:3" hidden="1">
      <c r="B23043" s="49" t="s">
        <v>21079</v>
      </c>
      <c r="C23043" s="49" t="s">
        <v>213</v>
      </c>
    </row>
    <row r="23044" spans="2:3">
      <c r="B23044" s="49" t="s">
        <v>21080</v>
      </c>
      <c r="C23044" s="49" t="s">
        <v>224</v>
      </c>
    </row>
    <row r="23045" spans="2:3" hidden="1">
      <c r="B23045" s="49" t="s">
        <v>21081</v>
      </c>
      <c r="C23045" s="49" t="s">
        <v>213</v>
      </c>
    </row>
    <row r="23046" spans="2:3" hidden="1">
      <c r="B23046" s="49" t="s">
        <v>21082</v>
      </c>
      <c r="C23046" s="49" t="s">
        <v>213</v>
      </c>
    </row>
    <row r="23047" spans="2:3" hidden="1">
      <c r="B23047" s="49" t="s">
        <v>21083</v>
      </c>
      <c r="C23047" s="49" t="s">
        <v>213</v>
      </c>
    </row>
    <row r="23048" spans="2:3" hidden="1">
      <c r="B23048" s="49" t="s">
        <v>21084</v>
      </c>
      <c r="C23048" s="49" t="s">
        <v>213</v>
      </c>
    </row>
    <row r="23049" spans="2:3" hidden="1">
      <c r="B23049" s="49" t="s">
        <v>21085</v>
      </c>
      <c r="C23049" s="49" t="s">
        <v>213</v>
      </c>
    </row>
    <row r="23050" spans="2:3" hidden="1">
      <c r="B23050" s="49" t="s">
        <v>21086</v>
      </c>
      <c r="C23050" s="49" t="s">
        <v>213</v>
      </c>
    </row>
    <row r="23051" spans="2:3" hidden="1">
      <c r="B23051" s="49" t="s">
        <v>21087</v>
      </c>
      <c r="C23051" s="49" t="s">
        <v>213</v>
      </c>
    </row>
    <row r="23052" spans="2:3" hidden="1">
      <c r="B23052" s="49" t="s">
        <v>21088</v>
      </c>
      <c r="C23052" s="49" t="s">
        <v>213</v>
      </c>
    </row>
    <row r="23053" spans="2:3" hidden="1">
      <c r="B23053" s="49" t="s">
        <v>21089</v>
      </c>
      <c r="C23053" s="49" t="s">
        <v>213</v>
      </c>
    </row>
    <row r="23054" spans="2:3" hidden="1">
      <c r="B23054" s="49" t="s">
        <v>21090</v>
      </c>
      <c r="C23054" s="49" t="s">
        <v>31</v>
      </c>
    </row>
    <row r="23055" spans="2:3" hidden="1">
      <c r="B23055" s="49" t="s">
        <v>21091</v>
      </c>
      <c r="C23055" s="49" t="s">
        <v>31</v>
      </c>
    </row>
    <row r="23056" spans="2:3" hidden="1">
      <c r="B23056" s="49" t="s">
        <v>21092</v>
      </c>
      <c r="C23056" s="49" t="s">
        <v>31</v>
      </c>
    </row>
    <row r="23057" spans="2:3" hidden="1">
      <c r="B23057" s="49" t="s">
        <v>21093</v>
      </c>
      <c r="C23057" s="49" t="s">
        <v>213</v>
      </c>
    </row>
    <row r="23058" spans="2:3" hidden="1">
      <c r="B23058" s="49" t="s">
        <v>21094</v>
      </c>
      <c r="C23058" s="49" t="s">
        <v>213</v>
      </c>
    </row>
    <row r="23059" spans="2:3" hidden="1">
      <c r="B23059" s="49" t="s">
        <v>21095</v>
      </c>
      <c r="C23059" s="49" t="s">
        <v>213</v>
      </c>
    </row>
    <row r="23060" spans="2:3" hidden="1">
      <c r="B23060" s="49" t="s">
        <v>21096</v>
      </c>
      <c r="C23060" s="49" t="s">
        <v>213</v>
      </c>
    </row>
    <row r="23061" spans="2:3" hidden="1">
      <c r="B23061" s="49" t="s">
        <v>21097</v>
      </c>
      <c r="C23061" s="49" t="s">
        <v>213</v>
      </c>
    </row>
    <row r="23062" spans="2:3">
      <c r="B23062" s="49" t="s">
        <v>21098</v>
      </c>
      <c r="C23062" s="49" t="s">
        <v>224</v>
      </c>
    </row>
    <row r="23063" spans="2:3" hidden="1">
      <c r="B23063" s="49" t="s">
        <v>21099</v>
      </c>
      <c r="C23063" s="49" t="s">
        <v>213</v>
      </c>
    </row>
    <row r="23064" spans="2:3" hidden="1">
      <c r="B23064" s="49" t="s">
        <v>21100</v>
      </c>
      <c r="C23064" s="49" t="s">
        <v>213</v>
      </c>
    </row>
    <row r="23065" spans="2:3" hidden="1">
      <c r="B23065" s="49" t="s">
        <v>21101</v>
      </c>
      <c r="C23065" s="49" t="s">
        <v>213</v>
      </c>
    </row>
    <row r="23066" spans="2:3" hidden="1">
      <c r="B23066" s="49" t="s">
        <v>21102</v>
      </c>
      <c r="C23066" s="49" t="s">
        <v>213</v>
      </c>
    </row>
    <row r="23067" spans="2:3" hidden="1">
      <c r="B23067" s="49" t="s">
        <v>21103</v>
      </c>
      <c r="C23067" s="49" t="s">
        <v>213</v>
      </c>
    </row>
    <row r="23068" spans="2:3">
      <c r="B23068" s="49" t="s">
        <v>21104</v>
      </c>
      <c r="C23068" s="49" t="s">
        <v>224</v>
      </c>
    </row>
    <row r="23069" spans="2:3" hidden="1">
      <c r="B23069" s="49" t="s">
        <v>21105</v>
      </c>
      <c r="C23069" s="49" t="s">
        <v>213</v>
      </c>
    </row>
    <row r="23070" spans="2:3" hidden="1">
      <c r="B23070" s="49" t="s">
        <v>21106</v>
      </c>
      <c r="C23070" s="49" t="s">
        <v>213</v>
      </c>
    </row>
    <row r="23071" spans="2:3" hidden="1">
      <c r="B23071" s="49" t="s">
        <v>21107</v>
      </c>
      <c r="C23071" s="49" t="s">
        <v>213</v>
      </c>
    </row>
    <row r="23072" spans="2:3" hidden="1">
      <c r="B23072" s="49" t="s">
        <v>21108</v>
      </c>
      <c r="C23072" s="49" t="s">
        <v>213</v>
      </c>
    </row>
    <row r="23073" spans="2:3" hidden="1">
      <c r="B23073" s="49" t="s">
        <v>21109</v>
      </c>
      <c r="C23073" s="49" t="s">
        <v>213</v>
      </c>
    </row>
    <row r="23074" spans="2:3" hidden="1">
      <c r="B23074" s="49" t="s">
        <v>21110</v>
      </c>
      <c r="C23074" s="49" t="s">
        <v>213</v>
      </c>
    </row>
    <row r="23075" spans="2:3" hidden="1">
      <c r="B23075" s="49" t="s">
        <v>21111</v>
      </c>
      <c r="C23075" s="49" t="s">
        <v>213</v>
      </c>
    </row>
    <row r="23076" spans="2:3" hidden="1">
      <c r="B23076" s="49" t="s">
        <v>21112</v>
      </c>
      <c r="C23076" s="49" t="s">
        <v>213</v>
      </c>
    </row>
    <row r="23077" spans="2:3" hidden="1">
      <c r="B23077" s="49" t="s">
        <v>21113</v>
      </c>
      <c r="C23077" s="49" t="s">
        <v>213</v>
      </c>
    </row>
    <row r="23078" spans="2:3" hidden="1">
      <c r="B23078" s="49" t="s">
        <v>21114</v>
      </c>
      <c r="C23078" s="49" t="s">
        <v>213</v>
      </c>
    </row>
    <row r="23079" spans="2:3" hidden="1">
      <c r="B23079" s="49" t="s">
        <v>21115</v>
      </c>
      <c r="C23079" s="49" t="s">
        <v>213</v>
      </c>
    </row>
    <row r="23080" spans="2:3" hidden="1">
      <c r="B23080" s="49" t="s">
        <v>21116</v>
      </c>
      <c r="C23080" s="49" t="s">
        <v>213</v>
      </c>
    </row>
    <row r="23081" spans="2:3" hidden="1">
      <c r="B23081" s="49" t="s">
        <v>21117</v>
      </c>
      <c r="C23081" s="49" t="s">
        <v>213</v>
      </c>
    </row>
    <row r="23082" spans="2:3" hidden="1">
      <c r="B23082" s="49" t="s">
        <v>21118</v>
      </c>
      <c r="C23082" s="49" t="s">
        <v>213</v>
      </c>
    </row>
    <row r="23083" spans="2:3" hidden="1">
      <c r="B23083" s="49" t="s">
        <v>21119</v>
      </c>
      <c r="C23083" s="49" t="s">
        <v>31</v>
      </c>
    </row>
    <row r="23084" spans="2:3" hidden="1">
      <c r="B23084" s="49" t="s">
        <v>21120</v>
      </c>
      <c r="C23084" s="49" t="s">
        <v>31</v>
      </c>
    </row>
    <row r="23085" spans="2:3" hidden="1">
      <c r="B23085" s="49" t="s">
        <v>21121</v>
      </c>
      <c r="C23085" s="49" t="s">
        <v>213</v>
      </c>
    </row>
    <row r="23086" spans="2:3" hidden="1">
      <c r="B23086" s="49" t="s">
        <v>21122</v>
      </c>
      <c r="C23086" s="49" t="s">
        <v>213</v>
      </c>
    </row>
    <row r="23087" spans="2:3" hidden="1">
      <c r="B23087" s="49" t="s">
        <v>21123</v>
      </c>
      <c r="C23087" s="49" t="s">
        <v>213</v>
      </c>
    </row>
    <row r="23088" spans="2:3" hidden="1">
      <c r="B23088" s="49" t="s">
        <v>21124</v>
      </c>
      <c r="C23088" s="49" t="s">
        <v>213</v>
      </c>
    </row>
    <row r="23089" spans="2:3" hidden="1">
      <c r="B23089" s="49" t="s">
        <v>21125</v>
      </c>
      <c r="C23089" s="49" t="s">
        <v>213</v>
      </c>
    </row>
    <row r="23090" spans="2:3" hidden="1">
      <c r="B23090" s="49" t="s">
        <v>21126</v>
      </c>
      <c r="C23090" s="49" t="s">
        <v>213</v>
      </c>
    </row>
    <row r="23091" spans="2:3" hidden="1">
      <c r="B23091" s="49" t="s">
        <v>21127</v>
      </c>
      <c r="C23091" s="49" t="s">
        <v>213</v>
      </c>
    </row>
    <row r="23092" spans="2:3" hidden="1">
      <c r="B23092" s="49" t="s">
        <v>21128</v>
      </c>
      <c r="C23092" s="49" t="s">
        <v>213</v>
      </c>
    </row>
    <row r="23093" spans="2:3" hidden="1">
      <c r="B23093" s="49" t="s">
        <v>21129</v>
      </c>
      <c r="C23093" s="49" t="s">
        <v>213</v>
      </c>
    </row>
    <row r="23094" spans="2:3" hidden="1">
      <c r="B23094" s="49" t="s">
        <v>21130</v>
      </c>
      <c r="C23094" s="49" t="s">
        <v>213</v>
      </c>
    </row>
    <row r="23095" spans="2:3" hidden="1">
      <c r="B23095" s="49" t="s">
        <v>21131</v>
      </c>
      <c r="C23095" s="49" t="s">
        <v>213</v>
      </c>
    </row>
    <row r="23096" spans="2:3" hidden="1">
      <c r="B23096" s="49" t="s">
        <v>21132</v>
      </c>
      <c r="C23096" s="49" t="s">
        <v>213</v>
      </c>
    </row>
    <row r="23097" spans="2:3" hidden="1">
      <c r="B23097" s="49" t="s">
        <v>21133</v>
      </c>
      <c r="C23097" s="49" t="s">
        <v>213</v>
      </c>
    </row>
    <row r="23098" spans="2:3" hidden="1">
      <c r="B23098" s="49" t="s">
        <v>21134</v>
      </c>
      <c r="C23098" s="49" t="s">
        <v>213</v>
      </c>
    </row>
    <row r="23099" spans="2:3" hidden="1">
      <c r="B23099" s="49" t="s">
        <v>21135</v>
      </c>
      <c r="C23099" s="49" t="s">
        <v>213</v>
      </c>
    </row>
    <row r="23100" spans="2:3" hidden="1">
      <c r="B23100" s="49" t="s">
        <v>21136</v>
      </c>
      <c r="C23100" s="49" t="s">
        <v>213</v>
      </c>
    </row>
    <row r="23101" spans="2:3" hidden="1">
      <c r="B23101" s="49" t="s">
        <v>21137</v>
      </c>
      <c r="C23101" s="49" t="s">
        <v>213</v>
      </c>
    </row>
    <row r="23102" spans="2:3" hidden="1">
      <c r="B23102" s="49" t="s">
        <v>21138</v>
      </c>
      <c r="C23102" s="49" t="s">
        <v>213</v>
      </c>
    </row>
    <row r="23103" spans="2:3" hidden="1">
      <c r="B23103" s="49" t="s">
        <v>21139</v>
      </c>
      <c r="C23103" s="49" t="s">
        <v>213</v>
      </c>
    </row>
    <row r="23104" spans="2:3" hidden="1">
      <c r="B23104" s="49" t="s">
        <v>21140</v>
      </c>
      <c r="C23104" s="49" t="s">
        <v>213</v>
      </c>
    </row>
    <row r="23105" spans="2:3" hidden="1">
      <c r="B23105" s="49" t="s">
        <v>21141</v>
      </c>
      <c r="C23105" s="49" t="s">
        <v>213</v>
      </c>
    </row>
    <row r="23106" spans="2:3" hidden="1">
      <c r="B23106" s="49" t="s">
        <v>21142</v>
      </c>
      <c r="C23106" s="49" t="s">
        <v>213</v>
      </c>
    </row>
    <row r="23107" spans="2:3" hidden="1">
      <c r="B23107" s="49" t="s">
        <v>21143</v>
      </c>
      <c r="C23107" s="49" t="s">
        <v>206</v>
      </c>
    </row>
    <row r="23108" spans="2:3" hidden="1">
      <c r="B23108" s="49" t="s">
        <v>21144</v>
      </c>
      <c r="C23108" s="49" t="s">
        <v>206</v>
      </c>
    </row>
    <row r="23109" spans="2:3" hidden="1">
      <c r="B23109" s="49" t="s">
        <v>21145</v>
      </c>
      <c r="C23109" s="49" t="s">
        <v>206</v>
      </c>
    </row>
    <row r="23110" spans="2:3" hidden="1">
      <c r="B23110" s="49" t="s">
        <v>21146</v>
      </c>
      <c r="C23110" s="49" t="s">
        <v>206</v>
      </c>
    </row>
    <row r="23111" spans="2:3" hidden="1">
      <c r="B23111" s="49" t="s">
        <v>21147</v>
      </c>
      <c r="C23111" s="49" t="s">
        <v>206</v>
      </c>
    </row>
    <row r="23112" spans="2:3" hidden="1">
      <c r="B23112" s="49" t="s">
        <v>21148</v>
      </c>
      <c r="C23112" s="49" t="s">
        <v>206</v>
      </c>
    </row>
    <row r="23113" spans="2:3" hidden="1">
      <c r="B23113" s="49" t="s">
        <v>21149</v>
      </c>
      <c r="C23113" s="49" t="s">
        <v>206</v>
      </c>
    </row>
    <row r="23114" spans="2:3" hidden="1">
      <c r="B23114" s="49" t="s">
        <v>21150</v>
      </c>
      <c r="C23114" s="49" t="s">
        <v>206</v>
      </c>
    </row>
    <row r="23115" spans="2:3" hidden="1">
      <c r="B23115" s="49" t="s">
        <v>21151</v>
      </c>
      <c r="C23115" s="49" t="s">
        <v>206</v>
      </c>
    </row>
    <row r="23116" spans="2:3" hidden="1">
      <c r="B23116" s="49" t="s">
        <v>21152</v>
      </c>
      <c r="C23116" s="49" t="s">
        <v>206</v>
      </c>
    </row>
    <row r="23117" spans="2:3" hidden="1">
      <c r="B23117" s="49" t="s">
        <v>21153</v>
      </c>
      <c r="C23117" s="49" t="s">
        <v>206</v>
      </c>
    </row>
    <row r="23118" spans="2:3" hidden="1">
      <c r="B23118" s="49" t="s">
        <v>21154</v>
      </c>
      <c r="C23118" s="49" t="s">
        <v>206</v>
      </c>
    </row>
    <row r="23119" spans="2:3" hidden="1">
      <c r="B23119" s="49" t="s">
        <v>21155</v>
      </c>
      <c r="C23119" s="49" t="s">
        <v>206</v>
      </c>
    </row>
    <row r="23120" spans="2:3" hidden="1">
      <c r="B23120" s="49" t="s">
        <v>21156</v>
      </c>
      <c r="C23120" s="49" t="s">
        <v>206</v>
      </c>
    </row>
    <row r="23121" spans="2:3" hidden="1">
      <c r="B23121" s="49" t="s">
        <v>21157</v>
      </c>
      <c r="C23121" s="49" t="s">
        <v>206</v>
      </c>
    </row>
    <row r="23122" spans="2:3" hidden="1">
      <c r="B23122" s="49" t="s">
        <v>21158</v>
      </c>
      <c r="C23122" s="49" t="s">
        <v>206</v>
      </c>
    </row>
    <row r="23123" spans="2:3" hidden="1">
      <c r="B23123" s="49" t="s">
        <v>21159</v>
      </c>
      <c r="C23123" s="49" t="s">
        <v>206</v>
      </c>
    </row>
    <row r="23124" spans="2:3" hidden="1">
      <c r="B23124" s="49" t="s">
        <v>21160</v>
      </c>
      <c r="C23124" s="49" t="s">
        <v>206</v>
      </c>
    </row>
    <row r="23125" spans="2:3" hidden="1">
      <c r="B23125" s="49" t="s">
        <v>21161</v>
      </c>
      <c r="C23125" s="49" t="s">
        <v>206</v>
      </c>
    </row>
    <row r="23126" spans="2:3" hidden="1">
      <c r="B23126" s="49" t="s">
        <v>21162</v>
      </c>
      <c r="C23126" s="49" t="s">
        <v>206</v>
      </c>
    </row>
    <row r="23127" spans="2:3" hidden="1">
      <c r="B23127" s="49" t="s">
        <v>21163</v>
      </c>
      <c r="C23127" s="49" t="s">
        <v>206</v>
      </c>
    </row>
    <row r="23128" spans="2:3" hidden="1">
      <c r="B23128" s="49" t="s">
        <v>21164</v>
      </c>
      <c r="C23128" s="49" t="s">
        <v>206</v>
      </c>
    </row>
    <row r="23129" spans="2:3" hidden="1">
      <c r="B23129" s="49" t="s">
        <v>21165</v>
      </c>
      <c r="C23129" s="49" t="s">
        <v>206</v>
      </c>
    </row>
    <row r="23130" spans="2:3" hidden="1">
      <c r="B23130" s="49" t="s">
        <v>21166</v>
      </c>
      <c r="C23130" s="49" t="s">
        <v>213</v>
      </c>
    </row>
    <row r="23131" spans="2:3" hidden="1">
      <c r="B23131" s="49" t="s">
        <v>21167</v>
      </c>
      <c r="C23131" s="49" t="s">
        <v>213</v>
      </c>
    </row>
    <row r="23132" spans="2:3" hidden="1">
      <c r="B23132" s="49" t="s">
        <v>21168</v>
      </c>
      <c r="C23132" s="49" t="s">
        <v>213</v>
      </c>
    </row>
    <row r="23133" spans="2:3">
      <c r="B23133" s="49" t="s">
        <v>21169</v>
      </c>
      <c r="C23133" s="49" t="s">
        <v>224</v>
      </c>
    </row>
    <row r="23134" spans="2:3" hidden="1">
      <c r="B23134" s="49" t="s">
        <v>21170</v>
      </c>
      <c r="C23134" s="49" t="s">
        <v>213</v>
      </c>
    </row>
    <row r="23135" spans="2:3" hidden="1">
      <c r="B23135" s="49" t="s">
        <v>21171</v>
      </c>
      <c r="C23135" s="49" t="s">
        <v>213</v>
      </c>
    </row>
    <row r="23136" spans="2:3" hidden="1">
      <c r="B23136" s="49" t="s">
        <v>21172</v>
      </c>
      <c r="C23136" s="49" t="s">
        <v>213</v>
      </c>
    </row>
    <row r="23137" spans="2:3">
      <c r="B23137" s="49" t="s">
        <v>21173</v>
      </c>
      <c r="C23137" s="49" t="s">
        <v>224</v>
      </c>
    </row>
    <row r="23138" spans="2:3" hidden="1">
      <c r="B23138" s="49" t="s">
        <v>21174</v>
      </c>
      <c r="C23138" s="49" t="s">
        <v>213</v>
      </c>
    </row>
    <row r="23139" spans="2:3" hidden="1">
      <c r="B23139" s="49" t="s">
        <v>21175</v>
      </c>
      <c r="C23139" s="49" t="s">
        <v>213</v>
      </c>
    </row>
    <row r="23140" spans="2:3" hidden="1">
      <c r="B23140" s="49" t="s">
        <v>21176</v>
      </c>
      <c r="C23140" s="49" t="s">
        <v>213</v>
      </c>
    </row>
    <row r="23141" spans="2:3" hidden="1">
      <c r="B23141" s="49" t="s">
        <v>21177</v>
      </c>
      <c r="C23141" s="49" t="s">
        <v>213</v>
      </c>
    </row>
    <row r="23142" spans="2:3" hidden="1">
      <c r="B23142" s="49" t="s">
        <v>21178</v>
      </c>
      <c r="C23142" s="49" t="s">
        <v>213</v>
      </c>
    </row>
    <row r="23143" spans="2:3">
      <c r="B23143" s="49" t="s">
        <v>21179</v>
      </c>
      <c r="C23143" s="49" t="s">
        <v>224</v>
      </c>
    </row>
    <row r="23144" spans="2:3" hidden="1">
      <c r="B23144" s="49" t="s">
        <v>21180</v>
      </c>
      <c r="C23144" s="49" t="s">
        <v>213</v>
      </c>
    </row>
    <row r="23145" spans="2:3" hidden="1">
      <c r="B23145" s="49" t="s">
        <v>21181</v>
      </c>
      <c r="C23145" s="49" t="s">
        <v>213</v>
      </c>
    </row>
    <row r="23146" spans="2:3" hidden="1">
      <c r="B23146" s="49" t="s">
        <v>21182</v>
      </c>
      <c r="C23146" s="49" t="s">
        <v>213</v>
      </c>
    </row>
    <row r="23147" spans="2:3" hidden="1">
      <c r="B23147" s="49" t="s">
        <v>21183</v>
      </c>
      <c r="C23147" s="49" t="s">
        <v>213</v>
      </c>
    </row>
    <row r="23148" spans="2:3" hidden="1">
      <c r="B23148" s="49" t="s">
        <v>21184</v>
      </c>
      <c r="C23148" s="49" t="s">
        <v>213</v>
      </c>
    </row>
    <row r="23149" spans="2:3" hidden="1">
      <c r="B23149" s="49" t="s">
        <v>21185</v>
      </c>
      <c r="C23149" s="49" t="s">
        <v>213</v>
      </c>
    </row>
    <row r="23150" spans="2:3" hidden="1">
      <c r="B23150" s="49" t="s">
        <v>21186</v>
      </c>
      <c r="C23150" s="49" t="s">
        <v>213</v>
      </c>
    </row>
    <row r="23151" spans="2:3" hidden="1">
      <c r="B23151" s="49" t="s">
        <v>21187</v>
      </c>
      <c r="C23151" s="49" t="s">
        <v>213</v>
      </c>
    </row>
    <row r="23152" spans="2:3" hidden="1">
      <c r="B23152" s="49" t="s">
        <v>21188</v>
      </c>
      <c r="C23152" s="49" t="s">
        <v>213</v>
      </c>
    </row>
    <row r="23153" spans="2:3" hidden="1">
      <c r="B23153" s="49" t="s">
        <v>21189</v>
      </c>
      <c r="C23153" s="49" t="s">
        <v>31</v>
      </c>
    </row>
    <row r="23154" spans="2:3" hidden="1">
      <c r="B23154" s="49" t="s">
        <v>21190</v>
      </c>
      <c r="C23154" s="49" t="s">
        <v>31</v>
      </c>
    </row>
    <row r="23155" spans="2:3" hidden="1">
      <c r="B23155" s="49" t="s">
        <v>21191</v>
      </c>
      <c r="C23155" s="49" t="s">
        <v>31</v>
      </c>
    </row>
    <row r="23156" spans="2:3" hidden="1">
      <c r="B23156" s="49" t="s">
        <v>21192</v>
      </c>
      <c r="C23156" s="49" t="s">
        <v>213</v>
      </c>
    </row>
    <row r="23157" spans="2:3" hidden="1">
      <c r="B23157" s="49" t="s">
        <v>21193</v>
      </c>
      <c r="C23157" s="49" t="s">
        <v>213</v>
      </c>
    </row>
    <row r="23158" spans="2:3" hidden="1">
      <c r="B23158" s="49" t="s">
        <v>21194</v>
      </c>
      <c r="C23158" s="49" t="s">
        <v>213</v>
      </c>
    </row>
    <row r="23159" spans="2:3">
      <c r="B23159" s="49" t="s">
        <v>21195</v>
      </c>
      <c r="C23159" s="49" t="s">
        <v>224</v>
      </c>
    </row>
    <row r="23160" spans="2:3" hidden="1">
      <c r="B23160" s="49" t="s">
        <v>21196</v>
      </c>
      <c r="C23160" s="49" t="s">
        <v>213</v>
      </c>
    </row>
    <row r="23161" spans="2:3" hidden="1">
      <c r="B23161" s="49" t="s">
        <v>21197</v>
      </c>
      <c r="C23161" s="49" t="s">
        <v>213</v>
      </c>
    </row>
    <row r="23162" spans="2:3" hidden="1">
      <c r="B23162" s="49" t="s">
        <v>21198</v>
      </c>
      <c r="C23162" s="49" t="s">
        <v>213</v>
      </c>
    </row>
    <row r="23163" spans="2:3">
      <c r="B23163" s="49" t="s">
        <v>21199</v>
      </c>
      <c r="C23163" s="49" t="s">
        <v>224</v>
      </c>
    </row>
    <row r="23164" spans="2:3" hidden="1">
      <c r="B23164" s="49" t="s">
        <v>21200</v>
      </c>
      <c r="C23164" s="49" t="s">
        <v>213</v>
      </c>
    </row>
    <row r="23165" spans="2:3" hidden="1">
      <c r="B23165" s="49" t="s">
        <v>21201</v>
      </c>
      <c r="C23165" s="49" t="s">
        <v>213</v>
      </c>
    </row>
    <row r="23166" spans="2:3" hidden="1">
      <c r="B23166" s="49" t="s">
        <v>21202</v>
      </c>
      <c r="C23166" s="49" t="s">
        <v>213</v>
      </c>
    </row>
    <row r="23167" spans="2:3" hidden="1">
      <c r="B23167" s="49" t="s">
        <v>21203</v>
      </c>
      <c r="C23167" s="49" t="s">
        <v>213</v>
      </c>
    </row>
    <row r="23168" spans="2:3" hidden="1">
      <c r="B23168" s="49" t="s">
        <v>21204</v>
      </c>
      <c r="C23168" s="49" t="s">
        <v>213</v>
      </c>
    </row>
    <row r="23169" spans="2:3">
      <c r="B23169" s="49" t="s">
        <v>21205</v>
      </c>
      <c r="C23169" s="49" t="s">
        <v>224</v>
      </c>
    </row>
    <row r="23170" spans="2:3" hidden="1">
      <c r="B23170" s="49" t="s">
        <v>21206</v>
      </c>
      <c r="C23170" s="49" t="s">
        <v>213</v>
      </c>
    </row>
    <row r="23171" spans="2:3" hidden="1">
      <c r="B23171" s="49" t="s">
        <v>21207</v>
      </c>
      <c r="C23171" s="49" t="s">
        <v>213</v>
      </c>
    </row>
    <row r="23172" spans="2:3" hidden="1">
      <c r="B23172" s="49" t="s">
        <v>21208</v>
      </c>
      <c r="C23172" s="49" t="s">
        <v>213</v>
      </c>
    </row>
    <row r="23173" spans="2:3" hidden="1">
      <c r="B23173" s="49" t="s">
        <v>21209</v>
      </c>
      <c r="C23173" s="49" t="s">
        <v>213</v>
      </c>
    </row>
    <row r="23174" spans="2:3" hidden="1">
      <c r="B23174" s="49" t="s">
        <v>21210</v>
      </c>
      <c r="C23174" s="49" t="s">
        <v>213</v>
      </c>
    </row>
    <row r="23175" spans="2:3" hidden="1">
      <c r="B23175" s="49" t="s">
        <v>21211</v>
      </c>
      <c r="C23175" s="49" t="s">
        <v>213</v>
      </c>
    </row>
    <row r="23176" spans="2:3" hidden="1">
      <c r="B23176" s="49" t="s">
        <v>21212</v>
      </c>
      <c r="C23176" s="49" t="s">
        <v>213</v>
      </c>
    </row>
    <row r="23177" spans="2:3" hidden="1">
      <c r="B23177" s="49" t="s">
        <v>21213</v>
      </c>
      <c r="C23177" s="49" t="s">
        <v>213</v>
      </c>
    </row>
    <row r="23178" spans="2:3" hidden="1">
      <c r="B23178" s="49" t="s">
        <v>21214</v>
      </c>
      <c r="C23178" s="49" t="s">
        <v>213</v>
      </c>
    </row>
    <row r="23179" spans="2:3" hidden="1">
      <c r="B23179" s="49" t="s">
        <v>21215</v>
      </c>
      <c r="C23179" s="49" t="s">
        <v>31</v>
      </c>
    </row>
    <row r="23180" spans="2:3" hidden="1">
      <c r="B23180" s="49" t="s">
        <v>21216</v>
      </c>
      <c r="C23180" s="49" t="s">
        <v>31</v>
      </c>
    </row>
    <row r="23181" spans="2:3" hidden="1">
      <c r="B23181" s="49" t="s">
        <v>21217</v>
      </c>
      <c r="C23181" s="49" t="s">
        <v>31</v>
      </c>
    </row>
    <row r="23182" spans="2:3" hidden="1">
      <c r="B23182" s="49" t="s">
        <v>21218</v>
      </c>
      <c r="C23182" s="49" t="s">
        <v>213</v>
      </c>
    </row>
    <row r="23183" spans="2:3" hidden="1">
      <c r="B23183" s="49" t="s">
        <v>21219</v>
      </c>
      <c r="C23183" s="49" t="s">
        <v>213</v>
      </c>
    </row>
    <row r="23184" spans="2:3" hidden="1">
      <c r="B23184" s="49" t="s">
        <v>21220</v>
      </c>
      <c r="C23184" s="49" t="s">
        <v>213</v>
      </c>
    </row>
    <row r="23185" spans="2:3" hidden="1">
      <c r="B23185" s="49" t="s">
        <v>21221</v>
      </c>
      <c r="C23185" s="49" t="s">
        <v>213</v>
      </c>
    </row>
    <row r="23186" spans="2:3" hidden="1">
      <c r="B23186" s="49" t="s">
        <v>21222</v>
      </c>
      <c r="C23186" s="49" t="s">
        <v>213</v>
      </c>
    </row>
    <row r="23187" spans="2:3">
      <c r="B23187" s="49" t="s">
        <v>21223</v>
      </c>
      <c r="C23187" s="49" t="s">
        <v>224</v>
      </c>
    </row>
    <row r="23188" spans="2:3" hidden="1">
      <c r="B23188" s="49" t="s">
        <v>21224</v>
      </c>
      <c r="C23188" s="49" t="s">
        <v>213</v>
      </c>
    </row>
    <row r="23189" spans="2:3" hidden="1">
      <c r="B23189" s="49" t="s">
        <v>21225</v>
      </c>
      <c r="C23189" s="49" t="s">
        <v>213</v>
      </c>
    </row>
    <row r="23190" spans="2:3" hidden="1">
      <c r="B23190" s="49" t="s">
        <v>21226</v>
      </c>
      <c r="C23190" s="49" t="s">
        <v>213</v>
      </c>
    </row>
    <row r="23191" spans="2:3" hidden="1">
      <c r="B23191" s="49" t="s">
        <v>21227</v>
      </c>
      <c r="C23191" s="49" t="s">
        <v>213</v>
      </c>
    </row>
    <row r="23192" spans="2:3" hidden="1">
      <c r="B23192" s="49" t="s">
        <v>21228</v>
      </c>
      <c r="C23192" s="49" t="s">
        <v>213</v>
      </c>
    </row>
    <row r="23193" spans="2:3">
      <c r="B23193" s="49" t="s">
        <v>21229</v>
      </c>
      <c r="C23193" s="49" t="s">
        <v>224</v>
      </c>
    </row>
    <row r="23194" spans="2:3" hidden="1">
      <c r="B23194" s="49" t="s">
        <v>21230</v>
      </c>
      <c r="C23194" s="49" t="s">
        <v>213</v>
      </c>
    </row>
    <row r="23195" spans="2:3" hidden="1">
      <c r="B23195" s="49" t="s">
        <v>21231</v>
      </c>
      <c r="C23195" s="49" t="s">
        <v>213</v>
      </c>
    </row>
    <row r="23196" spans="2:3" hidden="1">
      <c r="B23196" s="49" t="s">
        <v>21232</v>
      </c>
      <c r="C23196" s="49" t="s">
        <v>213</v>
      </c>
    </row>
    <row r="23197" spans="2:3" hidden="1">
      <c r="B23197" s="49" t="s">
        <v>21233</v>
      </c>
      <c r="C23197" s="49" t="s">
        <v>213</v>
      </c>
    </row>
    <row r="23198" spans="2:3" hidden="1">
      <c r="B23198" s="49" t="s">
        <v>21234</v>
      </c>
      <c r="C23198" s="49" t="s">
        <v>213</v>
      </c>
    </row>
    <row r="23199" spans="2:3" hidden="1">
      <c r="B23199" s="49" t="s">
        <v>21235</v>
      </c>
      <c r="C23199" s="49" t="s">
        <v>213</v>
      </c>
    </row>
    <row r="23200" spans="2:3" hidden="1">
      <c r="B23200" s="49" t="s">
        <v>21236</v>
      </c>
      <c r="C23200" s="49" t="s">
        <v>213</v>
      </c>
    </row>
    <row r="23201" spans="2:3" hidden="1">
      <c r="B23201" s="49" t="s">
        <v>21237</v>
      </c>
      <c r="C23201" s="49" t="s">
        <v>213</v>
      </c>
    </row>
    <row r="23202" spans="2:3" hidden="1">
      <c r="B23202" s="49" t="s">
        <v>21238</v>
      </c>
      <c r="C23202" s="49" t="s">
        <v>213</v>
      </c>
    </row>
    <row r="23203" spans="2:3" hidden="1">
      <c r="B23203" s="49" t="s">
        <v>21239</v>
      </c>
      <c r="C23203" s="49" t="s">
        <v>213</v>
      </c>
    </row>
    <row r="23204" spans="2:3" hidden="1">
      <c r="B23204" s="49" t="s">
        <v>21240</v>
      </c>
      <c r="C23204" s="49" t="s">
        <v>213</v>
      </c>
    </row>
    <row r="23205" spans="2:3" hidden="1">
      <c r="B23205" s="49" t="s">
        <v>21241</v>
      </c>
      <c r="C23205" s="49" t="s">
        <v>213</v>
      </c>
    </row>
    <row r="23206" spans="2:3" hidden="1">
      <c r="B23206" s="49" t="s">
        <v>21242</v>
      </c>
      <c r="C23206" s="49" t="s">
        <v>213</v>
      </c>
    </row>
    <row r="23207" spans="2:3" hidden="1">
      <c r="B23207" s="49" t="s">
        <v>21243</v>
      </c>
      <c r="C23207" s="49" t="s">
        <v>213</v>
      </c>
    </row>
    <row r="23208" spans="2:3" hidden="1">
      <c r="B23208" s="49" t="s">
        <v>21244</v>
      </c>
      <c r="C23208" s="49" t="s">
        <v>31</v>
      </c>
    </row>
    <row r="23209" spans="2:3" hidden="1">
      <c r="B23209" s="49" t="s">
        <v>21245</v>
      </c>
      <c r="C23209" s="49" t="s">
        <v>31</v>
      </c>
    </row>
    <row r="23210" spans="2:3" hidden="1">
      <c r="B23210" s="49" t="s">
        <v>21246</v>
      </c>
      <c r="C23210" s="49" t="s">
        <v>213</v>
      </c>
    </row>
    <row r="23211" spans="2:3" hidden="1">
      <c r="B23211" s="49" t="s">
        <v>21247</v>
      </c>
      <c r="C23211" s="49" t="s">
        <v>213</v>
      </c>
    </row>
    <row r="23212" spans="2:3" hidden="1">
      <c r="B23212" s="49" t="s">
        <v>21248</v>
      </c>
      <c r="C23212" s="49" t="s">
        <v>213</v>
      </c>
    </row>
    <row r="23213" spans="2:3" hidden="1">
      <c r="B23213" s="49" t="s">
        <v>21249</v>
      </c>
      <c r="C23213" s="49" t="s">
        <v>213</v>
      </c>
    </row>
    <row r="23214" spans="2:3" hidden="1">
      <c r="B23214" s="49" t="s">
        <v>21250</v>
      </c>
      <c r="C23214" s="49" t="s">
        <v>213</v>
      </c>
    </row>
    <row r="23215" spans="2:3" hidden="1">
      <c r="B23215" s="49" t="s">
        <v>21251</v>
      </c>
      <c r="C23215" s="49" t="s">
        <v>213</v>
      </c>
    </row>
    <row r="23216" spans="2:3" hidden="1">
      <c r="B23216" s="49" t="s">
        <v>21252</v>
      </c>
      <c r="C23216" s="49" t="s">
        <v>213</v>
      </c>
    </row>
    <row r="23217" spans="2:3" hidden="1">
      <c r="B23217" s="49" t="s">
        <v>21253</v>
      </c>
      <c r="C23217" s="49" t="s">
        <v>213</v>
      </c>
    </row>
    <row r="23218" spans="2:3" hidden="1">
      <c r="B23218" s="49" t="s">
        <v>21254</v>
      </c>
      <c r="C23218" s="49" t="s">
        <v>213</v>
      </c>
    </row>
    <row r="23219" spans="2:3" hidden="1">
      <c r="B23219" s="49" t="s">
        <v>21255</v>
      </c>
      <c r="C23219" s="49" t="s">
        <v>213</v>
      </c>
    </row>
    <row r="23220" spans="2:3" hidden="1">
      <c r="B23220" s="49" t="s">
        <v>21256</v>
      </c>
      <c r="C23220" s="49" t="s">
        <v>213</v>
      </c>
    </row>
    <row r="23221" spans="2:3" hidden="1">
      <c r="B23221" s="49" t="s">
        <v>21257</v>
      </c>
      <c r="C23221" s="49" t="s">
        <v>213</v>
      </c>
    </row>
    <row r="23222" spans="2:3" hidden="1">
      <c r="B23222" s="49" t="s">
        <v>21258</v>
      </c>
      <c r="C23222" s="49" t="s">
        <v>213</v>
      </c>
    </row>
    <row r="23223" spans="2:3" hidden="1">
      <c r="B23223" s="49" t="s">
        <v>21259</v>
      </c>
      <c r="C23223" s="49" t="s">
        <v>213</v>
      </c>
    </row>
    <row r="23224" spans="2:3" hidden="1">
      <c r="B23224" s="49" t="s">
        <v>21260</v>
      </c>
      <c r="C23224" s="49" t="s">
        <v>213</v>
      </c>
    </row>
    <row r="23225" spans="2:3" hidden="1">
      <c r="B23225" s="49" t="s">
        <v>21261</v>
      </c>
      <c r="C23225" s="49" t="s">
        <v>213</v>
      </c>
    </row>
    <row r="23226" spans="2:3" hidden="1">
      <c r="B23226" s="49" t="s">
        <v>21262</v>
      </c>
      <c r="C23226" s="49" t="s">
        <v>213</v>
      </c>
    </row>
    <row r="23227" spans="2:3" hidden="1">
      <c r="B23227" s="49" t="s">
        <v>21263</v>
      </c>
      <c r="C23227" s="49" t="s">
        <v>213</v>
      </c>
    </row>
    <row r="23228" spans="2:3" hidden="1">
      <c r="B23228" s="49" t="s">
        <v>21264</v>
      </c>
      <c r="C23228" s="49" t="s">
        <v>213</v>
      </c>
    </row>
    <row r="23229" spans="2:3" hidden="1">
      <c r="B23229" s="49" t="s">
        <v>21265</v>
      </c>
      <c r="C23229" s="49" t="s">
        <v>213</v>
      </c>
    </row>
    <row r="23230" spans="2:3" hidden="1">
      <c r="B23230" s="49" t="s">
        <v>21266</v>
      </c>
      <c r="C23230" s="49" t="s">
        <v>213</v>
      </c>
    </row>
    <row r="23231" spans="2:3" hidden="1">
      <c r="B23231" s="49" t="s">
        <v>21267</v>
      </c>
      <c r="C23231" s="49" t="s">
        <v>213</v>
      </c>
    </row>
    <row r="23232" spans="2:3" hidden="1">
      <c r="B23232" s="49" t="s">
        <v>21268</v>
      </c>
      <c r="C23232" s="49" t="s">
        <v>206</v>
      </c>
    </row>
    <row r="23233" spans="2:3" hidden="1">
      <c r="B23233" s="49" t="s">
        <v>21269</v>
      </c>
      <c r="C23233" s="49" t="s">
        <v>206</v>
      </c>
    </row>
    <row r="23234" spans="2:3" hidden="1">
      <c r="B23234" s="49" t="s">
        <v>21270</v>
      </c>
      <c r="C23234" s="49" t="s">
        <v>206</v>
      </c>
    </row>
    <row r="23235" spans="2:3" hidden="1">
      <c r="B23235" s="49" t="s">
        <v>21271</v>
      </c>
      <c r="C23235" s="49" t="s">
        <v>206</v>
      </c>
    </row>
    <row r="23236" spans="2:3" hidden="1">
      <c r="B23236" s="49" t="s">
        <v>21272</v>
      </c>
      <c r="C23236" s="49" t="s">
        <v>206</v>
      </c>
    </row>
    <row r="23237" spans="2:3" hidden="1">
      <c r="B23237" s="49" t="s">
        <v>21273</v>
      </c>
      <c r="C23237" s="49" t="s">
        <v>206</v>
      </c>
    </row>
    <row r="23238" spans="2:3" hidden="1">
      <c r="B23238" s="49" t="s">
        <v>21274</v>
      </c>
      <c r="C23238" s="49" t="s">
        <v>206</v>
      </c>
    </row>
    <row r="23239" spans="2:3" hidden="1">
      <c r="B23239" s="49" t="s">
        <v>21275</v>
      </c>
      <c r="C23239" s="49" t="s">
        <v>206</v>
      </c>
    </row>
    <row r="23240" spans="2:3" hidden="1">
      <c r="B23240" s="49" t="s">
        <v>21276</v>
      </c>
      <c r="C23240" s="49" t="s">
        <v>206</v>
      </c>
    </row>
    <row r="23241" spans="2:3" hidden="1">
      <c r="B23241" s="49" t="s">
        <v>21277</v>
      </c>
      <c r="C23241" s="49" t="s">
        <v>206</v>
      </c>
    </row>
    <row r="23242" spans="2:3" hidden="1">
      <c r="B23242" s="49" t="s">
        <v>21278</v>
      </c>
      <c r="C23242" s="49" t="s">
        <v>206</v>
      </c>
    </row>
    <row r="23243" spans="2:3" hidden="1">
      <c r="B23243" s="49" t="s">
        <v>21279</v>
      </c>
      <c r="C23243" s="49" t="s">
        <v>206</v>
      </c>
    </row>
    <row r="23244" spans="2:3" hidden="1">
      <c r="B23244" s="49" t="s">
        <v>21280</v>
      </c>
      <c r="C23244" s="49" t="s">
        <v>206</v>
      </c>
    </row>
    <row r="23245" spans="2:3" hidden="1">
      <c r="B23245" s="49" t="s">
        <v>21281</v>
      </c>
      <c r="C23245" s="49" t="s">
        <v>206</v>
      </c>
    </row>
    <row r="23246" spans="2:3" hidden="1">
      <c r="B23246" s="49" t="s">
        <v>21282</v>
      </c>
      <c r="C23246" s="49" t="s">
        <v>206</v>
      </c>
    </row>
    <row r="23247" spans="2:3" hidden="1">
      <c r="B23247" s="49" t="s">
        <v>21283</v>
      </c>
      <c r="C23247" s="49" t="s">
        <v>206</v>
      </c>
    </row>
    <row r="23248" spans="2:3" hidden="1">
      <c r="B23248" s="49" t="s">
        <v>21284</v>
      </c>
      <c r="C23248" s="49" t="s">
        <v>206</v>
      </c>
    </row>
    <row r="23249" spans="2:3" hidden="1">
      <c r="B23249" s="49" t="s">
        <v>21285</v>
      </c>
      <c r="C23249" s="49" t="s">
        <v>206</v>
      </c>
    </row>
    <row r="23250" spans="2:3" hidden="1">
      <c r="B23250" s="49" t="s">
        <v>21286</v>
      </c>
      <c r="C23250" s="49" t="s">
        <v>206</v>
      </c>
    </row>
    <row r="23251" spans="2:3" hidden="1">
      <c r="B23251" s="49" t="s">
        <v>21287</v>
      </c>
      <c r="C23251" s="49" t="s">
        <v>206</v>
      </c>
    </row>
    <row r="23252" spans="2:3" hidden="1">
      <c r="B23252" s="49" t="s">
        <v>21288</v>
      </c>
      <c r="C23252" s="49" t="s">
        <v>206</v>
      </c>
    </row>
    <row r="23253" spans="2:3" hidden="1">
      <c r="B23253" s="49" t="s">
        <v>21289</v>
      </c>
      <c r="C23253" s="49" t="s">
        <v>206</v>
      </c>
    </row>
    <row r="23254" spans="2:3" hidden="1">
      <c r="B23254" s="49" t="s">
        <v>21290</v>
      </c>
      <c r="C23254" s="49" t="s">
        <v>206</v>
      </c>
    </row>
    <row r="23255" spans="2:3" hidden="1">
      <c r="B23255" s="49" t="s">
        <v>21291</v>
      </c>
      <c r="C23255" s="49" t="s">
        <v>213</v>
      </c>
    </row>
    <row r="23256" spans="2:3" hidden="1">
      <c r="B23256" s="49" t="s">
        <v>21292</v>
      </c>
      <c r="C23256" s="49" t="s">
        <v>213</v>
      </c>
    </row>
    <row r="23257" spans="2:3" hidden="1">
      <c r="B23257" s="49" t="s">
        <v>21293</v>
      </c>
      <c r="C23257" s="49" t="s">
        <v>213</v>
      </c>
    </row>
    <row r="23258" spans="2:3" hidden="1">
      <c r="B23258" s="49" t="s">
        <v>21294</v>
      </c>
      <c r="C23258" s="49" t="s">
        <v>213</v>
      </c>
    </row>
    <row r="23259" spans="2:3" hidden="1">
      <c r="B23259" s="49" t="s">
        <v>21295</v>
      </c>
      <c r="C23259" s="49" t="s">
        <v>213</v>
      </c>
    </row>
    <row r="23260" spans="2:3">
      <c r="B23260" s="49" t="s">
        <v>21296</v>
      </c>
      <c r="C23260" s="49" t="s">
        <v>224</v>
      </c>
    </row>
    <row r="23261" spans="2:3" hidden="1">
      <c r="B23261" s="49" t="s">
        <v>21297</v>
      </c>
      <c r="C23261" s="49" t="s">
        <v>213</v>
      </c>
    </row>
    <row r="23262" spans="2:3" hidden="1">
      <c r="B23262" s="49" t="s">
        <v>21298</v>
      </c>
      <c r="C23262" s="49" t="s">
        <v>213</v>
      </c>
    </row>
    <row r="23263" spans="2:3" hidden="1">
      <c r="B23263" s="49" t="s">
        <v>21299</v>
      </c>
      <c r="C23263" s="49" t="s">
        <v>213</v>
      </c>
    </row>
    <row r="23264" spans="2:3" hidden="1">
      <c r="B23264" s="49" t="s">
        <v>21300</v>
      </c>
      <c r="C23264" s="49" t="s">
        <v>213</v>
      </c>
    </row>
    <row r="23265" spans="2:3" hidden="1">
      <c r="B23265" s="49" t="s">
        <v>21301</v>
      </c>
      <c r="C23265" s="49" t="s">
        <v>213</v>
      </c>
    </row>
    <row r="23266" spans="2:3">
      <c r="B23266" s="49" t="s">
        <v>21302</v>
      </c>
      <c r="C23266" s="49" t="s">
        <v>224</v>
      </c>
    </row>
    <row r="23267" spans="2:3" hidden="1">
      <c r="B23267" s="49" t="s">
        <v>21303</v>
      </c>
      <c r="C23267" s="49" t="s">
        <v>213</v>
      </c>
    </row>
    <row r="23268" spans="2:3" hidden="1">
      <c r="B23268" s="49" t="s">
        <v>21304</v>
      </c>
      <c r="C23268" s="49" t="s">
        <v>213</v>
      </c>
    </row>
    <row r="23269" spans="2:3" hidden="1">
      <c r="B23269" s="49" t="s">
        <v>21305</v>
      </c>
      <c r="C23269" s="49" t="s">
        <v>213</v>
      </c>
    </row>
    <row r="23270" spans="2:3" hidden="1">
      <c r="B23270" s="49" t="s">
        <v>21306</v>
      </c>
      <c r="C23270" s="49" t="s">
        <v>213</v>
      </c>
    </row>
    <row r="23271" spans="2:3" hidden="1">
      <c r="B23271" s="49" t="s">
        <v>21307</v>
      </c>
      <c r="C23271" s="49" t="s">
        <v>213</v>
      </c>
    </row>
    <row r="23272" spans="2:3" hidden="1">
      <c r="B23272" s="49" t="s">
        <v>21308</v>
      </c>
      <c r="C23272" s="49" t="s">
        <v>213</v>
      </c>
    </row>
    <row r="23273" spans="2:3" hidden="1">
      <c r="B23273" s="49" t="s">
        <v>21309</v>
      </c>
      <c r="C23273" s="49" t="s">
        <v>213</v>
      </c>
    </row>
    <row r="23274" spans="2:3" hidden="1">
      <c r="B23274" s="49" t="s">
        <v>21310</v>
      </c>
      <c r="C23274" s="49" t="s">
        <v>213</v>
      </c>
    </row>
    <row r="23275" spans="2:3" hidden="1">
      <c r="B23275" s="49" t="s">
        <v>21311</v>
      </c>
      <c r="C23275" s="49" t="s">
        <v>213</v>
      </c>
    </row>
    <row r="23276" spans="2:3" hidden="1">
      <c r="B23276" s="49" t="s">
        <v>21312</v>
      </c>
      <c r="C23276" s="49" t="s">
        <v>213</v>
      </c>
    </row>
    <row r="23277" spans="2:3" hidden="1">
      <c r="B23277" s="49" t="s">
        <v>21313</v>
      </c>
      <c r="C23277" s="49" t="s">
        <v>213</v>
      </c>
    </row>
    <row r="23278" spans="2:3" hidden="1">
      <c r="B23278" s="49" t="s">
        <v>21314</v>
      </c>
      <c r="C23278" s="49" t="s">
        <v>213</v>
      </c>
    </row>
    <row r="23279" spans="2:3" hidden="1">
      <c r="B23279" s="49" t="s">
        <v>21315</v>
      </c>
      <c r="C23279" s="49" t="s">
        <v>213</v>
      </c>
    </row>
    <row r="23280" spans="2:3" hidden="1">
      <c r="B23280" s="49" t="s">
        <v>21316</v>
      </c>
      <c r="C23280" s="49" t="s">
        <v>213</v>
      </c>
    </row>
    <row r="23281" spans="2:3" hidden="1">
      <c r="B23281" s="49" t="s">
        <v>21317</v>
      </c>
      <c r="C23281" s="49" t="s">
        <v>31</v>
      </c>
    </row>
    <row r="23282" spans="2:3" hidden="1">
      <c r="B23282" s="49" t="s">
        <v>21318</v>
      </c>
      <c r="C23282" s="49" t="s">
        <v>31</v>
      </c>
    </row>
    <row r="23283" spans="2:3" hidden="1">
      <c r="B23283" s="49" t="s">
        <v>21319</v>
      </c>
      <c r="C23283" s="49" t="s">
        <v>213</v>
      </c>
    </row>
    <row r="23284" spans="2:3" hidden="1">
      <c r="B23284" s="49" t="s">
        <v>21320</v>
      </c>
      <c r="C23284" s="49" t="s">
        <v>213</v>
      </c>
    </row>
    <row r="23285" spans="2:3" hidden="1">
      <c r="B23285" s="49" t="s">
        <v>21321</v>
      </c>
      <c r="C23285" s="49" t="s">
        <v>213</v>
      </c>
    </row>
    <row r="23286" spans="2:3" hidden="1">
      <c r="B23286" s="49" t="s">
        <v>21322</v>
      </c>
      <c r="C23286" s="49" t="s">
        <v>213</v>
      </c>
    </row>
    <row r="23287" spans="2:3" hidden="1">
      <c r="B23287" s="49" t="s">
        <v>21323</v>
      </c>
      <c r="C23287" s="49" t="s">
        <v>213</v>
      </c>
    </row>
    <row r="23288" spans="2:3">
      <c r="B23288" s="49" t="s">
        <v>21324</v>
      </c>
      <c r="C23288" s="49" t="s">
        <v>224</v>
      </c>
    </row>
    <row r="23289" spans="2:3" hidden="1">
      <c r="B23289" s="49" t="s">
        <v>21325</v>
      </c>
      <c r="C23289" s="49" t="s">
        <v>213</v>
      </c>
    </row>
    <row r="23290" spans="2:3" hidden="1">
      <c r="B23290" s="49" t="s">
        <v>21326</v>
      </c>
      <c r="C23290" s="49" t="s">
        <v>213</v>
      </c>
    </row>
    <row r="23291" spans="2:3" hidden="1">
      <c r="B23291" s="49" t="s">
        <v>21327</v>
      </c>
      <c r="C23291" s="49" t="s">
        <v>213</v>
      </c>
    </row>
    <row r="23292" spans="2:3" hidden="1">
      <c r="B23292" s="49" t="s">
        <v>21328</v>
      </c>
      <c r="C23292" s="49" t="s">
        <v>213</v>
      </c>
    </row>
    <row r="23293" spans="2:3" hidden="1">
      <c r="B23293" s="49" t="s">
        <v>21329</v>
      </c>
      <c r="C23293" s="49" t="s">
        <v>213</v>
      </c>
    </row>
    <row r="23294" spans="2:3">
      <c r="B23294" s="49" t="s">
        <v>21330</v>
      </c>
      <c r="C23294" s="49" t="s">
        <v>224</v>
      </c>
    </row>
    <row r="23295" spans="2:3" hidden="1">
      <c r="B23295" s="49" t="s">
        <v>21331</v>
      </c>
      <c r="C23295" s="49" t="s">
        <v>213</v>
      </c>
    </row>
    <row r="23296" spans="2:3" hidden="1">
      <c r="B23296" s="49" t="s">
        <v>21332</v>
      </c>
      <c r="C23296" s="49" t="s">
        <v>213</v>
      </c>
    </row>
    <row r="23297" spans="2:3" hidden="1">
      <c r="B23297" s="49" t="s">
        <v>21333</v>
      </c>
      <c r="C23297" s="49" t="s">
        <v>213</v>
      </c>
    </row>
    <row r="23298" spans="2:3" hidden="1">
      <c r="B23298" s="49" t="s">
        <v>21334</v>
      </c>
      <c r="C23298" s="49" t="s">
        <v>213</v>
      </c>
    </row>
    <row r="23299" spans="2:3" hidden="1">
      <c r="B23299" s="49" t="s">
        <v>21335</v>
      </c>
      <c r="C23299" s="49" t="s">
        <v>213</v>
      </c>
    </row>
    <row r="23300" spans="2:3" hidden="1">
      <c r="B23300" s="49" t="s">
        <v>21336</v>
      </c>
      <c r="C23300" s="49" t="s">
        <v>213</v>
      </c>
    </row>
    <row r="23301" spans="2:3" hidden="1">
      <c r="B23301" s="49" t="s">
        <v>21337</v>
      </c>
      <c r="C23301" s="49" t="s">
        <v>213</v>
      </c>
    </row>
    <row r="23302" spans="2:3" hidden="1">
      <c r="B23302" s="49" t="s">
        <v>21338</v>
      </c>
      <c r="C23302" s="49" t="s">
        <v>213</v>
      </c>
    </row>
    <row r="23303" spans="2:3" hidden="1">
      <c r="B23303" s="49" t="s">
        <v>21339</v>
      </c>
      <c r="C23303" s="49" t="s">
        <v>213</v>
      </c>
    </row>
    <row r="23304" spans="2:3" hidden="1">
      <c r="B23304" s="49" t="s">
        <v>21340</v>
      </c>
      <c r="C23304" s="49" t="s">
        <v>213</v>
      </c>
    </row>
    <row r="23305" spans="2:3" hidden="1">
      <c r="B23305" s="49" t="s">
        <v>21341</v>
      </c>
      <c r="C23305" s="49" t="s">
        <v>213</v>
      </c>
    </row>
    <row r="23306" spans="2:3" hidden="1">
      <c r="B23306" s="49" t="s">
        <v>21342</v>
      </c>
      <c r="C23306" s="49" t="s">
        <v>213</v>
      </c>
    </row>
    <row r="23307" spans="2:3" hidden="1">
      <c r="B23307" s="49" t="s">
        <v>21343</v>
      </c>
      <c r="C23307" s="49" t="s">
        <v>213</v>
      </c>
    </row>
    <row r="23308" spans="2:3" hidden="1">
      <c r="B23308" s="49" t="s">
        <v>21344</v>
      </c>
      <c r="C23308" s="49" t="s">
        <v>213</v>
      </c>
    </row>
    <row r="23309" spans="2:3" hidden="1">
      <c r="B23309" s="49" t="s">
        <v>21345</v>
      </c>
      <c r="C23309" s="49" t="s">
        <v>31</v>
      </c>
    </row>
    <row r="23310" spans="2:3" hidden="1">
      <c r="B23310" s="49" t="s">
        <v>21346</v>
      </c>
      <c r="C23310" s="49" t="s">
        <v>31</v>
      </c>
    </row>
    <row r="23311" spans="2:3" hidden="1">
      <c r="B23311" s="49" t="s">
        <v>21347</v>
      </c>
      <c r="C23311" s="49" t="s">
        <v>213</v>
      </c>
    </row>
    <row r="23312" spans="2:3" hidden="1">
      <c r="B23312" s="49" t="s">
        <v>21348</v>
      </c>
      <c r="C23312" s="49" t="s">
        <v>213</v>
      </c>
    </row>
    <row r="23313" spans="2:3" hidden="1">
      <c r="B23313" s="49" t="s">
        <v>21349</v>
      </c>
      <c r="C23313" s="49" t="s">
        <v>213</v>
      </c>
    </row>
    <row r="23314" spans="2:3" hidden="1">
      <c r="B23314" s="49" t="s">
        <v>21350</v>
      </c>
      <c r="C23314" s="49" t="s">
        <v>213</v>
      </c>
    </row>
    <row r="23315" spans="2:3" hidden="1">
      <c r="B23315" s="49" t="s">
        <v>21351</v>
      </c>
      <c r="C23315" s="49" t="s">
        <v>213</v>
      </c>
    </row>
    <row r="23316" spans="2:3" hidden="1">
      <c r="B23316" s="49" t="s">
        <v>21352</v>
      </c>
      <c r="C23316" s="49" t="s">
        <v>213</v>
      </c>
    </row>
    <row r="23317" spans="2:3" hidden="1">
      <c r="B23317" s="49" t="s">
        <v>21353</v>
      </c>
      <c r="C23317" s="49" t="s">
        <v>213</v>
      </c>
    </row>
    <row r="23318" spans="2:3" hidden="1">
      <c r="B23318" s="49" t="s">
        <v>21354</v>
      </c>
      <c r="C23318" s="49" t="s">
        <v>213</v>
      </c>
    </row>
    <row r="23319" spans="2:3" hidden="1">
      <c r="B23319" s="49" t="s">
        <v>21355</v>
      </c>
      <c r="C23319" s="49" t="s">
        <v>213</v>
      </c>
    </row>
    <row r="23320" spans="2:3" hidden="1">
      <c r="B23320" s="49" t="s">
        <v>21356</v>
      </c>
      <c r="C23320" s="49" t="s">
        <v>213</v>
      </c>
    </row>
    <row r="23321" spans="2:3" hidden="1">
      <c r="B23321" s="49" t="s">
        <v>21357</v>
      </c>
      <c r="C23321" s="49" t="s">
        <v>213</v>
      </c>
    </row>
    <row r="23322" spans="2:3" hidden="1">
      <c r="B23322" s="49" t="s">
        <v>21358</v>
      </c>
      <c r="C23322" s="49" t="s">
        <v>213</v>
      </c>
    </row>
    <row r="23323" spans="2:3" hidden="1">
      <c r="B23323" s="49" t="s">
        <v>21359</v>
      </c>
      <c r="C23323" s="49" t="s">
        <v>213</v>
      </c>
    </row>
    <row r="23324" spans="2:3" hidden="1">
      <c r="B23324" s="49" t="s">
        <v>21360</v>
      </c>
      <c r="C23324" s="49" t="s">
        <v>213</v>
      </c>
    </row>
    <row r="23325" spans="2:3" hidden="1">
      <c r="B23325" s="49" t="s">
        <v>21361</v>
      </c>
      <c r="C23325" s="49" t="s">
        <v>213</v>
      </c>
    </row>
    <row r="23326" spans="2:3" hidden="1">
      <c r="B23326" s="49" t="s">
        <v>21362</v>
      </c>
      <c r="C23326" s="49" t="s">
        <v>213</v>
      </c>
    </row>
    <row r="23327" spans="2:3" hidden="1">
      <c r="B23327" s="49" t="s">
        <v>21363</v>
      </c>
      <c r="C23327" s="49" t="s">
        <v>213</v>
      </c>
    </row>
    <row r="23328" spans="2:3" hidden="1">
      <c r="B23328" s="49" t="s">
        <v>21364</v>
      </c>
      <c r="C23328" s="49" t="s">
        <v>213</v>
      </c>
    </row>
    <row r="23329" spans="2:3" hidden="1">
      <c r="B23329" s="49" t="s">
        <v>21365</v>
      </c>
      <c r="C23329" s="49" t="s">
        <v>213</v>
      </c>
    </row>
    <row r="23330" spans="2:3" hidden="1">
      <c r="B23330" s="49" t="s">
        <v>21366</v>
      </c>
      <c r="C23330" s="49" t="s">
        <v>213</v>
      </c>
    </row>
    <row r="23331" spans="2:3" hidden="1">
      <c r="B23331" s="49" t="s">
        <v>21367</v>
      </c>
      <c r="C23331" s="49" t="s">
        <v>213</v>
      </c>
    </row>
    <row r="23332" spans="2:3" hidden="1">
      <c r="B23332" s="49" t="s">
        <v>21368</v>
      </c>
      <c r="C23332" s="49" t="s">
        <v>213</v>
      </c>
    </row>
    <row r="23333" spans="2:3" hidden="1">
      <c r="B23333" s="49" t="s">
        <v>21369</v>
      </c>
      <c r="C23333" s="49" t="s">
        <v>213</v>
      </c>
    </row>
    <row r="23334" spans="2:3" hidden="1">
      <c r="B23334" s="49" t="s">
        <v>21370</v>
      </c>
      <c r="C23334" s="49" t="s">
        <v>213</v>
      </c>
    </row>
    <row r="23335" spans="2:3" hidden="1">
      <c r="B23335" s="49" t="s">
        <v>21371</v>
      </c>
      <c r="C23335" s="49" t="s">
        <v>213</v>
      </c>
    </row>
    <row r="23336" spans="2:3" hidden="1">
      <c r="B23336" s="49" t="s">
        <v>21372</v>
      </c>
      <c r="C23336" s="49" t="s">
        <v>213</v>
      </c>
    </row>
    <row r="23337" spans="2:3" hidden="1">
      <c r="B23337" s="49" t="s">
        <v>21373</v>
      </c>
      <c r="C23337" s="49" t="s">
        <v>213</v>
      </c>
    </row>
    <row r="23338" spans="2:3" hidden="1">
      <c r="B23338" s="49" t="s">
        <v>21374</v>
      </c>
      <c r="C23338" s="49" t="s">
        <v>213</v>
      </c>
    </row>
    <row r="23339" spans="2:3" hidden="1">
      <c r="B23339" s="49" t="s">
        <v>21375</v>
      </c>
      <c r="C23339" s="49" t="s">
        <v>213</v>
      </c>
    </row>
    <row r="23340" spans="2:3" hidden="1">
      <c r="B23340" s="49" t="s">
        <v>21376</v>
      </c>
      <c r="C23340" s="49" t="s">
        <v>213</v>
      </c>
    </row>
    <row r="23341" spans="2:3" hidden="1">
      <c r="B23341" s="49" t="s">
        <v>21377</v>
      </c>
      <c r="C23341" s="49" t="s">
        <v>213</v>
      </c>
    </row>
    <row r="23342" spans="2:3" hidden="1">
      <c r="B23342" s="49" t="s">
        <v>21378</v>
      </c>
      <c r="C23342" s="49" t="s">
        <v>213</v>
      </c>
    </row>
    <row r="23343" spans="2:3" hidden="1">
      <c r="B23343" s="49" t="s">
        <v>21379</v>
      </c>
      <c r="C23343" s="49" t="s">
        <v>213</v>
      </c>
    </row>
    <row r="23344" spans="2:3" hidden="1">
      <c r="B23344" s="49" t="s">
        <v>21380</v>
      </c>
      <c r="C23344" s="49" t="s">
        <v>213</v>
      </c>
    </row>
    <row r="23345" spans="2:3" hidden="1">
      <c r="B23345" s="49" t="s">
        <v>21381</v>
      </c>
      <c r="C23345" s="49" t="s">
        <v>213</v>
      </c>
    </row>
    <row r="23346" spans="2:3" hidden="1">
      <c r="B23346" s="49" t="s">
        <v>21382</v>
      </c>
      <c r="C23346" s="49" t="s">
        <v>213</v>
      </c>
    </row>
    <row r="23347" spans="2:3" hidden="1">
      <c r="B23347" s="49" t="s">
        <v>21383</v>
      </c>
      <c r="C23347" s="49" t="s">
        <v>213</v>
      </c>
    </row>
    <row r="23348" spans="2:3" hidden="1">
      <c r="B23348" s="49" t="s">
        <v>21384</v>
      </c>
      <c r="C23348" s="49" t="s">
        <v>213</v>
      </c>
    </row>
    <row r="23349" spans="2:3" hidden="1">
      <c r="B23349" s="49" t="s">
        <v>21385</v>
      </c>
      <c r="C23349" s="49" t="s">
        <v>213</v>
      </c>
    </row>
    <row r="23350" spans="2:3" hidden="1">
      <c r="B23350" s="49" t="s">
        <v>21386</v>
      </c>
      <c r="C23350" s="49" t="s">
        <v>213</v>
      </c>
    </row>
    <row r="23351" spans="2:3" hidden="1">
      <c r="B23351" s="49" t="s">
        <v>21387</v>
      </c>
      <c r="C23351" s="49" t="s">
        <v>213</v>
      </c>
    </row>
    <row r="23352" spans="2:3" hidden="1">
      <c r="B23352" s="49" t="s">
        <v>21388</v>
      </c>
      <c r="C23352" s="49" t="s">
        <v>213</v>
      </c>
    </row>
    <row r="23353" spans="2:3" hidden="1">
      <c r="B23353" s="49" t="s">
        <v>21389</v>
      </c>
      <c r="C23353" s="49" t="s">
        <v>206</v>
      </c>
    </row>
    <row r="23354" spans="2:3" hidden="1">
      <c r="B23354" s="49" t="s">
        <v>21390</v>
      </c>
      <c r="C23354" s="49" t="s">
        <v>206</v>
      </c>
    </row>
    <row r="23355" spans="2:3" hidden="1">
      <c r="B23355" s="49" t="s">
        <v>21391</v>
      </c>
      <c r="C23355" s="49" t="s">
        <v>206</v>
      </c>
    </row>
    <row r="23356" spans="2:3" hidden="1">
      <c r="B23356" s="49" t="s">
        <v>21392</v>
      </c>
      <c r="C23356" s="49" t="s">
        <v>206</v>
      </c>
    </row>
    <row r="23357" spans="2:3" hidden="1">
      <c r="B23357" s="49" t="s">
        <v>21393</v>
      </c>
      <c r="C23357" s="49" t="s">
        <v>206</v>
      </c>
    </row>
    <row r="23358" spans="2:3" hidden="1">
      <c r="B23358" s="49" t="s">
        <v>21394</v>
      </c>
      <c r="C23358" s="49" t="s">
        <v>206</v>
      </c>
    </row>
    <row r="23359" spans="2:3" hidden="1">
      <c r="B23359" s="49" t="s">
        <v>21395</v>
      </c>
      <c r="C23359" s="49" t="s">
        <v>206</v>
      </c>
    </row>
    <row r="23360" spans="2:3" hidden="1">
      <c r="B23360" s="49" t="s">
        <v>21396</v>
      </c>
      <c r="C23360" s="49" t="s">
        <v>206</v>
      </c>
    </row>
    <row r="23361" spans="2:3" hidden="1">
      <c r="B23361" s="49" t="s">
        <v>21397</v>
      </c>
      <c r="C23361" s="49" t="s">
        <v>206</v>
      </c>
    </row>
    <row r="23362" spans="2:3" hidden="1">
      <c r="B23362" s="49" t="s">
        <v>21398</v>
      </c>
      <c r="C23362" s="49" t="s">
        <v>206</v>
      </c>
    </row>
    <row r="23363" spans="2:3" hidden="1">
      <c r="B23363" s="49" t="s">
        <v>21399</v>
      </c>
      <c r="C23363" s="49" t="s">
        <v>206</v>
      </c>
    </row>
    <row r="23364" spans="2:3" hidden="1">
      <c r="B23364" s="49" t="s">
        <v>21400</v>
      </c>
      <c r="C23364" s="49" t="s">
        <v>206</v>
      </c>
    </row>
    <row r="23365" spans="2:3" hidden="1">
      <c r="B23365" s="49" t="s">
        <v>21401</v>
      </c>
      <c r="C23365" s="49" t="s">
        <v>206</v>
      </c>
    </row>
    <row r="23366" spans="2:3" hidden="1">
      <c r="B23366" s="49" t="s">
        <v>21402</v>
      </c>
      <c r="C23366" s="49" t="s">
        <v>206</v>
      </c>
    </row>
    <row r="23367" spans="2:3" hidden="1">
      <c r="B23367" s="49" t="s">
        <v>21403</v>
      </c>
      <c r="C23367" s="49" t="s">
        <v>206</v>
      </c>
    </row>
    <row r="23368" spans="2:3" hidden="1">
      <c r="B23368" s="49" t="s">
        <v>21404</v>
      </c>
      <c r="C23368" s="49" t="s">
        <v>206</v>
      </c>
    </row>
    <row r="23369" spans="2:3" hidden="1">
      <c r="B23369" s="49" t="s">
        <v>21405</v>
      </c>
      <c r="C23369" s="49" t="s">
        <v>206</v>
      </c>
    </row>
    <row r="23370" spans="2:3" hidden="1">
      <c r="B23370" s="49" t="s">
        <v>21406</v>
      </c>
      <c r="C23370" s="49" t="s">
        <v>213</v>
      </c>
    </row>
    <row r="23371" spans="2:3" hidden="1">
      <c r="B23371" s="49" t="s">
        <v>21407</v>
      </c>
      <c r="C23371" s="49" t="s">
        <v>213</v>
      </c>
    </row>
    <row r="23372" spans="2:3" hidden="1">
      <c r="B23372" s="49" t="s">
        <v>21408</v>
      </c>
      <c r="C23372" s="49" t="s">
        <v>213</v>
      </c>
    </row>
    <row r="23373" spans="2:3" hidden="1">
      <c r="B23373" s="49" t="s">
        <v>21409</v>
      </c>
      <c r="C23373" s="49" t="s">
        <v>213</v>
      </c>
    </row>
    <row r="23374" spans="2:3" hidden="1">
      <c r="B23374" s="49" t="s">
        <v>21410</v>
      </c>
      <c r="C23374" s="49" t="s">
        <v>213</v>
      </c>
    </row>
    <row r="23375" spans="2:3" hidden="1">
      <c r="B23375" s="49" t="s">
        <v>21411</v>
      </c>
      <c r="C23375" s="49" t="s">
        <v>213</v>
      </c>
    </row>
    <row r="23376" spans="2:3" hidden="1">
      <c r="B23376" s="49" t="s">
        <v>21412</v>
      </c>
      <c r="C23376" s="49" t="s">
        <v>213</v>
      </c>
    </row>
    <row r="23377" spans="2:3" hidden="1">
      <c r="B23377" s="49" t="s">
        <v>21413</v>
      </c>
      <c r="C23377" s="49" t="s">
        <v>213</v>
      </c>
    </row>
    <row r="23378" spans="2:3" hidden="1">
      <c r="B23378" s="49" t="s">
        <v>21414</v>
      </c>
      <c r="C23378" s="49" t="s">
        <v>213</v>
      </c>
    </row>
    <row r="23379" spans="2:3" hidden="1">
      <c r="B23379" s="49" t="s">
        <v>21415</v>
      </c>
      <c r="C23379" s="49" t="s">
        <v>213</v>
      </c>
    </row>
    <row r="23380" spans="2:3" hidden="1">
      <c r="B23380" s="49" t="s">
        <v>21416</v>
      </c>
      <c r="C23380" s="49" t="s">
        <v>213</v>
      </c>
    </row>
    <row r="23381" spans="2:3" hidden="1">
      <c r="B23381" s="49" t="s">
        <v>21417</v>
      </c>
      <c r="C23381" s="49" t="s">
        <v>213</v>
      </c>
    </row>
    <row r="23382" spans="2:3" hidden="1">
      <c r="B23382" s="49" t="s">
        <v>21418</v>
      </c>
      <c r="C23382" s="49" t="s">
        <v>213</v>
      </c>
    </row>
    <row r="23383" spans="2:3" hidden="1">
      <c r="B23383" s="49" t="s">
        <v>21419</v>
      </c>
      <c r="C23383" s="49" t="s">
        <v>213</v>
      </c>
    </row>
    <row r="23384" spans="2:3" hidden="1">
      <c r="B23384" s="49" t="s">
        <v>21420</v>
      </c>
      <c r="C23384" s="49" t="s">
        <v>213</v>
      </c>
    </row>
    <row r="23385" spans="2:3" hidden="1">
      <c r="B23385" s="49" t="s">
        <v>21421</v>
      </c>
      <c r="C23385" s="49" t="s">
        <v>213</v>
      </c>
    </row>
    <row r="23386" spans="2:3" hidden="1">
      <c r="B23386" s="49" t="s">
        <v>21422</v>
      </c>
      <c r="C23386" s="49" t="s">
        <v>213</v>
      </c>
    </row>
    <row r="23387" spans="2:3" hidden="1">
      <c r="B23387" s="49" t="s">
        <v>21423</v>
      </c>
      <c r="C23387" s="49" t="s">
        <v>213</v>
      </c>
    </row>
    <row r="23388" spans="2:3" hidden="1">
      <c r="B23388" s="49" t="s">
        <v>21424</v>
      </c>
      <c r="C23388" s="49" t="s">
        <v>213</v>
      </c>
    </row>
    <row r="23389" spans="2:3" hidden="1">
      <c r="B23389" s="49" t="s">
        <v>21425</v>
      </c>
      <c r="C23389" s="49" t="s">
        <v>213</v>
      </c>
    </row>
    <row r="23390" spans="2:3" hidden="1">
      <c r="B23390" s="49" t="s">
        <v>21426</v>
      </c>
      <c r="C23390" s="49" t="s">
        <v>213</v>
      </c>
    </row>
    <row r="23391" spans="2:3" hidden="1">
      <c r="B23391" s="49" t="s">
        <v>21427</v>
      </c>
      <c r="C23391" s="49" t="s">
        <v>213</v>
      </c>
    </row>
    <row r="23392" spans="2:3" hidden="1">
      <c r="B23392" s="49" t="s">
        <v>21428</v>
      </c>
      <c r="C23392" s="49" t="s">
        <v>213</v>
      </c>
    </row>
    <row r="23393" spans="2:3" hidden="1">
      <c r="B23393" s="49" t="s">
        <v>21429</v>
      </c>
      <c r="C23393" s="49" t="s">
        <v>213</v>
      </c>
    </row>
    <row r="23394" spans="2:3" hidden="1">
      <c r="B23394" s="49" t="s">
        <v>21430</v>
      </c>
      <c r="C23394" s="49" t="s">
        <v>213</v>
      </c>
    </row>
    <row r="23395" spans="2:3" hidden="1">
      <c r="B23395" s="49" t="s">
        <v>21431</v>
      </c>
      <c r="C23395" s="49" t="s">
        <v>213</v>
      </c>
    </row>
    <row r="23396" spans="2:3" hidden="1">
      <c r="B23396" s="49" t="s">
        <v>21432</v>
      </c>
      <c r="C23396" s="49" t="s">
        <v>213</v>
      </c>
    </row>
    <row r="23397" spans="2:3" hidden="1">
      <c r="B23397" s="49" t="s">
        <v>21433</v>
      </c>
      <c r="C23397" s="49" t="s">
        <v>213</v>
      </c>
    </row>
    <row r="23398" spans="2:3" hidden="1">
      <c r="B23398" s="49" t="s">
        <v>21434</v>
      </c>
      <c r="C23398" s="49" t="s">
        <v>213</v>
      </c>
    </row>
    <row r="23399" spans="2:3" hidden="1">
      <c r="B23399" s="49" t="s">
        <v>21435</v>
      </c>
      <c r="C23399" s="49" t="s">
        <v>213</v>
      </c>
    </row>
    <row r="23400" spans="2:3" hidden="1">
      <c r="B23400" s="49" t="s">
        <v>21436</v>
      </c>
      <c r="C23400" s="49" t="s">
        <v>213</v>
      </c>
    </row>
    <row r="23401" spans="2:3" hidden="1">
      <c r="B23401" s="49" t="s">
        <v>21437</v>
      </c>
      <c r="C23401" s="49" t="s">
        <v>213</v>
      </c>
    </row>
    <row r="23402" spans="2:3" hidden="1">
      <c r="B23402" s="49" t="s">
        <v>21438</v>
      </c>
      <c r="C23402" s="49" t="s">
        <v>213</v>
      </c>
    </row>
    <row r="23403" spans="2:3" hidden="1">
      <c r="B23403" s="49" t="s">
        <v>21439</v>
      </c>
      <c r="C23403" s="49" t="s">
        <v>213</v>
      </c>
    </row>
    <row r="23404" spans="2:3" hidden="1">
      <c r="B23404" s="49" t="s">
        <v>21440</v>
      </c>
      <c r="C23404" s="49" t="s">
        <v>213</v>
      </c>
    </row>
    <row r="23405" spans="2:3" hidden="1">
      <c r="B23405" s="49" t="s">
        <v>21441</v>
      </c>
      <c r="C23405" s="49" t="s">
        <v>213</v>
      </c>
    </row>
    <row r="23406" spans="2:3" hidden="1">
      <c r="B23406" s="49" t="s">
        <v>21442</v>
      </c>
      <c r="C23406" s="49" t="s">
        <v>213</v>
      </c>
    </row>
    <row r="23407" spans="2:3" hidden="1">
      <c r="B23407" s="49" t="s">
        <v>21443</v>
      </c>
      <c r="C23407" s="49" t="s">
        <v>213</v>
      </c>
    </row>
    <row r="23408" spans="2:3" hidden="1">
      <c r="B23408" s="49" t="s">
        <v>21444</v>
      </c>
      <c r="C23408" s="49" t="s">
        <v>213</v>
      </c>
    </row>
    <row r="23409" spans="2:3" hidden="1">
      <c r="B23409" s="49" t="s">
        <v>21445</v>
      </c>
      <c r="C23409" s="49" t="s">
        <v>213</v>
      </c>
    </row>
    <row r="23410" spans="2:3" hidden="1">
      <c r="B23410" s="49" t="s">
        <v>21446</v>
      </c>
      <c r="C23410" s="49" t="s">
        <v>213</v>
      </c>
    </row>
    <row r="23411" spans="2:3" hidden="1">
      <c r="B23411" s="49" t="s">
        <v>21447</v>
      </c>
      <c r="C23411" s="49" t="s">
        <v>213</v>
      </c>
    </row>
    <row r="23412" spans="2:3" hidden="1">
      <c r="B23412" s="49" t="s">
        <v>21448</v>
      </c>
      <c r="C23412" s="49" t="s">
        <v>213</v>
      </c>
    </row>
    <row r="23413" spans="2:3" hidden="1">
      <c r="B23413" s="49" t="s">
        <v>21449</v>
      </c>
      <c r="C23413" s="49" t="s">
        <v>213</v>
      </c>
    </row>
    <row r="23414" spans="2:3" hidden="1">
      <c r="B23414" s="49" t="s">
        <v>21450</v>
      </c>
      <c r="C23414" s="49" t="s">
        <v>213</v>
      </c>
    </row>
    <row r="23415" spans="2:3" hidden="1">
      <c r="B23415" s="49" t="s">
        <v>21451</v>
      </c>
      <c r="C23415" s="49" t="s">
        <v>213</v>
      </c>
    </row>
    <row r="23416" spans="2:3" hidden="1">
      <c r="B23416" s="49" t="s">
        <v>21452</v>
      </c>
      <c r="C23416" s="49" t="s">
        <v>213</v>
      </c>
    </row>
    <row r="23417" spans="2:3" hidden="1">
      <c r="B23417" s="49" t="s">
        <v>21453</v>
      </c>
      <c r="C23417" s="49" t="s">
        <v>213</v>
      </c>
    </row>
    <row r="23418" spans="2:3" hidden="1">
      <c r="B23418" s="49" t="s">
        <v>21454</v>
      </c>
      <c r="C23418" s="49" t="s">
        <v>213</v>
      </c>
    </row>
    <row r="23419" spans="2:3" hidden="1">
      <c r="B23419" s="49" t="s">
        <v>21455</v>
      </c>
      <c r="C23419" s="49" t="s">
        <v>213</v>
      </c>
    </row>
    <row r="23420" spans="2:3" hidden="1">
      <c r="B23420" s="49" t="s">
        <v>21456</v>
      </c>
      <c r="C23420" s="49" t="s">
        <v>213</v>
      </c>
    </row>
    <row r="23421" spans="2:3" hidden="1">
      <c r="B23421" s="49" t="s">
        <v>21457</v>
      </c>
      <c r="C23421" s="49" t="s">
        <v>213</v>
      </c>
    </row>
    <row r="23422" spans="2:3" hidden="1">
      <c r="B23422" s="49" t="s">
        <v>21458</v>
      </c>
      <c r="C23422" s="49" t="s">
        <v>213</v>
      </c>
    </row>
    <row r="23423" spans="2:3" hidden="1">
      <c r="B23423" s="49" t="s">
        <v>21459</v>
      </c>
      <c r="C23423" s="49" t="s">
        <v>213</v>
      </c>
    </row>
    <row r="23424" spans="2:3" hidden="1">
      <c r="B23424" s="49" t="s">
        <v>21460</v>
      </c>
      <c r="C23424" s="49" t="s">
        <v>213</v>
      </c>
    </row>
    <row r="23425" spans="2:3" hidden="1">
      <c r="B23425" s="49" t="s">
        <v>21461</v>
      </c>
      <c r="C23425" s="49" t="s">
        <v>213</v>
      </c>
    </row>
    <row r="23426" spans="2:3" hidden="1">
      <c r="B23426" s="49" t="s">
        <v>21462</v>
      </c>
      <c r="C23426" s="49" t="s">
        <v>213</v>
      </c>
    </row>
    <row r="23427" spans="2:3" hidden="1">
      <c r="B23427" s="49" t="s">
        <v>21463</v>
      </c>
      <c r="C23427" s="49" t="s">
        <v>213</v>
      </c>
    </row>
    <row r="23428" spans="2:3" hidden="1">
      <c r="B23428" s="49" t="s">
        <v>21464</v>
      </c>
      <c r="C23428" s="49" t="s">
        <v>213</v>
      </c>
    </row>
    <row r="23429" spans="2:3" hidden="1">
      <c r="B23429" s="49" t="s">
        <v>21465</v>
      </c>
      <c r="C23429" s="49" t="s">
        <v>213</v>
      </c>
    </row>
    <row r="23430" spans="2:3" hidden="1">
      <c r="B23430" s="49" t="s">
        <v>21466</v>
      </c>
      <c r="C23430" s="49" t="s">
        <v>213</v>
      </c>
    </row>
    <row r="23431" spans="2:3" hidden="1">
      <c r="B23431" s="49" t="s">
        <v>21467</v>
      </c>
      <c r="C23431" s="49" t="s">
        <v>213</v>
      </c>
    </row>
    <row r="23432" spans="2:3" hidden="1">
      <c r="B23432" s="49" t="s">
        <v>21468</v>
      </c>
      <c r="C23432" s="49" t="s">
        <v>213</v>
      </c>
    </row>
    <row r="23433" spans="2:3" hidden="1">
      <c r="B23433" s="49" t="s">
        <v>21469</v>
      </c>
      <c r="C23433" s="49" t="s">
        <v>213</v>
      </c>
    </row>
    <row r="23434" spans="2:3" hidden="1">
      <c r="B23434" s="49" t="s">
        <v>21470</v>
      </c>
      <c r="C23434" s="49" t="s">
        <v>213</v>
      </c>
    </row>
    <row r="23435" spans="2:3" hidden="1">
      <c r="B23435" s="49" t="s">
        <v>21471</v>
      </c>
      <c r="C23435" s="49" t="s">
        <v>213</v>
      </c>
    </row>
    <row r="23436" spans="2:3" hidden="1">
      <c r="B23436" s="49" t="s">
        <v>21472</v>
      </c>
      <c r="C23436" s="49" t="s">
        <v>213</v>
      </c>
    </row>
    <row r="23437" spans="2:3" hidden="1">
      <c r="B23437" s="49" t="s">
        <v>21473</v>
      </c>
      <c r="C23437" s="49" t="s">
        <v>213</v>
      </c>
    </row>
    <row r="23438" spans="2:3" hidden="1">
      <c r="B23438" s="49" t="s">
        <v>21474</v>
      </c>
      <c r="C23438" s="49" t="s">
        <v>213</v>
      </c>
    </row>
    <row r="23439" spans="2:3" hidden="1">
      <c r="B23439" s="49" t="s">
        <v>21475</v>
      </c>
      <c r="C23439" s="49" t="s">
        <v>213</v>
      </c>
    </row>
    <row r="23440" spans="2:3" hidden="1">
      <c r="B23440" s="49" t="s">
        <v>21476</v>
      </c>
      <c r="C23440" s="49" t="s">
        <v>213</v>
      </c>
    </row>
    <row r="23441" spans="2:3" hidden="1">
      <c r="B23441" s="49" t="s">
        <v>21477</v>
      </c>
      <c r="C23441" s="49" t="s">
        <v>213</v>
      </c>
    </row>
    <row r="23442" spans="2:3" hidden="1">
      <c r="B23442" s="49" t="s">
        <v>21478</v>
      </c>
      <c r="C23442" s="49" t="s">
        <v>213</v>
      </c>
    </row>
    <row r="23443" spans="2:3" hidden="1">
      <c r="B23443" s="49" t="s">
        <v>21479</v>
      </c>
      <c r="C23443" s="49" t="s">
        <v>213</v>
      </c>
    </row>
    <row r="23444" spans="2:3" hidden="1">
      <c r="B23444" s="49" t="s">
        <v>21480</v>
      </c>
      <c r="C23444" s="49" t="s">
        <v>213</v>
      </c>
    </row>
    <row r="23445" spans="2:3" hidden="1">
      <c r="B23445" s="49" t="s">
        <v>21481</v>
      </c>
      <c r="C23445" s="49" t="s">
        <v>213</v>
      </c>
    </row>
    <row r="23446" spans="2:3" hidden="1">
      <c r="B23446" s="49" t="s">
        <v>21482</v>
      </c>
      <c r="C23446" s="49" t="s">
        <v>213</v>
      </c>
    </row>
    <row r="23447" spans="2:3" hidden="1">
      <c r="B23447" s="49" t="s">
        <v>21483</v>
      </c>
      <c r="C23447" s="49" t="s">
        <v>213</v>
      </c>
    </row>
    <row r="23448" spans="2:3" hidden="1">
      <c r="B23448" s="49" t="s">
        <v>21484</v>
      </c>
      <c r="C23448" s="49" t="s">
        <v>213</v>
      </c>
    </row>
    <row r="23449" spans="2:3" hidden="1">
      <c r="B23449" s="49" t="s">
        <v>21485</v>
      </c>
      <c r="C23449" s="49" t="s">
        <v>206</v>
      </c>
    </row>
    <row r="23450" spans="2:3" hidden="1">
      <c r="B23450" s="49" t="s">
        <v>21486</v>
      </c>
      <c r="C23450" s="49" t="s">
        <v>206</v>
      </c>
    </row>
    <row r="23451" spans="2:3" hidden="1">
      <c r="B23451" s="49" t="s">
        <v>21487</v>
      </c>
      <c r="C23451" s="49" t="s">
        <v>206</v>
      </c>
    </row>
    <row r="23452" spans="2:3" hidden="1">
      <c r="B23452" s="49" t="s">
        <v>21488</v>
      </c>
      <c r="C23452" s="49" t="s">
        <v>206</v>
      </c>
    </row>
    <row r="23453" spans="2:3" hidden="1">
      <c r="B23453" s="49" t="s">
        <v>21489</v>
      </c>
      <c r="C23453" s="49" t="s">
        <v>206</v>
      </c>
    </row>
    <row r="23454" spans="2:3" hidden="1">
      <c r="B23454" s="49" t="s">
        <v>21490</v>
      </c>
      <c r="C23454" s="49" t="s">
        <v>206</v>
      </c>
    </row>
    <row r="23455" spans="2:3" hidden="1">
      <c r="B23455" s="49" t="s">
        <v>21491</v>
      </c>
      <c r="C23455" s="49" t="s">
        <v>206</v>
      </c>
    </row>
    <row r="23456" spans="2:3" hidden="1">
      <c r="B23456" s="49" t="s">
        <v>21492</v>
      </c>
      <c r="C23456" s="49" t="s">
        <v>206</v>
      </c>
    </row>
    <row r="23457" spans="2:3" hidden="1">
      <c r="B23457" s="49" t="s">
        <v>21493</v>
      </c>
      <c r="C23457" s="49" t="s">
        <v>209</v>
      </c>
    </row>
    <row r="23458" spans="2:3" hidden="1">
      <c r="B23458" s="49" t="s">
        <v>21494</v>
      </c>
      <c r="C23458" s="49" t="s">
        <v>209</v>
      </c>
    </row>
    <row r="23459" spans="2:3" hidden="1">
      <c r="B23459" s="49" t="s">
        <v>21495</v>
      </c>
      <c r="C23459" s="49" t="s">
        <v>209</v>
      </c>
    </row>
    <row r="23460" spans="2:3" hidden="1">
      <c r="B23460" s="49" t="s">
        <v>21496</v>
      </c>
      <c r="C23460" s="49" t="s">
        <v>209</v>
      </c>
    </row>
    <row r="23461" spans="2:3" hidden="1">
      <c r="B23461" s="49" t="s">
        <v>21497</v>
      </c>
      <c r="C23461" s="49" t="s">
        <v>209</v>
      </c>
    </row>
    <row r="23462" spans="2:3" hidden="1">
      <c r="B23462" s="49" t="s">
        <v>21498</v>
      </c>
      <c r="C23462" s="49" t="s">
        <v>209</v>
      </c>
    </row>
    <row r="23463" spans="2:3" hidden="1">
      <c r="B23463" s="49" t="s">
        <v>21499</v>
      </c>
      <c r="C23463" s="49" t="s">
        <v>209</v>
      </c>
    </row>
    <row r="23464" spans="2:3" hidden="1">
      <c r="B23464" s="49" t="s">
        <v>21500</v>
      </c>
      <c r="C23464" s="49" t="s">
        <v>209</v>
      </c>
    </row>
    <row r="23465" spans="2:3" hidden="1">
      <c r="B23465" s="49" t="s">
        <v>21501</v>
      </c>
      <c r="C23465" s="49" t="s">
        <v>209</v>
      </c>
    </row>
    <row r="23466" spans="2:3" hidden="1">
      <c r="B23466" s="49" t="s">
        <v>21502</v>
      </c>
      <c r="C23466" s="49" t="s">
        <v>209</v>
      </c>
    </row>
    <row r="23467" spans="2:3" hidden="1">
      <c r="B23467" s="49" t="s">
        <v>21503</v>
      </c>
      <c r="C23467" s="49" t="s">
        <v>209</v>
      </c>
    </row>
    <row r="23468" spans="2:3" hidden="1">
      <c r="B23468" s="49" t="s">
        <v>21504</v>
      </c>
      <c r="C23468" s="49" t="s">
        <v>209</v>
      </c>
    </row>
    <row r="23469" spans="2:3" hidden="1">
      <c r="B23469" s="49" t="s">
        <v>21505</v>
      </c>
      <c r="C23469" s="49" t="s">
        <v>209</v>
      </c>
    </row>
    <row r="23470" spans="2:3" hidden="1">
      <c r="B23470" s="49" t="s">
        <v>21506</v>
      </c>
      <c r="C23470" s="49" t="s">
        <v>209</v>
      </c>
    </row>
    <row r="23471" spans="2:3" hidden="1">
      <c r="B23471" s="49" t="s">
        <v>21507</v>
      </c>
      <c r="C23471" s="49" t="s">
        <v>209</v>
      </c>
    </row>
    <row r="23472" spans="2:3" hidden="1">
      <c r="B23472" s="49" t="s">
        <v>21508</v>
      </c>
      <c r="C23472" s="49" t="s">
        <v>209</v>
      </c>
    </row>
    <row r="23473" spans="2:3" hidden="1">
      <c r="B23473" s="49" t="s">
        <v>21509</v>
      </c>
      <c r="C23473" s="49" t="s">
        <v>209</v>
      </c>
    </row>
    <row r="23474" spans="2:3" hidden="1">
      <c r="B23474" s="49" t="s">
        <v>21510</v>
      </c>
      <c r="C23474" s="49" t="s">
        <v>209</v>
      </c>
    </row>
    <row r="23475" spans="2:3" hidden="1">
      <c r="B23475" s="49" t="s">
        <v>21511</v>
      </c>
      <c r="C23475" s="49" t="s">
        <v>209</v>
      </c>
    </row>
    <row r="23476" spans="2:3" hidden="1">
      <c r="B23476" s="49" t="s">
        <v>21512</v>
      </c>
      <c r="C23476" s="49" t="s">
        <v>209</v>
      </c>
    </row>
    <row r="23477" spans="2:3" hidden="1">
      <c r="B23477" s="49" t="s">
        <v>21513</v>
      </c>
      <c r="C23477" s="49" t="s">
        <v>209</v>
      </c>
    </row>
    <row r="23478" spans="2:3" hidden="1">
      <c r="B23478" s="49" t="s">
        <v>21514</v>
      </c>
      <c r="C23478" s="49" t="s">
        <v>209</v>
      </c>
    </row>
    <row r="23479" spans="2:3" hidden="1">
      <c r="B23479" s="49" t="s">
        <v>21515</v>
      </c>
      <c r="C23479" s="49" t="s">
        <v>209</v>
      </c>
    </row>
    <row r="23480" spans="2:3" hidden="1">
      <c r="B23480" s="49" t="s">
        <v>21516</v>
      </c>
      <c r="C23480" s="49" t="s">
        <v>209</v>
      </c>
    </row>
    <row r="23481" spans="2:3" hidden="1">
      <c r="B23481" s="49" t="s">
        <v>21517</v>
      </c>
      <c r="C23481" s="49" t="s">
        <v>209</v>
      </c>
    </row>
    <row r="23482" spans="2:3" hidden="1">
      <c r="B23482" s="49" t="s">
        <v>21518</v>
      </c>
      <c r="C23482" s="49" t="s">
        <v>209</v>
      </c>
    </row>
    <row r="23483" spans="2:3" hidden="1">
      <c r="B23483" s="49" t="s">
        <v>21519</v>
      </c>
      <c r="C23483" s="49" t="s">
        <v>209</v>
      </c>
    </row>
    <row r="23484" spans="2:3" hidden="1">
      <c r="B23484" s="49" t="s">
        <v>21520</v>
      </c>
      <c r="C23484" s="49" t="s">
        <v>209</v>
      </c>
    </row>
    <row r="23485" spans="2:3" hidden="1">
      <c r="B23485" s="49" t="s">
        <v>21521</v>
      </c>
      <c r="C23485" s="49" t="s">
        <v>209</v>
      </c>
    </row>
    <row r="23486" spans="2:3" hidden="1">
      <c r="B23486" s="49" t="s">
        <v>21522</v>
      </c>
      <c r="C23486" s="49" t="s">
        <v>209</v>
      </c>
    </row>
    <row r="23487" spans="2:3" hidden="1">
      <c r="B23487" s="49" t="s">
        <v>21523</v>
      </c>
      <c r="C23487" s="49" t="s">
        <v>209</v>
      </c>
    </row>
    <row r="23488" spans="2:3" hidden="1">
      <c r="B23488" s="49" t="s">
        <v>21524</v>
      </c>
      <c r="C23488" s="49" t="s">
        <v>209</v>
      </c>
    </row>
    <row r="23489" spans="2:3" hidden="1">
      <c r="B23489" s="49" t="s">
        <v>21525</v>
      </c>
      <c r="C23489" s="49" t="s">
        <v>209</v>
      </c>
    </row>
    <row r="23490" spans="2:3" hidden="1">
      <c r="B23490" s="49" t="s">
        <v>21526</v>
      </c>
      <c r="C23490" s="49" t="s">
        <v>209</v>
      </c>
    </row>
    <row r="23491" spans="2:3" hidden="1">
      <c r="B23491" s="49" t="s">
        <v>21527</v>
      </c>
      <c r="C23491" s="49" t="s">
        <v>209</v>
      </c>
    </row>
    <row r="23492" spans="2:3" hidden="1">
      <c r="B23492" s="49" t="s">
        <v>21528</v>
      </c>
      <c r="C23492" s="49" t="s">
        <v>209</v>
      </c>
    </row>
    <row r="23493" spans="2:3" hidden="1">
      <c r="B23493" s="49" t="s">
        <v>21529</v>
      </c>
      <c r="C23493" s="49" t="s">
        <v>209</v>
      </c>
    </row>
    <row r="23494" spans="2:3" hidden="1">
      <c r="B23494" s="49" t="s">
        <v>21530</v>
      </c>
      <c r="C23494" s="49" t="s">
        <v>209</v>
      </c>
    </row>
    <row r="23495" spans="2:3" hidden="1">
      <c r="B23495" s="49" t="s">
        <v>21531</v>
      </c>
      <c r="C23495" s="49" t="s">
        <v>209</v>
      </c>
    </row>
    <row r="23496" spans="2:3" hidden="1">
      <c r="B23496" s="49" t="s">
        <v>21532</v>
      </c>
      <c r="C23496" s="49" t="s">
        <v>209</v>
      </c>
    </row>
    <row r="23497" spans="2:3" hidden="1">
      <c r="B23497" s="49" t="s">
        <v>21533</v>
      </c>
      <c r="C23497" s="49" t="s">
        <v>209</v>
      </c>
    </row>
    <row r="23498" spans="2:3" hidden="1">
      <c r="B23498" s="49" t="s">
        <v>21534</v>
      </c>
      <c r="C23498" s="49" t="s">
        <v>209</v>
      </c>
    </row>
    <row r="23499" spans="2:3" hidden="1">
      <c r="B23499" s="49" t="s">
        <v>21535</v>
      </c>
      <c r="C23499" s="49" t="s">
        <v>209</v>
      </c>
    </row>
    <row r="23500" spans="2:3" hidden="1">
      <c r="B23500" s="49" t="s">
        <v>21536</v>
      </c>
      <c r="C23500" s="49" t="s">
        <v>209</v>
      </c>
    </row>
    <row r="23501" spans="2:3" hidden="1">
      <c r="B23501" s="49" t="s">
        <v>21537</v>
      </c>
      <c r="C23501" s="49" t="s">
        <v>209</v>
      </c>
    </row>
    <row r="23502" spans="2:3" hidden="1">
      <c r="B23502" s="49" t="s">
        <v>21538</v>
      </c>
      <c r="C23502" s="49" t="s">
        <v>209</v>
      </c>
    </row>
    <row r="23503" spans="2:3" hidden="1">
      <c r="B23503" s="49" t="s">
        <v>21539</v>
      </c>
      <c r="C23503" s="49" t="s">
        <v>209</v>
      </c>
    </row>
    <row r="23504" spans="2:3" hidden="1">
      <c r="B23504" s="49" t="s">
        <v>21540</v>
      </c>
      <c r="C23504" s="49" t="s">
        <v>209</v>
      </c>
    </row>
    <row r="23505" spans="2:3" hidden="1">
      <c r="B23505" s="49" t="s">
        <v>21541</v>
      </c>
      <c r="C23505" s="49" t="s">
        <v>209</v>
      </c>
    </row>
    <row r="23506" spans="2:3" hidden="1">
      <c r="B23506" s="49" t="s">
        <v>21542</v>
      </c>
      <c r="C23506" s="49" t="s">
        <v>209</v>
      </c>
    </row>
    <row r="23507" spans="2:3" hidden="1">
      <c r="B23507" s="49" t="s">
        <v>21543</v>
      </c>
      <c r="C23507" s="49" t="s">
        <v>209</v>
      </c>
    </row>
    <row r="23508" spans="2:3" hidden="1">
      <c r="B23508" s="49" t="s">
        <v>21544</v>
      </c>
      <c r="C23508" s="49" t="s">
        <v>209</v>
      </c>
    </row>
    <row r="23509" spans="2:3" hidden="1">
      <c r="B23509" s="49" t="s">
        <v>21545</v>
      </c>
      <c r="C23509" s="49" t="s">
        <v>209</v>
      </c>
    </row>
    <row r="23510" spans="2:3" hidden="1">
      <c r="B23510" s="49" t="s">
        <v>21546</v>
      </c>
      <c r="C23510" s="49" t="s">
        <v>209</v>
      </c>
    </row>
    <row r="23511" spans="2:3" hidden="1">
      <c r="B23511" s="49" t="s">
        <v>21547</v>
      </c>
      <c r="C23511" s="49" t="s">
        <v>209</v>
      </c>
    </row>
    <row r="23512" spans="2:3" hidden="1">
      <c r="B23512" s="49" t="s">
        <v>21548</v>
      </c>
      <c r="C23512" s="49" t="s">
        <v>209</v>
      </c>
    </row>
    <row r="23513" spans="2:3" hidden="1">
      <c r="B23513" s="49" t="s">
        <v>21549</v>
      </c>
      <c r="C23513" s="49" t="s">
        <v>209</v>
      </c>
    </row>
    <row r="23514" spans="2:3" hidden="1">
      <c r="B23514" s="49" t="s">
        <v>21550</v>
      </c>
      <c r="C23514" s="49" t="s">
        <v>209</v>
      </c>
    </row>
    <row r="23515" spans="2:3" hidden="1">
      <c r="B23515" s="49" t="s">
        <v>21551</v>
      </c>
      <c r="C23515" s="49" t="s">
        <v>209</v>
      </c>
    </row>
    <row r="23516" spans="2:3" hidden="1">
      <c r="B23516" s="49" t="s">
        <v>21552</v>
      </c>
      <c r="C23516" s="49" t="s">
        <v>209</v>
      </c>
    </row>
    <row r="23517" spans="2:3" hidden="1">
      <c r="B23517" s="49" t="s">
        <v>21553</v>
      </c>
      <c r="C23517" s="49" t="s">
        <v>209</v>
      </c>
    </row>
    <row r="23518" spans="2:3" hidden="1">
      <c r="B23518" s="49" t="s">
        <v>21554</v>
      </c>
      <c r="C23518" s="49" t="s">
        <v>209</v>
      </c>
    </row>
    <row r="23519" spans="2:3" hidden="1">
      <c r="B23519" s="49" t="s">
        <v>21555</v>
      </c>
      <c r="C23519" s="49" t="s">
        <v>209</v>
      </c>
    </row>
    <row r="23520" spans="2:3" hidden="1">
      <c r="B23520" s="49" t="s">
        <v>21556</v>
      </c>
      <c r="C23520" s="49" t="s">
        <v>209</v>
      </c>
    </row>
    <row r="23521" spans="2:3" hidden="1">
      <c r="B23521" s="49" t="s">
        <v>21557</v>
      </c>
      <c r="C23521" s="49" t="s">
        <v>209</v>
      </c>
    </row>
    <row r="23522" spans="2:3" hidden="1">
      <c r="B23522" s="49" t="s">
        <v>21558</v>
      </c>
      <c r="C23522" s="49" t="s">
        <v>209</v>
      </c>
    </row>
    <row r="23523" spans="2:3" hidden="1">
      <c r="B23523" s="49" t="s">
        <v>21559</v>
      </c>
      <c r="C23523" s="49" t="s">
        <v>209</v>
      </c>
    </row>
    <row r="23524" spans="2:3" hidden="1">
      <c r="B23524" s="49" t="s">
        <v>21560</v>
      </c>
      <c r="C23524" s="49" t="s">
        <v>209</v>
      </c>
    </row>
    <row r="23525" spans="2:3" hidden="1">
      <c r="B23525" s="49" t="s">
        <v>21561</v>
      </c>
      <c r="C23525" s="49" t="s">
        <v>209</v>
      </c>
    </row>
    <row r="23526" spans="2:3" hidden="1">
      <c r="B23526" s="49" t="s">
        <v>21562</v>
      </c>
      <c r="C23526" s="49" t="s">
        <v>209</v>
      </c>
    </row>
    <row r="23527" spans="2:3" hidden="1">
      <c r="B23527" s="49" t="s">
        <v>21563</v>
      </c>
      <c r="C23527" s="49" t="s">
        <v>209</v>
      </c>
    </row>
    <row r="23528" spans="2:3" hidden="1">
      <c r="B23528" s="49" t="s">
        <v>21564</v>
      </c>
      <c r="C23528" s="49" t="s">
        <v>211</v>
      </c>
    </row>
    <row r="23529" spans="2:3" hidden="1">
      <c r="B23529" s="49" t="s">
        <v>21565</v>
      </c>
      <c r="C23529" s="49" t="s">
        <v>210</v>
      </c>
    </row>
    <row r="23530" spans="2:3" hidden="1">
      <c r="B23530" s="49" t="s">
        <v>21566</v>
      </c>
      <c r="C23530" s="49" t="s">
        <v>210</v>
      </c>
    </row>
    <row r="23531" spans="2:3" hidden="1">
      <c r="B23531" s="49" t="s">
        <v>21567</v>
      </c>
      <c r="C23531" s="49" t="s">
        <v>210</v>
      </c>
    </row>
    <row r="23532" spans="2:3" hidden="1">
      <c r="B23532" s="49" t="s">
        <v>21568</v>
      </c>
      <c r="C23532" s="49" t="s">
        <v>213</v>
      </c>
    </row>
    <row r="23533" spans="2:3" hidden="1">
      <c r="B23533" s="49" t="s">
        <v>21569</v>
      </c>
      <c r="C23533" s="49" t="s">
        <v>210</v>
      </c>
    </row>
    <row r="23534" spans="2:3" hidden="1">
      <c r="B23534" s="49" t="s">
        <v>21570</v>
      </c>
      <c r="C23534" s="49" t="s">
        <v>213</v>
      </c>
    </row>
    <row r="23535" spans="2:3" hidden="1">
      <c r="B23535" s="49" t="s">
        <v>21571</v>
      </c>
      <c r="C23535" s="49" t="s">
        <v>213</v>
      </c>
    </row>
    <row r="23536" spans="2:3" hidden="1">
      <c r="B23536" s="49" t="s">
        <v>21572</v>
      </c>
      <c r="C23536" s="49" t="s">
        <v>213</v>
      </c>
    </row>
    <row r="23537" spans="2:3" hidden="1">
      <c r="B23537" s="49" t="s">
        <v>21573</v>
      </c>
      <c r="C23537" s="49" t="s">
        <v>213</v>
      </c>
    </row>
    <row r="23538" spans="2:3" hidden="1">
      <c r="B23538" s="49" t="s">
        <v>21574</v>
      </c>
      <c r="C23538" s="49" t="s">
        <v>210</v>
      </c>
    </row>
    <row r="23539" spans="2:3" hidden="1">
      <c r="B23539" s="49" t="s">
        <v>21575</v>
      </c>
      <c r="C23539" s="49" t="s">
        <v>213</v>
      </c>
    </row>
    <row r="23540" spans="2:3" hidden="1">
      <c r="B23540" s="49" t="s">
        <v>21576</v>
      </c>
      <c r="C23540" s="49" t="s">
        <v>213</v>
      </c>
    </row>
    <row r="23541" spans="2:3" hidden="1">
      <c r="B23541" s="49" t="s">
        <v>21577</v>
      </c>
      <c r="C23541" s="49" t="s">
        <v>213</v>
      </c>
    </row>
    <row r="23542" spans="2:3" hidden="1">
      <c r="B23542" s="49" t="s">
        <v>21578</v>
      </c>
      <c r="C23542" s="49" t="s">
        <v>213</v>
      </c>
    </row>
    <row r="23543" spans="2:3" hidden="1">
      <c r="B23543" s="49" t="s">
        <v>21579</v>
      </c>
      <c r="C23543" s="49" t="s">
        <v>213</v>
      </c>
    </row>
    <row r="23544" spans="2:3" hidden="1">
      <c r="B23544" s="49" t="s">
        <v>21580</v>
      </c>
      <c r="C23544" s="49" t="s">
        <v>213</v>
      </c>
    </row>
    <row r="23545" spans="2:3" hidden="1">
      <c r="B23545" s="49" t="s">
        <v>21581</v>
      </c>
      <c r="C23545" s="49" t="s">
        <v>213</v>
      </c>
    </row>
    <row r="23546" spans="2:3" hidden="1">
      <c r="B23546" s="49" t="s">
        <v>21582</v>
      </c>
      <c r="C23546" s="49" t="s">
        <v>213</v>
      </c>
    </row>
    <row r="23547" spans="2:3" hidden="1">
      <c r="B23547" s="49" t="s">
        <v>21583</v>
      </c>
      <c r="C23547" s="49" t="s">
        <v>210</v>
      </c>
    </row>
    <row r="23548" spans="2:3" hidden="1">
      <c r="B23548" s="49" t="s">
        <v>21584</v>
      </c>
      <c r="C23548" s="49" t="s">
        <v>210</v>
      </c>
    </row>
    <row r="23549" spans="2:3" hidden="1">
      <c r="B23549" s="49" t="s">
        <v>21585</v>
      </c>
      <c r="C23549" s="49" t="s">
        <v>210</v>
      </c>
    </row>
    <row r="23550" spans="2:3" hidden="1">
      <c r="B23550" s="49" t="s">
        <v>21586</v>
      </c>
      <c r="C23550" s="49" t="s">
        <v>210</v>
      </c>
    </row>
    <row r="23551" spans="2:3" hidden="1">
      <c r="B23551" s="49" t="s">
        <v>21587</v>
      </c>
      <c r="C23551" s="49" t="s">
        <v>213</v>
      </c>
    </row>
    <row r="23552" spans="2:3" hidden="1">
      <c r="B23552" s="49" t="s">
        <v>21588</v>
      </c>
      <c r="C23552" s="49" t="s">
        <v>213</v>
      </c>
    </row>
    <row r="23553" spans="2:3" hidden="1">
      <c r="B23553" s="49" t="s">
        <v>21589</v>
      </c>
      <c r="C23553" s="49" t="s">
        <v>213</v>
      </c>
    </row>
    <row r="23554" spans="2:3" hidden="1">
      <c r="B23554" s="49" t="s">
        <v>21590</v>
      </c>
      <c r="C23554" s="49" t="s">
        <v>213</v>
      </c>
    </row>
    <row r="23555" spans="2:3" hidden="1">
      <c r="B23555" s="49" t="s">
        <v>21591</v>
      </c>
      <c r="C23555" s="49" t="s">
        <v>213</v>
      </c>
    </row>
    <row r="23556" spans="2:3" hidden="1">
      <c r="B23556" s="49" t="s">
        <v>21592</v>
      </c>
      <c r="C23556" s="49" t="s">
        <v>213</v>
      </c>
    </row>
    <row r="23557" spans="2:3" hidden="1">
      <c r="B23557" s="49" t="s">
        <v>21593</v>
      </c>
      <c r="C23557" s="49" t="s">
        <v>213</v>
      </c>
    </row>
    <row r="23558" spans="2:3" hidden="1">
      <c r="B23558" s="49" t="s">
        <v>21594</v>
      </c>
      <c r="C23558" s="49" t="s">
        <v>213</v>
      </c>
    </row>
    <row r="23559" spans="2:3" hidden="1">
      <c r="B23559" s="49" t="s">
        <v>21595</v>
      </c>
      <c r="C23559" s="49" t="s">
        <v>213</v>
      </c>
    </row>
    <row r="23560" spans="2:3" hidden="1">
      <c r="B23560" s="49" t="s">
        <v>21596</v>
      </c>
      <c r="C23560" s="49" t="s">
        <v>213</v>
      </c>
    </row>
    <row r="23561" spans="2:3" hidden="1">
      <c r="B23561" s="49" t="s">
        <v>21597</v>
      </c>
      <c r="C23561" s="49" t="s">
        <v>213</v>
      </c>
    </row>
    <row r="23562" spans="2:3" hidden="1">
      <c r="B23562" s="49" t="s">
        <v>21598</v>
      </c>
      <c r="C23562" s="49" t="s">
        <v>213</v>
      </c>
    </row>
    <row r="23563" spans="2:3" hidden="1">
      <c r="B23563" s="49" t="s">
        <v>21599</v>
      </c>
      <c r="C23563" s="49" t="s">
        <v>213</v>
      </c>
    </row>
    <row r="23564" spans="2:3" hidden="1">
      <c r="B23564" s="49" t="s">
        <v>21600</v>
      </c>
      <c r="C23564" s="49" t="s">
        <v>213</v>
      </c>
    </row>
    <row r="23565" spans="2:3" hidden="1">
      <c r="B23565" s="49" t="s">
        <v>21601</v>
      </c>
      <c r="C23565" s="49" t="s">
        <v>213</v>
      </c>
    </row>
    <row r="23566" spans="2:3" hidden="1">
      <c r="B23566" s="49" t="s">
        <v>21602</v>
      </c>
      <c r="C23566" s="49" t="s">
        <v>213</v>
      </c>
    </row>
    <row r="23567" spans="2:3" hidden="1">
      <c r="B23567" s="49" t="s">
        <v>21603</v>
      </c>
      <c r="C23567" s="49" t="s">
        <v>213</v>
      </c>
    </row>
    <row r="23568" spans="2:3" hidden="1">
      <c r="B23568" s="49" t="s">
        <v>21604</v>
      </c>
      <c r="C23568" s="49" t="s">
        <v>213</v>
      </c>
    </row>
    <row r="23569" spans="2:3" hidden="1">
      <c r="B23569" s="49" t="s">
        <v>21605</v>
      </c>
      <c r="C23569" s="49" t="s">
        <v>210</v>
      </c>
    </row>
    <row r="23570" spans="2:3" hidden="1">
      <c r="B23570" s="49" t="s">
        <v>21606</v>
      </c>
      <c r="C23570" s="49" t="s">
        <v>210</v>
      </c>
    </row>
    <row r="23571" spans="2:3" hidden="1">
      <c r="B23571" s="49" t="s">
        <v>21607</v>
      </c>
      <c r="C23571" s="49" t="s">
        <v>210</v>
      </c>
    </row>
    <row r="23572" spans="2:3" hidden="1">
      <c r="B23572" s="49" t="s">
        <v>21608</v>
      </c>
      <c r="C23572" s="49" t="s">
        <v>210</v>
      </c>
    </row>
    <row r="23573" spans="2:3" hidden="1">
      <c r="B23573" s="49" t="s">
        <v>21609</v>
      </c>
      <c r="C23573" s="49" t="s">
        <v>213</v>
      </c>
    </row>
    <row r="23574" spans="2:3" hidden="1">
      <c r="B23574" s="49" t="s">
        <v>21610</v>
      </c>
      <c r="C23574" s="49" t="s">
        <v>213</v>
      </c>
    </row>
    <row r="23575" spans="2:3" hidden="1">
      <c r="B23575" s="49" t="s">
        <v>21611</v>
      </c>
      <c r="C23575" s="49" t="s">
        <v>213</v>
      </c>
    </row>
    <row r="23576" spans="2:3" hidden="1">
      <c r="B23576" s="49" t="s">
        <v>21612</v>
      </c>
      <c r="C23576" s="49" t="s">
        <v>213</v>
      </c>
    </row>
    <row r="23577" spans="2:3" hidden="1">
      <c r="B23577" s="49" t="s">
        <v>21613</v>
      </c>
      <c r="C23577" s="49" t="s">
        <v>213</v>
      </c>
    </row>
    <row r="23578" spans="2:3" hidden="1">
      <c r="B23578" s="49" t="s">
        <v>21614</v>
      </c>
      <c r="C23578" s="49" t="s">
        <v>213</v>
      </c>
    </row>
    <row r="23579" spans="2:3" hidden="1">
      <c r="B23579" s="49" t="s">
        <v>21615</v>
      </c>
      <c r="C23579" s="49" t="s">
        <v>213</v>
      </c>
    </row>
    <row r="23580" spans="2:3" hidden="1">
      <c r="B23580" s="49" t="s">
        <v>21616</v>
      </c>
      <c r="C23580" s="49" t="s">
        <v>213</v>
      </c>
    </row>
    <row r="23581" spans="2:3" hidden="1">
      <c r="B23581" s="49" t="s">
        <v>21617</v>
      </c>
      <c r="C23581" s="49" t="s">
        <v>213</v>
      </c>
    </row>
    <row r="23582" spans="2:3" hidden="1">
      <c r="B23582" s="49" t="s">
        <v>21618</v>
      </c>
      <c r="C23582" s="49" t="s">
        <v>213</v>
      </c>
    </row>
    <row r="23583" spans="2:3" hidden="1">
      <c r="B23583" s="49" t="s">
        <v>21619</v>
      </c>
      <c r="C23583" s="49" t="s">
        <v>213</v>
      </c>
    </row>
    <row r="23584" spans="2:3" hidden="1">
      <c r="B23584" s="49" t="s">
        <v>21620</v>
      </c>
      <c r="C23584" s="49" t="s">
        <v>213</v>
      </c>
    </row>
    <row r="23585" spans="2:3" hidden="1">
      <c r="B23585" s="49" t="s">
        <v>21621</v>
      </c>
      <c r="C23585" s="49" t="s">
        <v>213</v>
      </c>
    </row>
    <row r="23586" spans="2:3" hidden="1">
      <c r="B23586" s="49" t="s">
        <v>21622</v>
      </c>
      <c r="C23586" s="49" t="s">
        <v>213</v>
      </c>
    </row>
    <row r="23587" spans="2:3" hidden="1">
      <c r="B23587" s="49" t="s">
        <v>21623</v>
      </c>
      <c r="C23587" s="49" t="s">
        <v>213</v>
      </c>
    </row>
    <row r="23588" spans="2:3" hidden="1">
      <c r="B23588" s="49" t="s">
        <v>21624</v>
      </c>
      <c r="C23588" s="49" t="s">
        <v>213</v>
      </c>
    </row>
    <row r="23589" spans="2:3" hidden="1">
      <c r="B23589" s="49" t="s">
        <v>21625</v>
      </c>
      <c r="C23589" s="49" t="s">
        <v>213</v>
      </c>
    </row>
    <row r="23590" spans="2:3" hidden="1">
      <c r="B23590" s="49" t="s">
        <v>21626</v>
      </c>
      <c r="C23590" s="49" t="s">
        <v>213</v>
      </c>
    </row>
    <row r="23591" spans="2:3" hidden="1">
      <c r="B23591" s="49" t="s">
        <v>21627</v>
      </c>
      <c r="C23591" s="49" t="s">
        <v>210</v>
      </c>
    </row>
    <row r="23592" spans="2:3" hidden="1">
      <c r="B23592" s="49" t="s">
        <v>21628</v>
      </c>
      <c r="C23592" s="49" t="s">
        <v>210</v>
      </c>
    </row>
    <row r="23593" spans="2:3" hidden="1">
      <c r="B23593" s="49" t="s">
        <v>21629</v>
      </c>
      <c r="C23593" s="49" t="s">
        <v>210</v>
      </c>
    </row>
    <row r="23594" spans="2:3" hidden="1">
      <c r="B23594" s="49" t="s">
        <v>21630</v>
      </c>
      <c r="C23594" s="49" t="s">
        <v>210</v>
      </c>
    </row>
    <row r="23595" spans="2:3" hidden="1">
      <c r="B23595" s="49" t="s">
        <v>21631</v>
      </c>
      <c r="C23595" s="49" t="s">
        <v>213</v>
      </c>
    </row>
    <row r="23596" spans="2:3" hidden="1">
      <c r="B23596" s="49" t="s">
        <v>21632</v>
      </c>
      <c r="C23596" s="49" t="s">
        <v>213</v>
      </c>
    </row>
    <row r="23597" spans="2:3" hidden="1">
      <c r="B23597" s="49" t="s">
        <v>21633</v>
      </c>
      <c r="C23597" s="49" t="s">
        <v>213</v>
      </c>
    </row>
    <row r="23598" spans="2:3" hidden="1">
      <c r="B23598" s="49" t="s">
        <v>21634</v>
      </c>
      <c r="C23598" s="49" t="s">
        <v>213</v>
      </c>
    </row>
    <row r="23599" spans="2:3" hidden="1">
      <c r="B23599" s="49" t="s">
        <v>21635</v>
      </c>
      <c r="C23599" s="49" t="s">
        <v>213</v>
      </c>
    </row>
    <row r="23600" spans="2:3" hidden="1">
      <c r="B23600" s="49" t="s">
        <v>21636</v>
      </c>
      <c r="C23600" s="49" t="s">
        <v>213</v>
      </c>
    </row>
    <row r="23601" spans="2:3" hidden="1">
      <c r="B23601" s="49" t="s">
        <v>21637</v>
      </c>
      <c r="C23601" s="49" t="s">
        <v>213</v>
      </c>
    </row>
    <row r="23602" spans="2:3" hidden="1">
      <c r="B23602" s="49" t="s">
        <v>21638</v>
      </c>
      <c r="C23602" s="49" t="s">
        <v>213</v>
      </c>
    </row>
    <row r="23603" spans="2:3" hidden="1">
      <c r="B23603" s="49" t="s">
        <v>21639</v>
      </c>
      <c r="C23603" s="49" t="s">
        <v>213</v>
      </c>
    </row>
    <row r="23604" spans="2:3" hidden="1">
      <c r="B23604" s="49" t="s">
        <v>21640</v>
      </c>
      <c r="C23604" s="49" t="s">
        <v>213</v>
      </c>
    </row>
    <row r="23605" spans="2:3" hidden="1">
      <c r="B23605" s="49" t="s">
        <v>21641</v>
      </c>
      <c r="C23605" s="49" t="s">
        <v>213</v>
      </c>
    </row>
    <row r="23606" spans="2:3" hidden="1">
      <c r="B23606" s="49" t="s">
        <v>21642</v>
      </c>
      <c r="C23606" s="49" t="s">
        <v>213</v>
      </c>
    </row>
    <row r="23607" spans="2:3" hidden="1">
      <c r="B23607" s="49" t="s">
        <v>21643</v>
      </c>
      <c r="C23607" s="49" t="s">
        <v>213</v>
      </c>
    </row>
    <row r="23608" spans="2:3" hidden="1">
      <c r="B23608" s="49" t="s">
        <v>21644</v>
      </c>
      <c r="C23608" s="49" t="s">
        <v>213</v>
      </c>
    </row>
    <row r="23609" spans="2:3" hidden="1">
      <c r="B23609" s="49" t="s">
        <v>21645</v>
      </c>
      <c r="C23609" s="49" t="s">
        <v>206</v>
      </c>
    </row>
    <row r="23610" spans="2:3" hidden="1">
      <c r="B23610" s="49" t="s">
        <v>21646</v>
      </c>
      <c r="C23610" s="49" t="s">
        <v>206</v>
      </c>
    </row>
    <row r="23611" spans="2:3" hidden="1">
      <c r="B23611" s="49" t="s">
        <v>21647</v>
      </c>
      <c r="C23611" s="49" t="s">
        <v>206</v>
      </c>
    </row>
    <row r="23612" spans="2:3" hidden="1">
      <c r="B23612" s="49" t="s">
        <v>21648</v>
      </c>
      <c r="C23612" s="49" t="s">
        <v>206</v>
      </c>
    </row>
    <row r="23613" spans="2:3" hidden="1">
      <c r="B23613" s="49" t="s">
        <v>21649</v>
      </c>
      <c r="C23613" s="49" t="s">
        <v>206</v>
      </c>
    </row>
    <row r="23614" spans="2:3" hidden="1">
      <c r="B23614" s="49" t="s">
        <v>21650</v>
      </c>
      <c r="C23614" s="49" t="s">
        <v>206</v>
      </c>
    </row>
    <row r="23615" spans="2:3" hidden="1">
      <c r="B23615" s="49" t="s">
        <v>21651</v>
      </c>
      <c r="C23615" s="49" t="s">
        <v>206</v>
      </c>
    </row>
    <row r="23616" spans="2:3" hidden="1">
      <c r="B23616" s="49" t="s">
        <v>21652</v>
      </c>
      <c r="C23616" s="49" t="s">
        <v>206</v>
      </c>
    </row>
    <row r="23617" spans="2:3" hidden="1">
      <c r="B23617" s="49" t="s">
        <v>21653</v>
      </c>
      <c r="C23617" s="49" t="s">
        <v>206</v>
      </c>
    </row>
    <row r="23618" spans="2:3" hidden="1">
      <c r="B23618" s="49" t="s">
        <v>21654</v>
      </c>
      <c r="C23618" s="49" t="s">
        <v>210</v>
      </c>
    </row>
    <row r="23619" spans="2:3" hidden="1">
      <c r="B23619" s="49" t="s">
        <v>21655</v>
      </c>
      <c r="C23619" s="49" t="s">
        <v>213</v>
      </c>
    </row>
    <row r="23620" spans="2:3" hidden="1">
      <c r="B23620" s="49" t="s">
        <v>21656</v>
      </c>
      <c r="C23620" s="49" t="s">
        <v>213</v>
      </c>
    </row>
    <row r="23621" spans="2:3" hidden="1">
      <c r="B23621" s="49" t="s">
        <v>21657</v>
      </c>
      <c r="C23621" s="49" t="s">
        <v>213</v>
      </c>
    </row>
    <row r="23622" spans="2:3" hidden="1">
      <c r="B23622" s="49" t="s">
        <v>21658</v>
      </c>
      <c r="C23622" s="49" t="s">
        <v>213</v>
      </c>
    </row>
    <row r="23623" spans="2:3" hidden="1">
      <c r="B23623" s="49" t="s">
        <v>21659</v>
      </c>
      <c r="C23623" s="49" t="s">
        <v>213</v>
      </c>
    </row>
    <row r="23624" spans="2:3" hidden="1">
      <c r="B23624" s="49" t="s">
        <v>21660</v>
      </c>
      <c r="C23624" s="49" t="s">
        <v>213</v>
      </c>
    </row>
    <row r="23625" spans="2:3" hidden="1">
      <c r="B23625" s="49" t="s">
        <v>21661</v>
      </c>
      <c r="C23625" s="49" t="s">
        <v>213</v>
      </c>
    </row>
    <row r="23626" spans="2:3" hidden="1">
      <c r="B23626" s="49" t="s">
        <v>21662</v>
      </c>
      <c r="C23626" s="49" t="s">
        <v>213</v>
      </c>
    </row>
    <row r="23627" spans="2:3" hidden="1">
      <c r="B23627" s="49" t="s">
        <v>21663</v>
      </c>
      <c r="C23627" s="49" t="s">
        <v>213</v>
      </c>
    </row>
    <row r="23628" spans="2:3" hidden="1">
      <c r="B23628" s="49" t="s">
        <v>21664</v>
      </c>
      <c r="C23628" s="49" t="s">
        <v>213</v>
      </c>
    </row>
    <row r="23629" spans="2:3" hidden="1">
      <c r="B23629" s="49" t="s">
        <v>21665</v>
      </c>
      <c r="C23629" s="49" t="s">
        <v>213</v>
      </c>
    </row>
    <row r="23630" spans="2:3" hidden="1">
      <c r="B23630" s="49" t="s">
        <v>21666</v>
      </c>
      <c r="C23630" s="49" t="s">
        <v>213</v>
      </c>
    </row>
    <row r="23631" spans="2:3" hidden="1">
      <c r="B23631" s="49" t="s">
        <v>21667</v>
      </c>
      <c r="C23631" s="49" t="s">
        <v>213</v>
      </c>
    </row>
    <row r="23632" spans="2:3" hidden="1">
      <c r="B23632" s="49" t="s">
        <v>21668</v>
      </c>
      <c r="C23632" s="49" t="s">
        <v>213</v>
      </c>
    </row>
    <row r="23633" spans="2:3" hidden="1">
      <c r="B23633" s="49" t="s">
        <v>21669</v>
      </c>
      <c r="C23633" s="49" t="s">
        <v>213</v>
      </c>
    </row>
    <row r="23634" spans="2:3" hidden="1">
      <c r="B23634" s="49" t="s">
        <v>21670</v>
      </c>
      <c r="C23634" s="49" t="s">
        <v>213</v>
      </c>
    </row>
    <row r="23635" spans="2:3" hidden="1">
      <c r="B23635" s="49" t="s">
        <v>21671</v>
      </c>
      <c r="C23635" s="49" t="s">
        <v>213</v>
      </c>
    </row>
    <row r="23636" spans="2:3" hidden="1">
      <c r="B23636" s="49" t="s">
        <v>21672</v>
      </c>
      <c r="C23636" s="49" t="s">
        <v>213</v>
      </c>
    </row>
    <row r="23637" spans="2:3" hidden="1">
      <c r="B23637" s="49" t="s">
        <v>21673</v>
      </c>
      <c r="C23637" s="49" t="s">
        <v>210</v>
      </c>
    </row>
    <row r="23638" spans="2:3" hidden="1">
      <c r="B23638" s="49" t="s">
        <v>21674</v>
      </c>
      <c r="C23638" s="49" t="s">
        <v>210</v>
      </c>
    </row>
    <row r="23639" spans="2:3" hidden="1">
      <c r="B23639" s="49" t="s">
        <v>21675</v>
      </c>
      <c r="C23639" s="49" t="s">
        <v>210</v>
      </c>
    </row>
    <row r="23640" spans="2:3" hidden="1">
      <c r="B23640" s="49" t="s">
        <v>21676</v>
      </c>
      <c r="C23640" s="49" t="s">
        <v>213</v>
      </c>
    </row>
    <row r="23641" spans="2:3" hidden="1">
      <c r="B23641" s="49" t="s">
        <v>21677</v>
      </c>
      <c r="C23641" s="49" t="s">
        <v>213</v>
      </c>
    </row>
    <row r="23642" spans="2:3" hidden="1">
      <c r="B23642" s="49" t="s">
        <v>21678</v>
      </c>
      <c r="C23642" s="49" t="s">
        <v>213</v>
      </c>
    </row>
    <row r="23643" spans="2:3" hidden="1">
      <c r="B23643" s="49" t="s">
        <v>21679</v>
      </c>
      <c r="C23643" s="49" t="s">
        <v>213</v>
      </c>
    </row>
    <row r="23644" spans="2:3" hidden="1">
      <c r="B23644" s="49" t="s">
        <v>21680</v>
      </c>
      <c r="C23644" s="49" t="s">
        <v>213</v>
      </c>
    </row>
    <row r="23645" spans="2:3" hidden="1">
      <c r="B23645" s="49" t="s">
        <v>21681</v>
      </c>
      <c r="C23645" s="49" t="s">
        <v>213</v>
      </c>
    </row>
    <row r="23646" spans="2:3" hidden="1">
      <c r="B23646" s="49" t="s">
        <v>21682</v>
      </c>
      <c r="C23646" s="49" t="s">
        <v>213</v>
      </c>
    </row>
    <row r="23647" spans="2:3" hidden="1">
      <c r="B23647" s="49" t="s">
        <v>21683</v>
      </c>
      <c r="C23647" s="49" t="s">
        <v>213</v>
      </c>
    </row>
    <row r="23648" spans="2:3" hidden="1">
      <c r="B23648" s="49" t="s">
        <v>21684</v>
      </c>
      <c r="C23648" s="49" t="s">
        <v>213</v>
      </c>
    </row>
    <row r="23649" spans="2:3" hidden="1">
      <c r="B23649" s="49" t="s">
        <v>21685</v>
      </c>
      <c r="C23649" s="49" t="s">
        <v>213</v>
      </c>
    </row>
    <row r="23650" spans="2:3" hidden="1">
      <c r="B23650" s="49" t="s">
        <v>21686</v>
      </c>
      <c r="C23650" s="49" t="s">
        <v>213</v>
      </c>
    </row>
    <row r="23651" spans="2:3" hidden="1">
      <c r="B23651" s="49" t="s">
        <v>21687</v>
      </c>
      <c r="C23651" s="49" t="s">
        <v>213</v>
      </c>
    </row>
    <row r="23652" spans="2:3" hidden="1">
      <c r="B23652" s="49" t="s">
        <v>21688</v>
      </c>
      <c r="C23652" s="49" t="s">
        <v>213</v>
      </c>
    </row>
    <row r="23653" spans="2:3" hidden="1">
      <c r="B23653" s="49" t="s">
        <v>21689</v>
      </c>
      <c r="C23653" s="49" t="s">
        <v>213</v>
      </c>
    </row>
    <row r="23654" spans="2:3" hidden="1">
      <c r="B23654" s="49" t="s">
        <v>21690</v>
      </c>
      <c r="C23654" s="49" t="s">
        <v>213</v>
      </c>
    </row>
    <row r="23655" spans="2:3" hidden="1">
      <c r="B23655" s="49" t="s">
        <v>21691</v>
      </c>
      <c r="C23655" s="49" t="s">
        <v>213</v>
      </c>
    </row>
    <row r="23656" spans="2:3" hidden="1">
      <c r="B23656" s="49" t="s">
        <v>21692</v>
      </c>
      <c r="C23656" s="49" t="s">
        <v>213</v>
      </c>
    </row>
    <row r="23657" spans="2:3" hidden="1">
      <c r="B23657" s="49" t="s">
        <v>21693</v>
      </c>
      <c r="C23657" s="49" t="s">
        <v>213</v>
      </c>
    </row>
    <row r="23658" spans="2:3" hidden="1">
      <c r="B23658" s="49" t="s">
        <v>21694</v>
      </c>
      <c r="C23658" s="49" t="s">
        <v>213</v>
      </c>
    </row>
    <row r="23659" spans="2:3" hidden="1">
      <c r="B23659" s="49" t="s">
        <v>21695</v>
      </c>
      <c r="C23659" s="49" t="s">
        <v>210</v>
      </c>
    </row>
    <row r="23660" spans="2:3" hidden="1">
      <c r="B23660" s="49" t="s">
        <v>21696</v>
      </c>
      <c r="C23660" s="49" t="s">
        <v>210</v>
      </c>
    </row>
    <row r="23661" spans="2:3" hidden="1">
      <c r="B23661" s="49" t="s">
        <v>21697</v>
      </c>
      <c r="C23661" s="49" t="s">
        <v>210</v>
      </c>
    </row>
    <row r="23662" spans="2:3" hidden="1">
      <c r="B23662" s="49" t="s">
        <v>21698</v>
      </c>
      <c r="C23662" s="49" t="s">
        <v>213</v>
      </c>
    </row>
    <row r="23663" spans="2:3" hidden="1">
      <c r="B23663" s="49" t="s">
        <v>21699</v>
      </c>
      <c r="C23663" s="49" t="s">
        <v>213</v>
      </c>
    </row>
    <row r="23664" spans="2:3" hidden="1">
      <c r="B23664" s="49" t="s">
        <v>21700</v>
      </c>
      <c r="C23664" s="49" t="s">
        <v>213</v>
      </c>
    </row>
    <row r="23665" spans="2:3" hidden="1">
      <c r="B23665" s="49" t="s">
        <v>21701</v>
      </c>
      <c r="C23665" s="49" t="s">
        <v>213</v>
      </c>
    </row>
    <row r="23666" spans="2:3" hidden="1">
      <c r="B23666" s="49" t="s">
        <v>21702</v>
      </c>
      <c r="C23666" s="49" t="s">
        <v>213</v>
      </c>
    </row>
    <row r="23667" spans="2:3" hidden="1">
      <c r="B23667" s="49" t="s">
        <v>21703</v>
      </c>
      <c r="C23667" s="49" t="s">
        <v>213</v>
      </c>
    </row>
    <row r="23668" spans="2:3" hidden="1">
      <c r="B23668" s="49" t="s">
        <v>21704</v>
      </c>
      <c r="C23668" s="49" t="s">
        <v>213</v>
      </c>
    </row>
    <row r="23669" spans="2:3" hidden="1">
      <c r="B23669" s="49" t="s">
        <v>21705</v>
      </c>
      <c r="C23669" s="49" t="s">
        <v>213</v>
      </c>
    </row>
    <row r="23670" spans="2:3" hidden="1">
      <c r="B23670" s="49" t="s">
        <v>21706</v>
      </c>
      <c r="C23670" s="49" t="s">
        <v>213</v>
      </c>
    </row>
    <row r="23671" spans="2:3" hidden="1">
      <c r="B23671" s="49" t="s">
        <v>21707</v>
      </c>
      <c r="C23671" s="49" t="s">
        <v>213</v>
      </c>
    </row>
    <row r="23672" spans="2:3" hidden="1">
      <c r="B23672" s="49" t="s">
        <v>21708</v>
      </c>
      <c r="C23672" s="49" t="s">
        <v>213</v>
      </c>
    </row>
    <row r="23673" spans="2:3" hidden="1">
      <c r="B23673" s="49" t="s">
        <v>21709</v>
      </c>
      <c r="C23673" s="49" t="s">
        <v>213</v>
      </c>
    </row>
    <row r="23674" spans="2:3" hidden="1">
      <c r="B23674" s="49" t="s">
        <v>21710</v>
      </c>
      <c r="C23674" s="49" t="s">
        <v>213</v>
      </c>
    </row>
    <row r="23675" spans="2:3" hidden="1">
      <c r="B23675" s="49" t="s">
        <v>21711</v>
      </c>
      <c r="C23675" s="49" t="s">
        <v>213</v>
      </c>
    </row>
    <row r="23676" spans="2:3" hidden="1">
      <c r="B23676" s="49" t="s">
        <v>21712</v>
      </c>
      <c r="C23676" s="49" t="s">
        <v>213</v>
      </c>
    </row>
    <row r="23677" spans="2:3" hidden="1">
      <c r="B23677" s="49" t="s">
        <v>21713</v>
      </c>
      <c r="C23677" s="49" t="s">
        <v>213</v>
      </c>
    </row>
    <row r="23678" spans="2:3" hidden="1">
      <c r="B23678" s="49" t="s">
        <v>21714</v>
      </c>
      <c r="C23678" s="49" t="s">
        <v>213</v>
      </c>
    </row>
    <row r="23679" spans="2:3" hidden="1">
      <c r="B23679" s="49" t="s">
        <v>21715</v>
      </c>
      <c r="C23679" s="49" t="s">
        <v>213</v>
      </c>
    </row>
    <row r="23680" spans="2:3" hidden="1">
      <c r="B23680" s="49" t="s">
        <v>21716</v>
      </c>
      <c r="C23680" s="49" t="s">
        <v>213</v>
      </c>
    </row>
    <row r="23681" spans="2:3" hidden="1">
      <c r="B23681" s="49" t="s">
        <v>21717</v>
      </c>
      <c r="C23681" s="49" t="s">
        <v>210</v>
      </c>
    </row>
    <row r="23682" spans="2:3" hidden="1">
      <c r="B23682" s="49" t="s">
        <v>21718</v>
      </c>
      <c r="C23682" s="49" t="s">
        <v>210</v>
      </c>
    </row>
    <row r="23683" spans="2:3" hidden="1">
      <c r="B23683" s="49" t="s">
        <v>21719</v>
      </c>
      <c r="C23683" s="49" t="s">
        <v>210</v>
      </c>
    </row>
    <row r="23684" spans="2:3" hidden="1">
      <c r="B23684" s="49" t="s">
        <v>21720</v>
      </c>
      <c r="C23684" s="49" t="s">
        <v>213</v>
      </c>
    </row>
    <row r="23685" spans="2:3" hidden="1">
      <c r="B23685" s="49" t="s">
        <v>21721</v>
      </c>
      <c r="C23685" s="49" t="s">
        <v>213</v>
      </c>
    </row>
    <row r="23686" spans="2:3" hidden="1">
      <c r="B23686" s="49" t="s">
        <v>21722</v>
      </c>
      <c r="C23686" s="49" t="s">
        <v>213</v>
      </c>
    </row>
    <row r="23687" spans="2:3" hidden="1">
      <c r="B23687" s="49" t="s">
        <v>21723</v>
      </c>
      <c r="C23687" s="49" t="s">
        <v>213</v>
      </c>
    </row>
    <row r="23688" spans="2:3" hidden="1">
      <c r="B23688" s="49" t="s">
        <v>21724</v>
      </c>
      <c r="C23688" s="49" t="s">
        <v>213</v>
      </c>
    </row>
    <row r="23689" spans="2:3" hidden="1">
      <c r="B23689" s="49" t="s">
        <v>21725</v>
      </c>
      <c r="C23689" s="49" t="s">
        <v>213</v>
      </c>
    </row>
    <row r="23690" spans="2:3" hidden="1">
      <c r="B23690" s="49" t="s">
        <v>21726</v>
      </c>
      <c r="C23690" s="49" t="s">
        <v>213</v>
      </c>
    </row>
    <row r="23691" spans="2:3" hidden="1">
      <c r="B23691" s="49" t="s">
        <v>21727</v>
      </c>
      <c r="C23691" s="49" t="s">
        <v>213</v>
      </c>
    </row>
    <row r="23692" spans="2:3" hidden="1">
      <c r="B23692" s="49" t="s">
        <v>21728</v>
      </c>
      <c r="C23692" s="49" t="s">
        <v>213</v>
      </c>
    </row>
    <row r="23693" spans="2:3" hidden="1">
      <c r="B23693" s="49" t="s">
        <v>21729</v>
      </c>
      <c r="C23693" s="49" t="s">
        <v>213</v>
      </c>
    </row>
    <row r="23694" spans="2:3" hidden="1">
      <c r="B23694" s="49" t="s">
        <v>21730</v>
      </c>
      <c r="C23694" s="49" t="s">
        <v>213</v>
      </c>
    </row>
    <row r="23695" spans="2:3" hidden="1">
      <c r="B23695" s="49" t="s">
        <v>21731</v>
      </c>
      <c r="C23695" s="49" t="s">
        <v>213</v>
      </c>
    </row>
    <row r="23696" spans="2:3" hidden="1">
      <c r="B23696" s="49" t="s">
        <v>21732</v>
      </c>
      <c r="C23696" s="49" t="s">
        <v>213</v>
      </c>
    </row>
    <row r="23697" spans="2:3" hidden="1">
      <c r="B23697" s="49" t="s">
        <v>21733</v>
      </c>
      <c r="C23697" s="49" t="s">
        <v>213</v>
      </c>
    </row>
    <row r="23698" spans="2:3" hidden="1">
      <c r="B23698" s="49" t="s">
        <v>21734</v>
      </c>
      <c r="C23698" s="49" t="s">
        <v>213</v>
      </c>
    </row>
    <row r="23699" spans="2:3" hidden="1">
      <c r="B23699" s="49" t="s">
        <v>21735</v>
      </c>
      <c r="C23699" s="49" t="s">
        <v>206</v>
      </c>
    </row>
    <row r="23700" spans="2:3" hidden="1">
      <c r="B23700" s="49" t="s">
        <v>21736</v>
      </c>
      <c r="C23700" s="49" t="s">
        <v>206</v>
      </c>
    </row>
    <row r="23701" spans="2:3" hidden="1">
      <c r="B23701" s="49" t="s">
        <v>21737</v>
      </c>
      <c r="C23701" s="49" t="s">
        <v>206</v>
      </c>
    </row>
    <row r="23702" spans="2:3" hidden="1">
      <c r="B23702" s="49" t="s">
        <v>21738</v>
      </c>
      <c r="C23702" s="49" t="s">
        <v>206</v>
      </c>
    </row>
    <row r="23703" spans="2:3" hidden="1">
      <c r="B23703" s="49" t="s">
        <v>21739</v>
      </c>
      <c r="C23703" s="49" t="s">
        <v>206</v>
      </c>
    </row>
    <row r="23704" spans="2:3" hidden="1">
      <c r="B23704" s="49" t="s">
        <v>21740</v>
      </c>
      <c r="C23704" s="49" t="s">
        <v>206</v>
      </c>
    </row>
    <row r="23705" spans="2:3" hidden="1">
      <c r="B23705" s="49" t="s">
        <v>21741</v>
      </c>
      <c r="C23705" s="49" t="s">
        <v>206</v>
      </c>
    </row>
    <row r="23706" spans="2:3" hidden="1">
      <c r="B23706" s="49" t="s">
        <v>21742</v>
      </c>
      <c r="C23706" s="49" t="s">
        <v>206</v>
      </c>
    </row>
    <row r="23707" spans="2:3" hidden="1">
      <c r="B23707" s="49" t="s">
        <v>21743</v>
      </c>
      <c r="C23707" s="49" t="s">
        <v>206</v>
      </c>
    </row>
    <row r="23708" spans="2:3" hidden="1">
      <c r="B23708" s="49" t="s">
        <v>21744</v>
      </c>
      <c r="C23708" s="49" t="s">
        <v>210</v>
      </c>
    </row>
    <row r="23709" spans="2:3" hidden="1">
      <c r="B23709" s="49" t="s">
        <v>21745</v>
      </c>
      <c r="C23709" s="49" t="s">
        <v>213</v>
      </c>
    </row>
    <row r="23710" spans="2:3" hidden="1">
      <c r="B23710" s="49" t="s">
        <v>21746</v>
      </c>
      <c r="C23710" s="49" t="s">
        <v>213</v>
      </c>
    </row>
    <row r="23711" spans="2:3" hidden="1">
      <c r="B23711" s="49" t="s">
        <v>21747</v>
      </c>
      <c r="C23711" s="49" t="s">
        <v>213</v>
      </c>
    </row>
    <row r="23712" spans="2:3" hidden="1">
      <c r="B23712" s="49" t="s">
        <v>21748</v>
      </c>
      <c r="C23712" s="49" t="s">
        <v>213</v>
      </c>
    </row>
    <row r="23713" spans="2:3" hidden="1">
      <c r="B23713" s="49" t="s">
        <v>21749</v>
      </c>
      <c r="C23713" s="49" t="s">
        <v>213</v>
      </c>
    </row>
    <row r="23714" spans="2:3" hidden="1">
      <c r="B23714" s="49" t="s">
        <v>21750</v>
      </c>
      <c r="C23714" s="49" t="s">
        <v>213</v>
      </c>
    </row>
    <row r="23715" spans="2:3" hidden="1">
      <c r="B23715" s="49" t="s">
        <v>21751</v>
      </c>
      <c r="C23715" s="49" t="s">
        <v>213</v>
      </c>
    </row>
    <row r="23716" spans="2:3" hidden="1">
      <c r="B23716" s="49" t="s">
        <v>21752</v>
      </c>
      <c r="C23716" s="49" t="s">
        <v>213</v>
      </c>
    </row>
    <row r="23717" spans="2:3" hidden="1">
      <c r="B23717" s="49" t="s">
        <v>21753</v>
      </c>
      <c r="C23717" s="49" t="s">
        <v>213</v>
      </c>
    </row>
    <row r="23718" spans="2:3" hidden="1">
      <c r="B23718" s="49" t="s">
        <v>21754</v>
      </c>
      <c r="C23718" s="49" t="s">
        <v>213</v>
      </c>
    </row>
    <row r="23719" spans="2:3" hidden="1">
      <c r="B23719" s="49" t="s">
        <v>21755</v>
      </c>
      <c r="C23719" s="49" t="s">
        <v>213</v>
      </c>
    </row>
    <row r="23720" spans="2:3" hidden="1">
      <c r="B23720" s="49" t="s">
        <v>21756</v>
      </c>
      <c r="C23720" s="49" t="s">
        <v>213</v>
      </c>
    </row>
    <row r="23721" spans="2:3" hidden="1">
      <c r="B23721" s="49" t="s">
        <v>21757</v>
      </c>
      <c r="C23721" s="49" t="s">
        <v>213</v>
      </c>
    </row>
    <row r="23722" spans="2:3" hidden="1">
      <c r="B23722" s="49" t="s">
        <v>21758</v>
      </c>
      <c r="C23722" s="49" t="s">
        <v>213</v>
      </c>
    </row>
    <row r="23723" spans="2:3" hidden="1">
      <c r="B23723" s="49" t="s">
        <v>21759</v>
      </c>
      <c r="C23723" s="49" t="s">
        <v>213</v>
      </c>
    </row>
    <row r="23724" spans="2:3" hidden="1">
      <c r="B23724" s="49" t="s">
        <v>21760</v>
      </c>
      <c r="C23724" s="49" t="s">
        <v>213</v>
      </c>
    </row>
    <row r="23725" spans="2:3" hidden="1">
      <c r="B23725" s="49" t="s">
        <v>21761</v>
      </c>
      <c r="C23725" s="49" t="s">
        <v>213</v>
      </c>
    </row>
    <row r="23726" spans="2:3" hidden="1">
      <c r="B23726" s="49" t="s">
        <v>21762</v>
      </c>
      <c r="C23726" s="49" t="s">
        <v>213</v>
      </c>
    </row>
    <row r="23727" spans="2:3" hidden="1">
      <c r="B23727" s="49" t="s">
        <v>21763</v>
      </c>
      <c r="C23727" s="49" t="s">
        <v>210</v>
      </c>
    </row>
    <row r="23728" spans="2:3" hidden="1">
      <c r="B23728" s="49" t="s">
        <v>21764</v>
      </c>
      <c r="C23728" s="49" t="s">
        <v>210</v>
      </c>
    </row>
    <row r="23729" spans="2:3" hidden="1">
      <c r="B23729" s="49" t="s">
        <v>21765</v>
      </c>
      <c r="C23729" s="49" t="s">
        <v>210</v>
      </c>
    </row>
    <row r="23730" spans="2:3" hidden="1">
      <c r="B23730" s="49" t="s">
        <v>21766</v>
      </c>
      <c r="C23730" s="49" t="s">
        <v>213</v>
      </c>
    </row>
    <row r="23731" spans="2:3" hidden="1">
      <c r="B23731" s="49" t="s">
        <v>21767</v>
      </c>
      <c r="C23731" s="49" t="s">
        <v>213</v>
      </c>
    </row>
    <row r="23732" spans="2:3" hidden="1">
      <c r="B23732" s="49" t="s">
        <v>21768</v>
      </c>
      <c r="C23732" s="49" t="s">
        <v>213</v>
      </c>
    </row>
    <row r="23733" spans="2:3" hidden="1">
      <c r="B23733" s="49" t="s">
        <v>21769</v>
      </c>
      <c r="C23733" s="49" t="s">
        <v>213</v>
      </c>
    </row>
    <row r="23734" spans="2:3" hidden="1">
      <c r="B23734" s="49" t="s">
        <v>21770</v>
      </c>
      <c r="C23734" s="49" t="s">
        <v>213</v>
      </c>
    </row>
    <row r="23735" spans="2:3" hidden="1">
      <c r="B23735" s="49" t="s">
        <v>21771</v>
      </c>
      <c r="C23735" s="49" t="s">
        <v>213</v>
      </c>
    </row>
    <row r="23736" spans="2:3" hidden="1">
      <c r="B23736" s="49" t="s">
        <v>21772</v>
      </c>
      <c r="C23736" s="49" t="s">
        <v>213</v>
      </c>
    </row>
    <row r="23737" spans="2:3" hidden="1">
      <c r="B23737" s="49" t="s">
        <v>21773</v>
      </c>
      <c r="C23737" s="49" t="s">
        <v>213</v>
      </c>
    </row>
    <row r="23738" spans="2:3" hidden="1">
      <c r="B23738" s="49" t="s">
        <v>21774</v>
      </c>
      <c r="C23738" s="49" t="s">
        <v>213</v>
      </c>
    </row>
    <row r="23739" spans="2:3" hidden="1">
      <c r="B23739" s="49" t="s">
        <v>21775</v>
      </c>
      <c r="C23739" s="49" t="s">
        <v>213</v>
      </c>
    </row>
    <row r="23740" spans="2:3" hidden="1">
      <c r="B23740" s="49" t="s">
        <v>21776</v>
      </c>
      <c r="C23740" s="49" t="s">
        <v>213</v>
      </c>
    </row>
    <row r="23741" spans="2:3" hidden="1">
      <c r="B23741" s="49" t="s">
        <v>21777</v>
      </c>
      <c r="C23741" s="49" t="s">
        <v>213</v>
      </c>
    </row>
    <row r="23742" spans="2:3" hidden="1">
      <c r="B23742" s="49" t="s">
        <v>21778</v>
      </c>
      <c r="C23742" s="49" t="s">
        <v>213</v>
      </c>
    </row>
    <row r="23743" spans="2:3" hidden="1">
      <c r="B23743" s="49" t="s">
        <v>21779</v>
      </c>
      <c r="C23743" s="49" t="s">
        <v>213</v>
      </c>
    </row>
    <row r="23744" spans="2:3" hidden="1">
      <c r="B23744" s="49" t="s">
        <v>21780</v>
      </c>
      <c r="C23744" s="49" t="s">
        <v>213</v>
      </c>
    </row>
    <row r="23745" spans="2:3" hidden="1">
      <c r="B23745" s="49" t="s">
        <v>21781</v>
      </c>
      <c r="C23745" s="49" t="s">
        <v>213</v>
      </c>
    </row>
    <row r="23746" spans="2:3" hidden="1">
      <c r="B23746" s="49" t="s">
        <v>21782</v>
      </c>
      <c r="C23746" s="49" t="s">
        <v>213</v>
      </c>
    </row>
    <row r="23747" spans="2:3" hidden="1">
      <c r="B23747" s="49" t="s">
        <v>21783</v>
      </c>
      <c r="C23747" s="49" t="s">
        <v>213</v>
      </c>
    </row>
    <row r="23748" spans="2:3" hidden="1">
      <c r="B23748" s="49" t="s">
        <v>21784</v>
      </c>
      <c r="C23748" s="49" t="s">
        <v>213</v>
      </c>
    </row>
    <row r="23749" spans="2:3" hidden="1">
      <c r="B23749" s="49" t="s">
        <v>21785</v>
      </c>
      <c r="C23749" s="49" t="s">
        <v>210</v>
      </c>
    </row>
    <row r="23750" spans="2:3" hidden="1">
      <c r="B23750" s="49" t="s">
        <v>21786</v>
      </c>
      <c r="C23750" s="49" t="s">
        <v>210</v>
      </c>
    </row>
    <row r="23751" spans="2:3" hidden="1">
      <c r="B23751" s="49" t="s">
        <v>21787</v>
      </c>
      <c r="C23751" s="49" t="s">
        <v>210</v>
      </c>
    </row>
    <row r="23752" spans="2:3" hidden="1">
      <c r="B23752" s="49" t="s">
        <v>21788</v>
      </c>
      <c r="C23752" s="49" t="s">
        <v>213</v>
      </c>
    </row>
    <row r="23753" spans="2:3" hidden="1">
      <c r="B23753" s="49" t="s">
        <v>21789</v>
      </c>
      <c r="C23753" s="49" t="s">
        <v>213</v>
      </c>
    </row>
    <row r="23754" spans="2:3" hidden="1">
      <c r="B23754" s="49" t="s">
        <v>21790</v>
      </c>
      <c r="C23754" s="49" t="s">
        <v>213</v>
      </c>
    </row>
    <row r="23755" spans="2:3" hidden="1">
      <c r="B23755" s="49" t="s">
        <v>21791</v>
      </c>
      <c r="C23755" s="49" t="s">
        <v>213</v>
      </c>
    </row>
    <row r="23756" spans="2:3" hidden="1">
      <c r="B23756" s="49" t="s">
        <v>21792</v>
      </c>
      <c r="C23756" s="49" t="s">
        <v>213</v>
      </c>
    </row>
    <row r="23757" spans="2:3" hidden="1">
      <c r="B23757" s="49" t="s">
        <v>21793</v>
      </c>
      <c r="C23757" s="49" t="s">
        <v>213</v>
      </c>
    </row>
    <row r="23758" spans="2:3" hidden="1">
      <c r="B23758" s="49" t="s">
        <v>21794</v>
      </c>
      <c r="C23758" s="49" t="s">
        <v>213</v>
      </c>
    </row>
    <row r="23759" spans="2:3" hidden="1">
      <c r="B23759" s="49" t="s">
        <v>21795</v>
      </c>
      <c r="C23759" s="49" t="s">
        <v>213</v>
      </c>
    </row>
    <row r="23760" spans="2:3" hidden="1">
      <c r="B23760" s="49" t="s">
        <v>21796</v>
      </c>
      <c r="C23760" s="49" t="s">
        <v>213</v>
      </c>
    </row>
    <row r="23761" spans="2:3" hidden="1">
      <c r="B23761" s="49" t="s">
        <v>21797</v>
      </c>
      <c r="C23761" s="49" t="s">
        <v>213</v>
      </c>
    </row>
    <row r="23762" spans="2:3" hidden="1">
      <c r="B23762" s="49" t="s">
        <v>21798</v>
      </c>
      <c r="C23762" s="49" t="s">
        <v>213</v>
      </c>
    </row>
    <row r="23763" spans="2:3" hidden="1">
      <c r="B23763" s="49" t="s">
        <v>21799</v>
      </c>
      <c r="C23763" s="49" t="s">
        <v>213</v>
      </c>
    </row>
    <row r="23764" spans="2:3" hidden="1">
      <c r="B23764" s="49" t="s">
        <v>21800</v>
      </c>
      <c r="C23764" s="49" t="s">
        <v>213</v>
      </c>
    </row>
    <row r="23765" spans="2:3" hidden="1">
      <c r="B23765" s="49" t="s">
        <v>21801</v>
      </c>
      <c r="C23765" s="49" t="s">
        <v>213</v>
      </c>
    </row>
    <row r="23766" spans="2:3" hidden="1">
      <c r="B23766" s="49" t="s">
        <v>21802</v>
      </c>
      <c r="C23766" s="49" t="s">
        <v>213</v>
      </c>
    </row>
    <row r="23767" spans="2:3" hidden="1">
      <c r="B23767" s="49" t="s">
        <v>21803</v>
      </c>
      <c r="C23767" s="49" t="s">
        <v>213</v>
      </c>
    </row>
    <row r="23768" spans="2:3" hidden="1">
      <c r="B23768" s="49" t="s">
        <v>21804</v>
      </c>
      <c r="C23768" s="49" t="s">
        <v>213</v>
      </c>
    </row>
    <row r="23769" spans="2:3" hidden="1">
      <c r="B23769" s="49" t="s">
        <v>21805</v>
      </c>
      <c r="C23769" s="49" t="s">
        <v>213</v>
      </c>
    </row>
    <row r="23770" spans="2:3" hidden="1">
      <c r="B23770" s="49" t="s">
        <v>21806</v>
      </c>
      <c r="C23770" s="49" t="s">
        <v>210</v>
      </c>
    </row>
    <row r="23771" spans="2:3" hidden="1">
      <c r="B23771" s="49" t="s">
        <v>21807</v>
      </c>
      <c r="C23771" s="49" t="s">
        <v>210</v>
      </c>
    </row>
    <row r="23772" spans="2:3" hidden="1">
      <c r="B23772" s="49" t="s">
        <v>21808</v>
      </c>
      <c r="C23772" s="49" t="s">
        <v>213</v>
      </c>
    </row>
    <row r="23773" spans="2:3" hidden="1">
      <c r="B23773" s="49" t="s">
        <v>21809</v>
      </c>
      <c r="C23773" s="49" t="s">
        <v>213</v>
      </c>
    </row>
    <row r="23774" spans="2:3" hidden="1">
      <c r="B23774" s="49" t="s">
        <v>21810</v>
      </c>
      <c r="C23774" s="49" t="s">
        <v>213</v>
      </c>
    </row>
    <row r="23775" spans="2:3" hidden="1">
      <c r="B23775" s="49" t="s">
        <v>21811</v>
      </c>
      <c r="C23775" s="49" t="s">
        <v>213</v>
      </c>
    </row>
    <row r="23776" spans="2:3" hidden="1">
      <c r="B23776" s="49" t="s">
        <v>21812</v>
      </c>
      <c r="C23776" s="49" t="s">
        <v>213</v>
      </c>
    </row>
    <row r="23777" spans="2:3" hidden="1">
      <c r="B23777" s="49" t="s">
        <v>21813</v>
      </c>
      <c r="C23777" s="49" t="s">
        <v>213</v>
      </c>
    </row>
    <row r="23778" spans="2:3" hidden="1">
      <c r="B23778" s="49" t="s">
        <v>21814</v>
      </c>
      <c r="C23778" s="49" t="s">
        <v>213</v>
      </c>
    </row>
    <row r="23779" spans="2:3" hidden="1">
      <c r="B23779" s="49" t="s">
        <v>21815</v>
      </c>
      <c r="C23779" s="49" t="s">
        <v>213</v>
      </c>
    </row>
    <row r="23780" spans="2:3" hidden="1">
      <c r="B23780" s="49" t="s">
        <v>21816</v>
      </c>
      <c r="C23780" s="49" t="s">
        <v>213</v>
      </c>
    </row>
    <row r="23781" spans="2:3" hidden="1">
      <c r="B23781" s="49" t="s">
        <v>21817</v>
      </c>
      <c r="C23781" s="49" t="s">
        <v>213</v>
      </c>
    </row>
    <row r="23782" spans="2:3" hidden="1">
      <c r="B23782" s="49" t="s">
        <v>21818</v>
      </c>
      <c r="C23782" s="49" t="s">
        <v>213</v>
      </c>
    </row>
    <row r="23783" spans="2:3" hidden="1">
      <c r="B23783" s="49" t="s">
        <v>21819</v>
      </c>
      <c r="C23783" s="49" t="s">
        <v>213</v>
      </c>
    </row>
    <row r="23784" spans="2:3" hidden="1">
      <c r="B23784" s="49" t="s">
        <v>21820</v>
      </c>
      <c r="C23784" s="49" t="s">
        <v>213</v>
      </c>
    </row>
    <row r="23785" spans="2:3" hidden="1">
      <c r="B23785" s="49" t="s">
        <v>21821</v>
      </c>
      <c r="C23785" s="49" t="s">
        <v>213</v>
      </c>
    </row>
    <row r="23786" spans="2:3" hidden="1">
      <c r="B23786" s="49" t="s">
        <v>21822</v>
      </c>
      <c r="C23786" s="49" t="s">
        <v>213</v>
      </c>
    </row>
    <row r="23787" spans="2:3" hidden="1">
      <c r="B23787" s="49" t="s">
        <v>21823</v>
      </c>
      <c r="C23787" s="49" t="s">
        <v>206</v>
      </c>
    </row>
    <row r="23788" spans="2:3" hidden="1">
      <c r="B23788" s="49" t="s">
        <v>21824</v>
      </c>
      <c r="C23788" s="49" t="s">
        <v>206</v>
      </c>
    </row>
    <row r="23789" spans="2:3" hidden="1">
      <c r="B23789" s="49" t="s">
        <v>21825</v>
      </c>
      <c r="C23789" s="49" t="s">
        <v>206</v>
      </c>
    </row>
    <row r="23790" spans="2:3" hidden="1">
      <c r="B23790" s="49" t="s">
        <v>21826</v>
      </c>
      <c r="C23790" s="49" t="s">
        <v>206</v>
      </c>
    </row>
    <row r="23791" spans="2:3" hidden="1">
      <c r="B23791" s="49" t="s">
        <v>21827</v>
      </c>
      <c r="C23791" s="49" t="s">
        <v>206</v>
      </c>
    </row>
    <row r="23792" spans="2:3" hidden="1">
      <c r="B23792" s="49" t="s">
        <v>21828</v>
      </c>
      <c r="C23792" s="49" t="s">
        <v>206</v>
      </c>
    </row>
    <row r="23793" spans="2:3" hidden="1">
      <c r="B23793" s="49" t="s">
        <v>21829</v>
      </c>
      <c r="C23793" s="49" t="s">
        <v>206</v>
      </c>
    </row>
    <row r="23794" spans="2:3" hidden="1">
      <c r="B23794" s="49" t="s">
        <v>21830</v>
      </c>
      <c r="C23794" s="49" t="s">
        <v>206</v>
      </c>
    </row>
    <row r="23795" spans="2:3" hidden="1">
      <c r="B23795" s="49" t="s">
        <v>21831</v>
      </c>
      <c r="C23795" s="49" t="s">
        <v>210</v>
      </c>
    </row>
    <row r="23796" spans="2:3" hidden="1">
      <c r="B23796" s="49" t="s">
        <v>21832</v>
      </c>
      <c r="C23796" s="49" t="s">
        <v>213</v>
      </c>
    </row>
    <row r="23797" spans="2:3" hidden="1">
      <c r="B23797" s="49" t="s">
        <v>21833</v>
      </c>
      <c r="C23797" s="49" t="s">
        <v>213</v>
      </c>
    </row>
    <row r="23798" spans="2:3" hidden="1">
      <c r="B23798" s="49" t="s">
        <v>21834</v>
      </c>
      <c r="C23798" s="49" t="s">
        <v>213</v>
      </c>
    </row>
    <row r="23799" spans="2:3" hidden="1">
      <c r="B23799" s="49" t="s">
        <v>21835</v>
      </c>
      <c r="C23799" s="49" t="s">
        <v>213</v>
      </c>
    </row>
    <row r="23800" spans="2:3" hidden="1">
      <c r="B23800" s="49" t="s">
        <v>21836</v>
      </c>
      <c r="C23800" s="49" t="s">
        <v>213</v>
      </c>
    </row>
    <row r="23801" spans="2:3" hidden="1">
      <c r="B23801" s="49" t="s">
        <v>21837</v>
      </c>
      <c r="C23801" s="49" t="s">
        <v>213</v>
      </c>
    </row>
    <row r="23802" spans="2:3" hidden="1">
      <c r="B23802" s="49" t="s">
        <v>21838</v>
      </c>
      <c r="C23802" s="49" t="s">
        <v>213</v>
      </c>
    </row>
    <row r="23803" spans="2:3" hidden="1">
      <c r="B23803" s="49" t="s">
        <v>21839</v>
      </c>
      <c r="C23803" s="49" t="s">
        <v>213</v>
      </c>
    </row>
    <row r="23804" spans="2:3" hidden="1">
      <c r="B23804" s="49" t="s">
        <v>21840</v>
      </c>
      <c r="C23804" s="49" t="s">
        <v>213</v>
      </c>
    </row>
    <row r="23805" spans="2:3" hidden="1">
      <c r="B23805" s="49" t="s">
        <v>21841</v>
      </c>
      <c r="C23805" s="49" t="s">
        <v>213</v>
      </c>
    </row>
    <row r="23806" spans="2:3" hidden="1">
      <c r="B23806" s="49" t="s">
        <v>21842</v>
      </c>
      <c r="C23806" s="49" t="s">
        <v>213</v>
      </c>
    </row>
    <row r="23807" spans="2:3" hidden="1">
      <c r="B23807" s="49" t="s">
        <v>21843</v>
      </c>
      <c r="C23807" s="49" t="s">
        <v>213</v>
      </c>
    </row>
    <row r="23808" spans="2:3" hidden="1">
      <c r="B23808" s="49" t="s">
        <v>21844</v>
      </c>
      <c r="C23808" s="49" t="s">
        <v>213</v>
      </c>
    </row>
    <row r="23809" spans="2:3" hidden="1">
      <c r="B23809" s="49" t="s">
        <v>21845</v>
      </c>
      <c r="C23809" s="49" t="s">
        <v>213</v>
      </c>
    </row>
    <row r="23810" spans="2:3" hidden="1">
      <c r="B23810" s="49" t="s">
        <v>21846</v>
      </c>
      <c r="C23810" s="49" t="s">
        <v>213</v>
      </c>
    </row>
    <row r="23811" spans="2:3" hidden="1">
      <c r="B23811" s="49" t="s">
        <v>21847</v>
      </c>
      <c r="C23811" s="49" t="s">
        <v>213</v>
      </c>
    </row>
    <row r="23812" spans="2:3" hidden="1">
      <c r="B23812" s="49" t="s">
        <v>21848</v>
      </c>
      <c r="C23812" s="49" t="s">
        <v>213</v>
      </c>
    </row>
    <row r="23813" spans="2:3" hidden="1">
      <c r="B23813" s="49" t="s">
        <v>21849</v>
      </c>
      <c r="C23813" s="49" t="s">
        <v>213</v>
      </c>
    </row>
    <row r="23814" spans="2:3" hidden="1">
      <c r="B23814" s="49" t="s">
        <v>21850</v>
      </c>
      <c r="C23814" s="49" t="s">
        <v>213</v>
      </c>
    </row>
    <row r="23815" spans="2:3" hidden="1">
      <c r="B23815" s="49" t="s">
        <v>21851</v>
      </c>
      <c r="C23815" s="49" t="s">
        <v>213</v>
      </c>
    </row>
    <row r="23816" spans="2:3" hidden="1">
      <c r="B23816" s="49" t="s">
        <v>21852</v>
      </c>
      <c r="C23816" s="49" t="s">
        <v>213</v>
      </c>
    </row>
    <row r="23817" spans="2:3" hidden="1">
      <c r="B23817" s="49" t="s">
        <v>21853</v>
      </c>
      <c r="C23817" s="49" t="s">
        <v>213</v>
      </c>
    </row>
    <row r="23818" spans="2:3" hidden="1">
      <c r="B23818" s="49" t="s">
        <v>21854</v>
      </c>
      <c r="C23818" s="49" t="s">
        <v>213</v>
      </c>
    </row>
    <row r="23819" spans="2:3" hidden="1">
      <c r="B23819" s="49" t="s">
        <v>21855</v>
      </c>
      <c r="C23819" s="49" t="s">
        <v>213</v>
      </c>
    </row>
    <row r="23820" spans="2:3" hidden="1">
      <c r="B23820" s="49" t="s">
        <v>21856</v>
      </c>
      <c r="C23820" s="49" t="s">
        <v>213</v>
      </c>
    </row>
    <row r="23821" spans="2:3" hidden="1">
      <c r="B23821" s="49" t="s">
        <v>21857</v>
      </c>
      <c r="C23821" s="49" t="s">
        <v>213</v>
      </c>
    </row>
    <row r="23822" spans="2:3" hidden="1">
      <c r="B23822" s="49" t="s">
        <v>21858</v>
      </c>
      <c r="C23822" s="49" t="s">
        <v>213</v>
      </c>
    </row>
    <row r="23823" spans="2:3" hidden="1">
      <c r="B23823" s="49" t="s">
        <v>21859</v>
      </c>
      <c r="C23823" s="49" t="s">
        <v>213</v>
      </c>
    </row>
    <row r="23824" spans="2:3" hidden="1">
      <c r="B23824" s="49" t="s">
        <v>21860</v>
      </c>
      <c r="C23824" s="49" t="s">
        <v>213</v>
      </c>
    </row>
    <row r="23825" spans="2:3" hidden="1">
      <c r="B23825" s="49" t="s">
        <v>21861</v>
      </c>
      <c r="C23825" s="49" t="s">
        <v>213</v>
      </c>
    </row>
    <row r="23826" spans="2:3" hidden="1">
      <c r="B23826" s="49" t="s">
        <v>21862</v>
      </c>
      <c r="C23826" s="49" t="s">
        <v>213</v>
      </c>
    </row>
    <row r="23827" spans="2:3" hidden="1">
      <c r="B23827" s="49" t="s">
        <v>21863</v>
      </c>
      <c r="C23827" s="49" t="s">
        <v>213</v>
      </c>
    </row>
    <row r="23828" spans="2:3" hidden="1">
      <c r="B23828" s="49" t="s">
        <v>21864</v>
      </c>
      <c r="C23828" s="49" t="s">
        <v>213</v>
      </c>
    </row>
    <row r="23829" spans="2:3" hidden="1">
      <c r="B23829" s="49" t="s">
        <v>21865</v>
      </c>
      <c r="C23829" s="49" t="s">
        <v>213</v>
      </c>
    </row>
    <row r="23830" spans="2:3" hidden="1">
      <c r="B23830" s="49" t="s">
        <v>21866</v>
      </c>
      <c r="C23830" s="49" t="s">
        <v>213</v>
      </c>
    </row>
    <row r="23831" spans="2:3" hidden="1">
      <c r="B23831" s="49" t="s">
        <v>21867</v>
      </c>
      <c r="C23831" s="49" t="s">
        <v>213</v>
      </c>
    </row>
    <row r="23832" spans="2:3" hidden="1">
      <c r="B23832" s="49" t="s">
        <v>21868</v>
      </c>
      <c r="C23832" s="49" t="s">
        <v>213</v>
      </c>
    </row>
    <row r="23833" spans="2:3" hidden="1">
      <c r="B23833" s="49" t="s">
        <v>21869</v>
      </c>
      <c r="C23833" s="49" t="s">
        <v>213</v>
      </c>
    </row>
    <row r="23834" spans="2:3" hidden="1">
      <c r="B23834" s="49" t="s">
        <v>21870</v>
      </c>
      <c r="C23834" s="49" t="s">
        <v>213</v>
      </c>
    </row>
    <row r="23835" spans="2:3" hidden="1">
      <c r="B23835" s="49" t="s">
        <v>21871</v>
      </c>
      <c r="C23835" s="49" t="s">
        <v>213</v>
      </c>
    </row>
    <row r="23836" spans="2:3" hidden="1">
      <c r="B23836" s="49" t="s">
        <v>21872</v>
      </c>
      <c r="C23836" s="49" t="s">
        <v>213</v>
      </c>
    </row>
    <row r="23837" spans="2:3" hidden="1">
      <c r="B23837" s="49" t="s">
        <v>21873</v>
      </c>
      <c r="C23837" s="49" t="s">
        <v>213</v>
      </c>
    </row>
    <row r="23838" spans="2:3" hidden="1">
      <c r="B23838" s="49" t="s">
        <v>21874</v>
      </c>
      <c r="C23838" s="49" t="s">
        <v>213</v>
      </c>
    </row>
    <row r="23839" spans="2:3" hidden="1">
      <c r="B23839" s="49" t="s">
        <v>21875</v>
      </c>
      <c r="C23839" s="49" t="s">
        <v>213</v>
      </c>
    </row>
    <row r="23840" spans="2:3" hidden="1">
      <c r="B23840" s="49" t="s">
        <v>21876</v>
      </c>
      <c r="C23840" s="49" t="s">
        <v>213</v>
      </c>
    </row>
    <row r="23841" spans="2:3" hidden="1">
      <c r="B23841" s="49" t="s">
        <v>21877</v>
      </c>
      <c r="C23841" s="49" t="s">
        <v>213</v>
      </c>
    </row>
    <row r="23842" spans="2:3" hidden="1">
      <c r="B23842" s="49" t="s">
        <v>21878</v>
      </c>
      <c r="C23842" s="49" t="s">
        <v>213</v>
      </c>
    </row>
    <row r="23843" spans="2:3" hidden="1">
      <c r="B23843" s="49" t="s">
        <v>21879</v>
      </c>
      <c r="C23843" s="49" t="s">
        <v>213</v>
      </c>
    </row>
    <row r="23844" spans="2:3" hidden="1">
      <c r="B23844" s="49" t="s">
        <v>21880</v>
      </c>
      <c r="C23844" s="49" t="s">
        <v>213</v>
      </c>
    </row>
    <row r="23845" spans="2:3" hidden="1">
      <c r="B23845" s="49" t="s">
        <v>21881</v>
      </c>
      <c r="C23845" s="49" t="s">
        <v>213</v>
      </c>
    </row>
    <row r="23846" spans="2:3" hidden="1">
      <c r="B23846" s="49" t="s">
        <v>21882</v>
      </c>
      <c r="C23846" s="49" t="s">
        <v>213</v>
      </c>
    </row>
    <row r="23847" spans="2:3" hidden="1">
      <c r="B23847" s="49" t="s">
        <v>21883</v>
      </c>
      <c r="C23847" s="49" t="s">
        <v>213</v>
      </c>
    </row>
    <row r="23848" spans="2:3" hidden="1">
      <c r="B23848" s="49" t="s">
        <v>21884</v>
      </c>
      <c r="C23848" s="49" t="s">
        <v>213</v>
      </c>
    </row>
    <row r="23849" spans="2:3" hidden="1">
      <c r="B23849" s="49" t="s">
        <v>21885</v>
      </c>
      <c r="C23849" s="49" t="s">
        <v>211</v>
      </c>
    </row>
    <row r="23850" spans="2:3" hidden="1">
      <c r="B23850" s="49" t="s">
        <v>21886</v>
      </c>
      <c r="C23850" s="49" t="s">
        <v>211</v>
      </c>
    </row>
    <row r="23851" spans="2:3" hidden="1">
      <c r="B23851" s="49" t="s">
        <v>21887</v>
      </c>
      <c r="C23851" s="49" t="s">
        <v>211</v>
      </c>
    </row>
    <row r="23852" spans="2:3" hidden="1">
      <c r="B23852" s="49" t="s">
        <v>21888</v>
      </c>
      <c r="C23852" s="49" t="s">
        <v>211</v>
      </c>
    </row>
    <row r="23853" spans="2:3" hidden="1">
      <c r="B23853" s="49" t="s">
        <v>21889</v>
      </c>
      <c r="C23853" s="49" t="s">
        <v>211</v>
      </c>
    </row>
    <row r="23854" spans="2:3" hidden="1">
      <c r="B23854" s="49" t="s">
        <v>21890</v>
      </c>
      <c r="C23854" s="49" t="s">
        <v>211</v>
      </c>
    </row>
    <row r="23855" spans="2:3" hidden="1">
      <c r="B23855" s="49" t="s">
        <v>21891</v>
      </c>
      <c r="C23855" s="49" t="s">
        <v>211</v>
      </c>
    </row>
    <row r="23856" spans="2:3" hidden="1">
      <c r="B23856" s="49" t="s">
        <v>21892</v>
      </c>
      <c r="C23856" s="49" t="s">
        <v>211</v>
      </c>
    </row>
    <row r="23857" spans="2:3" hidden="1">
      <c r="B23857" s="49" t="s">
        <v>21893</v>
      </c>
      <c r="C23857" s="49" t="s">
        <v>211</v>
      </c>
    </row>
    <row r="23858" spans="2:3" hidden="1">
      <c r="B23858" s="49" t="s">
        <v>21894</v>
      </c>
      <c r="C23858" s="49" t="s">
        <v>211</v>
      </c>
    </row>
    <row r="23859" spans="2:3" hidden="1">
      <c r="B23859" s="49" t="s">
        <v>21895</v>
      </c>
      <c r="C23859" s="49" t="s">
        <v>211</v>
      </c>
    </row>
    <row r="23860" spans="2:3" hidden="1">
      <c r="B23860" s="49" t="s">
        <v>21896</v>
      </c>
      <c r="C23860" s="49" t="s">
        <v>211</v>
      </c>
    </row>
    <row r="23861" spans="2:3" hidden="1">
      <c r="B23861" s="49" t="s">
        <v>21897</v>
      </c>
      <c r="C23861" s="49" t="s">
        <v>211</v>
      </c>
    </row>
    <row r="23862" spans="2:3" hidden="1">
      <c r="B23862" s="49" t="s">
        <v>21898</v>
      </c>
      <c r="C23862" s="49" t="s">
        <v>211</v>
      </c>
    </row>
    <row r="23863" spans="2:3" hidden="1">
      <c r="B23863" s="49" t="s">
        <v>21899</v>
      </c>
      <c r="C23863" s="49" t="s">
        <v>211</v>
      </c>
    </row>
    <row r="23864" spans="2:3" hidden="1">
      <c r="B23864" s="49" t="s">
        <v>21900</v>
      </c>
      <c r="C23864" s="49" t="s">
        <v>211</v>
      </c>
    </row>
    <row r="23865" spans="2:3" hidden="1">
      <c r="B23865" s="49" t="s">
        <v>21901</v>
      </c>
      <c r="C23865" s="49" t="s">
        <v>211</v>
      </c>
    </row>
    <row r="23866" spans="2:3" hidden="1">
      <c r="B23866" s="49" t="s">
        <v>21902</v>
      </c>
      <c r="C23866" s="49" t="s">
        <v>211</v>
      </c>
    </row>
    <row r="23867" spans="2:3" hidden="1">
      <c r="B23867" s="49" t="s">
        <v>21903</v>
      </c>
      <c r="C23867" s="49" t="s">
        <v>211</v>
      </c>
    </row>
    <row r="23868" spans="2:3" hidden="1">
      <c r="B23868" s="49" t="s">
        <v>21904</v>
      </c>
      <c r="C23868" s="49" t="s">
        <v>211</v>
      </c>
    </row>
    <row r="23869" spans="2:3" hidden="1">
      <c r="B23869" s="49" t="s">
        <v>21905</v>
      </c>
      <c r="C23869" s="49" t="s">
        <v>211</v>
      </c>
    </row>
    <row r="23870" spans="2:3" hidden="1">
      <c r="B23870" s="49" t="s">
        <v>21906</v>
      </c>
      <c r="C23870" s="49" t="s">
        <v>211</v>
      </c>
    </row>
    <row r="23871" spans="2:3" hidden="1">
      <c r="B23871" s="49" t="s">
        <v>21907</v>
      </c>
      <c r="C23871" s="49" t="s">
        <v>211</v>
      </c>
    </row>
    <row r="23872" spans="2:3" hidden="1">
      <c r="B23872" s="49" t="s">
        <v>21908</v>
      </c>
      <c r="C23872" s="49" t="s">
        <v>211</v>
      </c>
    </row>
    <row r="23873" spans="2:3" hidden="1">
      <c r="B23873" s="49" t="s">
        <v>21909</v>
      </c>
      <c r="C23873" s="49" t="s">
        <v>211</v>
      </c>
    </row>
    <row r="23874" spans="2:3" hidden="1">
      <c r="B23874" s="49" t="s">
        <v>21910</v>
      </c>
      <c r="C23874" s="49" t="s">
        <v>211</v>
      </c>
    </row>
    <row r="23875" spans="2:3" hidden="1">
      <c r="B23875" s="49" t="s">
        <v>21911</v>
      </c>
      <c r="C23875" s="49" t="s">
        <v>210</v>
      </c>
    </row>
    <row r="23876" spans="2:3" hidden="1">
      <c r="B23876" s="49" t="s">
        <v>21912</v>
      </c>
      <c r="C23876" s="49" t="s">
        <v>210</v>
      </c>
    </row>
    <row r="23877" spans="2:3" hidden="1">
      <c r="B23877" s="49" t="s">
        <v>21913</v>
      </c>
      <c r="C23877" s="49" t="s">
        <v>210</v>
      </c>
    </row>
    <row r="23878" spans="2:3" hidden="1">
      <c r="B23878" s="49" t="s">
        <v>21914</v>
      </c>
      <c r="C23878" s="49" t="s">
        <v>210</v>
      </c>
    </row>
    <row r="23879" spans="2:3" hidden="1">
      <c r="B23879" s="49" t="s">
        <v>21915</v>
      </c>
      <c r="C23879" s="49" t="s">
        <v>210</v>
      </c>
    </row>
    <row r="23880" spans="2:3" hidden="1">
      <c r="B23880" s="49" t="s">
        <v>21916</v>
      </c>
      <c r="C23880" s="49" t="s">
        <v>210</v>
      </c>
    </row>
    <row r="23881" spans="2:3" hidden="1">
      <c r="B23881" s="49" t="s">
        <v>21917</v>
      </c>
      <c r="C23881" s="49" t="s">
        <v>210</v>
      </c>
    </row>
    <row r="23882" spans="2:3" hidden="1">
      <c r="B23882" s="49" t="s">
        <v>21918</v>
      </c>
      <c r="C23882" s="49" t="s">
        <v>210</v>
      </c>
    </row>
    <row r="23883" spans="2:3" hidden="1">
      <c r="B23883" s="49" t="s">
        <v>21919</v>
      </c>
      <c r="C23883" s="49" t="s">
        <v>210</v>
      </c>
    </row>
    <row r="23884" spans="2:3" hidden="1">
      <c r="B23884" s="49" t="s">
        <v>21920</v>
      </c>
      <c r="C23884" s="49" t="s">
        <v>210</v>
      </c>
    </row>
    <row r="23885" spans="2:3" hidden="1">
      <c r="B23885" s="49" t="s">
        <v>21921</v>
      </c>
      <c r="C23885" s="49" t="s">
        <v>210</v>
      </c>
    </row>
    <row r="23886" spans="2:3" hidden="1">
      <c r="B23886" s="49" t="s">
        <v>21922</v>
      </c>
      <c r="C23886" s="49" t="s">
        <v>210</v>
      </c>
    </row>
    <row r="23887" spans="2:3" hidden="1">
      <c r="B23887" s="49" t="s">
        <v>21923</v>
      </c>
      <c r="C23887" s="49" t="s">
        <v>210</v>
      </c>
    </row>
    <row r="23888" spans="2:3" hidden="1">
      <c r="B23888" s="49" t="s">
        <v>21924</v>
      </c>
      <c r="C23888" s="49" t="s">
        <v>210</v>
      </c>
    </row>
    <row r="23889" spans="2:3" hidden="1">
      <c r="B23889" s="49" t="s">
        <v>21925</v>
      </c>
      <c r="C23889" s="49" t="s">
        <v>210</v>
      </c>
    </row>
    <row r="23890" spans="2:3" hidden="1">
      <c r="B23890" s="49" t="s">
        <v>21926</v>
      </c>
      <c r="C23890" s="49" t="s">
        <v>210</v>
      </c>
    </row>
    <row r="23891" spans="2:3" hidden="1">
      <c r="B23891" s="49" t="s">
        <v>21927</v>
      </c>
      <c r="C23891" s="49" t="s">
        <v>210</v>
      </c>
    </row>
    <row r="23892" spans="2:3" hidden="1">
      <c r="B23892" s="49" t="s">
        <v>21928</v>
      </c>
      <c r="C23892" s="49" t="s">
        <v>210</v>
      </c>
    </row>
    <row r="23893" spans="2:3" hidden="1">
      <c r="B23893" s="49" t="s">
        <v>21929</v>
      </c>
      <c r="C23893" s="49" t="s">
        <v>210</v>
      </c>
    </row>
    <row r="23894" spans="2:3" hidden="1">
      <c r="B23894" s="49" t="s">
        <v>21930</v>
      </c>
      <c r="C23894" s="49" t="s">
        <v>210</v>
      </c>
    </row>
    <row r="23895" spans="2:3" hidden="1">
      <c r="B23895" s="49" t="s">
        <v>21931</v>
      </c>
      <c r="C23895" s="49" t="s">
        <v>210</v>
      </c>
    </row>
    <row r="23896" spans="2:3" hidden="1">
      <c r="B23896" s="49" t="s">
        <v>21932</v>
      </c>
      <c r="C23896" s="49" t="s">
        <v>210</v>
      </c>
    </row>
    <row r="23897" spans="2:3" hidden="1">
      <c r="B23897" s="49" t="s">
        <v>21933</v>
      </c>
      <c r="C23897" s="49" t="s">
        <v>210</v>
      </c>
    </row>
    <row r="23898" spans="2:3" hidden="1">
      <c r="B23898" s="49" t="s">
        <v>21934</v>
      </c>
      <c r="C23898" s="49" t="s">
        <v>210</v>
      </c>
    </row>
    <row r="23899" spans="2:3" hidden="1">
      <c r="B23899" s="49" t="s">
        <v>21935</v>
      </c>
      <c r="C23899" s="49" t="s">
        <v>210</v>
      </c>
    </row>
    <row r="23900" spans="2:3" hidden="1">
      <c r="B23900" s="49" t="s">
        <v>21936</v>
      </c>
      <c r="C23900" s="49" t="s">
        <v>210</v>
      </c>
    </row>
    <row r="23901" spans="2:3" hidden="1">
      <c r="B23901" s="49" t="s">
        <v>21937</v>
      </c>
      <c r="C23901" s="49" t="s">
        <v>210</v>
      </c>
    </row>
    <row r="23902" spans="2:3" hidden="1">
      <c r="B23902" s="49" t="s">
        <v>21938</v>
      </c>
      <c r="C23902" s="49" t="s">
        <v>210</v>
      </c>
    </row>
    <row r="23903" spans="2:3" hidden="1">
      <c r="B23903" s="49" t="s">
        <v>21939</v>
      </c>
      <c r="C23903" s="49" t="s">
        <v>210</v>
      </c>
    </row>
    <row r="23904" spans="2:3" hidden="1">
      <c r="B23904" s="49" t="s">
        <v>21940</v>
      </c>
      <c r="C23904" s="49" t="s">
        <v>210</v>
      </c>
    </row>
    <row r="23905" spans="2:3" hidden="1">
      <c r="B23905" s="49" t="s">
        <v>21941</v>
      </c>
      <c r="C23905" s="49" t="s">
        <v>210</v>
      </c>
    </row>
    <row r="23906" spans="2:3" hidden="1">
      <c r="B23906" s="49" t="s">
        <v>21942</v>
      </c>
      <c r="C23906" s="49" t="s">
        <v>210</v>
      </c>
    </row>
    <row r="23907" spans="2:3" hidden="1">
      <c r="B23907" s="49" t="s">
        <v>21943</v>
      </c>
      <c r="C23907" s="49" t="s">
        <v>210</v>
      </c>
    </row>
    <row r="23908" spans="2:3" hidden="1">
      <c r="B23908" s="49" t="s">
        <v>21944</v>
      </c>
      <c r="C23908" s="49" t="s">
        <v>210</v>
      </c>
    </row>
    <row r="23909" spans="2:3" hidden="1">
      <c r="B23909" s="49" t="s">
        <v>21945</v>
      </c>
      <c r="C23909" s="49" t="s">
        <v>210</v>
      </c>
    </row>
    <row r="23910" spans="2:3" hidden="1">
      <c r="B23910" s="49" t="s">
        <v>21946</v>
      </c>
      <c r="C23910" s="49" t="s">
        <v>210</v>
      </c>
    </row>
    <row r="23911" spans="2:3" hidden="1">
      <c r="B23911" s="49" t="s">
        <v>21947</v>
      </c>
      <c r="C23911" s="49" t="s">
        <v>210</v>
      </c>
    </row>
    <row r="23912" spans="2:3" hidden="1">
      <c r="B23912" s="49" t="s">
        <v>21948</v>
      </c>
      <c r="C23912" s="49" t="s">
        <v>210</v>
      </c>
    </row>
    <row r="23913" spans="2:3" hidden="1">
      <c r="B23913" s="49" t="s">
        <v>21949</v>
      </c>
      <c r="C23913" s="49" t="s">
        <v>210</v>
      </c>
    </row>
    <row r="23914" spans="2:3" hidden="1">
      <c r="B23914" s="49" t="s">
        <v>21950</v>
      </c>
      <c r="C23914" s="49" t="s">
        <v>210</v>
      </c>
    </row>
    <row r="23915" spans="2:3" hidden="1">
      <c r="B23915" s="49" t="s">
        <v>21951</v>
      </c>
      <c r="C23915" s="49" t="s">
        <v>210</v>
      </c>
    </row>
    <row r="23916" spans="2:3" hidden="1">
      <c r="B23916" s="49" t="s">
        <v>21952</v>
      </c>
      <c r="C23916" s="49" t="s">
        <v>210</v>
      </c>
    </row>
    <row r="23917" spans="2:3" hidden="1">
      <c r="B23917" s="49" t="s">
        <v>21953</v>
      </c>
      <c r="C23917" s="49" t="s">
        <v>210</v>
      </c>
    </row>
    <row r="23918" spans="2:3" hidden="1">
      <c r="B23918" s="49" t="s">
        <v>21954</v>
      </c>
      <c r="C23918" s="49" t="s">
        <v>210</v>
      </c>
    </row>
    <row r="23919" spans="2:3" hidden="1">
      <c r="B23919" s="49" t="s">
        <v>21955</v>
      </c>
      <c r="C23919" s="49" t="s">
        <v>210</v>
      </c>
    </row>
    <row r="23920" spans="2:3" hidden="1">
      <c r="B23920" s="49" t="s">
        <v>21956</v>
      </c>
      <c r="C23920" s="49" t="s">
        <v>210</v>
      </c>
    </row>
    <row r="23921" spans="2:3" hidden="1">
      <c r="B23921" s="49" t="s">
        <v>21957</v>
      </c>
      <c r="C23921" s="49" t="s">
        <v>210</v>
      </c>
    </row>
    <row r="23922" spans="2:3" hidden="1">
      <c r="B23922" s="49" t="s">
        <v>21958</v>
      </c>
      <c r="C23922" s="49" t="s">
        <v>210</v>
      </c>
    </row>
    <row r="23923" spans="2:3" hidden="1">
      <c r="B23923" s="49" t="s">
        <v>21959</v>
      </c>
      <c r="C23923" s="49" t="s">
        <v>210</v>
      </c>
    </row>
    <row r="23924" spans="2:3" hidden="1">
      <c r="B23924" s="49" t="s">
        <v>21960</v>
      </c>
      <c r="C23924" s="49" t="s">
        <v>210</v>
      </c>
    </row>
    <row r="23925" spans="2:3" hidden="1">
      <c r="B23925" s="49" t="s">
        <v>21961</v>
      </c>
      <c r="C23925" s="49" t="s">
        <v>210</v>
      </c>
    </row>
    <row r="23926" spans="2:3" hidden="1">
      <c r="B23926" s="49" t="s">
        <v>21962</v>
      </c>
      <c r="C23926" s="49" t="s">
        <v>210</v>
      </c>
    </row>
    <row r="23927" spans="2:3" hidden="1">
      <c r="B23927" s="49" t="s">
        <v>21963</v>
      </c>
      <c r="C23927" s="49" t="s">
        <v>210</v>
      </c>
    </row>
    <row r="23928" spans="2:3" hidden="1">
      <c r="B23928" s="49" t="s">
        <v>21964</v>
      </c>
      <c r="C23928" s="49" t="s">
        <v>210</v>
      </c>
    </row>
    <row r="23929" spans="2:3" hidden="1">
      <c r="B23929" s="49" t="s">
        <v>21965</v>
      </c>
      <c r="C23929" s="49" t="s">
        <v>210</v>
      </c>
    </row>
    <row r="23930" spans="2:3" hidden="1">
      <c r="B23930" s="49" t="s">
        <v>21966</v>
      </c>
      <c r="C23930" s="49" t="s">
        <v>210</v>
      </c>
    </row>
    <row r="23931" spans="2:3" hidden="1">
      <c r="B23931" s="49" t="s">
        <v>21967</v>
      </c>
      <c r="C23931" s="49" t="s">
        <v>210</v>
      </c>
    </row>
    <row r="23932" spans="2:3" hidden="1">
      <c r="B23932" s="49" t="s">
        <v>21968</v>
      </c>
      <c r="C23932" s="49" t="s">
        <v>210</v>
      </c>
    </row>
    <row r="23933" spans="2:3" hidden="1">
      <c r="B23933" s="49" t="s">
        <v>21969</v>
      </c>
      <c r="C23933" s="49" t="s">
        <v>210</v>
      </c>
    </row>
    <row r="23934" spans="2:3" hidden="1">
      <c r="B23934" s="49" t="s">
        <v>21970</v>
      </c>
      <c r="C23934" s="49" t="s">
        <v>210</v>
      </c>
    </row>
    <row r="23935" spans="2:3" hidden="1">
      <c r="B23935" s="49" t="s">
        <v>21971</v>
      </c>
      <c r="C23935" s="49" t="s">
        <v>210</v>
      </c>
    </row>
    <row r="23936" spans="2:3" hidden="1">
      <c r="B23936" s="49" t="s">
        <v>21972</v>
      </c>
      <c r="C23936" s="49" t="s">
        <v>210</v>
      </c>
    </row>
    <row r="23937" spans="2:3" hidden="1">
      <c r="B23937" s="49" t="s">
        <v>21973</v>
      </c>
      <c r="C23937" s="49" t="s">
        <v>210</v>
      </c>
    </row>
    <row r="23938" spans="2:3" hidden="1">
      <c r="B23938" s="49" t="s">
        <v>21974</v>
      </c>
      <c r="C23938" s="49" t="s">
        <v>210</v>
      </c>
    </row>
    <row r="23939" spans="2:3" hidden="1">
      <c r="B23939" s="49" t="s">
        <v>21975</v>
      </c>
      <c r="C23939" s="49" t="s">
        <v>210</v>
      </c>
    </row>
    <row r="23940" spans="2:3" hidden="1">
      <c r="B23940" s="49" t="s">
        <v>21976</v>
      </c>
      <c r="C23940" s="49" t="s">
        <v>210</v>
      </c>
    </row>
    <row r="23941" spans="2:3" hidden="1">
      <c r="B23941" s="49" t="s">
        <v>21977</v>
      </c>
      <c r="C23941" s="49" t="s">
        <v>210</v>
      </c>
    </row>
    <row r="23942" spans="2:3" hidden="1">
      <c r="B23942" s="49" t="s">
        <v>21978</v>
      </c>
      <c r="C23942" s="49" t="s">
        <v>210</v>
      </c>
    </row>
    <row r="23943" spans="2:3" hidden="1">
      <c r="B23943" s="49" t="s">
        <v>21979</v>
      </c>
      <c r="C23943" s="49" t="s">
        <v>210</v>
      </c>
    </row>
    <row r="23944" spans="2:3" hidden="1">
      <c r="B23944" s="49" t="s">
        <v>21980</v>
      </c>
      <c r="C23944" s="49" t="s">
        <v>210</v>
      </c>
    </row>
    <row r="23945" spans="2:3" hidden="1">
      <c r="B23945" s="49" t="s">
        <v>21981</v>
      </c>
      <c r="C23945" s="49" t="s">
        <v>210</v>
      </c>
    </row>
    <row r="23946" spans="2:3" hidden="1">
      <c r="B23946" s="49" t="s">
        <v>21982</v>
      </c>
      <c r="C23946" s="49" t="s">
        <v>210</v>
      </c>
    </row>
    <row r="23947" spans="2:3" hidden="1">
      <c r="B23947" s="49" t="s">
        <v>21983</v>
      </c>
      <c r="C23947" s="49" t="s">
        <v>210</v>
      </c>
    </row>
    <row r="23948" spans="2:3" hidden="1">
      <c r="B23948" s="49" t="s">
        <v>21984</v>
      </c>
      <c r="C23948" s="49" t="s">
        <v>210</v>
      </c>
    </row>
    <row r="23949" spans="2:3" hidden="1">
      <c r="B23949" s="49" t="s">
        <v>21985</v>
      </c>
      <c r="C23949" s="49" t="s">
        <v>210</v>
      </c>
    </row>
    <row r="23950" spans="2:3" hidden="1">
      <c r="B23950" s="49" t="s">
        <v>21986</v>
      </c>
      <c r="C23950" s="49" t="s">
        <v>210</v>
      </c>
    </row>
    <row r="23951" spans="2:3" hidden="1">
      <c r="B23951" s="49" t="s">
        <v>21987</v>
      </c>
      <c r="C23951" s="49" t="s">
        <v>210</v>
      </c>
    </row>
    <row r="23952" spans="2:3" hidden="1">
      <c r="B23952" s="49" t="s">
        <v>21988</v>
      </c>
      <c r="C23952" s="49" t="s">
        <v>210</v>
      </c>
    </row>
    <row r="23953" spans="2:3" hidden="1">
      <c r="B23953" s="49" t="s">
        <v>21989</v>
      </c>
      <c r="C23953" s="49" t="s">
        <v>210</v>
      </c>
    </row>
    <row r="23954" spans="2:3" hidden="1">
      <c r="B23954" s="49" t="s">
        <v>21990</v>
      </c>
      <c r="C23954" s="49" t="s">
        <v>210</v>
      </c>
    </row>
    <row r="23955" spans="2:3" hidden="1">
      <c r="B23955" s="49" t="s">
        <v>21991</v>
      </c>
      <c r="C23955" s="49" t="s">
        <v>210</v>
      </c>
    </row>
    <row r="23956" spans="2:3" hidden="1">
      <c r="B23956" s="49" t="s">
        <v>21992</v>
      </c>
      <c r="C23956" s="49" t="s">
        <v>210</v>
      </c>
    </row>
    <row r="23957" spans="2:3" hidden="1">
      <c r="B23957" s="49" t="s">
        <v>21993</v>
      </c>
      <c r="C23957" s="49" t="s">
        <v>210</v>
      </c>
    </row>
    <row r="23958" spans="2:3" hidden="1">
      <c r="B23958" s="49" t="s">
        <v>21994</v>
      </c>
      <c r="C23958" s="49" t="s">
        <v>210</v>
      </c>
    </row>
    <row r="23959" spans="2:3" hidden="1">
      <c r="B23959" s="49" t="s">
        <v>21995</v>
      </c>
      <c r="C23959" s="49" t="s">
        <v>210</v>
      </c>
    </row>
    <row r="23960" spans="2:3" hidden="1">
      <c r="B23960" s="49" t="s">
        <v>21996</v>
      </c>
      <c r="C23960" s="49" t="s">
        <v>210</v>
      </c>
    </row>
    <row r="23961" spans="2:3" hidden="1">
      <c r="B23961" s="49" t="s">
        <v>21997</v>
      </c>
      <c r="C23961" s="49" t="s">
        <v>210</v>
      </c>
    </row>
    <row r="23962" spans="2:3" hidden="1">
      <c r="B23962" s="49" t="s">
        <v>21998</v>
      </c>
      <c r="C23962" s="49" t="s">
        <v>210</v>
      </c>
    </row>
    <row r="23963" spans="2:3" hidden="1">
      <c r="B23963" s="49" t="s">
        <v>21999</v>
      </c>
      <c r="C23963" s="49" t="s">
        <v>210</v>
      </c>
    </row>
    <row r="23964" spans="2:3" hidden="1">
      <c r="B23964" s="49" t="s">
        <v>22000</v>
      </c>
      <c r="C23964" s="49" t="s">
        <v>210</v>
      </c>
    </row>
    <row r="23965" spans="2:3" hidden="1">
      <c r="B23965" s="49" t="s">
        <v>22001</v>
      </c>
      <c r="C23965" s="49" t="s">
        <v>210</v>
      </c>
    </row>
    <row r="23966" spans="2:3" hidden="1">
      <c r="B23966" s="49" t="s">
        <v>22002</v>
      </c>
      <c r="C23966" s="49" t="s">
        <v>210</v>
      </c>
    </row>
    <row r="23967" spans="2:3" hidden="1">
      <c r="B23967" s="49" t="s">
        <v>22003</v>
      </c>
      <c r="C23967" s="49" t="s">
        <v>210</v>
      </c>
    </row>
    <row r="23968" spans="2:3" hidden="1">
      <c r="B23968" s="49" t="s">
        <v>22004</v>
      </c>
      <c r="C23968" s="49" t="s">
        <v>210</v>
      </c>
    </row>
    <row r="23969" spans="2:3" hidden="1">
      <c r="B23969" s="49" t="s">
        <v>22005</v>
      </c>
      <c r="C23969" s="49" t="s">
        <v>210</v>
      </c>
    </row>
    <row r="23970" spans="2:3" hidden="1">
      <c r="B23970" s="49" t="s">
        <v>22006</v>
      </c>
      <c r="C23970" s="49" t="s">
        <v>210</v>
      </c>
    </row>
    <row r="23971" spans="2:3" hidden="1">
      <c r="B23971" s="49" t="s">
        <v>22007</v>
      </c>
      <c r="C23971" s="49" t="s">
        <v>210</v>
      </c>
    </row>
    <row r="23972" spans="2:3" hidden="1">
      <c r="B23972" s="49" t="s">
        <v>22008</v>
      </c>
      <c r="C23972" s="49" t="s">
        <v>210</v>
      </c>
    </row>
    <row r="23973" spans="2:3" hidden="1">
      <c r="B23973" s="49" t="s">
        <v>22009</v>
      </c>
      <c r="C23973" s="49" t="s">
        <v>210</v>
      </c>
    </row>
    <row r="23974" spans="2:3" hidden="1">
      <c r="B23974" s="49" t="s">
        <v>22010</v>
      </c>
      <c r="C23974" s="49" t="s">
        <v>210</v>
      </c>
    </row>
    <row r="23975" spans="2:3" hidden="1">
      <c r="B23975" s="49" t="s">
        <v>22011</v>
      </c>
      <c r="C23975" s="49" t="s">
        <v>210</v>
      </c>
    </row>
    <row r="23976" spans="2:3" hidden="1">
      <c r="B23976" s="49" t="s">
        <v>22012</v>
      </c>
      <c r="C23976" s="49" t="s">
        <v>210</v>
      </c>
    </row>
    <row r="23977" spans="2:3" hidden="1">
      <c r="B23977" s="49" t="s">
        <v>22013</v>
      </c>
      <c r="C23977" s="49" t="s">
        <v>210</v>
      </c>
    </row>
    <row r="23978" spans="2:3" hidden="1">
      <c r="B23978" s="49" t="s">
        <v>22014</v>
      </c>
      <c r="C23978" s="49" t="s">
        <v>210</v>
      </c>
    </row>
    <row r="23979" spans="2:3" hidden="1">
      <c r="B23979" s="49" t="s">
        <v>22015</v>
      </c>
      <c r="C23979" s="49" t="s">
        <v>210</v>
      </c>
    </row>
    <row r="23980" spans="2:3" hidden="1">
      <c r="B23980" s="49" t="s">
        <v>22016</v>
      </c>
      <c r="C23980" s="49" t="s">
        <v>210</v>
      </c>
    </row>
    <row r="23981" spans="2:3" hidden="1">
      <c r="B23981" s="49" t="s">
        <v>22017</v>
      </c>
      <c r="C23981" s="49" t="s">
        <v>210</v>
      </c>
    </row>
    <row r="23982" spans="2:3" hidden="1">
      <c r="B23982" s="49" t="s">
        <v>22018</v>
      </c>
      <c r="C23982" s="49" t="s">
        <v>210</v>
      </c>
    </row>
    <row r="23983" spans="2:3" hidden="1">
      <c r="B23983" s="49" t="s">
        <v>22019</v>
      </c>
      <c r="C23983" s="49" t="s">
        <v>211</v>
      </c>
    </row>
    <row r="23984" spans="2:3" hidden="1">
      <c r="B23984" s="49" t="s">
        <v>22020</v>
      </c>
      <c r="C23984" s="49" t="s">
        <v>210</v>
      </c>
    </row>
    <row r="23985" spans="2:3" hidden="1">
      <c r="B23985" s="49" t="s">
        <v>22021</v>
      </c>
      <c r="C23985" s="49" t="s">
        <v>210</v>
      </c>
    </row>
    <row r="23986" spans="2:3" hidden="1">
      <c r="B23986" s="49" t="s">
        <v>22022</v>
      </c>
      <c r="C23986" s="49" t="s">
        <v>210</v>
      </c>
    </row>
    <row r="23987" spans="2:3" hidden="1">
      <c r="B23987" s="49" t="s">
        <v>22023</v>
      </c>
      <c r="C23987" s="49" t="s">
        <v>210</v>
      </c>
    </row>
    <row r="23988" spans="2:3" hidden="1">
      <c r="B23988" s="49" t="s">
        <v>22024</v>
      </c>
      <c r="C23988" s="49" t="s">
        <v>210</v>
      </c>
    </row>
    <row r="23989" spans="2:3" hidden="1">
      <c r="B23989" s="49" t="s">
        <v>22025</v>
      </c>
      <c r="C23989" s="49" t="s">
        <v>210</v>
      </c>
    </row>
    <row r="23990" spans="2:3" hidden="1">
      <c r="B23990" s="49" t="s">
        <v>22026</v>
      </c>
      <c r="C23990" s="49" t="s">
        <v>210</v>
      </c>
    </row>
    <row r="23991" spans="2:3" hidden="1">
      <c r="B23991" s="49" t="s">
        <v>22027</v>
      </c>
      <c r="C23991" s="49" t="s">
        <v>210</v>
      </c>
    </row>
    <row r="23992" spans="2:3" hidden="1">
      <c r="B23992" s="49" t="s">
        <v>22028</v>
      </c>
      <c r="C23992" s="49" t="s">
        <v>210</v>
      </c>
    </row>
    <row r="23993" spans="2:3" hidden="1">
      <c r="B23993" s="49" t="s">
        <v>22029</v>
      </c>
      <c r="C23993" s="49" t="s">
        <v>210</v>
      </c>
    </row>
    <row r="23994" spans="2:3" hidden="1">
      <c r="B23994" s="49" t="s">
        <v>22030</v>
      </c>
      <c r="C23994" s="49" t="s">
        <v>210</v>
      </c>
    </row>
    <row r="23995" spans="2:3" hidden="1">
      <c r="B23995" s="49" t="s">
        <v>22031</v>
      </c>
      <c r="C23995" s="49" t="s">
        <v>210</v>
      </c>
    </row>
    <row r="23996" spans="2:3" hidden="1">
      <c r="B23996" s="49" t="s">
        <v>22032</v>
      </c>
      <c r="C23996" s="49" t="s">
        <v>210</v>
      </c>
    </row>
    <row r="23997" spans="2:3" hidden="1">
      <c r="B23997" s="49" t="s">
        <v>22033</v>
      </c>
      <c r="C23997" s="49" t="s">
        <v>210</v>
      </c>
    </row>
    <row r="23998" spans="2:3" hidden="1">
      <c r="B23998" s="49" t="s">
        <v>22034</v>
      </c>
      <c r="C23998" s="49" t="s">
        <v>210</v>
      </c>
    </row>
    <row r="23999" spans="2:3" hidden="1">
      <c r="B23999" s="49" t="s">
        <v>22035</v>
      </c>
      <c r="C23999" s="49" t="s">
        <v>210</v>
      </c>
    </row>
    <row r="24000" spans="2:3" hidden="1">
      <c r="B24000" s="49" t="s">
        <v>22036</v>
      </c>
      <c r="C24000" s="49" t="s">
        <v>210</v>
      </c>
    </row>
    <row r="24001" spans="2:3" hidden="1">
      <c r="B24001" s="49" t="s">
        <v>22037</v>
      </c>
      <c r="C24001" s="49" t="s">
        <v>210</v>
      </c>
    </row>
    <row r="24002" spans="2:3" hidden="1">
      <c r="B24002" s="49" t="s">
        <v>22038</v>
      </c>
      <c r="C24002" s="49" t="s">
        <v>210</v>
      </c>
    </row>
    <row r="24003" spans="2:3" hidden="1">
      <c r="B24003" s="49" t="s">
        <v>22039</v>
      </c>
      <c r="C24003" s="49" t="s">
        <v>210</v>
      </c>
    </row>
    <row r="24004" spans="2:3" hidden="1">
      <c r="B24004" s="49" t="s">
        <v>22040</v>
      </c>
      <c r="C24004" s="49" t="s">
        <v>210</v>
      </c>
    </row>
    <row r="24005" spans="2:3" hidden="1">
      <c r="B24005" s="49" t="s">
        <v>22041</v>
      </c>
      <c r="C24005" s="49" t="s">
        <v>210</v>
      </c>
    </row>
    <row r="24006" spans="2:3" hidden="1">
      <c r="B24006" s="49" t="s">
        <v>22042</v>
      </c>
      <c r="C24006" s="49" t="s">
        <v>210</v>
      </c>
    </row>
    <row r="24007" spans="2:3" hidden="1">
      <c r="B24007" s="49" t="s">
        <v>22043</v>
      </c>
      <c r="C24007" s="49" t="s">
        <v>210</v>
      </c>
    </row>
    <row r="24008" spans="2:3" hidden="1">
      <c r="B24008" s="49" t="s">
        <v>22044</v>
      </c>
      <c r="C24008" s="49" t="s">
        <v>210</v>
      </c>
    </row>
    <row r="24009" spans="2:3" hidden="1">
      <c r="B24009" s="49" t="s">
        <v>22045</v>
      </c>
      <c r="C24009" s="49" t="s">
        <v>210</v>
      </c>
    </row>
    <row r="24010" spans="2:3" hidden="1">
      <c r="B24010" s="49" t="s">
        <v>22046</v>
      </c>
      <c r="C24010" s="49" t="s">
        <v>210</v>
      </c>
    </row>
    <row r="24011" spans="2:3" hidden="1">
      <c r="B24011" s="49" t="s">
        <v>22047</v>
      </c>
      <c r="C24011" s="49" t="s">
        <v>210</v>
      </c>
    </row>
    <row r="24012" spans="2:3" hidden="1">
      <c r="B24012" s="49" t="s">
        <v>22048</v>
      </c>
      <c r="C24012" s="49" t="s">
        <v>210</v>
      </c>
    </row>
    <row r="24013" spans="2:3" hidden="1">
      <c r="B24013" s="49" t="s">
        <v>22049</v>
      </c>
      <c r="C24013" s="49" t="s">
        <v>210</v>
      </c>
    </row>
    <row r="24014" spans="2:3" hidden="1">
      <c r="B24014" s="49" t="s">
        <v>22050</v>
      </c>
      <c r="C24014" s="49" t="s">
        <v>210</v>
      </c>
    </row>
    <row r="24015" spans="2:3" hidden="1">
      <c r="B24015" s="49" t="s">
        <v>22051</v>
      </c>
      <c r="C24015" s="49" t="s">
        <v>210</v>
      </c>
    </row>
    <row r="24016" spans="2:3" hidden="1">
      <c r="B24016" s="49" t="s">
        <v>22052</v>
      </c>
      <c r="C24016" s="49" t="s">
        <v>210</v>
      </c>
    </row>
    <row r="24017" spans="2:3" hidden="1">
      <c r="B24017" s="49" t="s">
        <v>22053</v>
      </c>
      <c r="C24017" s="49" t="s">
        <v>210</v>
      </c>
    </row>
    <row r="24018" spans="2:3" hidden="1">
      <c r="B24018" s="49" t="s">
        <v>22054</v>
      </c>
      <c r="C24018" s="49" t="s">
        <v>210</v>
      </c>
    </row>
    <row r="24019" spans="2:3" hidden="1">
      <c r="B24019" s="49" t="s">
        <v>22055</v>
      </c>
      <c r="C24019" s="49" t="s">
        <v>210</v>
      </c>
    </row>
    <row r="24020" spans="2:3" hidden="1">
      <c r="B24020" s="49" t="s">
        <v>22056</v>
      </c>
      <c r="C24020" s="49" t="s">
        <v>210</v>
      </c>
    </row>
    <row r="24021" spans="2:3" hidden="1">
      <c r="B24021" s="49" t="s">
        <v>22057</v>
      </c>
      <c r="C24021" s="49" t="s">
        <v>210</v>
      </c>
    </row>
    <row r="24022" spans="2:3" hidden="1">
      <c r="B24022" s="49" t="s">
        <v>22058</v>
      </c>
      <c r="C24022" s="49" t="s">
        <v>210</v>
      </c>
    </row>
    <row r="24023" spans="2:3" hidden="1">
      <c r="B24023" s="49" t="s">
        <v>22059</v>
      </c>
      <c r="C24023" s="49" t="s">
        <v>210</v>
      </c>
    </row>
    <row r="24024" spans="2:3" hidden="1">
      <c r="B24024" s="49" t="s">
        <v>22060</v>
      </c>
      <c r="C24024" s="49" t="s">
        <v>210</v>
      </c>
    </row>
    <row r="24025" spans="2:3" hidden="1">
      <c r="B24025" s="49" t="s">
        <v>22061</v>
      </c>
      <c r="C24025" s="49" t="s">
        <v>210</v>
      </c>
    </row>
    <row r="24026" spans="2:3" hidden="1">
      <c r="B24026" s="49" t="s">
        <v>22062</v>
      </c>
      <c r="C24026" s="49" t="s">
        <v>210</v>
      </c>
    </row>
    <row r="24027" spans="2:3" hidden="1">
      <c r="B24027" s="49" t="s">
        <v>22063</v>
      </c>
      <c r="C24027" s="49" t="s">
        <v>210</v>
      </c>
    </row>
    <row r="24028" spans="2:3" hidden="1">
      <c r="B24028" s="49" t="s">
        <v>22064</v>
      </c>
      <c r="C24028" s="49" t="s">
        <v>210</v>
      </c>
    </row>
    <row r="24029" spans="2:3" hidden="1">
      <c r="B24029" s="49" t="s">
        <v>22065</v>
      </c>
      <c r="C24029" s="49" t="s">
        <v>210</v>
      </c>
    </row>
    <row r="24030" spans="2:3" hidden="1">
      <c r="B24030" s="49" t="s">
        <v>22066</v>
      </c>
      <c r="C24030" s="49" t="s">
        <v>210</v>
      </c>
    </row>
    <row r="24031" spans="2:3" hidden="1">
      <c r="B24031" s="49" t="s">
        <v>22067</v>
      </c>
      <c r="C24031" s="49" t="s">
        <v>210</v>
      </c>
    </row>
    <row r="24032" spans="2:3" hidden="1">
      <c r="B24032" s="49" t="s">
        <v>22068</v>
      </c>
      <c r="C24032" s="49" t="s">
        <v>210</v>
      </c>
    </row>
    <row r="24033" spans="2:3" hidden="1">
      <c r="B24033" s="49" t="s">
        <v>22069</v>
      </c>
      <c r="C24033" s="49" t="s">
        <v>210</v>
      </c>
    </row>
    <row r="24034" spans="2:3" hidden="1">
      <c r="B24034" s="49" t="s">
        <v>22070</v>
      </c>
      <c r="C24034" s="49" t="s">
        <v>211</v>
      </c>
    </row>
    <row r="24035" spans="2:3" hidden="1">
      <c r="B24035" s="49" t="s">
        <v>22071</v>
      </c>
      <c r="C24035" s="49" t="s">
        <v>211</v>
      </c>
    </row>
    <row r="24036" spans="2:3" hidden="1">
      <c r="B24036" s="49" t="s">
        <v>22072</v>
      </c>
      <c r="C24036" s="49" t="s">
        <v>211</v>
      </c>
    </row>
    <row r="24037" spans="2:3" hidden="1">
      <c r="B24037" s="49" t="s">
        <v>22073</v>
      </c>
      <c r="C24037" s="49" t="s">
        <v>211</v>
      </c>
    </row>
    <row r="24038" spans="2:3" hidden="1">
      <c r="B24038" s="49" t="s">
        <v>22074</v>
      </c>
      <c r="C24038" s="49" t="s">
        <v>211</v>
      </c>
    </row>
    <row r="24039" spans="2:3" hidden="1">
      <c r="B24039" s="49" t="s">
        <v>22075</v>
      </c>
      <c r="C24039" s="49" t="s">
        <v>211</v>
      </c>
    </row>
    <row r="24040" spans="2:3" hidden="1">
      <c r="B24040" s="49" t="s">
        <v>22076</v>
      </c>
      <c r="C24040" s="49" t="s">
        <v>211</v>
      </c>
    </row>
    <row r="24041" spans="2:3" hidden="1">
      <c r="B24041" s="49" t="s">
        <v>22077</v>
      </c>
      <c r="C24041" s="49" t="s">
        <v>211</v>
      </c>
    </row>
    <row r="24042" spans="2:3" hidden="1">
      <c r="B24042" s="49" t="s">
        <v>22078</v>
      </c>
      <c r="C24042" s="49" t="s">
        <v>211</v>
      </c>
    </row>
    <row r="24043" spans="2:3" hidden="1">
      <c r="B24043" s="49" t="s">
        <v>22079</v>
      </c>
      <c r="C24043" s="49" t="s">
        <v>211</v>
      </c>
    </row>
    <row r="24044" spans="2:3" hidden="1">
      <c r="B24044" s="49" t="s">
        <v>22080</v>
      </c>
      <c r="C24044" s="49" t="s">
        <v>211</v>
      </c>
    </row>
    <row r="24045" spans="2:3" hidden="1">
      <c r="B24045" s="49" t="s">
        <v>22081</v>
      </c>
      <c r="C24045" s="49" t="s">
        <v>211</v>
      </c>
    </row>
    <row r="24046" spans="2:3" hidden="1">
      <c r="B24046" s="49" t="s">
        <v>22082</v>
      </c>
      <c r="C24046" s="49" t="s">
        <v>211</v>
      </c>
    </row>
    <row r="24047" spans="2:3" hidden="1">
      <c r="B24047" s="49" t="s">
        <v>22083</v>
      </c>
      <c r="C24047" s="49" t="s">
        <v>211</v>
      </c>
    </row>
    <row r="24048" spans="2:3" hidden="1">
      <c r="B24048" s="49" t="s">
        <v>22084</v>
      </c>
      <c r="C24048" s="49" t="s">
        <v>211</v>
      </c>
    </row>
    <row r="24049" spans="2:3" hidden="1">
      <c r="B24049" s="49" t="s">
        <v>22085</v>
      </c>
      <c r="C24049" s="49" t="s">
        <v>211</v>
      </c>
    </row>
    <row r="24050" spans="2:3" hidden="1">
      <c r="B24050" s="49" t="s">
        <v>22086</v>
      </c>
      <c r="C24050" s="49" t="s">
        <v>211</v>
      </c>
    </row>
    <row r="24051" spans="2:3" hidden="1">
      <c r="B24051" s="49" t="s">
        <v>22087</v>
      </c>
      <c r="C24051" s="49" t="s">
        <v>211</v>
      </c>
    </row>
    <row r="24052" spans="2:3" hidden="1">
      <c r="B24052" s="49" t="s">
        <v>22088</v>
      </c>
      <c r="C24052" s="49" t="s">
        <v>211</v>
      </c>
    </row>
    <row r="24053" spans="2:3" hidden="1">
      <c r="B24053" s="49" t="s">
        <v>22089</v>
      </c>
      <c r="C24053" s="49" t="s">
        <v>211</v>
      </c>
    </row>
    <row r="24054" spans="2:3" hidden="1">
      <c r="B24054" s="49" t="s">
        <v>22090</v>
      </c>
      <c r="C24054" s="49" t="s">
        <v>211</v>
      </c>
    </row>
    <row r="24055" spans="2:3" hidden="1">
      <c r="B24055" s="49" t="s">
        <v>22091</v>
      </c>
      <c r="C24055" s="49" t="s">
        <v>211</v>
      </c>
    </row>
    <row r="24056" spans="2:3" hidden="1">
      <c r="B24056" s="49" t="s">
        <v>22092</v>
      </c>
      <c r="C24056" s="49" t="s">
        <v>211</v>
      </c>
    </row>
    <row r="24057" spans="2:3" hidden="1">
      <c r="B24057" s="49" t="s">
        <v>22093</v>
      </c>
      <c r="C24057" s="49" t="s">
        <v>211</v>
      </c>
    </row>
    <row r="24058" spans="2:3" hidden="1">
      <c r="B24058" s="49" t="s">
        <v>22094</v>
      </c>
      <c r="C24058" s="49" t="s">
        <v>211</v>
      </c>
    </row>
    <row r="24059" spans="2:3" hidden="1">
      <c r="B24059" s="49" t="s">
        <v>22095</v>
      </c>
      <c r="C24059" s="49" t="s">
        <v>211</v>
      </c>
    </row>
    <row r="24060" spans="2:3" hidden="1">
      <c r="B24060" s="49" t="s">
        <v>22096</v>
      </c>
      <c r="C24060" s="49" t="s">
        <v>210</v>
      </c>
    </row>
    <row r="24061" spans="2:3" hidden="1">
      <c r="B24061" s="49" t="s">
        <v>22097</v>
      </c>
      <c r="C24061" s="49" t="s">
        <v>210</v>
      </c>
    </row>
    <row r="24062" spans="2:3" hidden="1">
      <c r="B24062" s="49" t="s">
        <v>22098</v>
      </c>
      <c r="C24062" s="49" t="s">
        <v>210</v>
      </c>
    </row>
    <row r="24063" spans="2:3" hidden="1">
      <c r="B24063" s="49" t="s">
        <v>22099</v>
      </c>
      <c r="C24063" s="49" t="s">
        <v>210</v>
      </c>
    </row>
    <row r="24064" spans="2:3" hidden="1">
      <c r="B24064" s="49" t="s">
        <v>22100</v>
      </c>
      <c r="C24064" s="49" t="s">
        <v>210</v>
      </c>
    </row>
    <row r="24065" spans="2:3" hidden="1">
      <c r="B24065" s="49" t="s">
        <v>22101</v>
      </c>
      <c r="C24065" s="49" t="s">
        <v>210</v>
      </c>
    </row>
    <row r="24066" spans="2:3" hidden="1">
      <c r="B24066" s="49" t="s">
        <v>22102</v>
      </c>
      <c r="C24066" s="49" t="s">
        <v>210</v>
      </c>
    </row>
    <row r="24067" spans="2:3" hidden="1">
      <c r="B24067" s="49" t="s">
        <v>22103</v>
      </c>
      <c r="C24067" s="49" t="s">
        <v>210</v>
      </c>
    </row>
    <row r="24068" spans="2:3" hidden="1">
      <c r="B24068" s="49" t="s">
        <v>22104</v>
      </c>
      <c r="C24068" s="49" t="s">
        <v>210</v>
      </c>
    </row>
    <row r="24069" spans="2:3" hidden="1">
      <c r="B24069" s="49" t="s">
        <v>22105</v>
      </c>
      <c r="C24069" s="49" t="s">
        <v>210</v>
      </c>
    </row>
    <row r="24070" spans="2:3" hidden="1">
      <c r="B24070" s="49" t="s">
        <v>22106</v>
      </c>
      <c r="C24070" s="49" t="s">
        <v>210</v>
      </c>
    </row>
    <row r="24071" spans="2:3" hidden="1">
      <c r="B24071" s="49" t="s">
        <v>22107</v>
      </c>
      <c r="C24071" s="49" t="s">
        <v>210</v>
      </c>
    </row>
    <row r="24072" spans="2:3" hidden="1">
      <c r="B24072" s="49" t="s">
        <v>22108</v>
      </c>
      <c r="C24072" s="49" t="s">
        <v>210</v>
      </c>
    </row>
    <row r="24073" spans="2:3" hidden="1">
      <c r="B24073" s="49" t="s">
        <v>22109</v>
      </c>
      <c r="C24073" s="49" t="s">
        <v>210</v>
      </c>
    </row>
    <row r="24074" spans="2:3" hidden="1">
      <c r="B24074" s="49" t="s">
        <v>22110</v>
      </c>
      <c r="C24074" s="49" t="s">
        <v>210</v>
      </c>
    </row>
    <row r="24075" spans="2:3" hidden="1">
      <c r="B24075" s="49" t="s">
        <v>22111</v>
      </c>
      <c r="C24075" s="49" t="s">
        <v>210</v>
      </c>
    </row>
    <row r="24076" spans="2:3" hidden="1">
      <c r="B24076" s="49" t="s">
        <v>22112</v>
      </c>
      <c r="C24076" s="49" t="s">
        <v>210</v>
      </c>
    </row>
    <row r="24077" spans="2:3" hidden="1">
      <c r="B24077" s="49" t="s">
        <v>22113</v>
      </c>
      <c r="C24077" s="49" t="s">
        <v>210</v>
      </c>
    </row>
    <row r="24078" spans="2:3" hidden="1">
      <c r="B24078" s="49" t="s">
        <v>22114</v>
      </c>
      <c r="C24078" s="49" t="s">
        <v>210</v>
      </c>
    </row>
    <row r="24079" spans="2:3" hidden="1">
      <c r="B24079" s="49" t="s">
        <v>22115</v>
      </c>
      <c r="C24079" s="49" t="s">
        <v>210</v>
      </c>
    </row>
    <row r="24080" spans="2:3" hidden="1">
      <c r="B24080" s="49" t="s">
        <v>22116</v>
      </c>
      <c r="C24080" s="49" t="s">
        <v>210</v>
      </c>
    </row>
    <row r="24081" spans="2:3" hidden="1">
      <c r="B24081" s="49" t="s">
        <v>22117</v>
      </c>
      <c r="C24081" s="49" t="s">
        <v>210</v>
      </c>
    </row>
    <row r="24082" spans="2:3" hidden="1">
      <c r="B24082" s="49" t="s">
        <v>22118</v>
      </c>
      <c r="C24082" s="49" t="s">
        <v>210</v>
      </c>
    </row>
    <row r="24083" spans="2:3" hidden="1">
      <c r="B24083" s="49" t="s">
        <v>22119</v>
      </c>
      <c r="C24083" s="49" t="s">
        <v>210</v>
      </c>
    </row>
    <row r="24084" spans="2:3" hidden="1">
      <c r="B24084" s="49" t="s">
        <v>22120</v>
      </c>
      <c r="C24084" s="49" t="s">
        <v>210</v>
      </c>
    </row>
    <row r="24085" spans="2:3" hidden="1">
      <c r="B24085" s="49" t="s">
        <v>22121</v>
      </c>
      <c r="C24085" s="49" t="s">
        <v>210</v>
      </c>
    </row>
    <row r="24086" spans="2:3" hidden="1">
      <c r="B24086" s="49" t="s">
        <v>22122</v>
      </c>
      <c r="C24086" s="49" t="s">
        <v>211</v>
      </c>
    </row>
    <row r="24087" spans="2:3" hidden="1">
      <c r="B24087" s="49" t="s">
        <v>22123</v>
      </c>
      <c r="C24087" s="49" t="s">
        <v>211</v>
      </c>
    </row>
    <row r="24088" spans="2:3" hidden="1">
      <c r="B24088" s="49" t="s">
        <v>22124</v>
      </c>
      <c r="C24088" s="49" t="s">
        <v>211</v>
      </c>
    </row>
    <row r="24089" spans="2:3" hidden="1">
      <c r="B24089" s="49" t="s">
        <v>22125</v>
      </c>
      <c r="C24089" s="49" t="s">
        <v>211</v>
      </c>
    </row>
    <row r="24090" spans="2:3" hidden="1">
      <c r="B24090" s="49" t="s">
        <v>22126</v>
      </c>
      <c r="C24090" s="49" t="s">
        <v>210</v>
      </c>
    </row>
    <row r="24091" spans="2:3" hidden="1">
      <c r="B24091" s="49" t="s">
        <v>22127</v>
      </c>
      <c r="C24091" s="49" t="s">
        <v>210</v>
      </c>
    </row>
    <row r="24092" spans="2:3" hidden="1">
      <c r="B24092" s="49" t="s">
        <v>22128</v>
      </c>
      <c r="C24092" s="49" t="s">
        <v>211</v>
      </c>
    </row>
    <row r="24093" spans="2:3" hidden="1">
      <c r="B24093" s="49" t="s">
        <v>22129</v>
      </c>
      <c r="C24093" s="49" t="s">
        <v>210</v>
      </c>
    </row>
    <row r="24094" spans="2:3" hidden="1">
      <c r="B24094" s="49" t="s">
        <v>22130</v>
      </c>
      <c r="C24094" s="49" t="s">
        <v>210</v>
      </c>
    </row>
    <row r="24095" spans="2:3" hidden="1">
      <c r="B24095" s="49" t="s">
        <v>22131</v>
      </c>
      <c r="C24095" s="49" t="s">
        <v>211</v>
      </c>
    </row>
    <row r="24096" spans="2:3" hidden="1">
      <c r="B24096" s="49" t="s">
        <v>22132</v>
      </c>
      <c r="C24096" s="49" t="s">
        <v>210</v>
      </c>
    </row>
    <row r="24097" spans="2:3" hidden="1">
      <c r="B24097" s="49" t="s">
        <v>22133</v>
      </c>
      <c r="C24097" s="49" t="s">
        <v>210</v>
      </c>
    </row>
    <row r="24098" spans="2:3" hidden="1">
      <c r="B24098" s="49" t="s">
        <v>22134</v>
      </c>
      <c r="C24098" s="49" t="s">
        <v>210</v>
      </c>
    </row>
    <row r="24099" spans="2:3" hidden="1">
      <c r="B24099" s="49" t="s">
        <v>22135</v>
      </c>
      <c r="C24099" s="49" t="s">
        <v>210</v>
      </c>
    </row>
    <row r="24100" spans="2:3" hidden="1">
      <c r="B24100" s="49" t="s">
        <v>22136</v>
      </c>
      <c r="C24100" s="49" t="s">
        <v>210</v>
      </c>
    </row>
    <row r="24101" spans="2:3" hidden="1">
      <c r="B24101" s="49" t="s">
        <v>22137</v>
      </c>
      <c r="C24101" s="49" t="s">
        <v>210</v>
      </c>
    </row>
    <row r="24102" spans="2:3" hidden="1">
      <c r="B24102" s="49" t="s">
        <v>22138</v>
      </c>
      <c r="C24102" s="49" t="s">
        <v>210</v>
      </c>
    </row>
    <row r="24103" spans="2:3" hidden="1">
      <c r="B24103" s="49" t="s">
        <v>22139</v>
      </c>
      <c r="C24103" s="49" t="s">
        <v>210</v>
      </c>
    </row>
    <row r="24104" spans="2:3" hidden="1">
      <c r="B24104" s="49" t="s">
        <v>22140</v>
      </c>
      <c r="C24104" s="49" t="s">
        <v>211</v>
      </c>
    </row>
    <row r="24105" spans="2:3" hidden="1">
      <c r="B24105" s="49" t="s">
        <v>22141</v>
      </c>
      <c r="C24105" s="49" t="s">
        <v>210</v>
      </c>
    </row>
    <row r="24106" spans="2:3" hidden="1">
      <c r="B24106" s="49" t="s">
        <v>22142</v>
      </c>
      <c r="C24106" s="49" t="s">
        <v>210</v>
      </c>
    </row>
    <row r="24107" spans="2:3" hidden="1">
      <c r="B24107" s="49" t="s">
        <v>22143</v>
      </c>
      <c r="C24107" s="49" t="s">
        <v>210</v>
      </c>
    </row>
    <row r="24108" spans="2:3" hidden="1">
      <c r="B24108" s="49" t="s">
        <v>22144</v>
      </c>
      <c r="C24108" s="49" t="s">
        <v>210</v>
      </c>
    </row>
    <row r="24109" spans="2:3" hidden="1">
      <c r="B24109" s="49" t="s">
        <v>22145</v>
      </c>
      <c r="C24109" s="49" t="s">
        <v>210</v>
      </c>
    </row>
    <row r="24110" spans="2:3" hidden="1">
      <c r="B24110" s="49" t="s">
        <v>22146</v>
      </c>
      <c r="C24110" s="49" t="s">
        <v>210</v>
      </c>
    </row>
    <row r="24111" spans="2:3" hidden="1">
      <c r="B24111" s="49" t="s">
        <v>22147</v>
      </c>
      <c r="C24111" s="49" t="s">
        <v>210</v>
      </c>
    </row>
    <row r="24112" spans="2:3" hidden="1">
      <c r="B24112" s="49" t="s">
        <v>22148</v>
      </c>
      <c r="C24112" s="49" t="s">
        <v>210</v>
      </c>
    </row>
    <row r="24113" spans="2:3" hidden="1">
      <c r="B24113" s="49" t="s">
        <v>22149</v>
      </c>
      <c r="C24113" s="49" t="s">
        <v>210</v>
      </c>
    </row>
    <row r="24114" spans="2:3" hidden="1">
      <c r="B24114" s="49" t="s">
        <v>22150</v>
      </c>
      <c r="C24114" s="49" t="s">
        <v>210</v>
      </c>
    </row>
    <row r="24115" spans="2:3" hidden="1">
      <c r="B24115" s="49" t="s">
        <v>22151</v>
      </c>
      <c r="C24115" s="49" t="s">
        <v>210</v>
      </c>
    </row>
    <row r="24116" spans="2:3" hidden="1">
      <c r="B24116" s="49" t="s">
        <v>22152</v>
      </c>
      <c r="C24116" s="49" t="s">
        <v>210</v>
      </c>
    </row>
    <row r="24117" spans="2:3" hidden="1">
      <c r="B24117" s="49" t="s">
        <v>22153</v>
      </c>
      <c r="C24117" s="49" t="s">
        <v>210</v>
      </c>
    </row>
    <row r="24118" spans="2:3" hidden="1">
      <c r="B24118" s="49" t="s">
        <v>22154</v>
      </c>
      <c r="C24118" s="49" t="s">
        <v>210</v>
      </c>
    </row>
    <row r="24119" spans="2:3" hidden="1">
      <c r="B24119" s="49" t="s">
        <v>22155</v>
      </c>
      <c r="C24119" s="49" t="s">
        <v>210</v>
      </c>
    </row>
    <row r="24120" spans="2:3" hidden="1">
      <c r="B24120" s="49" t="s">
        <v>22156</v>
      </c>
      <c r="C24120" s="49" t="s">
        <v>210</v>
      </c>
    </row>
    <row r="24121" spans="2:3" hidden="1">
      <c r="B24121" s="49" t="s">
        <v>22157</v>
      </c>
      <c r="C24121" s="49" t="s">
        <v>210</v>
      </c>
    </row>
    <row r="24122" spans="2:3" hidden="1">
      <c r="B24122" s="49" t="s">
        <v>22158</v>
      </c>
      <c r="C24122" s="49" t="s">
        <v>210</v>
      </c>
    </row>
    <row r="24123" spans="2:3" hidden="1">
      <c r="B24123" s="49" t="s">
        <v>22159</v>
      </c>
      <c r="C24123" s="49" t="s">
        <v>210</v>
      </c>
    </row>
    <row r="24124" spans="2:3" hidden="1">
      <c r="B24124" s="49" t="s">
        <v>22160</v>
      </c>
      <c r="C24124" s="49" t="s">
        <v>210</v>
      </c>
    </row>
    <row r="24125" spans="2:3" hidden="1">
      <c r="B24125" s="49" t="s">
        <v>22161</v>
      </c>
      <c r="C24125" s="49" t="s">
        <v>210</v>
      </c>
    </row>
    <row r="24126" spans="2:3" hidden="1">
      <c r="B24126" s="49" t="s">
        <v>22162</v>
      </c>
      <c r="C24126" s="49" t="s">
        <v>210</v>
      </c>
    </row>
    <row r="24127" spans="2:3" hidden="1">
      <c r="B24127" s="49" t="s">
        <v>22163</v>
      </c>
      <c r="C24127" s="49" t="s">
        <v>210</v>
      </c>
    </row>
    <row r="24128" spans="2:3" hidden="1">
      <c r="B24128" s="49" t="s">
        <v>22164</v>
      </c>
      <c r="C24128" s="49" t="s">
        <v>210</v>
      </c>
    </row>
    <row r="24129" spans="2:3" hidden="1">
      <c r="B24129" s="49" t="s">
        <v>22165</v>
      </c>
      <c r="C24129" s="49" t="s">
        <v>210</v>
      </c>
    </row>
    <row r="24130" spans="2:3" hidden="1">
      <c r="B24130" s="49" t="s">
        <v>22166</v>
      </c>
      <c r="C24130" s="49" t="s">
        <v>210</v>
      </c>
    </row>
    <row r="24131" spans="2:3" hidden="1">
      <c r="B24131" s="49" t="s">
        <v>22167</v>
      </c>
      <c r="C24131" s="49" t="s">
        <v>210</v>
      </c>
    </row>
    <row r="24132" spans="2:3" hidden="1">
      <c r="B24132" s="49" t="s">
        <v>22168</v>
      </c>
      <c r="C24132" s="49" t="s">
        <v>207</v>
      </c>
    </row>
    <row r="24133" spans="2:3" hidden="1">
      <c r="B24133" s="49" t="s">
        <v>22169</v>
      </c>
      <c r="C24133" s="49" t="s">
        <v>207</v>
      </c>
    </row>
    <row r="24134" spans="2:3" hidden="1">
      <c r="B24134" s="49" t="s">
        <v>22170</v>
      </c>
      <c r="C24134" s="49" t="s">
        <v>213</v>
      </c>
    </row>
    <row r="24135" spans="2:3" hidden="1">
      <c r="B24135" s="49" t="s">
        <v>22171</v>
      </c>
      <c r="C24135" s="49" t="s">
        <v>207</v>
      </c>
    </row>
    <row r="24136" spans="2:3" hidden="1">
      <c r="B24136" s="49" t="s">
        <v>22172</v>
      </c>
      <c r="C24136" s="49" t="s">
        <v>207</v>
      </c>
    </row>
    <row r="24137" spans="2:3" hidden="1">
      <c r="B24137" s="49" t="s">
        <v>22173</v>
      </c>
      <c r="C24137" s="49" t="s">
        <v>213</v>
      </c>
    </row>
    <row r="24138" spans="2:3" hidden="1">
      <c r="B24138" s="49" t="s">
        <v>22174</v>
      </c>
      <c r="C24138" s="49" t="s">
        <v>207</v>
      </c>
    </row>
    <row r="24139" spans="2:3" hidden="1">
      <c r="B24139" s="49" t="s">
        <v>22175</v>
      </c>
      <c r="C24139" s="49" t="s">
        <v>207</v>
      </c>
    </row>
    <row r="24140" spans="2:3" hidden="1">
      <c r="B24140" s="49" t="s">
        <v>22176</v>
      </c>
      <c r="C24140" s="49" t="s">
        <v>207</v>
      </c>
    </row>
    <row r="24141" spans="2:3" hidden="1">
      <c r="B24141" s="49" t="s">
        <v>22177</v>
      </c>
      <c r="C24141" s="49" t="s">
        <v>207</v>
      </c>
    </row>
    <row r="24142" spans="2:3" hidden="1">
      <c r="B24142" s="49" t="s">
        <v>22178</v>
      </c>
      <c r="C24142" s="49" t="s">
        <v>213</v>
      </c>
    </row>
    <row r="24143" spans="2:3" hidden="1">
      <c r="B24143" s="49" t="s">
        <v>22179</v>
      </c>
      <c r="C24143" s="49" t="s">
        <v>207</v>
      </c>
    </row>
    <row r="24144" spans="2:3" hidden="1">
      <c r="B24144" s="49" t="s">
        <v>22180</v>
      </c>
      <c r="C24144" s="49" t="s">
        <v>213</v>
      </c>
    </row>
    <row r="24145" spans="2:3" hidden="1">
      <c r="B24145" s="49" t="s">
        <v>22181</v>
      </c>
      <c r="C24145" s="49" t="s">
        <v>213</v>
      </c>
    </row>
    <row r="24146" spans="2:3" hidden="1">
      <c r="B24146" s="49" t="s">
        <v>22182</v>
      </c>
      <c r="C24146" s="49" t="s">
        <v>213</v>
      </c>
    </row>
    <row r="24147" spans="2:3" hidden="1">
      <c r="B24147" s="49" t="s">
        <v>22183</v>
      </c>
      <c r="C24147" s="49" t="s">
        <v>207</v>
      </c>
    </row>
    <row r="24148" spans="2:3" hidden="1">
      <c r="B24148" s="49" t="s">
        <v>22184</v>
      </c>
      <c r="C24148" s="49" t="s">
        <v>207</v>
      </c>
    </row>
    <row r="24149" spans="2:3" hidden="1">
      <c r="B24149" s="49" t="s">
        <v>22185</v>
      </c>
      <c r="C24149" s="49" t="s">
        <v>207</v>
      </c>
    </row>
    <row r="24150" spans="2:3" hidden="1">
      <c r="B24150" s="49" t="s">
        <v>22186</v>
      </c>
      <c r="C24150" s="49" t="s">
        <v>207</v>
      </c>
    </row>
    <row r="24151" spans="2:3" hidden="1">
      <c r="B24151" s="49" t="s">
        <v>22187</v>
      </c>
      <c r="C24151" s="49" t="s">
        <v>207</v>
      </c>
    </row>
    <row r="24152" spans="2:3" hidden="1">
      <c r="B24152" s="49" t="s">
        <v>22188</v>
      </c>
      <c r="C24152" s="49" t="s">
        <v>213</v>
      </c>
    </row>
    <row r="24153" spans="2:3" hidden="1">
      <c r="B24153" s="49" t="s">
        <v>22189</v>
      </c>
      <c r="C24153" s="49" t="s">
        <v>213</v>
      </c>
    </row>
    <row r="24154" spans="2:3" hidden="1">
      <c r="B24154" s="49" t="s">
        <v>22190</v>
      </c>
      <c r="C24154" s="49" t="s">
        <v>213</v>
      </c>
    </row>
    <row r="24155" spans="2:3" hidden="1">
      <c r="B24155" s="49" t="s">
        <v>22191</v>
      </c>
      <c r="C24155" s="49" t="s">
        <v>213</v>
      </c>
    </row>
    <row r="24156" spans="2:3" hidden="1">
      <c r="B24156" s="49" t="s">
        <v>22192</v>
      </c>
      <c r="C24156" s="49" t="s">
        <v>207</v>
      </c>
    </row>
    <row r="24157" spans="2:3" hidden="1">
      <c r="B24157" s="49" t="s">
        <v>22193</v>
      </c>
      <c r="C24157" s="49" t="s">
        <v>213</v>
      </c>
    </row>
    <row r="24158" spans="2:3" hidden="1">
      <c r="B24158" s="49" t="s">
        <v>22194</v>
      </c>
      <c r="C24158" s="49" t="s">
        <v>213</v>
      </c>
    </row>
    <row r="24159" spans="2:3" hidden="1">
      <c r="B24159" s="49" t="s">
        <v>22195</v>
      </c>
      <c r="C24159" s="49" t="s">
        <v>213</v>
      </c>
    </row>
    <row r="24160" spans="2:3" hidden="1">
      <c r="B24160" s="49" t="s">
        <v>22196</v>
      </c>
      <c r="C24160" s="49" t="s">
        <v>213</v>
      </c>
    </row>
    <row r="24161" spans="2:3" hidden="1">
      <c r="B24161" s="49" t="s">
        <v>22197</v>
      </c>
      <c r="C24161" s="49" t="s">
        <v>213</v>
      </c>
    </row>
    <row r="24162" spans="2:3" hidden="1">
      <c r="B24162" s="49" t="s">
        <v>22198</v>
      </c>
      <c r="C24162" s="49" t="s">
        <v>213</v>
      </c>
    </row>
    <row r="24163" spans="2:3" hidden="1">
      <c r="B24163" s="49" t="s">
        <v>22199</v>
      </c>
      <c r="C24163" s="49" t="s">
        <v>213</v>
      </c>
    </row>
    <row r="24164" spans="2:3" hidden="1">
      <c r="B24164" s="49" t="s">
        <v>22200</v>
      </c>
      <c r="C24164" s="49" t="s">
        <v>213</v>
      </c>
    </row>
    <row r="24165" spans="2:3" hidden="1">
      <c r="B24165" s="49" t="s">
        <v>22201</v>
      </c>
      <c r="C24165" s="49" t="s">
        <v>207</v>
      </c>
    </row>
    <row r="24166" spans="2:3" hidden="1">
      <c r="B24166" s="49" t="s">
        <v>22202</v>
      </c>
      <c r="C24166" s="49" t="s">
        <v>207</v>
      </c>
    </row>
    <row r="24167" spans="2:3" hidden="1">
      <c r="B24167" s="49" t="s">
        <v>22203</v>
      </c>
      <c r="C24167" s="49" t="s">
        <v>207</v>
      </c>
    </row>
    <row r="24168" spans="2:3" hidden="1">
      <c r="B24168" s="49" t="s">
        <v>22204</v>
      </c>
      <c r="C24168" s="49" t="s">
        <v>207</v>
      </c>
    </row>
    <row r="24169" spans="2:3" hidden="1">
      <c r="B24169" s="49" t="s">
        <v>22205</v>
      </c>
      <c r="C24169" s="49" t="s">
        <v>207</v>
      </c>
    </row>
    <row r="24170" spans="2:3" hidden="1">
      <c r="B24170" s="49" t="s">
        <v>22206</v>
      </c>
      <c r="C24170" s="49" t="s">
        <v>207</v>
      </c>
    </row>
    <row r="24171" spans="2:3" hidden="1">
      <c r="B24171" s="49" t="s">
        <v>22207</v>
      </c>
      <c r="C24171" s="49" t="s">
        <v>207</v>
      </c>
    </row>
    <row r="24172" spans="2:3" hidden="1">
      <c r="B24172" s="49" t="s">
        <v>22208</v>
      </c>
      <c r="C24172" s="49" t="s">
        <v>213</v>
      </c>
    </row>
    <row r="24173" spans="2:3" hidden="1">
      <c r="B24173" s="49" t="s">
        <v>22209</v>
      </c>
      <c r="C24173" s="49" t="s">
        <v>207</v>
      </c>
    </row>
    <row r="24174" spans="2:3" hidden="1">
      <c r="B24174" s="49" t="s">
        <v>22210</v>
      </c>
      <c r="C24174" s="49" t="s">
        <v>213</v>
      </c>
    </row>
    <row r="24175" spans="2:3" hidden="1">
      <c r="B24175" s="49" t="s">
        <v>22211</v>
      </c>
      <c r="C24175" s="49" t="s">
        <v>213</v>
      </c>
    </row>
    <row r="24176" spans="2:3" hidden="1">
      <c r="B24176" s="49" t="s">
        <v>22212</v>
      </c>
      <c r="C24176" s="49" t="s">
        <v>213</v>
      </c>
    </row>
    <row r="24177" spans="2:3" hidden="1">
      <c r="B24177" s="49" t="s">
        <v>22213</v>
      </c>
      <c r="C24177" s="49" t="s">
        <v>213</v>
      </c>
    </row>
    <row r="24178" spans="2:3" hidden="1">
      <c r="B24178" s="49" t="s">
        <v>22214</v>
      </c>
      <c r="C24178" s="49" t="s">
        <v>207</v>
      </c>
    </row>
    <row r="24179" spans="2:3" hidden="1">
      <c r="B24179" s="49" t="s">
        <v>22215</v>
      </c>
      <c r="C24179" s="49" t="s">
        <v>213</v>
      </c>
    </row>
    <row r="24180" spans="2:3" hidden="1">
      <c r="B24180" s="49" t="s">
        <v>22216</v>
      </c>
      <c r="C24180" s="49" t="s">
        <v>213</v>
      </c>
    </row>
    <row r="24181" spans="2:3" hidden="1">
      <c r="B24181" s="49" t="s">
        <v>22217</v>
      </c>
      <c r="C24181" s="49" t="s">
        <v>213</v>
      </c>
    </row>
    <row r="24182" spans="2:3" hidden="1">
      <c r="B24182" s="49" t="s">
        <v>22218</v>
      </c>
      <c r="C24182" s="49" t="s">
        <v>213</v>
      </c>
    </row>
    <row r="24183" spans="2:3" hidden="1">
      <c r="B24183" s="49" t="s">
        <v>22219</v>
      </c>
      <c r="C24183" s="49" t="s">
        <v>213</v>
      </c>
    </row>
    <row r="24184" spans="2:3" hidden="1">
      <c r="B24184" s="49" t="s">
        <v>22220</v>
      </c>
      <c r="C24184" s="49" t="s">
        <v>213</v>
      </c>
    </row>
    <row r="24185" spans="2:3" hidden="1">
      <c r="B24185" s="49" t="s">
        <v>22221</v>
      </c>
      <c r="C24185" s="49" t="s">
        <v>213</v>
      </c>
    </row>
    <row r="24186" spans="2:3" hidden="1">
      <c r="B24186" s="49" t="s">
        <v>22222</v>
      </c>
      <c r="C24186" s="49" t="s">
        <v>213</v>
      </c>
    </row>
    <row r="24187" spans="2:3" hidden="1">
      <c r="B24187" s="49" t="s">
        <v>22223</v>
      </c>
      <c r="C24187" s="49" t="s">
        <v>207</v>
      </c>
    </row>
    <row r="24188" spans="2:3" hidden="1">
      <c r="B24188" s="49" t="s">
        <v>22224</v>
      </c>
      <c r="C24188" s="49" t="s">
        <v>207</v>
      </c>
    </row>
    <row r="24189" spans="2:3" hidden="1">
      <c r="B24189" s="49" t="s">
        <v>22225</v>
      </c>
      <c r="C24189" s="49" t="s">
        <v>207</v>
      </c>
    </row>
    <row r="24190" spans="2:3" hidden="1">
      <c r="B24190" s="49" t="s">
        <v>22226</v>
      </c>
      <c r="C24190" s="49" t="s">
        <v>207</v>
      </c>
    </row>
    <row r="24191" spans="2:3" hidden="1">
      <c r="B24191" s="49" t="s">
        <v>22227</v>
      </c>
      <c r="C24191" s="49" t="s">
        <v>207</v>
      </c>
    </row>
    <row r="24192" spans="2:3" hidden="1">
      <c r="B24192" s="49" t="s">
        <v>22228</v>
      </c>
      <c r="C24192" s="49" t="s">
        <v>207</v>
      </c>
    </row>
    <row r="24193" spans="2:3" hidden="1">
      <c r="B24193" s="49" t="s">
        <v>22229</v>
      </c>
      <c r="C24193" s="49" t="s">
        <v>207</v>
      </c>
    </row>
    <row r="24194" spans="2:3" hidden="1">
      <c r="B24194" s="49" t="s">
        <v>22230</v>
      </c>
      <c r="C24194" s="49" t="s">
        <v>207</v>
      </c>
    </row>
    <row r="24195" spans="2:3" hidden="1">
      <c r="B24195" s="49" t="s">
        <v>22231</v>
      </c>
      <c r="C24195" s="49" t="s">
        <v>213</v>
      </c>
    </row>
    <row r="24196" spans="2:3" hidden="1">
      <c r="B24196" s="49" t="s">
        <v>22232</v>
      </c>
      <c r="C24196" s="49" t="s">
        <v>213</v>
      </c>
    </row>
    <row r="24197" spans="2:3" hidden="1">
      <c r="B24197" s="49" t="s">
        <v>22233</v>
      </c>
      <c r="C24197" s="49" t="s">
        <v>213</v>
      </c>
    </row>
    <row r="24198" spans="2:3" hidden="1">
      <c r="B24198" s="49" t="s">
        <v>22234</v>
      </c>
      <c r="C24198" s="49" t="s">
        <v>207</v>
      </c>
    </row>
    <row r="24199" spans="2:3" hidden="1">
      <c r="B24199" s="49" t="s">
        <v>22235</v>
      </c>
      <c r="C24199" s="49" t="s">
        <v>213</v>
      </c>
    </row>
    <row r="24200" spans="2:3" hidden="1">
      <c r="B24200" s="49" t="s">
        <v>22236</v>
      </c>
      <c r="C24200" s="49" t="s">
        <v>213</v>
      </c>
    </row>
    <row r="24201" spans="2:3" hidden="1">
      <c r="B24201" s="49" t="s">
        <v>22237</v>
      </c>
      <c r="C24201" s="49" t="s">
        <v>213</v>
      </c>
    </row>
    <row r="24202" spans="2:3" hidden="1">
      <c r="B24202" s="49" t="s">
        <v>22238</v>
      </c>
      <c r="C24202" s="49" t="s">
        <v>213</v>
      </c>
    </row>
    <row r="24203" spans="2:3" hidden="1">
      <c r="B24203" s="49" t="s">
        <v>22239</v>
      </c>
      <c r="C24203" s="49" t="s">
        <v>213</v>
      </c>
    </row>
    <row r="24204" spans="2:3" hidden="1">
      <c r="B24204" s="49" t="s">
        <v>22240</v>
      </c>
      <c r="C24204" s="49" t="s">
        <v>213</v>
      </c>
    </row>
    <row r="24205" spans="2:3" hidden="1">
      <c r="B24205" s="49" t="s">
        <v>22241</v>
      </c>
      <c r="C24205" s="49" t="s">
        <v>206</v>
      </c>
    </row>
    <row r="24206" spans="2:3" hidden="1">
      <c r="B24206" s="49" t="s">
        <v>22242</v>
      </c>
      <c r="C24206" s="49" t="s">
        <v>206</v>
      </c>
    </row>
    <row r="24207" spans="2:3" hidden="1">
      <c r="B24207" s="49" t="s">
        <v>22243</v>
      </c>
      <c r="C24207" s="49" t="s">
        <v>206</v>
      </c>
    </row>
    <row r="24208" spans="2:3" hidden="1">
      <c r="B24208" s="49" t="s">
        <v>22244</v>
      </c>
      <c r="C24208" s="49" t="s">
        <v>206</v>
      </c>
    </row>
    <row r="24209" spans="2:3" hidden="1">
      <c r="B24209" s="49" t="s">
        <v>22245</v>
      </c>
      <c r="C24209" s="49" t="s">
        <v>206</v>
      </c>
    </row>
    <row r="24210" spans="2:3" hidden="1">
      <c r="B24210" s="49" t="s">
        <v>22246</v>
      </c>
      <c r="C24210" s="49" t="s">
        <v>206</v>
      </c>
    </row>
    <row r="24211" spans="2:3" hidden="1">
      <c r="B24211" s="49" t="s">
        <v>22247</v>
      </c>
      <c r="C24211" s="49" t="s">
        <v>206</v>
      </c>
    </row>
    <row r="24212" spans="2:3" hidden="1">
      <c r="B24212" s="49" t="s">
        <v>22248</v>
      </c>
      <c r="C24212" s="49" t="s">
        <v>206</v>
      </c>
    </row>
    <row r="24213" spans="2:3" hidden="1">
      <c r="B24213" s="49" t="s">
        <v>22249</v>
      </c>
      <c r="C24213" s="49" t="s">
        <v>206</v>
      </c>
    </row>
    <row r="24214" spans="2:3" hidden="1">
      <c r="B24214" s="49" t="s">
        <v>22250</v>
      </c>
      <c r="C24214" s="49" t="s">
        <v>207</v>
      </c>
    </row>
    <row r="24215" spans="2:3" hidden="1">
      <c r="B24215" s="49" t="s">
        <v>22251</v>
      </c>
      <c r="C24215" s="49" t="s">
        <v>207</v>
      </c>
    </row>
    <row r="24216" spans="2:3" hidden="1">
      <c r="B24216" s="49" t="s">
        <v>22252</v>
      </c>
      <c r="C24216" s="49" t="s">
        <v>213</v>
      </c>
    </row>
    <row r="24217" spans="2:3" hidden="1">
      <c r="B24217" s="49" t="s">
        <v>22253</v>
      </c>
      <c r="C24217" s="49" t="s">
        <v>213</v>
      </c>
    </row>
    <row r="24218" spans="2:3" hidden="1">
      <c r="B24218" s="49" t="s">
        <v>22254</v>
      </c>
      <c r="C24218" s="49" t="s">
        <v>213</v>
      </c>
    </row>
    <row r="24219" spans="2:3" hidden="1">
      <c r="B24219" s="49" t="s">
        <v>22255</v>
      </c>
      <c r="C24219" s="49" t="s">
        <v>213</v>
      </c>
    </row>
    <row r="24220" spans="2:3" hidden="1">
      <c r="B24220" s="49" t="s">
        <v>22256</v>
      </c>
      <c r="C24220" s="49" t="s">
        <v>207</v>
      </c>
    </row>
    <row r="24221" spans="2:3" hidden="1">
      <c r="B24221" s="49" t="s">
        <v>22257</v>
      </c>
      <c r="C24221" s="49" t="s">
        <v>213</v>
      </c>
    </row>
    <row r="24222" spans="2:3" hidden="1">
      <c r="B24222" s="49" t="s">
        <v>22258</v>
      </c>
      <c r="C24222" s="49" t="s">
        <v>213</v>
      </c>
    </row>
    <row r="24223" spans="2:3" hidden="1">
      <c r="B24223" s="49" t="s">
        <v>22259</v>
      </c>
      <c r="C24223" s="49" t="s">
        <v>213</v>
      </c>
    </row>
    <row r="24224" spans="2:3" hidden="1">
      <c r="B24224" s="49" t="s">
        <v>22260</v>
      </c>
      <c r="C24224" s="49" t="s">
        <v>213</v>
      </c>
    </row>
    <row r="24225" spans="2:3" hidden="1">
      <c r="B24225" s="49" t="s">
        <v>22261</v>
      </c>
      <c r="C24225" s="49" t="s">
        <v>213</v>
      </c>
    </row>
    <row r="24226" spans="2:3" hidden="1">
      <c r="B24226" s="49" t="s">
        <v>22262</v>
      </c>
      <c r="C24226" s="49" t="s">
        <v>213</v>
      </c>
    </row>
    <row r="24227" spans="2:3" hidden="1">
      <c r="B24227" s="49" t="s">
        <v>22263</v>
      </c>
      <c r="C24227" s="49" t="s">
        <v>213</v>
      </c>
    </row>
    <row r="24228" spans="2:3" hidden="1">
      <c r="B24228" s="49" t="s">
        <v>22264</v>
      </c>
      <c r="C24228" s="49" t="s">
        <v>213</v>
      </c>
    </row>
    <row r="24229" spans="2:3" hidden="1">
      <c r="B24229" s="49" t="s">
        <v>22265</v>
      </c>
      <c r="C24229" s="49" t="s">
        <v>207</v>
      </c>
    </row>
    <row r="24230" spans="2:3" hidden="1">
      <c r="B24230" s="49" t="s">
        <v>22266</v>
      </c>
      <c r="C24230" s="49" t="s">
        <v>207</v>
      </c>
    </row>
    <row r="24231" spans="2:3" hidden="1">
      <c r="B24231" s="49" t="s">
        <v>22267</v>
      </c>
      <c r="C24231" s="49" t="s">
        <v>207</v>
      </c>
    </row>
    <row r="24232" spans="2:3" hidden="1">
      <c r="B24232" s="49" t="s">
        <v>22268</v>
      </c>
      <c r="C24232" s="49" t="s">
        <v>213</v>
      </c>
    </row>
    <row r="24233" spans="2:3" hidden="1">
      <c r="B24233" s="49" t="s">
        <v>22269</v>
      </c>
      <c r="C24233" s="49" t="s">
        <v>213</v>
      </c>
    </row>
    <row r="24234" spans="2:3" hidden="1">
      <c r="B24234" s="49" t="s">
        <v>22270</v>
      </c>
      <c r="C24234" s="49" t="s">
        <v>213</v>
      </c>
    </row>
    <row r="24235" spans="2:3" hidden="1">
      <c r="B24235" s="49" t="s">
        <v>22271</v>
      </c>
      <c r="C24235" s="49" t="s">
        <v>213</v>
      </c>
    </row>
    <row r="24236" spans="2:3" hidden="1">
      <c r="B24236" s="49" t="s">
        <v>22272</v>
      </c>
      <c r="C24236" s="49" t="s">
        <v>213</v>
      </c>
    </row>
    <row r="24237" spans="2:3" hidden="1">
      <c r="B24237" s="49" t="s">
        <v>22273</v>
      </c>
      <c r="C24237" s="49" t="s">
        <v>213</v>
      </c>
    </row>
    <row r="24238" spans="2:3" hidden="1">
      <c r="B24238" s="49" t="s">
        <v>22274</v>
      </c>
      <c r="C24238" s="49" t="s">
        <v>213</v>
      </c>
    </row>
    <row r="24239" spans="2:3" hidden="1">
      <c r="B24239" s="49" t="s">
        <v>22275</v>
      </c>
      <c r="C24239" s="49" t="s">
        <v>213</v>
      </c>
    </row>
    <row r="24240" spans="2:3" hidden="1">
      <c r="B24240" s="49" t="s">
        <v>22276</v>
      </c>
      <c r="C24240" s="49" t="s">
        <v>213</v>
      </c>
    </row>
    <row r="24241" spans="2:3" hidden="1">
      <c r="B24241" s="49" t="s">
        <v>22277</v>
      </c>
      <c r="C24241" s="49" t="s">
        <v>213</v>
      </c>
    </row>
    <row r="24242" spans="2:3" hidden="1">
      <c r="B24242" s="49" t="s">
        <v>22278</v>
      </c>
      <c r="C24242" s="49" t="s">
        <v>213</v>
      </c>
    </row>
    <row r="24243" spans="2:3" hidden="1">
      <c r="B24243" s="49" t="s">
        <v>22279</v>
      </c>
      <c r="C24243" s="49" t="s">
        <v>213</v>
      </c>
    </row>
    <row r="24244" spans="2:3" hidden="1">
      <c r="B24244" s="49" t="s">
        <v>22280</v>
      </c>
      <c r="C24244" s="49" t="s">
        <v>213</v>
      </c>
    </row>
    <row r="24245" spans="2:3" hidden="1">
      <c r="B24245" s="49" t="s">
        <v>22281</v>
      </c>
      <c r="C24245" s="49" t="s">
        <v>213</v>
      </c>
    </row>
    <row r="24246" spans="2:3" hidden="1">
      <c r="B24246" s="49" t="s">
        <v>22282</v>
      </c>
      <c r="C24246" s="49" t="s">
        <v>213</v>
      </c>
    </row>
    <row r="24247" spans="2:3" hidden="1">
      <c r="B24247" s="49" t="s">
        <v>22283</v>
      </c>
      <c r="C24247" s="49" t="s">
        <v>207</v>
      </c>
    </row>
    <row r="24248" spans="2:3" hidden="1">
      <c r="B24248" s="49" t="s">
        <v>22284</v>
      </c>
      <c r="C24248" s="49" t="s">
        <v>207</v>
      </c>
    </row>
    <row r="24249" spans="2:3" hidden="1">
      <c r="B24249" s="49" t="s">
        <v>22285</v>
      </c>
      <c r="C24249" s="49" t="s">
        <v>207</v>
      </c>
    </row>
    <row r="24250" spans="2:3" hidden="1">
      <c r="B24250" s="49" t="s">
        <v>22286</v>
      </c>
      <c r="C24250" s="49" t="s">
        <v>207</v>
      </c>
    </row>
    <row r="24251" spans="2:3" hidden="1">
      <c r="B24251" s="49" t="s">
        <v>22287</v>
      </c>
      <c r="C24251" s="49" t="s">
        <v>213</v>
      </c>
    </row>
    <row r="24252" spans="2:3" hidden="1">
      <c r="B24252" s="49" t="s">
        <v>22288</v>
      </c>
      <c r="C24252" s="49" t="s">
        <v>213</v>
      </c>
    </row>
    <row r="24253" spans="2:3" hidden="1">
      <c r="B24253" s="49" t="s">
        <v>22289</v>
      </c>
      <c r="C24253" s="49" t="s">
        <v>213</v>
      </c>
    </row>
    <row r="24254" spans="2:3" hidden="1">
      <c r="B24254" s="49" t="s">
        <v>22290</v>
      </c>
      <c r="C24254" s="49" t="s">
        <v>213</v>
      </c>
    </row>
    <row r="24255" spans="2:3" hidden="1">
      <c r="B24255" s="49" t="s">
        <v>22291</v>
      </c>
      <c r="C24255" s="49" t="s">
        <v>213</v>
      </c>
    </row>
    <row r="24256" spans="2:3" hidden="1">
      <c r="B24256" s="49" t="s">
        <v>22292</v>
      </c>
      <c r="C24256" s="49" t="s">
        <v>213</v>
      </c>
    </row>
    <row r="24257" spans="2:3" hidden="1">
      <c r="B24257" s="49" t="s">
        <v>22293</v>
      </c>
      <c r="C24257" s="49" t="s">
        <v>213</v>
      </c>
    </row>
    <row r="24258" spans="2:3" hidden="1">
      <c r="B24258" s="49" t="s">
        <v>22294</v>
      </c>
      <c r="C24258" s="49" t="s">
        <v>213</v>
      </c>
    </row>
    <row r="24259" spans="2:3" hidden="1">
      <c r="B24259" s="49" t="s">
        <v>22295</v>
      </c>
      <c r="C24259" s="49" t="s">
        <v>213</v>
      </c>
    </row>
    <row r="24260" spans="2:3" hidden="1">
      <c r="B24260" s="49" t="s">
        <v>22296</v>
      </c>
      <c r="C24260" s="49" t="s">
        <v>213</v>
      </c>
    </row>
    <row r="24261" spans="2:3" hidden="1">
      <c r="B24261" s="49" t="s">
        <v>22297</v>
      </c>
      <c r="C24261" s="49" t="s">
        <v>213</v>
      </c>
    </row>
    <row r="24262" spans="2:3" hidden="1">
      <c r="B24262" s="49" t="s">
        <v>22298</v>
      </c>
      <c r="C24262" s="49" t="s">
        <v>213</v>
      </c>
    </row>
    <row r="24263" spans="2:3" hidden="1">
      <c r="B24263" s="49" t="s">
        <v>22299</v>
      </c>
      <c r="C24263" s="49" t="s">
        <v>213</v>
      </c>
    </row>
    <row r="24264" spans="2:3" hidden="1">
      <c r="B24264" s="49" t="s">
        <v>22300</v>
      </c>
      <c r="C24264" s="49" t="s">
        <v>213</v>
      </c>
    </row>
    <row r="24265" spans="2:3" hidden="1">
      <c r="B24265" s="49" t="s">
        <v>22301</v>
      </c>
      <c r="C24265" s="49" t="s">
        <v>213</v>
      </c>
    </row>
    <row r="24266" spans="2:3" hidden="1">
      <c r="B24266" s="49" t="s">
        <v>22302</v>
      </c>
      <c r="C24266" s="49" t="s">
        <v>213</v>
      </c>
    </row>
    <row r="24267" spans="2:3" hidden="1">
      <c r="B24267" s="49" t="s">
        <v>22303</v>
      </c>
      <c r="C24267" s="49" t="s">
        <v>213</v>
      </c>
    </row>
    <row r="24268" spans="2:3" hidden="1">
      <c r="B24268" s="49" t="s">
        <v>22304</v>
      </c>
      <c r="C24268" s="49" t="s">
        <v>213</v>
      </c>
    </row>
    <row r="24269" spans="2:3" hidden="1">
      <c r="B24269" s="49" t="s">
        <v>22305</v>
      </c>
      <c r="C24269" s="49" t="s">
        <v>207</v>
      </c>
    </row>
    <row r="24270" spans="2:3" hidden="1">
      <c r="B24270" s="49" t="s">
        <v>22306</v>
      </c>
      <c r="C24270" s="49" t="s">
        <v>207</v>
      </c>
    </row>
    <row r="24271" spans="2:3" hidden="1">
      <c r="B24271" s="49" t="s">
        <v>22307</v>
      </c>
      <c r="C24271" s="49" t="s">
        <v>207</v>
      </c>
    </row>
    <row r="24272" spans="2:3" hidden="1">
      <c r="B24272" s="49" t="s">
        <v>22308</v>
      </c>
      <c r="C24272" s="49" t="s">
        <v>207</v>
      </c>
    </row>
    <row r="24273" spans="2:3" hidden="1">
      <c r="B24273" s="49" t="s">
        <v>22309</v>
      </c>
      <c r="C24273" s="49" t="s">
        <v>213</v>
      </c>
    </row>
    <row r="24274" spans="2:3" hidden="1">
      <c r="B24274" s="49" t="s">
        <v>22310</v>
      </c>
      <c r="C24274" s="49" t="s">
        <v>213</v>
      </c>
    </row>
    <row r="24275" spans="2:3" hidden="1">
      <c r="B24275" s="49" t="s">
        <v>22311</v>
      </c>
      <c r="C24275" s="49" t="s">
        <v>213</v>
      </c>
    </row>
    <row r="24276" spans="2:3" hidden="1">
      <c r="B24276" s="49" t="s">
        <v>22312</v>
      </c>
      <c r="C24276" s="49" t="s">
        <v>213</v>
      </c>
    </row>
    <row r="24277" spans="2:3" hidden="1">
      <c r="B24277" s="49" t="s">
        <v>22313</v>
      </c>
      <c r="C24277" s="49" t="s">
        <v>213</v>
      </c>
    </row>
    <row r="24278" spans="2:3" hidden="1">
      <c r="B24278" s="49" t="s">
        <v>22314</v>
      </c>
      <c r="C24278" s="49" t="s">
        <v>213</v>
      </c>
    </row>
    <row r="24279" spans="2:3" hidden="1">
      <c r="B24279" s="49" t="s">
        <v>22315</v>
      </c>
      <c r="C24279" s="49" t="s">
        <v>213</v>
      </c>
    </row>
    <row r="24280" spans="2:3" hidden="1">
      <c r="B24280" s="49" t="s">
        <v>22316</v>
      </c>
      <c r="C24280" s="49" t="s">
        <v>213</v>
      </c>
    </row>
    <row r="24281" spans="2:3" hidden="1">
      <c r="B24281" s="49" t="s">
        <v>22317</v>
      </c>
      <c r="C24281" s="49" t="s">
        <v>213</v>
      </c>
    </row>
    <row r="24282" spans="2:3" hidden="1">
      <c r="B24282" s="49" t="s">
        <v>22318</v>
      </c>
      <c r="C24282" s="49" t="s">
        <v>213</v>
      </c>
    </row>
    <row r="24283" spans="2:3" hidden="1">
      <c r="B24283" s="49" t="s">
        <v>22319</v>
      </c>
      <c r="C24283" s="49" t="s">
        <v>213</v>
      </c>
    </row>
    <row r="24284" spans="2:3" hidden="1">
      <c r="B24284" s="49" t="s">
        <v>22320</v>
      </c>
      <c r="C24284" s="49" t="s">
        <v>213</v>
      </c>
    </row>
    <row r="24285" spans="2:3" hidden="1">
      <c r="B24285" s="49" t="s">
        <v>22321</v>
      </c>
      <c r="C24285" s="49" t="s">
        <v>213</v>
      </c>
    </row>
    <row r="24286" spans="2:3" hidden="1">
      <c r="B24286" s="49" t="s">
        <v>22322</v>
      </c>
      <c r="C24286" s="49" t="s">
        <v>213</v>
      </c>
    </row>
    <row r="24287" spans="2:3" hidden="1">
      <c r="B24287" s="49" t="s">
        <v>22323</v>
      </c>
      <c r="C24287" s="49" t="s">
        <v>206</v>
      </c>
    </row>
    <row r="24288" spans="2:3" hidden="1">
      <c r="B24288" s="49" t="s">
        <v>22324</v>
      </c>
      <c r="C24288" s="49" t="s">
        <v>206</v>
      </c>
    </row>
    <row r="24289" spans="2:3" hidden="1">
      <c r="B24289" s="49" t="s">
        <v>22325</v>
      </c>
      <c r="C24289" s="49" t="s">
        <v>206</v>
      </c>
    </row>
    <row r="24290" spans="2:3" hidden="1">
      <c r="B24290" s="49" t="s">
        <v>22326</v>
      </c>
      <c r="C24290" s="49" t="s">
        <v>206</v>
      </c>
    </row>
    <row r="24291" spans="2:3" hidden="1">
      <c r="B24291" s="49" t="s">
        <v>22327</v>
      </c>
      <c r="C24291" s="49" t="s">
        <v>206</v>
      </c>
    </row>
    <row r="24292" spans="2:3" hidden="1">
      <c r="B24292" s="49" t="s">
        <v>22328</v>
      </c>
      <c r="C24292" s="49" t="s">
        <v>206</v>
      </c>
    </row>
    <row r="24293" spans="2:3" hidden="1">
      <c r="B24293" s="49" t="s">
        <v>22329</v>
      </c>
      <c r="C24293" s="49" t="s">
        <v>206</v>
      </c>
    </row>
    <row r="24294" spans="2:3" hidden="1">
      <c r="B24294" s="49" t="s">
        <v>22330</v>
      </c>
      <c r="C24294" s="49" t="s">
        <v>206</v>
      </c>
    </row>
    <row r="24295" spans="2:3" hidden="1">
      <c r="B24295" s="49" t="s">
        <v>22331</v>
      </c>
      <c r="C24295" s="49" t="s">
        <v>206</v>
      </c>
    </row>
    <row r="24296" spans="2:3" hidden="1">
      <c r="B24296" s="49" t="s">
        <v>22332</v>
      </c>
      <c r="C24296" s="49" t="s">
        <v>207</v>
      </c>
    </row>
    <row r="24297" spans="2:3" hidden="1">
      <c r="B24297" s="49" t="s">
        <v>22333</v>
      </c>
      <c r="C24297" s="49" t="s">
        <v>207</v>
      </c>
    </row>
    <row r="24298" spans="2:3" hidden="1">
      <c r="B24298" s="49" t="s">
        <v>22334</v>
      </c>
      <c r="C24298" s="49" t="s">
        <v>207</v>
      </c>
    </row>
    <row r="24299" spans="2:3" hidden="1">
      <c r="B24299" s="49" t="s">
        <v>22335</v>
      </c>
      <c r="C24299" s="49" t="s">
        <v>207</v>
      </c>
    </row>
    <row r="24300" spans="2:3" hidden="1">
      <c r="B24300" s="49" t="s">
        <v>22336</v>
      </c>
      <c r="C24300" s="49" t="s">
        <v>213</v>
      </c>
    </row>
    <row r="24301" spans="2:3" hidden="1">
      <c r="B24301" s="49" t="s">
        <v>22337</v>
      </c>
      <c r="C24301" s="49" t="s">
        <v>207</v>
      </c>
    </row>
    <row r="24302" spans="2:3" hidden="1">
      <c r="B24302" s="49" t="s">
        <v>22338</v>
      </c>
      <c r="C24302" s="49" t="s">
        <v>213</v>
      </c>
    </row>
    <row r="24303" spans="2:3" hidden="1">
      <c r="B24303" s="49" t="s">
        <v>22339</v>
      </c>
      <c r="C24303" s="49" t="s">
        <v>213</v>
      </c>
    </row>
    <row r="24304" spans="2:3" hidden="1">
      <c r="B24304" s="49" t="s">
        <v>22340</v>
      </c>
      <c r="C24304" s="49" t="s">
        <v>213</v>
      </c>
    </row>
    <row r="24305" spans="2:3" hidden="1">
      <c r="B24305" s="49" t="s">
        <v>22341</v>
      </c>
      <c r="C24305" s="49" t="s">
        <v>213</v>
      </c>
    </row>
    <row r="24306" spans="2:3" hidden="1">
      <c r="B24306" s="49" t="s">
        <v>22342</v>
      </c>
      <c r="C24306" s="49" t="s">
        <v>207</v>
      </c>
    </row>
    <row r="24307" spans="2:3" hidden="1">
      <c r="B24307" s="49" t="s">
        <v>22343</v>
      </c>
      <c r="C24307" s="49" t="s">
        <v>213</v>
      </c>
    </row>
    <row r="24308" spans="2:3" hidden="1">
      <c r="B24308" s="49" t="s">
        <v>22344</v>
      </c>
      <c r="C24308" s="49" t="s">
        <v>213</v>
      </c>
    </row>
    <row r="24309" spans="2:3" hidden="1">
      <c r="B24309" s="49" t="s">
        <v>22345</v>
      </c>
      <c r="C24309" s="49" t="s">
        <v>213</v>
      </c>
    </row>
    <row r="24310" spans="2:3" hidden="1">
      <c r="B24310" s="49" t="s">
        <v>22346</v>
      </c>
      <c r="C24310" s="49" t="s">
        <v>213</v>
      </c>
    </row>
    <row r="24311" spans="2:3" hidden="1">
      <c r="B24311" s="49" t="s">
        <v>22347</v>
      </c>
      <c r="C24311" s="49" t="s">
        <v>213</v>
      </c>
    </row>
    <row r="24312" spans="2:3" hidden="1">
      <c r="B24312" s="49" t="s">
        <v>22348</v>
      </c>
      <c r="C24312" s="49" t="s">
        <v>213</v>
      </c>
    </row>
    <row r="24313" spans="2:3" hidden="1">
      <c r="B24313" s="49" t="s">
        <v>22349</v>
      </c>
      <c r="C24313" s="49" t="s">
        <v>213</v>
      </c>
    </row>
    <row r="24314" spans="2:3" hidden="1">
      <c r="B24314" s="49" t="s">
        <v>22350</v>
      </c>
      <c r="C24314" s="49" t="s">
        <v>213</v>
      </c>
    </row>
    <row r="24315" spans="2:3" hidden="1">
      <c r="B24315" s="49" t="s">
        <v>22351</v>
      </c>
      <c r="C24315" s="49" t="s">
        <v>207</v>
      </c>
    </row>
    <row r="24316" spans="2:3" hidden="1">
      <c r="B24316" s="49" t="s">
        <v>22352</v>
      </c>
      <c r="C24316" s="49" t="s">
        <v>207</v>
      </c>
    </row>
    <row r="24317" spans="2:3" hidden="1">
      <c r="B24317" s="49" t="s">
        <v>22353</v>
      </c>
      <c r="C24317" s="49" t="s">
        <v>207</v>
      </c>
    </row>
    <row r="24318" spans="2:3" hidden="1">
      <c r="B24318" s="49" t="s">
        <v>22354</v>
      </c>
      <c r="C24318" s="49" t="s">
        <v>207</v>
      </c>
    </row>
    <row r="24319" spans="2:3" hidden="1">
      <c r="B24319" s="49" t="s">
        <v>22355</v>
      </c>
      <c r="C24319" s="49" t="s">
        <v>213</v>
      </c>
    </row>
    <row r="24320" spans="2:3" hidden="1">
      <c r="B24320" s="49" t="s">
        <v>22356</v>
      </c>
      <c r="C24320" s="49" t="s">
        <v>213</v>
      </c>
    </row>
    <row r="24321" spans="2:3" hidden="1">
      <c r="B24321" s="49" t="s">
        <v>22357</v>
      </c>
      <c r="C24321" s="49" t="s">
        <v>213</v>
      </c>
    </row>
    <row r="24322" spans="2:3" hidden="1">
      <c r="B24322" s="49" t="s">
        <v>22358</v>
      </c>
      <c r="C24322" s="49" t="s">
        <v>213</v>
      </c>
    </row>
    <row r="24323" spans="2:3" hidden="1">
      <c r="B24323" s="49" t="s">
        <v>22359</v>
      </c>
      <c r="C24323" s="49" t="s">
        <v>213</v>
      </c>
    </row>
    <row r="24324" spans="2:3" hidden="1">
      <c r="B24324" s="49" t="s">
        <v>22360</v>
      </c>
      <c r="C24324" s="49" t="s">
        <v>213</v>
      </c>
    </row>
    <row r="24325" spans="2:3" hidden="1">
      <c r="B24325" s="49" t="s">
        <v>22361</v>
      </c>
      <c r="C24325" s="49" t="s">
        <v>213</v>
      </c>
    </row>
    <row r="24326" spans="2:3" hidden="1">
      <c r="B24326" s="49" t="s">
        <v>22362</v>
      </c>
      <c r="C24326" s="49" t="s">
        <v>213</v>
      </c>
    </row>
    <row r="24327" spans="2:3" hidden="1">
      <c r="B24327" s="49" t="s">
        <v>22363</v>
      </c>
      <c r="C24327" s="49" t="s">
        <v>213</v>
      </c>
    </row>
    <row r="24328" spans="2:3" hidden="1">
      <c r="B24328" s="49" t="s">
        <v>22364</v>
      </c>
      <c r="C24328" s="49" t="s">
        <v>213</v>
      </c>
    </row>
    <row r="24329" spans="2:3" hidden="1">
      <c r="B24329" s="49" t="s">
        <v>22365</v>
      </c>
      <c r="C24329" s="49" t="s">
        <v>213</v>
      </c>
    </row>
    <row r="24330" spans="2:3" hidden="1">
      <c r="B24330" s="49" t="s">
        <v>22366</v>
      </c>
      <c r="C24330" s="49" t="s">
        <v>213</v>
      </c>
    </row>
    <row r="24331" spans="2:3" hidden="1">
      <c r="B24331" s="49" t="s">
        <v>22367</v>
      </c>
      <c r="C24331" s="49" t="s">
        <v>213</v>
      </c>
    </row>
    <row r="24332" spans="2:3" hidden="1">
      <c r="B24332" s="49" t="s">
        <v>22368</v>
      </c>
      <c r="C24332" s="49" t="s">
        <v>213</v>
      </c>
    </row>
    <row r="24333" spans="2:3" hidden="1">
      <c r="B24333" s="49" t="s">
        <v>22369</v>
      </c>
      <c r="C24333" s="49" t="s">
        <v>213</v>
      </c>
    </row>
    <row r="24334" spans="2:3" hidden="1">
      <c r="B24334" s="49" t="s">
        <v>22370</v>
      </c>
      <c r="C24334" s="49" t="s">
        <v>213</v>
      </c>
    </row>
    <row r="24335" spans="2:3" hidden="1">
      <c r="B24335" s="49" t="s">
        <v>22371</v>
      </c>
      <c r="C24335" s="49" t="s">
        <v>213</v>
      </c>
    </row>
    <row r="24336" spans="2:3" hidden="1">
      <c r="B24336" s="49" t="s">
        <v>22372</v>
      </c>
      <c r="C24336" s="49" t="s">
        <v>213</v>
      </c>
    </row>
    <row r="24337" spans="2:3" hidden="1">
      <c r="B24337" s="49" t="s">
        <v>22373</v>
      </c>
      <c r="C24337" s="49" t="s">
        <v>207</v>
      </c>
    </row>
    <row r="24338" spans="2:3" hidden="1">
      <c r="B24338" s="49" t="s">
        <v>22374</v>
      </c>
      <c r="C24338" s="49" t="s">
        <v>207</v>
      </c>
    </row>
    <row r="24339" spans="2:3" hidden="1">
      <c r="B24339" s="49" t="s">
        <v>22375</v>
      </c>
      <c r="C24339" s="49" t="s">
        <v>207</v>
      </c>
    </row>
    <row r="24340" spans="2:3" hidden="1">
      <c r="B24340" s="49" t="s">
        <v>22376</v>
      </c>
      <c r="C24340" s="49" t="s">
        <v>207</v>
      </c>
    </row>
    <row r="24341" spans="2:3" hidden="1">
      <c r="B24341" s="49" t="s">
        <v>22377</v>
      </c>
      <c r="C24341" s="49" t="s">
        <v>213</v>
      </c>
    </row>
    <row r="24342" spans="2:3" hidden="1">
      <c r="B24342" s="49" t="s">
        <v>22378</v>
      </c>
      <c r="C24342" s="49" t="s">
        <v>213</v>
      </c>
    </row>
    <row r="24343" spans="2:3" hidden="1">
      <c r="B24343" s="49" t="s">
        <v>22379</v>
      </c>
      <c r="C24343" s="49" t="s">
        <v>213</v>
      </c>
    </row>
    <row r="24344" spans="2:3" hidden="1">
      <c r="B24344" s="49" t="s">
        <v>22380</v>
      </c>
      <c r="C24344" s="49" t="s">
        <v>213</v>
      </c>
    </row>
    <row r="24345" spans="2:3" hidden="1">
      <c r="B24345" s="49" t="s">
        <v>22381</v>
      </c>
      <c r="C24345" s="49" t="s">
        <v>213</v>
      </c>
    </row>
    <row r="24346" spans="2:3" hidden="1">
      <c r="B24346" s="49" t="s">
        <v>22382</v>
      </c>
      <c r="C24346" s="49" t="s">
        <v>213</v>
      </c>
    </row>
    <row r="24347" spans="2:3" hidden="1">
      <c r="B24347" s="49" t="s">
        <v>22383</v>
      </c>
      <c r="C24347" s="49" t="s">
        <v>213</v>
      </c>
    </row>
    <row r="24348" spans="2:3" hidden="1">
      <c r="B24348" s="49" t="s">
        <v>22384</v>
      </c>
      <c r="C24348" s="49" t="s">
        <v>213</v>
      </c>
    </row>
    <row r="24349" spans="2:3" hidden="1">
      <c r="B24349" s="49" t="s">
        <v>22385</v>
      </c>
      <c r="C24349" s="49" t="s">
        <v>213</v>
      </c>
    </row>
    <row r="24350" spans="2:3" hidden="1">
      <c r="B24350" s="49" t="s">
        <v>22386</v>
      </c>
      <c r="C24350" s="49" t="s">
        <v>213</v>
      </c>
    </row>
    <row r="24351" spans="2:3" hidden="1">
      <c r="B24351" s="49" t="s">
        <v>22387</v>
      </c>
      <c r="C24351" s="49" t="s">
        <v>213</v>
      </c>
    </row>
    <row r="24352" spans="2:3" hidden="1">
      <c r="B24352" s="49" t="s">
        <v>22388</v>
      </c>
      <c r="C24352" s="49" t="s">
        <v>213</v>
      </c>
    </row>
    <row r="24353" spans="2:3" hidden="1">
      <c r="B24353" s="49" t="s">
        <v>22389</v>
      </c>
      <c r="C24353" s="49" t="s">
        <v>213</v>
      </c>
    </row>
    <row r="24354" spans="2:3" hidden="1">
      <c r="B24354" s="49" t="s">
        <v>22390</v>
      </c>
      <c r="C24354" s="49" t="s">
        <v>213</v>
      </c>
    </row>
    <row r="24355" spans="2:3" hidden="1">
      <c r="B24355" s="49" t="s">
        <v>22391</v>
      </c>
      <c r="C24355" s="49" t="s">
        <v>213</v>
      </c>
    </row>
    <row r="24356" spans="2:3" hidden="1">
      <c r="B24356" s="49" t="s">
        <v>22392</v>
      </c>
      <c r="C24356" s="49" t="s">
        <v>213</v>
      </c>
    </row>
    <row r="24357" spans="2:3" hidden="1">
      <c r="B24357" s="49" t="s">
        <v>22393</v>
      </c>
      <c r="C24357" s="49" t="s">
        <v>213</v>
      </c>
    </row>
    <row r="24358" spans="2:3" hidden="1">
      <c r="B24358" s="49" t="s">
        <v>22394</v>
      </c>
      <c r="C24358" s="49" t="s">
        <v>213</v>
      </c>
    </row>
    <row r="24359" spans="2:3" hidden="1">
      <c r="B24359" s="49" t="s">
        <v>22395</v>
      </c>
      <c r="C24359" s="49" t="s">
        <v>207</v>
      </c>
    </row>
    <row r="24360" spans="2:3" hidden="1">
      <c r="B24360" s="49" t="s">
        <v>22396</v>
      </c>
      <c r="C24360" s="49" t="s">
        <v>207</v>
      </c>
    </row>
    <row r="24361" spans="2:3" hidden="1">
      <c r="B24361" s="49" t="s">
        <v>22397</v>
      </c>
      <c r="C24361" s="49" t="s">
        <v>207</v>
      </c>
    </row>
    <row r="24362" spans="2:3" hidden="1">
      <c r="B24362" s="49" t="s">
        <v>22398</v>
      </c>
      <c r="C24362" s="49" t="s">
        <v>207</v>
      </c>
    </row>
    <row r="24363" spans="2:3" hidden="1">
      <c r="B24363" s="49" t="s">
        <v>22399</v>
      </c>
      <c r="C24363" s="49" t="s">
        <v>213</v>
      </c>
    </row>
    <row r="24364" spans="2:3" hidden="1">
      <c r="B24364" s="49" t="s">
        <v>22400</v>
      </c>
      <c r="C24364" s="49" t="s">
        <v>213</v>
      </c>
    </row>
    <row r="24365" spans="2:3" hidden="1">
      <c r="B24365" s="49" t="s">
        <v>22401</v>
      </c>
      <c r="C24365" s="49" t="s">
        <v>213</v>
      </c>
    </row>
    <row r="24366" spans="2:3" hidden="1">
      <c r="B24366" s="49" t="s">
        <v>22402</v>
      </c>
      <c r="C24366" s="49" t="s">
        <v>213</v>
      </c>
    </row>
    <row r="24367" spans="2:3" hidden="1">
      <c r="B24367" s="49" t="s">
        <v>22403</v>
      </c>
      <c r="C24367" s="49" t="s">
        <v>213</v>
      </c>
    </row>
    <row r="24368" spans="2:3" hidden="1">
      <c r="B24368" s="49" t="s">
        <v>22404</v>
      </c>
      <c r="C24368" s="49" t="s">
        <v>213</v>
      </c>
    </row>
    <row r="24369" spans="2:3" hidden="1">
      <c r="B24369" s="49" t="s">
        <v>22405</v>
      </c>
      <c r="C24369" s="49" t="s">
        <v>213</v>
      </c>
    </row>
    <row r="24370" spans="2:3" hidden="1">
      <c r="B24370" s="49" t="s">
        <v>22406</v>
      </c>
      <c r="C24370" s="49" t="s">
        <v>213</v>
      </c>
    </row>
    <row r="24371" spans="2:3" hidden="1">
      <c r="B24371" s="49" t="s">
        <v>22407</v>
      </c>
      <c r="C24371" s="49" t="s">
        <v>213</v>
      </c>
    </row>
    <row r="24372" spans="2:3" hidden="1">
      <c r="B24372" s="49" t="s">
        <v>22408</v>
      </c>
      <c r="C24372" s="49" t="s">
        <v>213</v>
      </c>
    </row>
    <row r="24373" spans="2:3" hidden="1">
      <c r="B24373" s="49" t="s">
        <v>22409</v>
      </c>
      <c r="C24373" s="49" t="s">
        <v>213</v>
      </c>
    </row>
    <row r="24374" spans="2:3" hidden="1">
      <c r="B24374" s="49" t="s">
        <v>22410</v>
      </c>
      <c r="C24374" s="49" t="s">
        <v>213</v>
      </c>
    </row>
    <row r="24375" spans="2:3" hidden="1">
      <c r="B24375" s="49" t="s">
        <v>22411</v>
      </c>
      <c r="C24375" s="49" t="s">
        <v>213</v>
      </c>
    </row>
    <row r="24376" spans="2:3" hidden="1">
      <c r="B24376" s="49" t="s">
        <v>22412</v>
      </c>
      <c r="C24376" s="49" t="s">
        <v>213</v>
      </c>
    </row>
    <row r="24377" spans="2:3" hidden="1">
      <c r="B24377" s="49" t="s">
        <v>22413</v>
      </c>
      <c r="C24377" s="49" t="s">
        <v>206</v>
      </c>
    </row>
    <row r="24378" spans="2:3" hidden="1">
      <c r="B24378" s="49" t="s">
        <v>22414</v>
      </c>
      <c r="C24378" s="49" t="s">
        <v>206</v>
      </c>
    </row>
    <row r="24379" spans="2:3" hidden="1">
      <c r="B24379" s="49" t="s">
        <v>22415</v>
      </c>
      <c r="C24379" s="49" t="s">
        <v>206</v>
      </c>
    </row>
    <row r="24380" spans="2:3" hidden="1">
      <c r="B24380" s="49" t="s">
        <v>22416</v>
      </c>
      <c r="C24380" s="49" t="s">
        <v>206</v>
      </c>
    </row>
    <row r="24381" spans="2:3" hidden="1">
      <c r="B24381" s="49" t="s">
        <v>22417</v>
      </c>
      <c r="C24381" s="49" t="s">
        <v>206</v>
      </c>
    </row>
    <row r="24382" spans="2:3" hidden="1">
      <c r="B24382" s="49" t="s">
        <v>22418</v>
      </c>
      <c r="C24382" s="49" t="s">
        <v>206</v>
      </c>
    </row>
    <row r="24383" spans="2:3" hidden="1">
      <c r="B24383" s="49" t="s">
        <v>22419</v>
      </c>
      <c r="C24383" s="49" t="s">
        <v>206</v>
      </c>
    </row>
    <row r="24384" spans="2:3" hidden="1">
      <c r="B24384" s="49" t="s">
        <v>22420</v>
      </c>
      <c r="C24384" s="49" t="s">
        <v>206</v>
      </c>
    </row>
    <row r="24385" spans="2:3" hidden="1">
      <c r="B24385" s="49" t="s">
        <v>22421</v>
      </c>
      <c r="C24385" s="49" t="s">
        <v>206</v>
      </c>
    </row>
    <row r="24386" spans="2:3" hidden="1">
      <c r="B24386" s="49" t="s">
        <v>22422</v>
      </c>
      <c r="C24386" s="49" t="s">
        <v>207</v>
      </c>
    </row>
    <row r="24387" spans="2:3" hidden="1">
      <c r="B24387" s="49" t="s">
        <v>22423</v>
      </c>
      <c r="C24387" s="49" t="s">
        <v>207</v>
      </c>
    </row>
    <row r="24388" spans="2:3" hidden="1">
      <c r="B24388" s="49" t="s">
        <v>22424</v>
      </c>
      <c r="C24388" s="49" t="s">
        <v>207</v>
      </c>
    </row>
    <row r="24389" spans="2:3" hidden="1">
      <c r="B24389" s="49" t="s">
        <v>22425</v>
      </c>
      <c r="C24389" s="49" t="s">
        <v>207</v>
      </c>
    </row>
    <row r="24390" spans="2:3" hidden="1">
      <c r="B24390" s="49" t="s">
        <v>22426</v>
      </c>
      <c r="C24390" s="49" t="s">
        <v>207</v>
      </c>
    </row>
    <row r="24391" spans="2:3" hidden="1">
      <c r="B24391" s="49" t="s">
        <v>22427</v>
      </c>
      <c r="C24391" s="49" t="s">
        <v>213</v>
      </c>
    </row>
    <row r="24392" spans="2:3" hidden="1">
      <c r="B24392" s="49" t="s">
        <v>22428</v>
      </c>
      <c r="C24392" s="49" t="s">
        <v>213</v>
      </c>
    </row>
    <row r="24393" spans="2:3" hidden="1">
      <c r="B24393" s="49" t="s">
        <v>22429</v>
      </c>
      <c r="C24393" s="49" t="s">
        <v>213</v>
      </c>
    </row>
    <row r="24394" spans="2:3" hidden="1">
      <c r="B24394" s="49" t="s">
        <v>22430</v>
      </c>
      <c r="C24394" s="49" t="s">
        <v>207</v>
      </c>
    </row>
    <row r="24395" spans="2:3" hidden="1">
      <c r="B24395" s="49" t="s">
        <v>22431</v>
      </c>
      <c r="C24395" s="49" t="s">
        <v>213</v>
      </c>
    </row>
    <row r="24396" spans="2:3" hidden="1">
      <c r="B24396" s="49" t="s">
        <v>22432</v>
      </c>
      <c r="C24396" s="49" t="s">
        <v>213</v>
      </c>
    </row>
    <row r="24397" spans="2:3" hidden="1">
      <c r="B24397" s="49" t="s">
        <v>22433</v>
      </c>
      <c r="C24397" s="49" t="s">
        <v>213</v>
      </c>
    </row>
    <row r="24398" spans="2:3" hidden="1">
      <c r="B24398" s="49" t="s">
        <v>22434</v>
      </c>
      <c r="C24398" s="49" t="s">
        <v>213</v>
      </c>
    </row>
    <row r="24399" spans="2:3" hidden="1">
      <c r="B24399" s="49" t="s">
        <v>22435</v>
      </c>
      <c r="C24399" s="49" t="s">
        <v>213</v>
      </c>
    </row>
    <row r="24400" spans="2:3" hidden="1">
      <c r="B24400" s="49" t="s">
        <v>22436</v>
      </c>
      <c r="C24400" s="49" t="s">
        <v>213</v>
      </c>
    </row>
    <row r="24401" spans="2:3" hidden="1">
      <c r="B24401" s="49" t="s">
        <v>22437</v>
      </c>
      <c r="C24401" s="49" t="s">
        <v>207</v>
      </c>
    </row>
    <row r="24402" spans="2:3" hidden="1">
      <c r="B24402" s="49" t="s">
        <v>22438</v>
      </c>
      <c r="C24402" s="49" t="s">
        <v>213</v>
      </c>
    </row>
    <row r="24403" spans="2:3" hidden="1">
      <c r="B24403" s="49" t="s">
        <v>22439</v>
      </c>
      <c r="C24403" s="49" t="s">
        <v>213</v>
      </c>
    </row>
    <row r="24404" spans="2:3" hidden="1">
      <c r="B24404" s="49" t="s">
        <v>22440</v>
      </c>
      <c r="C24404" s="49" t="s">
        <v>213</v>
      </c>
    </row>
    <row r="24405" spans="2:3" hidden="1">
      <c r="B24405" s="49" t="s">
        <v>22441</v>
      </c>
      <c r="C24405" s="49" t="s">
        <v>213</v>
      </c>
    </row>
    <row r="24406" spans="2:3" hidden="1">
      <c r="B24406" s="49" t="s">
        <v>22442</v>
      </c>
      <c r="C24406" s="49" t="s">
        <v>213</v>
      </c>
    </row>
    <row r="24407" spans="2:3" hidden="1">
      <c r="B24407" s="49" t="s">
        <v>22443</v>
      </c>
      <c r="C24407" s="49" t="s">
        <v>213</v>
      </c>
    </row>
    <row r="24408" spans="2:3" hidden="1">
      <c r="B24408" s="49" t="s">
        <v>22444</v>
      </c>
      <c r="C24408" s="49" t="s">
        <v>213</v>
      </c>
    </row>
    <row r="24409" spans="2:3" hidden="1">
      <c r="B24409" s="49" t="s">
        <v>22445</v>
      </c>
      <c r="C24409" s="49" t="s">
        <v>213</v>
      </c>
    </row>
    <row r="24410" spans="2:3" hidden="1">
      <c r="B24410" s="49" t="s">
        <v>22446</v>
      </c>
      <c r="C24410" s="49" t="s">
        <v>213</v>
      </c>
    </row>
    <row r="24411" spans="2:3" hidden="1">
      <c r="B24411" s="49" t="s">
        <v>22447</v>
      </c>
      <c r="C24411" s="49" t="s">
        <v>213</v>
      </c>
    </row>
    <row r="24412" spans="2:3" hidden="1">
      <c r="B24412" s="49" t="s">
        <v>22448</v>
      </c>
      <c r="C24412" s="49" t="s">
        <v>213</v>
      </c>
    </row>
    <row r="24413" spans="2:3" hidden="1">
      <c r="B24413" s="49" t="s">
        <v>22449</v>
      </c>
      <c r="C24413" s="49" t="s">
        <v>213</v>
      </c>
    </row>
    <row r="24414" spans="2:3" hidden="1">
      <c r="B24414" s="49" t="s">
        <v>22450</v>
      </c>
      <c r="C24414" s="49" t="s">
        <v>213</v>
      </c>
    </row>
    <row r="24415" spans="2:3" hidden="1">
      <c r="B24415" s="49" t="s">
        <v>22451</v>
      </c>
      <c r="C24415" s="49" t="s">
        <v>213</v>
      </c>
    </row>
    <row r="24416" spans="2:3" hidden="1">
      <c r="B24416" s="49" t="s">
        <v>22452</v>
      </c>
      <c r="C24416" s="49" t="s">
        <v>207</v>
      </c>
    </row>
    <row r="24417" spans="2:3" hidden="1">
      <c r="B24417" s="49" t="s">
        <v>22453</v>
      </c>
      <c r="C24417" s="49" t="s">
        <v>213</v>
      </c>
    </row>
    <row r="24418" spans="2:3" hidden="1">
      <c r="B24418" s="49" t="s">
        <v>22454</v>
      </c>
      <c r="C24418" s="49" t="s">
        <v>213</v>
      </c>
    </row>
    <row r="24419" spans="2:3" hidden="1">
      <c r="B24419" s="49" t="s">
        <v>22455</v>
      </c>
      <c r="C24419" s="49" t="s">
        <v>213</v>
      </c>
    </row>
    <row r="24420" spans="2:3" hidden="1">
      <c r="B24420" s="49" t="s">
        <v>22456</v>
      </c>
      <c r="C24420" s="49" t="s">
        <v>213</v>
      </c>
    </row>
    <row r="24421" spans="2:3" hidden="1">
      <c r="B24421" s="49" t="s">
        <v>22457</v>
      </c>
      <c r="C24421" s="49" t="s">
        <v>213</v>
      </c>
    </row>
    <row r="24422" spans="2:3" hidden="1">
      <c r="B24422" s="49" t="s">
        <v>22458</v>
      </c>
      <c r="C24422" s="49" t="s">
        <v>213</v>
      </c>
    </row>
    <row r="24423" spans="2:3" hidden="1">
      <c r="B24423" s="49" t="s">
        <v>22459</v>
      </c>
      <c r="C24423" s="49" t="s">
        <v>213</v>
      </c>
    </row>
    <row r="24424" spans="2:3" hidden="1">
      <c r="B24424" s="49" t="s">
        <v>22460</v>
      </c>
      <c r="C24424" s="49" t="s">
        <v>213</v>
      </c>
    </row>
    <row r="24425" spans="2:3" hidden="1">
      <c r="B24425" s="49" t="s">
        <v>22461</v>
      </c>
      <c r="C24425" s="49" t="s">
        <v>213</v>
      </c>
    </row>
    <row r="24426" spans="2:3" hidden="1">
      <c r="B24426" s="49" t="s">
        <v>22462</v>
      </c>
      <c r="C24426" s="49" t="s">
        <v>213</v>
      </c>
    </row>
    <row r="24427" spans="2:3" hidden="1">
      <c r="B24427" s="49" t="s">
        <v>22463</v>
      </c>
      <c r="C24427" s="49" t="s">
        <v>213</v>
      </c>
    </row>
    <row r="24428" spans="2:3" hidden="1">
      <c r="B24428" s="49" t="s">
        <v>22464</v>
      </c>
      <c r="C24428" s="49" t="s">
        <v>213</v>
      </c>
    </row>
    <row r="24429" spans="2:3" hidden="1">
      <c r="B24429" s="49" t="s">
        <v>22465</v>
      </c>
      <c r="C24429" s="49" t="s">
        <v>213</v>
      </c>
    </row>
    <row r="24430" spans="2:3" hidden="1">
      <c r="B24430" s="49" t="s">
        <v>22466</v>
      </c>
      <c r="C24430" s="49" t="s">
        <v>213</v>
      </c>
    </row>
    <row r="24431" spans="2:3" hidden="1">
      <c r="B24431" s="49" t="s">
        <v>22467</v>
      </c>
      <c r="C24431" s="49" t="s">
        <v>207</v>
      </c>
    </row>
    <row r="24432" spans="2:3" hidden="1">
      <c r="B24432" s="49" t="s">
        <v>22468</v>
      </c>
      <c r="C24432" s="49" t="s">
        <v>213</v>
      </c>
    </row>
    <row r="24433" spans="2:3" hidden="1">
      <c r="B24433" s="49" t="s">
        <v>22469</v>
      </c>
      <c r="C24433" s="49" t="s">
        <v>213</v>
      </c>
    </row>
    <row r="24434" spans="2:3" hidden="1">
      <c r="B24434" s="49" t="s">
        <v>22470</v>
      </c>
      <c r="C24434" s="49" t="s">
        <v>213</v>
      </c>
    </row>
    <row r="24435" spans="2:3" hidden="1">
      <c r="B24435" s="49" t="s">
        <v>22471</v>
      </c>
      <c r="C24435" s="49" t="s">
        <v>213</v>
      </c>
    </row>
    <row r="24436" spans="2:3" hidden="1">
      <c r="B24436" s="49" t="s">
        <v>22472</v>
      </c>
      <c r="C24436" s="49" t="s">
        <v>213</v>
      </c>
    </row>
    <row r="24437" spans="2:3" hidden="1">
      <c r="B24437" s="49" t="s">
        <v>22473</v>
      </c>
      <c r="C24437" s="49" t="s">
        <v>213</v>
      </c>
    </row>
    <row r="24438" spans="2:3" hidden="1">
      <c r="B24438" s="49" t="s">
        <v>22474</v>
      </c>
      <c r="C24438" s="49" t="s">
        <v>213</v>
      </c>
    </row>
    <row r="24439" spans="2:3" hidden="1">
      <c r="B24439" s="49" t="s">
        <v>22475</v>
      </c>
      <c r="C24439" s="49" t="s">
        <v>213</v>
      </c>
    </row>
    <row r="24440" spans="2:3" hidden="1">
      <c r="B24440" s="49" t="s">
        <v>22476</v>
      </c>
      <c r="C24440" s="49" t="s">
        <v>209</v>
      </c>
    </row>
    <row r="24441" spans="2:3" hidden="1">
      <c r="B24441" s="49" t="s">
        <v>22477</v>
      </c>
      <c r="C24441" s="49" t="s">
        <v>209</v>
      </c>
    </row>
    <row r="24442" spans="2:3" hidden="1">
      <c r="B24442" s="49" t="s">
        <v>22478</v>
      </c>
      <c r="C24442" s="49" t="s">
        <v>209</v>
      </c>
    </row>
    <row r="24443" spans="2:3" hidden="1">
      <c r="B24443" s="49" t="s">
        <v>22479</v>
      </c>
      <c r="C24443" s="49" t="s">
        <v>209</v>
      </c>
    </row>
    <row r="24444" spans="2:3" hidden="1">
      <c r="B24444" s="49" t="s">
        <v>22480</v>
      </c>
      <c r="C24444" s="49" t="s">
        <v>209</v>
      </c>
    </row>
    <row r="24445" spans="2:3" hidden="1">
      <c r="B24445" s="49" t="s">
        <v>22481</v>
      </c>
      <c r="C24445" s="49" t="s">
        <v>209</v>
      </c>
    </row>
    <row r="24446" spans="2:3" hidden="1">
      <c r="B24446" s="49" t="s">
        <v>22482</v>
      </c>
      <c r="C24446" s="49" t="s">
        <v>209</v>
      </c>
    </row>
    <row r="24447" spans="2:3" hidden="1">
      <c r="B24447" s="49" t="s">
        <v>22483</v>
      </c>
      <c r="C24447" s="49" t="s">
        <v>209</v>
      </c>
    </row>
    <row r="24448" spans="2:3" hidden="1">
      <c r="B24448" s="49" t="s">
        <v>22484</v>
      </c>
      <c r="C24448" s="49" t="s">
        <v>209</v>
      </c>
    </row>
    <row r="24449" spans="2:3" hidden="1">
      <c r="B24449" s="49" t="s">
        <v>22485</v>
      </c>
      <c r="C24449" s="49" t="s">
        <v>209</v>
      </c>
    </row>
    <row r="24450" spans="2:3" hidden="1">
      <c r="B24450" s="49" t="s">
        <v>22486</v>
      </c>
      <c r="C24450" s="49" t="s">
        <v>209</v>
      </c>
    </row>
    <row r="24451" spans="2:3" hidden="1">
      <c r="B24451" s="49" t="s">
        <v>22487</v>
      </c>
      <c r="C24451" s="49" t="s">
        <v>209</v>
      </c>
    </row>
    <row r="24452" spans="2:3" hidden="1">
      <c r="B24452" s="49" t="s">
        <v>22488</v>
      </c>
      <c r="C24452" s="49" t="s">
        <v>209</v>
      </c>
    </row>
    <row r="24453" spans="2:3" hidden="1">
      <c r="B24453" s="49" t="s">
        <v>22489</v>
      </c>
      <c r="C24453" s="49" t="s">
        <v>209</v>
      </c>
    </row>
    <row r="24454" spans="2:3" hidden="1">
      <c r="B24454" s="49" t="s">
        <v>22490</v>
      </c>
      <c r="C24454" s="49" t="s">
        <v>209</v>
      </c>
    </row>
    <row r="24455" spans="2:3" hidden="1">
      <c r="B24455" s="49" t="s">
        <v>22491</v>
      </c>
      <c r="C24455" s="49" t="s">
        <v>209</v>
      </c>
    </row>
    <row r="24456" spans="2:3" hidden="1">
      <c r="B24456" s="49" t="s">
        <v>22492</v>
      </c>
      <c r="C24456" s="49" t="s">
        <v>209</v>
      </c>
    </row>
    <row r="24457" spans="2:3" hidden="1">
      <c r="B24457" s="49" t="s">
        <v>22493</v>
      </c>
      <c r="C24457" s="49" t="s">
        <v>209</v>
      </c>
    </row>
    <row r="24458" spans="2:3" hidden="1">
      <c r="B24458" s="49" t="s">
        <v>22494</v>
      </c>
      <c r="C24458" s="49" t="s">
        <v>209</v>
      </c>
    </row>
    <row r="24459" spans="2:3" hidden="1">
      <c r="B24459" s="49" t="s">
        <v>22495</v>
      </c>
      <c r="C24459" s="49" t="s">
        <v>209</v>
      </c>
    </row>
    <row r="24460" spans="2:3" hidden="1">
      <c r="B24460" s="49" t="s">
        <v>22496</v>
      </c>
      <c r="C24460" s="49" t="s">
        <v>209</v>
      </c>
    </row>
    <row r="24461" spans="2:3" hidden="1">
      <c r="B24461" s="49" t="s">
        <v>22497</v>
      </c>
      <c r="C24461" s="49" t="s">
        <v>209</v>
      </c>
    </row>
    <row r="24462" spans="2:3" hidden="1">
      <c r="B24462" s="49" t="s">
        <v>22498</v>
      </c>
      <c r="C24462" s="49" t="s">
        <v>209</v>
      </c>
    </row>
    <row r="24463" spans="2:3" hidden="1">
      <c r="B24463" s="49" t="s">
        <v>22499</v>
      </c>
      <c r="C24463" s="49" t="s">
        <v>209</v>
      </c>
    </row>
    <row r="24464" spans="2:3" hidden="1">
      <c r="B24464" s="49" t="s">
        <v>22500</v>
      </c>
      <c r="C24464" s="49" t="s">
        <v>209</v>
      </c>
    </row>
    <row r="24465" spans="2:3" hidden="1">
      <c r="B24465" s="49" t="s">
        <v>22501</v>
      </c>
      <c r="C24465" s="49" t="s">
        <v>209</v>
      </c>
    </row>
    <row r="24466" spans="2:3" hidden="1">
      <c r="B24466" s="49" t="s">
        <v>22502</v>
      </c>
      <c r="C24466" s="49" t="s">
        <v>209</v>
      </c>
    </row>
    <row r="24467" spans="2:3" hidden="1">
      <c r="B24467" s="49" t="s">
        <v>22503</v>
      </c>
      <c r="C24467" s="49" t="s">
        <v>207</v>
      </c>
    </row>
    <row r="24468" spans="2:3" hidden="1">
      <c r="B24468" s="49" t="s">
        <v>22504</v>
      </c>
      <c r="C24468" s="49" t="s">
        <v>207</v>
      </c>
    </row>
    <row r="24469" spans="2:3" hidden="1">
      <c r="B24469" s="49" t="s">
        <v>22505</v>
      </c>
      <c r="C24469" s="49" t="s">
        <v>213</v>
      </c>
    </row>
    <row r="24470" spans="2:3" hidden="1">
      <c r="B24470" s="49" t="s">
        <v>22506</v>
      </c>
      <c r="C24470" s="49" t="s">
        <v>213</v>
      </c>
    </row>
    <row r="24471" spans="2:3" hidden="1">
      <c r="B24471" s="49" t="s">
        <v>22507</v>
      </c>
      <c r="C24471" s="49" t="s">
        <v>213</v>
      </c>
    </row>
    <row r="24472" spans="2:3" hidden="1">
      <c r="B24472" s="49" t="s">
        <v>22508</v>
      </c>
      <c r="C24472" s="49" t="s">
        <v>213</v>
      </c>
    </row>
    <row r="24473" spans="2:3" hidden="1">
      <c r="B24473" s="49" t="s">
        <v>22509</v>
      </c>
      <c r="C24473" s="49" t="s">
        <v>207</v>
      </c>
    </row>
    <row r="24474" spans="2:3" hidden="1">
      <c r="B24474" s="49" t="s">
        <v>22510</v>
      </c>
      <c r="C24474" s="49" t="s">
        <v>213</v>
      </c>
    </row>
    <row r="24475" spans="2:3" hidden="1">
      <c r="B24475" s="49" t="s">
        <v>22511</v>
      </c>
      <c r="C24475" s="49" t="s">
        <v>213</v>
      </c>
    </row>
    <row r="24476" spans="2:3" hidden="1">
      <c r="B24476" s="49" t="s">
        <v>22512</v>
      </c>
      <c r="C24476" s="49" t="s">
        <v>213</v>
      </c>
    </row>
    <row r="24477" spans="2:3" hidden="1">
      <c r="B24477" s="49" t="s">
        <v>22513</v>
      </c>
      <c r="C24477" s="49" t="s">
        <v>213</v>
      </c>
    </row>
    <row r="24478" spans="2:3" hidden="1">
      <c r="B24478" s="49" t="s">
        <v>22514</v>
      </c>
      <c r="C24478" s="49" t="s">
        <v>213</v>
      </c>
    </row>
    <row r="24479" spans="2:3" hidden="1">
      <c r="B24479" s="49" t="s">
        <v>22515</v>
      </c>
      <c r="C24479" s="49" t="s">
        <v>213</v>
      </c>
    </row>
    <row r="24480" spans="2:3" hidden="1">
      <c r="B24480" s="49" t="s">
        <v>22516</v>
      </c>
      <c r="C24480" s="49" t="s">
        <v>213</v>
      </c>
    </row>
    <row r="24481" spans="2:3" hidden="1">
      <c r="B24481" s="49" t="s">
        <v>22517</v>
      </c>
      <c r="C24481" s="49" t="s">
        <v>213</v>
      </c>
    </row>
    <row r="24482" spans="2:3" hidden="1">
      <c r="B24482" s="49" t="s">
        <v>22518</v>
      </c>
      <c r="C24482" s="49" t="s">
        <v>207</v>
      </c>
    </row>
    <row r="24483" spans="2:3" hidden="1">
      <c r="B24483" s="49" t="s">
        <v>22519</v>
      </c>
      <c r="C24483" s="49" t="s">
        <v>207</v>
      </c>
    </row>
    <row r="24484" spans="2:3" hidden="1">
      <c r="B24484" s="49" t="s">
        <v>22520</v>
      </c>
      <c r="C24484" s="49" t="s">
        <v>207</v>
      </c>
    </row>
    <row r="24485" spans="2:3" hidden="1">
      <c r="B24485" s="49" t="s">
        <v>22521</v>
      </c>
      <c r="C24485" s="49" t="s">
        <v>213</v>
      </c>
    </row>
    <row r="24486" spans="2:3" hidden="1">
      <c r="B24486" s="49" t="s">
        <v>22522</v>
      </c>
      <c r="C24486" s="49" t="s">
        <v>213</v>
      </c>
    </row>
    <row r="24487" spans="2:3" hidden="1">
      <c r="B24487" s="49" t="s">
        <v>22523</v>
      </c>
      <c r="C24487" s="49" t="s">
        <v>213</v>
      </c>
    </row>
    <row r="24488" spans="2:3" hidden="1">
      <c r="B24488" s="49" t="s">
        <v>22524</v>
      </c>
      <c r="C24488" s="49" t="s">
        <v>213</v>
      </c>
    </row>
    <row r="24489" spans="2:3" hidden="1">
      <c r="B24489" s="49" t="s">
        <v>22525</v>
      </c>
      <c r="C24489" s="49" t="s">
        <v>213</v>
      </c>
    </row>
    <row r="24490" spans="2:3" hidden="1">
      <c r="B24490" s="49" t="s">
        <v>22526</v>
      </c>
      <c r="C24490" s="49" t="s">
        <v>213</v>
      </c>
    </row>
    <row r="24491" spans="2:3" hidden="1">
      <c r="B24491" s="49" t="s">
        <v>22527</v>
      </c>
      <c r="C24491" s="49" t="s">
        <v>213</v>
      </c>
    </row>
    <row r="24492" spans="2:3" hidden="1">
      <c r="B24492" s="49" t="s">
        <v>22528</v>
      </c>
      <c r="C24492" s="49" t="s">
        <v>213</v>
      </c>
    </row>
    <row r="24493" spans="2:3" hidden="1">
      <c r="B24493" s="49" t="s">
        <v>22529</v>
      </c>
      <c r="C24493" s="49" t="s">
        <v>213</v>
      </c>
    </row>
    <row r="24494" spans="2:3" hidden="1">
      <c r="B24494" s="49" t="s">
        <v>22530</v>
      </c>
      <c r="C24494" s="49" t="s">
        <v>213</v>
      </c>
    </row>
    <row r="24495" spans="2:3" hidden="1">
      <c r="B24495" s="49" t="s">
        <v>22531</v>
      </c>
      <c r="C24495" s="49" t="s">
        <v>213</v>
      </c>
    </row>
    <row r="24496" spans="2:3" hidden="1">
      <c r="B24496" s="49" t="s">
        <v>22532</v>
      </c>
      <c r="C24496" s="49" t="s">
        <v>213</v>
      </c>
    </row>
    <row r="24497" spans="2:3" hidden="1">
      <c r="B24497" s="49" t="s">
        <v>22533</v>
      </c>
      <c r="C24497" s="49" t="s">
        <v>213</v>
      </c>
    </row>
    <row r="24498" spans="2:3" hidden="1">
      <c r="B24498" s="49" t="s">
        <v>22534</v>
      </c>
      <c r="C24498" s="49" t="s">
        <v>213</v>
      </c>
    </row>
    <row r="24499" spans="2:3" hidden="1">
      <c r="B24499" s="49" t="s">
        <v>22535</v>
      </c>
      <c r="C24499" s="49" t="s">
        <v>213</v>
      </c>
    </row>
    <row r="24500" spans="2:3" hidden="1">
      <c r="B24500" s="49" t="s">
        <v>22536</v>
      </c>
      <c r="C24500" s="49" t="s">
        <v>207</v>
      </c>
    </row>
    <row r="24501" spans="2:3" hidden="1">
      <c r="B24501" s="49" t="s">
        <v>22537</v>
      </c>
      <c r="C24501" s="49" t="s">
        <v>207</v>
      </c>
    </row>
    <row r="24502" spans="2:3" hidden="1">
      <c r="B24502" s="49" t="s">
        <v>22538</v>
      </c>
      <c r="C24502" s="49" t="s">
        <v>207</v>
      </c>
    </row>
    <row r="24503" spans="2:3" hidden="1">
      <c r="B24503" s="49" t="s">
        <v>22539</v>
      </c>
      <c r="C24503" s="49" t="s">
        <v>207</v>
      </c>
    </row>
    <row r="24504" spans="2:3" hidden="1">
      <c r="B24504" s="49" t="s">
        <v>22540</v>
      </c>
      <c r="C24504" s="49" t="s">
        <v>213</v>
      </c>
    </row>
    <row r="24505" spans="2:3" hidden="1">
      <c r="B24505" s="49" t="s">
        <v>22541</v>
      </c>
      <c r="C24505" s="49" t="s">
        <v>213</v>
      </c>
    </row>
    <row r="24506" spans="2:3" hidden="1">
      <c r="B24506" s="49" t="s">
        <v>22542</v>
      </c>
      <c r="C24506" s="49" t="s">
        <v>213</v>
      </c>
    </row>
    <row r="24507" spans="2:3" hidden="1">
      <c r="B24507" s="49" t="s">
        <v>22543</v>
      </c>
      <c r="C24507" s="49" t="s">
        <v>213</v>
      </c>
    </row>
    <row r="24508" spans="2:3" hidden="1">
      <c r="B24508" s="49" t="s">
        <v>22544</v>
      </c>
      <c r="C24508" s="49" t="s">
        <v>213</v>
      </c>
    </row>
    <row r="24509" spans="2:3" hidden="1">
      <c r="B24509" s="49" t="s">
        <v>22545</v>
      </c>
      <c r="C24509" s="49" t="s">
        <v>213</v>
      </c>
    </row>
    <row r="24510" spans="2:3" hidden="1">
      <c r="B24510" s="49" t="s">
        <v>22546</v>
      </c>
      <c r="C24510" s="49" t="s">
        <v>213</v>
      </c>
    </row>
    <row r="24511" spans="2:3" hidden="1">
      <c r="B24511" s="49" t="s">
        <v>22547</v>
      </c>
      <c r="C24511" s="49" t="s">
        <v>213</v>
      </c>
    </row>
    <row r="24512" spans="2:3" hidden="1">
      <c r="B24512" s="49" t="s">
        <v>22548</v>
      </c>
      <c r="C24512" s="49" t="s">
        <v>213</v>
      </c>
    </row>
    <row r="24513" spans="2:3" hidden="1">
      <c r="B24513" s="49" t="s">
        <v>22549</v>
      </c>
      <c r="C24513" s="49" t="s">
        <v>213</v>
      </c>
    </row>
    <row r="24514" spans="2:3" hidden="1">
      <c r="B24514" s="49" t="s">
        <v>22550</v>
      </c>
      <c r="C24514" s="49" t="s">
        <v>213</v>
      </c>
    </row>
    <row r="24515" spans="2:3" hidden="1">
      <c r="B24515" s="49" t="s">
        <v>22551</v>
      </c>
      <c r="C24515" s="49" t="s">
        <v>213</v>
      </c>
    </row>
    <row r="24516" spans="2:3" hidden="1">
      <c r="B24516" s="49" t="s">
        <v>22552</v>
      </c>
      <c r="C24516" s="49" t="s">
        <v>213</v>
      </c>
    </row>
    <row r="24517" spans="2:3" hidden="1">
      <c r="B24517" s="49" t="s">
        <v>22553</v>
      </c>
      <c r="C24517" s="49" t="s">
        <v>213</v>
      </c>
    </row>
    <row r="24518" spans="2:3" hidden="1">
      <c r="B24518" s="49" t="s">
        <v>22554</v>
      </c>
      <c r="C24518" s="49" t="s">
        <v>213</v>
      </c>
    </row>
    <row r="24519" spans="2:3" hidden="1">
      <c r="B24519" s="49" t="s">
        <v>22555</v>
      </c>
      <c r="C24519" s="49" t="s">
        <v>213</v>
      </c>
    </row>
    <row r="24520" spans="2:3" hidden="1">
      <c r="B24520" s="49" t="s">
        <v>22556</v>
      </c>
      <c r="C24520" s="49" t="s">
        <v>213</v>
      </c>
    </row>
    <row r="24521" spans="2:3" hidden="1">
      <c r="B24521" s="49" t="s">
        <v>22557</v>
      </c>
      <c r="C24521" s="49" t="s">
        <v>213</v>
      </c>
    </row>
    <row r="24522" spans="2:3" hidden="1">
      <c r="B24522" s="49" t="s">
        <v>22558</v>
      </c>
      <c r="C24522" s="49" t="s">
        <v>207</v>
      </c>
    </row>
    <row r="24523" spans="2:3" hidden="1">
      <c r="B24523" s="49" t="s">
        <v>22559</v>
      </c>
      <c r="C24523" s="49" t="s">
        <v>207</v>
      </c>
    </row>
    <row r="24524" spans="2:3" hidden="1">
      <c r="B24524" s="49" t="s">
        <v>22560</v>
      </c>
      <c r="C24524" s="49" t="s">
        <v>207</v>
      </c>
    </row>
    <row r="24525" spans="2:3" hidden="1">
      <c r="B24525" s="49" t="s">
        <v>22561</v>
      </c>
      <c r="C24525" s="49" t="s">
        <v>207</v>
      </c>
    </row>
    <row r="24526" spans="2:3" hidden="1">
      <c r="B24526" s="49" t="s">
        <v>22562</v>
      </c>
      <c r="C24526" s="49" t="s">
        <v>213</v>
      </c>
    </row>
    <row r="24527" spans="2:3" hidden="1">
      <c r="B24527" s="49" t="s">
        <v>22563</v>
      </c>
      <c r="C24527" s="49" t="s">
        <v>213</v>
      </c>
    </row>
    <row r="24528" spans="2:3" hidden="1">
      <c r="B24528" s="49" t="s">
        <v>22564</v>
      </c>
      <c r="C24528" s="49" t="s">
        <v>213</v>
      </c>
    </row>
    <row r="24529" spans="2:3" hidden="1">
      <c r="B24529" s="49" t="s">
        <v>22565</v>
      </c>
      <c r="C24529" s="49" t="s">
        <v>213</v>
      </c>
    </row>
    <row r="24530" spans="2:3" hidden="1">
      <c r="B24530" s="49" t="s">
        <v>22566</v>
      </c>
      <c r="C24530" s="49" t="s">
        <v>213</v>
      </c>
    </row>
    <row r="24531" spans="2:3" hidden="1">
      <c r="B24531" s="49" t="s">
        <v>22567</v>
      </c>
      <c r="C24531" s="49" t="s">
        <v>213</v>
      </c>
    </row>
    <row r="24532" spans="2:3" hidden="1">
      <c r="B24532" s="49" t="s">
        <v>22568</v>
      </c>
      <c r="C24532" s="49" t="s">
        <v>213</v>
      </c>
    </row>
    <row r="24533" spans="2:3" hidden="1">
      <c r="B24533" s="49" t="s">
        <v>22569</v>
      </c>
      <c r="C24533" s="49" t="s">
        <v>213</v>
      </c>
    </row>
    <row r="24534" spans="2:3" hidden="1">
      <c r="B24534" s="49" t="s">
        <v>22570</v>
      </c>
      <c r="C24534" s="49" t="s">
        <v>213</v>
      </c>
    </row>
    <row r="24535" spans="2:3" hidden="1">
      <c r="B24535" s="49" t="s">
        <v>22571</v>
      </c>
      <c r="C24535" s="49" t="s">
        <v>213</v>
      </c>
    </row>
    <row r="24536" spans="2:3" hidden="1">
      <c r="B24536" s="49" t="s">
        <v>22572</v>
      </c>
      <c r="C24536" s="49" t="s">
        <v>213</v>
      </c>
    </row>
    <row r="24537" spans="2:3" hidden="1">
      <c r="B24537" s="49" t="s">
        <v>22573</v>
      </c>
      <c r="C24537" s="49" t="s">
        <v>213</v>
      </c>
    </row>
    <row r="24538" spans="2:3" hidden="1">
      <c r="B24538" s="49" t="s">
        <v>22574</v>
      </c>
      <c r="C24538" s="49" t="s">
        <v>213</v>
      </c>
    </row>
    <row r="24539" spans="2:3" hidden="1">
      <c r="B24539" s="49" t="s">
        <v>22575</v>
      </c>
      <c r="C24539" s="49" t="s">
        <v>213</v>
      </c>
    </row>
    <row r="24540" spans="2:3" hidden="1">
      <c r="B24540" s="49" t="s">
        <v>22576</v>
      </c>
      <c r="C24540" s="49" t="s">
        <v>206</v>
      </c>
    </row>
    <row r="24541" spans="2:3" hidden="1">
      <c r="B24541" s="49" t="s">
        <v>22577</v>
      </c>
      <c r="C24541" s="49" t="s">
        <v>206</v>
      </c>
    </row>
    <row r="24542" spans="2:3" hidden="1">
      <c r="B24542" s="49" t="s">
        <v>22578</v>
      </c>
      <c r="C24542" s="49" t="s">
        <v>206</v>
      </c>
    </row>
    <row r="24543" spans="2:3" hidden="1">
      <c r="B24543" s="49" t="s">
        <v>22579</v>
      </c>
      <c r="C24543" s="49" t="s">
        <v>206</v>
      </c>
    </row>
    <row r="24544" spans="2:3" hidden="1">
      <c r="B24544" s="49" t="s">
        <v>22580</v>
      </c>
      <c r="C24544" s="49" t="s">
        <v>206</v>
      </c>
    </row>
    <row r="24545" spans="2:3" hidden="1">
      <c r="B24545" s="49" t="s">
        <v>22581</v>
      </c>
      <c r="C24545" s="49" t="s">
        <v>206</v>
      </c>
    </row>
    <row r="24546" spans="2:3" hidden="1">
      <c r="B24546" s="49" t="s">
        <v>22582</v>
      </c>
      <c r="C24546" s="49" t="s">
        <v>206</v>
      </c>
    </row>
    <row r="24547" spans="2:3" hidden="1">
      <c r="B24547" s="49" t="s">
        <v>22583</v>
      </c>
      <c r="C24547" s="49" t="s">
        <v>206</v>
      </c>
    </row>
    <row r="24548" spans="2:3" hidden="1">
      <c r="B24548" s="49" t="s">
        <v>22584</v>
      </c>
      <c r="C24548" s="49" t="s">
        <v>206</v>
      </c>
    </row>
    <row r="24549" spans="2:3" hidden="1">
      <c r="B24549" s="49" t="s">
        <v>22585</v>
      </c>
      <c r="C24549" s="49" t="s">
        <v>213</v>
      </c>
    </row>
    <row r="24550" spans="2:3" hidden="1">
      <c r="B24550" s="49" t="s">
        <v>22586</v>
      </c>
      <c r="C24550" s="49" t="s">
        <v>213</v>
      </c>
    </row>
    <row r="24551" spans="2:3" hidden="1">
      <c r="B24551" s="49" t="s">
        <v>22587</v>
      </c>
      <c r="C24551" s="49" t="s">
        <v>213</v>
      </c>
    </row>
    <row r="24552" spans="2:3" hidden="1">
      <c r="B24552" s="49" t="s">
        <v>22588</v>
      </c>
      <c r="C24552" s="49" t="s">
        <v>213</v>
      </c>
    </row>
    <row r="24553" spans="2:3" hidden="1">
      <c r="B24553" s="49" t="s">
        <v>22589</v>
      </c>
      <c r="C24553" s="49" t="s">
        <v>213</v>
      </c>
    </row>
    <row r="24554" spans="2:3" hidden="1">
      <c r="B24554" s="49" t="s">
        <v>22590</v>
      </c>
      <c r="C24554" s="49" t="s">
        <v>213</v>
      </c>
    </row>
    <row r="24555" spans="2:3" hidden="1">
      <c r="B24555" s="49" t="s">
        <v>22591</v>
      </c>
      <c r="C24555" s="49" t="s">
        <v>213</v>
      </c>
    </row>
    <row r="24556" spans="2:3" hidden="1">
      <c r="B24556" s="49" t="s">
        <v>22592</v>
      </c>
      <c r="C24556" s="49" t="s">
        <v>213</v>
      </c>
    </row>
    <row r="24557" spans="2:3" hidden="1">
      <c r="B24557" s="49" t="s">
        <v>22593</v>
      </c>
      <c r="C24557" s="49" t="s">
        <v>213</v>
      </c>
    </row>
    <row r="24558" spans="2:3" hidden="1">
      <c r="B24558" s="49" t="s">
        <v>22594</v>
      </c>
      <c r="C24558" s="49" t="s">
        <v>213</v>
      </c>
    </row>
    <row r="24559" spans="2:3" hidden="1">
      <c r="B24559" s="49" t="s">
        <v>22595</v>
      </c>
      <c r="C24559" s="49" t="s">
        <v>213</v>
      </c>
    </row>
    <row r="24560" spans="2:3" hidden="1">
      <c r="B24560" s="49" t="s">
        <v>22596</v>
      </c>
      <c r="C24560" s="49" t="s">
        <v>213</v>
      </c>
    </row>
    <row r="24561" spans="2:3" hidden="1">
      <c r="B24561" s="49" t="s">
        <v>22597</v>
      </c>
      <c r="C24561" s="49" t="s">
        <v>213</v>
      </c>
    </row>
    <row r="24562" spans="2:3" hidden="1">
      <c r="B24562" s="49" t="s">
        <v>22598</v>
      </c>
      <c r="C24562" s="49" t="s">
        <v>213</v>
      </c>
    </row>
    <row r="24563" spans="2:3" hidden="1">
      <c r="B24563" s="49" t="s">
        <v>22599</v>
      </c>
      <c r="C24563" s="49" t="s">
        <v>213</v>
      </c>
    </row>
    <row r="24564" spans="2:3" hidden="1">
      <c r="B24564" s="49" t="s">
        <v>22600</v>
      </c>
      <c r="C24564" s="49" t="s">
        <v>207</v>
      </c>
    </row>
    <row r="24565" spans="2:3" hidden="1">
      <c r="B24565" s="49" t="s">
        <v>22601</v>
      </c>
      <c r="C24565" s="49" t="s">
        <v>207</v>
      </c>
    </row>
    <row r="24566" spans="2:3" hidden="1">
      <c r="B24566" s="49" t="s">
        <v>22602</v>
      </c>
      <c r="C24566" s="49" t="s">
        <v>207</v>
      </c>
    </row>
    <row r="24567" spans="2:3" hidden="1">
      <c r="B24567" s="49" t="s">
        <v>22603</v>
      </c>
      <c r="C24567" s="49" t="s">
        <v>213</v>
      </c>
    </row>
    <row r="24568" spans="2:3" hidden="1">
      <c r="B24568" s="49" t="s">
        <v>22604</v>
      </c>
      <c r="C24568" s="49" t="s">
        <v>213</v>
      </c>
    </row>
    <row r="24569" spans="2:3" hidden="1">
      <c r="B24569" s="49" t="s">
        <v>22605</v>
      </c>
      <c r="C24569" s="49" t="s">
        <v>213</v>
      </c>
    </row>
    <row r="24570" spans="2:3" hidden="1">
      <c r="B24570" s="49" t="s">
        <v>22606</v>
      </c>
      <c r="C24570" s="49" t="s">
        <v>213</v>
      </c>
    </row>
    <row r="24571" spans="2:3" hidden="1">
      <c r="B24571" s="49" t="s">
        <v>22607</v>
      </c>
      <c r="C24571" s="49" t="s">
        <v>213</v>
      </c>
    </row>
    <row r="24572" spans="2:3" hidden="1">
      <c r="B24572" s="49" t="s">
        <v>22608</v>
      </c>
      <c r="C24572" s="49" t="s">
        <v>213</v>
      </c>
    </row>
    <row r="24573" spans="2:3" hidden="1">
      <c r="B24573" s="49" t="s">
        <v>22609</v>
      </c>
      <c r="C24573" s="49" t="s">
        <v>213</v>
      </c>
    </row>
    <row r="24574" spans="2:3" hidden="1">
      <c r="B24574" s="49" t="s">
        <v>22610</v>
      </c>
      <c r="C24574" s="49" t="s">
        <v>213</v>
      </c>
    </row>
    <row r="24575" spans="2:3" hidden="1">
      <c r="B24575" s="49" t="s">
        <v>22611</v>
      </c>
      <c r="C24575" s="49" t="s">
        <v>213</v>
      </c>
    </row>
    <row r="24576" spans="2:3" hidden="1">
      <c r="B24576" s="49" t="s">
        <v>22612</v>
      </c>
      <c r="C24576" s="49" t="s">
        <v>213</v>
      </c>
    </row>
    <row r="24577" spans="2:3" hidden="1">
      <c r="B24577" s="49" t="s">
        <v>22613</v>
      </c>
      <c r="C24577" s="49" t="s">
        <v>213</v>
      </c>
    </row>
    <row r="24578" spans="2:3" hidden="1">
      <c r="B24578" s="49" t="s">
        <v>22614</v>
      </c>
      <c r="C24578" s="49" t="s">
        <v>213</v>
      </c>
    </row>
    <row r="24579" spans="2:3" hidden="1">
      <c r="B24579" s="49" t="s">
        <v>22615</v>
      </c>
      <c r="C24579" s="49" t="s">
        <v>213</v>
      </c>
    </row>
    <row r="24580" spans="2:3" hidden="1">
      <c r="B24580" s="49" t="s">
        <v>22616</v>
      </c>
      <c r="C24580" s="49" t="s">
        <v>213</v>
      </c>
    </row>
    <row r="24581" spans="2:3" hidden="1">
      <c r="B24581" s="49" t="s">
        <v>22617</v>
      </c>
      <c r="C24581" s="49" t="s">
        <v>213</v>
      </c>
    </row>
    <row r="24582" spans="2:3" hidden="1">
      <c r="B24582" s="49" t="s">
        <v>22618</v>
      </c>
      <c r="C24582" s="49" t="s">
        <v>213</v>
      </c>
    </row>
    <row r="24583" spans="2:3" hidden="1">
      <c r="B24583" s="49" t="s">
        <v>22619</v>
      </c>
      <c r="C24583" s="49" t="s">
        <v>207</v>
      </c>
    </row>
    <row r="24584" spans="2:3" hidden="1">
      <c r="B24584" s="49" t="s">
        <v>22620</v>
      </c>
      <c r="C24584" s="49" t="s">
        <v>207</v>
      </c>
    </row>
    <row r="24585" spans="2:3" hidden="1">
      <c r="B24585" s="49" t="s">
        <v>22621</v>
      </c>
      <c r="C24585" s="49" t="s">
        <v>207</v>
      </c>
    </row>
    <row r="24586" spans="2:3" hidden="1">
      <c r="B24586" s="49" t="s">
        <v>22622</v>
      </c>
      <c r="C24586" s="49" t="s">
        <v>213</v>
      </c>
    </row>
    <row r="24587" spans="2:3" hidden="1">
      <c r="B24587" s="49" t="s">
        <v>22623</v>
      </c>
      <c r="C24587" s="49" t="s">
        <v>213</v>
      </c>
    </row>
    <row r="24588" spans="2:3" hidden="1">
      <c r="B24588" s="49" t="s">
        <v>22624</v>
      </c>
      <c r="C24588" s="49" t="s">
        <v>213</v>
      </c>
    </row>
    <row r="24589" spans="2:3" hidden="1">
      <c r="B24589" s="49" t="s">
        <v>22625</v>
      </c>
      <c r="C24589" s="49" t="s">
        <v>213</v>
      </c>
    </row>
    <row r="24590" spans="2:3" hidden="1">
      <c r="B24590" s="49" t="s">
        <v>22626</v>
      </c>
      <c r="C24590" s="49" t="s">
        <v>213</v>
      </c>
    </row>
    <row r="24591" spans="2:3" hidden="1">
      <c r="B24591" s="49" t="s">
        <v>22627</v>
      </c>
      <c r="C24591" s="49" t="s">
        <v>213</v>
      </c>
    </row>
    <row r="24592" spans="2:3" hidden="1">
      <c r="B24592" s="49" t="s">
        <v>22628</v>
      </c>
      <c r="C24592" s="49" t="s">
        <v>213</v>
      </c>
    </row>
    <row r="24593" spans="2:3" hidden="1">
      <c r="B24593" s="49" t="s">
        <v>22629</v>
      </c>
      <c r="C24593" s="49" t="s">
        <v>213</v>
      </c>
    </row>
    <row r="24594" spans="2:3" hidden="1">
      <c r="B24594" s="49" t="s">
        <v>22630</v>
      </c>
      <c r="C24594" s="49" t="s">
        <v>213</v>
      </c>
    </row>
    <row r="24595" spans="2:3" hidden="1">
      <c r="B24595" s="49" t="s">
        <v>22631</v>
      </c>
      <c r="C24595" s="49" t="s">
        <v>213</v>
      </c>
    </row>
    <row r="24596" spans="2:3" hidden="1">
      <c r="B24596" s="49" t="s">
        <v>22632</v>
      </c>
      <c r="C24596" s="49" t="s">
        <v>213</v>
      </c>
    </row>
    <row r="24597" spans="2:3" hidden="1">
      <c r="B24597" s="49" t="s">
        <v>22633</v>
      </c>
      <c r="C24597" s="49" t="s">
        <v>213</v>
      </c>
    </row>
    <row r="24598" spans="2:3" hidden="1">
      <c r="B24598" s="49" t="s">
        <v>22634</v>
      </c>
      <c r="C24598" s="49" t="s">
        <v>213</v>
      </c>
    </row>
    <row r="24599" spans="2:3" hidden="1">
      <c r="B24599" s="49" t="s">
        <v>22635</v>
      </c>
      <c r="C24599" s="49" t="s">
        <v>213</v>
      </c>
    </row>
    <row r="24600" spans="2:3" hidden="1">
      <c r="B24600" s="49" t="s">
        <v>22636</v>
      </c>
      <c r="C24600" s="49" t="s">
        <v>213</v>
      </c>
    </row>
    <row r="24601" spans="2:3" hidden="1">
      <c r="B24601" s="49" t="s">
        <v>22637</v>
      </c>
      <c r="C24601" s="49" t="s">
        <v>213</v>
      </c>
    </row>
    <row r="24602" spans="2:3" hidden="1">
      <c r="B24602" s="49" t="s">
        <v>22638</v>
      </c>
      <c r="C24602" s="49" t="s">
        <v>213</v>
      </c>
    </row>
    <row r="24603" spans="2:3" hidden="1">
      <c r="B24603" s="49" t="s">
        <v>22639</v>
      </c>
      <c r="C24603" s="49" t="s">
        <v>213</v>
      </c>
    </row>
    <row r="24604" spans="2:3" hidden="1">
      <c r="B24604" s="49" t="s">
        <v>22640</v>
      </c>
      <c r="C24604" s="49" t="s">
        <v>213</v>
      </c>
    </row>
    <row r="24605" spans="2:3" hidden="1">
      <c r="B24605" s="49" t="s">
        <v>22641</v>
      </c>
      <c r="C24605" s="49" t="s">
        <v>207</v>
      </c>
    </row>
    <row r="24606" spans="2:3" hidden="1">
      <c r="B24606" s="49" t="s">
        <v>22642</v>
      </c>
      <c r="C24606" s="49" t="s">
        <v>207</v>
      </c>
    </row>
    <row r="24607" spans="2:3" hidden="1">
      <c r="B24607" s="49" t="s">
        <v>22643</v>
      </c>
      <c r="C24607" s="49" t="s">
        <v>207</v>
      </c>
    </row>
    <row r="24608" spans="2:3" hidden="1">
      <c r="B24608" s="49" t="s">
        <v>22644</v>
      </c>
      <c r="C24608" s="49" t="s">
        <v>213</v>
      </c>
    </row>
    <row r="24609" spans="2:3" hidden="1">
      <c r="B24609" s="49" t="s">
        <v>22645</v>
      </c>
      <c r="C24609" s="49" t="s">
        <v>213</v>
      </c>
    </row>
    <row r="24610" spans="2:3" hidden="1">
      <c r="B24610" s="49" t="s">
        <v>22646</v>
      </c>
      <c r="C24610" s="49" t="s">
        <v>213</v>
      </c>
    </row>
    <row r="24611" spans="2:3" hidden="1">
      <c r="B24611" s="49" t="s">
        <v>22647</v>
      </c>
      <c r="C24611" s="49" t="s">
        <v>213</v>
      </c>
    </row>
    <row r="24612" spans="2:3" hidden="1">
      <c r="B24612" s="49" t="s">
        <v>22648</v>
      </c>
      <c r="C24612" s="49" t="s">
        <v>213</v>
      </c>
    </row>
    <row r="24613" spans="2:3" hidden="1">
      <c r="B24613" s="49" t="s">
        <v>22649</v>
      </c>
      <c r="C24613" s="49" t="s">
        <v>213</v>
      </c>
    </row>
    <row r="24614" spans="2:3" hidden="1">
      <c r="B24614" s="49" t="s">
        <v>22650</v>
      </c>
      <c r="C24614" s="49" t="s">
        <v>213</v>
      </c>
    </row>
    <row r="24615" spans="2:3" hidden="1">
      <c r="B24615" s="49" t="s">
        <v>22651</v>
      </c>
      <c r="C24615" s="49" t="s">
        <v>213</v>
      </c>
    </row>
    <row r="24616" spans="2:3" hidden="1">
      <c r="B24616" s="49" t="s">
        <v>22652</v>
      </c>
      <c r="C24616" s="49" t="s">
        <v>213</v>
      </c>
    </row>
    <row r="24617" spans="2:3" hidden="1">
      <c r="B24617" s="49" t="s">
        <v>22653</v>
      </c>
      <c r="C24617" s="49" t="s">
        <v>213</v>
      </c>
    </row>
    <row r="24618" spans="2:3" hidden="1">
      <c r="B24618" s="49" t="s">
        <v>22654</v>
      </c>
      <c r="C24618" s="49" t="s">
        <v>213</v>
      </c>
    </row>
    <row r="24619" spans="2:3" hidden="1">
      <c r="B24619" s="49" t="s">
        <v>22655</v>
      </c>
      <c r="C24619" s="49" t="s">
        <v>213</v>
      </c>
    </row>
    <row r="24620" spans="2:3" hidden="1">
      <c r="B24620" s="49" t="s">
        <v>22656</v>
      </c>
      <c r="C24620" s="49" t="s">
        <v>213</v>
      </c>
    </row>
    <row r="24621" spans="2:3" hidden="1">
      <c r="B24621" s="49" t="s">
        <v>22657</v>
      </c>
      <c r="C24621" s="49" t="s">
        <v>213</v>
      </c>
    </row>
    <row r="24622" spans="2:3" hidden="1">
      <c r="B24622" s="49" t="s">
        <v>22658</v>
      </c>
      <c r="C24622" s="49" t="s">
        <v>213</v>
      </c>
    </row>
    <row r="24623" spans="2:3" hidden="1">
      <c r="B24623" s="49" t="s">
        <v>22659</v>
      </c>
      <c r="C24623" s="49" t="s">
        <v>206</v>
      </c>
    </row>
    <row r="24624" spans="2:3" hidden="1">
      <c r="B24624" s="49" t="s">
        <v>22660</v>
      </c>
      <c r="C24624" s="49" t="s">
        <v>206</v>
      </c>
    </row>
    <row r="24625" spans="2:3" hidden="1">
      <c r="B24625" s="49" t="s">
        <v>22661</v>
      </c>
      <c r="C24625" s="49" t="s">
        <v>206</v>
      </c>
    </row>
    <row r="24626" spans="2:3" hidden="1">
      <c r="B24626" s="49" t="s">
        <v>22662</v>
      </c>
      <c r="C24626" s="49" t="s">
        <v>206</v>
      </c>
    </row>
    <row r="24627" spans="2:3" hidden="1">
      <c r="B24627" s="49" t="s">
        <v>22663</v>
      </c>
      <c r="C24627" s="49" t="s">
        <v>206</v>
      </c>
    </row>
    <row r="24628" spans="2:3" hidden="1">
      <c r="B24628" s="49" t="s">
        <v>22664</v>
      </c>
      <c r="C24628" s="49" t="s">
        <v>206</v>
      </c>
    </row>
    <row r="24629" spans="2:3" hidden="1">
      <c r="B24629" s="49" t="s">
        <v>22665</v>
      </c>
      <c r="C24629" s="49" t="s">
        <v>206</v>
      </c>
    </row>
    <row r="24630" spans="2:3" hidden="1">
      <c r="B24630" s="49" t="s">
        <v>22666</v>
      </c>
      <c r="C24630" s="49" t="s">
        <v>206</v>
      </c>
    </row>
    <row r="24631" spans="2:3" hidden="1">
      <c r="B24631" s="49" t="s">
        <v>22667</v>
      </c>
      <c r="C24631" s="49" t="s">
        <v>206</v>
      </c>
    </row>
    <row r="24632" spans="2:3" hidden="1">
      <c r="B24632" s="49" t="s">
        <v>22668</v>
      </c>
      <c r="C24632" s="49" t="s">
        <v>207</v>
      </c>
    </row>
    <row r="24633" spans="2:3" hidden="1">
      <c r="B24633" s="49" t="s">
        <v>22669</v>
      </c>
      <c r="C24633" s="49" t="s">
        <v>213</v>
      </c>
    </row>
    <row r="24634" spans="2:3" hidden="1">
      <c r="B24634" s="49" t="s">
        <v>22670</v>
      </c>
      <c r="C24634" s="49" t="s">
        <v>213</v>
      </c>
    </row>
    <row r="24635" spans="2:3" hidden="1">
      <c r="B24635" s="49" t="s">
        <v>22671</v>
      </c>
      <c r="C24635" s="49" t="s">
        <v>213</v>
      </c>
    </row>
    <row r="24636" spans="2:3" hidden="1">
      <c r="B24636" s="49" t="s">
        <v>22672</v>
      </c>
      <c r="C24636" s="49" t="s">
        <v>213</v>
      </c>
    </row>
    <row r="24637" spans="2:3" hidden="1">
      <c r="B24637" s="49" t="s">
        <v>22673</v>
      </c>
      <c r="C24637" s="49" t="s">
        <v>213</v>
      </c>
    </row>
    <row r="24638" spans="2:3" hidden="1">
      <c r="B24638" s="49" t="s">
        <v>22674</v>
      </c>
      <c r="C24638" s="49" t="s">
        <v>213</v>
      </c>
    </row>
    <row r="24639" spans="2:3" hidden="1">
      <c r="B24639" s="49" t="s">
        <v>22675</v>
      </c>
      <c r="C24639" s="49" t="s">
        <v>213</v>
      </c>
    </row>
    <row r="24640" spans="2:3" hidden="1">
      <c r="B24640" s="49" t="s">
        <v>22676</v>
      </c>
      <c r="C24640" s="49" t="s">
        <v>213</v>
      </c>
    </row>
    <row r="24641" spans="2:3" hidden="1">
      <c r="B24641" s="49" t="s">
        <v>22677</v>
      </c>
      <c r="C24641" s="49" t="s">
        <v>213</v>
      </c>
    </row>
    <row r="24642" spans="2:3" hidden="1">
      <c r="B24642" s="49" t="s">
        <v>22678</v>
      </c>
      <c r="C24642" s="49" t="s">
        <v>213</v>
      </c>
    </row>
    <row r="24643" spans="2:3" hidden="1">
      <c r="B24643" s="49" t="s">
        <v>22679</v>
      </c>
      <c r="C24643" s="49" t="s">
        <v>213</v>
      </c>
    </row>
    <row r="24644" spans="2:3" hidden="1">
      <c r="B24644" s="49" t="s">
        <v>22680</v>
      </c>
      <c r="C24644" s="49" t="s">
        <v>213</v>
      </c>
    </row>
    <row r="24645" spans="2:3" hidden="1">
      <c r="B24645" s="49" t="s">
        <v>22681</v>
      </c>
      <c r="C24645" s="49" t="s">
        <v>213</v>
      </c>
    </row>
    <row r="24646" spans="2:3" hidden="1">
      <c r="B24646" s="49" t="s">
        <v>22682</v>
      </c>
      <c r="C24646" s="49" t="s">
        <v>213</v>
      </c>
    </row>
    <row r="24647" spans="2:3" hidden="1">
      <c r="B24647" s="49" t="s">
        <v>22683</v>
      </c>
      <c r="C24647" s="49" t="s">
        <v>213</v>
      </c>
    </row>
    <row r="24648" spans="2:3" hidden="1">
      <c r="B24648" s="49" t="s">
        <v>22684</v>
      </c>
      <c r="C24648" s="49" t="s">
        <v>213</v>
      </c>
    </row>
    <row r="24649" spans="2:3" hidden="1">
      <c r="B24649" s="49" t="s">
        <v>22685</v>
      </c>
      <c r="C24649" s="49" t="s">
        <v>213</v>
      </c>
    </row>
    <row r="24650" spans="2:3" hidden="1">
      <c r="B24650" s="49" t="s">
        <v>22686</v>
      </c>
      <c r="C24650" s="49" t="s">
        <v>213</v>
      </c>
    </row>
    <row r="24651" spans="2:3" hidden="1">
      <c r="B24651" s="49" t="s">
        <v>22687</v>
      </c>
      <c r="C24651" s="49" t="s">
        <v>207</v>
      </c>
    </row>
    <row r="24652" spans="2:3" hidden="1">
      <c r="B24652" s="49" t="s">
        <v>22688</v>
      </c>
      <c r="C24652" s="49" t="s">
        <v>207</v>
      </c>
    </row>
    <row r="24653" spans="2:3" hidden="1">
      <c r="B24653" s="49" t="s">
        <v>22689</v>
      </c>
      <c r="C24653" s="49" t="s">
        <v>207</v>
      </c>
    </row>
    <row r="24654" spans="2:3" hidden="1">
      <c r="B24654" s="49" t="s">
        <v>22690</v>
      </c>
      <c r="C24654" s="49" t="s">
        <v>213</v>
      </c>
    </row>
    <row r="24655" spans="2:3" hidden="1">
      <c r="B24655" s="49" t="s">
        <v>22691</v>
      </c>
      <c r="C24655" s="49" t="s">
        <v>213</v>
      </c>
    </row>
    <row r="24656" spans="2:3" hidden="1">
      <c r="B24656" s="49" t="s">
        <v>22692</v>
      </c>
      <c r="C24656" s="49" t="s">
        <v>213</v>
      </c>
    </row>
    <row r="24657" spans="2:3" hidden="1">
      <c r="B24657" s="49" t="s">
        <v>22693</v>
      </c>
      <c r="C24657" s="49" t="s">
        <v>213</v>
      </c>
    </row>
    <row r="24658" spans="2:3" hidden="1">
      <c r="B24658" s="49" t="s">
        <v>22694</v>
      </c>
      <c r="C24658" s="49" t="s">
        <v>213</v>
      </c>
    </row>
    <row r="24659" spans="2:3" hidden="1">
      <c r="B24659" s="49" t="s">
        <v>22695</v>
      </c>
      <c r="C24659" s="49" t="s">
        <v>213</v>
      </c>
    </row>
    <row r="24660" spans="2:3" hidden="1">
      <c r="B24660" s="49" t="s">
        <v>22696</v>
      </c>
      <c r="C24660" s="49" t="s">
        <v>213</v>
      </c>
    </row>
    <row r="24661" spans="2:3" hidden="1">
      <c r="B24661" s="49" t="s">
        <v>22697</v>
      </c>
      <c r="C24661" s="49" t="s">
        <v>213</v>
      </c>
    </row>
    <row r="24662" spans="2:3" hidden="1">
      <c r="B24662" s="49" t="s">
        <v>22698</v>
      </c>
      <c r="C24662" s="49" t="s">
        <v>213</v>
      </c>
    </row>
    <row r="24663" spans="2:3" hidden="1">
      <c r="B24663" s="49" t="s">
        <v>22699</v>
      </c>
      <c r="C24663" s="49" t="s">
        <v>213</v>
      </c>
    </row>
    <row r="24664" spans="2:3" hidden="1">
      <c r="B24664" s="49" t="s">
        <v>22700</v>
      </c>
      <c r="C24664" s="49" t="s">
        <v>213</v>
      </c>
    </row>
    <row r="24665" spans="2:3" hidden="1">
      <c r="B24665" s="49" t="s">
        <v>22701</v>
      </c>
      <c r="C24665" s="49" t="s">
        <v>213</v>
      </c>
    </row>
    <row r="24666" spans="2:3" hidden="1">
      <c r="B24666" s="49" t="s">
        <v>22702</v>
      </c>
      <c r="C24666" s="49" t="s">
        <v>213</v>
      </c>
    </row>
    <row r="24667" spans="2:3" hidden="1">
      <c r="B24667" s="49" t="s">
        <v>22703</v>
      </c>
      <c r="C24667" s="49" t="s">
        <v>213</v>
      </c>
    </row>
    <row r="24668" spans="2:3" hidden="1">
      <c r="B24668" s="49" t="s">
        <v>22704</v>
      </c>
      <c r="C24668" s="49" t="s">
        <v>213</v>
      </c>
    </row>
    <row r="24669" spans="2:3" hidden="1">
      <c r="B24669" s="49" t="s">
        <v>22705</v>
      </c>
      <c r="C24669" s="49" t="s">
        <v>213</v>
      </c>
    </row>
    <row r="24670" spans="2:3" hidden="1">
      <c r="B24670" s="49" t="s">
        <v>22706</v>
      </c>
      <c r="C24670" s="49" t="s">
        <v>213</v>
      </c>
    </row>
    <row r="24671" spans="2:3" hidden="1">
      <c r="B24671" s="49" t="s">
        <v>22707</v>
      </c>
      <c r="C24671" s="49" t="s">
        <v>213</v>
      </c>
    </row>
    <row r="24672" spans="2:3" hidden="1">
      <c r="B24672" s="49" t="s">
        <v>22708</v>
      </c>
      <c r="C24672" s="49" t="s">
        <v>213</v>
      </c>
    </row>
    <row r="24673" spans="2:3" hidden="1">
      <c r="B24673" s="49" t="s">
        <v>22709</v>
      </c>
      <c r="C24673" s="49" t="s">
        <v>207</v>
      </c>
    </row>
    <row r="24674" spans="2:3" hidden="1">
      <c r="B24674" s="49" t="s">
        <v>22710</v>
      </c>
      <c r="C24674" s="49" t="s">
        <v>207</v>
      </c>
    </row>
    <row r="24675" spans="2:3" hidden="1">
      <c r="B24675" s="49" t="s">
        <v>22711</v>
      </c>
      <c r="C24675" s="49" t="s">
        <v>207</v>
      </c>
    </row>
    <row r="24676" spans="2:3" hidden="1">
      <c r="B24676" s="49" t="s">
        <v>22712</v>
      </c>
      <c r="C24676" s="49" t="s">
        <v>213</v>
      </c>
    </row>
    <row r="24677" spans="2:3" hidden="1">
      <c r="B24677" s="49" t="s">
        <v>22713</v>
      </c>
      <c r="C24677" s="49" t="s">
        <v>213</v>
      </c>
    </row>
    <row r="24678" spans="2:3" hidden="1">
      <c r="B24678" s="49" t="s">
        <v>22714</v>
      </c>
      <c r="C24678" s="49" t="s">
        <v>213</v>
      </c>
    </row>
    <row r="24679" spans="2:3" hidden="1">
      <c r="B24679" s="49" t="s">
        <v>22715</v>
      </c>
      <c r="C24679" s="49" t="s">
        <v>213</v>
      </c>
    </row>
    <row r="24680" spans="2:3" hidden="1">
      <c r="B24680" s="49" t="s">
        <v>22716</v>
      </c>
      <c r="C24680" s="49" t="s">
        <v>213</v>
      </c>
    </row>
    <row r="24681" spans="2:3" hidden="1">
      <c r="B24681" s="49" t="s">
        <v>22717</v>
      </c>
      <c r="C24681" s="49" t="s">
        <v>213</v>
      </c>
    </row>
    <row r="24682" spans="2:3" hidden="1">
      <c r="B24682" s="49" t="s">
        <v>22718</v>
      </c>
      <c r="C24682" s="49" t="s">
        <v>213</v>
      </c>
    </row>
    <row r="24683" spans="2:3" hidden="1">
      <c r="B24683" s="49" t="s">
        <v>22719</v>
      </c>
      <c r="C24683" s="49" t="s">
        <v>213</v>
      </c>
    </row>
    <row r="24684" spans="2:3" hidden="1">
      <c r="B24684" s="49" t="s">
        <v>22720</v>
      </c>
      <c r="C24684" s="49" t="s">
        <v>213</v>
      </c>
    </row>
    <row r="24685" spans="2:3" hidden="1">
      <c r="B24685" s="49" t="s">
        <v>22721</v>
      </c>
      <c r="C24685" s="49" t="s">
        <v>213</v>
      </c>
    </row>
    <row r="24686" spans="2:3" hidden="1">
      <c r="B24686" s="49" t="s">
        <v>22722</v>
      </c>
      <c r="C24686" s="49" t="s">
        <v>213</v>
      </c>
    </row>
    <row r="24687" spans="2:3" hidden="1">
      <c r="B24687" s="49" t="s">
        <v>22723</v>
      </c>
      <c r="C24687" s="49" t="s">
        <v>213</v>
      </c>
    </row>
    <row r="24688" spans="2:3" hidden="1">
      <c r="B24688" s="49" t="s">
        <v>22724</v>
      </c>
      <c r="C24688" s="49" t="s">
        <v>213</v>
      </c>
    </row>
    <row r="24689" spans="2:3" hidden="1">
      <c r="B24689" s="49" t="s">
        <v>22725</v>
      </c>
      <c r="C24689" s="49" t="s">
        <v>213</v>
      </c>
    </row>
    <row r="24690" spans="2:3" hidden="1">
      <c r="B24690" s="49" t="s">
        <v>22726</v>
      </c>
      <c r="C24690" s="49" t="s">
        <v>213</v>
      </c>
    </row>
    <row r="24691" spans="2:3" hidden="1">
      <c r="B24691" s="49" t="s">
        <v>22727</v>
      </c>
      <c r="C24691" s="49" t="s">
        <v>213</v>
      </c>
    </row>
    <row r="24692" spans="2:3" hidden="1">
      <c r="B24692" s="49" t="s">
        <v>22728</v>
      </c>
      <c r="C24692" s="49" t="s">
        <v>213</v>
      </c>
    </row>
    <row r="24693" spans="2:3" hidden="1">
      <c r="B24693" s="49" t="s">
        <v>22729</v>
      </c>
      <c r="C24693" s="49" t="s">
        <v>213</v>
      </c>
    </row>
    <row r="24694" spans="2:3" hidden="1">
      <c r="B24694" s="49" t="s">
        <v>22730</v>
      </c>
      <c r="C24694" s="49" t="s">
        <v>213</v>
      </c>
    </row>
    <row r="24695" spans="2:3" hidden="1">
      <c r="B24695" s="49" t="s">
        <v>22731</v>
      </c>
      <c r="C24695" s="49" t="s">
        <v>207</v>
      </c>
    </row>
    <row r="24696" spans="2:3" hidden="1">
      <c r="B24696" s="49" t="s">
        <v>22732</v>
      </c>
      <c r="C24696" s="49" t="s">
        <v>207</v>
      </c>
    </row>
    <row r="24697" spans="2:3" hidden="1">
      <c r="B24697" s="49" t="s">
        <v>22733</v>
      </c>
      <c r="C24697" s="49" t="s">
        <v>207</v>
      </c>
    </row>
    <row r="24698" spans="2:3" hidden="1">
      <c r="B24698" s="49" t="s">
        <v>22734</v>
      </c>
      <c r="C24698" s="49" t="s">
        <v>213</v>
      </c>
    </row>
    <row r="24699" spans="2:3" hidden="1">
      <c r="B24699" s="49" t="s">
        <v>22735</v>
      </c>
      <c r="C24699" s="49" t="s">
        <v>213</v>
      </c>
    </row>
    <row r="24700" spans="2:3" hidden="1">
      <c r="B24700" s="49" t="s">
        <v>22736</v>
      </c>
      <c r="C24700" s="49" t="s">
        <v>213</v>
      </c>
    </row>
    <row r="24701" spans="2:3" hidden="1">
      <c r="B24701" s="49" t="s">
        <v>22737</v>
      </c>
      <c r="C24701" s="49" t="s">
        <v>213</v>
      </c>
    </row>
    <row r="24702" spans="2:3" hidden="1">
      <c r="B24702" s="49" t="s">
        <v>22738</v>
      </c>
      <c r="C24702" s="49" t="s">
        <v>213</v>
      </c>
    </row>
    <row r="24703" spans="2:3" hidden="1">
      <c r="B24703" s="49" t="s">
        <v>22739</v>
      </c>
      <c r="C24703" s="49" t="s">
        <v>213</v>
      </c>
    </row>
    <row r="24704" spans="2:3" hidden="1">
      <c r="B24704" s="49" t="s">
        <v>22740</v>
      </c>
      <c r="C24704" s="49" t="s">
        <v>213</v>
      </c>
    </row>
    <row r="24705" spans="2:3" hidden="1">
      <c r="B24705" s="49" t="s">
        <v>22741</v>
      </c>
      <c r="C24705" s="49" t="s">
        <v>213</v>
      </c>
    </row>
    <row r="24706" spans="2:3" hidden="1">
      <c r="B24706" s="49" t="s">
        <v>22742</v>
      </c>
      <c r="C24706" s="49" t="s">
        <v>213</v>
      </c>
    </row>
    <row r="24707" spans="2:3" hidden="1">
      <c r="B24707" s="49" t="s">
        <v>22743</v>
      </c>
      <c r="C24707" s="49" t="s">
        <v>213</v>
      </c>
    </row>
    <row r="24708" spans="2:3" hidden="1">
      <c r="B24708" s="49" t="s">
        <v>22744</v>
      </c>
      <c r="C24708" s="49" t="s">
        <v>213</v>
      </c>
    </row>
    <row r="24709" spans="2:3" hidden="1">
      <c r="B24709" s="49" t="s">
        <v>22745</v>
      </c>
      <c r="C24709" s="49" t="s">
        <v>213</v>
      </c>
    </row>
    <row r="24710" spans="2:3" hidden="1">
      <c r="B24710" s="49" t="s">
        <v>22746</v>
      </c>
      <c r="C24710" s="49" t="s">
        <v>213</v>
      </c>
    </row>
    <row r="24711" spans="2:3" hidden="1">
      <c r="B24711" s="49" t="s">
        <v>22747</v>
      </c>
      <c r="C24711" s="49" t="s">
        <v>213</v>
      </c>
    </row>
    <row r="24712" spans="2:3" hidden="1">
      <c r="B24712" s="49" t="s">
        <v>22748</v>
      </c>
      <c r="C24712" s="49" t="s">
        <v>213</v>
      </c>
    </row>
    <row r="24713" spans="2:3" hidden="1">
      <c r="B24713" s="49" t="s">
        <v>22749</v>
      </c>
      <c r="C24713" s="49" t="s">
        <v>206</v>
      </c>
    </row>
    <row r="24714" spans="2:3" hidden="1">
      <c r="B24714" s="49" t="s">
        <v>22750</v>
      </c>
      <c r="C24714" s="49" t="s">
        <v>206</v>
      </c>
    </row>
    <row r="24715" spans="2:3" hidden="1">
      <c r="B24715" s="49" t="s">
        <v>22751</v>
      </c>
      <c r="C24715" s="49" t="s">
        <v>206</v>
      </c>
    </row>
    <row r="24716" spans="2:3" hidden="1">
      <c r="B24716" s="49" t="s">
        <v>22752</v>
      </c>
      <c r="C24716" s="49" t="s">
        <v>206</v>
      </c>
    </row>
    <row r="24717" spans="2:3" hidden="1">
      <c r="B24717" s="49" t="s">
        <v>22753</v>
      </c>
      <c r="C24717" s="49" t="s">
        <v>206</v>
      </c>
    </row>
    <row r="24718" spans="2:3" hidden="1">
      <c r="B24718" s="49" t="s">
        <v>22754</v>
      </c>
      <c r="C24718" s="49" t="s">
        <v>206</v>
      </c>
    </row>
    <row r="24719" spans="2:3" hidden="1">
      <c r="B24719" s="49" t="s">
        <v>22755</v>
      </c>
      <c r="C24719" s="49" t="s">
        <v>206</v>
      </c>
    </row>
    <row r="24720" spans="2:3" hidden="1">
      <c r="B24720" s="49" t="s">
        <v>22756</v>
      </c>
      <c r="C24720" s="49" t="s">
        <v>206</v>
      </c>
    </row>
    <row r="24721" spans="2:3" hidden="1">
      <c r="B24721" s="49" t="s">
        <v>22757</v>
      </c>
      <c r="C24721" s="49" t="s">
        <v>206</v>
      </c>
    </row>
    <row r="24722" spans="2:3" hidden="1">
      <c r="B24722" s="49" t="s">
        <v>22758</v>
      </c>
      <c r="C24722" s="49" t="s">
        <v>207</v>
      </c>
    </row>
    <row r="24723" spans="2:3" hidden="1">
      <c r="B24723" s="49" t="s">
        <v>22759</v>
      </c>
      <c r="C24723" s="49" t="s">
        <v>213</v>
      </c>
    </row>
    <row r="24724" spans="2:3" hidden="1">
      <c r="B24724" s="49" t="s">
        <v>22760</v>
      </c>
      <c r="C24724" s="49" t="s">
        <v>213</v>
      </c>
    </row>
    <row r="24725" spans="2:3" hidden="1">
      <c r="B24725" s="49" t="s">
        <v>22761</v>
      </c>
      <c r="C24725" s="49" t="s">
        <v>213</v>
      </c>
    </row>
    <row r="24726" spans="2:3" hidden="1">
      <c r="B24726" s="49" t="s">
        <v>22762</v>
      </c>
      <c r="C24726" s="49" t="s">
        <v>213</v>
      </c>
    </row>
    <row r="24727" spans="2:3" hidden="1">
      <c r="B24727" s="49" t="s">
        <v>22763</v>
      </c>
      <c r="C24727" s="49" t="s">
        <v>213</v>
      </c>
    </row>
    <row r="24728" spans="2:3" hidden="1">
      <c r="B24728" s="49" t="s">
        <v>22764</v>
      </c>
      <c r="C24728" s="49" t="s">
        <v>213</v>
      </c>
    </row>
    <row r="24729" spans="2:3" hidden="1">
      <c r="B24729" s="49" t="s">
        <v>22765</v>
      </c>
      <c r="C24729" s="49" t="s">
        <v>213</v>
      </c>
    </row>
    <row r="24730" spans="2:3" hidden="1">
      <c r="B24730" s="49" t="s">
        <v>22766</v>
      </c>
      <c r="C24730" s="49" t="s">
        <v>213</v>
      </c>
    </row>
    <row r="24731" spans="2:3" hidden="1">
      <c r="B24731" s="49" t="s">
        <v>22767</v>
      </c>
      <c r="C24731" s="49" t="s">
        <v>213</v>
      </c>
    </row>
    <row r="24732" spans="2:3" hidden="1">
      <c r="B24732" s="49" t="s">
        <v>22768</v>
      </c>
      <c r="C24732" s="49" t="s">
        <v>213</v>
      </c>
    </row>
    <row r="24733" spans="2:3" hidden="1">
      <c r="B24733" s="49" t="s">
        <v>22769</v>
      </c>
      <c r="C24733" s="49" t="s">
        <v>213</v>
      </c>
    </row>
    <row r="24734" spans="2:3" hidden="1">
      <c r="B24734" s="49" t="s">
        <v>22770</v>
      </c>
      <c r="C24734" s="49" t="s">
        <v>213</v>
      </c>
    </row>
    <row r="24735" spans="2:3" hidden="1">
      <c r="B24735" s="49" t="s">
        <v>22771</v>
      </c>
      <c r="C24735" s="49" t="s">
        <v>213</v>
      </c>
    </row>
    <row r="24736" spans="2:3" hidden="1">
      <c r="B24736" s="49" t="s">
        <v>22772</v>
      </c>
      <c r="C24736" s="49" t="s">
        <v>213</v>
      </c>
    </row>
    <row r="24737" spans="2:3" hidden="1">
      <c r="B24737" s="49" t="s">
        <v>22773</v>
      </c>
      <c r="C24737" s="49" t="s">
        <v>213</v>
      </c>
    </row>
    <row r="24738" spans="2:3" hidden="1">
      <c r="B24738" s="49" t="s">
        <v>22774</v>
      </c>
      <c r="C24738" s="49" t="s">
        <v>213</v>
      </c>
    </row>
    <row r="24739" spans="2:3" hidden="1">
      <c r="B24739" s="49" t="s">
        <v>22775</v>
      </c>
      <c r="C24739" s="49" t="s">
        <v>213</v>
      </c>
    </row>
    <row r="24740" spans="2:3" hidden="1">
      <c r="B24740" s="49" t="s">
        <v>22776</v>
      </c>
      <c r="C24740" s="49" t="s">
        <v>213</v>
      </c>
    </row>
    <row r="24741" spans="2:3" hidden="1">
      <c r="B24741" s="49" t="s">
        <v>22777</v>
      </c>
      <c r="C24741" s="49" t="s">
        <v>213</v>
      </c>
    </row>
    <row r="24742" spans="2:3" hidden="1">
      <c r="B24742" s="49" t="s">
        <v>22778</v>
      </c>
      <c r="C24742" s="49" t="s">
        <v>213</v>
      </c>
    </row>
    <row r="24743" spans="2:3" hidden="1">
      <c r="B24743" s="49" t="s">
        <v>22779</v>
      </c>
      <c r="C24743" s="49" t="s">
        <v>213</v>
      </c>
    </row>
    <row r="24744" spans="2:3" hidden="1">
      <c r="B24744" s="49" t="s">
        <v>22780</v>
      </c>
      <c r="C24744" s="49" t="s">
        <v>213</v>
      </c>
    </row>
    <row r="24745" spans="2:3" hidden="1">
      <c r="B24745" s="49" t="s">
        <v>22781</v>
      </c>
      <c r="C24745" s="49" t="s">
        <v>213</v>
      </c>
    </row>
    <row r="24746" spans="2:3" hidden="1">
      <c r="B24746" s="49" t="s">
        <v>22782</v>
      </c>
      <c r="C24746" s="49" t="s">
        <v>213</v>
      </c>
    </row>
    <row r="24747" spans="2:3" hidden="1">
      <c r="B24747" s="49" t="s">
        <v>22783</v>
      </c>
      <c r="C24747" s="49" t="s">
        <v>213</v>
      </c>
    </row>
    <row r="24748" spans="2:3" hidden="1">
      <c r="B24748" s="49" t="s">
        <v>22784</v>
      </c>
      <c r="C24748" s="49" t="s">
        <v>213</v>
      </c>
    </row>
    <row r="24749" spans="2:3" hidden="1">
      <c r="B24749" s="49" t="s">
        <v>22785</v>
      </c>
      <c r="C24749" s="49" t="s">
        <v>213</v>
      </c>
    </row>
    <row r="24750" spans="2:3" hidden="1">
      <c r="B24750" s="49" t="s">
        <v>22786</v>
      </c>
      <c r="C24750" s="49" t="s">
        <v>213</v>
      </c>
    </row>
    <row r="24751" spans="2:3" hidden="1">
      <c r="B24751" s="49" t="s">
        <v>22787</v>
      </c>
      <c r="C24751" s="49" t="s">
        <v>213</v>
      </c>
    </row>
    <row r="24752" spans="2:3" hidden="1">
      <c r="B24752" s="49" t="s">
        <v>22788</v>
      </c>
      <c r="C24752" s="49" t="s">
        <v>213</v>
      </c>
    </row>
    <row r="24753" spans="2:3" hidden="1">
      <c r="B24753" s="49" t="s">
        <v>22789</v>
      </c>
      <c r="C24753" s="49" t="s">
        <v>213</v>
      </c>
    </row>
    <row r="24754" spans="2:3" hidden="1">
      <c r="B24754" s="49" t="s">
        <v>22790</v>
      </c>
      <c r="C24754" s="49" t="s">
        <v>213</v>
      </c>
    </row>
    <row r="24755" spans="2:3" hidden="1">
      <c r="B24755" s="49" t="s">
        <v>22791</v>
      </c>
      <c r="C24755" s="49" t="s">
        <v>213</v>
      </c>
    </row>
    <row r="24756" spans="2:3" hidden="1">
      <c r="B24756" s="49" t="s">
        <v>22792</v>
      </c>
      <c r="C24756" s="49" t="s">
        <v>213</v>
      </c>
    </row>
    <row r="24757" spans="2:3" hidden="1">
      <c r="B24757" s="49" t="s">
        <v>22793</v>
      </c>
      <c r="C24757" s="49" t="s">
        <v>213</v>
      </c>
    </row>
    <row r="24758" spans="2:3" hidden="1">
      <c r="B24758" s="49" t="s">
        <v>22794</v>
      </c>
      <c r="C24758" s="49" t="s">
        <v>213</v>
      </c>
    </row>
    <row r="24759" spans="2:3" hidden="1">
      <c r="B24759" s="49" t="s">
        <v>22795</v>
      </c>
      <c r="C24759" s="49" t="s">
        <v>213</v>
      </c>
    </row>
    <row r="24760" spans="2:3" hidden="1">
      <c r="B24760" s="49" t="s">
        <v>22796</v>
      </c>
      <c r="C24760" s="49" t="s">
        <v>213</v>
      </c>
    </row>
    <row r="24761" spans="2:3" hidden="1">
      <c r="B24761" s="49" t="s">
        <v>22797</v>
      </c>
      <c r="C24761" s="49" t="s">
        <v>213</v>
      </c>
    </row>
    <row r="24762" spans="2:3" hidden="1">
      <c r="B24762" s="49" t="s">
        <v>22798</v>
      </c>
      <c r="C24762" s="49" t="s">
        <v>213</v>
      </c>
    </row>
    <row r="24763" spans="2:3" hidden="1">
      <c r="B24763" s="49" t="s">
        <v>22799</v>
      </c>
      <c r="C24763" s="49" t="s">
        <v>213</v>
      </c>
    </row>
    <row r="24764" spans="2:3" hidden="1">
      <c r="B24764" s="49" t="s">
        <v>22800</v>
      </c>
      <c r="C24764" s="49" t="s">
        <v>213</v>
      </c>
    </row>
    <row r="24765" spans="2:3" hidden="1">
      <c r="B24765" s="49" t="s">
        <v>22801</v>
      </c>
      <c r="C24765" s="49" t="s">
        <v>213</v>
      </c>
    </row>
    <row r="24766" spans="2:3" hidden="1">
      <c r="B24766" s="49" t="s">
        <v>22802</v>
      </c>
      <c r="C24766" s="49" t="s">
        <v>213</v>
      </c>
    </row>
    <row r="24767" spans="2:3" hidden="1">
      <c r="B24767" s="49" t="s">
        <v>22803</v>
      </c>
      <c r="C24767" s="49" t="s">
        <v>213</v>
      </c>
    </row>
    <row r="24768" spans="2:3" hidden="1">
      <c r="B24768" s="49" t="s">
        <v>22804</v>
      </c>
      <c r="C24768" s="49" t="s">
        <v>213</v>
      </c>
    </row>
    <row r="24769" spans="2:3" hidden="1">
      <c r="B24769" s="49" t="s">
        <v>22805</v>
      </c>
      <c r="C24769" s="49" t="s">
        <v>213</v>
      </c>
    </row>
    <row r="24770" spans="2:3" hidden="1">
      <c r="B24770" s="49" t="s">
        <v>22806</v>
      </c>
      <c r="C24770" s="49" t="s">
        <v>213</v>
      </c>
    </row>
    <row r="24771" spans="2:3" hidden="1">
      <c r="B24771" s="49" t="s">
        <v>22807</v>
      </c>
      <c r="C24771" s="49" t="s">
        <v>213</v>
      </c>
    </row>
    <row r="24772" spans="2:3" hidden="1">
      <c r="B24772" s="49" t="s">
        <v>22808</v>
      </c>
      <c r="C24772" s="49" t="s">
        <v>213</v>
      </c>
    </row>
    <row r="24773" spans="2:3" hidden="1">
      <c r="B24773" s="49" t="s">
        <v>22809</v>
      </c>
      <c r="C24773" s="49" t="s">
        <v>213</v>
      </c>
    </row>
    <row r="24774" spans="2:3" hidden="1">
      <c r="B24774" s="49" t="s">
        <v>22810</v>
      </c>
      <c r="C24774" s="49" t="s">
        <v>213</v>
      </c>
    </row>
    <row r="24775" spans="2:3" hidden="1">
      <c r="B24775" s="49" t="s">
        <v>22811</v>
      </c>
      <c r="C24775" s="49" t="s">
        <v>213</v>
      </c>
    </row>
    <row r="24776" spans="2:3" hidden="1">
      <c r="B24776" s="49" t="s">
        <v>22812</v>
      </c>
      <c r="C24776" s="49" t="s">
        <v>209</v>
      </c>
    </row>
    <row r="24777" spans="2:3" hidden="1">
      <c r="B24777" s="49" t="s">
        <v>22813</v>
      </c>
      <c r="C24777" s="49" t="s">
        <v>209</v>
      </c>
    </row>
    <row r="24778" spans="2:3" hidden="1">
      <c r="B24778" s="49" t="s">
        <v>22814</v>
      </c>
      <c r="C24778" s="49" t="s">
        <v>209</v>
      </c>
    </row>
    <row r="24779" spans="2:3" hidden="1">
      <c r="B24779" s="49" t="s">
        <v>22815</v>
      </c>
      <c r="C24779" s="49" t="s">
        <v>209</v>
      </c>
    </row>
    <row r="24780" spans="2:3" hidden="1">
      <c r="B24780" s="49" t="s">
        <v>22816</v>
      </c>
      <c r="C24780" s="49" t="s">
        <v>209</v>
      </c>
    </row>
    <row r="24781" spans="2:3" hidden="1">
      <c r="B24781" s="49" t="s">
        <v>22817</v>
      </c>
      <c r="C24781" s="49" t="s">
        <v>209</v>
      </c>
    </row>
    <row r="24782" spans="2:3" hidden="1">
      <c r="B24782" s="49" t="s">
        <v>22818</v>
      </c>
      <c r="C24782" s="49" t="s">
        <v>209</v>
      </c>
    </row>
    <row r="24783" spans="2:3" hidden="1">
      <c r="B24783" s="49" t="s">
        <v>22819</v>
      </c>
      <c r="C24783" s="49" t="s">
        <v>209</v>
      </c>
    </row>
    <row r="24784" spans="2:3" hidden="1">
      <c r="B24784" s="49" t="s">
        <v>22820</v>
      </c>
      <c r="C24784" s="49" t="s">
        <v>209</v>
      </c>
    </row>
    <row r="24785" spans="2:3" hidden="1">
      <c r="B24785" s="49" t="s">
        <v>22821</v>
      </c>
      <c r="C24785" s="49" t="s">
        <v>209</v>
      </c>
    </row>
    <row r="24786" spans="2:3" hidden="1">
      <c r="B24786" s="49" t="s">
        <v>22822</v>
      </c>
      <c r="C24786" s="49" t="s">
        <v>209</v>
      </c>
    </row>
    <row r="24787" spans="2:3" hidden="1">
      <c r="B24787" s="49" t="s">
        <v>22823</v>
      </c>
      <c r="C24787" s="49" t="s">
        <v>209</v>
      </c>
    </row>
    <row r="24788" spans="2:3" hidden="1">
      <c r="B24788" s="49" t="s">
        <v>22824</v>
      </c>
      <c r="C24788" s="49" t="s">
        <v>209</v>
      </c>
    </row>
    <row r="24789" spans="2:3" hidden="1">
      <c r="B24789" s="49" t="s">
        <v>22825</v>
      </c>
      <c r="C24789" s="49" t="s">
        <v>209</v>
      </c>
    </row>
    <row r="24790" spans="2:3" hidden="1">
      <c r="B24790" s="49" t="s">
        <v>22826</v>
      </c>
      <c r="C24790" s="49" t="s">
        <v>209</v>
      </c>
    </row>
    <row r="24791" spans="2:3" hidden="1">
      <c r="B24791" s="49" t="s">
        <v>22827</v>
      </c>
      <c r="C24791" s="49" t="s">
        <v>209</v>
      </c>
    </row>
    <row r="24792" spans="2:3" hidden="1">
      <c r="B24792" s="49" t="s">
        <v>22828</v>
      </c>
      <c r="C24792" s="49" t="s">
        <v>209</v>
      </c>
    </row>
    <row r="24793" spans="2:3" hidden="1">
      <c r="B24793" s="49" t="s">
        <v>22829</v>
      </c>
      <c r="C24793" s="49" t="s">
        <v>209</v>
      </c>
    </row>
    <row r="24794" spans="2:3" hidden="1">
      <c r="B24794" s="49" t="s">
        <v>22830</v>
      </c>
      <c r="C24794" s="49" t="s">
        <v>209</v>
      </c>
    </row>
    <row r="24795" spans="2:3" hidden="1">
      <c r="B24795" s="49" t="s">
        <v>22831</v>
      </c>
      <c r="C24795" s="49" t="s">
        <v>209</v>
      </c>
    </row>
    <row r="24796" spans="2:3" hidden="1">
      <c r="B24796" s="49" t="s">
        <v>22832</v>
      </c>
      <c r="C24796" s="49" t="s">
        <v>209</v>
      </c>
    </row>
    <row r="24797" spans="2:3" hidden="1">
      <c r="B24797" s="49" t="s">
        <v>22833</v>
      </c>
      <c r="C24797" s="49" t="s">
        <v>209</v>
      </c>
    </row>
    <row r="24798" spans="2:3" hidden="1">
      <c r="B24798" s="49" t="s">
        <v>22834</v>
      </c>
      <c r="C24798" s="49" t="s">
        <v>209</v>
      </c>
    </row>
    <row r="24799" spans="2:3" hidden="1">
      <c r="B24799" s="49" t="s">
        <v>22835</v>
      </c>
      <c r="C24799" s="49" t="s">
        <v>209</v>
      </c>
    </row>
    <row r="24800" spans="2:3" hidden="1">
      <c r="B24800" s="49" t="s">
        <v>22836</v>
      </c>
      <c r="C24800" s="49" t="s">
        <v>209</v>
      </c>
    </row>
    <row r="24801" spans="2:3" hidden="1">
      <c r="B24801" s="49" t="s">
        <v>22837</v>
      </c>
      <c r="C24801" s="49" t="s">
        <v>209</v>
      </c>
    </row>
    <row r="24802" spans="2:3" hidden="1">
      <c r="B24802" s="49" t="s">
        <v>22838</v>
      </c>
      <c r="C24802" s="49" t="s">
        <v>209</v>
      </c>
    </row>
    <row r="24803" spans="2:3" hidden="1">
      <c r="B24803" s="49" t="s">
        <v>22839</v>
      </c>
      <c r="C24803" s="49" t="s">
        <v>207</v>
      </c>
    </row>
    <row r="24804" spans="2:3" hidden="1">
      <c r="B24804" s="49" t="s">
        <v>22840</v>
      </c>
      <c r="C24804" s="49" t="s">
        <v>207</v>
      </c>
    </row>
    <row r="24805" spans="2:3" hidden="1">
      <c r="B24805" s="49" t="s">
        <v>22841</v>
      </c>
      <c r="C24805" s="49" t="s">
        <v>207</v>
      </c>
    </row>
    <row r="24806" spans="2:3" hidden="1">
      <c r="B24806" s="49" t="s">
        <v>22842</v>
      </c>
      <c r="C24806" s="49" t="s">
        <v>207</v>
      </c>
    </row>
    <row r="24807" spans="2:3" hidden="1">
      <c r="B24807" s="49" t="s">
        <v>22843</v>
      </c>
      <c r="C24807" s="49" t="s">
        <v>213</v>
      </c>
    </row>
    <row r="24808" spans="2:3" hidden="1">
      <c r="B24808" s="49" t="s">
        <v>22844</v>
      </c>
      <c r="C24808" s="49" t="s">
        <v>207</v>
      </c>
    </row>
    <row r="24809" spans="2:3" hidden="1">
      <c r="B24809" s="49" t="s">
        <v>22845</v>
      </c>
      <c r="C24809" s="49" t="s">
        <v>213</v>
      </c>
    </row>
    <row r="24810" spans="2:3" hidden="1">
      <c r="B24810" s="49" t="s">
        <v>22846</v>
      </c>
      <c r="C24810" s="49" t="s">
        <v>213</v>
      </c>
    </row>
    <row r="24811" spans="2:3" hidden="1">
      <c r="B24811" s="49" t="s">
        <v>22847</v>
      </c>
      <c r="C24811" s="49" t="s">
        <v>213</v>
      </c>
    </row>
    <row r="24812" spans="2:3" hidden="1">
      <c r="B24812" s="49" t="s">
        <v>22848</v>
      </c>
      <c r="C24812" s="49" t="s">
        <v>213</v>
      </c>
    </row>
    <row r="24813" spans="2:3" hidden="1">
      <c r="B24813" s="49" t="s">
        <v>22849</v>
      </c>
      <c r="C24813" s="49" t="s">
        <v>207</v>
      </c>
    </row>
    <row r="24814" spans="2:3" hidden="1">
      <c r="B24814" s="49" t="s">
        <v>22850</v>
      </c>
      <c r="C24814" s="49" t="s">
        <v>213</v>
      </c>
    </row>
    <row r="24815" spans="2:3" hidden="1">
      <c r="B24815" s="49" t="s">
        <v>22851</v>
      </c>
      <c r="C24815" s="49" t="s">
        <v>213</v>
      </c>
    </row>
    <row r="24816" spans="2:3" hidden="1">
      <c r="B24816" s="49" t="s">
        <v>22852</v>
      </c>
      <c r="C24816" s="49" t="s">
        <v>213</v>
      </c>
    </row>
    <row r="24817" spans="2:3" hidden="1">
      <c r="B24817" s="49" t="s">
        <v>22853</v>
      </c>
      <c r="C24817" s="49" t="s">
        <v>213</v>
      </c>
    </row>
    <row r="24818" spans="2:3" hidden="1">
      <c r="B24818" s="49" t="s">
        <v>22854</v>
      </c>
      <c r="C24818" s="49" t="s">
        <v>213</v>
      </c>
    </row>
    <row r="24819" spans="2:3" hidden="1">
      <c r="B24819" s="49" t="s">
        <v>22855</v>
      </c>
      <c r="C24819" s="49" t="s">
        <v>213</v>
      </c>
    </row>
    <row r="24820" spans="2:3" hidden="1">
      <c r="B24820" s="49" t="s">
        <v>22856</v>
      </c>
      <c r="C24820" s="49" t="s">
        <v>213</v>
      </c>
    </row>
    <row r="24821" spans="2:3" hidden="1">
      <c r="B24821" s="49" t="s">
        <v>22857</v>
      </c>
      <c r="C24821" s="49" t="s">
        <v>213</v>
      </c>
    </row>
    <row r="24822" spans="2:3" hidden="1">
      <c r="B24822" s="49" t="s">
        <v>22858</v>
      </c>
      <c r="C24822" s="49" t="s">
        <v>207</v>
      </c>
    </row>
    <row r="24823" spans="2:3" hidden="1">
      <c r="B24823" s="49" t="s">
        <v>22859</v>
      </c>
      <c r="C24823" s="49" t="s">
        <v>207</v>
      </c>
    </row>
    <row r="24824" spans="2:3" hidden="1">
      <c r="B24824" s="49" t="s">
        <v>22860</v>
      </c>
      <c r="C24824" s="49" t="s">
        <v>207</v>
      </c>
    </row>
    <row r="24825" spans="2:3" hidden="1">
      <c r="B24825" s="49" t="s">
        <v>22861</v>
      </c>
      <c r="C24825" s="49" t="s">
        <v>207</v>
      </c>
    </row>
    <row r="24826" spans="2:3" hidden="1">
      <c r="B24826" s="49" t="s">
        <v>22862</v>
      </c>
      <c r="C24826" s="49" t="s">
        <v>213</v>
      </c>
    </row>
    <row r="24827" spans="2:3" hidden="1">
      <c r="B24827" s="49" t="s">
        <v>22863</v>
      </c>
      <c r="C24827" s="49" t="s">
        <v>213</v>
      </c>
    </row>
    <row r="24828" spans="2:3" hidden="1">
      <c r="B24828" s="49" t="s">
        <v>22864</v>
      </c>
      <c r="C24828" s="49" t="s">
        <v>213</v>
      </c>
    </row>
    <row r="24829" spans="2:3" hidden="1">
      <c r="B24829" s="49" t="s">
        <v>22865</v>
      </c>
      <c r="C24829" s="49" t="s">
        <v>213</v>
      </c>
    </row>
    <row r="24830" spans="2:3" hidden="1">
      <c r="B24830" s="49" t="s">
        <v>22866</v>
      </c>
      <c r="C24830" s="49" t="s">
        <v>213</v>
      </c>
    </row>
    <row r="24831" spans="2:3" hidden="1">
      <c r="B24831" s="49" t="s">
        <v>22867</v>
      </c>
      <c r="C24831" s="49" t="s">
        <v>213</v>
      </c>
    </row>
    <row r="24832" spans="2:3" hidden="1">
      <c r="B24832" s="49" t="s">
        <v>22868</v>
      </c>
      <c r="C24832" s="49" t="s">
        <v>213</v>
      </c>
    </row>
    <row r="24833" spans="2:3" hidden="1">
      <c r="B24833" s="49" t="s">
        <v>22869</v>
      </c>
      <c r="C24833" s="49" t="s">
        <v>213</v>
      </c>
    </row>
    <row r="24834" spans="2:3" hidden="1">
      <c r="B24834" s="49" t="s">
        <v>22870</v>
      </c>
      <c r="C24834" s="49" t="s">
        <v>213</v>
      </c>
    </row>
    <row r="24835" spans="2:3" hidden="1">
      <c r="B24835" s="49" t="s">
        <v>22871</v>
      </c>
      <c r="C24835" s="49" t="s">
        <v>213</v>
      </c>
    </row>
    <row r="24836" spans="2:3" hidden="1">
      <c r="B24836" s="49" t="s">
        <v>22872</v>
      </c>
      <c r="C24836" s="49" t="s">
        <v>213</v>
      </c>
    </row>
    <row r="24837" spans="2:3" hidden="1">
      <c r="B24837" s="49" t="s">
        <v>22873</v>
      </c>
      <c r="C24837" s="49" t="s">
        <v>213</v>
      </c>
    </row>
    <row r="24838" spans="2:3" hidden="1">
      <c r="B24838" s="49" t="s">
        <v>22874</v>
      </c>
      <c r="C24838" s="49" t="s">
        <v>213</v>
      </c>
    </row>
    <row r="24839" spans="2:3" hidden="1">
      <c r="B24839" s="49" t="s">
        <v>22875</v>
      </c>
      <c r="C24839" s="49" t="s">
        <v>213</v>
      </c>
    </row>
    <row r="24840" spans="2:3" hidden="1">
      <c r="B24840" s="49" t="s">
        <v>22876</v>
      </c>
      <c r="C24840" s="49" t="s">
        <v>213</v>
      </c>
    </row>
    <row r="24841" spans="2:3" hidden="1">
      <c r="B24841" s="49" t="s">
        <v>22877</v>
      </c>
      <c r="C24841" s="49" t="s">
        <v>213</v>
      </c>
    </row>
    <row r="24842" spans="2:3" hidden="1">
      <c r="B24842" s="49" t="s">
        <v>22878</v>
      </c>
      <c r="C24842" s="49" t="s">
        <v>213</v>
      </c>
    </row>
    <row r="24843" spans="2:3" hidden="1">
      <c r="B24843" s="49" t="s">
        <v>22879</v>
      </c>
      <c r="C24843" s="49" t="s">
        <v>213</v>
      </c>
    </row>
    <row r="24844" spans="2:3" hidden="1">
      <c r="B24844" s="49" t="s">
        <v>22880</v>
      </c>
      <c r="C24844" s="49" t="s">
        <v>207</v>
      </c>
    </row>
    <row r="24845" spans="2:3" hidden="1">
      <c r="B24845" s="49" t="s">
        <v>22881</v>
      </c>
      <c r="C24845" s="49" t="s">
        <v>207</v>
      </c>
    </row>
    <row r="24846" spans="2:3" hidden="1">
      <c r="B24846" s="49" t="s">
        <v>22882</v>
      </c>
      <c r="C24846" s="49" t="s">
        <v>207</v>
      </c>
    </row>
    <row r="24847" spans="2:3" hidden="1">
      <c r="B24847" s="49" t="s">
        <v>22883</v>
      </c>
      <c r="C24847" s="49" t="s">
        <v>207</v>
      </c>
    </row>
    <row r="24848" spans="2:3" hidden="1">
      <c r="B24848" s="49" t="s">
        <v>22884</v>
      </c>
      <c r="C24848" s="49" t="s">
        <v>213</v>
      </c>
    </row>
    <row r="24849" spans="2:3" hidden="1">
      <c r="B24849" s="49" t="s">
        <v>22885</v>
      </c>
      <c r="C24849" s="49" t="s">
        <v>213</v>
      </c>
    </row>
    <row r="24850" spans="2:3" hidden="1">
      <c r="B24850" s="49" t="s">
        <v>22886</v>
      </c>
      <c r="C24850" s="49" t="s">
        <v>213</v>
      </c>
    </row>
    <row r="24851" spans="2:3" hidden="1">
      <c r="B24851" s="49" t="s">
        <v>22887</v>
      </c>
      <c r="C24851" s="49" t="s">
        <v>213</v>
      </c>
    </row>
    <row r="24852" spans="2:3" hidden="1">
      <c r="B24852" s="49" t="s">
        <v>22888</v>
      </c>
      <c r="C24852" s="49" t="s">
        <v>213</v>
      </c>
    </row>
    <row r="24853" spans="2:3" hidden="1">
      <c r="B24853" s="49" t="s">
        <v>22889</v>
      </c>
      <c r="C24853" s="49" t="s">
        <v>213</v>
      </c>
    </row>
    <row r="24854" spans="2:3" hidden="1">
      <c r="B24854" s="49" t="s">
        <v>22890</v>
      </c>
      <c r="C24854" s="49" t="s">
        <v>213</v>
      </c>
    </row>
    <row r="24855" spans="2:3" hidden="1">
      <c r="B24855" s="49" t="s">
        <v>22891</v>
      </c>
      <c r="C24855" s="49" t="s">
        <v>213</v>
      </c>
    </row>
    <row r="24856" spans="2:3" hidden="1">
      <c r="B24856" s="49" t="s">
        <v>22892</v>
      </c>
      <c r="C24856" s="49" t="s">
        <v>213</v>
      </c>
    </row>
    <row r="24857" spans="2:3" hidden="1">
      <c r="B24857" s="49" t="s">
        <v>22893</v>
      </c>
      <c r="C24857" s="49" t="s">
        <v>213</v>
      </c>
    </row>
    <row r="24858" spans="2:3" hidden="1">
      <c r="B24858" s="49" t="s">
        <v>22894</v>
      </c>
      <c r="C24858" s="49" t="s">
        <v>213</v>
      </c>
    </row>
    <row r="24859" spans="2:3" hidden="1">
      <c r="B24859" s="49" t="s">
        <v>22895</v>
      </c>
      <c r="C24859" s="49" t="s">
        <v>213</v>
      </c>
    </row>
    <row r="24860" spans="2:3" hidden="1">
      <c r="B24860" s="49" t="s">
        <v>22896</v>
      </c>
      <c r="C24860" s="49" t="s">
        <v>213</v>
      </c>
    </row>
    <row r="24861" spans="2:3" hidden="1">
      <c r="B24861" s="49" t="s">
        <v>22897</v>
      </c>
      <c r="C24861" s="49" t="s">
        <v>213</v>
      </c>
    </row>
    <row r="24862" spans="2:3" hidden="1">
      <c r="B24862" s="49" t="s">
        <v>22898</v>
      </c>
      <c r="C24862" s="49" t="s">
        <v>213</v>
      </c>
    </row>
    <row r="24863" spans="2:3" hidden="1">
      <c r="B24863" s="49" t="s">
        <v>22899</v>
      </c>
      <c r="C24863" s="49" t="s">
        <v>213</v>
      </c>
    </row>
    <row r="24864" spans="2:3" hidden="1">
      <c r="B24864" s="49" t="s">
        <v>22900</v>
      </c>
      <c r="C24864" s="49" t="s">
        <v>213</v>
      </c>
    </row>
    <row r="24865" spans="2:3" hidden="1">
      <c r="B24865" s="49" t="s">
        <v>22901</v>
      </c>
      <c r="C24865" s="49" t="s">
        <v>213</v>
      </c>
    </row>
    <row r="24866" spans="2:3" hidden="1">
      <c r="B24866" s="49" t="s">
        <v>22902</v>
      </c>
      <c r="C24866" s="49" t="s">
        <v>207</v>
      </c>
    </row>
    <row r="24867" spans="2:3" hidden="1">
      <c r="B24867" s="49" t="s">
        <v>22903</v>
      </c>
      <c r="C24867" s="49" t="s">
        <v>207</v>
      </c>
    </row>
    <row r="24868" spans="2:3" hidden="1">
      <c r="B24868" s="49" t="s">
        <v>22904</v>
      </c>
      <c r="C24868" s="49" t="s">
        <v>207</v>
      </c>
    </row>
    <row r="24869" spans="2:3" hidden="1">
      <c r="B24869" s="49" t="s">
        <v>22905</v>
      </c>
      <c r="C24869" s="49" t="s">
        <v>207</v>
      </c>
    </row>
    <row r="24870" spans="2:3" hidden="1">
      <c r="B24870" s="49" t="s">
        <v>22906</v>
      </c>
      <c r="C24870" s="49" t="s">
        <v>213</v>
      </c>
    </row>
    <row r="24871" spans="2:3" hidden="1">
      <c r="B24871" s="49" t="s">
        <v>22907</v>
      </c>
      <c r="C24871" s="49" t="s">
        <v>213</v>
      </c>
    </row>
    <row r="24872" spans="2:3" hidden="1">
      <c r="B24872" s="49" t="s">
        <v>22908</v>
      </c>
      <c r="C24872" s="49" t="s">
        <v>213</v>
      </c>
    </row>
    <row r="24873" spans="2:3" hidden="1">
      <c r="B24873" s="49" t="s">
        <v>22909</v>
      </c>
      <c r="C24873" s="49" t="s">
        <v>213</v>
      </c>
    </row>
    <row r="24874" spans="2:3" hidden="1">
      <c r="B24874" s="49" t="s">
        <v>22910</v>
      </c>
      <c r="C24874" s="49" t="s">
        <v>213</v>
      </c>
    </row>
    <row r="24875" spans="2:3" hidden="1">
      <c r="B24875" s="49" t="s">
        <v>22911</v>
      </c>
      <c r="C24875" s="49" t="s">
        <v>213</v>
      </c>
    </row>
    <row r="24876" spans="2:3" hidden="1">
      <c r="B24876" s="49" t="s">
        <v>22912</v>
      </c>
      <c r="C24876" s="49" t="s">
        <v>213</v>
      </c>
    </row>
    <row r="24877" spans="2:3" hidden="1">
      <c r="B24877" s="49" t="s">
        <v>22913</v>
      </c>
      <c r="C24877" s="49" t="s">
        <v>213</v>
      </c>
    </row>
    <row r="24878" spans="2:3" hidden="1">
      <c r="B24878" s="49" t="s">
        <v>22914</v>
      </c>
      <c r="C24878" s="49" t="s">
        <v>213</v>
      </c>
    </row>
    <row r="24879" spans="2:3" hidden="1">
      <c r="B24879" s="49" t="s">
        <v>22915</v>
      </c>
      <c r="C24879" s="49" t="s">
        <v>213</v>
      </c>
    </row>
    <row r="24880" spans="2:3" hidden="1">
      <c r="B24880" s="49" t="s">
        <v>22916</v>
      </c>
      <c r="C24880" s="49" t="s">
        <v>213</v>
      </c>
    </row>
    <row r="24881" spans="2:3" hidden="1">
      <c r="B24881" s="49" t="s">
        <v>22917</v>
      </c>
      <c r="C24881" s="49" t="s">
        <v>213</v>
      </c>
    </row>
    <row r="24882" spans="2:3" hidden="1">
      <c r="B24882" s="49" t="s">
        <v>22918</v>
      </c>
      <c r="C24882" s="49" t="s">
        <v>213</v>
      </c>
    </row>
    <row r="24883" spans="2:3" hidden="1">
      <c r="B24883" s="49" t="s">
        <v>22919</v>
      </c>
      <c r="C24883" s="49" t="s">
        <v>213</v>
      </c>
    </row>
    <row r="24884" spans="2:3" hidden="1">
      <c r="B24884" s="49" t="s">
        <v>22920</v>
      </c>
      <c r="C24884" s="49" t="s">
        <v>206</v>
      </c>
    </row>
    <row r="24885" spans="2:3" hidden="1">
      <c r="B24885" s="49" t="s">
        <v>22921</v>
      </c>
      <c r="C24885" s="49" t="s">
        <v>206</v>
      </c>
    </row>
    <row r="24886" spans="2:3" hidden="1">
      <c r="B24886" s="49" t="s">
        <v>22922</v>
      </c>
      <c r="C24886" s="49" t="s">
        <v>206</v>
      </c>
    </row>
    <row r="24887" spans="2:3" hidden="1">
      <c r="B24887" s="49" t="s">
        <v>22923</v>
      </c>
      <c r="C24887" s="49" t="s">
        <v>206</v>
      </c>
    </row>
    <row r="24888" spans="2:3" hidden="1">
      <c r="B24888" s="49" t="s">
        <v>22924</v>
      </c>
      <c r="C24888" s="49" t="s">
        <v>206</v>
      </c>
    </row>
    <row r="24889" spans="2:3" hidden="1">
      <c r="B24889" s="49" t="s">
        <v>22925</v>
      </c>
      <c r="C24889" s="49" t="s">
        <v>206</v>
      </c>
    </row>
    <row r="24890" spans="2:3" hidden="1">
      <c r="B24890" s="49" t="s">
        <v>22926</v>
      </c>
      <c r="C24890" s="49" t="s">
        <v>206</v>
      </c>
    </row>
    <row r="24891" spans="2:3" hidden="1">
      <c r="B24891" s="49" t="s">
        <v>22927</v>
      </c>
      <c r="C24891" s="49" t="s">
        <v>206</v>
      </c>
    </row>
    <row r="24892" spans="2:3" hidden="1">
      <c r="B24892" s="49" t="s">
        <v>22928</v>
      </c>
      <c r="C24892" s="49" t="s">
        <v>206</v>
      </c>
    </row>
    <row r="24893" spans="2:3" hidden="1">
      <c r="B24893" s="49" t="s">
        <v>22929</v>
      </c>
      <c r="C24893" s="49" t="s">
        <v>207</v>
      </c>
    </row>
    <row r="24894" spans="2:3" hidden="1">
      <c r="B24894" s="49" t="s">
        <v>22930</v>
      </c>
      <c r="C24894" s="49" t="s">
        <v>213</v>
      </c>
    </row>
    <row r="24895" spans="2:3" hidden="1">
      <c r="B24895" s="49" t="s">
        <v>22931</v>
      </c>
      <c r="C24895" s="49" t="s">
        <v>213</v>
      </c>
    </row>
    <row r="24896" spans="2:3" hidden="1">
      <c r="B24896" s="49" t="s">
        <v>22932</v>
      </c>
      <c r="C24896" s="49" t="s">
        <v>213</v>
      </c>
    </row>
    <row r="24897" spans="2:3" hidden="1">
      <c r="B24897" s="49" t="s">
        <v>22933</v>
      </c>
      <c r="C24897" s="49" t="s">
        <v>213</v>
      </c>
    </row>
    <row r="24898" spans="2:3" hidden="1">
      <c r="B24898" s="49" t="s">
        <v>22934</v>
      </c>
      <c r="C24898" s="49" t="s">
        <v>213</v>
      </c>
    </row>
    <row r="24899" spans="2:3" hidden="1">
      <c r="B24899" s="49" t="s">
        <v>22935</v>
      </c>
      <c r="C24899" s="49" t="s">
        <v>213</v>
      </c>
    </row>
    <row r="24900" spans="2:3" hidden="1">
      <c r="B24900" s="49" t="s">
        <v>22936</v>
      </c>
      <c r="C24900" s="49" t="s">
        <v>213</v>
      </c>
    </row>
    <row r="24901" spans="2:3" hidden="1">
      <c r="B24901" s="49" t="s">
        <v>22937</v>
      </c>
      <c r="C24901" s="49" t="s">
        <v>213</v>
      </c>
    </row>
    <row r="24902" spans="2:3" hidden="1">
      <c r="B24902" s="49" t="s">
        <v>22938</v>
      </c>
      <c r="C24902" s="49" t="s">
        <v>213</v>
      </c>
    </row>
    <row r="24903" spans="2:3" hidden="1">
      <c r="B24903" s="49" t="s">
        <v>22939</v>
      </c>
      <c r="C24903" s="49" t="s">
        <v>213</v>
      </c>
    </row>
    <row r="24904" spans="2:3" hidden="1">
      <c r="B24904" s="49" t="s">
        <v>22940</v>
      </c>
      <c r="C24904" s="49" t="s">
        <v>213</v>
      </c>
    </row>
    <row r="24905" spans="2:3" hidden="1">
      <c r="B24905" s="49" t="s">
        <v>22941</v>
      </c>
      <c r="C24905" s="49" t="s">
        <v>213</v>
      </c>
    </row>
    <row r="24906" spans="2:3" hidden="1">
      <c r="B24906" s="49" t="s">
        <v>22942</v>
      </c>
      <c r="C24906" s="49" t="s">
        <v>213</v>
      </c>
    </row>
    <row r="24907" spans="2:3" hidden="1">
      <c r="B24907" s="49" t="s">
        <v>22943</v>
      </c>
      <c r="C24907" s="49" t="s">
        <v>213</v>
      </c>
    </row>
    <row r="24908" spans="2:3" hidden="1">
      <c r="B24908" s="49" t="s">
        <v>22944</v>
      </c>
      <c r="C24908" s="49" t="s">
        <v>213</v>
      </c>
    </row>
    <row r="24909" spans="2:3" hidden="1">
      <c r="B24909" s="49" t="s">
        <v>22945</v>
      </c>
      <c r="C24909" s="49" t="s">
        <v>213</v>
      </c>
    </row>
    <row r="24910" spans="2:3" hidden="1">
      <c r="B24910" s="49" t="s">
        <v>22946</v>
      </c>
      <c r="C24910" s="49" t="s">
        <v>213</v>
      </c>
    </row>
    <row r="24911" spans="2:3" hidden="1">
      <c r="B24911" s="49" t="s">
        <v>22947</v>
      </c>
      <c r="C24911" s="49" t="s">
        <v>213</v>
      </c>
    </row>
    <row r="24912" spans="2:3" hidden="1">
      <c r="B24912" s="49" t="s">
        <v>22948</v>
      </c>
      <c r="C24912" s="49" t="s">
        <v>207</v>
      </c>
    </row>
    <row r="24913" spans="2:3" hidden="1">
      <c r="B24913" s="49" t="s">
        <v>22949</v>
      </c>
      <c r="C24913" s="49" t="s">
        <v>207</v>
      </c>
    </row>
    <row r="24914" spans="2:3" hidden="1">
      <c r="B24914" s="49" t="s">
        <v>22950</v>
      </c>
      <c r="C24914" s="49" t="s">
        <v>207</v>
      </c>
    </row>
    <row r="24915" spans="2:3" hidden="1">
      <c r="B24915" s="49" t="s">
        <v>22951</v>
      </c>
      <c r="C24915" s="49" t="s">
        <v>213</v>
      </c>
    </row>
    <row r="24916" spans="2:3" hidden="1">
      <c r="B24916" s="49" t="s">
        <v>22952</v>
      </c>
      <c r="C24916" s="49" t="s">
        <v>213</v>
      </c>
    </row>
    <row r="24917" spans="2:3" hidden="1">
      <c r="B24917" s="49" t="s">
        <v>22953</v>
      </c>
      <c r="C24917" s="49" t="s">
        <v>213</v>
      </c>
    </row>
    <row r="24918" spans="2:3" hidden="1">
      <c r="B24918" s="49" t="s">
        <v>22954</v>
      </c>
      <c r="C24918" s="49" t="s">
        <v>213</v>
      </c>
    </row>
    <row r="24919" spans="2:3" hidden="1">
      <c r="B24919" s="49" t="s">
        <v>22955</v>
      </c>
      <c r="C24919" s="49" t="s">
        <v>213</v>
      </c>
    </row>
    <row r="24920" spans="2:3" hidden="1">
      <c r="B24920" s="49" t="s">
        <v>22956</v>
      </c>
      <c r="C24920" s="49" t="s">
        <v>213</v>
      </c>
    </row>
    <row r="24921" spans="2:3" hidden="1">
      <c r="B24921" s="49" t="s">
        <v>22957</v>
      </c>
      <c r="C24921" s="49" t="s">
        <v>213</v>
      </c>
    </row>
    <row r="24922" spans="2:3" hidden="1">
      <c r="B24922" s="49" t="s">
        <v>22958</v>
      </c>
      <c r="C24922" s="49" t="s">
        <v>213</v>
      </c>
    </row>
    <row r="24923" spans="2:3" hidden="1">
      <c r="B24923" s="49" t="s">
        <v>22959</v>
      </c>
      <c r="C24923" s="49" t="s">
        <v>213</v>
      </c>
    </row>
    <row r="24924" spans="2:3" hidden="1">
      <c r="B24924" s="49" t="s">
        <v>22960</v>
      </c>
      <c r="C24924" s="49" t="s">
        <v>213</v>
      </c>
    </row>
    <row r="24925" spans="2:3" hidden="1">
      <c r="B24925" s="49" t="s">
        <v>22961</v>
      </c>
      <c r="C24925" s="49" t="s">
        <v>213</v>
      </c>
    </row>
    <row r="24926" spans="2:3" hidden="1">
      <c r="B24926" s="49" t="s">
        <v>22962</v>
      </c>
      <c r="C24926" s="49" t="s">
        <v>213</v>
      </c>
    </row>
    <row r="24927" spans="2:3" hidden="1">
      <c r="B24927" s="49" t="s">
        <v>22963</v>
      </c>
      <c r="C24927" s="49" t="s">
        <v>213</v>
      </c>
    </row>
    <row r="24928" spans="2:3" hidden="1">
      <c r="B24928" s="49" t="s">
        <v>22964</v>
      </c>
      <c r="C24928" s="49" t="s">
        <v>213</v>
      </c>
    </row>
    <row r="24929" spans="2:3" hidden="1">
      <c r="B24929" s="49" t="s">
        <v>22965</v>
      </c>
      <c r="C24929" s="49" t="s">
        <v>213</v>
      </c>
    </row>
    <row r="24930" spans="2:3" hidden="1">
      <c r="B24930" s="49" t="s">
        <v>22966</v>
      </c>
      <c r="C24930" s="49" t="s">
        <v>213</v>
      </c>
    </row>
    <row r="24931" spans="2:3" hidden="1">
      <c r="B24931" s="49" t="s">
        <v>22967</v>
      </c>
      <c r="C24931" s="49" t="s">
        <v>213</v>
      </c>
    </row>
    <row r="24932" spans="2:3" hidden="1">
      <c r="B24932" s="49" t="s">
        <v>22968</v>
      </c>
      <c r="C24932" s="49" t="s">
        <v>213</v>
      </c>
    </row>
    <row r="24933" spans="2:3" hidden="1">
      <c r="B24933" s="49" t="s">
        <v>22969</v>
      </c>
      <c r="C24933" s="49" t="s">
        <v>213</v>
      </c>
    </row>
    <row r="24934" spans="2:3" hidden="1">
      <c r="B24934" s="49" t="s">
        <v>22970</v>
      </c>
      <c r="C24934" s="49" t="s">
        <v>207</v>
      </c>
    </row>
    <row r="24935" spans="2:3" hidden="1">
      <c r="B24935" s="49" t="s">
        <v>22971</v>
      </c>
      <c r="C24935" s="49" t="s">
        <v>207</v>
      </c>
    </row>
    <row r="24936" spans="2:3" hidden="1">
      <c r="B24936" s="49" t="s">
        <v>22972</v>
      </c>
      <c r="C24936" s="49" t="s">
        <v>207</v>
      </c>
    </row>
    <row r="24937" spans="2:3" hidden="1">
      <c r="B24937" s="49" t="s">
        <v>22973</v>
      </c>
      <c r="C24937" s="49" t="s">
        <v>213</v>
      </c>
    </row>
    <row r="24938" spans="2:3" hidden="1">
      <c r="B24938" s="49" t="s">
        <v>22974</v>
      </c>
      <c r="C24938" s="49" t="s">
        <v>213</v>
      </c>
    </row>
    <row r="24939" spans="2:3" hidden="1">
      <c r="B24939" s="49" t="s">
        <v>22975</v>
      </c>
      <c r="C24939" s="49" t="s">
        <v>213</v>
      </c>
    </row>
    <row r="24940" spans="2:3" hidden="1">
      <c r="B24940" s="49" t="s">
        <v>22976</v>
      </c>
      <c r="C24940" s="49" t="s">
        <v>213</v>
      </c>
    </row>
    <row r="24941" spans="2:3" hidden="1">
      <c r="B24941" s="49" t="s">
        <v>22977</v>
      </c>
      <c r="C24941" s="49" t="s">
        <v>213</v>
      </c>
    </row>
    <row r="24942" spans="2:3" hidden="1">
      <c r="B24942" s="49" t="s">
        <v>22978</v>
      </c>
      <c r="C24942" s="49" t="s">
        <v>213</v>
      </c>
    </row>
    <row r="24943" spans="2:3" hidden="1">
      <c r="B24943" s="49" t="s">
        <v>22979</v>
      </c>
      <c r="C24943" s="49" t="s">
        <v>213</v>
      </c>
    </row>
    <row r="24944" spans="2:3" hidden="1">
      <c r="B24944" s="49" t="s">
        <v>22980</v>
      </c>
      <c r="C24944" s="49" t="s">
        <v>213</v>
      </c>
    </row>
    <row r="24945" spans="2:3" hidden="1">
      <c r="B24945" s="49" t="s">
        <v>22981</v>
      </c>
      <c r="C24945" s="49" t="s">
        <v>213</v>
      </c>
    </row>
    <row r="24946" spans="2:3" hidden="1">
      <c r="B24946" s="49" t="s">
        <v>22982</v>
      </c>
      <c r="C24946" s="49" t="s">
        <v>213</v>
      </c>
    </row>
    <row r="24947" spans="2:3" hidden="1">
      <c r="B24947" s="49" t="s">
        <v>22983</v>
      </c>
      <c r="C24947" s="49" t="s">
        <v>213</v>
      </c>
    </row>
    <row r="24948" spans="2:3" hidden="1">
      <c r="B24948" s="49" t="s">
        <v>22984</v>
      </c>
      <c r="C24948" s="49" t="s">
        <v>213</v>
      </c>
    </row>
    <row r="24949" spans="2:3" hidden="1">
      <c r="B24949" s="49" t="s">
        <v>22985</v>
      </c>
      <c r="C24949" s="49" t="s">
        <v>213</v>
      </c>
    </row>
    <row r="24950" spans="2:3" hidden="1">
      <c r="B24950" s="49" t="s">
        <v>22986</v>
      </c>
      <c r="C24950" s="49" t="s">
        <v>213</v>
      </c>
    </row>
    <row r="24951" spans="2:3" hidden="1">
      <c r="B24951" s="49" t="s">
        <v>22987</v>
      </c>
      <c r="C24951" s="49" t="s">
        <v>213</v>
      </c>
    </row>
    <row r="24952" spans="2:3" hidden="1">
      <c r="B24952" s="49" t="s">
        <v>22988</v>
      </c>
      <c r="C24952" s="49" t="s">
        <v>213</v>
      </c>
    </row>
    <row r="24953" spans="2:3" hidden="1">
      <c r="B24953" s="49" t="s">
        <v>22989</v>
      </c>
      <c r="C24953" s="49" t="s">
        <v>213</v>
      </c>
    </row>
    <row r="24954" spans="2:3" hidden="1">
      <c r="B24954" s="49" t="s">
        <v>22990</v>
      </c>
      <c r="C24954" s="49" t="s">
        <v>213</v>
      </c>
    </row>
    <row r="24955" spans="2:3" hidden="1">
      <c r="B24955" s="49" t="s">
        <v>22991</v>
      </c>
      <c r="C24955" s="49" t="s">
        <v>213</v>
      </c>
    </row>
    <row r="24956" spans="2:3" hidden="1">
      <c r="B24956" s="49" t="s">
        <v>22992</v>
      </c>
      <c r="C24956" s="49" t="s">
        <v>207</v>
      </c>
    </row>
    <row r="24957" spans="2:3" hidden="1">
      <c r="B24957" s="49" t="s">
        <v>22993</v>
      </c>
      <c r="C24957" s="49" t="s">
        <v>207</v>
      </c>
    </row>
    <row r="24958" spans="2:3" hidden="1">
      <c r="B24958" s="49" t="s">
        <v>22994</v>
      </c>
      <c r="C24958" s="49" t="s">
        <v>207</v>
      </c>
    </row>
    <row r="24959" spans="2:3" hidden="1">
      <c r="B24959" s="49" t="s">
        <v>22995</v>
      </c>
      <c r="C24959" s="49" t="s">
        <v>213</v>
      </c>
    </row>
    <row r="24960" spans="2:3" hidden="1">
      <c r="B24960" s="49" t="s">
        <v>22996</v>
      </c>
      <c r="C24960" s="49" t="s">
        <v>213</v>
      </c>
    </row>
    <row r="24961" spans="2:3" hidden="1">
      <c r="B24961" s="49" t="s">
        <v>22997</v>
      </c>
      <c r="C24961" s="49" t="s">
        <v>213</v>
      </c>
    </row>
    <row r="24962" spans="2:3" hidden="1">
      <c r="B24962" s="49" t="s">
        <v>22998</v>
      </c>
      <c r="C24962" s="49" t="s">
        <v>213</v>
      </c>
    </row>
    <row r="24963" spans="2:3" hidden="1">
      <c r="B24963" s="49" t="s">
        <v>22999</v>
      </c>
      <c r="C24963" s="49" t="s">
        <v>213</v>
      </c>
    </row>
    <row r="24964" spans="2:3" hidden="1">
      <c r="B24964" s="49" t="s">
        <v>23000</v>
      </c>
      <c r="C24964" s="49" t="s">
        <v>213</v>
      </c>
    </row>
    <row r="24965" spans="2:3" hidden="1">
      <c r="B24965" s="49" t="s">
        <v>23001</v>
      </c>
      <c r="C24965" s="49" t="s">
        <v>213</v>
      </c>
    </row>
    <row r="24966" spans="2:3" hidden="1">
      <c r="B24966" s="49" t="s">
        <v>23002</v>
      </c>
      <c r="C24966" s="49" t="s">
        <v>213</v>
      </c>
    </row>
    <row r="24967" spans="2:3" hidden="1">
      <c r="B24967" s="49" t="s">
        <v>23003</v>
      </c>
      <c r="C24967" s="49" t="s">
        <v>213</v>
      </c>
    </row>
    <row r="24968" spans="2:3" hidden="1">
      <c r="B24968" s="49" t="s">
        <v>23004</v>
      </c>
      <c r="C24968" s="49" t="s">
        <v>213</v>
      </c>
    </row>
    <row r="24969" spans="2:3" hidden="1">
      <c r="B24969" s="49" t="s">
        <v>23005</v>
      </c>
      <c r="C24969" s="49" t="s">
        <v>213</v>
      </c>
    </row>
    <row r="24970" spans="2:3" hidden="1">
      <c r="B24970" s="49" t="s">
        <v>23006</v>
      </c>
      <c r="C24970" s="49" t="s">
        <v>213</v>
      </c>
    </row>
    <row r="24971" spans="2:3" hidden="1">
      <c r="B24971" s="49" t="s">
        <v>23007</v>
      </c>
      <c r="C24971" s="49" t="s">
        <v>213</v>
      </c>
    </row>
    <row r="24972" spans="2:3" hidden="1">
      <c r="B24972" s="49" t="s">
        <v>23008</v>
      </c>
      <c r="C24972" s="49" t="s">
        <v>213</v>
      </c>
    </row>
    <row r="24973" spans="2:3" hidden="1">
      <c r="B24973" s="49" t="s">
        <v>23009</v>
      </c>
      <c r="C24973" s="49" t="s">
        <v>213</v>
      </c>
    </row>
    <row r="24974" spans="2:3" hidden="1">
      <c r="B24974" s="49" t="s">
        <v>23010</v>
      </c>
      <c r="C24974" s="49" t="s">
        <v>206</v>
      </c>
    </row>
    <row r="24975" spans="2:3" hidden="1">
      <c r="B24975" s="49" t="s">
        <v>23011</v>
      </c>
      <c r="C24975" s="49" t="s">
        <v>206</v>
      </c>
    </row>
    <row r="24976" spans="2:3" hidden="1">
      <c r="B24976" s="49" t="s">
        <v>23012</v>
      </c>
      <c r="C24976" s="49" t="s">
        <v>206</v>
      </c>
    </row>
    <row r="24977" spans="2:3" hidden="1">
      <c r="B24977" s="49" t="s">
        <v>23013</v>
      </c>
      <c r="C24977" s="49" t="s">
        <v>206</v>
      </c>
    </row>
    <row r="24978" spans="2:3" hidden="1">
      <c r="B24978" s="49" t="s">
        <v>23014</v>
      </c>
      <c r="C24978" s="49" t="s">
        <v>206</v>
      </c>
    </row>
    <row r="24979" spans="2:3" hidden="1">
      <c r="B24979" s="49" t="s">
        <v>23015</v>
      </c>
      <c r="C24979" s="49" t="s">
        <v>206</v>
      </c>
    </row>
    <row r="24980" spans="2:3" hidden="1">
      <c r="B24980" s="49" t="s">
        <v>23016</v>
      </c>
      <c r="C24980" s="49" t="s">
        <v>206</v>
      </c>
    </row>
    <row r="24981" spans="2:3" hidden="1">
      <c r="B24981" s="49" t="s">
        <v>23017</v>
      </c>
      <c r="C24981" s="49" t="s">
        <v>206</v>
      </c>
    </row>
    <row r="24982" spans="2:3" hidden="1">
      <c r="B24982" s="49" t="s">
        <v>23018</v>
      </c>
      <c r="C24982" s="49" t="s">
        <v>206</v>
      </c>
    </row>
    <row r="24983" spans="2:3" hidden="1">
      <c r="B24983" s="49" t="s">
        <v>23019</v>
      </c>
      <c r="C24983" s="49" t="s">
        <v>207</v>
      </c>
    </row>
    <row r="24984" spans="2:3" hidden="1">
      <c r="B24984" s="49" t="s">
        <v>23020</v>
      </c>
      <c r="C24984" s="49" t="s">
        <v>213</v>
      </c>
    </row>
    <row r="24985" spans="2:3" hidden="1">
      <c r="B24985" s="49" t="s">
        <v>23021</v>
      </c>
      <c r="C24985" s="49" t="s">
        <v>213</v>
      </c>
    </row>
    <row r="24986" spans="2:3" hidden="1">
      <c r="B24986" s="49" t="s">
        <v>23022</v>
      </c>
      <c r="C24986" s="49" t="s">
        <v>213</v>
      </c>
    </row>
    <row r="24987" spans="2:3" hidden="1">
      <c r="B24987" s="49" t="s">
        <v>23023</v>
      </c>
      <c r="C24987" s="49" t="s">
        <v>213</v>
      </c>
    </row>
    <row r="24988" spans="2:3" hidden="1">
      <c r="B24988" s="49" t="s">
        <v>23024</v>
      </c>
      <c r="C24988" s="49" t="s">
        <v>213</v>
      </c>
    </row>
    <row r="24989" spans="2:3" hidden="1">
      <c r="B24989" s="49" t="s">
        <v>23025</v>
      </c>
      <c r="C24989" s="49" t="s">
        <v>213</v>
      </c>
    </row>
    <row r="24990" spans="2:3" hidden="1">
      <c r="B24990" s="49" t="s">
        <v>23026</v>
      </c>
      <c r="C24990" s="49" t="s">
        <v>213</v>
      </c>
    </row>
    <row r="24991" spans="2:3" hidden="1">
      <c r="B24991" s="49" t="s">
        <v>23027</v>
      </c>
      <c r="C24991" s="49" t="s">
        <v>213</v>
      </c>
    </row>
    <row r="24992" spans="2:3" hidden="1">
      <c r="B24992" s="49" t="s">
        <v>23028</v>
      </c>
      <c r="C24992" s="49" t="s">
        <v>213</v>
      </c>
    </row>
    <row r="24993" spans="2:3" hidden="1">
      <c r="B24993" s="49" t="s">
        <v>23029</v>
      </c>
      <c r="C24993" s="49" t="s">
        <v>213</v>
      </c>
    </row>
    <row r="24994" spans="2:3" hidden="1">
      <c r="B24994" s="49" t="s">
        <v>23030</v>
      </c>
      <c r="C24994" s="49" t="s">
        <v>213</v>
      </c>
    </row>
    <row r="24995" spans="2:3" hidden="1">
      <c r="B24995" s="49" t="s">
        <v>23031</v>
      </c>
      <c r="C24995" s="49" t="s">
        <v>213</v>
      </c>
    </row>
    <row r="24996" spans="2:3" hidden="1">
      <c r="B24996" s="49" t="s">
        <v>23032</v>
      </c>
      <c r="C24996" s="49" t="s">
        <v>213</v>
      </c>
    </row>
    <row r="24997" spans="2:3" hidden="1">
      <c r="B24997" s="49" t="s">
        <v>23033</v>
      </c>
      <c r="C24997" s="49" t="s">
        <v>213</v>
      </c>
    </row>
    <row r="24998" spans="2:3" hidden="1">
      <c r="B24998" s="49" t="s">
        <v>23034</v>
      </c>
      <c r="C24998" s="49" t="s">
        <v>213</v>
      </c>
    </row>
    <row r="24999" spans="2:3" hidden="1">
      <c r="B24999" s="49" t="s">
        <v>23035</v>
      </c>
      <c r="C24999" s="49" t="s">
        <v>213</v>
      </c>
    </row>
    <row r="25000" spans="2:3" hidden="1">
      <c r="B25000" s="49" t="s">
        <v>23036</v>
      </c>
      <c r="C25000" s="49" t="s">
        <v>213</v>
      </c>
    </row>
    <row r="25001" spans="2:3" hidden="1">
      <c r="B25001" s="49" t="s">
        <v>23037</v>
      </c>
      <c r="C25001" s="49" t="s">
        <v>213</v>
      </c>
    </row>
    <row r="25002" spans="2:3" hidden="1">
      <c r="B25002" s="49" t="s">
        <v>23038</v>
      </c>
      <c r="C25002" s="49" t="s">
        <v>207</v>
      </c>
    </row>
    <row r="25003" spans="2:3" hidden="1">
      <c r="B25003" s="49" t="s">
        <v>23039</v>
      </c>
      <c r="C25003" s="49" t="s">
        <v>207</v>
      </c>
    </row>
    <row r="25004" spans="2:3" hidden="1">
      <c r="B25004" s="49" t="s">
        <v>23040</v>
      </c>
      <c r="C25004" s="49" t="s">
        <v>207</v>
      </c>
    </row>
    <row r="25005" spans="2:3" hidden="1">
      <c r="B25005" s="49" t="s">
        <v>23041</v>
      </c>
      <c r="C25005" s="49" t="s">
        <v>213</v>
      </c>
    </row>
    <row r="25006" spans="2:3" hidden="1">
      <c r="B25006" s="49" t="s">
        <v>23042</v>
      </c>
      <c r="C25006" s="49" t="s">
        <v>213</v>
      </c>
    </row>
    <row r="25007" spans="2:3" hidden="1">
      <c r="B25007" s="49" t="s">
        <v>23043</v>
      </c>
      <c r="C25007" s="49" t="s">
        <v>213</v>
      </c>
    </row>
    <row r="25008" spans="2:3" hidden="1">
      <c r="B25008" s="49" t="s">
        <v>23044</v>
      </c>
      <c r="C25008" s="49" t="s">
        <v>213</v>
      </c>
    </row>
    <row r="25009" spans="2:3" hidden="1">
      <c r="B25009" s="49" t="s">
        <v>23045</v>
      </c>
      <c r="C25009" s="49" t="s">
        <v>213</v>
      </c>
    </row>
    <row r="25010" spans="2:3" hidden="1">
      <c r="B25010" s="49" t="s">
        <v>23046</v>
      </c>
      <c r="C25010" s="49" t="s">
        <v>213</v>
      </c>
    </row>
    <row r="25011" spans="2:3" hidden="1">
      <c r="B25011" s="49" t="s">
        <v>23047</v>
      </c>
      <c r="C25011" s="49" t="s">
        <v>213</v>
      </c>
    </row>
    <row r="25012" spans="2:3" hidden="1">
      <c r="B25012" s="49" t="s">
        <v>23048</v>
      </c>
      <c r="C25012" s="49" t="s">
        <v>213</v>
      </c>
    </row>
    <row r="25013" spans="2:3" hidden="1">
      <c r="B25013" s="49" t="s">
        <v>23049</v>
      </c>
      <c r="C25013" s="49" t="s">
        <v>213</v>
      </c>
    </row>
    <row r="25014" spans="2:3" hidden="1">
      <c r="B25014" s="49" t="s">
        <v>23050</v>
      </c>
      <c r="C25014" s="49" t="s">
        <v>213</v>
      </c>
    </row>
    <row r="25015" spans="2:3" hidden="1">
      <c r="B25015" s="49" t="s">
        <v>23051</v>
      </c>
      <c r="C25015" s="49" t="s">
        <v>213</v>
      </c>
    </row>
    <row r="25016" spans="2:3" hidden="1">
      <c r="B25016" s="49" t="s">
        <v>23052</v>
      </c>
      <c r="C25016" s="49" t="s">
        <v>213</v>
      </c>
    </row>
    <row r="25017" spans="2:3" hidden="1">
      <c r="B25017" s="49" t="s">
        <v>23053</v>
      </c>
      <c r="C25017" s="49" t="s">
        <v>213</v>
      </c>
    </row>
    <row r="25018" spans="2:3" hidden="1">
      <c r="B25018" s="49" t="s">
        <v>23054</v>
      </c>
      <c r="C25018" s="49" t="s">
        <v>213</v>
      </c>
    </row>
    <row r="25019" spans="2:3" hidden="1">
      <c r="B25019" s="49" t="s">
        <v>23055</v>
      </c>
      <c r="C25019" s="49" t="s">
        <v>213</v>
      </c>
    </row>
    <row r="25020" spans="2:3" hidden="1">
      <c r="B25020" s="49" t="s">
        <v>23056</v>
      </c>
      <c r="C25020" s="49" t="s">
        <v>213</v>
      </c>
    </row>
    <row r="25021" spans="2:3" hidden="1">
      <c r="B25021" s="49" t="s">
        <v>23057</v>
      </c>
      <c r="C25021" s="49" t="s">
        <v>213</v>
      </c>
    </row>
    <row r="25022" spans="2:3" hidden="1">
      <c r="B25022" s="49" t="s">
        <v>23058</v>
      </c>
      <c r="C25022" s="49" t="s">
        <v>213</v>
      </c>
    </row>
    <row r="25023" spans="2:3" hidden="1">
      <c r="B25023" s="49" t="s">
        <v>23059</v>
      </c>
      <c r="C25023" s="49" t="s">
        <v>213</v>
      </c>
    </row>
    <row r="25024" spans="2:3" hidden="1">
      <c r="B25024" s="49" t="s">
        <v>23060</v>
      </c>
      <c r="C25024" s="49" t="s">
        <v>207</v>
      </c>
    </row>
    <row r="25025" spans="2:3" hidden="1">
      <c r="B25025" s="49" t="s">
        <v>23061</v>
      </c>
      <c r="C25025" s="49" t="s">
        <v>207</v>
      </c>
    </row>
    <row r="25026" spans="2:3" hidden="1">
      <c r="B25026" s="49" t="s">
        <v>23062</v>
      </c>
      <c r="C25026" s="49" t="s">
        <v>207</v>
      </c>
    </row>
    <row r="25027" spans="2:3" hidden="1">
      <c r="B25027" s="49" t="s">
        <v>23063</v>
      </c>
      <c r="C25027" s="49" t="s">
        <v>213</v>
      </c>
    </row>
    <row r="25028" spans="2:3" hidden="1">
      <c r="B25028" s="49" t="s">
        <v>23064</v>
      </c>
      <c r="C25028" s="49" t="s">
        <v>213</v>
      </c>
    </row>
    <row r="25029" spans="2:3" hidden="1">
      <c r="B25029" s="49" t="s">
        <v>23065</v>
      </c>
      <c r="C25029" s="49" t="s">
        <v>213</v>
      </c>
    </row>
    <row r="25030" spans="2:3" hidden="1">
      <c r="B25030" s="49" t="s">
        <v>23066</v>
      </c>
      <c r="C25030" s="49" t="s">
        <v>213</v>
      </c>
    </row>
    <row r="25031" spans="2:3" hidden="1">
      <c r="B25031" s="49" t="s">
        <v>23067</v>
      </c>
      <c r="C25031" s="49" t="s">
        <v>213</v>
      </c>
    </row>
    <row r="25032" spans="2:3" hidden="1">
      <c r="B25032" s="49" t="s">
        <v>23068</v>
      </c>
      <c r="C25032" s="49" t="s">
        <v>213</v>
      </c>
    </row>
    <row r="25033" spans="2:3" hidden="1">
      <c r="B25033" s="49" t="s">
        <v>23069</v>
      </c>
      <c r="C25033" s="49" t="s">
        <v>213</v>
      </c>
    </row>
    <row r="25034" spans="2:3" hidden="1">
      <c r="B25034" s="49" t="s">
        <v>23070</v>
      </c>
      <c r="C25034" s="49" t="s">
        <v>213</v>
      </c>
    </row>
    <row r="25035" spans="2:3" hidden="1">
      <c r="B25035" s="49" t="s">
        <v>23071</v>
      </c>
      <c r="C25035" s="49" t="s">
        <v>213</v>
      </c>
    </row>
    <row r="25036" spans="2:3" hidden="1">
      <c r="B25036" s="49" t="s">
        <v>23072</v>
      </c>
      <c r="C25036" s="49" t="s">
        <v>213</v>
      </c>
    </row>
    <row r="25037" spans="2:3" hidden="1">
      <c r="B25037" s="49" t="s">
        <v>23073</v>
      </c>
      <c r="C25037" s="49" t="s">
        <v>213</v>
      </c>
    </row>
    <row r="25038" spans="2:3" hidden="1">
      <c r="B25038" s="49" t="s">
        <v>23074</v>
      </c>
      <c r="C25038" s="49" t="s">
        <v>213</v>
      </c>
    </row>
    <row r="25039" spans="2:3" hidden="1">
      <c r="B25039" s="49" t="s">
        <v>23075</v>
      </c>
      <c r="C25039" s="49" t="s">
        <v>213</v>
      </c>
    </row>
    <row r="25040" spans="2:3" hidden="1">
      <c r="B25040" s="49" t="s">
        <v>23076</v>
      </c>
      <c r="C25040" s="49" t="s">
        <v>213</v>
      </c>
    </row>
    <row r="25041" spans="2:3" hidden="1">
      <c r="B25041" s="49" t="s">
        <v>23077</v>
      </c>
      <c r="C25041" s="49" t="s">
        <v>213</v>
      </c>
    </row>
    <row r="25042" spans="2:3" hidden="1">
      <c r="B25042" s="49" t="s">
        <v>23078</v>
      </c>
      <c r="C25042" s="49" t="s">
        <v>213</v>
      </c>
    </row>
    <row r="25043" spans="2:3" hidden="1">
      <c r="B25043" s="49" t="s">
        <v>23079</v>
      </c>
      <c r="C25043" s="49" t="s">
        <v>213</v>
      </c>
    </row>
    <row r="25044" spans="2:3" hidden="1">
      <c r="B25044" s="49" t="s">
        <v>23080</v>
      </c>
      <c r="C25044" s="49" t="s">
        <v>213</v>
      </c>
    </row>
    <row r="25045" spans="2:3" hidden="1">
      <c r="B25045" s="49" t="s">
        <v>23081</v>
      </c>
      <c r="C25045" s="49" t="s">
        <v>207</v>
      </c>
    </row>
    <row r="25046" spans="2:3" hidden="1">
      <c r="B25046" s="49" t="s">
        <v>23082</v>
      </c>
      <c r="C25046" s="49" t="s">
        <v>207</v>
      </c>
    </row>
    <row r="25047" spans="2:3" hidden="1">
      <c r="B25047" s="49" t="s">
        <v>23083</v>
      </c>
      <c r="C25047" s="49" t="s">
        <v>213</v>
      </c>
    </row>
    <row r="25048" spans="2:3" hidden="1">
      <c r="B25048" s="49" t="s">
        <v>23084</v>
      </c>
      <c r="C25048" s="49" t="s">
        <v>213</v>
      </c>
    </row>
    <row r="25049" spans="2:3" hidden="1">
      <c r="B25049" s="49" t="s">
        <v>23085</v>
      </c>
      <c r="C25049" s="49" t="s">
        <v>213</v>
      </c>
    </row>
    <row r="25050" spans="2:3" hidden="1">
      <c r="B25050" s="49" t="s">
        <v>23086</v>
      </c>
      <c r="C25050" s="49" t="s">
        <v>213</v>
      </c>
    </row>
    <row r="25051" spans="2:3" hidden="1">
      <c r="B25051" s="49" t="s">
        <v>23087</v>
      </c>
      <c r="C25051" s="49" t="s">
        <v>213</v>
      </c>
    </row>
    <row r="25052" spans="2:3" hidden="1">
      <c r="B25052" s="49" t="s">
        <v>23088</v>
      </c>
      <c r="C25052" s="49" t="s">
        <v>213</v>
      </c>
    </row>
    <row r="25053" spans="2:3" hidden="1">
      <c r="B25053" s="49" t="s">
        <v>23089</v>
      </c>
      <c r="C25053" s="49" t="s">
        <v>213</v>
      </c>
    </row>
    <row r="25054" spans="2:3" hidden="1">
      <c r="B25054" s="49" t="s">
        <v>23090</v>
      </c>
      <c r="C25054" s="49" t="s">
        <v>213</v>
      </c>
    </row>
    <row r="25055" spans="2:3" hidden="1">
      <c r="B25055" s="49" t="s">
        <v>23091</v>
      </c>
      <c r="C25055" s="49" t="s">
        <v>213</v>
      </c>
    </row>
    <row r="25056" spans="2:3" hidden="1">
      <c r="B25056" s="49" t="s">
        <v>23092</v>
      </c>
      <c r="C25056" s="49" t="s">
        <v>213</v>
      </c>
    </row>
    <row r="25057" spans="2:3" hidden="1">
      <c r="B25057" s="49" t="s">
        <v>23093</v>
      </c>
      <c r="C25057" s="49" t="s">
        <v>213</v>
      </c>
    </row>
    <row r="25058" spans="2:3" hidden="1">
      <c r="B25058" s="49" t="s">
        <v>23094</v>
      </c>
      <c r="C25058" s="49" t="s">
        <v>213</v>
      </c>
    </row>
    <row r="25059" spans="2:3" hidden="1">
      <c r="B25059" s="49" t="s">
        <v>23095</v>
      </c>
      <c r="C25059" s="49" t="s">
        <v>213</v>
      </c>
    </row>
    <row r="25060" spans="2:3" hidden="1">
      <c r="B25060" s="49" t="s">
        <v>23096</v>
      </c>
      <c r="C25060" s="49" t="s">
        <v>213</v>
      </c>
    </row>
    <row r="25061" spans="2:3" hidden="1">
      <c r="B25061" s="49" t="s">
        <v>23097</v>
      </c>
      <c r="C25061" s="49" t="s">
        <v>213</v>
      </c>
    </row>
    <row r="25062" spans="2:3" hidden="1">
      <c r="B25062" s="49" t="s">
        <v>23098</v>
      </c>
      <c r="C25062" s="49" t="s">
        <v>206</v>
      </c>
    </row>
    <row r="25063" spans="2:3" hidden="1">
      <c r="B25063" s="49" t="s">
        <v>23099</v>
      </c>
      <c r="C25063" s="49" t="s">
        <v>206</v>
      </c>
    </row>
    <row r="25064" spans="2:3" hidden="1">
      <c r="B25064" s="49" t="s">
        <v>23100</v>
      </c>
      <c r="C25064" s="49" t="s">
        <v>206</v>
      </c>
    </row>
    <row r="25065" spans="2:3" hidden="1">
      <c r="B25065" s="49" t="s">
        <v>23101</v>
      </c>
      <c r="C25065" s="49" t="s">
        <v>206</v>
      </c>
    </row>
    <row r="25066" spans="2:3" hidden="1">
      <c r="B25066" s="49" t="s">
        <v>23102</v>
      </c>
      <c r="C25066" s="49" t="s">
        <v>206</v>
      </c>
    </row>
    <row r="25067" spans="2:3" hidden="1">
      <c r="B25067" s="49" t="s">
        <v>23103</v>
      </c>
      <c r="C25067" s="49" t="s">
        <v>206</v>
      </c>
    </row>
    <row r="25068" spans="2:3" hidden="1">
      <c r="B25068" s="49" t="s">
        <v>23104</v>
      </c>
      <c r="C25068" s="49" t="s">
        <v>206</v>
      </c>
    </row>
    <row r="25069" spans="2:3" hidden="1">
      <c r="B25069" s="49" t="s">
        <v>23105</v>
      </c>
      <c r="C25069" s="49" t="s">
        <v>206</v>
      </c>
    </row>
    <row r="25070" spans="2:3" hidden="1">
      <c r="B25070" s="49" t="s">
        <v>23106</v>
      </c>
      <c r="C25070" s="49" t="s">
        <v>207</v>
      </c>
    </row>
    <row r="25071" spans="2:3" hidden="1">
      <c r="B25071" s="49" t="s">
        <v>23107</v>
      </c>
      <c r="C25071" s="49" t="s">
        <v>213</v>
      </c>
    </row>
    <row r="25072" spans="2:3" hidden="1">
      <c r="B25072" s="49" t="s">
        <v>23108</v>
      </c>
      <c r="C25072" s="49" t="s">
        <v>213</v>
      </c>
    </row>
    <row r="25073" spans="2:3" hidden="1">
      <c r="B25073" s="49" t="s">
        <v>23109</v>
      </c>
      <c r="C25073" s="49" t="s">
        <v>213</v>
      </c>
    </row>
    <row r="25074" spans="2:3" hidden="1">
      <c r="B25074" s="49" t="s">
        <v>23110</v>
      </c>
      <c r="C25074" s="49" t="s">
        <v>213</v>
      </c>
    </row>
    <row r="25075" spans="2:3" hidden="1">
      <c r="B25075" s="49" t="s">
        <v>23111</v>
      </c>
      <c r="C25075" s="49" t="s">
        <v>213</v>
      </c>
    </row>
    <row r="25076" spans="2:3" hidden="1">
      <c r="B25076" s="49" t="s">
        <v>23112</v>
      </c>
      <c r="C25076" s="49" t="s">
        <v>213</v>
      </c>
    </row>
    <row r="25077" spans="2:3" hidden="1">
      <c r="B25077" s="49" t="s">
        <v>23113</v>
      </c>
      <c r="C25077" s="49" t="s">
        <v>213</v>
      </c>
    </row>
    <row r="25078" spans="2:3" hidden="1">
      <c r="B25078" s="49" t="s">
        <v>23114</v>
      </c>
      <c r="C25078" s="49" t="s">
        <v>213</v>
      </c>
    </row>
    <row r="25079" spans="2:3" hidden="1">
      <c r="B25079" s="49" t="s">
        <v>23115</v>
      </c>
      <c r="C25079" s="49" t="s">
        <v>213</v>
      </c>
    </row>
    <row r="25080" spans="2:3" hidden="1">
      <c r="B25080" s="49" t="s">
        <v>23116</v>
      </c>
      <c r="C25080" s="49" t="s">
        <v>213</v>
      </c>
    </row>
    <row r="25081" spans="2:3" hidden="1">
      <c r="B25081" s="49" t="s">
        <v>23117</v>
      </c>
      <c r="C25081" s="49" t="s">
        <v>213</v>
      </c>
    </row>
    <row r="25082" spans="2:3" hidden="1">
      <c r="B25082" s="49" t="s">
        <v>23118</v>
      </c>
      <c r="C25082" s="49" t="s">
        <v>213</v>
      </c>
    </row>
    <row r="25083" spans="2:3" hidden="1">
      <c r="B25083" s="49" t="s">
        <v>23119</v>
      </c>
      <c r="C25083" s="49" t="s">
        <v>213</v>
      </c>
    </row>
    <row r="25084" spans="2:3" hidden="1">
      <c r="B25084" s="49" t="s">
        <v>23120</v>
      </c>
      <c r="C25084" s="49" t="s">
        <v>213</v>
      </c>
    </row>
    <row r="25085" spans="2:3" hidden="1">
      <c r="B25085" s="49" t="s">
        <v>23121</v>
      </c>
      <c r="C25085" s="49" t="s">
        <v>213</v>
      </c>
    </row>
    <row r="25086" spans="2:3" hidden="1">
      <c r="B25086" s="49" t="s">
        <v>23122</v>
      </c>
      <c r="C25086" s="49" t="s">
        <v>213</v>
      </c>
    </row>
    <row r="25087" spans="2:3" hidden="1">
      <c r="B25087" s="49" t="s">
        <v>23123</v>
      </c>
      <c r="C25087" s="49" t="s">
        <v>213</v>
      </c>
    </row>
    <row r="25088" spans="2:3" hidden="1">
      <c r="B25088" s="49" t="s">
        <v>23124</v>
      </c>
      <c r="C25088" s="49" t="s">
        <v>213</v>
      </c>
    </row>
    <row r="25089" spans="2:3" hidden="1">
      <c r="B25089" s="49" t="s">
        <v>23125</v>
      </c>
      <c r="C25089" s="49" t="s">
        <v>213</v>
      </c>
    </row>
    <row r="25090" spans="2:3" hidden="1">
      <c r="B25090" s="49" t="s">
        <v>23126</v>
      </c>
      <c r="C25090" s="49" t="s">
        <v>213</v>
      </c>
    </row>
    <row r="25091" spans="2:3" hidden="1">
      <c r="B25091" s="49" t="s">
        <v>23127</v>
      </c>
      <c r="C25091" s="49" t="s">
        <v>213</v>
      </c>
    </row>
    <row r="25092" spans="2:3" hidden="1">
      <c r="B25092" s="49" t="s">
        <v>23128</v>
      </c>
      <c r="C25092" s="49" t="s">
        <v>213</v>
      </c>
    </row>
    <row r="25093" spans="2:3" hidden="1">
      <c r="B25093" s="49" t="s">
        <v>23129</v>
      </c>
      <c r="C25093" s="49" t="s">
        <v>213</v>
      </c>
    </row>
    <row r="25094" spans="2:3" hidden="1">
      <c r="B25094" s="49" t="s">
        <v>23130</v>
      </c>
      <c r="C25094" s="49" t="s">
        <v>213</v>
      </c>
    </row>
    <row r="25095" spans="2:3" hidden="1">
      <c r="B25095" s="49" t="s">
        <v>23131</v>
      </c>
      <c r="C25095" s="49" t="s">
        <v>213</v>
      </c>
    </row>
    <row r="25096" spans="2:3" hidden="1">
      <c r="B25096" s="49" t="s">
        <v>23132</v>
      </c>
      <c r="C25096" s="49" t="s">
        <v>213</v>
      </c>
    </row>
    <row r="25097" spans="2:3" hidden="1">
      <c r="B25097" s="49" t="s">
        <v>23133</v>
      </c>
      <c r="C25097" s="49" t="s">
        <v>213</v>
      </c>
    </row>
    <row r="25098" spans="2:3" hidden="1">
      <c r="B25098" s="49" t="s">
        <v>23134</v>
      </c>
      <c r="C25098" s="49" t="s">
        <v>213</v>
      </c>
    </row>
    <row r="25099" spans="2:3" hidden="1">
      <c r="B25099" s="49" t="s">
        <v>23135</v>
      </c>
      <c r="C25099" s="49" t="s">
        <v>213</v>
      </c>
    </row>
    <row r="25100" spans="2:3" hidden="1">
      <c r="B25100" s="49" t="s">
        <v>23136</v>
      </c>
      <c r="C25100" s="49" t="s">
        <v>213</v>
      </c>
    </row>
    <row r="25101" spans="2:3" hidden="1">
      <c r="B25101" s="49" t="s">
        <v>23137</v>
      </c>
      <c r="C25101" s="49" t="s">
        <v>213</v>
      </c>
    </row>
    <row r="25102" spans="2:3" hidden="1">
      <c r="B25102" s="49" t="s">
        <v>23138</v>
      </c>
      <c r="C25102" s="49" t="s">
        <v>213</v>
      </c>
    </row>
    <row r="25103" spans="2:3" hidden="1">
      <c r="B25103" s="49" t="s">
        <v>23139</v>
      </c>
      <c r="C25103" s="49" t="s">
        <v>213</v>
      </c>
    </row>
    <row r="25104" spans="2:3" hidden="1">
      <c r="B25104" s="49" t="s">
        <v>23140</v>
      </c>
      <c r="C25104" s="49" t="s">
        <v>213</v>
      </c>
    </row>
    <row r="25105" spans="2:3" hidden="1">
      <c r="B25105" s="49" t="s">
        <v>23141</v>
      </c>
      <c r="C25105" s="49" t="s">
        <v>213</v>
      </c>
    </row>
    <row r="25106" spans="2:3" hidden="1">
      <c r="B25106" s="49" t="s">
        <v>23142</v>
      </c>
      <c r="C25106" s="49" t="s">
        <v>213</v>
      </c>
    </row>
    <row r="25107" spans="2:3" hidden="1">
      <c r="B25107" s="49" t="s">
        <v>23143</v>
      </c>
      <c r="C25107" s="49" t="s">
        <v>213</v>
      </c>
    </row>
    <row r="25108" spans="2:3" hidden="1">
      <c r="B25108" s="49" t="s">
        <v>23144</v>
      </c>
      <c r="C25108" s="49" t="s">
        <v>213</v>
      </c>
    </row>
    <row r="25109" spans="2:3" hidden="1">
      <c r="B25109" s="49" t="s">
        <v>23145</v>
      </c>
      <c r="C25109" s="49" t="s">
        <v>213</v>
      </c>
    </row>
    <row r="25110" spans="2:3" hidden="1">
      <c r="B25110" s="49" t="s">
        <v>23146</v>
      </c>
      <c r="C25110" s="49" t="s">
        <v>213</v>
      </c>
    </row>
    <row r="25111" spans="2:3" hidden="1">
      <c r="B25111" s="49" t="s">
        <v>23147</v>
      </c>
      <c r="C25111" s="49" t="s">
        <v>213</v>
      </c>
    </row>
    <row r="25112" spans="2:3" hidden="1">
      <c r="B25112" s="49" t="s">
        <v>23148</v>
      </c>
      <c r="C25112" s="49" t="s">
        <v>213</v>
      </c>
    </row>
    <row r="25113" spans="2:3" hidden="1">
      <c r="B25113" s="49" t="s">
        <v>23149</v>
      </c>
      <c r="C25113" s="49" t="s">
        <v>213</v>
      </c>
    </row>
    <row r="25114" spans="2:3" hidden="1">
      <c r="B25114" s="49" t="s">
        <v>23150</v>
      </c>
      <c r="C25114" s="49" t="s">
        <v>213</v>
      </c>
    </row>
    <row r="25115" spans="2:3" hidden="1">
      <c r="B25115" s="49" t="s">
        <v>23151</v>
      </c>
      <c r="C25115" s="49" t="s">
        <v>213</v>
      </c>
    </row>
    <row r="25116" spans="2:3" hidden="1">
      <c r="B25116" s="49" t="s">
        <v>23152</v>
      </c>
      <c r="C25116" s="49" t="s">
        <v>213</v>
      </c>
    </row>
    <row r="25117" spans="2:3" hidden="1">
      <c r="B25117" s="49" t="s">
        <v>23153</v>
      </c>
      <c r="C25117" s="49" t="s">
        <v>213</v>
      </c>
    </row>
    <row r="25118" spans="2:3" hidden="1">
      <c r="B25118" s="49" t="s">
        <v>23154</v>
      </c>
      <c r="C25118" s="49" t="s">
        <v>213</v>
      </c>
    </row>
    <row r="25119" spans="2:3" hidden="1">
      <c r="B25119" s="49" t="s">
        <v>23155</v>
      </c>
      <c r="C25119" s="49" t="s">
        <v>213</v>
      </c>
    </row>
    <row r="25120" spans="2:3" hidden="1">
      <c r="B25120" s="49" t="s">
        <v>23156</v>
      </c>
      <c r="C25120" s="49" t="s">
        <v>213</v>
      </c>
    </row>
    <row r="25121" spans="2:3" hidden="1">
      <c r="B25121" s="49" t="s">
        <v>23157</v>
      </c>
      <c r="C25121" s="49" t="s">
        <v>213</v>
      </c>
    </row>
    <row r="25122" spans="2:3" hidden="1">
      <c r="B25122" s="49" t="s">
        <v>23158</v>
      </c>
      <c r="C25122" s="49" t="s">
        <v>213</v>
      </c>
    </row>
    <row r="25123" spans="2:3" hidden="1">
      <c r="B25123" s="49" t="s">
        <v>23159</v>
      </c>
      <c r="C25123" s="49" t="s">
        <v>213</v>
      </c>
    </row>
    <row r="25124" spans="2:3" hidden="1">
      <c r="B25124" s="49" t="s">
        <v>23160</v>
      </c>
      <c r="C25124" s="49" t="s">
        <v>209</v>
      </c>
    </row>
    <row r="25125" spans="2:3" hidden="1">
      <c r="B25125" s="49" t="s">
        <v>23161</v>
      </c>
      <c r="C25125" s="49" t="s">
        <v>209</v>
      </c>
    </row>
    <row r="25126" spans="2:3" hidden="1">
      <c r="B25126" s="49" t="s">
        <v>23162</v>
      </c>
      <c r="C25126" s="49" t="s">
        <v>209</v>
      </c>
    </row>
    <row r="25127" spans="2:3" hidden="1">
      <c r="B25127" s="49" t="s">
        <v>23163</v>
      </c>
      <c r="C25127" s="49" t="s">
        <v>209</v>
      </c>
    </row>
    <row r="25128" spans="2:3" hidden="1">
      <c r="B25128" s="49" t="s">
        <v>23164</v>
      </c>
      <c r="C25128" s="49" t="s">
        <v>209</v>
      </c>
    </row>
    <row r="25129" spans="2:3" hidden="1">
      <c r="B25129" s="49" t="s">
        <v>23165</v>
      </c>
      <c r="C25129" s="49" t="s">
        <v>209</v>
      </c>
    </row>
    <row r="25130" spans="2:3" hidden="1">
      <c r="B25130" s="49" t="s">
        <v>23166</v>
      </c>
      <c r="C25130" s="49" t="s">
        <v>209</v>
      </c>
    </row>
    <row r="25131" spans="2:3" hidden="1">
      <c r="B25131" s="49" t="s">
        <v>23167</v>
      </c>
      <c r="C25131" s="49" t="s">
        <v>209</v>
      </c>
    </row>
    <row r="25132" spans="2:3" hidden="1">
      <c r="B25132" s="49" t="s">
        <v>23168</v>
      </c>
      <c r="C25132" s="49" t="s">
        <v>209</v>
      </c>
    </row>
    <row r="25133" spans="2:3" hidden="1">
      <c r="B25133" s="49" t="s">
        <v>23169</v>
      </c>
      <c r="C25133" s="49" t="s">
        <v>209</v>
      </c>
    </row>
    <row r="25134" spans="2:3" hidden="1">
      <c r="B25134" s="49" t="s">
        <v>23170</v>
      </c>
      <c r="C25134" s="49" t="s">
        <v>209</v>
      </c>
    </row>
    <row r="25135" spans="2:3" hidden="1">
      <c r="B25135" s="49" t="s">
        <v>23171</v>
      </c>
      <c r="C25135" s="49" t="s">
        <v>209</v>
      </c>
    </row>
    <row r="25136" spans="2:3" hidden="1">
      <c r="B25136" s="49" t="s">
        <v>23172</v>
      </c>
      <c r="C25136" s="49" t="s">
        <v>209</v>
      </c>
    </row>
    <row r="25137" spans="2:3" hidden="1">
      <c r="B25137" s="49" t="s">
        <v>23173</v>
      </c>
      <c r="C25137" s="49" t="s">
        <v>209</v>
      </c>
    </row>
    <row r="25138" spans="2:3" hidden="1">
      <c r="B25138" s="49" t="s">
        <v>23174</v>
      </c>
      <c r="C25138" s="49" t="s">
        <v>209</v>
      </c>
    </row>
    <row r="25139" spans="2:3" hidden="1">
      <c r="B25139" s="49" t="s">
        <v>23175</v>
      </c>
      <c r="C25139" s="49" t="s">
        <v>209</v>
      </c>
    </row>
    <row r="25140" spans="2:3" hidden="1">
      <c r="B25140" s="49" t="s">
        <v>23176</v>
      </c>
      <c r="C25140" s="49" t="s">
        <v>209</v>
      </c>
    </row>
    <row r="25141" spans="2:3" hidden="1">
      <c r="B25141" s="49" t="s">
        <v>23177</v>
      </c>
      <c r="C25141" s="49" t="s">
        <v>209</v>
      </c>
    </row>
    <row r="25142" spans="2:3" hidden="1">
      <c r="B25142" s="49" t="s">
        <v>23178</v>
      </c>
      <c r="C25142" s="49" t="s">
        <v>209</v>
      </c>
    </row>
    <row r="25143" spans="2:3" hidden="1">
      <c r="B25143" s="49" t="s">
        <v>23179</v>
      </c>
      <c r="C25143" s="49" t="s">
        <v>209</v>
      </c>
    </row>
    <row r="25144" spans="2:3" hidden="1">
      <c r="B25144" s="49" t="s">
        <v>23180</v>
      </c>
      <c r="C25144" s="49" t="s">
        <v>209</v>
      </c>
    </row>
    <row r="25145" spans="2:3" hidden="1">
      <c r="B25145" s="49" t="s">
        <v>23181</v>
      </c>
      <c r="C25145" s="49" t="s">
        <v>209</v>
      </c>
    </row>
    <row r="25146" spans="2:3" hidden="1">
      <c r="B25146" s="49" t="s">
        <v>23182</v>
      </c>
      <c r="C25146" s="49" t="s">
        <v>209</v>
      </c>
    </row>
    <row r="25147" spans="2:3" hidden="1">
      <c r="B25147" s="49" t="s">
        <v>23183</v>
      </c>
      <c r="C25147" s="49" t="s">
        <v>209</v>
      </c>
    </row>
    <row r="25148" spans="2:3" hidden="1">
      <c r="B25148" s="49" t="s">
        <v>23184</v>
      </c>
      <c r="C25148" s="49" t="s">
        <v>209</v>
      </c>
    </row>
    <row r="25149" spans="2:3" hidden="1">
      <c r="B25149" s="49" t="s">
        <v>23185</v>
      </c>
      <c r="C25149" s="49" t="s">
        <v>209</v>
      </c>
    </row>
    <row r="25150" spans="2:3" hidden="1">
      <c r="B25150" s="49" t="s">
        <v>23186</v>
      </c>
      <c r="C25150" s="49" t="s">
        <v>211</v>
      </c>
    </row>
    <row r="25151" spans="2:3" hidden="1">
      <c r="B25151" s="49" t="s">
        <v>23187</v>
      </c>
      <c r="C25151" s="49" t="s">
        <v>210</v>
      </c>
    </row>
    <row r="25152" spans="2:3" hidden="1">
      <c r="B25152" s="49" t="s">
        <v>23188</v>
      </c>
      <c r="C25152" s="49" t="s">
        <v>210</v>
      </c>
    </row>
    <row r="25153" spans="2:3" hidden="1">
      <c r="B25153" s="49" t="s">
        <v>23189</v>
      </c>
      <c r="C25153" s="49" t="s">
        <v>210</v>
      </c>
    </row>
    <row r="25154" spans="2:3" hidden="1">
      <c r="B25154" s="49" t="s">
        <v>23190</v>
      </c>
      <c r="C25154" s="49" t="s">
        <v>210</v>
      </c>
    </row>
    <row r="25155" spans="2:3" hidden="1">
      <c r="B25155" s="49" t="s">
        <v>23191</v>
      </c>
      <c r="C25155" s="49" t="s">
        <v>213</v>
      </c>
    </row>
    <row r="25156" spans="2:3" hidden="1">
      <c r="B25156" s="49" t="s">
        <v>23192</v>
      </c>
      <c r="C25156" s="49" t="s">
        <v>213</v>
      </c>
    </row>
    <row r="25157" spans="2:3" hidden="1">
      <c r="B25157" s="49" t="s">
        <v>23193</v>
      </c>
      <c r="C25157" s="49" t="s">
        <v>213</v>
      </c>
    </row>
    <row r="25158" spans="2:3" hidden="1">
      <c r="B25158" s="49" t="s">
        <v>23194</v>
      </c>
      <c r="C25158" s="49" t="s">
        <v>210</v>
      </c>
    </row>
    <row r="25159" spans="2:3" hidden="1">
      <c r="B25159" s="49" t="s">
        <v>23195</v>
      </c>
      <c r="C25159" s="49" t="s">
        <v>213</v>
      </c>
    </row>
    <row r="25160" spans="2:3" hidden="1">
      <c r="B25160" s="49" t="s">
        <v>23196</v>
      </c>
      <c r="C25160" s="49" t="s">
        <v>213</v>
      </c>
    </row>
    <row r="25161" spans="2:3" hidden="1">
      <c r="B25161" s="49" t="s">
        <v>23197</v>
      </c>
      <c r="C25161" s="49" t="s">
        <v>213</v>
      </c>
    </row>
    <row r="25162" spans="2:3" hidden="1">
      <c r="B25162" s="49" t="s">
        <v>23198</v>
      </c>
      <c r="C25162" s="49" t="s">
        <v>213</v>
      </c>
    </row>
    <row r="25163" spans="2:3" hidden="1">
      <c r="B25163" s="49" t="s">
        <v>23199</v>
      </c>
      <c r="C25163" s="49" t="s">
        <v>213</v>
      </c>
    </row>
    <row r="25164" spans="2:3" hidden="1">
      <c r="B25164" s="49" t="s">
        <v>23200</v>
      </c>
      <c r="C25164" s="49" t="s">
        <v>213</v>
      </c>
    </row>
    <row r="25165" spans="2:3" hidden="1">
      <c r="B25165" s="49" t="s">
        <v>23201</v>
      </c>
      <c r="C25165" s="49" t="s">
        <v>210</v>
      </c>
    </row>
    <row r="25166" spans="2:3" hidden="1">
      <c r="B25166" s="49" t="s">
        <v>23202</v>
      </c>
      <c r="C25166" s="49" t="s">
        <v>213</v>
      </c>
    </row>
    <row r="25167" spans="2:3" hidden="1">
      <c r="B25167" s="49" t="s">
        <v>23203</v>
      </c>
      <c r="C25167" s="49" t="s">
        <v>213</v>
      </c>
    </row>
    <row r="25168" spans="2:3" hidden="1">
      <c r="B25168" s="49" t="s">
        <v>23204</v>
      </c>
      <c r="C25168" s="49" t="s">
        <v>213</v>
      </c>
    </row>
    <row r="25169" spans="2:3" hidden="1">
      <c r="B25169" s="49" t="s">
        <v>23205</v>
      </c>
      <c r="C25169" s="49" t="s">
        <v>213</v>
      </c>
    </row>
    <row r="25170" spans="2:3" hidden="1">
      <c r="B25170" s="49" t="s">
        <v>23206</v>
      </c>
      <c r="C25170" s="49" t="s">
        <v>213</v>
      </c>
    </row>
    <row r="25171" spans="2:3" hidden="1">
      <c r="B25171" s="49" t="s">
        <v>23207</v>
      </c>
      <c r="C25171" s="49" t="s">
        <v>213</v>
      </c>
    </row>
    <row r="25172" spans="2:3" hidden="1">
      <c r="B25172" s="49" t="s">
        <v>23208</v>
      </c>
      <c r="C25172" s="49" t="s">
        <v>213</v>
      </c>
    </row>
    <row r="25173" spans="2:3" hidden="1">
      <c r="B25173" s="49" t="s">
        <v>23209</v>
      </c>
      <c r="C25173" s="49" t="s">
        <v>213</v>
      </c>
    </row>
    <row r="25174" spans="2:3" hidden="1">
      <c r="B25174" s="49" t="s">
        <v>23210</v>
      </c>
      <c r="C25174" s="49" t="s">
        <v>213</v>
      </c>
    </row>
    <row r="25175" spans="2:3" hidden="1">
      <c r="B25175" s="49" t="s">
        <v>23211</v>
      </c>
      <c r="C25175" s="49" t="s">
        <v>213</v>
      </c>
    </row>
    <row r="25176" spans="2:3" hidden="1">
      <c r="B25176" s="49" t="s">
        <v>23212</v>
      </c>
      <c r="C25176" s="49" t="s">
        <v>213</v>
      </c>
    </row>
    <row r="25177" spans="2:3" hidden="1">
      <c r="B25177" s="49" t="s">
        <v>23213</v>
      </c>
      <c r="C25177" s="49" t="s">
        <v>213</v>
      </c>
    </row>
    <row r="25178" spans="2:3" hidden="1">
      <c r="B25178" s="49" t="s">
        <v>23214</v>
      </c>
      <c r="C25178" s="49" t="s">
        <v>213</v>
      </c>
    </row>
    <row r="25179" spans="2:3" hidden="1">
      <c r="B25179" s="49" t="s">
        <v>23215</v>
      </c>
      <c r="C25179" s="49" t="s">
        <v>213</v>
      </c>
    </row>
    <row r="25180" spans="2:3" hidden="1">
      <c r="B25180" s="49" t="s">
        <v>23216</v>
      </c>
      <c r="C25180" s="49" t="s">
        <v>210</v>
      </c>
    </row>
    <row r="25181" spans="2:3" hidden="1">
      <c r="B25181" s="49" t="s">
        <v>23217</v>
      </c>
      <c r="C25181" s="49" t="s">
        <v>213</v>
      </c>
    </row>
    <row r="25182" spans="2:3" hidden="1">
      <c r="B25182" s="49" t="s">
        <v>23218</v>
      </c>
      <c r="C25182" s="49" t="s">
        <v>213</v>
      </c>
    </row>
    <row r="25183" spans="2:3" hidden="1">
      <c r="B25183" s="49" t="s">
        <v>23219</v>
      </c>
      <c r="C25183" s="49" t="s">
        <v>213</v>
      </c>
    </row>
    <row r="25184" spans="2:3" hidden="1">
      <c r="B25184" s="49" t="s">
        <v>23220</v>
      </c>
      <c r="C25184" s="49" t="s">
        <v>213</v>
      </c>
    </row>
    <row r="25185" spans="2:3" hidden="1">
      <c r="B25185" s="49" t="s">
        <v>23221</v>
      </c>
      <c r="C25185" s="49" t="s">
        <v>213</v>
      </c>
    </row>
    <row r="25186" spans="2:3" hidden="1">
      <c r="B25186" s="49" t="s">
        <v>23222</v>
      </c>
      <c r="C25186" s="49" t="s">
        <v>213</v>
      </c>
    </row>
    <row r="25187" spans="2:3" hidden="1">
      <c r="B25187" s="49" t="s">
        <v>23223</v>
      </c>
      <c r="C25187" s="49" t="s">
        <v>213</v>
      </c>
    </row>
    <row r="25188" spans="2:3" hidden="1">
      <c r="B25188" s="49" t="s">
        <v>23224</v>
      </c>
      <c r="C25188" s="49" t="s">
        <v>213</v>
      </c>
    </row>
    <row r="25189" spans="2:3" hidden="1">
      <c r="B25189" s="49" t="s">
        <v>23225</v>
      </c>
      <c r="C25189" s="49" t="s">
        <v>213</v>
      </c>
    </row>
    <row r="25190" spans="2:3" hidden="1">
      <c r="B25190" s="49" t="s">
        <v>23226</v>
      </c>
      <c r="C25190" s="49" t="s">
        <v>213</v>
      </c>
    </row>
    <row r="25191" spans="2:3" hidden="1">
      <c r="B25191" s="49" t="s">
        <v>23227</v>
      </c>
      <c r="C25191" s="49" t="s">
        <v>213</v>
      </c>
    </row>
    <row r="25192" spans="2:3" hidden="1">
      <c r="B25192" s="49" t="s">
        <v>23228</v>
      </c>
      <c r="C25192" s="49" t="s">
        <v>213</v>
      </c>
    </row>
    <row r="25193" spans="2:3" hidden="1">
      <c r="B25193" s="49" t="s">
        <v>23229</v>
      </c>
      <c r="C25193" s="49" t="s">
        <v>213</v>
      </c>
    </row>
    <row r="25194" spans="2:3" hidden="1">
      <c r="B25194" s="49" t="s">
        <v>23230</v>
      </c>
      <c r="C25194" s="49" t="s">
        <v>213</v>
      </c>
    </row>
    <row r="25195" spans="2:3" hidden="1">
      <c r="B25195" s="49" t="s">
        <v>23231</v>
      </c>
      <c r="C25195" s="49" t="s">
        <v>210</v>
      </c>
    </row>
    <row r="25196" spans="2:3" hidden="1">
      <c r="B25196" s="49" t="s">
        <v>23232</v>
      </c>
      <c r="C25196" s="49" t="s">
        <v>213</v>
      </c>
    </row>
    <row r="25197" spans="2:3" hidden="1">
      <c r="B25197" s="49" t="s">
        <v>23233</v>
      </c>
      <c r="C25197" s="49" t="s">
        <v>213</v>
      </c>
    </row>
    <row r="25198" spans="2:3" hidden="1">
      <c r="B25198" s="49" t="s">
        <v>23234</v>
      </c>
      <c r="C25198" s="49" t="s">
        <v>213</v>
      </c>
    </row>
    <row r="25199" spans="2:3" hidden="1">
      <c r="B25199" s="49" t="s">
        <v>23235</v>
      </c>
      <c r="C25199" s="49" t="s">
        <v>213</v>
      </c>
    </row>
    <row r="25200" spans="2:3" hidden="1">
      <c r="B25200" s="49" t="s">
        <v>23236</v>
      </c>
      <c r="C25200" s="49" t="s">
        <v>213</v>
      </c>
    </row>
    <row r="25201" spans="2:3" hidden="1">
      <c r="B25201" s="49" t="s">
        <v>23237</v>
      </c>
      <c r="C25201" s="49" t="s">
        <v>213</v>
      </c>
    </row>
    <row r="25202" spans="2:3" hidden="1">
      <c r="B25202" s="49" t="s">
        <v>23238</v>
      </c>
      <c r="C25202" s="49" t="s">
        <v>213</v>
      </c>
    </row>
    <row r="25203" spans="2:3" hidden="1">
      <c r="B25203" s="49" t="s">
        <v>23239</v>
      </c>
      <c r="C25203" s="49" t="s">
        <v>213</v>
      </c>
    </row>
    <row r="25204" spans="2:3" hidden="1">
      <c r="B25204" s="49" t="s">
        <v>23240</v>
      </c>
      <c r="C25204" s="49" t="s">
        <v>210</v>
      </c>
    </row>
    <row r="25205" spans="2:3" hidden="1">
      <c r="B25205" s="49" t="s">
        <v>23241</v>
      </c>
      <c r="C25205" s="49" t="s">
        <v>213</v>
      </c>
    </row>
    <row r="25206" spans="2:3" hidden="1">
      <c r="B25206" s="49" t="s">
        <v>23242</v>
      </c>
      <c r="C25206" s="49" t="s">
        <v>213</v>
      </c>
    </row>
    <row r="25207" spans="2:3" hidden="1">
      <c r="B25207" s="49" t="s">
        <v>23243</v>
      </c>
      <c r="C25207" s="49" t="s">
        <v>213</v>
      </c>
    </row>
    <row r="25208" spans="2:3" hidden="1">
      <c r="B25208" s="49" t="s">
        <v>23244</v>
      </c>
      <c r="C25208" s="49" t="s">
        <v>213</v>
      </c>
    </row>
    <row r="25209" spans="2:3" hidden="1">
      <c r="B25209" s="49" t="s">
        <v>23245</v>
      </c>
      <c r="C25209" s="49" t="s">
        <v>213</v>
      </c>
    </row>
    <row r="25210" spans="2:3" hidden="1">
      <c r="B25210" s="49" t="s">
        <v>23246</v>
      </c>
      <c r="C25210" s="49" t="s">
        <v>213</v>
      </c>
    </row>
    <row r="25211" spans="2:3" hidden="1">
      <c r="B25211" s="49" t="s">
        <v>23247</v>
      </c>
      <c r="C25211" s="49" t="s">
        <v>213</v>
      </c>
    </row>
    <row r="25212" spans="2:3" hidden="1">
      <c r="B25212" s="49" t="s">
        <v>23248</v>
      </c>
      <c r="C25212" s="49" t="s">
        <v>213</v>
      </c>
    </row>
    <row r="25213" spans="2:3" hidden="1">
      <c r="B25213" s="49" t="s">
        <v>23249</v>
      </c>
      <c r="C25213" s="49" t="s">
        <v>213</v>
      </c>
    </row>
    <row r="25214" spans="2:3" hidden="1">
      <c r="B25214" s="49" t="s">
        <v>23250</v>
      </c>
      <c r="C25214" s="49" t="s">
        <v>213</v>
      </c>
    </row>
    <row r="25215" spans="2:3" hidden="1">
      <c r="B25215" s="49" t="s">
        <v>23251</v>
      </c>
      <c r="C25215" s="49" t="s">
        <v>213</v>
      </c>
    </row>
    <row r="25216" spans="2:3" hidden="1">
      <c r="B25216" s="49" t="s">
        <v>23252</v>
      </c>
      <c r="C25216" s="49" t="s">
        <v>213</v>
      </c>
    </row>
    <row r="25217" spans="2:3" hidden="1">
      <c r="B25217" s="49" t="s">
        <v>23253</v>
      </c>
      <c r="C25217" s="49" t="s">
        <v>213</v>
      </c>
    </row>
    <row r="25218" spans="2:3" hidden="1">
      <c r="B25218" s="49" t="s">
        <v>23254</v>
      </c>
      <c r="C25218" s="49" t="s">
        <v>213</v>
      </c>
    </row>
    <row r="25219" spans="2:3" hidden="1">
      <c r="B25219" s="49" t="s">
        <v>23255</v>
      </c>
      <c r="C25219" s="49" t="s">
        <v>213</v>
      </c>
    </row>
    <row r="25220" spans="2:3" hidden="1">
      <c r="B25220" s="49" t="s">
        <v>23256</v>
      </c>
      <c r="C25220" s="49" t="s">
        <v>213</v>
      </c>
    </row>
    <row r="25221" spans="2:3" hidden="1">
      <c r="B25221" s="49" t="s">
        <v>23257</v>
      </c>
      <c r="C25221" s="49" t="s">
        <v>213</v>
      </c>
    </row>
    <row r="25222" spans="2:3" hidden="1">
      <c r="B25222" s="49" t="s">
        <v>23258</v>
      </c>
      <c r="C25222" s="49" t="s">
        <v>213</v>
      </c>
    </row>
    <row r="25223" spans="2:3" hidden="1">
      <c r="B25223" s="49" t="s">
        <v>23259</v>
      </c>
      <c r="C25223" s="49" t="s">
        <v>213</v>
      </c>
    </row>
    <row r="25224" spans="2:3" hidden="1">
      <c r="B25224" s="49" t="s">
        <v>23260</v>
      </c>
      <c r="C25224" s="49" t="s">
        <v>213</v>
      </c>
    </row>
    <row r="25225" spans="2:3" hidden="1">
      <c r="B25225" s="49" t="s">
        <v>23261</v>
      </c>
      <c r="C25225" s="49" t="s">
        <v>213</v>
      </c>
    </row>
    <row r="25226" spans="2:3" hidden="1">
      <c r="B25226" s="49" t="s">
        <v>23262</v>
      </c>
      <c r="C25226" s="49" t="s">
        <v>213</v>
      </c>
    </row>
    <row r="25227" spans="2:3" hidden="1">
      <c r="B25227" s="49" t="s">
        <v>23263</v>
      </c>
      <c r="C25227" s="49" t="s">
        <v>213</v>
      </c>
    </row>
    <row r="25228" spans="2:3" hidden="1">
      <c r="B25228" s="49" t="s">
        <v>23264</v>
      </c>
      <c r="C25228" s="49" t="s">
        <v>213</v>
      </c>
    </row>
    <row r="25229" spans="2:3" hidden="1">
      <c r="B25229" s="49" t="s">
        <v>23265</v>
      </c>
      <c r="C25229" s="49" t="s">
        <v>213</v>
      </c>
    </row>
    <row r="25230" spans="2:3" hidden="1">
      <c r="B25230" s="49" t="s">
        <v>23266</v>
      </c>
      <c r="C25230" s="49" t="s">
        <v>213</v>
      </c>
    </row>
    <row r="25231" spans="2:3" hidden="1">
      <c r="B25231" s="49" t="s">
        <v>23267</v>
      </c>
      <c r="C25231" s="49" t="s">
        <v>213</v>
      </c>
    </row>
    <row r="25232" spans="2:3" hidden="1">
      <c r="B25232" s="49" t="s">
        <v>23268</v>
      </c>
      <c r="C25232" s="49" t="s">
        <v>213</v>
      </c>
    </row>
    <row r="25233" spans="2:3" hidden="1">
      <c r="B25233" s="49" t="s">
        <v>23269</v>
      </c>
      <c r="C25233" s="49" t="s">
        <v>213</v>
      </c>
    </row>
    <row r="25234" spans="2:3" hidden="1">
      <c r="B25234" s="49" t="s">
        <v>23270</v>
      </c>
      <c r="C25234" s="49" t="s">
        <v>213</v>
      </c>
    </row>
    <row r="25235" spans="2:3" hidden="1">
      <c r="B25235" s="49" t="s">
        <v>23271</v>
      </c>
      <c r="C25235" s="49" t="s">
        <v>213</v>
      </c>
    </row>
    <row r="25236" spans="2:3" hidden="1">
      <c r="B25236" s="49" t="s">
        <v>23272</v>
      </c>
      <c r="C25236" s="49" t="s">
        <v>213</v>
      </c>
    </row>
    <row r="25237" spans="2:3" hidden="1">
      <c r="B25237" s="49" t="s">
        <v>23273</v>
      </c>
      <c r="C25237" s="49" t="s">
        <v>213</v>
      </c>
    </row>
    <row r="25238" spans="2:3" hidden="1">
      <c r="B25238" s="49" t="s">
        <v>23274</v>
      </c>
      <c r="C25238" s="49" t="s">
        <v>213</v>
      </c>
    </row>
    <row r="25239" spans="2:3" hidden="1">
      <c r="B25239" s="49" t="s">
        <v>23275</v>
      </c>
      <c r="C25239" s="49" t="s">
        <v>213</v>
      </c>
    </row>
    <row r="25240" spans="2:3" hidden="1">
      <c r="B25240" s="49" t="s">
        <v>23276</v>
      </c>
      <c r="C25240" s="49" t="s">
        <v>213</v>
      </c>
    </row>
    <row r="25241" spans="2:3" hidden="1">
      <c r="B25241" s="49" t="s">
        <v>23277</v>
      </c>
      <c r="C25241" s="49" t="s">
        <v>213</v>
      </c>
    </row>
    <row r="25242" spans="2:3" hidden="1">
      <c r="B25242" s="49" t="s">
        <v>23278</v>
      </c>
      <c r="C25242" s="49" t="s">
        <v>213</v>
      </c>
    </row>
    <row r="25243" spans="2:3" hidden="1">
      <c r="B25243" s="49" t="s">
        <v>23279</v>
      </c>
      <c r="C25243" s="49" t="s">
        <v>213</v>
      </c>
    </row>
    <row r="25244" spans="2:3" hidden="1">
      <c r="B25244" s="49" t="s">
        <v>23280</v>
      </c>
      <c r="C25244" s="49" t="s">
        <v>213</v>
      </c>
    </row>
    <row r="25245" spans="2:3" hidden="1">
      <c r="B25245" s="49" t="s">
        <v>23281</v>
      </c>
      <c r="C25245" s="49" t="s">
        <v>213</v>
      </c>
    </row>
    <row r="25246" spans="2:3" hidden="1">
      <c r="B25246" s="49" t="s">
        <v>23282</v>
      </c>
      <c r="C25246" s="49" t="s">
        <v>213</v>
      </c>
    </row>
    <row r="25247" spans="2:3" hidden="1">
      <c r="B25247" s="49" t="s">
        <v>23283</v>
      </c>
      <c r="C25247" s="49" t="s">
        <v>213</v>
      </c>
    </row>
    <row r="25248" spans="2:3" hidden="1">
      <c r="B25248" s="49" t="s">
        <v>23284</v>
      </c>
      <c r="C25248" s="49" t="s">
        <v>213</v>
      </c>
    </row>
    <row r="25249" spans="2:3" hidden="1">
      <c r="B25249" s="49" t="s">
        <v>23285</v>
      </c>
      <c r="C25249" s="49" t="s">
        <v>213</v>
      </c>
    </row>
    <row r="25250" spans="2:3" hidden="1">
      <c r="B25250" s="49" t="s">
        <v>23286</v>
      </c>
      <c r="C25250" s="49" t="s">
        <v>213</v>
      </c>
    </row>
    <row r="25251" spans="2:3" hidden="1">
      <c r="B25251" s="49" t="s">
        <v>23287</v>
      </c>
      <c r="C25251" s="49" t="s">
        <v>213</v>
      </c>
    </row>
    <row r="25252" spans="2:3" hidden="1">
      <c r="B25252" s="49" t="s">
        <v>23288</v>
      </c>
      <c r="C25252" s="49" t="s">
        <v>213</v>
      </c>
    </row>
    <row r="25253" spans="2:3" hidden="1">
      <c r="B25253" s="49" t="s">
        <v>23289</v>
      </c>
      <c r="C25253" s="49" t="s">
        <v>213</v>
      </c>
    </row>
    <row r="25254" spans="2:3" hidden="1">
      <c r="B25254" s="49" t="s">
        <v>23290</v>
      </c>
      <c r="C25254" s="49" t="s">
        <v>213</v>
      </c>
    </row>
    <row r="25255" spans="2:3" hidden="1">
      <c r="B25255" s="49" t="s">
        <v>23291</v>
      </c>
      <c r="C25255" s="49" t="s">
        <v>213</v>
      </c>
    </row>
    <row r="25256" spans="2:3" hidden="1">
      <c r="B25256" s="49" t="s">
        <v>23292</v>
      </c>
      <c r="C25256" s="49" t="s">
        <v>213</v>
      </c>
    </row>
    <row r="25257" spans="2:3" hidden="1">
      <c r="B25257" s="49" t="s">
        <v>23293</v>
      </c>
      <c r="C25257" s="49" t="s">
        <v>213</v>
      </c>
    </row>
    <row r="25258" spans="2:3" hidden="1">
      <c r="B25258" s="49" t="s">
        <v>23294</v>
      </c>
      <c r="C25258" s="49" t="s">
        <v>210</v>
      </c>
    </row>
    <row r="25259" spans="2:3" hidden="1">
      <c r="B25259" s="49" t="s">
        <v>23295</v>
      </c>
      <c r="C25259" s="49" t="s">
        <v>213</v>
      </c>
    </row>
    <row r="25260" spans="2:3" hidden="1">
      <c r="B25260" s="49" t="s">
        <v>23296</v>
      </c>
      <c r="C25260" s="49" t="s">
        <v>213</v>
      </c>
    </row>
    <row r="25261" spans="2:3" hidden="1">
      <c r="B25261" s="49" t="s">
        <v>23297</v>
      </c>
      <c r="C25261" s="49" t="s">
        <v>213</v>
      </c>
    </row>
    <row r="25262" spans="2:3" hidden="1">
      <c r="B25262" s="49" t="s">
        <v>23298</v>
      </c>
      <c r="C25262" s="49" t="s">
        <v>213</v>
      </c>
    </row>
    <row r="25263" spans="2:3" hidden="1">
      <c r="B25263" s="49" t="s">
        <v>23299</v>
      </c>
      <c r="C25263" s="49" t="s">
        <v>213</v>
      </c>
    </row>
    <row r="25264" spans="2:3" hidden="1">
      <c r="B25264" s="49" t="s">
        <v>23300</v>
      </c>
      <c r="C25264" s="49" t="s">
        <v>213</v>
      </c>
    </row>
    <row r="25265" spans="2:3" hidden="1">
      <c r="B25265" s="49" t="s">
        <v>23301</v>
      </c>
      <c r="C25265" s="49" t="s">
        <v>213</v>
      </c>
    </row>
    <row r="25266" spans="2:3" hidden="1">
      <c r="B25266" s="49" t="s">
        <v>23302</v>
      </c>
      <c r="C25266" s="49" t="s">
        <v>213</v>
      </c>
    </row>
    <row r="25267" spans="2:3" hidden="1">
      <c r="B25267" s="49" t="s">
        <v>23303</v>
      </c>
      <c r="C25267" s="49" t="s">
        <v>213</v>
      </c>
    </row>
    <row r="25268" spans="2:3" hidden="1">
      <c r="B25268" s="49" t="s">
        <v>23304</v>
      </c>
      <c r="C25268" s="49" t="s">
        <v>213</v>
      </c>
    </row>
    <row r="25269" spans="2:3" hidden="1">
      <c r="B25269" s="49" t="s">
        <v>23305</v>
      </c>
      <c r="C25269" s="49" t="s">
        <v>213</v>
      </c>
    </row>
    <row r="25270" spans="2:3" hidden="1">
      <c r="B25270" s="49" t="s">
        <v>23306</v>
      </c>
      <c r="C25270" s="49" t="s">
        <v>213</v>
      </c>
    </row>
    <row r="25271" spans="2:3" hidden="1">
      <c r="B25271" s="49" t="s">
        <v>23307</v>
      </c>
      <c r="C25271" s="49" t="s">
        <v>213</v>
      </c>
    </row>
    <row r="25272" spans="2:3" hidden="1">
      <c r="B25272" s="49" t="s">
        <v>23308</v>
      </c>
      <c r="C25272" s="49" t="s">
        <v>213</v>
      </c>
    </row>
    <row r="25273" spans="2:3" hidden="1">
      <c r="B25273" s="49" t="s">
        <v>23309</v>
      </c>
      <c r="C25273" s="49" t="s">
        <v>213</v>
      </c>
    </row>
    <row r="25274" spans="2:3" hidden="1">
      <c r="B25274" s="49" t="s">
        <v>23310</v>
      </c>
      <c r="C25274" s="49" t="s">
        <v>213</v>
      </c>
    </row>
    <row r="25275" spans="2:3" hidden="1">
      <c r="B25275" s="49" t="s">
        <v>23311</v>
      </c>
      <c r="C25275" s="49" t="s">
        <v>213</v>
      </c>
    </row>
    <row r="25276" spans="2:3" hidden="1">
      <c r="B25276" s="49" t="s">
        <v>23312</v>
      </c>
      <c r="C25276" s="49" t="s">
        <v>213</v>
      </c>
    </row>
    <row r="25277" spans="2:3" hidden="1">
      <c r="B25277" s="49" t="s">
        <v>23313</v>
      </c>
      <c r="C25277" s="49" t="s">
        <v>213</v>
      </c>
    </row>
    <row r="25278" spans="2:3" hidden="1">
      <c r="B25278" s="49" t="s">
        <v>23314</v>
      </c>
      <c r="C25278" s="49" t="s">
        <v>213</v>
      </c>
    </row>
    <row r="25279" spans="2:3" hidden="1">
      <c r="B25279" s="49" t="s">
        <v>23315</v>
      </c>
      <c r="C25279" s="49" t="s">
        <v>213</v>
      </c>
    </row>
    <row r="25280" spans="2:3" hidden="1">
      <c r="B25280" s="49" t="s">
        <v>23316</v>
      </c>
      <c r="C25280" s="49" t="s">
        <v>213</v>
      </c>
    </row>
    <row r="25281" spans="2:3" hidden="1">
      <c r="B25281" s="49" t="s">
        <v>23317</v>
      </c>
      <c r="C25281" s="49" t="s">
        <v>213</v>
      </c>
    </row>
    <row r="25282" spans="2:3" hidden="1">
      <c r="B25282" s="49" t="s">
        <v>23318</v>
      </c>
      <c r="C25282" s="49" t="s">
        <v>213</v>
      </c>
    </row>
    <row r="25283" spans="2:3" hidden="1">
      <c r="B25283" s="49" t="s">
        <v>23319</v>
      </c>
      <c r="C25283" s="49" t="s">
        <v>213</v>
      </c>
    </row>
    <row r="25284" spans="2:3" hidden="1">
      <c r="B25284" s="49" t="s">
        <v>23320</v>
      </c>
      <c r="C25284" s="49" t="s">
        <v>213</v>
      </c>
    </row>
    <row r="25285" spans="2:3" hidden="1">
      <c r="B25285" s="49" t="s">
        <v>23321</v>
      </c>
      <c r="C25285" s="49" t="s">
        <v>213</v>
      </c>
    </row>
    <row r="25286" spans="2:3" hidden="1">
      <c r="B25286" s="49" t="s">
        <v>23322</v>
      </c>
      <c r="C25286" s="49" t="s">
        <v>213</v>
      </c>
    </row>
    <row r="25287" spans="2:3" hidden="1">
      <c r="B25287" s="49" t="s">
        <v>23323</v>
      </c>
      <c r="C25287" s="49" t="s">
        <v>213</v>
      </c>
    </row>
    <row r="25288" spans="2:3" hidden="1">
      <c r="B25288" s="49" t="s">
        <v>23324</v>
      </c>
      <c r="C25288" s="49" t="s">
        <v>213</v>
      </c>
    </row>
    <row r="25289" spans="2:3" hidden="1">
      <c r="B25289" s="49" t="s">
        <v>23325</v>
      </c>
      <c r="C25289" s="49" t="s">
        <v>213</v>
      </c>
    </row>
    <row r="25290" spans="2:3" hidden="1">
      <c r="B25290" s="49" t="s">
        <v>23326</v>
      </c>
      <c r="C25290" s="49" t="s">
        <v>213</v>
      </c>
    </row>
    <row r="25291" spans="2:3" hidden="1">
      <c r="B25291" s="49" t="s">
        <v>23327</v>
      </c>
      <c r="C25291" s="49" t="s">
        <v>213</v>
      </c>
    </row>
    <row r="25292" spans="2:3" hidden="1">
      <c r="B25292" s="49" t="s">
        <v>23328</v>
      </c>
      <c r="C25292" s="49" t="s">
        <v>213</v>
      </c>
    </row>
    <row r="25293" spans="2:3" hidden="1">
      <c r="B25293" s="49" t="s">
        <v>23329</v>
      </c>
      <c r="C25293" s="49" t="s">
        <v>213</v>
      </c>
    </row>
    <row r="25294" spans="2:3" hidden="1">
      <c r="B25294" s="49" t="s">
        <v>23330</v>
      </c>
      <c r="C25294" s="49" t="s">
        <v>213</v>
      </c>
    </row>
    <row r="25295" spans="2:3" hidden="1">
      <c r="B25295" s="49" t="s">
        <v>23331</v>
      </c>
      <c r="C25295" s="49" t="s">
        <v>213</v>
      </c>
    </row>
    <row r="25296" spans="2:3" hidden="1">
      <c r="B25296" s="49" t="s">
        <v>23332</v>
      </c>
      <c r="C25296" s="49" t="s">
        <v>213</v>
      </c>
    </row>
    <row r="25297" spans="2:3" hidden="1">
      <c r="B25297" s="49" t="s">
        <v>23333</v>
      </c>
      <c r="C25297" s="49" t="s">
        <v>213</v>
      </c>
    </row>
    <row r="25298" spans="2:3" hidden="1">
      <c r="B25298" s="49" t="s">
        <v>23334</v>
      </c>
      <c r="C25298" s="49" t="s">
        <v>213</v>
      </c>
    </row>
    <row r="25299" spans="2:3" hidden="1">
      <c r="B25299" s="49" t="s">
        <v>23335</v>
      </c>
      <c r="C25299" s="49" t="s">
        <v>213</v>
      </c>
    </row>
    <row r="25300" spans="2:3" hidden="1">
      <c r="B25300" s="49" t="s">
        <v>23336</v>
      </c>
      <c r="C25300" s="49" t="s">
        <v>213</v>
      </c>
    </row>
    <row r="25301" spans="2:3" hidden="1">
      <c r="B25301" s="49" t="s">
        <v>23337</v>
      </c>
      <c r="C25301" s="49" t="s">
        <v>213</v>
      </c>
    </row>
    <row r="25302" spans="2:3" hidden="1">
      <c r="B25302" s="49" t="s">
        <v>23338</v>
      </c>
      <c r="C25302" s="49" t="s">
        <v>213</v>
      </c>
    </row>
    <row r="25303" spans="2:3" hidden="1">
      <c r="B25303" s="49" t="s">
        <v>23339</v>
      </c>
      <c r="C25303" s="49" t="s">
        <v>213</v>
      </c>
    </row>
    <row r="25304" spans="2:3" hidden="1">
      <c r="B25304" s="49" t="s">
        <v>23340</v>
      </c>
      <c r="C25304" s="49" t="s">
        <v>213</v>
      </c>
    </row>
    <row r="25305" spans="2:3" hidden="1">
      <c r="B25305" s="49" t="s">
        <v>23341</v>
      </c>
      <c r="C25305" s="49" t="s">
        <v>213</v>
      </c>
    </row>
    <row r="25306" spans="2:3" hidden="1">
      <c r="B25306" s="49" t="s">
        <v>23342</v>
      </c>
      <c r="C25306" s="49" t="s">
        <v>213</v>
      </c>
    </row>
    <row r="25307" spans="2:3" hidden="1">
      <c r="B25307" s="49" t="s">
        <v>23343</v>
      </c>
      <c r="C25307" s="49" t="s">
        <v>213</v>
      </c>
    </row>
    <row r="25308" spans="2:3" hidden="1">
      <c r="B25308" s="49" t="s">
        <v>23344</v>
      </c>
      <c r="C25308" s="49" t="s">
        <v>213</v>
      </c>
    </row>
    <row r="25309" spans="2:3" hidden="1">
      <c r="B25309" s="49" t="s">
        <v>23345</v>
      </c>
      <c r="C25309" s="49" t="s">
        <v>213</v>
      </c>
    </row>
    <row r="25310" spans="2:3" hidden="1">
      <c r="B25310" s="49" t="s">
        <v>23346</v>
      </c>
      <c r="C25310" s="49" t="s">
        <v>213</v>
      </c>
    </row>
    <row r="25311" spans="2:3" hidden="1">
      <c r="B25311" s="49" t="s">
        <v>23347</v>
      </c>
      <c r="C25311" s="49" t="s">
        <v>213</v>
      </c>
    </row>
    <row r="25312" spans="2:3" hidden="1">
      <c r="B25312" s="49" t="s">
        <v>23348</v>
      </c>
      <c r="C25312" s="49" t="s">
        <v>210</v>
      </c>
    </row>
    <row r="25313" spans="2:3" hidden="1">
      <c r="B25313" s="49" t="s">
        <v>23349</v>
      </c>
      <c r="C25313" s="49" t="s">
        <v>213</v>
      </c>
    </row>
    <row r="25314" spans="2:3" hidden="1">
      <c r="B25314" s="49" t="s">
        <v>23350</v>
      </c>
      <c r="C25314" s="49" t="s">
        <v>213</v>
      </c>
    </row>
    <row r="25315" spans="2:3" hidden="1">
      <c r="B25315" s="49" t="s">
        <v>23351</v>
      </c>
      <c r="C25315" s="49" t="s">
        <v>213</v>
      </c>
    </row>
    <row r="25316" spans="2:3" hidden="1">
      <c r="B25316" s="49" t="s">
        <v>23352</v>
      </c>
      <c r="C25316" s="49" t="s">
        <v>213</v>
      </c>
    </row>
    <row r="25317" spans="2:3" hidden="1">
      <c r="B25317" s="49" t="s">
        <v>23353</v>
      </c>
      <c r="C25317" s="49" t="s">
        <v>213</v>
      </c>
    </row>
    <row r="25318" spans="2:3" hidden="1">
      <c r="B25318" s="49" t="s">
        <v>23354</v>
      </c>
      <c r="C25318" s="49" t="s">
        <v>213</v>
      </c>
    </row>
    <row r="25319" spans="2:3" hidden="1">
      <c r="B25319" s="49" t="s">
        <v>23355</v>
      </c>
      <c r="C25319" s="49" t="s">
        <v>213</v>
      </c>
    </row>
    <row r="25320" spans="2:3" hidden="1">
      <c r="B25320" s="49" t="s">
        <v>23356</v>
      </c>
      <c r="C25320" s="49" t="s">
        <v>213</v>
      </c>
    </row>
    <row r="25321" spans="2:3" hidden="1">
      <c r="B25321" s="49" t="s">
        <v>23357</v>
      </c>
      <c r="C25321" s="49" t="s">
        <v>213</v>
      </c>
    </row>
    <row r="25322" spans="2:3" hidden="1">
      <c r="B25322" s="49" t="s">
        <v>23358</v>
      </c>
      <c r="C25322" s="49" t="s">
        <v>213</v>
      </c>
    </row>
    <row r="25323" spans="2:3" hidden="1">
      <c r="B25323" s="49" t="s">
        <v>23359</v>
      </c>
      <c r="C25323" s="49" t="s">
        <v>213</v>
      </c>
    </row>
    <row r="25324" spans="2:3" hidden="1">
      <c r="B25324" s="49" t="s">
        <v>23360</v>
      </c>
      <c r="C25324" s="49" t="s">
        <v>213</v>
      </c>
    </row>
    <row r="25325" spans="2:3" hidden="1">
      <c r="B25325" s="49" t="s">
        <v>23361</v>
      </c>
      <c r="C25325" s="49" t="s">
        <v>213</v>
      </c>
    </row>
    <row r="25326" spans="2:3" hidden="1">
      <c r="B25326" s="49" t="s">
        <v>23362</v>
      </c>
      <c r="C25326" s="49" t="s">
        <v>213</v>
      </c>
    </row>
    <row r="25327" spans="2:3" hidden="1">
      <c r="B25327" s="49" t="s">
        <v>23363</v>
      </c>
      <c r="C25327" s="49" t="s">
        <v>213</v>
      </c>
    </row>
    <row r="25328" spans="2:3" hidden="1">
      <c r="B25328" s="49" t="s">
        <v>23364</v>
      </c>
      <c r="C25328" s="49" t="s">
        <v>213</v>
      </c>
    </row>
    <row r="25329" spans="2:3" hidden="1">
      <c r="B25329" s="49" t="s">
        <v>23365</v>
      </c>
      <c r="C25329" s="49" t="s">
        <v>213</v>
      </c>
    </row>
    <row r="25330" spans="2:3" hidden="1">
      <c r="B25330" s="49" t="s">
        <v>23366</v>
      </c>
      <c r="C25330" s="49" t="s">
        <v>213</v>
      </c>
    </row>
    <row r="25331" spans="2:3" hidden="1">
      <c r="B25331" s="49" t="s">
        <v>23367</v>
      </c>
      <c r="C25331" s="49" t="s">
        <v>213</v>
      </c>
    </row>
    <row r="25332" spans="2:3" hidden="1">
      <c r="B25332" s="49" t="s">
        <v>23368</v>
      </c>
      <c r="C25332" s="49" t="s">
        <v>213</v>
      </c>
    </row>
    <row r="25333" spans="2:3" hidden="1">
      <c r="B25333" s="49" t="s">
        <v>23369</v>
      </c>
      <c r="C25333" s="49" t="s">
        <v>213</v>
      </c>
    </row>
    <row r="25334" spans="2:3" hidden="1">
      <c r="B25334" s="49" t="s">
        <v>23370</v>
      </c>
      <c r="C25334" s="49" t="s">
        <v>213</v>
      </c>
    </row>
    <row r="25335" spans="2:3" hidden="1">
      <c r="B25335" s="49" t="s">
        <v>23371</v>
      </c>
      <c r="C25335" s="49" t="s">
        <v>213</v>
      </c>
    </row>
    <row r="25336" spans="2:3" hidden="1">
      <c r="B25336" s="49" t="s">
        <v>23372</v>
      </c>
      <c r="C25336" s="49" t="s">
        <v>213</v>
      </c>
    </row>
    <row r="25337" spans="2:3" hidden="1">
      <c r="B25337" s="49" t="s">
        <v>23373</v>
      </c>
      <c r="C25337" s="49" t="s">
        <v>213</v>
      </c>
    </row>
    <row r="25338" spans="2:3" hidden="1">
      <c r="B25338" s="49" t="s">
        <v>23374</v>
      </c>
      <c r="C25338" s="49" t="s">
        <v>213</v>
      </c>
    </row>
    <row r="25339" spans="2:3" hidden="1">
      <c r="B25339" s="49" t="s">
        <v>23375</v>
      </c>
      <c r="C25339" s="49" t="s">
        <v>210</v>
      </c>
    </row>
    <row r="25340" spans="2:3" hidden="1">
      <c r="B25340" s="49" t="s">
        <v>23376</v>
      </c>
      <c r="C25340" s="49" t="s">
        <v>210</v>
      </c>
    </row>
    <row r="25341" spans="2:3" hidden="1">
      <c r="B25341" s="49" t="s">
        <v>23377</v>
      </c>
      <c r="C25341" s="49" t="s">
        <v>210</v>
      </c>
    </row>
    <row r="25342" spans="2:3" hidden="1">
      <c r="B25342" s="49" t="s">
        <v>23378</v>
      </c>
      <c r="C25342" s="49" t="s">
        <v>210</v>
      </c>
    </row>
    <row r="25343" spans="2:3" hidden="1">
      <c r="B25343" s="49" t="s">
        <v>23379</v>
      </c>
      <c r="C25343" s="49" t="s">
        <v>210</v>
      </c>
    </row>
    <row r="25344" spans="2:3" hidden="1">
      <c r="B25344" s="49" t="s">
        <v>23380</v>
      </c>
      <c r="C25344" s="49" t="s">
        <v>210</v>
      </c>
    </row>
    <row r="25345" spans="2:3" hidden="1">
      <c r="B25345" s="49" t="s">
        <v>23381</v>
      </c>
      <c r="C25345" s="49" t="s">
        <v>210</v>
      </c>
    </row>
    <row r="25346" spans="2:3" hidden="1">
      <c r="B25346" s="49" t="s">
        <v>23382</v>
      </c>
      <c r="C25346" s="49" t="s">
        <v>210</v>
      </c>
    </row>
    <row r="25347" spans="2:3" hidden="1">
      <c r="B25347" s="49" t="s">
        <v>23383</v>
      </c>
      <c r="C25347" s="49" t="s">
        <v>210</v>
      </c>
    </row>
    <row r="25348" spans="2:3" hidden="1">
      <c r="B25348" s="49" t="s">
        <v>23384</v>
      </c>
      <c r="C25348" s="49" t="s">
        <v>210</v>
      </c>
    </row>
    <row r="25349" spans="2:3" hidden="1">
      <c r="B25349" s="49" t="s">
        <v>23385</v>
      </c>
      <c r="C25349" s="49" t="s">
        <v>210</v>
      </c>
    </row>
    <row r="25350" spans="2:3" hidden="1">
      <c r="B25350" s="49" t="s">
        <v>23386</v>
      </c>
      <c r="C25350" s="49" t="s">
        <v>210</v>
      </c>
    </row>
    <row r="25351" spans="2:3" hidden="1">
      <c r="B25351" s="49" t="s">
        <v>23387</v>
      </c>
      <c r="C25351" s="49" t="s">
        <v>210</v>
      </c>
    </row>
    <row r="25352" spans="2:3" hidden="1">
      <c r="B25352" s="49" t="s">
        <v>23388</v>
      </c>
      <c r="C25352" s="49" t="s">
        <v>210</v>
      </c>
    </row>
    <row r="25353" spans="2:3" hidden="1">
      <c r="B25353" s="49" t="s">
        <v>23389</v>
      </c>
      <c r="C25353" s="49" t="s">
        <v>210</v>
      </c>
    </row>
    <row r="25354" spans="2:3" hidden="1">
      <c r="B25354" s="49" t="s">
        <v>23390</v>
      </c>
      <c r="C25354" s="49" t="s">
        <v>210</v>
      </c>
    </row>
    <row r="25355" spans="2:3" hidden="1">
      <c r="B25355" s="49" t="s">
        <v>23391</v>
      </c>
      <c r="C25355" s="49" t="s">
        <v>210</v>
      </c>
    </row>
    <row r="25356" spans="2:3" hidden="1">
      <c r="B25356" s="49" t="s">
        <v>23392</v>
      </c>
      <c r="C25356" s="49" t="s">
        <v>210</v>
      </c>
    </row>
    <row r="25357" spans="2:3" hidden="1">
      <c r="B25357" s="49" t="s">
        <v>23393</v>
      </c>
      <c r="C25357" s="49" t="s">
        <v>210</v>
      </c>
    </row>
    <row r="25358" spans="2:3" hidden="1">
      <c r="B25358" s="49" t="s">
        <v>23394</v>
      </c>
      <c r="C25358" s="49" t="s">
        <v>210</v>
      </c>
    </row>
    <row r="25359" spans="2:3" hidden="1">
      <c r="B25359" s="49" t="s">
        <v>23395</v>
      </c>
      <c r="C25359" s="49" t="s">
        <v>210</v>
      </c>
    </row>
    <row r="25360" spans="2:3" hidden="1">
      <c r="B25360" s="49" t="s">
        <v>23396</v>
      </c>
      <c r="C25360" s="49" t="s">
        <v>210</v>
      </c>
    </row>
    <row r="25361" spans="2:3" hidden="1">
      <c r="B25361" s="49" t="s">
        <v>23397</v>
      </c>
      <c r="C25361" s="49" t="s">
        <v>210</v>
      </c>
    </row>
    <row r="25362" spans="2:3" hidden="1">
      <c r="B25362" s="49" t="s">
        <v>23398</v>
      </c>
      <c r="C25362" s="49" t="s">
        <v>210</v>
      </c>
    </row>
    <row r="25363" spans="2:3" hidden="1">
      <c r="B25363" s="49" t="s">
        <v>23399</v>
      </c>
      <c r="C25363" s="49" t="s">
        <v>210</v>
      </c>
    </row>
    <row r="25364" spans="2:3" hidden="1">
      <c r="B25364" s="49" t="s">
        <v>23400</v>
      </c>
      <c r="C25364" s="49" t="s">
        <v>210</v>
      </c>
    </row>
    <row r="25365" spans="2:3" hidden="1">
      <c r="B25365" s="49" t="s">
        <v>23401</v>
      </c>
      <c r="C25365" s="49" t="s">
        <v>210</v>
      </c>
    </row>
    <row r="25366" spans="2:3" hidden="1">
      <c r="B25366" s="49" t="s">
        <v>23402</v>
      </c>
      <c r="C25366" s="49" t="s">
        <v>210</v>
      </c>
    </row>
    <row r="25367" spans="2:3" hidden="1">
      <c r="B25367" s="49" t="s">
        <v>23403</v>
      </c>
      <c r="C25367" s="49" t="s">
        <v>210</v>
      </c>
    </row>
    <row r="25368" spans="2:3" hidden="1">
      <c r="B25368" s="49" t="s">
        <v>23404</v>
      </c>
      <c r="C25368" s="49" t="s">
        <v>210</v>
      </c>
    </row>
    <row r="25369" spans="2:3" hidden="1">
      <c r="B25369" s="49" t="s">
        <v>23405</v>
      </c>
      <c r="C25369" s="49" t="s">
        <v>210</v>
      </c>
    </row>
    <row r="25370" spans="2:3" hidden="1">
      <c r="B25370" s="49" t="s">
        <v>23406</v>
      </c>
      <c r="C25370" s="49" t="s">
        <v>210</v>
      </c>
    </row>
    <row r="25371" spans="2:3" hidden="1">
      <c r="B25371" s="49" t="s">
        <v>23407</v>
      </c>
      <c r="C25371" s="49" t="s">
        <v>210</v>
      </c>
    </row>
    <row r="25372" spans="2:3" hidden="1">
      <c r="B25372" s="49" t="s">
        <v>23408</v>
      </c>
      <c r="C25372" s="49" t="s">
        <v>210</v>
      </c>
    </row>
    <row r="25373" spans="2:3" hidden="1">
      <c r="B25373" s="49" t="s">
        <v>23409</v>
      </c>
      <c r="C25373" s="49" t="s">
        <v>210</v>
      </c>
    </row>
    <row r="25374" spans="2:3" hidden="1">
      <c r="B25374" s="49" t="s">
        <v>23410</v>
      </c>
      <c r="C25374" s="49" t="s">
        <v>210</v>
      </c>
    </row>
    <row r="25375" spans="2:3" hidden="1">
      <c r="B25375" s="49" t="s">
        <v>23411</v>
      </c>
      <c r="C25375" s="49" t="s">
        <v>210</v>
      </c>
    </row>
    <row r="25376" spans="2:3" hidden="1">
      <c r="B25376" s="49" t="s">
        <v>23412</v>
      </c>
      <c r="C25376" s="49" t="s">
        <v>210</v>
      </c>
    </row>
    <row r="25377" spans="2:3" hidden="1">
      <c r="B25377" s="49" t="s">
        <v>23413</v>
      </c>
      <c r="C25377" s="49" t="s">
        <v>210</v>
      </c>
    </row>
    <row r="25378" spans="2:3" hidden="1">
      <c r="B25378" s="49" t="s">
        <v>23414</v>
      </c>
      <c r="C25378" s="49" t="s">
        <v>210</v>
      </c>
    </row>
    <row r="25379" spans="2:3" hidden="1">
      <c r="B25379" s="49" t="s">
        <v>23415</v>
      </c>
      <c r="C25379" s="49" t="s">
        <v>210</v>
      </c>
    </row>
    <row r="25380" spans="2:3" hidden="1">
      <c r="B25380" s="49" t="s">
        <v>23416</v>
      </c>
      <c r="C25380" s="49" t="s">
        <v>210</v>
      </c>
    </row>
    <row r="25381" spans="2:3" hidden="1">
      <c r="B25381" s="49" t="s">
        <v>23417</v>
      </c>
      <c r="C25381" s="49" t="s">
        <v>210</v>
      </c>
    </row>
    <row r="25382" spans="2:3" hidden="1">
      <c r="B25382" s="49" t="s">
        <v>23418</v>
      </c>
      <c r="C25382" s="49" t="s">
        <v>210</v>
      </c>
    </row>
    <row r="25383" spans="2:3" hidden="1">
      <c r="B25383" s="49" t="s">
        <v>23419</v>
      </c>
      <c r="C25383" s="49" t="s">
        <v>210</v>
      </c>
    </row>
    <row r="25384" spans="2:3" hidden="1">
      <c r="B25384" s="49" t="s">
        <v>23420</v>
      </c>
      <c r="C25384" s="49" t="s">
        <v>210</v>
      </c>
    </row>
    <row r="25385" spans="2:3" hidden="1">
      <c r="B25385" s="49" t="s">
        <v>23421</v>
      </c>
      <c r="C25385" s="49" t="s">
        <v>210</v>
      </c>
    </row>
    <row r="25386" spans="2:3" hidden="1">
      <c r="B25386" s="49" t="s">
        <v>23422</v>
      </c>
      <c r="C25386" s="49" t="s">
        <v>210</v>
      </c>
    </row>
    <row r="25387" spans="2:3" hidden="1">
      <c r="B25387" s="49" t="s">
        <v>23423</v>
      </c>
      <c r="C25387" s="49" t="s">
        <v>210</v>
      </c>
    </row>
    <row r="25388" spans="2:3" hidden="1">
      <c r="B25388" s="49" t="s">
        <v>23424</v>
      </c>
      <c r="C25388" s="49" t="s">
        <v>210</v>
      </c>
    </row>
    <row r="25389" spans="2:3" hidden="1">
      <c r="B25389" s="49" t="s">
        <v>23425</v>
      </c>
      <c r="C25389" s="49" t="s">
        <v>210</v>
      </c>
    </row>
    <row r="25390" spans="2:3" hidden="1">
      <c r="B25390" s="49" t="s">
        <v>23426</v>
      </c>
      <c r="C25390" s="49" t="s">
        <v>210</v>
      </c>
    </row>
    <row r="25391" spans="2:3" hidden="1">
      <c r="B25391" s="49" t="s">
        <v>23427</v>
      </c>
      <c r="C25391" s="49" t="s">
        <v>210</v>
      </c>
    </row>
    <row r="25392" spans="2:3" hidden="1">
      <c r="B25392" s="49" t="s">
        <v>23428</v>
      </c>
      <c r="C25392" s="49" t="s">
        <v>210</v>
      </c>
    </row>
    <row r="25393" spans="2:3" hidden="1">
      <c r="B25393" s="49" t="s">
        <v>23429</v>
      </c>
      <c r="C25393" s="49" t="s">
        <v>211</v>
      </c>
    </row>
    <row r="25394" spans="2:3" hidden="1">
      <c r="B25394" s="49" t="s">
        <v>23430</v>
      </c>
      <c r="C25394" s="49" t="s">
        <v>210</v>
      </c>
    </row>
    <row r="25395" spans="2:3" hidden="1">
      <c r="B25395" s="49" t="s">
        <v>23431</v>
      </c>
      <c r="C25395" s="49" t="s">
        <v>210</v>
      </c>
    </row>
    <row r="25396" spans="2:3" hidden="1">
      <c r="B25396" s="49" t="s">
        <v>23432</v>
      </c>
      <c r="C25396" s="49" t="s">
        <v>210</v>
      </c>
    </row>
    <row r="25397" spans="2:3" hidden="1">
      <c r="B25397" s="49" t="s">
        <v>23433</v>
      </c>
      <c r="C25397" s="49" t="s">
        <v>210</v>
      </c>
    </row>
    <row r="25398" spans="2:3" hidden="1">
      <c r="B25398" s="49" t="s">
        <v>23434</v>
      </c>
      <c r="C25398" s="49" t="s">
        <v>210</v>
      </c>
    </row>
    <row r="25399" spans="2:3" hidden="1">
      <c r="B25399" s="49" t="s">
        <v>23435</v>
      </c>
      <c r="C25399" s="49" t="s">
        <v>210</v>
      </c>
    </row>
    <row r="25400" spans="2:3" hidden="1">
      <c r="B25400" s="49" t="s">
        <v>23436</v>
      </c>
      <c r="C25400" s="49" t="s">
        <v>210</v>
      </c>
    </row>
    <row r="25401" spans="2:3" hidden="1">
      <c r="B25401" s="49" t="s">
        <v>23437</v>
      </c>
      <c r="C25401" s="49" t="s">
        <v>210</v>
      </c>
    </row>
    <row r="25402" spans="2:3" hidden="1">
      <c r="B25402" s="49" t="s">
        <v>23438</v>
      </c>
      <c r="C25402" s="49" t="s">
        <v>210</v>
      </c>
    </row>
    <row r="25403" spans="2:3" hidden="1">
      <c r="B25403" s="49" t="s">
        <v>23439</v>
      </c>
      <c r="C25403" s="49" t="s">
        <v>210</v>
      </c>
    </row>
    <row r="25404" spans="2:3" hidden="1">
      <c r="B25404" s="49" t="s">
        <v>23440</v>
      </c>
      <c r="C25404" s="49" t="s">
        <v>210</v>
      </c>
    </row>
    <row r="25405" spans="2:3" hidden="1">
      <c r="B25405" s="49" t="s">
        <v>23441</v>
      </c>
      <c r="C25405" s="49" t="s">
        <v>210</v>
      </c>
    </row>
    <row r="25406" spans="2:3" hidden="1">
      <c r="B25406" s="49" t="s">
        <v>23442</v>
      </c>
      <c r="C25406" s="49" t="s">
        <v>210</v>
      </c>
    </row>
    <row r="25407" spans="2:3" hidden="1">
      <c r="B25407" s="49" t="s">
        <v>23443</v>
      </c>
      <c r="C25407" s="49" t="s">
        <v>210</v>
      </c>
    </row>
    <row r="25408" spans="2:3" hidden="1">
      <c r="B25408" s="49" t="s">
        <v>23444</v>
      </c>
      <c r="C25408" s="49" t="s">
        <v>210</v>
      </c>
    </row>
    <row r="25409" spans="2:3" hidden="1">
      <c r="B25409" s="49" t="s">
        <v>23445</v>
      </c>
      <c r="C25409" s="49" t="s">
        <v>210</v>
      </c>
    </row>
    <row r="25410" spans="2:3" hidden="1">
      <c r="B25410" s="49" t="s">
        <v>23446</v>
      </c>
      <c r="C25410" s="49" t="s">
        <v>210</v>
      </c>
    </row>
    <row r="25411" spans="2:3" hidden="1">
      <c r="B25411" s="49" t="s">
        <v>23447</v>
      </c>
      <c r="C25411" s="49" t="s">
        <v>210</v>
      </c>
    </row>
    <row r="25412" spans="2:3" hidden="1">
      <c r="B25412" s="49" t="s">
        <v>23448</v>
      </c>
      <c r="C25412" s="49" t="s">
        <v>210</v>
      </c>
    </row>
    <row r="25413" spans="2:3" hidden="1">
      <c r="B25413" s="49" t="s">
        <v>23449</v>
      </c>
      <c r="C25413" s="49" t="s">
        <v>210</v>
      </c>
    </row>
    <row r="25414" spans="2:3" hidden="1">
      <c r="B25414" s="49" t="s">
        <v>23450</v>
      </c>
      <c r="C25414" s="49" t="s">
        <v>210</v>
      </c>
    </row>
    <row r="25415" spans="2:3" hidden="1">
      <c r="B25415" s="49" t="s">
        <v>23451</v>
      </c>
      <c r="C25415" s="49" t="s">
        <v>210</v>
      </c>
    </row>
    <row r="25416" spans="2:3" hidden="1">
      <c r="B25416" s="49" t="s">
        <v>23452</v>
      </c>
      <c r="C25416" s="49" t="s">
        <v>210</v>
      </c>
    </row>
    <row r="25417" spans="2:3" hidden="1">
      <c r="B25417" s="49" t="s">
        <v>23453</v>
      </c>
      <c r="C25417" s="49" t="s">
        <v>210</v>
      </c>
    </row>
    <row r="25418" spans="2:3" hidden="1">
      <c r="B25418" s="49" t="s">
        <v>23454</v>
      </c>
      <c r="C25418" s="49" t="s">
        <v>210</v>
      </c>
    </row>
    <row r="25419" spans="2:3" hidden="1">
      <c r="B25419" s="49" t="s">
        <v>23455</v>
      </c>
      <c r="C25419" s="49" t="s">
        <v>207</v>
      </c>
    </row>
    <row r="25420" spans="2:3" hidden="1">
      <c r="B25420" s="49" t="s">
        <v>23456</v>
      </c>
      <c r="C25420" s="49" t="s">
        <v>207</v>
      </c>
    </row>
    <row r="25421" spans="2:3" hidden="1">
      <c r="B25421" s="49" t="s">
        <v>23457</v>
      </c>
      <c r="C25421" s="49" t="s">
        <v>207</v>
      </c>
    </row>
    <row r="25422" spans="2:3" hidden="1">
      <c r="B25422" s="49" t="s">
        <v>23458</v>
      </c>
      <c r="C25422" s="49" t="s">
        <v>207</v>
      </c>
    </row>
    <row r="25423" spans="2:3" hidden="1">
      <c r="B25423" s="49" t="s">
        <v>23459</v>
      </c>
      <c r="C25423" s="49" t="s">
        <v>207</v>
      </c>
    </row>
    <row r="25424" spans="2:3" hidden="1">
      <c r="B25424" s="49" t="s">
        <v>23460</v>
      </c>
      <c r="C25424" s="49" t="s">
        <v>207</v>
      </c>
    </row>
    <row r="25425" spans="2:3" hidden="1">
      <c r="B25425" s="49" t="s">
        <v>23461</v>
      </c>
      <c r="C25425" s="49" t="s">
        <v>207</v>
      </c>
    </row>
    <row r="25426" spans="2:3" hidden="1">
      <c r="B25426" s="49" t="s">
        <v>23462</v>
      </c>
      <c r="C25426" s="49" t="s">
        <v>207</v>
      </c>
    </row>
    <row r="25427" spans="2:3" hidden="1">
      <c r="B25427" s="49" t="s">
        <v>23463</v>
      </c>
      <c r="C25427" s="49" t="s">
        <v>207</v>
      </c>
    </row>
    <row r="25428" spans="2:3" hidden="1">
      <c r="B25428" s="49" t="s">
        <v>23464</v>
      </c>
      <c r="C25428" s="49" t="s">
        <v>207</v>
      </c>
    </row>
    <row r="25429" spans="2:3" hidden="1">
      <c r="B25429" s="49" t="s">
        <v>23465</v>
      </c>
      <c r="C25429" s="49" t="s">
        <v>207</v>
      </c>
    </row>
    <row r="25430" spans="2:3" hidden="1">
      <c r="B25430" s="49" t="s">
        <v>23466</v>
      </c>
      <c r="C25430" s="49" t="s">
        <v>207</v>
      </c>
    </row>
    <row r="25431" spans="2:3" hidden="1">
      <c r="B25431" s="49" t="s">
        <v>23467</v>
      </c>
      <c r="C25431" s="49" t="s">
        <v>207</v>
      </c>
    </row>
    <row r="25432" spans="2:3" hidden="1">
      <c r="B25432" s="49" t="s">
        <v>23468</v>
      </c>
      <c r="C25432" s="49" t="s">
        <v>207</v>
      </c>
    </row>
    <row r="25433" spans="2:3" hidden="1">
      <c r="B25433" s="49" t="s">
        <v>23469</v>
      </c>
      <c r="C25433" s="49" t="s">
        <v>207</v>
      </c>
    </row>
    <row r="25434" spans="2:3" hidden="1">
      <c r="B25434" s="49" t="s">
        <v>23470</v>
      </c>
      <c r="C25434" s="49" t="s">
        <v>207</v>
      </c>
    </row>
    <row r="25435" spans="2:3" hidden="1">
      <c r="B25435" s="49" t="s">
        <v>23471</v>
      </c>
      <c r="C25435" s="49" t="s">
        <v>207</v>
      </c>
    </row>
    <row r="25436" spans="2:3" hidden="1">
      <c r="B25436" s="49" t="s">
        <v>23472</v>
      </c>
      <c r="C25436" s="49" t="s">
        <v>207</v>
      </c>
    </row>
    <row r="25437" spans="2:3" hidden="1">
      <c r="B25437" s="49" t="s">
        <v>23473</v>
      </c>
      <c r="C25437" s="49" t="s">
        <v>207</v>
      </c>
    </row>
    <row r="25438" spans="2:3" hidden="1">
      <c r="B25438" s="49" t="s">
        <v>23474</v>
      </c>
      <c r="C25438" s="49" t="s">
        <v>207</v>
      </c>
    </row>
    <row r="25439" spans="2:3" hidden="1">
      <c r="B25439" s="49" t="s">
        <v>23475</v>
      </c>
      <c r="C25439" s="49" t="s">
        <v>207</v>
      </c>
    </row>
    <row r="25440" spans="2:3" hidden="1">
      <c r="B25440" s="49" t="s">
        <v>23476</v>
      </c>
      <c r="C25440" s="49" t="s">
        <v>207</v>
      </c>
    </row>
    <row r="25441" spans="2:3" hidden="1">
      <c r="B25441" s="49" t="s">
        <v>23477</v>
      </c>
      <c r="C25441" s="49" t="s">
        <v>207</v>
      </c>
    </row>
    <row r="25442" spans="2:3" hidden="1">
      <c r="B25442" s="49" t="s">
        <v>23478</v>
      </c>
      <c r="C25442" s="49" t="s">
        <v>207</v>
      </c>
    </row>
    <row r="25443" spans="2:3" hidden="1">
      <c r="B25443" s="49" t="s">
        <v>23479</v>
      </c>
      <c r="C25443" s="49" t="s">
        <v>207</v>
      </c>
    </row>
    <row r="25444" spans="2:3" hidden="1">
      <c r="B25444" s="49" t="s">
        <v>23480</v>
      </c>
      <c r="C25444" s="49" t="s">
        <v>207</v>
      </c>
    </row>
    <row r="25445" spans="2:3" hidden="1">
      <c r="B25445" s="49" t="s">
        <v>23481</v>
      </c>
      <c r="C25445" s="49" t="s">
        <v>207</v>
      </c>
    </row>
    <row r="25446" spans="2:3" hidden="1">
      <c r="B25446" s="49" t="s">
        <v>23482</v>
      </c>
      <c r="C25446" s="49" t="s">
        <v>207</v>
      </c>
    </row>
    <row r="25447" spans="2:3" hidden="1">
      <c r="B25447" s="49" t="s">
        <v>23483</v>
      </c>
      <c r="C25447" s="49" t="s">
        <v>207</v>
      </c>
    </row>
    <row r="25448" spans="2:3" hidden="1">
      <c r="B25448" s="49" t="s">
        <v>23484</v>
      </c>
      <c r="C25448" s="49" t="s">
        <v>207</v>
      </c>
    </row>
    <row r="25449" spans="2:3" hidden="1">
      <c r="B25449" s="49" t="s">
        <v>23485</v>
      </c>
      <c r="C25449" s="49" t="s">
        <v>207</v>
      </c>
    </row>
    <row r="25450" spans="2:3" hidden="1">
      <c r="B25450" s="49" t="s">
        <v>23486</v>
      </c>
      <c r="C25450" s="49" t="s">
        <v>207</v>
      </c>
    </row>
    <row r="25451" spans="2:3" hidden="1">
      <c r="B25451" s="49" t="s">
        <v>23487</v>
      </c>
      <c r="C25451" s="49" t="s">
        <v>207</v>
      </c>
    </row>
    <row r="25452" spans="2:3" hidden="1">
      <c r="B25452" s="49" t="s">
        <v>23488</v>
      </c>
      <c r="C25452" s="49" t="s">
        <v>207</v>
      </c>
    </row>
    <row r="25453" spans="2:3" hidden="1">
      <c r="B25453" s="49" t="s">
        <v>23489</v>
      </c>
      <c r="C25453" s="49" t="s">
        <v>207</v>
      </c>
    </row>
    <row r="25454" spans="2:3" hidden="1">
      <c r="B25454" s="49" t="s">
        <v>23490</v>
      </c>
      <c r="C25454" s="49" t="s">
        <v>207</v>
      </c>
    </row>
    <row r="25455" spans="2:3" hidden="1">
      <c r="B25455" s="49" t="s">
        <v>23491</v>
      </c>
      <c r="C25455" s="49" t="s">
        <v>207</v>
      </c>
    </row>
    <row r="25456" spans="2:3" hidden="1">
      <c r="B25456" s="49" t="s">
        <v>23492</v>
      </c>
      <c r="C25456" s="49" t="s">
        <v>207</v>
      </c>
    </row>
    <row r="25457" spans="2:3" hidden="1">
      <c r="B25457" s="49" t="s">
        <v>23493</v>
      </c>
      <c r="C25457" s="49" t="s">
        <v>207</v>
      </c>
    </row>
    <row r="25458" spans="2:3" hidden="1">
      <c r="B25458" s="49" t="s">
        <v>23494</v>
      </c>
      <c r="C25458" s="49" t="s">
        <v>207</v>
      </c>
    </row>
    <row r="25459" spans="2:3" hidden="1">
      <c r="B25459" s="49" t="s">
        <v>23495</v>
      </c>
      <c r="C25459" s="49" t="s">
        <v>207</v>
      </c>
    </row>
    <row r="25460" spans="2:3" hidden="1">
      <c r="B25460" s="49" t="s">
        <v>23496</v>
      </c>
      <c r="C25460" s="49" t="s">
        <v>207</v>
      </c>
    </row>
    <row r="25461" spans="2:3" hidden="1">
      <c r="B25461" s="49" t="s">
        <v>23497</v>
      </c>
      <c r="C25461" s="49" t="s">
        <v>207</v>
      </c>
    </row>
    <row r="25462" spans="2:3" hidden="1">
      <c r="B25462" s="49" t="s">
        <v>23498</v>
      </c>
      <c r="C25462" s="49" t="s">
        <v>207</v>
      </c>
    </row>
    <row r="25463" spans="2:3" hidden="1">
      <c r="B25463" s="49" t="s">
        <v>23499</v>
      </c>
      <c r="C25463" s="49" t="s">
        <v>207</v>
      </c>
    </row>
    <row r="25464" spans="2:3" hidden="1">
      <c r="B25464" s="49" t="s">
        <v>23500</v>
      </c>
      <c r="C25464" s="49" t="s">
        <v>207</v>
      </c>
    </row>
    <row r="25465" spans="2:3" hidden="1">
      <c r="B25465" s="49" t="s">
        <v>23501</v>
      </c>
      <c r="C25465" s="49" t="s">
        <v>207</v>
      </c>
    </row>
    <row r="25466" spans="2:3" hidden="1">
      <c r="B25466" s="49" t="s">
        <v>23502</v>
      </c>
      <c r="C25466" s="49" t="s">
        <v>207</v>
      </c>
    </row>
    <row r="25467" spans="2:3" hidden="1">
      <c r="B25467" s="49" t="s">
        <v>23503</v>
      </c>
      <c r="C25467" s="49" t="s">
        <v>207</v>
      </c>
    </row>
    <row r="25468" spans="2:3" hidden="1">
      <c r="B25468" s="49" t="s">
        <v>23504</v>
      </c>
      <c r="C25468" s="49" t="s">
        <v>207</v>
      </c>
    </row>
    <row r="25469" spans="2:3" hidden="1">
      <c r="B25469" s="49" t="s">
        <v>23505</v>
      </c>
      <c r="C25469" s="49" t="s">
        <v>207</v>
      </c>
    </row>
    <row r="25470" spans="2:3" hidden="1">
      <c r="B25470" s="49" t="s">
        <v>23506</v>
      </c>
      <c r="C25470" s="49" t="s">
        <v>207</v>
      </c>
    </row>
    <row r="25471" spans="2:3" hidden="1">
      <c r="B25471" s="49" t="s">
        <v>23507</v>
      </c>
      <c r="C25471" s="49" t="s">
        <v>207</v>
      </c>
    </row>
    <row r="25472" spans="2:3" hidden="1">
      <c r="B25472" s="49" t="s">
        <v>23508</v>
      </c>
      <c r="C25472" s="49" t="s">
        <v>207</v>
      </c>
    </row>
    <row r="25473" spans="2:3" hidden="1">
      <c r="B25473" s="49" t="s">
        <v>23509</v>
      </c>
      <c r="C25473" s="49" t="s">
        <v>207</v>
      </c>
    </row>
    <row r="25474" spans="2:3" hidden="1">
      <c r="B25474" s="49" t="s">
        <v>23510</v>
      </c>
      <c r="C25474" s="49" t="s">
        <v>207</v>
      </c>
    </row>
    <row r="25475" spans="2:3" hidden="1">
      <c r="B25475" s="49" t="s">
        <v>23511</v>
      </c>
      <c r="C25475" s="49" t="s">
        <v>207</v>
      </c>
    </row>
    <row r="25476" spans="2:3" hidden="1">
      <c r="B25476" s="49" t="s">
        <v>23512</v>
      </c>
      <c r="C25476" s="49" t="s">
        <v>207</v>
      </c>
    </row>
    <row r="25477" spans="2:3" hidden="1">
      <c r="B25477" s="49" t="s">
        <v>23513</v>
      </c>
      <c r="C25477" s="49" t="s">
        <v>207</v>
      </c>
    </row>
    <row r="25478" spans="2:3" hidden="1">
      <c r="B25478" s="49" t="s">
        <v>23514</v>
      </c>
      <c r="C25478" s="49" t="s">
        <v>207</v>
      </c>
    </row>
    <row r="25479" spans="2:3" hidden="1">
      <c r="B25479" s="49" t="s">
        <v>23515</v>
      </c>
      <c r="C25479" s="49" t="s">
        <v>207</v>
      </c>
    </row>
    <row r="25480" spans="2:3" hidden="1">
      <c r="B25480" s="49" t="s">
        <v>23516</v>
      </c>
      <c r="C25480" s="49" t="s">
        <v>207</v>
      </c>
    </row>
    <row r="25481" spans="2:3" hidden="1">
      <c r="B25481" s="49" t="s">
        <v>23517</v>
      </c>
      <c r="C25481" s="49" t="s">
        <v>207</v>
      </c>
    </row>
    <row r="25482" spans="2:3" hidden="1">
      <c r="B25482" s="49" t="s">
        <v>23518</v>
      </c>
      <c r="C25482" s="49" t="s">
        <v>207</v>
      </c>
    </row>
    <row r="25483" spans="2:3" hidden="1">
      <c r="B25483" s="49" t="s">
        <v>23519</v>
      </c>
      <c r="C25483" s="49" t="s">
        <v>207</v>
      </c>
    </row>
    <row r="25484" spans="2:3" hidden="1">
      <c r="B25484" s="49" t="s">
        <v>23520</v>
      </c>
      <c r="C25484" s="49" t="s">
        <v>207</v>
      </c>
    </row>
    <row r="25485" spans="2:3" hidden="1">
      <c r="B25485" s="49" t="s">
        <v>23521</v>
      </c>
      <c r="C25485" s="49" t="s">
        <v>207</v>
      </c>
    </row>
    <row r="25486" spans="2:3" hidden="1">
      <c r="B25486" s="49" t="s">
        <v>23522</v>
      </c>
      <c r="C25486" s="49" t="s">
        <v>207</v>
      </c>
    </row>
    <row r="25487" spans="2:3" hidden="1">
      <c r="B25487" s="49" t="s">
        <v>23523</v>
      </c>
      <c r="C25487" s="49" t="s">
        <v>207</v>
      </c>
    </row>
    <row r="25488" spans="2:3" hidden="1">
      <c r="B25488" s="49" t="s">
        <v>23524</v>
      </c>
      <c r="C25488" s="49" t="s">
        <v>207</v>
      </c>
    </row>
    <row r="25489" spans="2:3" hidden="1">
      <c r="B25489" s="49" t="s">
        <v>23525</v>
      </c>
      <c r="C25489" s="49" t="s">
        <v>207</v>
      </c>
    </row>
    <row r="25490" spans="2:3" hidden="1">
      <c r="B25490" s="49" t="s">
        <v>23526</v>
      </c>
      <c r="C25490" s="49" t="s">
        <v>207</v>
      </c>
    </row>
    <row r="25491" spans="2:3" hidden="1">
      <c r="B25491" s="49" t="s">
        <v>23527</v>
      </c>
      <c r="C25491" s="49" t="s">
        <v>207</v>
      </c>
    </row>
    <row r="25492" spans="2:3" hidden="1">
      <c r="B25492" s="49" t="s">
        <v>23528</v>
      </c>
      <c r="C25492" s="49" t="s">
        <v>207</v>
      </c>
    </row>
    <row r="25493" spans="2:3" hidden="1">
      <c r="B25493" s="49" t="s">
        <v>23529</v>
      </c>
      <c r="C25493" s="49" t="s">
        <v>207</v>
      </c>
    </row>
    <row r="25494" spans="2:3" hidden="1">
      <c r="B25494" s="49" t="s">
        <v>23530</v>
      </c>
      <c r="C25494" s="49" t="s">
        <v>207</v>
      </c>
    </row>
    <row r="25495" spans="2:3" hidden="1">
      <c r="B25495" s="49" t="s">
        <v>23531</v>
      </c>
      <c r="C25495" s="49" t="s">
        <v>207</v>
      </c>
    </row>
    <row r="25496" spans="2:3" hidden="1">
      <c r="B25496" s="49" t="s">
        <v>23532</v>
      </c>
      <c r="C25496" s="49" t="s">
        <v>207</v>
      </c>
    </row>
    <row r="25497" spans="2:3" hidden="1">
      <c r="B25497" s="49" t="s">
        <v>23533</v>
      </c>
      <c r="C25497" s="49" t="s">
        <v>207</v>
      </c>
    </row>
    <row r="25498" spans="2:3" hidden="1">
      <c r="B25498" s="49" t="s">
        <v>23534</v>
      </c>
      <c r="C25498" s="49" t="s">
        <v>207</v>
      </c>
    </row>
    <row r="25499" spans="2:3" hidden="1">
      <c r="B25499" s="49" t="s">
        <v>23535</v>
      </c>
      <c r="C25499" s="49" t="s">
        <v>207</v>
      </c>
    </row>
    <row r="25500" spans="2:3" hidden="1">
      <c r="B25500" s="49" t="s">
        <v>23536</v>
      </c>
      <c r="C25500" s="49" t="s">
        <v>207</v>
      </c>
    </row>
    <row r="25501" spans="2:3" hidden="1">
      <c r="B25501" s="49" t="s">
        <v>23537</v>
      </c>
      <c r="C25501" s="49" t="s">
        <v>207</v>
      </c>
    </row>
    <row r="25502" spans="2:3" hidden="1">
      <c r="B25502" s="49" t="s">
        <v>23538</v>
      </c>
      <c r="C25502" s="49" t="s">
        <v>207</v>
      </c>
    </row>
    <row r="25503" spans="2:3" hidden="1">
      <c r="B25503" s="49" t="s">
        <v>23539</v>
      </c>
      <c r="C25503" s="49" t="s">
        <v>207</v>
      </c>
    </row>
    <row r="25504" spans="2:3" hidden="1">
      <c r="B25504" s="49" t="s">
        <v>23540</v>
      </c>
      <c r="C25504" s="49" t="s">
        <v>207</v>
      </c>
    </row>
    <row r="25505" spans="2:3" hidden="1">
      <c r="B25505" s="49" t="s">
        <v>23541</v>
      </c>
      <c r="C25505" s="49" t="s">
        <v>207</v>
      </c>
    </row>
    <row r="25506" spans="2:3" hidden="1">
      <c r="B25506" s="49" t="s">
        <v>23542</v>
      </c>
      <c r="C25506" s="49" t="s">
        <v>207</v>
      </c>
    </row>
    <row r="25507" spans="2:3" hidden="1">
      <c r="B25507" s="49" t="s">
        <v>23543</v>
      </c>
      <c r="C25507" s="49" t="s">
        <v>207</v>
      </c>
    </row>
    <row r="25508" spans="2:3" hidden="1">
      <c r="B25508" s="49" t="s">
        <v>23544</v>
      </c>
      <c r="C25508" s="49" t="s">
        <v>207</v>
      </c>
    </row>
    <row r="25509" spans="2:3" hidden="1">
      <c r="B25509" s="49" t="s">
        <v>23545</v>
      </c>
      <c r="C25509" s="49" t="s">
        <v>207</v>
      </c>
    </row>
    <row r="25510" spans="2:3" hidden="1">
      <c r="B25510" s="49" t="s">
        <v>23546</v>
      </c>
      <c r="C25510" s="49" t="s">
        <v>207</v>
      </c>
    </row>
    <row r="25511" spans="2:3" hidden="1">
      <c r="B25511" s="49" t="s">
        <v>23547</v>
      </c>
      <c r="C25511" s="49" t="s">
        <v>207</v>
      </c>
    </row>
    <row r="25512" spans="2:3" hidden="1">
      <c r="B25512" s="49" t="s">
        <v>23548</v>
      </c>
      <c r="C25512" s="49" t="s">
        <v>207</v>
      </c>
    </row>
    <row r="25513" spans="2:3" hidden="1">
      <c r="B25513" s="49" t="s">
        <v>23549</v>
      </c>
      <c r="C25513" s="49" t="s">
        <v>207</v>
      </c>
    </row>
    <row r="25514" spans="2:3" hidden="1">
      <c r="B25514" s="49" t="s">
        <v>23550</v>
      </c>
      <c r="C25514" s="49" t="s">
        <v>207</v>
      </c>
    </row>
    <row r="25515" spans="2:3" hidden="1">
      <c r="B25515" s="49" t="s">
        <v>23551</v>
      </c>
      <c r="C25515" s="49" t="s">
        <v>207</v>
      </c>
    </row>
    <row r="25516" spans="2:3" hidden="1">
      <c r="B25516" s="49" t="s">
        <v>23552</v>
      </c>
      <c r="C25516" s="49" t="s">
        <v>207</v>
      </c>
    </row>
    <row r="25517" spans="2:3" hidden="1">
      <c r="B25517" s="49" t="s">
        <v>23553</v>
      </c>
      <c r="C25517" s="49" t="s">
        <v>207</v>
      </c>
    </row>
    <row r="25518" spans="2:3" hidden="1">
      <c r="B25518" s="49" t="s">
        <v>23554</v>
      </c>
      <c r="C25518" s="49" t="s">
        <v>207</v>
      </c>
    </row>
    <row r="25519" spans="2:3" hidden="1">
      <c r="B25519" s="49" t="s">
        <v>23555</v>
      </c>
      <c r="C25519" s="49" t="s">
        <v>207</v>
      </c>
    </row>
    <row r="25520" spans="2:3" hidden="1">
      <c r="B25520" s="49" t="s">
        <v>23556</v>
      </c>
      <c r="C25520" s="49" t="s">
        <v>207</v>
      </c>
    </row>
    <row r="25521" spans="2:3" hidden="1">
      <c r="B25521" s="49" t="s">
        <v>23557</v>
      </c>
      <c r="C25521" s="49" t="s">
        <v>207</v>
      </c>
    </row>
    <row r="25522" spans="2:3" hidden="1">
      <c r="B25522" s="49" t="s">
        <v>23558</v>
      </c>
      <c r="C25522" s="49" t="s">
        <v>207</v>
      </c>
    </row>
    <row r="25523" spans="2:3" hidden="1">
      <c r="B25523" s="49" t="s">
        <v>23559</v>
      </c>
      <c r="C25523" s="49" t="s">
        <v>207</v>
      </c>
    </row>
    <row r="25524" spans="2:3" hidden="1">
      <c r="B25524" s="49" t="s">
        <v>23560</v>
      </c>
      <c r="C25524" s="49" t="s">
        <v>207</v>
      </c>
    </row>
    <row r="25525" spans="2:3" hidden="1">
      <c r="B25525" s="49" t="s">
        <v>23561</v>
      </c>
      <c r="C25525" s="49" t="s">
        <v>207</v>
      </c>
    </row>
    <row r="25526" spans="2:3" hidden="1">
      <c r="B25526" s="49" t="s">
        <v>23562</v>
      </c>
      <c r="C25526" s="49" t="s">
        <v>207</v>
      </c>
    </row>
    <row r="25527" spans="2:3" hidden="1">
      <c r="B25527" s="49" t="s">
        <v>23563</v>
      </c>
      <c r="C25527" s="49" t="s">
        <v>207</v>
      </c>
    </row>
    <row r="25528" spans="2:3" hidden="1">
      <c r="B25528" s="49" t="s">
        <v>23564</v>
      </c>
      <c r="C25528" s="49" t="s">
        <v>207</v>
      </c>
    </row>
    <row r="25529" spans="2:3" hidden="1">
      <c r="B25529" s="49" t="s">
        <v>23565</v>
      </c>
      <c r="C25529" s="49" t="s">
        <v>207</v>
      </c>
    </row>
    <row r="25530" spans="2:3" hidden="1">
      <c r="B25530" s="49" t="s">
        <v>23566</v>
      </c>
      <c r="C25530" s="49" t="s">
        <v>207</v>
      </c>
    </row>
    <row r="25531" spans="2:3" hidden="1">
      <c r="B25531" s="49" t="s">
        <v>23567</v>
      </c>
      <c r="C25531" s="49" t="s">
        <v>207</v>
      </c>
    </row>
    <row r="25532" spans="2:3" hidden="1">
      <c r="B25532" s="49" t="s">
        <v>23568</v>
      </c>
      <c r="C25532" s="49" t="s">
        <v>207</v>
      </c>
    </row>
    <row r="25533" spans="2:3" hidden="1">
      <c r="B25533" s="49" t="s">
        <v>23569</v>
      </c>
      <c r="C25533" s="49" t="s">
        <v>207</v>
      </c>
    </row>
    <row r="25534" spans="2:3" hidden="1">
      <c r="B25534" s="49" t="s">
        <v>23570</v>
      </c>
      <c r="C25534" s="49" t="s">
        <v>207</v>
      </c>
    </row>
    <row r="25535" spans="2:3" hidden="1">
      <c r="B25535" s="49" t="s">
        <v>23571</v>
      </c>
      <c r="C25535" s="49" t="s">
        <v>207</v>
      </c>
    </row>
    <row r="25536" spans="2:3" hidden="1">
      <c r="B25536" s="49" t="s">
        <v>23572</v>
      </c>
      <c r="C25536" s="49" t="s">
        <v>207</v>
      </c>
    </row>
    <row r="25537" spans="2:3" hidden="1">
      <c r="B25537" s="49" t="s">
        <v>23573</v>
      </c>
      <c r="C25537" s="49" t="s">
        <v>207</v>
      </c>
    </row>
    <row r="25538" spans="2:3" hidden="1">
      <c r="B25538" s="49" t="s">
        <v>23574</v>
      </c>
      <c r="C25538" s="49" t="s">
        <v>207</v>
      </c>
    </row>
    <row r="25539" spans="2:3" hidden="1">
      <c r="B25539" s="49" t="s">
        <v>23575</v>
      </c>
      <c r="C25539" s="49" t="s">
        <v>207</v>
      </c>
    </row>
    <row r="25540" spans="2:3" hidden="1">
      <c r="B25540" s="49" t="s">
        <v>23576</v>
      </c>
      <c r="C25540" s="49" t="s">
        <v>207</v>
      </c>
    </row>
    <row r="25541" spans="2:3" hidden="1">
      <c r="B25541" s="49" t="s">
        <v>23577</v>
      </c>
      <c r="C25541" s="49" t="s">
        <v>207</v>
      </c>
    </row>
    <row r="25542" spans="2:3" hidden="1">
      <c r="B25542" s="49" t="s">
        <v>23578</v>
      </c>
      <c r="C25542" s="49" t="s">
        <v>207</v>
      </c>
    </row>
    <row r="25543" spans="2:3" hidden="1">
      <c r="B25543" s="49" t="s">
        <v>23579</v>
      </c>
      <c r="C25543" s="49" t="s">
        <v>207</v>
      </c>
    </row>
    <row r="25544" spans="2:3" hidden="1">
      <c r="B25544" s="49" t="s">
        <v>23580</v>
      </c>
      <c r="C25544" s="49" t="s">
        <v>207</v>
      </c>
    </row>
    <row r="25545" spans="2:3" hidden="1">
      <c r="B25545" s="49" t="s">
        <v>23581</v>
      </c>
      <c r="C25545" s="49" t="s">
        <v>207</v>
      </c>
    </row>
    <row r="25546" spans="2:3" hidden="1">
      <c r="B25546" s="49" t="s">
        <v>23582</v>
      </c>
      <c r="C25546" s="49" t="s">
        <v>207</v>
      </c>
    </row>
    <row r="25547" spans="2:3" hidden="1">
      <c r="B25547" s="49" t="s">
        <v>23583</v>
      </c>
      <c r="C25547" s="49" t="s">
        <v>207</v>
      </c>
    </row>
    <row r="25548" spans="2:3" hidden="1">
      <c r="B25548" s="49" t="s">
        <v>23584</v>
      </c>
      <c r="C25548" s="49" t="s">
        <v>207</v>
      </c>
    </row>
    <row r="25549" spans="2:3" hidden="1">
      <c r="B25549" s="49" t="s">
        <v>23585</v>
      </c>
      <c r="C25549" s="49" t="s">
        <v>207</v>
      </c>
    </row>
    <row r="25550" spans="2:3" hidden="1">
      <c r="B25550" s="49" t="s">
        <v>23586</v>
      </c>
      <c r="C25550" s="49" t="s">
        <v>207</v>
      </c>
    </row>
    <row r="25551" spans="2:3" hidden="1">
      <c r="B25551" s="49" t="s">
        <v>23587</v>
      </c>
      <c r="C25551" s="49" t="s">
        <v>207</v>
      </c>
    </row>
    <row r="25552" spans="2:3" hidden="1">
      <c r="B25552" s="49" t="s">
        <v>23588</v>
      </c>
      <c r="C25552" s="49" t="s">
        <v>207</v>
      </c>
    </row>
    <row r="25553" spans="2:3" hidden="1">
      <c r="B25553" s="49" t="s">
        <v>23589</v>
      </c>
      <c r="C25553" s="49" t="s">
        <v>207</v>
      </c>
    </row>
    <row r="25554" spans="2:3" hidden="1">
      <c r="B25554" s="49" t="s">
        <v>23590</v>
      </c>
      <c r="C25554" s="49" t="s">
        <v>207</v>
      </c>
    </row>
    <row r="25555" spans="2:3" hidden="1">
      <c r="B25555" s="49" t="s">
        <v>23591</v>
      </c>
      <c r="C25555" s="49" t="s">
        <v>207</v>
      </c>
    </row>
    <row r="25556" spans="2:3" hidden="1">
      <c r="B25556" s="49" t="s">
        <v>23592</v>
      </c>
      <c r="C25556" s="49" t="s">
        <v>207</v>
      </c>
    </row>
    <row r="25557" spans="2:3" hidden="1">
      <c r="B25557" s="49" t="s">
        <v>23593</v>
      </c>
      <c r="C25557" s="49" t="s">
        <v>207</v>
      </c>
    </row>
    <row r="25558" spans="2:3" hidden="1">
      <c r="B25558" s="49" t="s">
        <v>23594</v>
      </c>
      <c r="C25558" s="49" t="s">
        <v>207</v>
      </c>
    </row>
    <row r="25559" spans="2:3" hidden="1">
      <c r="B25559" s="49" t="s">
        <v>23595</v>
      </c>
      <c r="C25559" s="49" t="s">
        <v>207</v>
      </c>
    </row>
    <row r="25560" spans="2:3" hidden="1">
      <c r="B25560" s="49" t="s">
        <v>23596</v>
      </c>
      <c r="C25560" s="49" t="s">
        <v>207</v>
      </c>
    </row>
    <row r="25561" spans="2:3" hidden="1">
      <c r="B25561" s="49" t="s">
        <v>23597</v>
      </c>
      <c r="C25561" s="49" t="s">
        <v>207</v>
      </c>
    </row>
    <row r="25562" spans="2:3" hidden="1">
      <c r="B25562" s="49" t="s">
        <v>23598</v>
      </c>
      <c r="C25562" s="49" t="s">
        <v>207</v>
      </c>
    </row>
    <row r="25563" spans="2:3" hidden="1">
      <c r="B25563" s="49" t="s">
        <v>23599</v>
      </c>
      <c r="C25563" s="49" t="s">
        <v>207</v>
      </c>
    </row>
    <row r="25564" spans="2:3" hidden="1">
      <c r="B25564" s="49" t="s">
        <v>23600</v>
      </c>
      <c r="C25564" s="49" t="s">
        <v>207</v>
      </c>
    </row>
    <row r="25565" spans="2:3" hidden="1">
      <c r="B25565" s="49" t="s">
        <v>23601</v>
      </c>
      <c r="C25565" s="49" t="s">
        <v>207</v>
      </c>
    </row>
    <row r="25566" spans="2:3" hidden="1">
      <c r="B25566" s="49" t="s">
        <v>23602</v>
      </c>
      <c r="C25566" s="49" t="s">
        <v>207</v>
      </c>
    </row>
    <row r="25567" spans="2:3" hidden="1">
      <c r="B25567" s="49" t="s">
        <v>23603</v>
      </c>
      <c r="C25567" s="49" t="s">
        <v>207</v>
      </c>
    </row>
    <row r="25568" spans="2:3" hidden="1">
      <c r="B25568" s="49" t="s">
        <v>23604</v>
      </c>
      <c r="C25568" s="49" t="s">
        <v>207</v>
      </c>
    </row>
    <row r="25569" spans="2:3" hidden="1">
      <c r="B25569" s="49" t="s">
        <v>23605</v>
      </c>
      <c r="C25569" s="49" t="s">
        <v>207</v>
      </c>
    </row>
    <row r="25570" spans="2:3" hidden="1">
      <c r="B25570" s="49" t="s">
        <v>23606</v>
      </c>
      <c r="C25570" s="49" t="s">
        <v>207</v>
      </c>
    </row>
    <row r="25571" spans="2:3" hidden="1">
      <c r="B25571" s="49" t="s">
        <v>23607</v>
      </c>
      <c r="C25571" s="49" t="s">
        <v>207</v>
      </c>
    </row>
    <row r="25572" spans="2:3" hidden="1">
      <c r="B25572" s="49" t="s">
        <v>23608</v>
      </c>
      <c r="C25572" s="49" t="s">
        <v>207</v>
      </c>
    </row>
    <row r="25573" spans="2:3" hidden="1">
      <c r="B25573" s="49" t="s">
        <v>23609</v>
      </c>
      <c r="C25573" s="49" t="s">
        <v>207</v>
      </c>
    </row>
    <row r="25574" spans="2:3" hidden="1">
      <c r="B25574" s="49" t="s">
        <v>23610</v>
      </c>
      <c r="C25574" s="49" t="s">
        <v>207</v>
      </c>
    </row>
    <row r="25575" spans="2:3" hidden="1">
      <c r="B25575" s="49" t="s">
        <v>23611</v>
      </c>
      <c r="C25575" s="49" t="s">
        <v>207</v>
      </c>
    </row>
    <row r="25576" spans="2:3" hidden="1">
      <c r="B25576" s="49" t="s">
        <v>23612</v>
      </c>
      <c r="C25576" s="49" t="s">
        <v>207</v>
      </c>
    </row>
    <row r="25577" spans="2:3" hidden="1">
      <c r="B25577" s="49" t="s">
        <v>23613</v>
      </c>
      <c r="C25577" s="49" t="s">
        <v>207</v>
      </c>
    </row>
    <row r="25578" spans="2:3" hidden="1">
      <c r="B25578" s="49" t="s">
        <v>23614</v>
      </c>
      <c r="C25578" s="49" t="s">
        <v>207</v>
      </c>
    </row>
    <row r="25579" spans="2:3" hidden="1">
      <c r="B25579" s="49" t="s">
        <v>23615</v>
      </c>
      <c r="C25579" s="49" t="s">
        <v>207</v>
      </c>
    </row>
    <row r="25580" spans="2:3" hidden="1">
      <c r="B25580" s="49" t="s">
        <v>23616</v>
      </c>
      <c r="C25580" s="49" t="s">
        <v>207</v>
      </c>
    </row>
    <row r="25581" spans="2:3" hidden="1">
      <c r="B25581" s="49" t="s">
        <v>23617</v>
      </c>
      <c r="C25581" s="49" t="s">
        <v>207</v>
      </c>
    </row>
    <row r="25582" spans="2:3" hidden="1">
      <c r="B25582" s="49" t="s">
        <v>23618</v>
      </c>
      <c r="C25582" s="49" t="s">
        <v>207</v>
      </c>
    </row>
    <row r="25583" spans="2:3" hidden="1">
      <c r="B25583" s="49" t="s">
        <v>23619</v>
      </c>
      <c r="C25583" s="49" t="s">
        <v>207</v>
      </c>
    </row>
    <row r="25584" spans="2:3" hidden="1">
      <c r="B25584" s="49" t="s">
        <v>23620</v>
      </c>
      <c r="C25584" s="49" t="s">
        <v>207</v>
      </c>
    </row>
    <row r="25585" spans="2:3" hidden="1">
      <c r="B25585" s="49" t="s">
        <v>23621</v>
      </c>
      <c r="C25585" s="49" t="s">
        <v>207</v>
      </c>
    </row>
    <row r="25586" spans="2:3" hidden="1">
      <c r="B25586" s="49" t="s">
        <v>23622</v>
      </c>
      <c r="C25586" s="49" t="s">
        <v>207</v>
      </c>
    </row>
    <row r="25587" spans="2:3" hidden="1">
      <c r="B25587" s="49" t="s">
        <v>23623</v>
      </c>
      <c r="C25587" s="49" t="s">
        <v>207</v>
      </c>
    </row>
    <row r="25588" spans="2:3" hidden="1">
      <c r="B25588" s="49" t="s">
        <v>23624</v>
      </c>
      <c r="C25588" s="49" t="s">
        <v>207</v>
      </c>
    </row>
    <row r="25589" spans="2:3" hidden="1">
      <c r="B25589" s="49" t="s">
        <v>23625</v>
      </c>
      <c r="C25589" s="49" t="s">
        <v>207</v>
      </c>
    </row>
    <row r="25590" spans="2:3" hidden="1">
      <c r="B25590" s="49" t="s">
        <v>23626</v>
      </c>
      <c r="C25590" s="49" t="s">
        <v>207</v>
      </c>
    </row>
    <row r="25591" spans="2:3" hidden="1">
      <c r="B25591" s="49" t="s">
        <v>23627</v>
      </c>
      <c r="C25591" s="49" t="s">
        <v>207</v>
      </c>
    </row>
    <row r="25592" spans="2:3" hidden="1">
      <c r="B25592" s="49" t="s">
        <v>23628</v>
      </c>
      <c r="C25592" s="49" t="s">
        <v>207</v>
      </c>
    </row>
    <row r="25593" spans="2:3" hidden="1">
      <c r="B25593" s="49" t="s">
        <v>23629</v>
      </c>
      <c r="C25593" s="49" t="s">
        <v>207</v>
      </c>
    </row>
    <row r="25594" spans="2:3" hidden="1">
      <c r="B25594" s="49" t="s">
        <v>23630</v>
      </c>
      <c r="C25594" s="49" t="s">
        <v>207</v>
      </c>
    </row>
    <row r="25595" spans="2:3" hidden="1">
      <c r="B25595" s="49" t="s">
        <v>23631</v>
      </c>
      <c r="C25595" s="49" t="s">
        <v>207</v>
      </c>
    </row>
    <row r="25596" spans="2:3" hidden="1">
      <c r="B25596" s="49" t="s">
        <v>23632</v>
      </c>
      <c r="C25596" s="49" t="s">
        <v>207</v>
      </c>
    </row>
    <row r="25597" spans="2:3" hidden="1">
      <c r="B25597" s="49" t="s">
        <v>23633</v>
      </c>
      <c r="C25597" s="49" t="s">
        <v>207</v>
      </c>
    </row>
    <row r="25598" spans="2:3" hidden="1">
      <c r="B25598" s="49" t="s">
        <v>23634</v>
      </c>
      <c r="C25598" s="49" t="s">
        <v>207</v>
      </c>
    </row>
    <row r="25599" spans="2:3" hidden="1">
      <c r="B25599" s="49" t="s">
        <v>23635</v>
      </c>
      <c r="C25599" s="49" t="s">
        <v>207</v>
      </c>
    </row>
    <row r="25600" spans="2:3" hidden="1">
      <c r="B25600" s="49" t="s">
        <v>23636</v>
      </c>
      <c r="C25600" s="49" t="s">
        <v>207</v>
      </c>
    </row>
    <row r="25601" spans="2:3" hidden="1">
      <c r="B25601" s="49" t="s">
        <v>23637</v>
      </c>
      <c r="C25601" s="49" t="s">
        <v>207</v>
      </c>
    </row>
    <row r="25602" spans="2:3" hidden="1">
      <c r="B25602" s="49" t="s">
        <v>23638</v>
      </c>
      <c r="C25602" s="49" t="s">
        <v>207</v>
      </c>
    </row>
    <row r="25603" spans="2:3" hidden="1">
      <c r="B25603" s="49" t="s">
        <v>23639</v>
      </c>
      <c r="C25603" s="49" t="s">
        <v>207</v>
      </c>
    </row>
    <row r="25604" spans="2:3" hidden="1">
      <c r="B25604" s="49" t="s">
        <v>23640</v>
      </c>
      <c r="C25604" s="49" t="s">
        <v>207</v>
      </c>
    </row>
    <row r="25605" spans="2:3" hidden="1">
      <c r="B25605" s="49" t="s">
        <v>23641</v>
      </c>
      <c r="C25605" s="49" t="s">
        <v>207</v>
      </c>
    </row>
    <row r="25606" spans="2:3" hidden="1">
      <c r="B25606" s="49" t="s">
        <v>23642</v>
      </c>
      <c r="C25606" s="49" t="s">
        <v>207</v>
      </c>
    </row>
    <row r="25607" spans="2:3" hidden="1">
      <c r="B25607" s="49" t="s">
        <v>23643</v>
      </c>
      <c r="C25607" s="49" t="s">
        <v>207</v>
      </c>
    </row>
    <row r="25608" spans="2:3" hidden="1">
      <c r="B25608" s="49" t="s">
        <v>23644</v>
      </c>
      <c r="C25608" s="49" t="s">
        <v>207</v>
      </c>
    </row>
    <row r="25609" spans="2:3" hidden="1">
      <c r="B25609" s="49" t="s">
        <v>23645</v>
      </c>
      <c r="C25609" s="49" t="s">
        <v>207</v>
      </c>
    </row>
    <row r="25610" spans="2:3" hidden="1">
      <c r="B25610" s="49" t="s">
        <v>23646</v>
      </c>
      <c r="C25610" s="49" t="s">
        <v>207</v>
      </c>
    </row>
    <row r="25611" spans="2:3" hidden="1">
      <c r="B25611" s="49" t="s">
        <v>23647</v>
      </c>
      <c r="C25611" s="49" t="s">
        <v>207</v>
      </c>
    </row>
    <row r="25612" spans="2:3" hidden="1">
      <c r="B25612" s="49" t="s">
        <v>23648</v>
      </c>
      <c r="C25612" s="49" t="s">
        <v>207</v>
      </c>
    </row>
    <row r="25613" spans="2:3" hidden="1">
      <c r="B25613" s="49" t="s">
        <v>23649</v>
      </c>
      <c r="C25613" s="49" t="s">
        <v>207</v>
      </c>
    </row>
    <row r="25614" spans="2:3" hidden="1">
      <c r="B25614" s="49" t="s">
        <v>23650</v>
      </c>
      <c r="C25614" s="49" t="s">
        <v>207</v>
      </c>
    </row>
    <row r="25615" spans="2:3" hidden="1">
      <c r="B25615" s="49" t="s">
        <v>23651</v>
      </c>
      <c r="C25615" s="49" t="s">
        <v>207</v>
      </c>
    </row>
    <row r="25616" spans="2:3" hidden="1">
      <c r="B25616" s="49" t="s">
        <v>23652</v>
      </c>
      <c r="C25616" s="49" t="s">
        <v>207</v>
      </c>
    </row>
    <row r="25617" spans="2:3" hidden="1">
      <c r="B25617" s="49" t="s">
        <v>23653</v>
      </c>
      <c r="C25617" s="49" t="s">
        <v>207</v>
      </c>
    </row>
    <row r="25618" spans="2:3" hidden="1">
      <c r="B25618" s="49" t="s">
        <v>23654</v>
      </c>
      <c r="C25618" s="49" t="s">
        <v>207</v>
      </c>
    </row>
    <row r="25619" spans="2:3" hidden="1">
      <c r="B25619" s="49" t="s">
        <v>23655</v>
      </c>
      <c r="C25619" s="49" t="s">
        <v>207</v>
      </c>
    </row>
    <row r="25620" spans="2:3" hidden="1">
      <c r="B25620" s="49" t="s">
        <v>23656</v>
      </c>
      <c r="C25620" s="49" t="s">
        <v>207</v>
      </c>
    </row>
    <row r="25621" spans="2:3" hidden="1">
      <c r="B25621" s="49" t="s">
        <v>23657</v>
      </c>
      <c r="C25621" s="49" t="s">
        <v>207</v>
      </c>
    </row>
    <row r="25622" spans="2:3" hidden="1">
      <c r="B25622" s="49" t="s">
        <v>23658</v>
      </c>
      <c r="C25622" s="49" t="s">
        <v>207</v>
      </c>
    </row>
    <row r="25623" spans="2:3" hidden="1">
      <c r="B25623" s="49" t="s">
        <v>23659</v>
      </c>
      <c r="C25623" s="49" t="s">
        <v>207</v>
      </c>
    </row>
    <row r="25624" spans="2:3" hidden="1">
      <c r="B25624" s="49" t="s">
        <v>23660</v>
      </c>
      <c r="C25624" s="49" t="s">
        <v>207</v>
      </c>
    </row>
    <row r="25625" spans="2:3" hidden="1">
      <c r="B25625" s="49" t="s">
        <v>23661</v>
      </c>
      <c r="C25625" s="49" t="s">
        <v>207</v>
      </c>
    </row>
    <row r="25626" spans="2:3" hidden="1">
      <c r="B25626" s="49" t="s">
        <v>23662</v>
      </c>
      <c r="C25626" s="49" t="s">
        <v>207</v>
      </c>
    </row>
    <row r="25627" spans="2:3" hidden="1">
      <c r="B25627" s="49" t="s">
        <v>23663</v>
      </c>
      <c r="C25627" s="49" t="s">
        <v>207</v>
      </c>
    </row>
    <row r="25628" spans="2:3" hidden="1">
      <c r="B25628" s="49" t="s">
        <v>23664</v>
      </c>
      <c r="C25628" s="49" t="s">
        <v>207</v>
      </c>
    </row>
    <row r="25629" spans="2:3" hidden="1">
      <c r="B25629" s="49" t="s">
        <v>23665</v>
      </c>
      <c r="C25629" s="49" t="s">
        <v>207</v>
      </c>
    </row>
    <row r="25630" spans="2:3" hidden="1">
      <c r="B25630" s="49" t="s">
        <v>23666</v>
      </c>
      <c r="C25630" s="49" t="s">
        <v>207</v>
      </c>
    </row>
    <row r="25631" spans="2:3" hidden="1">
      <c r="B25631" s="49" t="s">
        <v>23667</v>
      </c>
      <c r="C25631" s="49" t="s">
        <v>207</v>
      </c>
    </row>
    <row r="25632" spans="2:3" hidden="1">
      <c r="B25632" s="49" t="s">
        <v>23668</v>
      </c>
      <c r="C25632" s="49" t="s">
        <v>207</v>
      </c>
    </row>
    <row r="25633" spans="2:3" hidden="1">
      <c r="B25633" s="49" t="s">
        <v>23669</v>
      </c>
      <c r="C25633" s="49" t="s">
        <v>207</v>
      </c>
    </row>
    <row r="25634" spans="2:3" hidden="1">
      <c r="B25634" s="49" t="s">
        <v>23670</v>
      </c>
      <c r="C25634" s="49" t="s">
        <v>207</v>
      </c>
    </row>
    <row r="25635" spans="2:3" hidden="1">
      <c r="B25635" s="49" t="s">
        <v>23671</v>
      </c>
      <c r="C25635" s="49" t="s">
        <v>207</v>
      </c>
    </row>
    <row r="25636" spans="2:3" hidden="1">
      <c r="B25636" s="49" t="s">
        <v>23672</v>
      </c>
      <c r="C25636" s="49" t="s">
        <v>207</v>
      </c>
    </row>
    <row r="25637" spans="2:3" hidden="1">
      <c r="B25637" s="49" t="s">
        <v>23673</v>
      </c>
      <c r="C25637" s="49" t="s">
        <v>207</v>
      </c>
    </row>
    <row r="25638" spans="2:3" hidden="1">
      <c r="B25638" s="49" t="s">
        <v>23674</v>
      </c>
      <c r="C25638" s="49" t="s">
        <v>207</v>
      </c>
    </row>
    <row r="25639" spans="2:3" hidden="1">
      <c r="B25639" s="49" t="s">
        <v>23675</v>
      </c>
      <c r="C25639" s="49" t="s">
        <v>207</v>
      </c>
    </row>
    <row r="25640" spans="2:3" hidden="1">
      <c r="B25640" s="49" t="s">
        <v>23676</v>
      </c>
      <c r="C25640" s="49" t="s">
        <v>207</v>
      </c>
    </row>
    <row r="25641" spans="2:3" hidden="1">
      <c r="B25641" s="49" t="s">
        <v>23677</v>
      </c>
      <c r="C25641" s="49" t="s">
        <v>207</v>
      </c>
    </row>
    <row r="25642" spans="2:3" hidden="1">
      <c r="B25642" s="49" t="s">
        <v>23678</v>
      </c>
      <c r="C25642" s="49" t="s">
        <v>207</v>
      </c>
    </row>
    <row r="25643" spans="2:3" hidden="1">
      <c r="B25643" s="49" t="s">
        <v>23679</v>
      </c>
      <c r="C25643" s="49" t="s">
        <v>207</v>
      </c>
    </row>
    <row r="25644" spans="2:3" hidden="1">
      <c r="B25644" s="49" t="s">
        <v>23680</v>
      </c>
      <c r="C25644" s="49" t="s">
        <v>207</v>
      </c>
    </row>
    <row r="25645" spans="2:3" hidden="1">
      <c r="B25645" s="49" t="s">
        <v>23681</v>
      </c>
      <c r="C25645" s="49" t="s">
        <v>207</v>
      </c>
    </row>
    <row r="25646" spans="2:3" hidden="1">
      <c r="B25646" s="49" t="s">
        <v>23682</v>
      </c>
      <c r="C25646" s="49" t="s">
        <v>207</v>
      </c>
    </row>
    <row r="25647" spans="2:3" hidden="1">
      <c r="B25647" s="49" t="s">
        <v>23683</v>
      </c>
      <c r="C25647" s="49" t="s">
        <v>207</v>
      </c>
    </row>
    <row r="25648" spans="2:3" hidden="1">
      <c r="B25648" s="49" t="s">
        <v>23684</v>
      </c>
      <c r="C25648" s="49" t="s">
        <v>207</v>
      </c>
    </row>
    <row r="25649" spans="2:3" hidden="1">
      <c r="B25649" s="49" t="s">
        <v>23685</v>
      </c>
      <c r="C25649" s="49" t="s">
        <v>207</v>
      </c>
    </row>
    <row r="25650" spans="2:3" hidden="1">
      <c r="B25650" s="49" t="s">
        <v>23686</v>
      </c>
      <c r="C25650" s="49" t="s">
        <v>207</v>
      </c>
    </row>
    <row r="25651" spans="2:3" hidden="1">
      <c r="B25651" s="49" t="s">
        <v>23687</v>
      </c>
      <c r="C25651" s="49" t="s">
        <v>207</v>
      </c>
    </row>
    <row r="25652" spans="2:3" hidden="1">
      <c r="B25652" s="49" t="s">
        <v>23688</v>
      </c>
      <c r="C25652" s="49" t="s">
        <v>207</v>
      </c>
    </row>
    <row r="25653" spans="2:3" hidden="1">
      <c r="B25653" s="49" t="s">
        <v>23689</v>
      </c>
      <c r="C25653" s="49" t="s">
        <v>207</v>
      </c>
    </row>
    <row r="25654" spans="2:3" hidden="1">
      <c r="B25654" s="49" t="s">
        <v>23690</v>
      </c>
      <c r="C25654" s="49" t="s">
        <v>207</v>
      </c>
    </row>
    <row r="25655" spans="2:3" hidden="1">
      <c r="B25655" s="49" t="s">
        <v>23691</v>
      </c>
      <c r="C25655" s="49" t="s">
        <v>207</v>
      </c>
    </row>
    <row r="25656" spans="2:3" hidden="1">
      <c r="B25656" s="49" t="s">
        <v>23692</v>
      </c>
      <c r="C25656" s="49" t="s">
        <v>207</v>
      </c>
    </row>
    <row r="25657" spans="2:3" hidden="1">
      <c r="B25657" s="49" t="s">
        <v>23693</v>
      </c>
      <c r="C25657" s="49" t="s">
        <v>207</v>
      </c>
    </row>
    <row r="25658" spans="2:3" hidden="1">
      <c r="B25658" s="49" t="s">
        <v>23694</v>
      </c>
      <c r="C25658" s="49" t="s">
        <v>207</v>
      </c>
    </row>
    <row r="25659" spans="2:3" hidden="1">
      <c r="B25659" s="49" t="s">
        <v>23695</v>
      </c>
      <c r="C25659" s="49" t="s">
        <v>207</v>
      </c>
    </row>
    <row r="25660" spans="2:3" hidden="1">
      <c r="B25660" s="49" t="s">
        <v>23696</v>
      </c>
      <c r="C25660" s="49" t="s">
        <v>207</v>
      </c>
    </row>
    <row r="25661" spans="2:3" hidden="1">
      <c r="B25661" s="49" t="s">
        <v>23697</v>
      </c>
      <c r="C25661" s="49" t="s">
        <v>207</v>
      </c>
    </row>
    <row r="25662" spans="2:3" hidden="1">
      <c r="B25662" s="49" t="s">
        <v>23698</v>
      </c>
      <c r="C25662" s="49" t="s">
        <v>207</v>
      </c>
    </row>
    <row r="25663" spans="2:3" hidden="1">
      <c r="B25663" s="49" t="s">
        <v>23699</v>
      </c>
      <c r="C25663" s="49" t="s">
        <v>207</v>
      </c>
    </row>
    <row r="25664" spans="2:3" hidden="1">
      <c r="B25664" s="49" t="s">
        <v>23700</v>
      </c>
      <c r="C25664" s="49" t="s">
        <v>207</v>
      </c>
    </row>
    <row r="25665" spans="2:3" hidden="1">
      <c r="B25665" s="49" t="s">
        <v>23701</v>
      </c>
      <c r="C25665" s="49" t="s">
        <v>207</v>
      </c>
    </row>
    <row r="25666" spans="2:3" hidden="1">
      <c r="B25666" s="49" t="s">
        <v>23702</v>
      </c>
      <c r="C25666" s="49" t="s">
        <v>207</v>
      </c>
    </row>
    <row r="25667" spans="2:3" hidden="1">
      <c r="B25667" s="49" t="s">
        <v>23703</v>
      </c>
      <c r="C25667" s="49" t="s">
        <v>207</v>
      </c>
    </row>
    <row r="25668" spans="2:3" hidden="1">
      <c r="B25668" s="49" t="s">
        <v>23704</v>
      </c>
      <c r="C25668" s="49" t="s">
        <v>207</v>
      </c>
    </row>
    <row r="25669" spans="2:3" hidden="1">
      <c r="B25669" s="49" t="s">
        <v>23705</v>
      </c>
      <c r="C25669" s="49" t="s">
        <v>207</v>
      </c>
    </row>
    <row r="25670" spans="2:3" hidden="1">
      <c r="B25670" s="49" t="s">
        <v>23706</v>
      </c>
      <c r="C25670" s="49" t="s">
        <v>207</v>
      </c>
    </row>
    <row r="25671" spans="2:3" hidden="1">
      <c r="B25671" s="49" t="s">
        <v>23707</v>
      </c>
      <c r="C25671" s="49" t="s">
        <v>207</v>
      </c>
    </row>
    <row r="25672" spans="2:3" hidden="1">
      <c r="B25672" s="49" t="s">
        <v>23708</v>
      </c>
      <c r="C25672" s="49" t="s">
        <v>207</v>
      </c>
    </row>
    <row r="25673" spans="2:3" hidden="1">
      <c r="B25673" s="49" t="s">
        <v>23709</v>
      </c>
      <c r="C25673" s="49" t="s">
        <v>207</v>
      </c>
    </row>
    <row r="25674" spans="2:3" hidden="1">
      <c r="B25674" s="49" t="s">
        <v>23710</v>
      </c>
      <c r="C25674" s="49" t="s">
        <v>207</v>
      </c>
    </row>
    <row r="25675" spans="2:3" hidden="1">
      <c r="B25675" s="49" t="s">
        <v>23711</v>
      </c>
      <c r="C25675" s="49" t="s">
        <v>207</v>
      </c>
    </row>
    <row r="25676" spans="2:3" hidden="1">
      <c r="B25676" s="49" t="s">
        <v>23712</v>
      </c>
      <c r="C25676" s="49" t="s">
        <v>207</v>
      </c>
    </row>
    <row r="25677" spans="2:3" hidden="1">
      <c r="B25677" s="49" t="s">
        <v>23713</v>
      </c>
      <c r="C25677" s="49" t="s">
        <v>207</v>
      </c>
    </row>
    <row r="25678" spans="2:3" hidden="1">
      <c r="B25678" s="49" t="s">
        <v>23714</v>
      </c>
      <c r="C25678" s="49" t="s">
        <v>207</v>
      </c>
    </row>
    <row r="25679" spans="2:3" hidden="1">
      <c r="B25679" s="49" t="s">
        <v>23715</v>
      </c>
      <c r="C25679" s="49" t="s">
        <v>207</v>
      </c>
    </row>
    <row r="25680" spans="2:3" hidden="1">
      <c r="B25680" s="49" t="s">
        <v>23716</v>
      </c>
      <c r="C25680" s="49" t="s">
        <v>207</v>
      </c>
    </row>
    <row r="25681" spans="2:3" hidden="1">
      <c r="B25681" s="49" t="s">
        <v>23717</v>
      </c>
      <c r="C25681" s="49" t="s">
        <v>207</v>
      </c>
    </row>
    <row r="25682" spans="2:3" hidden="1">
      <c r="B25682" s="49" t="s">
        <v>23718</v>
      </c>
      <c r="C25682" s="49" t="s">
        <v>207</v>
      </c>
    </row>
    <row r="25683" spans="2:3" hidden="1">
      <c r="B25683" s="49" t="s">
        <v>23719</v>
      </c>
      <c r="C25683" s="49" t="s">
        <v>207</v>
      </c>
    </row>
    <row r="25684" spans="2:3" hidden="1">
      <c r="B25684" s="49" t="s">
        <v>23720</v>
      </c>
      <c r="C25684" s="49" t="s">
        <v>207</v>
      </c>
    </row>
    <row r="25685" spans="2:3" hidden="1">
      <c r="B25685" s="49" t="s">
        <v>23721</v>
      </c>
      <c r="C25685" s="49" t="s">
        <v>207</v>
      </c>
    </row>
    <row r="25686" spans="2:3" hidden="1">
      <c r="B25686" s="49" t="s">
        <v>23722</v>
      </c>
      <c r="C25686" s="49" t="s">
        <v>207</v>
      </c>
    </row>
    <row r="25687" spans="2:3" hidden="1">
      <c r="B25687" s="49" t="s">
        <v>23723</v>
      </c>
      <c r="C25687" s="49" t="s">
        <v>207</v>
      </c>
    </row>
    <row r="25688" spans="2:3" hidden="1">
      <c r="B25688" s="49" t="s">
        <v>23724</v>
      </c>
      <c r="C25688" s="49" t="s">
        <v>207</v>
      </c>
    </row>
    <row r="25689" spans="2:3" hidden="1">
      <c r="B25689" s="49" t="s">
        <v>23725</v>
      </c>
      <c r="C25689" s="49" t="s">
        <v>207</v>
      </c>
    </row>
    <row r="25690" spans="2:3" hidden="1">
      <c r="B25690" s="49" t="s">
        <v>23726</v>
      </c>
      <c r="C25690" s="49" t="s">
        <v>207</v>
      </c>
    </row>
    <row r="25691" spans="2:3" hidden="1">
      <c r="B25691" s="49" t="s">
        <v>23727</v>
      </c>
      <c r="C25691" s="49" t="s">
        <v>207</v>
      </c>
    </row>
    <row r="25692" spans="2:3" hidden="1">
      <c r="B25692" s="49" t="s">
        <v>23728</v>
      </c>
      <c r="C25692" s="49" t="s">
        <v>207</v>
      </c>
    </row>
    <row r="25693" spans="2:3" hidden="1">
      <c r="B25693" s="49" t="s">
        <v>23729</v>
      </c>
      <c r="C25693" s="49" t="s">
        <v>207</v>
      </c>
    </row>
    <row r="25694" spans="2:3" hidden="1">
      <c r="B25694" s="49" t="s">
        <v>23730</v>
      </c>
      <c r="C25694" s="49" t="s">
        <v>207</v>
      </c>
    </row>
    <row r="25695" spans="2:3" hidden="1">
      <c r="B25695" s="49" t="s">
        <v>23731</v>
      </c>
      <c r="C25695" s="49" t="s">
        <v>207</v>
      </c>
    </row>
    <row r="25696" spans="2:3" hidden="1">
      <c r="B25696" s="49" t="s">
        <v>23732</v>
      </c>
      <c r="C25696" s="49" t="s">
        <v>207</v>
      </c>
    </row>
    <row r="25697" spans="2:3" hidden="1">
      <c r="B25697" s="49" t="s">
        <v>23733</v>
      </c>
      <c r="C25697" s="49" t="s">
        <v>207</v>
      </c>
    </row>
    <row r="25698" spans="2:3" hidden="1">
      <c r="B25698" s="49" t="s">
        <v>23734</v>
      </c>
      <c r="C25698" s="49" t="s">
        <v>207</v>
      </c>
    </row>
    <row r="25699" spans="2:3" hidden="1">
      <c r="B25699" s="49" t="s">
        <v>23735</v>
      </c>
      <c r="C25699" s="49" t="s">
        <v>207</v>
      </c>
    </row>
    <row r="25700" spans="2:3" hidden="1">
      <c r="B25700" s="49" t="s">
        <v>23736</v>
      </c>
      <c r="C25700" s="49" t="s">
        <v>207</v>
      </c>
    </row>
    <row r="25701" spans="2:3" hidden="1">
      <c r="B25701" s="49" t="s">
        <v>23737</v>
      </c>
      <c r="C25701" s="49" t="s">
        <v>207</v>
      </c>
    </row>
    <row r="25702" spans="2:3" hidden="1">
      <c r="B25702" s="49" t="s">
        <v>23738</v>
      </c>
      <c r="C25702" s="49" t="s">
        <v>207</v>
      </c>
    </row>
    <row r="25703" spans="2:3" hidden="1">
      <c r="B25703" s="49" t="s">
        <v>23739</v>
      </c>
      <c r="C25703" s="49" t="s">
        <v>207</v>
      </c>
    </row>
    <row r="25704" spans="2:3" hidden="1">
      <c r="B25704" s="49" t="s">
        <v>23740</v>
      </c>
      <c r="C25704" s="49" t="s">
        <v>207</v>
      </c>
    </row>
    <row r="25705" spans="2:3" hidden="1">
      <c r="B25705" s="49" t="s">
        <v>23741</v>
      </c>
      <c r="C25705" s="49" t="s">
        <v>207</v>
      </c>
    </row>
    <row r="25706" spans="2:3" hidden="1">
      <c r="B25706" s="49" t="s">
        <v>23742</v>
      </c>
      <c r="C25706" s="49" t="s">
        <v>207</v>
      </c>
    </row>
    <row r="25707" spans="2:3" hidden="1">
      <c r="B25707" s="49" t="s">
        <v>23743</v>
      </c>
      <c r="C25707" s="49" t="s">
        <v>207</v>
      </c>
    </row>
    <row r="25708" spans="2:3" hidden="1">
      <c r="B25708" s="49" t="s">
        <v>23744</v>
      </c>
      <c r="C25708" s="49" t="s">
        <v>207</v>
      </c>
    </row>
    <row r="25709" spans="2:3" hidden="1">
      <c r="B25709" s="49" t="s">
        <v>23745</v>
      </c>
      <c r="C25709" s="49" t="s">
        <v>207</v>
      </c>
    </row>
    <row r="25710" spans="2:3" hidden="1">
      <c r="B25710" s="49" t="s">
        <v>23746</v>
      </c>
      <c r="C25710" s="49" t="s">
        <v>207</v>
      </c>
    </row>
    <row r="25711" spans="2:3" hidden="1">
      <c r="B25711" s="49" t="s">
        <v>23747</v>
      </c>
      <c r="C25711" s="49" t="s">
        <v>207</v>
      </c>
    </row>
    <row r="25712" spans="2:3" hidden="1">
      <c r="B25712" s="49" t="s">
        <v>23748</v>
      </c>
      <c r="C25712" s="49" t="s">
        <v>207</v>
      </c>
    </row>
    <row r="25713" spans="2:3" hidden="1">
      <c r="B25713" s="49" t="s">
        <v>23749</v>
      </c>
      <c r="C25713" s="49" t="s">
        <v>207</v>
      </c>
    </row>
    <row r="25714" spans="2:3" hidden="1">
      <c r="B25714" s="49" t="s">
        <v>23750</v>
      </c>
      <c r="C25714" s="49" t="s">
        <v>207</v>
      </c>
    </row>
    <row r="25715" spans="2:3" hidden="1">
      <c r="B25715" s="49" t="s">
        <v>23751</v>
      </c>
      <c r="C25715" s="49" t="s">
        <v>207</v>
      </c>
    </row>
    <row r="25716" spans="2:3" hidden="1">
      <c r="B25716" s="49" t="s">
        <v>23752</v>
      </c>
      <c r="C25716" s="49" t="s">
        <v>207</v>
      </c>
    </row>
    <row r="25717" spans="2:3" hidden="1">
      <c r="B25717" s="49" t="s">
        <v>23753</v>
      </c>
      <c r="C25717" s="49" t="s">
        <v>207</v>
      </c>
    </row>
    <row r="25718" spans="2:3" hidden="1">
      <c r="B25718" s="49" t="s">
        <v>23754</v>
      </c>
      <c r="C25718" s="49" t="s">
        <v>207</v>
      </c>
    </row>
    <row r="25719" spans="2:3" hidden="1">
      <c r="B25719" s="49" t="s">
        <v>23755</v>
      </c>
      <c r="C25719" s="49" t="s">
        <v>207</v>
      </c>
    </row>
    <row r="25720" spans="2:3" hidden="1">
      <c r="B25720" s="49" t="s">
        <v>23756</v>
      </c>
      <c r="C25720" s="49" t="s">
        <v>207</v>
      </c>
    </row>
    <row r="25721" spans="2:3" hidden="1">
      <c r="B25721" s="49" t="s">
        <v>23757</v>
      </c>
      <c r="C25721" s="49" t="s">
        <v>207</v>
      </c>
    </row>
    <row r="25722" spans="2:3" hidden="1">
      <c r="B25722" s="49" t="s">
        <v>23758</v>
      </c>
      <c r="C25722" s="49" t="s">
        <v>207</v>
      </c>
    </row>
    <row r="25723" spans="2:3" hidden="1">
      <c r="B25723" s="49" t="s">
        <v>23759</v>
      </c>
      <c r="C25723" s="49" t="s">
        <v>207</v>
      </c>
    </row>
    <row r="25724" spans="2:3" hidden="1">
      <c r="B25724" s="49" t="s">
        <v>23760</v>
      </c>
      <c r="C25724" s="49" t="s">
        <v>207</v>
      </c>
    </row>
    <row r="25725" spans="2:3" hidden="1">
      <c r="B25725" s="49" t="s">
        <v>23761</v>
      </c>
      <c r="C25725" s="49" t="s">
        <v>207</v>
      </c>
    </row>
    <row r="25726" spans="2:3" hidden="1">
      <c r="B25726" s="49" t="s">
        <v>23762</v>
      </c>
      <c r="C25726" s="49" t="s">
        <v>207</v>
      </c>
    </row>
    <row r="25727" spans="2:3" hidden="1">
      <c r="B25727" s="49" t="s">
        <v>23763</v>
      </c>
      <c r="C25727" s="49" t="s">
        <v>207</v>
      </c>
    </row>
    <row r="25728" spans="2:3" hidden="1">
      <c r="B25728" s="49" t="s">
        <v>23764</v>
      </c>
      <c r="C25728" s="49" t="s">
        <v>207</v>
      </c>
    </row>
    <row r="25729" spans="2:3" hidden="1">
      <c r="B25729" s="49" t="s">
        <v>23765</v>
      </c>
      <c r="C25729" s="49" t="s">
        <v>207</v>
      </c>
    </row>
    <row r="25730" spans="2:3" hidden="1">
      <c r="B25730" s="49" t="s">
        <v>23766</v>
      </c>
      <c r="C25730" s="49" t="s">
        <v>207</v>
      </c>
    </row>
    <row r="25731" spans="2:3" hidden="1">
      <c r="B25731" s="49" t="s">
        <v>23767</v>
      </c>
      <c r="C25731" s="49" t="s">
        <v>207</v>
      </c>
    </row>
    <row r="25732" spans="2:3" hidden="1">
      <c r="B25732" s="49" t="s">
        <v>23768</v>
      </c>
      <c r="C25732" s="49" t="s">
        <v>207</v>
      </c>
    </row>
    <row r="25733" spans="2:3" hidden="1">
      <c r="B25733" s="49" t="s">
        <v>23769</v>
      </c>
      <c r="C25733" s="49" t="s">
        <v>207</v>
      </c>
    </row>
    <row r="25734" spans="2:3" hidden="1">
      <c r="B25734" s="49" t="s">
        <v>23770</v>
      </c>
      <c r="C25734" s="49" t="s">
        <v>207</v>
      </c>
    </row>
    <row r="25735" spans="2:3" hidden="1">
      <c r="B25735" s="49" t="s">
        <v>23771</v>
      </c>
      <c r="C25735" s="49" t="s">
        <v>207</v>
      </c>
    </row>
    <row r="25736" spans="2:3" hidden="1">
      <c r="B25736" s="49" t="s">
        <v>23772</v>
      </c>
      <c r="C25736" s="49" t="s">
        <v>207</v>
      </c>
    </row>
    <row r="25737" spans="2:3" hidden="1">
      <c r="B25737" s="49" t="s">
        <v>23773</v>
      </c>
      <c r="C25737" s="49" t="s">
        <v>207</v>
      </c>
    </row>
    <row r="25738" spans="2:3" hidden="1">
      <c r="B25738" s="49" t="s">
        <v>23774</v>
      </c>
      <c r="C25738" s="49" t="s">
        <v>207</v>
      </c>
    </row>
    <row r="25739" spans="2:3" hidden="1">
      <c r="B25739" s="49" t="s">
        <v>23775</v>
      </c>
      <c r="C25739" s="49" t="s">
        <v>207</v>
      </c>
    </row>
    <row r="25740" spans="2:3" hidden="1">
      <c r="B25740" s="49" t="s">
        <v>23776</v>
      </c>
      <c r="C25740" s="49" t="s">
        <v>207</v>
      </c>
    </row>
    <row r="25741" spans="2:3" hidden="1">
      <c r="B25741" s="49" t="s">
        <v>23777</v>
      </c>
      <c r="C25741" s="49" t="s">
        <v>207</v>
      </c>
    </row>
    <row r="25742" spans="2:3" hidden="1">
      <c r="B25742" s="49" t="s">
        <v>23778</v>
      </c>
      <c r="C25742" s="49" t="s">
        <v>207</v>
      </c>
    </row>
    <row r="25743" spans="2:3" hidden="1">
      <c r="B25743" s="49" t="s">
        <v>23779</v>
      </c>
      <c r="C25743" s="49" t="s">
        <v>207</v>
      </c>
    </row>
    <row r="25744" spans="2:3" hidden="1">
      <c r="B25744" s="49" t="s">
        <v>23780</v>
      </c>
      <c r="C25744" s="49" t="s">
        <v>207</v>
      </c>
    </row>
    <row r="25745" spans="2:3" hidden="1">
      <c r="B25745" s="49" t="s">
        <v>23781</v>
      </c>
      <c r="C25745" s="49" t="s">
        <v>207</v>
      </c>
    </row>
    <row r="25746" spans="2:3" hidden="1">
      <c r="B25746" s="49" t="s">
        <v>23782</v>
      </c>
      <c r="C25746" s="49" t="s">
        <v>207</v>
      </c>
    </row>
    <row r="25747" spans="2:3" hidden="1">
      <c r="B25747" s="49" t="s">
        <v>23783</v>
      </c>
      <c r="C25747" s="49" t="s">
        <v>207</v>
      </c>
    </row>
    <row r="25748" spans="2:3" hidden="1">
      <c r="B25748" s="49" t="s">
        <v>23784</v>
      </c>
      <c r="C25748" s="49" t="s">
        <v>207</v>
      </c>
    </row>
    <row r="25749" spans="2:3" hidden="1">
      <c r="B25749" s="49" t="s">
        <v>23785</v>
      </c>
      <c r="C25749" s="49" t="s">
        <v>207</v>
      </c>
    </row>
    <row r="25750" spans="2:3" hidden="1">
      <c r="B25750" s="49" t="s">
        <v>23786</v>
      </c>
      <c r="C25750" s="49" t="s">
        <v>207</v>
      </c>
    </row>
    <row r="25751" spans="2:3" hidden="1">
      <c r="B25751" s="49" t="s">
        <v>23787</v>
      </c>
      <c r="C25751" s="49" t="s">
        <v>207</v>
      </c>
    </row>
    <row r="25752" spans="2:3" hidden="1">
      <c r="B25752" s="49" t="s">
        <v>23788</v>
      </c>
      <c r="C25752" s="49" t="s">
        <v>207</v>
      </c>
    </row>
    <row r="25753" spans="2:3" hidden="1">
      <c r="B25753" s="49" t="s">
        <v>23789</v>
      </c>
      <c r="C25753" s="49" t="s">
        <v>207</v>
      </c>
    </row>
    <row r="25754" spans="2:3" hidden="1">
      <c r="B25754" s="49" t="s">
        <v>23790</v>
      </c>
      <c r="C25754" s="49" t="s">
        <v>207</v>
      </c>
    </row>
    <row r="25755" spans="2:3" hidden="1">
      <c r="B25755" s="49" t="s">
        <v>23791</v>
      </c>
      <c r="C25755" s="49" t="s">
        <v>207</v>
      </c>
    </row>
    <row r="25756" spans="2:3" hidden="1">
      <c r="B25756" s="49" t="s">
        <v>23792</v>
      </c>
      <c r="C25756" s="49" t="s">
        <v>207</v>
      </c>
    </row>
    <row r="25757" spans="2:3" hidden="1">
      <c r="B25757" s="49" t="s">
        <v>23793</v>
      </c>
      <c r="C25757" s="49" t="s">
        <v>207</v>
      </c>
    </row>
    <row r="25758" spans="2:3" hidden="1">
      <c r="B25758" s="49" t="s">
        <v>23794</v>
      </c>
      <c r="C25758" s="49" t="s">
        <v>207</v>
      </c>
    </row>
    <row r="25759" spans="2:3" hidden="1">
      <c r="B25759" s="49" t="s">
        <v>23795</v>
      </c>
      <c r="C25759" s="49" t="s">
        <v>207</v>
      </c>
    </row>
    <row r="25760" spans="2:3" hidden="1">
      <c r="B25760" s="49" t="s">
        <v>23796</v>
      </c>
      <c r="C25760" s="49" t="s">
        <v>207</v>
      </c>
    </row>
    <row r="25761" spans="2:3" hidden="1">
      <c r="B25761" s="49" t="s">
        <v>23797</v>
      </c>
      <c r="C25761" s="49" t="s">
        <v>207</v>
      </c>
    </row>
    <row r="25762" spans="2:3" hidden="1">
      <c r="B25762" s="49" t="s">
        <v>23798</v>
      </c>
      <c r="C25762" s="49" t="s">
        <v>207</v>
      </c>
    </row>
    <row r="25763" spans="2:3" hidden="1">
      <c r="B25763" s="49" t="s">
        <v>23799</v>
      </c>
      <c r="C25763" s="49" t="s">
        <v>207</v>
      </c>
    </row>
    <row r="25764" spans="2:3" hidden="1">
      <c r="B25764" s="49" t="s">
        <v>23800</v>
      </c>
      <c r="C25764" s="49" t="s">
        <v>207</v>
      </c>
    </row>
    <row r="25765" spans="2:3" hidden="1">
      <c r="B25765" s="49" t="s">
        <v>23801</v>
      </c>
      <c r="C25765" s="49" t="s">
        <v>207</v>
      </c>
    </row>
    <row r="25766" spans="2:3" hidden="1">
      <c r="B25766" s="49" t="s">
        <v>23802</v>
      </c>
      <c r="C25766" s="49" t="s">
        <v>207</v>
      </c>
    </row>
    <row r="25767" spans="2:3" hidden="1">
      <c r="B25767" s="49" t="s">
        <v>23803</v>
      </c>
      <c r="C25767" s="49" t="s">
        <v>207</v>
      </c>
    </row>
    <row r="25768" spans="2:3" hidden="1">
      <c r="B25768" s="49" t="s">
        <v>23804</v>
      </c>
      <c r="C25768" s="49" t="s">
        <v>207</v>
      </c>
    </row>
    <row r="25769" spans="2:3" hidden="1">
      <c r="B25769" s="49" t="s">
        <v>23805</v>
      </c>
      <c r="C25769" s="49" t="s">
        <v>207</v>
      </c>
    </row>
    <row r="25770" spans="2:3" hidden="1">
      <c r="B25770" s="49" t="s">
        <v>23806</v>
      </c>
      <c r="C25770" s="49" t="s">
        <v>207</v>
      </c>
    </row>
    <row r="25771" spans="2:3" hidden="1">
      <c r="B25771" s="49" t="s">
        <v>23807</v>
      </c>
      <c r="C25771" s="49" t="s">
        <v>207</v>
      </c>
    </row>
    <row r="25772" spans="2:3" hidden="1">
      <c r="B25772" s="49" t="s">
        <v>23808</v>
      </c>
      <c r="C25772" s="49" t="s">
        <v>207</v>
      </c>
    </row>
    <row r="25773" spans="2:3" hidden="1">
      <c r="B25773" s="49" t="s">
        <v>23809</v>
      </c>
      <c r="C25773" s="49" t="s">
        <v>207</v>
      </c>
    </row>
    <row r="25774" spans="2:3" hidden="1">
      <c r="B25774" s="49" t="s">
        <v>23810</v>
      </c>
      <c r="C25774" s="49" t="s">
        <v>207</v>
      </c>
    </row>
    <row r="25775" spans="2:3" hidden="1">
      <c r="B25775" s="49" t="s">
        <v>23811</v>
      </c>
      <c r="C25775" s="49" t="s">
        <v>207</v>
      </c>
    </row>
    <row r="25776" spans="2:3" hidden="1">
      <c r="B25776" s="49" t="s">
        <v>23812</v>
      </c>
      <c r="C25776" s="49" t="s">
        <v>207</v>
      </c>
    </row>
    <row r="25777" spans="2:3" hidden="1">
      <c r="B25777" s="49" t="s">
        <v>23813</v>
      </c>
      <c r="C25777" s="49" t="s">
        <v>207</v>
      </c>
    </row>
    <row r="25778" spans="2:3" hidden="1">
      <c r="B25778" s="49" t="s">
        <v>23814</v>
      </c>
      <c r="C25778" s="49" t="s">
        <v>207</v>
      </c>
    </row>
    <row r="25779" spans="2:3" hidden="1">
      <c r="B25779" s="49" t="s">
        <v>23815</v>
      </c>
      <c r="C25779" s="49" t="s">
        <v>207</v>
      </c>
    </row>
    <row r="25780" spans="2:3" hidden="1">
      <c r="B25780" s="49" t="s">
        <v>23816</v>
      </c>
      <c r="C25780" s="49" t="s">
        <v>207</v>
      </c>
    </row>
    <row r="25781" spans="2:3" hidden="1">
      <c r="B25781" s="49" t="s">
        <v>23817</v>
      </c>
      <c r="C25781" s="49" t="s">
        <v>207</v>
      </c>
    </row>
    <row r="25782" spans="2:3" hidden="1">
      <c r="B25782" s="49" t="s">
        <v>23818</v>
      </c>
      <c r="C25782" s="49" t="s">
        <v>207</v>
      </c>
    </row>
    <row r="25783" spans="2:3" hidden="1">
      <c r="B25783" s="49" t="s">
        <v>23819</v>
      </c>
      <c r="C25783" s="49" t="s">
        <v>207</v>
      </c>
    </row>
    <row r="25784" spans="2:3" hidden="1">
      <c r="B25784" s="49" t="s">
        <v>23820</v>
      </c>
      <c r="C25784" s="49" t="s">
        <v>207</v>
      </c>
    </row>
    <row r="25785" spans="2:3" hidden="1">
      <c r="B25785" s="49" t="s">
        <v>23821</v>
      </c>
      <c r="C25785" s="49" t="s">
        <v>207</v>
      </c>
    </row>
    <row r="25786" spans="2:3" hidden="1">
      <c r="B25786" s="49" t="s">
        <v>23822</v>
      </c>
      <c r="C25786" s="49" t="s">
        <v>207</v>
      </c>
    </row>
    <row r="25787" spans="2:3" hidden="1">
      <c r="B25787" s="49" t="s">
        <v>23823</v>
      </c>
      <c r="C25787" s="49" t="s">
        <v>207</v>
      </c>
    </row>
    <row r="25788" spans="2:3" hidden="1">
      <c r="B25788" s="49" t="s">
        <v>23824</v>
      </c>
      <c r="C25788" s="49" t="s">
        <v>207</v>
      </c>
    </row>
    <row r="25789" spans="2:3" hidden="1">
      <c r="B25789" s="49" t="s">
        <v>23825</v>
      </c>
      <c r="C25789" s="49" t="s">
        <v>207</v>
      </c>
    </row>
    <row r="25790" spans="2:3" hidden="1">
      <c r="B25790" s="49" t="s">
        <v>23826</v>
      </c>
      <c r="C25790" s="49" t="s">
        <v>207</v>
      </c>
    </row>
    <row r="25791" spans="2:3" hidden="1">
      <c r="B25791" s="49" t="s">
        <v>23827</v>
      </c>
      <c r="C25791" s="49" t="s">
        <v>207</v>
      </c>
    </row>
    <row r="25792" spans="2:3" hidden="1">
      <c r="B25792" s="49" t="s">
        <v>23828</v>
      </c>
      <c r="C25792" s="49" t="s">
        <v>207</v>
      </c>
    </row>
    <row r="25793" spans="2:3" hidden="1">
      <c r="B25793" s="49" t="s">
        <v>23829</v>
      </c>
      <c r="C25793" s="49" t="s">
        <v>207</v>
      </c>
    </row>
    <row r="25794" spans="2:3" hidden="1">
      <c r="B25794" s="49" t="s">
        <v>23830</v>
      </c>
      <c r="C25794" s="49" t="s">
        <v>207</v>
      </c>
    </row>
    <row r="25795" spans="2:3" hidden="1">
      <c r="B25795" s="49" t="s">
        <v>23831</v>
      </c>
      <c r="C25795" s="49" t="s">
        <v>207</v>
      </c>
    </row>
    <row r="25796" spans="2:3" hidden="1">
      <c r="B25796" s="49" t="s">
        <v>23832</v>
      </c>
      <c r="C25796" s="49" t="s">
        <v>207</v>
      </c>
    </row>
    <row r="25797" spans="2:3" hidden="1">
      <c r="B25797" s="49" t="s">
        <v>23833</v>
      </c>
      <c r="C25797" s="49" t="s">
        <v>207</v>
      </c>
    </row>
    <row r="25798" spans="2:3" hidden="1">
      <c r="B25798" s="49" t="s">
        <v>23834</v>
      </c>
      <c r="C25798" s="49" t="s">
        <v>207</v>
      </c>
    </row>
    <row r="25799" spans="2:3" hidden="1">
      <c r="B25799" s="49" t="s">
        <v>23835</v>
      </c>
      <c r="C25799" s="49" t="s">
        <v>207</v>
      </c>
    </row>
    <row r="25800" spans="2:3" hidden="1">
      <c r="B25800" s="49" t="s">
        <v>23836</v>
      </c>
      <c r="C25800" s="49" t="s">
        <v>207</v>
      </c>
    </row>
    <row r="25801" spans="2:3" hidden="1">
      <c r="B25801" s="49" t="s">
        <v>23837</v>
      </c>
      <c r="C25801" s="49" t="s">
        <v>207</v>
      </c>
    </row>
    <row r="25802" spans="2:3" hidden="1">
      <c r="B25802" s="49" t="s">
        <v>23838</v>
      </c>
      <c r="C25802" s="49" t="s">
        <v>207</v>
      </c>
    </row>
    <row r="25803" spans="2:3" hidden="1">
      <c r="B25803" s="49" t="s">
        <v>23839</v>
      </c>
      <c r="C25803" s="49" t="s">
        <v>207</v>
      </c>
    </row>
    <row r="25804" spans="2:3" hidden="1">
      <c r="B25804" s="49" t="s">
        <v>23840</v>
      </c>
      <c r="C25804" s="49" t="s">
        <v>207</v>
      </c>
    </row>
    <row r="25805" spans="2:3" hidden="1">
      <c r="B25805" s="49" t="s">
        <v>23841</v>
      </c>
      <c r="C25805" s="49" t="s">
        <v>207</v>
      </c>
    </row>
    <row r="25806" spans="2:3" hidden="1">
      <c r="B25806" s="49" t="s">
        <v>23842</v>
      </c>
      <c r="C25806" s="49" t="s">
        <v>207</v>
      </c>
    </row>
    <row r="25807" spans="2:3" hidden="1">
      <c r="B25807" s="49" t="s">
        <v>23843</v>
      </c>
      <c r="C25807" s="49" t="s">
        <v>207</v>
      </c>
    </row>
    <row r="25808" spans="2:3" hidden="1">
      <c r="B25808" s="49" t="s">
        <v>23844</v>
      </c>
      <c r="C25808" s="49" t="s">
        <v>207</v>
      </c>
    </row>
    <row r="25809" spans="2:3" hidden="1">
      <c r="B25809" s="49" t="s">
        <v>23845</v>
      </c>
      <c r="C25809" s="49" t="s">
        <v>207</v>
      </c>
    </row>
    <row r="25810" spans="2:3" hidden="1">
      <c r="B25810" s="49" t="s">
        <v>23846</v>
      </c>
      <c r="C25810" s="49" t="s">
        <v>207</v>
      </c>
    </row>
    <row r="25811" spans="2:3" hidden="1">
      <c r="B25811" s="49" t="s">
        <v>23847</v>
      </c>
      <c r="C25811" s="49" t="s">
        <v>207</v>
      </c>
    </row>
    <row r="25812" spans="2:3" hidden="1">
      <c r="B25812" s="49" t="s">
        <v>23848</v>
      </c>
      <c r="C25812" s="49" t="s">
        <v>207</v>
      </c>
    </row>
    <row r="25813" spans="2:3" hidden="1">
      <c r="B25813" s="49" t="s">
        <v>23849</v>
      </c>
      <c r="C25813" s="49" t="s">
        <v>207</v>
      </c>
    </row>
    <row r="25814" spans="2:3" hidden="1">
      <c r="B25814" s="49" t="s">
        <v>23850</v>
      </c>
      <c r="C25814" s="49" t="s">
        <v>207</v>
      </c>
    </row>
    <row r="25815" spans="2:3" hidden="1">
      <c r="B25815" s="49" t="s">
        <v>23851</v>
      </c>
      <c r="C25815" s="49" t="s">
        <v>207</v>
      </c>
    </row>
    <row r="25816" spans="2:3" hidden="1">
      <c r="B25816" s="49" t="s">
        <v>23852</v>
      </c>
      <c r="C25816" s="49" t="s">
        <v>207</v>
      </c>
    </row>
    <row r="25817" spans="2:3" hidden="1">
      <c r="B25817" s="49" t="s">
        <v>23853</v>
      </c>
      <c r="C25817" s="49" t="s">
        <v>207</v>
      </c>
    </row>
    <row r="25818" spans="2:3" hidden="1">
      <c r="B25818" s="49" t="s">
        <v>23854</v>
      </c>
      <c r="C25818" s="49" t="s">
        <v>207</v>
      </c>
    </row>
    <row r="25819" spans="2:3" hidden="1">
      <c r="B25819" s="49" t="s">
        <v>23855</v>
      </c>
      <c r="C25819" s="49" t="s">
        <v>207</v>
      </c>
    </row>
    <row r="25820" spans="2:3" hidden="1">
      <c r="B25820" s="49" t="s">
        <v>23856</v>
      </c>
      <c r="C25820" s="49" t="s">
        <v>207</v>
      </c>
    </row>
    <row r="25821" spans="2:3" hidden="1">
      <c r="B25821" s="49" t="s">
        <v>23857</v>
      </c>
      <c r="C25821" s="49" t="s">
        <v>207</v>
      </c>
    </row>
    <row r="25822" spans="2:3" hidden="1">
      <c r="B25822" s="49" t="s">
        <v>23858</v>
      </c>
      <c r="C25822" s="49" t="s">
        <v>207</v>
      </c>
    </row>
    <row r="25823" spans="2:3" hidden="1">
      <c r="B25823" s="49" t="s">
        <v>23859</v>
      </c>
      <c r="C25823" s="49" t="s">
        <v>207</v>
      </c>
    </row>
    <row r="25824" spans="2:3" hidden="1">
      <c r="B25824" s="49" t="s">
        <v>23860</v>
      </c>
      <c r="C25824" s="49" t="s">
        <v>207</v>
      </c>
    </row>
    <row r="25825" spans="2:3" hidden="1">
      <c r="B25825" s="49" t="s">
        <v>23861</v>
      </c>
      <c r="C25825" s="49" t="s">
        <v>207</v>
      </c>
    </row>
    <row r="25826" spans="2:3" hidden="1">
      <c r="B25826" s="49" t="s">
        <v>23862</v>
      </c>
      <c r="C25826" s="49" t="s">
        <v>207</v>
      </c>
    </row>
    <row r="25827" spans="2:3" hidden="1">
      <c r="B25827" s="49" t="s">
        <v>23863</v>
      </c>
      <c r="C25827" s="49" t="s">
        <v>207</v>
      </c>
    </row>
    <row r="25828" spans="2:3" hidden="1">
      <c r="B25828" s="49" t="s">
        <v>23864</v>
      </c>
      <c r="C25828" s="49" t="s">
        <v>207</v>
      </c>
    </row>
    <row r="25829" spans="2:3" hidden="1">
      <c r="B25829" s="49" t="s">
        <v>23865</v>
      </c>
      <c r="C25829" s="49" t="s">
        <v>207</v>
      </c>
    </row>
    <row r="25830" spans="2:3" hidden="1">
      <c r="B25830" s="49" t="s">
        <v>23866</v>
      </c>
      <c r="C25830" s="49" t="s">
        <v>207</v>
      </c>
    </row>
    <row r="25831" spans="2:3" hidden="1">
      <c r="B25831" s="49" t="s">
        <v>23867</v>
      </c>
      <c r="C25831" s="49" t="s">
        <v>207</v>
      </c>
    </row>
    <row r="25832" spans="2:3" hidden="1">
      <c r="B25832" s="49" t="s">
        <v>23868</v>
      </c>
      <c r="C25832" s="49" t="s">
        <v>207</v>
      </c>
    </row>
    <row r="25833" spans="2:3" hidden="1">
      <c r="B25833" s="49" t="s">
        <v>23869</v>
      </c>
      <c r="C25833" s="49" t="s">
        <v>207</v>
      </c>
    </row>
    <row r="25834" spans="2:3" hidden="1">
      <c r="B25834" s="49" t="s">
        <v>23870</v>
      </c>
      <c r="C25834" s="49" t="s">
        <v>207</v>
      </c>
    </row>
    <row r="25835" spans="2:3" hidden="1">
      <c r="B25835" s="49" t="s">
        <v>23871</v>
      </c>
      <c r="C25835" s="49" t="s">
        <v>207</v>
      </c>
    </row>
    <row r="25836" spans="2:3" hidden="1">
      <c r="B25836" s="49" t="s">
        <v>23872</v>
      </c>
      <c r="C25836" s="49" t="s">
        <v>207</v>
      </c>
    </row>
    <row r="25837" spans="2:3" hidden="1">
      <c r="B25837" s="49" t="s">
        <v>23873</v>
      </c>
      <c r="C25837" s="49" t="s">
        <v>207</v>
      </c>
    </row>
    <row r="25838" spans="2:3" hidden="1">
      <c r="B25838" s="49" t="s">
        <v>23874</v>
      </c>
      <c r="C25838" s="49" t="s">
        <v>207</v>
      </c>
    </row>
    <row r="25839" spans="2:3" hidden="1">
      <c r="B25839" s="49" t="s">
        <v>23875</v>
      </c>
      <c r="C25839" s="49" t="s">
        <v>207</v>
      </c>
    </row>
    <row r="25840" spans="2:3" hidden="1">
      <c r="B25840" s="49" t="s">
        <v>23876</v>
      </c>
      <c r="C25840" s="49" t="s">
        <v>207</v>
      </c>
    </row>
    <row r="25841" spans="2:3" hidden="1">
      <c r="B25841" s="49" t="s">
        <v>23877</v>
      </c>
      <c r="C25841" s="49" t="s">
        <v>207</v>
      </c>
    </row>
    <row r="25842" spans="2:3" hidden="1">
      <c r="B25842" s="49" t="s">
        <v>23878</v>
      </c>
      <c r="C25842" s="49" t="s">
        <v>207</v>
      </c>
    </row>
    <row r="25843" spans="2:3" hidden="1">
      <c r="B25843" s="49" t="s">
        <v>23879</v>
      </c>
      <c r="C25843" s="49" t="s">
        <v>207</v>
      </c>
    </row>
    <row r="25844" spans="2:3" hidden="1">
      <c r="B25844" s="49" t="s">
        <v>23880</v>
      </c>
      <c r="C25844" s="49" t="s">
        <v>207</v>
      </c>
    </row>
    <row r="25845" spans="2:3" hidden="1">
      <c r="B25845" s="49" t="s">
        <v>23881</v>
      </c>
      <c r="C25845" s="49" t="s">
        <v>207</v>
      </c>
    </row>
    <row r="25846" spans="2:3" hidden="1">
      <c r="B25846" s="49" t="s">
        <v>23882</v>
      </c>
      <c r="C25846" s="49" t="s">
        <v>207</v>
      </c>
    </row>
    <row r="25847" spans="2:3" hidden="1">
      <c r="B25847" s="49" t="s">
        <v>23883</v>
      </c>
      <c r="C25847" s="49" t="s">
        <v>207</v>
      </c>
    </row>
    <row r="25848" spans="2:3" hidden="1">
      <c r="B25848" s="49" t="s">
        <v>23884</v>
      </c>
      <c r="C25848" s="49" t="s">
        <v>207</v>
      </c>
    </row>
    <row r="25849" spans="2:3" hidden="1">
      <c r="B25849" s="49" t="s">
        <v>23885</v>
      </c>
      <c r="C25849" s="49" t="s">
        <v>207</v>
      </c>
    </row>
    <row r="25850" spans="2:3" hidden="1">
      <c r="B25850" s="49" t="s">
        <v>23886</v>
      </c>
      <c r="C25850" s="49" t="s">
        <v>207</v>
      </c>
    </row>
    <row r="25851" spans="2:3" hidden="1">
      <c r="B25851" s="49" t="s">
        <v>23887</v>
      </c>
      <c r="C25851" s="49" t="s">
        <v>207</v>
      </c>
    </row>
    <row r="25852" spans="2:3" hidden="1">
      <c r="B25852" s="49" t="s">
        <v>23888</v>
      </c>
      <c r="C25852" s="49" t="s">
        <v>207</v>
      </c>
    </row>
    <row r="25853" spans="2:3" hidden="1">
      <c r="B25853" s="49" t="s">
        <v>23889</v>
      </c>
      <c r="C25853" s="49" t="s">
        <v>207</v>
      </c>
    </row>
    <row r="25854" spans="2:3" hidden="1">
      <c r="B25854" s="49" t="s">
        <v>23890</v>
      </c>
      <c r="C25854" s="49" t="s">
        <v>207</v>
      </c>
    </row>
    <row r="25855" spans="2:3" hidden="1">
      <c r="B25855" s="49" t="s">
        <v>23891</v>
      </c>
      <c r="C25855" s="49" t="s">
        <v>207</v>
      </c>
    </row>
    <row r="25856" spans="2:3" hidden="1">
      <c r="B25856" s="49" t="s">
        <v>23892</v>
      </c>
      <c r="C25856" s="49" t="s">
        <v>207</v>
      </c>
    </row>
    <row r="25857" spans="2:3" hidden="1">
      <c r="B25857" s="49" t="s">
        <v>23893</v>
      </c>
      <c r="C25857" s="49" t="s">
        <v>207</v>
      </c>
    </row>
    <row r="25858" spans="2:3" hidden="1">
      <c r="B25858" s="49" t="s">
        <v>23894</v>
      </c>
      <c r="C25858" s="49" t="s">
        <v>207</v>
      </c>
    </row>
    <row r="25859" spans="2:3" hidden="1">
      <c r="B25859" s="49" t="s">
        <v>23895</v>
      </c>
      <c r="C25859" s="49" t="s">
        <v>207</v>
      </c>
    </row>
    <row r="25860" spans="2:3" hidden="1">
      <c r="B25860" s="49" t="s">
        <v>23896</v>
      </c>
      <c r="C25860" s="49" t="s">
        <v>207</v>
      </c>
    </row>
    <row r="25861" spans="2:3" hidden="1">
      <c r="B25861" s="49" t="s">
        <v>23897</v>
      </c>
      <c r="C25861" s="49" t="s">
        <v>207</v>
      </c>
    </row>
    <row r="25862" spans="2:3" hidden="1">
      <c r="B25862" s="49" t="s">
        <v>23898</v>
      </c>
      <c r="C25862" s="49" t="s">
        <v>207</v>
      </c>
    </row>
    <row r="25863" spans="2:3" hidden="1">
      <c r="B25863" s="49" t="s">
        <v>23899</v>
      </c>
      <c r="C25863" s="49" t="s">
        <v>207</v>
      </c>
    </row>
    <row r="25864" spans="2:3" hidden="1">
      <c r="B25864" s="49" t="s">
        <v>23900</v>
      </c>
      <c r="C25864" s="49" t="s">
        <v>207</v>
      </c>
    </row>
    <row r="25865" spans="2:3" hidden="1">
      <c r="B25865" s="49" t="s">
        <v>23901</v>
      </c>
      <c r="C25865" s="49" t="s">
        <v>207</v>
      </c>
    </row>
    <row r="25866" spans="2:3" hidden="1">
      <c r="B25866" s="49" t="s">
        <v>23902</v>
      </c>
      <c r="C25866" s="49" t="s">
        <v>207</v>
      </c>
    </row>
    <row r="25867" spans="2:3" hidden="1">
      <c r="B25867" s="49" t="s">
        <v>23903</v>
      </c>
      <c r="C25867" s="49" t="s">
        <v>207</v>
      </c>
    </row>
    <row r="25868" spans="2:3" hidden="1">
      <c r="B25868" s="49" t="s">
        <v>23904</v>
      </c>
      <c r="C25868" s="49" t="s">
        <v>207</v>
      </c>
    </row>
    <row r="25869" spans="2:3" hidden="1">
      <c r="B25869" s="49" t="s">
        <v>23905</v>
      </c>
      <c r="C25869" s="49" t="s">
        <v>207</v>
      </c>
    </row>
    <row r="25870" spans="2:3" hidden="1">
      <c r="B25870" s="49" t="s">
        <v>23906</v>
      </c>
      <c r="C25870" s="49" t="s">
        <v>207</v>
      </c>
    </row>
    <row r="25871" spans="2:3" hidden="1">
      <c r="B25871" s="49" t="s">
        <v>23907</v>
      </c>
      <c r="C25871" s="49" t="s">
        <v>207</v>
      </c>
    </row>
    <row r="25872" spans="2:3" hidden="1">
      <c r="B25872" s="49" t="s">
        <v>23908</v>
      </c>
      <c r="C25872" s="49" t="s">
        <v>207</v>
      </c>
    </row>
    <row r="25873" spans="2:3" hidden="1">
      <c r="B25873" s="49" t="s">
        <v>23909</v>
      </c>
      <c r="C25873" s="49" t="s">
        <v>207</v>
      </c>
    </row>
    <row r="25874" spans="2:3" hidden="1">
      <c r="B25874" s="49" t="s">
        <v>23910</v>
      </c>
      <c r="C25874" s="49" t="s">
        <v>207</v>
      </c>
    </row>
    <row r="25875" spans="2:3" hidden="1">
      <c r="B25875" s="49" t="s">
        <v>23911</v>
      </c>
      <c r="C25875" s="49" t="s">
        <v>207</v>
      </c>
    </row>
    <row r="25876" spans="2:3" hidden="1">
      <c r="B25876" s="49" t="s">
        <v>23912</v>
      </c>
      <c r="C25876" s="49" t="s">
        <v>207</v>
      </c>
    </row>
    <row r="25877" spans="2:3" hidden="1">
      <c r="B25877" s="49" t="s">
        <v>23913</v>
      </c>
      <c r="C25877" s="49" t="s">
        <v>207</v>
      </c>
    </row>
    <row r="25878" spans="2:3" hidden="1">
      <c r="B25878" s="49" t="s">
        <v>23914</v>
      </c>
      <c r="C25878" s="49" t="s">
        <v>207</v>
      </c>
    </row>
    <row r="25879" spans="2:3" hidden="1">
      <c r="B25879" s="49" t="s">
        <v>23915</v>
      </c>
      <c r="C25879" s="49" t="s">
        <v>207</v>
      </c>
    </row>
    <row r="25880" spans="2:3" hidden="1">
      <c r="B25880" s="49" t="s">
        <v>23916</v>
      </c>
      <c r="C25880" s="49" t="s">
        <v>207</v>
      </c>
    </row>
    <row r="25881" spans="2:3" hidden="1">
      <c r="B25881" s="49" t="s">
        <v>23917</v>
      </c>
      <c r="C25881" s="49" t="s">
        <v>207</v>
      </c>
    </row>
    <row r="25882" spans="2:3" hidden="1">
      <c r="B25882" s="49" t="s">
        <v>23918</v>
      </c>
      <c r="C25882" s="49" t="s">
        <v>207</v>
      </c>
    </row>
    <row r="25883" spans="2:3" hidden="1">
      <c r="B25883" s="49" t="s">
        <v>23919</v>
      </c>
      <c r="C25883" s="49" t="s">
        <v>207</v>
      </c>
    </row>
    <row r="25884" spans="2:3" hidden="1">
      <c r="B25884" s="49" t="s">
        <v>23920</v>
      </c>
      <c r="C25884" s="49" t="s">
        <v>207</v>
      </c>
    </row>
    <row r="25885" spans="2:3" hidden="1">
      <c r="B25885" s="49" t="s">
        <v>23921</v>
      </c>
      <c r="C25885" s="49" t="s">
        <v>207</v>
      </c>
    </row>
    <row r="25886" spans="2:3" hidden="1">
      <c r="B25886" s="49" t="s">
        <v>23922</v>
      </c>
      <c r="C25886" s="49" t="s">
        <v>207</v>
      </c>
    </row>
    <row r="25887" spans="2:3" hidden="1">
      <c r="B25887" s="49" t="s">
        <v>23923</v>
      </c>
      <c r="C25887" s="49" t="s">
        <v>207</v>
      </c>
    </row>
    <row r="25888" spans="2:3" hidden="1">
      <c r="B25888" s="49" t="s">
        <v>23924</v>
      </c>
      <c r="C25888" s="49" t="s">
        <v>207</v>
      </c>
    </row>
    <row r="25889" spans="2:3" hidden="1">
      <c r="B25889" s="49" t="s">
        <v>23925</v>
      </c>
      <c r="C25889" s="49" t="s">
        <v>207</v>
      </c>
    </row>
    <row r="25890" spans="2:3" hidden="1">
      <c r="B25890" s="49" t="s">
        <v>23926</v>
      </c>
      <c r="C25890" s="49" t="s">
        <v>207</v>
      </c>
    </row>
    <row r="25891" spans="2:3" hidden="1">
      <c r="B25891" s="49" t="s">
        <v>23927</v>
      </c>
      <c r="C25891" s="49" t="s">
        <v>207</v>
      </c>
    </row>
    <row r="25892" spans="2:3" hidden="1">
      <c r="B25892" s="49" t="s">
        <v>23928</v>
      </c>
      <c r="C25892" s="49" t="s">
        <v>207</v>
      </c>
    </row>
    <row r="25893" spans="2:3" hidden="1">
      <c r="B25893" s="49" t="s">
        <v>23929</v>
      </c>
      <c r="C25893" s="49" t="s">
        <v>207</v>
      </c>
    </row>
    <row r="25894" spans="2:3" hidden="1">
      <c r="B25894" s="49" t="s">
        <v>23930</v>
      </c>
      <c r="C25894" s="49" t="s">
        <v>207</v>
      </c>
    </row>
    <row r="25895" spans="2:3" hidden="1">
      <c r="B25895" s="49" t="s">
        <v>23931</v>
      </c>
      <c r="C25895" s="49" t="s">
        <v>207</v>
      </c>
    </row>
    <row r="25896" spans="2:3" hidden="1">
      <c r="B25896" s="49" t="s">
        <v>23932</v>
      </c>
      <c r="C25896" s="49" t="s">
        <v>207</v>
      </c>
    </row>
    <row r="25897" spans="2:3" hidden="1">
      <c r="B25897" s="49" t="s">
        <v>23933</v>
      </c>
      <c r="C25897" s="49" t="s">
        <v>207</v>
      </c>
    </row>
    <row r="25898" spans="2:3" hidden="1">
      <c r="B25898" s="49" t="s">
        <v>23934</v>
      </c>
      <c r="C25898" s="49" t="s">
        <v>207</v>
      </c>
    </row>
    <row r="25899" spans="2:3" hidden="1">
      <c r="B25899" s="49" t="s">
        <v>23935</v>
      </c>
      <c r="C25899" s="49" t="s">
        <v>207</v>
      </c>
    </row>
    <row r="25900" spans="2:3" hidden="1">
      <c r="B25900" s="49" t="s">
        <v>23936</v>
      </c>
      <c r="C25900" s="49" t="s">
        <v>207</v>
      </c>
    </row>
    <row r="25901" spans="2:3" hidden="1">
      <c r="B25901" s="49" t="s">
        <v>23937</v>
      </c>
      <c r="C25901" s="49" t="s">
        <v>207</v>
      </c>
    </row>
    <row r="25902" spans="2:3" hidden="1">
      <c r="B25902" s="49" t="s">
        <v>23938</v>
      </c>
      <c r="C25902" s="49" t="s">
        <v>207</v>
      </c>
    </row>
    <row r="25903" spans="2:3" hidden="1">
      <c r="B25903" s="49" t="s">
        <v>23939</v>
      </c>
      <c r="C25903" s="49" t="s">
        <v>207</v>
      </c>
    </row>
    <row r="25904" spans="2:3" hidden="1">
      <c r="B25904" s="49" t="s">
        <v>23940</v>
      </c>
      <c r="C25904" s="49" t="s">
        <v>207</v>
      </c>
    </row>
    <row r="25905" spans="2:3" hidden="1">
      <c r="B25905" s="49" t="s">
        <v>23941</v>
      </c>
      <c r="C25905" s="49" t="s">
        <v>207</v>
      </c>
    </row>
    <row r="25906" spans="2:3" hidden="1">
      <c r="B25906" s="49" t="s">
        <v>23942</v>
      </c>
      <c r="C25906" s="49" t="s">
        <v>207</v>
      </c>
    </row>
    <row r="25907" spans="2:3" hidden="1">
      <c r="B25907" s="49" t="s">
        <v>23943</v>
      </c>
      <c r="C25907" s="49" t="s">
        <v>207</v>
      </c>
    </row>
    <row r="25908" spans="2:3" hidden="1">
      <c r="B25908" s="49" t="s">
        <v>23944</v>
      </c>
      <c r="C25908" s="49" t="s">
        <v>207</v>
      </c>
    </row>
    <row r="25909" spans="2:3" hidden="1">
      <c r="B25909" s="49" t="s">
        <v>23945</v>
      </c>
      <c r="C25909" s="49" t="s">
        <v>207</v>
      </c>
    </row>
    <row r="25910" spans="2:3" hidden="1">
      <c r="B25910" s="49" t="s">
        <v>23946</v>
      </c>
      <c r="C25910" s="49" t="s">
        <v>207</v>
      </c>
    </row>
    <row r="25911" spans="2:3" hidden="1">
      <c r="B25911" s="49" t="s">
        <v>23947</v>
      </c>
      <c r="C25911" s="49" t="s">
        <v>207</v>
      </c>
    </row>
    <row r="25912" spans="2:3" hidden="1">
      <c r="B25912" s="49" t="s">
        <v>23948</v>
      </c>
      <c r="C25912" s="49" t="s">
        <v>207</v>
      </c>
    </row>
    <row r="25913" spans="2:3" hidden="1">
      <c r="B25913" s="49" t="s">
        <v>23949</v>
      </c>
      <c r="C25913" s="49" t="s">
        <v>207</v>
      </c>
    </row>
    <row r="25914" spans="2:3" hidden="1">
      <c r="B25914" s="49" t="s">
        <v>23950</v>
      </c>
      <c r="C25914" s="49" t="s">
        <v>207</v>
      </c>
    </row>
    <row r="25915" spans="2:3" hidden="1">
      <c r="B25915" s="49" t="s">
        <v>23951</v>
      </c>
      <c r="C25915" s="49" t="s">
        <v>207</v>
      </c>
    </row>
    <row r="25916" spans="2:3" hidden="1">
      <c r="B25916" s="49" t="s">
        <v>23952</v>
      </c>
      <c r="C25916" s="49" t="s">
        <v>207</v>
      </c>
    </row>
    <row r="25917" spans="2:3" hidden="1">
      <c r="B25917" s="49" t="s">
        <v>23953</v>
      </c>
      <c r="C25917" s="49" t="s">
        <v>207</v>
      </c>
    </row>
    <row r="25918" spans="2:3" hidden="1">
      <c r="B25918" s="49" t="s">
        <v>23954</v>
      </c>
      <c r="C25918" s="49" t="s">
        <v>207</v>
      </c>
    </row>
    <row r="25919" spans="2:3" hidden="1">
      <c r="B25919" s="49" t="s">
        <v>23955</v>
      </c>
      <c r="C25919" s="49" t="s">
        <v>207</v>
      </c>
    </row>
    <row r="25920" spans="2:3" hidden="1">
      <c r="B25920" s="49" t="s">
        <v>23956</v>
      </c>
      <c r="C25920" s="49" t="s">
        <v>207</v>
      </c>
    </row>
    <row r="25921" spans="2:3" hidden="1">
      <c r="B25921" s="49" t="s">
        <v>23957</v>
      </c>
      <c r="C25921" s="49" t="s">
        <v>207</v>
      </c>
    </row>
    <row r="25922" spans="2:3" hidden="1">
      <c r="B25922" s="49" t="s">
        <v>23958</v>
      </c>
      <c r="C25922" s="49" t="s">
        <v>207</v>
      </c>
    </row>
    <row r="25923" spans="2:3" hidden="1">
      <c r="B25923" s="49" t="s">
        <v>23959</v>
      </c>
      <c r="C25923" s="49" t="s">
        <v>207</v>
      </c>
    </row>
    <row r="25924" spans="2:3" hidden="1">
      <c r="B25924" s="49" t="s">
        <v>23960</v>
      </c>
      <c r="C25924" s="49" t="s">
        <v>207</v>
      </c>
    </row>
    <row r="25925" spans="2:3" hidden="1">
      <c r="B25925" s="49" t="s">
        <v>23961</v>
      </c>
      <c r="C25925" s="49" t="s">
        <v>207</v>
      </c>
    </row>
    <row r="25926" spans="2:3" hidden="1">
      <c r="B25926" s="49" t="s">
        <v>23962</v>
      </c>
      <c r="C25926" s="49" t="s">
        <v>207</v>
      </c>
    </row>
    <row r="25927" spans="2:3" hidden="1">
      <c r="B25927" s="49" t="s">
        <v>23963</v>
      </c>
      <c r="C25927" s="49" t="s">
        <v>207</v>
      </c>
    </row>
    <row r="25928" spans="2:3" hidden="1">
      <c r="B25928" s="49" t="s">
        <v>23964</v>
      </c>
      <c r="C25928" s="49" t="s">
        <v>207</v>
      </c>
    </row>
    <row r="25929" spans="2:3" hidden="1">
      <c r="B25929" s="49" t="s">
        <v>23965</v>
      </c>
      <c r="C25929" s="49" t="s">
        <v>207</v>
      </c>
    </row>
    <row r="25930" spans="2:3" hidden="1">
      <c r="B25930" s="49" t="s">
        <v>23966</v>
      </c>
      <c r="C25930" s="49" t="s">
        <v>207</v>
      </c>
    </row>
    <row r="25931" spans="2:3" hidden="1">
      <c r="B25931" s="49" t="s">
        <v>23967</v>
      </c>
      <c r="C25931" s="49" t="s">
        <v>207</v>
      </c>
    </row>
    <row r="25932" spans="2:3" hidden="1">
      <c r="B25932" s="49" t="s">
        <v>23968</v>
      </c>
      <c r="C25932" s="49" t="s">
        <v>207</v>
      </c>
    </row>
    <row r="25933" spans="2:3" hidden="1">
      <c r="B25933" s="49" t="s">
        <v>23969</v>
      </c>
      <c r="C25933" s="49" t="s">
        <v>207</v>
      </c>
    </row>
    <row r="25934" spans="2:3" hidden="1">
      <c r="B25934" s="49" t="s">
        <v>23970</v>
      </c>
      <c r="C25934" s="49" t="s">
        <v>207</v>
      </c>
    </row>
    <row r="25935" spans="2:3" hidden="1">
      <c r="B25935" s="49" t="s">
        <v>23971</v>
      </c>
      <c r="C25935" s="49" t="s">
        <v>207</v>
      </c>
    </row>
    <row r="25936" spans="2:3" hidden="1">
      <c r="B25936" s="49" t="s">
        <v>23972</v>
      </c>
      <c r="C25936" s="49" t="s">
        <v>207</v>
      </c>
    </row>
    <row r="25937" spans="2:3" hidden="1">
      <c r="B25937" s="49" t="s">
        <v>23973</v>
      </c>
      <c r="C25937" s="49" t="s">
        <v>207</v>
      </c>
    </row>
    <row r="25938" spans="2:3" hidden="1">
      <c r="B25938" s="49" t="s">
        <v>23974</v>
      </c>
      <c r="C25938" s="49" t="s">
        <v>207</v>
      </c>
    </row>
    <row r="25939" spans="2:3" hidden="1">
      <c r="B25939" s="49" t="s">
        <v>23975</v>
      </c>
      <c r="C25939" s="49" t="s">
        <v>207</v>
      </c>
    </row>
    <row r="25940" spans="2:3" hidden="1">
      <c r="B25940" s="49" t="s">
        <v>23976</v>
      </c>
      <c r="C25940" s="49" t="s">
        <v>207</v>
      </c>
    </row>
    <row r="25941" spans="2:3" hidden="1">
      <c r="B25941" s="49" t="s">
        <v>23977</v>
      </c>
      <c r="C25941" s="49" t="s">
        <v>207</v>
      </c>
    </row>
    <row r="25942" spans="2:3" hidden="1">
      <c r="B25942" s="49" t="s">
        <v>23978</v>
      </c>
      <c r="C25942" s="49" t="s">
        <v>207</v>
      </c>
    </row>
    <row r="25943" spans="2:3" hidden="1">
      <c r="B25943" s="49" t="s">
        <v>23979</v>
      </c>
      <c r="C25943" s="49" t="s">
        <v>207</v>
      </c>
    </row>
    <row r="25944" spans="2:3" hidden="1">
      <c r="B25944" s="49" t="s">
        <v>23980</v>
      </c>
      <c r="C25944" s="49" t="s">
        <v>207</v>
      </c>
    </row>
    <row r="25945" spans="2:3" hidden="1">
      <c r="B25945" s="49" t="s">
        <v>23981</v>
      </c>
      <c r="C25945" s="49" t="s">
        <v>207</v>
      </c>
    </row>
    <row r="25946" spans="2:3" hidden="1">
      <c r="B25946" s="49" t="s">
        <v>23982</v>
      </c>
      <c r="C25946" s="49" t="s">
        <v>207</v>
      </c>
    </row>
    <row r="25947" spans="2:3" hidden="1">
      <c r="B25947" s="49" t="s">
        <v>23983</v>
      </c>
      <c r="C25947" s="49" t="s">
        <v>207</v>
      </c>
    </row>
    <row r="25948" spans="2:3" hidden="1">
      <c r="B25948" s="49" t="s">
        <v>23984</v>
      </c>
      <c r="C25948" s="49" t="s">
        <v>207</v>
      </c>
    </row>
    <row r="25949" spans="2:3" hidden="1">
      <c r="B25949" s="49" t="s">
        <v>23985</v>
      </c>
      <c r="C25949" s="49" t="s">
        <v>207</v>
      </c>
    </row>
    <row r="25950" spans="2:3" hidden="1">
      <c r="B25950" s="49" t="s">
        <v>23986</v>
      </c>
      <c r="C25950" s="49" t="s">
        <v>207</v>
      </c>
    </row>
    <row r="25951" spans="2:3" hidden="1">
      <c r="B25951" s="49" t="s">
        <v>23987</v>
      </c>
      <c r="C25951" s="49" t="s">
        <v>207</v>
      </c>
    </row>
    <row r="25952" spans="2:3" hidden="1">
      <c r="B25952" s="49" t="s">
        <v>23988</v>
      </c>
      <c r="C25952" s="49" t="s">
        <v>207</v>
      </c>
    </row>
    <row r="25953" spans="2:3" hidden="1">
      <c r="B25953" s="49" t="s">
        <v>23989</v>
      </c>
      <c r="C25953" s="49" t="s">
        <v>207</v>
      </c>
    </row>
    <row r="25954" spans="2:3" hidden="1">
      <c r="B25954" s="49" t="s">
        <v>23990</v>
      </c>
      <c r="C25954" s="49" t="s">
        <v>207</v>
      </c>
    </row>
    <row r="25955" spans="2:3" hidden="1">
      <c r="B25955" s="49" t="s">
        <v>23991</v>
      </c>
      <c r="C25955" s="49" t="s">
        <v>207</v>
      </c>
    </row>
    <row r="25956" spans="2:3" hidden="1">
      <c r="B25956" s="49" t="s">
        <v>23992</v>
      </c>
      <c r="C25956" s="49" t="s">
        <v>207</v>
      </c>
    </row>
    <row r="25957" spans="2:3" hidden="1">
      <c r="B25957" s="49" t="s">
        <v>23993</v>
      </c>
      <c r="C25957" s="49" t="s">
        <v>207</v>
      </c>
    </row>
    <row r="25958" spans="2:3" hidden="1">
      <c r="B25958" s="49" t="s">
        <v>23994</v>
      </c>
      <c r="C25958" s="49" t="s">
        <v>207</v>
      </c>
    </row>
    <row r="25959" spans="2:3" hidden="1">
      <c r="B25959" s="49" t="s">
        <v>23995</v>
      </c>
      <c r="C25959" s="49" t="s">
        <v>207</v>
      </c>
    </row>
    <row r="25960" spans="2:3" hidden="1">
      <c r="B25960" s="49" t="s">
        <v>23996</v>
      </c>
      <c r="C25960" s="49" t="s">
        <v>207</v>
      </c>
    </row>
    <row r="25961" spans="2:3" hidden="1">
      <c r="B25961" s="49" t="s">
        <v>23997</v>
      </c>
      <c r="C25961" s="49" t="s">
        <v>207</v>
      </c>
    </row>
    <row r="25962" spans="2:3" hidden="1">
      <c r="B25962" s="49" t="s">
        <v>23998</v>
      </c>
      <c r="C25962" s="49" t="s">
        <v>207</v>
      </c>
    </row>
    <row r="25963" spans="2:3" hidden="1">
      <c r="B25963" s="49" t="s">
        <v>23999</v>
      </c>
      <c r="C25963" s="49" t="s">
        <v>207</v>
      </c>
    </row>
    <row r="25964" spans="2:3" hidden="1">
      <c r="B25964" s="49" t="s">
        <v>24000</v>
      </c>
      <c r="C25964" s="49" t="s">
        <v>207</v>
      </c>
    </row>
    <row r="25965" spans="2:3" hidden="1">
      <c r="B25965" s="49" t="s">
        <v>24001</v>
      </c>
      <c r="C25965" s="49" t="s">
        <v>207</v>
      </c>
    </row>
    <row r="25966" spans="2:3" hidden="1">
      <c r="B25966" s="49" t="s">
        <v>24002</v>
      </c>
      <c r="C25966" s="49" t="s">
        <v>207</v>
      </c>
    </row>
    <row r="25967" spans="2:3" hidden="1">
      <c r="B25967" s="49" t="s">
        <v>24003</v>
      </c>
      <c r="C25967" s="49" t="s">
        <v>207</v>
      </c>
    </row>
    <row r="25968" spans="2:3" hidden="1">
      <c r="B25968" s="49" t="s">
        <v>24004</v>
      </c>
      <c r="C25968" s="49" t="s">
        <v>207</v>
      </c>
    </row>
    <row r="25969" spans="2:3" hidden="1">
      <c r="B25969" s="49" t="s">
        <v>24005</v>
      </c>
      <c r="C25969" s="49" t="s">
        <v>207</v>
      </c>
    </row>
    <row r="25970" spans="2:3" hidden="1">
      <c r="B25970" s="49" t="s">
        <v>24006</v>
      </c>
      <c r="C25970" s="49" t="s">
        <v>207</v>
      </c>
    </row>
    <row r="25971" spans="2:3" hidden="1">
      <c r="B25971" s="49" t="s">
        <v>24007</v>
      </c>
      <c r="C25971" s="49" t="s">
        <v>207</v>
      </c>
    </row>
    <row r="25972" spans="2:3" hidden="1">
      <c r="B25972" s="49" t="s">
        <v>24008</v>
      </c>
      <c r="C25972" s="49" t="s">
        <v>207</v>
      </c>
    </row>
    <row r="25973" spans="2:3" hidden="1">
      <c r="B25973" s="49" t="s">
        <v>24009</v>
      </c>
      <c r="C25973" s="49" t="s">
        <v>207</v>
      </c>
    </row>
    <row r="25974" spans="2:3" hidden="1">
      <c r="B25974" s="49" t="s">
        <v>24010</v>
      </c>
      <c r="C25974" s="49" t="s">
        <v>207</v>
      </c>
    </row>
    <row r="25975" spans="2:3" hidden="1">
      <c r="B25975" s="49" t="s">
        <v>24011</v>
      </c>
      <c r="C25975" s="49" t="s">
        <v>207</v>
      </c>
    </row>
    <row r="25976" spans="2:3" hidden="1">
      <c r="B25976" s="49" t="s">
        <v>24012</v>
      </c>
      <c r="C25976" s="49" t="s">
        <v>207</v>
      </c>
    </row>
    <row r="25977" spans="2:3" hidden="1">
      <c r="B25977" s="49" t="s">
        <v>24013</v>
      </c>
      <c r="C25977" s="49" t="s">
        <v>207</v>
      </c>
    </row>
    <row r="25978" spans="2:3" hidden="1">
      <c r="B25978" s="49" t="s">
        <v>24014</v>
      </c>
      <c r="C25978" s="49" t="s">
        <v>207</v>
      </c>
    </row>
    <row r="25979" spans="2:3" hidden="1">
      <c r="B25979" s="49" t="s">
        <v>24015</v>
      </c>
      <c r="C25979" s="49" t="s">
        <v>207</v>
      </c>
    </row>
    <row r="25980" spans="2:3" hidden="1">
      <c r="B25980" s="49" t="s">
        <v>24016</v>
      </c>
      <c r="C25980" s="49" t="s">
        <v>207</v>
      </c>
    </row>
    <row r="25981" spans="2:3" hidden="1">
      <c r="B25981" s="49" t="s">
        <v>24017</v>
      </c>
      <c r="C25981" s="49" t="s">
        <v>207</v>
      </c>
    </row>
    <row r="25982" spans="2:3" hidden="1">
      <c r="B25982" s="49" t="s">
        <v>24018</v>
      </c>
      <c r="C25982" s="49" t="s">
        <v>207</v>
      </c>
    </row>
    <row r="25983" spans="2:3" hidden="1">
      <c r="B25983" s="49" t="s">
        <v>24019</v>
      </c>
      <c r="C25983" s="49" t="s">
        <v>207</v>
      </c>
    </row>
    <row r="25984" spans="2:3" hidden="1">
      <c r="B25984" s="49" t="s">
        <v>24020</v>
      </c>
      <c r="C25984" s="49" t="s">
        <v>207</v>
      </c>
    </row>
    <row r="25985" spans="2:3" hidden="1">
      <c r="B25985" s="49" t="s">
        <v>24021</v>
      </c>
      <c r="C25985" s="49" t="s">
        <v>207</v>
      </c>
    </row>
    <row r="25986" spans="2:3" hidden="1">
      <c r="B25986" s="49" t="s">
        <v>24022</v>
      </c>
      <c r="C25986" s="49" t="s">
        <v>207</v>
      </c>
    </row>
    <row r="25987" spans="2:3" hidden="1">
      <c r="B25987" s="49" t="s">
        <v>24023</v>
      </c>
      <c r="C25987" s="49" t="s">
        <v>207</v>
      </c>
    </row>
    <row r="25988" spans="2:3" hidden="1">
      <c r="B25988" s="49" t="s">
        <v>24024</v>
      </c>
      <c r="C25988" s="49" t="s">
        <v>207</v>
      </c>
    </row>
    <row r="25989" spans="2:3" hidden="1">
      <c r="B25989" s="49" t="s">
        <v>24025</v>
      </c>
      <c r="C25989" s="49" t="s">
        <v>207</v>
      </c>
    </row>
    <row r="25990" spans="2:3" hidden="1">
      <c r="B25990" s="49" t="s">
        <v>24026</v>
      </c>
      <c r="C25990" s="49" t="s">
        <v>207</v>
      </c>
    </row>
    <row r="25991" spans="2:3" hidden="1">
      <c r="B25991" s="49" t="s">
        <v>24027</v>
      </c>
      <c r="C25991" s="49" t="s">
        <v>207</v>
      </c>
    </row>
    <row r="25992" spans="2:3" hidden="1">
      <c r="B25992" s="49" t="s">
        <v>24028</v>
      </c>
      <c r="C25992" s="49" t="s">
        <v>207</v>
      </c>
    </row>
    <row r="25993" spans="2:3" hidden="1">
      <c r="B25993" s="49" t="s">
        <v>24029</v>
      </c>
      <c r="C25993" s="49" t="s">
        <v>207</v>
      </c>
    </row>
    <row r="25994" spans="2:3" hidden="1">
      <c r="B25994" s="49" t="s">
        <v>24030</v>
      </c>
      <c r="C25994" s="49" t="s">
        <v>207</v>
      </c>
    </row>
    <row r="25995" spans="2:3" hidden="1">
      <c r="B25995" s="49" t="s">
        <v>24031</v>
      </c>
      <c r="C25995" s="49" t="s">
        <v>207</v>
      </c>
    </row>
    <row r="25996" spans="2:3" hidden="1">
      <c r="B25996" s="49" t="s">
        <v>24032</v>
      </c>
      <c r="C25996" s="49" t="s">
        <v>207</v>
      </c>
    </row>
    <row r="25997" spans="2:3" hidden="1">
      <c r="B25997" s="49" t="s">
        <v>24033</v>
      </c>
      <c r="C25997" s="49" t="s">
        <v>207</v>
      </c>
    </row>
    <row r="25998" spans="2:3" hidden="1">
      <c r="B25998" s="49" t="s">
        <v>24034</v>
      </c>
      <c r="C25998" s="49" t="s">
        <v>207</v>
      </c>
    </row>
    <row r="25999" spans="2:3" hidden="1">
      <c r="B25999" s="49" t="s">
        <v>24035</v>
      </c>
      <c r="C25999" s="49" t="s">
        <v>207</v>
      </c>
    </row>
    <row r="26000" spans="2:3" hidden="1">
      <c r="B26000" s="49" t="s">
        <v>24036</v>
      </c>
      <c r="C26000" s="49" t="s">
        <v>207</v>
      </c>
    </row>
    <row r="26001" spans="2:3" hidden="1">
      <c r="B26001" s="49" t="s">
        <v>24037</v>
      </c>
      <c r="C26001" s="49" t="s">
        <v>207</v>
      </c>
    </row>
    <row r="26002" spans="2:3" hidden="1">
      <c r="B26002" s="49" t="s">
        <v>24038</v>
      </c>
      <c r="C26002" s="49" t="s">
        <v>207</v>
      </c>
    </row>
    <row r="26003" spans="2:3" hidden="1">
      <c r="B26003" s="49" t="s">
        <v>24039</v>
      </c>
      <c r="C26003" s="49" t="s">
        <v>207</v>
      </c>
    </row>
    <row r="26004" spans="2:3" hidden="1">
      <c r="B26004" s="49" t="s">
        <v>24040</v>
      </c>
      <c r="C26004" s="49" t="s">
        <v>207</v>
      </c>
    </row>
    <row r="26005" spans="2:3" hidden="1">
      <c r="B26005" s="49" t="s">
        <v>24041</v>
      </c>
      <c r="C26005" s="49" t="s">
        <v>207</v>
      </c>
    </row>
    <row r="26006" spans="2:3" hidden="1">
      <c r="B26006" s="49" t="s">
        <v>24042</v>
      </c>
      <c r="C26006" s="49" t="s">
        <v>207</v>
      </c>
    </row>
    <row r="26007" spans="2:3" hidden="1">
      <c r="B26007" s="49" t="s">
        <v>24043</v>
      </c>
      <c r="C26007" s="49" t="s">
        <v>207</v>
      </c>
    </row>
    <row r="26008" spans="2:3" hidden="1">
      <c r="B26008" s="49" t="s">
        <v>24044</v>
      </c>
      <c r="C26008" s="49" t="s">
        <v>207</v>
      </c>
    </row>
    <row r="26009" spans="2:3" hidden="1">
      <c r="B26009" s="49" t="s">
        <v>24045</v>
      </c>
      <c r="C26009" s="49" t="s">
        <v>207</v>
      </c>
    </row>
    <row r="26010" spans="2:3" hidden="1">
      <c r="B26010" s="49" t="s">
        <v>24046</v>
      </c>
      <c r="C26010" s="49" t="s">
        <v>207</v>
      </c>
    </row>
    <row r="26011" spans="2:3" hidden="1">
      <c r="B26011" s="49" t="s">
        <v>24047</v>
      </c>
      <c r="C26011" s="49" t="s">
        <v>207</v>
      </c>
    </row>
    <row r="26012" spans="2:3" hidden="1">
      <c r="B26012" s="49" t="s">
        <v>24048</v>
      </c>
      <c r="C26012" s="49" t="s">
        <v>207</v>
      </c>
    </row>
    <row r="26013" spans="2:3" hidden="1">
      <c r="B26013" s="49" t="s">
        <v>24049</v>
      </c>
      <c r="C26013" s="49" t="s">
        <v>207</v>
      </c>
    </row>
    <row r="26014" spans="2:3" hidden="1">
      <c r="B26014" s="49" t="s">
        <v>24050</v>
      </c>
      <c r="C26014" s="49" t="s">
        <v>207</v>
      </c>
    </row>
    <row r="26015" spans="2:3" hidden="1">
      <c r="B26015" s="49" t="s">
        <v>24051</v>
      </c>
      <c r="C26015" s="49" t="s">
        <v>207</v>
      </c>
    </row>
    <row r="26016" spans="2:3" hidden="1">
      <c r="B26016" s="49" t="s">
        <v>24052</v>
      </c>
      <c r="C26016" s="49" t="s">
        <v>207</v>
      </c>
    </row>
    <row r="26017" spans="2:3" hidden="1">
      <c r="B26017" s="49" t="s">
        <v>24053</v>
      </c>
      <c r="C26017" s="49" t="s">
        <v>207</v>
      </c>
    </row>
    <row r="26018" spans="2:3" hidden="1">
      <c r="B26018" s="49" t="s">
        <v>24054</v>
      </c>
      <c r="C26018" s="49" t="s">
        <v>207</v>
      </c>
    </row>
    <row r="26019" spans="2:3" hidden="1">
      <c r="B26019" s="49" t="s">
        <v>24055</v>
      </c>
      <c r="C26019" s="49" t="s">
        <v>207</v>
      </c>
    </row>
    <row r="26020" spans="2:3" hidden="1">
      <c r="B26020" s="49" t="s">
        <v>24056</v>
      </c>
      <c r="C26020" s="49" t="s">
        <v>207</v>
      </c>
    </row>
    <row r="26021" spans="2:3" hidden="1">
      <c r="B26021" s="49" t="s">
        <v>24057</v>
      </c>
      <c r="C26021" s="49" t="s">
        <v>207</v>
      </c>
    </row>
    <row r="26022" spans="2:3" hidden="1">
      <c r="B26022" s="49" t="s">
        <v>24058</v>
      </c>
      <c r="C26022" s="49" t="s">
        <v>207</v>
      </c>
    </row>
    <row r="26023" spans="2:3" hidden="1">
      <c r="B26023" s="49" t="s">
        <v>24059</v>
      </c>
      <c r="C26023" s="49" t="s">
        <v>207</v>
      </c>
    </row>
    <row r="26024" spans="2:3" hidden="1">
      <c r="B26024" s="49" t="s">
        <v>24060</v>
      </c>
      <c r="C26024" s="49" t="s">
        <v>207</v>
      </c>
    </row>
    <row r="26025" spans="2:3" hidden="1">
      <c r="B26025" s="49" t="s">
        <v>24061</v>
      </c>
      <c r="C26025" s="49" t="s">
        <v>207</v>
      </c>
    </row>
    <row r="26026" spans="2:3" hidden="1">
      <c r="B26026" s="49" t="s">
        <v>24062</v>
      </c>
      <c r="C26026" s="49" t="s">
        <v>207</v>
      </c>
    </row>
    <row r="26027" spans="2:3" hidden="1">
      <c r="B26027" s="49" t="s">
        <v>24063</v>
      </c>
      <c r="C26027" s="49" t="s">
        <v>207</v>
      </c>
    </row>
    <row r="26028" spans="2:3" hidden="1">
      <c r="B26028" s="49" t="s">
        <v>24064</v>
      </c>
      <c r="C26028" s="49" t="s">
        <v>207</v>
      </c>
    </row>
    <row r="26029" spans="2:3" hidden="1">
      <c r="B26029" s="49" t="s">
        <v>24065</v>
      </c>
      <c r="C26029" s="49" t="s">
        <v>207</v>
      </c>
    </row>
    <row r="26030" spans="2:3" hidden="1">
      <c r="B26030" s="49" t="s">
        <v>24066</v>
      </c>
      <c r="C26030" s="49" t="s">
        <v>207</v>
      </c>
    </row>
    <row r="26031" spans="2:3" hidden="1">
      <c r="B26031" s="49" t="s">
        <v>24067</v>
      </c>
      <c r="C26031" s="49" t="s">
        <v>207</v>
      </c>
    </row>
    <row r="26032" spans="2:3" hidden="1">
      <c r="B26032" s="49" t="s">
        <v>24068</v>
      </c>
      <c r="C26032" s="49" t="s">
        <v>207</v>
      </c>
    </row>
    <row r="26033" spans="2:3" hidden="1">
      <c r="B26033" s="49" t="s">
        <v>24069</v>
      </c>
      <c r="C26033" s="49" t="s">
        <v>207</v>
      </c>
    </row>
    <row r="26034" spans="2:3" hidden="1">
      <c r="B26034" s="49" t="s">
        <v>24070</v>
      </c>
      <c r="C26034" s="49" t="s">
        <v>207</v>
      </c>
    </row>
    <row r="26035" spans="2:3" hidden="1">
      <c r="B26035" s="49" t="s">
        <v>24071</v>
      </c>
      <c r="C26035" s="49" t="s">
        <v>207</v>
      </c>
    </row>
    <row r="26036" spans="2:3" hidden="1">
      <c r="B26036" s="49" t="s">
        <v>24072</v>
      </c>
      <c r="C26036" s="49" t="s">
        <v>207</v>
      </c>
    </row>
    <row r="26037" spans="2:3" hidden="1">
      <c r="B26037" s="49" t="s">
        <v>24073</v>
      </c>
      <c r="C26037" s="49" t="s">
        <v>207</v>
      </c>
    </row>
    <row r="26038" spans="2:3" hidden="1">
      <c r="B26038" s="49" t="s">
        <v>24074</v>
      </c>
      <c r="C26038" s="49" t="s">
        <v>207</v>
      </c>
    </row>
    <row r="26039" spans="2:3" hidden="1">
      <c r="B26039" s="49" t="s">
        <v>24075</v>
      </c>
      <c r="C26039" s="49" t="s">
        <v>207</v>
      </c>
    </row>
    <row r="26040" spans="2:3" hidden="1">
      <c r="B26040" s="49" t="s">
        <v>24076</v>
      </c>
      <c r="C26040" s="49" t="s">
        <v>207</v>
      </c>
    </row>
    <row r="26041" spans="2:3" hidden="1">
      <c r="B26041" s="49" t="s">
        <v>24077</v>
      </c>
      <c r="C26041" s="49" t="s">
        <v>207</v>
      </c>
    </row>
    <row r="26042" spans="2:3" hidden="1">
      <c r="B26042" s="49" t="s">
        <v>24078</v>
      </c>
      <c r="C26042" s="49" t="s">
        <v>207</v>
      </c>
    </row>
    <row r="26043" spans="2:3" hidden="1">
      <c r="B26043" s="49" t="s">
        <v>24079</v>
      </c>
      <c r="C26043" s="49" t="s">
        <v>207</v>
      </c>
    </row>
    <row r="26044" spans="2:3" hidden="1">
      <c r="B26044" s="49" t="s">
        <v>24080</v>
      </c>
      <c r="C26044" s="49" t="s">
        <v>207</v>
      </c>
    </row>
    <row r="26045" spans="2:3" hidden="1">
      <c r="B26045" s="49" t="s">
        <v>24081</v>
      </c>
      <c r="C26045" s="49" t="s">
        <v>207</v>
      </c>
    </row>
    <row r="26046" spans="2:3" hidden="1">
      <c r="B26046" s="49" t="s">
        <v>24082</v>
      </c>
      <c r="C26046" s="49" t="s">
        <v>207</v>
      </c>
    </row>
    <row r="26047" spans="2:3" hidden="1">
      <c r="B26047" s="49" t="s">
        <v>24083</v>
      </c>
      <c r="C26047" s="49" t="s">
        <v>207</v>
      </c>
    </row>
    <row r="26048" spans="2:3" hidden="1">
      <c r="B26048" s="49" t="s">
        <v>24084</v>
      </c>
      <c r="C26048" s="49" t="s">
        <v>207</v>
      </c>
    </row>
    <row r="26049" spans="2:3" hidden="1">
      <c r="B26049" s="49" t="s">
        <v>24085</v>
      </c>
      <c r="C26049" s="49" t="s">
        <v>207</v>
      </c>
    </row>
    <row r="26050" spans="2:3" hidden="1">
      <c r="B26050" s="49" t="s">
        <v>24086</v>
      </c>
      <c r="C26050" s="49" t="s">
        <v>207</v>
      </c>
    </row>
    <row r="26051" spans="2:3" hidden="1">
      <c r="B26051" s="49" t="s">
        <v>24087</v>
      </c>
      <c r="C26051" s="49" t="s">
        <v>207</v>
      </c>
    </row>
    <row r="26052" spans="2:3" hidden="1">
      <c r="B26052" s="49" t="s">
        <v>24088</v>
      </c>
      <c r="C26052" s="49" t="s">
        <v>207</v>
      </c>
    </row>
    <row r="26053" spans="2:3" hidden="1">
      <c r="B26053" s="49" t="s">
        <v>24089</v>
      </c>
      <c r="C26053" s="49" t="s">
        <v>207</v>
      </c>
    </row>
    <row r="26054" spans="2:3" hidden="1">
      <c r="B26054" s="49" t="s">
        <v>24090</v>
      </c>
      <c r="C26054" s="49" t="s">
        <v>207</v>
      </c>
    </row>
    <row r="26055" spans="2:3" hidden="1">
      <c r="B26055" s="49" t="s">
        <v>24091</v>
      </c>
      <c r="C26055" s="49" t="s">
        <v>207</v>
      </c>
    </row>
    <row r="26056" spans="2:3" hidden="1">
      <c r="B26056" s="49" t="s">
        <v>24092</v>
      </c>
      <c r="C26056" s="49" t="s">
        <v>207</v>
      </c>
    </row>
    <row r="26057" spans="2:3" hidden="1">
      <c r="B26057" s="49" t="s">
        <v>24093</v>
      </c>
      <c r="C26057" s="49" t="s">
        <v>207</v>
      </c>
    </row>
    <row r="26058" spans="2:3" hidden="1">
      <c r="B26058" s="49" t="s">
        <v>24094</v>
      </c>
      <c r="C26058" s="49" t="s">
        <v>207</v>
      </c>
    </row>
    <row r="26059" spans="2:3" hidden="1">
      <c r="B26059" s="49" t="s">
        <v>24095</v>
      </c>
      <c r="C26059" s="49" t="s">
        <v>207</v>
      </c>
    </row>
    <row r="26060" spans="2:3" hidden="1">
      <c r="B26060" s="49" t="s">
        <v>24096</v>
      </c>
      <c r="C26060" s="49" t="s">
        <v>207</v>
      </c>
    </row>
    <row r="26061" spans="2:3" hidden="1">
      <c r="B26061" s="49" t="s">
        <v>24097</v>
      </c>
      <c r="C26061" s="49" t="s">
        <v>207</v>
      </c>
    </row>
    <row r="26062" spans="2:3" hidden="1">
      <c r="B26062" s="49" t="s">
        <v>24098</v>
      </c>
      <c r="C26062" s="49" t="s">
        <v>207</v>
      </c>
    </row>
    <row r="26063" spans="2:3" hidden="1">
      <c r="B26063" s="49" t="s">
        <v>24099</v>
      </c>
      <c r="C26063" s="49" t="s">
        <v>207</v>
      </c>
    </row>
    <row r="26064" spans="2:3" hidden="1">
      <c r="B26064" s="49" t="s">
        <v>24100</v>
      </c>
      <c r="C26064" s="49" t="s">
        <v>207</v>
      </c>
    </row>
    <row r="26065" spans="2:3" hidden="1">
      <c r="B26065" s="49" t="s">
        <v>24101</v>
      </c>
      <c r="C26065" s="49" t="s">
        <v>207</v>
      </c>
    </row>
    <row r="26066" spans="2:3" hidden="1">
      <c r="B26066" s="49" t="s">
        <v>24102</v>
      </c>
      <c r="C26066" s="49" t="s">
        <v>207</v>
      </c>
    </row>
    <row r="26067" spans="2:3" hidden="1">
      <c r="B26067" s="49" t="s">
        <v>24103</v>
      </c>
      <c r="C26067" s="49" t="s">
        <v>207</v>
      </c>
    </row>
    <row r="26068" spans="2:3" hidden="1">
      <c r="B26068" s="49" t="s">
        <v>24104</v>
      </c>
      <c r="C26068" s="49" t="s">
        <v>207</v>
      </c>
    </row>
    <row r="26069" spans="2:3" hidden="1">
      <c r="B26069" s="49" t="s">
        <v>24105</v>
      </c>
      <c r="C26069" s="49" t="s">
        <v>207</v>
      </c>
    </row>
    <row r="26070" spans="2:3" hidden="1">
      <c r="B26070" s="49" t="s">
        <v>24106</v>
      </c>
      <c r="C26070" s="49" t="s">
        <v>207</v>
      </c>
    </row>
    <row r="26071" spans="2:3" hidden="1">
      <c r="B26071" s="49" t="s">
        <v>24107</v>
      </c>
      <c r="C26071" s="49" t="s">
        <v>207</v>
      </c>
    </row>
    <row r="26072" spans="2:3" hidden="1">
      <c r="B26072" s="49" t="s">
        <v>24108</v>
      </c>
      <c r="C26072" s="49" t="s">
        <v>207</v>
      </c>
    </row>
    <row r="26073" spans="2:3" hidden="1">
      <c r="B26073" s="49" t="s">
        <v>24109</v>
      </c>
      <c r="C26073" s="49" t="s">
        <v>207</v>
      </c>
    </row>
    <row r="26074" spans="2:3" hidden="1">
      <c r="B26074" s="49" t="s">
        <v>24110</v>
      </c>
      <c r="C26074" s="49" t="s">
        <v>207</v>
      </c>
    </row>
    <row r="26075" spans="2:3" hidden="1">
      <c r="B26075" s="49" t="s">
        <v>24111</v>
      </c>
      <c r="C26075" s="49" t="s">
        <v>207</v>
      </c>
    </row>
    <row r="26076" spans="2:3" hidden="1">
      <c r="B26076" s="49" t="s">
        <v>24112</v>
      </c>
      <c r="C26076" s="49" t="s">
        <v>207</v>
      </c>
    </row>
    <row r="26077" spans="2:3" hidden="1">
      <c r="B26077" s="49" t="s">
        <v>24113</v>
      </c>
      <c r="C26077" s="49" t="s">
        <v>207</v>
      </c>
    </row>
    <row r="26078" spans="2:3" hidden="1">
      <c r="B26078" s="49" t="s">
        <v>24114</v>
      </c>
      <c r="C26078" s="49" t="s">
        <v>207</v>
      </c>
    </row>
    <row r="26079" spans="2:3" hidden="1">
      <c r="B26079" s="49" t="s">
        <v>24115</v>
      </c>
      <c r="C26079" s="49" t="s">
        <v>207</v>
      </c>
    </row>
    <row r="26080" spans="2:3" hidden="1">
      <c r="B26080" s="49" t="s">
        <v>24116</v>
      </c>
      <c r="C26080" s="49" t="s">
        <v>207</v>
      </c>
    </row>
    <row r="26081" spans="2:3" hidden="1">
      <c r="B26081" s="49" t="s">
        <v>24117</v>
      </c>
      <c r="C26081" s="49" t="s">
        <v>207</v>
      </c>
    </row>
    <row r="26082" spans="2:3" hidden="1">
      <c r="B26082" s="49" t="s">
        <v>24118</v>
      </c>
      <c r="C26082" s="49" t="s">
        <v>207</v>
      </c>
    </row>
    <row r="26083" spans="2:3" hidden="1">
      <c r="B26083" s="49" t="s">
        <v>24119</v>
      </c>
      <c r="C26083" s="49" t="s">
        <v>207</v>
      </c>
    </row>
    <row r="26084" spans="2:3" hidden="1">
      <c r="B26084" s="49" t="s">
        <v>24120</v>
      </c>
      <c r="C26084" s="49" t="s">
        <v>207</v>
      </c>
    </row>
    <row r="26085" spans="2:3" hidden="1">
      <c r="B26085" s="49" t="s">
        <v>24121</v>
      </c>
      <c r="C26085" s="49" t="s">
        <v>207</v>
      </c>
    </row>
    <row r="26086" spans="2:3" hidden="1">
      <c r="B26086" s="49" t="s">
        <v>24122</v>
      </c>
      <c r="C26086" s="49" t="s">
        <v>207</v>
      </c>
    </row>
    <row r="26087" spans="2:3" hidden="1">
      <c r="B26087" s="49" t="s">
        <v>24123</v>
      </c>
      <c r="C26087" s="49" t="s">
        <v>207</v>
      </c>
    </row>
    <row r="26088" spans="2:3" hidden="1">
      <c r="B26088" s="49" t="s">
        <v>24124</v>
      </c>
      <c r="C26088" s="49" t="s">
        <v>207</v>
      </c>
    </row>
    <row r="26089" spans="2:3" hidden="1">
      <c r="B26089" s="49" t="s">
        <v>24125</v>
      </c>
      <c r="C26089" s="49" t="s">
        <v>207</v>
      </c>
    </row>
    <row r="26090" spans="2:3" hidden="1">
      <c r="B26090" s="49" t="s">
        <v>24126</v>
      </c>
      <c r="C26090" s="49" t="s">
        <v>207</v>
      </c>
    </row>
    <row r="26091" spans="2:3" hidden="1">
      <c r="B26091" s="49" t="s">
        <v>24127</v>
      </c>
      <c r="C26091" s="49" t="s">
        <v>207</v>
      </c>
    </row>
    <row r="26092" spans="2:3" hidden="1">
      <c r="B26092" s="49" t="s">
        <v>24128</v>
      </c>
      <c r="C26092" s="49" t="s">
        <v>207</v>
      </c>
    </row>
    <row r="26093" spans="2:3" hidden="1">
      <c r="B26093" s="49" t="s">
        <v>24129</v>
      </c>
      <c r="C26093" s="49" t="s">
        <v>207</v>
      </c>
    </row>
    <row r="26094" spans="2:3" hidden="1">
      <c r="B26094" s="49" t="s">
        <v>24130</v>
      </c>
      <c r="C26094" s="49" t="s">
        <v>207</v>
      </c>
    </row>
    <row r="26095" spans="2:3" hidden="1">
      <c r="B26095" s="49" t="s">
        <v>24131</v>
      </c>
      <c r="C26095" s="49" t="s">
        <v>207</v>
      </c>
    </row>
    <row r="26096" spans="2:3" hidden="1">
      <c r="B26096" s="49" t="s">
        <v>24132</v>
      </c>
      <c r="C26096" s="49" t="s">
        <v>207</v>
      </c>
    </row>
    <row r="26097" spans="2:3" hidden="1">
      <c r="B26097" s="49" t="s">
        <v>24133</v>
      </c>
      <c r="C26097" s="49" t="s">
        <v>207</v>
      </c>
    </row>
    <row r="26098" spans="2:3" hidden="1">
      <c r="B26098" s="49" t="s">
        <v>24134</v>
      </c>
      <c r="C26098" s="49" t="s">
        <v>207</v>
      </c>
    </row>
    <row r="26099" spans="2:3" hidden="1">
      <c r="B26099" s="49" t="s">
        <v>24135</v>
      </c>
      <c r="C26099" s="49" t="s">
        <v>207</v>
      </c>
    </row>
    <row r="26100" spans="2:3" hidden="1">
      <c r="B26100" s="49" t="s">
        <v>24136</v>
      </c>
      <c r="C26100" s="49" t="s">
        <v>207</v>
      </c>
    </row>
    <row r="26101" spans="2:3" hidden="1">
      <c r="B26101" s="49" t="s">
        <v>24137</v>
      </c>
      <c r="C26101" s="49" t="s">
        <v>207</v>
      </c>
    </row>
    <row r="26102" spans="2:3" hidden="1">
      <c r="B26102" s="49" t="s">
        <v>24138</v>
      </c>
      <c r="C26102" s="49" t="s">
        <v>207</v>
      </c>
    </row>
    <row r="26103" spans="2:3" hidden="1">
      <c r="B26103" s="49" t="s">
        <v>24139</v>
      </c>
      <c r="C26103" s="49" t="s">
        <v>207</v>
      </c>
    </row>
    <row r="26104" spans="2:3" hidden="1">
      <c r="B26104" s="49" t="s">
        <v>24140</v>
      </c>
      <c r="C26104" s="49" t="s">
        <v>207</v>
      </c>
    </row>
    <row r="26105" spans="2:3" hidden="1">
      <c r="B26105" s="49" t="s">
        <v>24141</v>
      </c>
      <c r="C26105" s="49" t="s">
        <v>207</v>
      </c>
    </row>
    <row r="26106" spans="2:3" hidden="1">
      <c r="B26106" s="49" t="s">
        <v>24142</v>
      </c>
      <c r="C26106" s="49" t="s">
        <v>207</v>
      </c>
    </row>
    <row r="26107" spans="2:3" hidden="1">
      <c r="B26107" s="49" t="s">
        <v>24143</v>
      </c>
      <c r="C26107" s="49" t="s">
        <v>207</v>
      </c>
    </row>
    <row r="26108" spans="2:3" hidden="1">
      <c r="B26108" s="49" t="s">
        <v>24144</v>
      </c>
      <c r="C26108" s="49" t="s">
        <v>207</v>
      </c>
    </row>
    <row r="26109" spans="2:3" hidden="1">
      <c r="B26109" s="49" t="s">
        <v>24145</v>
      </c>
      <c r="C26109" s="49" t="s">
        <v>207</v>
      </c>
    </row>
    <row r="26110" spans="2:3" hidden="1">
      <c r="B26110" s="49" t="s">
        <v>24146</v>
      </c>
      <c r="C26110" s="49" t="s">
        <v>207</v>
      </c>
    </row>
    <row r="26111" spans="2:3" hidden="1">
      <c r="B26111" s="49" t="s">
        <v>24147</v>
      </c>
      <c r="C26111" s="49" t="s">
        <v>207</v>
      </c>
    </row>
    <row r="26112" spans="2:3" hidden="1">
      <c r="B26112" s="49" t="s">
        <v>24148</v>
      </c>
      <c r="C26112" s="49" t="s">
        <v>207</v>
      </c>
    </row>
    <row r="26113" spans="2:3" hidden="1">
      <c r="B26113" s="49" t="s">
        <v>24149</v>
      </c>
      <c r="C26113" s="49" t="s">
        <v>207</v>
      </c>
    </row>
    <row r="26114" spans="2:3" hidden="1">
      <c r="B26114" s="49" t="s">
        <v>24150</v>
      </c>
      <c r="C26114" s="49" t="s">
        <v>207</v>
      </c>
    </row>
    <row r="26115" spans="2:3" hidden="1">
      <c r="B26115" s="49" t="s">
        <v>24151</v>
      </c>
      <c r="C26115" s="49" t="s">
        <v>207</v>
      </c>
    </row>
    <row r="26116" spans="2:3" hidden="1">
      <c r="B26116" s="49" t="s">
        <v>24152</v>
      </c>
      <c r="C26116" s="49" t="s">
        <v>207</v>
      </c>
    </row>
    <row r="26117" spans="2:3" hidden="1">
      <c r="B26117" s="49" t="s">
        <v>24153</v>
      </c>
      <c r="C26117" s="49" t="s">
        <v>207</v>
      </c>
    </row>
    <row r="26118" spans="2:3" hidden="1">
      <c r="B26118" s="49" t="s">
        <v>24154</v>
      </c>
      <c r="C26118" s="49" t="s">
        <v>207</v>
      </c>
    </row>
    <row r="26119" spans="2:3" hidden="1">
      <c r="B26119" s="49" t="s">
        <v>24155</v>
      </c>
      <c r="C26119" s="49" t="s">
        <v>207</v>
      </c>
    </row>
    <row r="26120" spans="2:3" hidden="1">
      <c r="B26120" s="49" t="s">
        <v>24156</v>
      </c>
      <c r="C26120" s="49" t="s">
        <v>207</v>
      </c>
    </row>
    <row r="26121" spans="2:3" hidden="1">
      <c r="B26121" s="49" t="s">
        <v>24157</v>
      </c>
      <c r="C26121" s="49" t="s">
        <v>207</v>
      </c>
    </row>
    <row r="26122" spans="2:3" hidden="1">
      <c r="B26122" s="49" t="s">
        <v>24158</v>
      </c>
      <c r="C26122" s="49" t="s">
        <v>207</v>
      </c>
    </row>
    <row r="26123" spans="2:3" hidden="1">
      <c r="B26123" s="49" t="s">
        <v>24159</v>
      </c>
      <c r="C26123" s="49" t="s">
        <v>207</v>
      </c>
    </row>
    <row r="26124" spans="2:3" hidden="1">
      <c r="B26124" s="49" t="s">
        <v>24160</v>
      </c>
      <c r="C26124" s="49" t="s">
        <v>207</v>
      </c>
    </row>
    <row r="26125" spans="2:3" hidden="1">
      <c r="B26125" s="49" t="s">
        <v>24161</v>
      </c>
      <c r="C26125" s="49" t="s">
        <v>207</v>
      </c>
    </row>
    <row r="26126" spans="2:3" hidden="1">
      <c r="B26126" s="49" t="s">
        <v>24162</v>
      </c>
      <c r="C26126" s="49" t="s">
        <v>207</v>
      </c>
    </row>
    <row r="26127" spans="2:3" hidden="1">
      <c r="B26127" s="49" t="s">
        <v>24163</v>
      </c>
      <c r="C26127" s="49" t="s">
        <v>207</v>
      </c>
    </row>
    <row r="26128" spans="2:3" hidden="1">
      <c r="B26128" s="49" t="s">
        <v>24164</v>
      </c>
      <c r="C26128" s="49" t="s">
        <v>207</v>
      </c>
    </row>
    <row r="26129" spans="2:3" hidden="1">
      <c r="B26129" s="49" t="s">
        <v>24165</v>
      </c>
      <c r="C26129" s="49" t="s">
        <v>207</v>
      </c>
    </row>
    <row r="26130" spans="2:3" hidden="1">
      <c r="B26130" s="49" t="s">
        <v>24166</v>
      </c>
      <c r="C26130" s="49" t="s">
        <v>207</v>
      </c>
    </row>
    <row r="26131" spans="2:3" hidden="1">
      <c r="B26131" s="49" t="s">
        <v>24167</v>
      </c>
      <c r="C26131" s="49" t="s">
        <v>207</v>
      </c>
    </row>
    <row r="26132" spans="2:3" hidden="1">
      <c r="B26132" s="49" t="s">
        <v>24168</v>
      </c>
      <c r="C26132" s="49" t="s">
        <v>207</v>
      </c>
    </row>
    <row r="26133" spans="2:3" hidden="1">
      <c r="B26133" s="49" t="s">
        <v>24169</v>
      </c>
      <c r="C26133" s="49" t="s">
        <v>207</v>
      </c>
    </row>
    <row r="26134" spans="2:3" hidden="1">
      <c r="B26134" s="49" t="s">
        <v>24170</v>
      </c>
      <c r="C26134" s="49" t="s">
        <v>207</v>
      </c>
    </row>
    <row r="26135" spans="2:3" hidden="1">
      <c r="B26135" s="49" t="s">
        <v>24171</v>
      </c>
      <c r="C26135" s="49" t="s">
        <v>207</v>
      </c>
    </row>
    <row r="26136" spans="2:3" hidden="1">
      <c r="B26136" s="49" t="s">
        <v>24172</v>
      </c>
      <c r="C26136" s="49" t="s">
        <v>207</v>
      </c>
    </row>
    <row r="26137" spans="2:3" hidden="1">
      <c r="B26137" s="49" t="s">
        <v>24173</v>
      </c>
      <c r="C26137" s="49" t="s">
        <v>207</v>
      </c>
    </row>
    <row r="26138" spans="2:3" hidden="1">
      <c r="B26138" s="49" t="s">
        <v>24174</v>
      </c>
      <c r="C26138" s="49" t="s">
        <v>207</v>
      </c>
    </row>
    <row r="26139" spans="2:3" hidden="1">
      <c r="B26139" s="49" t="s">
        <v>24175</v>
      </c>
      <c r="C26139" s="49" t="s">
        <v>207</v>
      </c>
    </row>
    <row r="26140" spans="2:3" hidden="1">
      <c r="B26140" s="49" t="s">
        <v>24176</v>
      </c>
      <c r="C26140" s="49" t="s">
        <v>207</v>
      </c>
    </row>
    <row r="26141" spans="2:3" hidden="1">
      <c r="B26141" s="49" t="s">
        <v>24177</v>
      </c>
      <c r="C26141" s="49" t="s">
        <v>207</v>
      </c>
    </row>
    <row r="26142" spans="2:3" hidden="1">
      <c r="B26142" s="49" t="s">
        <v>24178</v>
      </c>
      <c r="C26142" s="49" t="s">
        <v>207</v>
      </c>
    </row>
    <row r="26143" spans="2:3" hidden="1">
      <c r="B26143" s="49" t="s">
        <v>24179</v>
      </c>
      <c r="C26143" s="49" t="s">
        <v>207</v>
      </c>
    </row>
    <row r="26144" spans="2:3" hidden="1">
      <c r="B26144" s="49" t="s">
        <v>24180</v>
      </c>
      <c r="C26144" s="49" t="s">
        <v>207</v>
      </c>
    </row>
    <row r="26145" spans="2:3" hidden="1">
      <c r="B26145" s="49" t="s">
        <v>24181</v>
      </c>
      <c r="C26145" s="49" t="s">
        <v>207</v>
      </c>
    </row>
    <row r="26146" spans="2:3" hidden="1">
      <c r="B26146" s="49" t="s">
        <v>24182</v>
      </c>
      <c r="C26146" s="49" t="s">
        <v>207</v>
      </c>
    </row>
    <row r="26147" spans="2:3" hidden="1">
      <c r="B26147" s="49" t="s">
        <v>24183</v>
      </c>
      <c r="C26147" s="49" t="s">
        <v>207</v>
      </c>
    </row>
    <row r="26148" spans="2:3" hidden="1">
      <c r="B26148" s="49" t="s">
        <v>24184</v>
      </c>
      <c r="C26148" s="49" t="s">
        <v>207</v>
      </c>
    </row>
    <row r="26149" spans="2:3" hidden="1">
      <c r="B26149" s="49" t="s">
        <v>24185</v>
      </c>
      <c r="C26149" s="49" t="s">
        <v>207</v>
      </c>
    </row>
    <row r="26150" spans="2:3" hidden="1">
      <c r="B26150" s="49" t="s">
        <v>24186</v>
      </c>
      <c r="C26150" s="49" t="s">
        <v>207</v>
      </c>
    </row>
    <row r="26151" spans="2:3" hidden="1">
      <c r="B26151" s="49" t="s">
        <v>24187</v>
      </c>
      <c r="C26151" s="49" t="s">
        <v>207</v>
      </c>
    </row>
    <row r="26152" spans="2:3" hidden="1">
      <c r="B26152" s="49" t="s">
        <v>24188</v>
      </c>
      <c r="C26152" s="49" t="s">
        <v>207</v>
      </c>
    </row>
    <row r="26153" spans="2:3" hidden="1">
      <c r="B26153" s="49" t="s">
        <v>24189</v>
      </c>
      <c r="C26153" s="49" t="s">
        <v>207</v>
      </c>
    </row>
    <row r="26154" spans="2:3" hidden="1">
      <c r="B26154" s="49" t="s">
        <v>24190</v>
      </c>
      <c r="C26154" s="49" t="s">
        <v>207</v>
      </c>
    </row>
    <row r="26155" spans="2:3" hidden="1">
      <c r="B26155" s="49" t="s">
        <v>24191</v>
      </c>
      <c r="C26155" s="49" t="s">
        <v>207</v>
      </c>
    </row>
    <row r="26156" spans="2:3" hidden="1">
      <c r="B26156" s="49" t="s">
        <v>24192</v>
      </c>
      <c r="C26156" s="49" t="s">
        <v>207</v>
      </c>
    </row>
    <row r="26157" spans="2:3" hidden="1">
      <c r="B26157" s="49" t="s">
        <v>24193</v>
      </c>
      <c r="C26157" s="49" t="s">
        <v>207</v>
      </c>
    </row>
    <row r="26158" spans="2:3" hidden="1">
      <c r="B26158" s="49" t="s">
        <v>24194</v>
      </c>
      <c r="C26158" s="49" t="s">
        <v>207</v>
      </c>
    </row>
    <row r="26159" spans="2:3" hidden="1">
      <c r="B26159" s="49" t="s">
        <v>24195</v>
      </c>
      <c r="C26159" s="49" t="s">
        <v>207</v>
      </c>
    </row>
    <row r="26160" spans="2:3" hidden="1">
      <c r="B26160" s="49" t="s">
        <v>24196</v>
      </c>
      <c r="C26160" s="49" t="s">
        <v>207</v>
      </c>
    </row>
    <row r="26161" spans="2:3" hidden="1">
      <c r="B26161" s="49" t="s">
        <v>24197</v>
      </c>
      <c r="C26161" s="49" t="s">
        <v>207</v>
      </c>
    </row>
    <row r="26162" spans="2:3" hidden="1">
      <c r="B26162" s="49" t="s">
        <v>24198</v>
      </c>
      <c r="C26162" s="49" t="s">
        <v>207</v>
      </c>
    </row>
    <row r="26163" spans="2:3" hidden="1">
      <c r="B26163" s="49" t="s">
        <v>24199</v>
      </c>
      <c r="C26163" s="49" t="s">
        <v>207</v>
      </c>
    </row>
    <row r="26164" spans="2:3" hidden="1">
      <c r="B26164" s="49" t="s">
        <v>24200</v>
      </c>
      <c r="C26164" s="49" t="s">
        <v>207</v>
      </c>
    </row>
    <row r="26165" spans="2:3" hidden="1">
      <c r="B26165" s="49" t="s">
        <v>24201</v>
      </c>
      <c r="C26165" s="49" t="s">
        <v>207</v>
      </c>
    </row>
    <row r="26166" spans="2:3" hidden="1">
      <c r="B26166" s="49" t="s">
        <v>24202</v>
      </c>
      <c r="C26166" s="49" t="s">
        <v>207</v>
      </c>
    </row>
    <row r="26167" spans="2:3" hidden="1">
      <c r="B26167" s="49" t="s">
        <v>24203</v>
      </c>
      <c r="C26167" s="49" t="s">
        <v>207</v>
      </c>
    </row>
    <row r="26168" spans="2:3" hidden="1">
      <c r="B26168" s="49" t="s">
        <v>24204</v>
      </c>
      <c r="C26168" s="49" t="s">
        <v>207</v>
      </c>
    </row>
    <row r="26169" spans="2:3" hidden="1">
      <c r="B26169" s="49" t="s">
        <v>24205</v>
      </c>
      <c r="C26169" s="49" t="s">
        <v>207</v>
      </c>
    </row>
    <row r="26170" spans="2:3" hidden="1">
      <c r="B26170" s="49" t="s">
        <v>24206</v>
      </c>
      <c r="C26170" s="49" t="s">
        <v>207</v>
      </c>
    </row>
    <row r="26171" spans="2:3" hidden="1">
      <c r="B26171" s="49" t="s">
        <v>24207</v>
      </c>
      <c r="C26171" s="49" t="s">
        <v>207</v>
      </c>
    </row>
    <row r="26172" spans="2:3" hidden="1">
      <c r="B26172" s="49" t="s">
        <v>24208</v>
      </c>
      <c r="C26172" s="49" t="s">
        <v>207</v>
      </c>
    </row>
    <row r="26173" spans="2:3" hidden="1">
      <c r="B26173" s="49" t="s">
        <v>24209</v>
      </c>
      <c r="C26173" s="49" t="s">
        <v>207</v>
      </c>
    </row>
    <row r="26174" spans="2:3" hidden="1">
      <c r="B26174" s="49" t="s">
        <v>24210</v>
      </c>
      <c r="C26174" s="49" t="s">
        <v>207</v>
      </c>
    </row>
    <row r="26175" spans="2:3" hidden="1">
      <c r="B26175" s="49" t="s">
        <v>24211</v>
      </c>
      <c r="C26175" s="49" t="s">
        <v>207</v>
      </c>
    </row>
    <row r="26176" spans="2:3" hidden="1">
      <c r="B26176" s="49" t="s">
        <v>24212</v>
      </c>
      <c r="C26176" s="49" t="s">
        <v>207</v>
      </c>
    </row>
    <row r="26177" spans="2:3" hidden="1">
      <c r="B26177" s="49" t="s">
        <v>24213</v>
      </c>
      <c r="C26177" s="49" t="s">
        <v>207</v>
      </c>
    </row>
    <row r="26178" spans="2:3" hidden="1">
      <c r="B26178" s="49" t="s">
        <v>24214</v>
      </c>
      <c r="C26178" s="49" t="s">
        <v>207</v>
      </c>
    </row>
    <row r="26179" spans="2:3" hidden="1">
      <c r="B26179" s="49" t="s">
        <v>24215</v>
      </c>
      <c r="C26179" s="49" t="s">
        <v>207</v>
      </c>
    </row>
    <row r="26180" spans="2:3" hidden="1">
      <c r="B26180" s="49" t="s">
        <v>24216</v>
      </c>
      <c r="C26180" s="49" t="s">
        <v>207</v>
      </c>
    </row>
    <row r="26181" spans="2:3" hidden="1">
      <c r="B26181" s="49" t="s">
        <v>24217</v>
      </c>
      <c r="C26181" s="49" t="s">
        <v>207</v>
      </c>
    </row>
    <row r="26182" spans="2:3" hidden="1">
      <c r="B26182" s="49" t="s">
        <v>24218</v>
      </c>
      <c r="C26182" s="49" t="s">
        <v>207</v>
      </c>
    </row>
    <row r="26183" spans="2:3" hidden="1">
      <c r="B26183" s="49" t="s">
        <v>24219</v>
      </c>
      <c r="C26183" s="49" t="s">
        <v>207</v>
      </c>
    </row>
    <row r="26184" spans="2:3" hidden="1">
      <c r="B26184" s="49" t="s">
        <v>24220</v>
      </c>
      <c r="C26184" s="49" t="s">
        <v>207</v>
      </c>
    </row>
    <row r="26185" spans="2:3" hidden="1">
      <c r="B26185" s="49" t="s">
        <v>24221</v>
      </c>
      <c r="C26185" s="49" t="s">
        <v>207</v>
      </c>
    </row>
    <row r="26186" spans="2:3" hidden="1">
      <c r="B26186" s="49" t="s">
        <v>24222</v>
      </c>
      <c r="C26186" s="49" t="s">
        <v>207</v>
      </c>
    </row>
    <row r="26187" spans="2:3" hidden="1">
      <c r="B26187" s="49" t="s">
        <v>24223</v>
      </c>
      <c r="C26187" s="49" t="s">
        <v>207</v>
      </c>
    </row>
    <row r="26188" spans="2:3" hidden="1">
      <c r="B26188" s="49" t="s">
        <v>24224</v>
      </c>
      <c r="C26188" s="49" t="s">
        <v>207</v>
      </c>
    </row>
    <row r="26189" spans="2:3" hidden="1">
      <c r="B26189" s="49" t="s">
        <v>24225</v>
      </c>
      <c r="C26189" s="49" t="s">
        <v>207</v>
      </c>
    </row>
    <row r="26190" spans="2:3" hidden="1">
      <c r="B26190" s="49" t="s">
        <v>24226</v>
      </c>
      <c r="C26190" s="49" t="s">
        <v>207</v>
      </c>
    </row>
    <row r="26191" spans="2:3" hidden="1">
      <c r="B26191" s="49" t="s">
        <v>24227</v>
      </c>
      <c r="C26191" s="49" t="s">
        <v>207</v>
      </c>
    </row>
    <row r="26192" spans="2:3" hidden="1">
      <c r="B26192" s="49" t="s">
        <v>24228</v>
      </c>
      <c r="C26192" s="49" t="s">
        <v>207</v>
      </c>
    </row>
    <row r="26193" spans="2:3" hidden="1">
      <c r="B26193" s="49" t="s">
        <v>24229</v>
      </c>
      <c r="C26193" s="49" t="s">
        <v>207</v>
      </c>
    </row>
    <row r="26194" spans="2:3" hidden="1">
      <c r="B26194" s="49" t="s">
        <v>24230</v>
      </c>
      <c r="C26194" s="49" t="s">
        <v>207</v>
      </c>
    </row>
    <row r="26195" spans="2:3" hidden="1">
      <c r="B26195" s="49" t="s">
        <v>24231</v>
      </c>
      <c r="C26195" s="49" t="s">
        <v>207</v>
      </c>
    </row>
    <row r="26196" spans="2:3" hidden="1">
      <c r="B26196" s="49" t="s">
        <v>24232</v>
      </c>
      <c r="C26196" s="49" t="s">
        <v>207</v>
      </c>
    </row>
    <row r="26197" spans="2:3" hidden="1">
      <c r="B26197" s="49" t="s">
        <v>24233</v>
      </c>
      <c r="C26197" s="49" t="s">
        <v>207</v>
      </c>
    </row>
    <row r="26198" spans="2:3" hidden="1">
      <c r="B26198" s="49" t="s">
        <v>24234</v>
      </c>
      <c r="C26198" s="49" t="s">
        <v>207</v>
      </c>
    </row>
    <row r="26199" spans="2:3" hidden="1">
      <c r="B26199" s="49" t="s">
        <v>24235</v>
      </c>
      <c r="C26199" s="49" t="s">
        <v>207</v>
      </c>
    </row>
    <row r="26200" spans="2:3" hidden="1">
      <c r="B26200" s="49" t="s">
        <v>24236</v>
      </c>
      <c r="C26200" s="49" t="s">
        <v>207</v>
      </c>
    </row>
    <row r="26201" spans="2:3" hidden="1">
      <c r="B26201" s="49" t="s">
        <v>24237</v>
      </c>
      <c r="C26201" s="49" t="s">
        <v>207</v>
      </c>
    </row>
    <row r="26202" spans="2:3" hidden="1">
      <c r="B26202" s="49" t="s">
        <v>24238</v>
      </c>
      <c r="C26202" s="49" t="s">
        <v>207</v>
      </c>
    </row>
    <row r="26203" spans="2:3" hidden="1">
      <c r="B26203" s="49" t="s">
        <v>24239</v>
      </c>
      <c r="C26203" s="49" t="s">
        <v>207</v>
      </c>
    </row>
    <row r="26204" spans="2:3" hidden="1">
      <c r="B26204" s="49" t="s">
        <v>24240</v>
      </c>
      <c r="C26204" s="49" t="s">
        <v>207</v>
      </c>
    </row>
    <row r="26205" spans="2:3" hidden="1">
      <c r="B26205" s="49" t="s">
        <v>24241</v>
      </c>
      <c r="C26205" s="49" t="s">
        <v>207</v>
      </c>
    </row>
    <row r="26206" spans="2:3" hidden="1">
      <c r="B26206" s="49" t="s">
        <v>24242</v>
      </c>
      <c r="C26206" s="49" t="s">
        <v>207</v>
      </c>
    </row>
    <row r="26207" spans="2:3" hidden="1">
      <c r="B26207" s="49" t="s">
        <v>24243</v>
      </c>
      <c r="C26207" s="49" t="s">
        <v>207</v>
      </c>
    </row>
    <row r="26208" spans="2:3" hidden="1">
      <c r="B26208" s="49" t="s">
        <v>24244</v>
      </c>
      <c r="C26208" s="49" t="s">
        <v>207</v>
      </c>
    </row>
    <row r="26209" spans="2:3" hidden="1">
      <c r="B26209" s="49" t="s">
        <v>24245</v>
      </c>
      <c r="C26209" s="49" t="s">
        <v>207</v>
      </c>
    </row>
    <row r="26210" spans="2:3" hidden="1">
      <c r="B26210" s="49" t="s">
        <v>24246</v>
      </c>
      <c r="C26210" s="49" t="s">
        <v>207</v>
      </c>
    </row>
    <row r="26211" spans="2:3" hidden="1">
      <c r="B26211" s="49" t="s">
        <v>24247</v>
      </c>
      <c r="C26211" s="49" t="s">
        <v>207</v>
      </c>
    </row>
    <row r="26212" spans="2:3" hidden="1">
      <c r="B26212" s="49" t="s">
        <v>24248</v>
      </c>
      <c r="C26212" s="49" t="s">
        <v>207</v>
      </c>
    </row>
    <row r="26213" spans="2:3" hidden="1">
      <c r="B26213" s="49" t="s">
        <v>24249</v>
      </c>
      <c r="C26213" s="49" t="s">
        <v>207</v>
      </c>
    </row>
    <row r="26214" spans="2:3" hidden="1">
      <c r="B26214" s="49" t="s">
        <v>24250</v>
      </c>
      <c r="C26214" s="49" t="s">
        <v>207</v>
      </c>
    </row>
    <row r="26215" spans="2:3" hidden="1">
      <c r="B26215" s="49" t="s">
        <v>24251</v>
      </c>
      <c r="C26215" s="49" t="s">
        <v>207</v>
      </c>
    </row>
    <row r="26216" spans="2:3" hidden="1">
      <c r="B26216" s="49" t="s">
        <v>24252</v>
      </c>
      <c r="C26216" s="49" t="s">
        <v>207</v>
      </c>
    </row>
    <row r="26217" spans="2:3" hidden="1">
      <c r="B26217" s="49" t="s">
        <v>24253</v>
      </c>
      <c r="C26217" s="49" t="s">
        <v>207</v>
      </c>
    </row>
    <row r="26218" spans="2:3" hidden="1">
      <c r="B26218" s="49" t="s">
        <v>24254</v>
      </c>
      <c r="C26218" s="49" t="s">
        <v>207</v>
      </c>
    </row>
    <row r="26219" spans="2:3" hidden="1">
      <c r="B26219" s="49" t="s">
        <v>24255</v>
      </c>
      <c r="C26219" s="49" t="s">
        <v>207</v>
      </c>
    </row>
    <row r="26220" spans="2:3" hidden="1">
      <c r="B26220" s="49" t="s">
        <v>24256</v>
      </c>
      <c r="C26220" s="49" t="s">
        <v>207</v>
      </c>
    </row>
    <row r="26221" spans="2:3" hidden="1">
      <c r="B26221" s="49" t="s">
        <v>24257</v>
      </c>
      <c r="C26221" s="49" t="s">
        <v>207</v>
      </c>
    </row>
    <row r="26222" spans="2:3" hidden="1">
      <c r="B26222" s="49" t="s">
        <v>24258</v>
      </c>
      <c r="C26222" s="49" t="s">
        <v>207</v>
      </c>
    </row>
    <row r="26223" spans="2:3" hidden="1">
      <c r="B26223" s="49" t="s">
        <v>24259</v>
      </c>
      <c r="C26223" s="49" t="s">
        <v>207</v>
      </c>
    </row>
    <row r="26224" spans="2:3" hidden="1">
      <c r="B26224" s="49" t="s">
        <v>24260</v>
      </c>
      <c r="C26224" s="49" t="s">
        <v>207</v>
      </c>
    </row>
    <row r="26225" spans="2:3" hidden="1">
      <c r="B26225" s="49" t="s">
        <v>24261</v>
      </c>
      <c r="C26225" s="49" t="s">
        <v>207</v>
      </c>
    </row>
    <row r="26226" spans="2:3" hidden="1">
      <c r="B26226" s="49" t="s">
        <v>24262</v>
      </c>
      <c r="C26226" s="49" t="s">
        <v>207</v>
      </c>
    </row>
    <row r="26227" spans="2:3" hidden="1">
      <c r="B26227" s="49" t="s">
        <v>24263</v>
      </c>
      <c r="C26227" s="49" t="s">
        <v>207</v>
      </c>
    </row>
    <row r="26228" spans="2:3" hidden="1">
      <c r="B26228" s="49" t="s">
        <v>24264</v>
      </c>
      <c r="C26228" s="49" t="s">
        <v>207</v>
      </c>
    </row>
    <row r="26229" spans="2:3" hidden="1">
      <c r="B26229" s="49" t="s">
        <v>24265</v>
      </c>
      <c r="C26229" s="49" t="s">
        <v>207</v>
      </c>
    </row>
    <row r="26230" spans="2:3" hidden="1">
      <c r="B26230" s="49" t="s">
        <v>24266</v>
      </c>
      <c r="C26230" s="49" t="s">
        <v>207</v>
      </c>
    </row>
    <row r="26231" spans="2:3" hidden="1">
      <c r="B26231" s="49" t="s">
        <v>24267</v>
      </c>
      <c r="C26231" s="49" t="s">
        <v>207</v>
      </c>
    </row>
    <row r="26232" spans="2:3" hidden="1">
      <c r="B26232" s="49" t="s">
        <v>24268</v>
      </c>
      <c r="C26232" s="49" t="s">
        <v>207</v>
      </c>
    </row>
    <row r="26233" spans="2:3" hidden="1">
      <c r="B26233" s="49" t="s">
        <v>24269</v>
      </c>
      <c r="C26233" s="49" t="s">
        <v>207</v>
      </c>
    </row>
    <row r="26234" spans="2:3" hidden="1">
      <c r="B26234" s="49" t="s">
        <v>24270</v>
      </c>
      <c r="C26234" s="49" t="s">
        <v>207</v>
      </c>
    </row>
    <row r="26235" spans="2:3" hidden="1">
      <c r="B26235" s="49" t="s">
        <v>24271</v>
      </c>
      <c r="C26235" s="49" t="s">
        <v>207</v>
      </c>
    </row>
    <row r="26236" spans="2:3" hidden="1">
      <c r="B26236" s="49" t="s">
        <v>24272</v>
      </c>
      <c r="C26236" s="49" t="s">
        <v>207</v>
      </c>
    </row>
    <row r="26237" spans="2:3" hidden="1">
      <c r="B26237" s="49" t="s">
        <v>24273</v>
      </c>
      <c r="C26237" s="49" t="s">
        <v>207</v>
      </c>
    </row>
    <row r="26238" spans="2:3" hidden="1">
      <c r="B26238" s="49" t="s">
        <v>24274</v>
      </c>
      <c r="C26238" s="49" t="s">
        <v>207</v>
      </c>
    </row>
    <row r="26239" spans="2:3" hidden="1">
      <c r="B26239" s="49" t="s">
        <v>24275</v>
      </c>
      <c r="C26239" s="49" t="s">
        <v>207</v>
      </c>
    </row>
    <row r="26240" spans="2:3" hidden="1">
      <c r="B26240" s="49" t="s">
        <v>24276</v>
      </c>
      <c r="C26240" s="49" t="s">
        <v>207</v>
      </c>
    </row>
    <row r="26241" spans="2:3" hidden="1">
      <c r="B26241" s="49" t="s">
        <v>24277</v>
      </c>
      <c r="C26241" s="49" t="s">
        <v>207</v>
      </c>
    </row>
    <row r="26242" spans="2:3" hidden="1">
      <c r="B26242" s="49" t="s">
        <v>24278</v>
      </c>
      <c r="C26242" s="49" t="s">
        <v>207</v>
      </c>
    </row>
    <row r="26243" spans="2:3" hidden="1">
      <c r="B26243" s="49" t="s">
        <v>24279</v>
      </c>
      <c r="C26243" s="49" t="s">
        <v>207</v>
      </c>
    </row>
    <row r="26244" spans="2:3" hidden="1">
      <c r="B26244" s="49" t="s">
        <v>24280</v>
      </c>
      <c r="C26244" s="49" t="s">
        <v>207</v>
      </c>
    </row>
    <row r="26245" spans="2:3" hidden="1">
      <c r="B26245" s="49" t="s">
        <v>24281</v>
      </c>
      <c r="C26245" s="49" t="s">
        <v>207</v>
      </c>
    </row>
    <row r="26246" spans="2:3" hidden="1">
      <c r="B26246" s="49" t="s">
        <v>24282</v>
      </c>
      <c r="C26246" s="49" t="s">
        <v>207</v>
      </c>
    </row>
    <row r="26247" spans="2:3" hidden="1">
      <c r="B26247" s="49" t="s">
        <v>24283</v>
      </c>
      <c r="C26247" s="49" t="s">
        <v>207</v>
      </c>
    </row>
    <row r="26248" spans="2:3" hidden="1">
      <c r="B26248" s="49" t="s">
        <v>24284</v>
      </c>
      <c r="C26248" s="49" t="s">
        <v>207</v>
      </c>
    </row>
    <row r="26249" spans="2:3" hidden="1">
      <c r="B26249" s="49" t="s">
        <v>24285</v>
      </c>
      <c r="C26249" s="49" t="s">
        <v>207</v>
      </c>
    </row>
    <row r="26250" spans="2:3" hidden="1">
      <c r="B26250" s="49" t="s">
        <v>24286</v>
      </c>
      <c r="C26250" s="49" t="s">
        <v>207</v>
      </c>
    </row>
    <row r="26251" spans="2:3" hidden="1">
      <c r="B26251" s="49" t="s">
        <v>24287</v>
      </c>
      <c r="C26251" s="49" t="s">
        <v>207</v>
      </c>
    </row>
    <row r="26252" spans="2:3" hidden="1">
      <c r="B26252" s="49" t="s">
        <v>24288</v>
      </c>
      <c r="C26252" s="49" t="s">
        <v>207</v>
      </c>
    </row>
    <row r="26253" spans="2:3" hidden="1">
      <c r="B26253" s="49" t="s">
        <v>24289</v>
      </c>
      <c r="C26253" s="49" t="s">
        <v>207</v>
      </c>
    </row>
    <row r="26254" spans="2:3" hidden="1">
      <c r="B26254" s="49" t="s">
        <v>24290</v>
      </c>
      <c r="C26254" s="49" t="s">
        <v>207</v>
      </c>
    </row>
    <row r="26255" spans="2:3" hidden="1">
      <c r="B26255" s="49" t="s">
        <v>24291</v>
      </c>
      <c r="C26255" s="49" t="s">
        <v>207</v>
      </c>
    </row>
    <row r="26256" spans="2:3" hidden="1">
      <c r="B26256" s="49" t="s">
        <v>24292</v>
      </c>
      <c r="C26256" s="49" t="s">
        <v>207</v>
      </c>
    </row>
    <row r="26257" spans="2:3" hidden="1">
      <c r="B26257" s="49" t="s">
        <v>24293</v>
      </c>
      <c r="C26257" s="49" t="s">
        <v>207</v>
      </c>
    </row>
    <row r="26258" spans="2:3" hidden="1">
      <c r="B26258" s="49" t="s">
        <v>24294</v>
      </c>
      <c r="C26258" s="49" t="s">
        <v>207</v>
      </c>
    </row>
    <row r="26259" spans="2:3" hidden="1">
      <c r="B26259" s="49" t="s">
        <v>24295</v>
      </c>
      <c r="C26259" s="49" t="s">
        <v>207</v>
      </c>
    </row>
    <row r="26260" spans="2:3" hidden="1">
      <c r="B26260" s="49" t="s">
        <v>24296</v>
      </c>
      <c r="C26260" s="49" t="s">
        <v>207</v>
      </c>
    </row>
    <row r="26261" spans="2:3" hidden="1">
      <c r="B26261" s="49" t="s">
        <v>24297</v>
      </c>
      <c r="C26261" s="49" t="s">
        <v>207</v>
      </c>
    </row>
    <row r="26262" spans="2:3" hidden="1">
      <c r="B26262" s="49" t="s">
        <v>24298</v>
      </c>
      <c r="C26262" s="49" t="s">
        <v>207</v>
      </c>
    </row>
    <row r="26263" spans="2:3" hidden="1">
      <c r="B26263" s="49" t="s">
        <v>24299</v>
      </c>
      <c r="C26263" s="49" t="s">
        <v>207</v>
      </c>
    </row>
    <row r="26264" spans="2:3" hidden="1">
      <c r="B26264" s="49" t="s">
        <v>24300</v>
      </c>
      <c r="C26264" s="49" t="s">
        <v>207</v>
      </c>
    </row>
    <row r="26265" spans="2:3" hidden="1">
      <c r="B26265" s="49" t="s">
        <v>24301</v>
      </c>
      <c r="C26265" s="49" t="s">
        <v>207</v>
      </c>
    </row>
    <row r="26266" spans="2:3" hidden="1">
      <c r="B26266" s="49" t="s">
        <v>24302</v>
      </c>
      <c r="C26266" s="49" t="s">
        <v>207</v>
      </c>
    </row>
    <row r="26267" spans="2:3" hidden="1">
      <c r="B26267" s="49" t="s">
        <v>24303</v>
      </c>
      <c r="C26267" s="49" t="s">
        <v>207</v>
      </c>
    </row>
    <row r="26268" spans="2:3" hidden="1">
      <c r="B26268" s="49" t="s">
        <v>24304</v>
      </c>
      <c r="C26268" s="49" t="s">
        <v>207</v>
      </c>
    </row>
    <row r="26269" spans="2:3" hidden="1">
      <c r="B26269" s="49" t="s">
        <v>24305</v>
      </c>
      <c r="C26269" s="49" t="s">
        <v>207</v>
      </c>
    </row>
    <row r="26270" spans="2:3" hidden="1">
      <c r="B26270" s="49" t="s">
        <v>24306</v>
      </c>
      <c r="C26270" s="49" t="s">
        <v>207</v>
      </c>
    </row>
    <row r="26271" spans="2:3" hidden="1">
      <c r="B26271" s="49" t="s">
        <v>24307</v>
      </c>
      <c r="C26271" s="49" t="s">
        <v>207</v>
      </c>
    </row>
    <row r="26272" spans="2:3" hidden="1">
      <c r="B26272" s="49" t="s">
        <v>24308</v>
      </c>
      <c r="C26272" s="49" t="s">
        <v>207</v>
      </c>
    </row>
    <row r="26273" spans="2:3" hidden="1">
      <c r="B26273" s="49" t="s">
        <v>24309</v>
      </c>
      <c r="C26273" s="49" t="s">
        <v>207</v>
      </c>
    </row>
    <row r="26274" spans="2:3" hidden="1">
      <c r="B26274" s="49" t="s">
        <v>24310</v>
      </c>
      <c r="C26274" s="49" t="s">
        <v>207</v>
      </c>
    </row>
    <row r="26275" spans="2:3" hidden="1">
      <c r="B26275" s="49" t="s">
        <v>24311</v>
      </c>
      <c r="C26275" s="49" t="s">
        <v>207</v>
      </c>
    </row>
    <row r="26276" spans="2:3" hidden="1">
      <c r="B26276" s="49" t="s">
        <v>24312</v>
      </c>
      <c r="C26276" s="49" t="s">
        <v>207</v>
      </c>
    </row>
    <row r="26277" spans="2:3" hidden="1">
      <c r="B26277" s="49" t="s">
        <v>24313</v>
      </c>
      <c r="C26277" s="49" t="s">
        <v>207</v>
      </c>
    </row>
    <row r="26278" spans="2:3" hidden="1">
      <c r="B26278" s="49" t="s">
        <v>24314</v>
      </c>
      <c r="C26278" s="49" t="s">
        <v>207</v>
      </c>
    </row>
    <row r="26279" spans="2:3" hidden="1">
      <c r="B26279" s="49" t="s">
        <v>24315</v>
      </c>
      <c r="C26279" s="49" t="s">
        <v>207</v>
      </c>
    </row>
    <row r="26280" spans="2:3" hidden="1">
      <c r="B26280" s="49" t="s">
        <v>24316</v>
      </c>
      <c r="C26280" s="49" t="s">
        <v>207</v>
      </c>
    </row>
    <row r="26281" spans="2:3" hidden="1">
      <c r="B26281" s="49" t="s">
        <v>24317</v>
      </c>
      <c r="C26281" s="49" t="s">
        <v>207</v>
      </c>
    </row>
    <row r="26282" spans="2:3" hidden="1">
      <c r="B26282" s="49" t="s">
        <v>24318</v>
      </c>
      <c r="C26282" s="49" t="s">
        <v>207</v>
      </c>
    </row>
    <row r="26283" spans="2:3" hidden="1">
      <c r="B26283" s="49" t="s">
        <v>24319</v>
      </c>
      <c r="C26283" s="49" t="s">
        <v>207</v>
      </c>
    </row>
    <row r="26284" spans="2:3" hidden="1">
      <c r="B26284" s="49" t="s">
        <v>24320</v>
      </c>
      <c r="C26284" s="49" t="s">
        <v>207</v>
      </c>
    </row>
    <row r="26285" spans="2:3" hidden="1">
      <c r="B26285" s="49" t="s">
        <v>24321</v>
      </c>
      <c r="C26285" s="49" t="s">
        <v>207</v>
      </c>
    </row>
    <row r="26286" spans="2:3" hidden="1">
      <c r="B26286" s="49" t="s">
        <v>24322</v>
      </c>
      <c r="C26286" s="49" t="s">
        <v>207</v>
      </c>
    </row>
    <row r="26287" spans="2:3" hidden="1">
      <c r="B26287" s="49" t="s">
        <v>24323</v>
      </c>
      <c r="C26287" s="49" t="s">
        <v>207</v>
      </c>
    </row>
    <row r="26288" spans="2:3" hidden="1">
      <c r="B26288" s="49" t="s">
        <v>24324</v>
      </c>
      <c r="C26288" s="49" t="s">
        <v>207</v>
      </c>
    </row>
    <row r="26289" spans="2:3" hidden="1">
      <c r="B26289" s="49" t="s">
        <v>24325</v>
      </c>
      <c r="C26289" s="49" t="s">
        <v>207</v>
      </c>
    </row>
    <row r="26290" spans="2:3" hidden="1">
      <c r="B26290" s="49" t="s">
        <v>24326</v>
      </c>
      <c r="C26290" s="49" t="s">
        <v>207</v>
      </c>
    </row>
    <row r="26291" spans="2:3" hidden="1">
      <c r="B26291" s="49" t="s">
        <v>24327</v>
      </c>
      <c r="C26291" s="49" t="s">
        <v>207</v>
      </c>
    </row>
    <row r="26292" spans="2:3" hidden="1">
      <c r="B26292" s="49" t="s">
        <v>24328</v>
      </c>
      <c r="C26292" s="49" t="s">
        <v>207</v>
      </c>
    </row>
    <row r="26293" spans="2:3" hidden="1">
      <c r="B26293" s="49" t="s">
        <v>24329</v>
      </c>
      <c r="C26293" s="49" t="s">
        <v>207</v>
      </c>
    </row>
    <row r="26294" spans="2:3" hidden="1">
      <c r="B26294" s="49" t="s">
        <v>24330</v>
      </c>
      <c r="C26294" s="49" t="s">
        <v>214</v>
      </c>
    </row>
    <row r="26295" spans="2:3">
      <c r="B26295" s="49" t="s">
        <v>24331</v>
      </c>
      <c r="C26295" s="49" t="s">
        <v>224</v>
      </c>
    </row>
    <row r="26296" spans="2:3" hidden="1">
      <c r="B26296" s="49" t="s">
        <v>24332</v>
      </c>
      <c r="C26296" s="49" t="s">
        <v>214</v>
      </c>
    </row>
    <row r="26297" spans="2:3" hidden="1">
      <c r="B26297" s="49" t="s">
        <v>24333</v>
      </c>
      <c r="C26297" s="49" t="s">
        <v>213</v>
      </c>
    </row>
    <row r="26298" spans="2:3" hidden="1">
      <c r="B26298" s="49" t="s">
        <v>24334</v>
      </c>
      <c r="C26298" s="49" t="s">
        <v>214</v>
      </c>
    </row>
    <row r="26299" spans="2:3" hidden="1">
      <c r="B26299" s="49" t="s">
        <v>24335</v>
      </c>
      <c r="C26299" s="49" t="s">
        <v>214</v>
      </c>
    </row>
    <row r="26300" spans="2:3" hidden="1">
      <c r="B26300" s="49" t="s">
        <v>24336</v>
      </c>
      <c r="C26300" s="49" t="s">
        <v>213</v>
      </c>
    </row>
    <row r="26301" spans="2:3" hidden="1">
      <c r="B26301" s="49" t="s">
        <v>24337</v>
      </c>
      <c r="C26301" s="49" t="s">
        <v>214</v>
      </c>
    </row>
    <row r="26302" spans="2:3" hidden="1">
      <c r="B26302" s="49" t="s">
        <v>24338</v>
      </c>
      <c r="C26302" s="49" t="s">
        <v>214</v>
      </c>
    </row>
    <row r="26303" spans="2:3" hidden="1">
      <c r="B26303" s="49" t="s">
        <v>24339</v>
      </c>
      <c r="C26303" s="49" t="s">
        <v>214</v>
      </c>
    </row>
    <row r="26304" spans="2:3" hidden="1">
      <c r="B26304" s="49" t="s">
        <v>24340</v>
      </c>
      <c r="C26304" s="49" t="s">
        <v>214</v>
      </c>
    </row>
    <row r="26305" spans="2:3" hidden="1">
      <c r="B26305" s="49" t="s">
        <v>24341</v>
      </c>
      <c r="C26305" s="49" t="s">
        <v>31</v>
      </c>
    </row>
    <row r="26306" spans="2:3" hidden="1">
      <c r="B26306" s="49" t="s">
        <v>24342</v>
      </c>
      <c r="C26306" s="49" t="s">
        <v>31</v>
      </c>
    </row>
    <row r="26307" spans="2:3" hidden="1">
      <c r="B26307" s="49" t="s">
        <v>24343</v>
      </c>
      <c r="C26307" s="49" t="s">
        <v>31</v>
      </c>
    </row>
    <row r="26308" spans="2:3" hidden="1">
      <c r="B26308" s="49" t="s">
        <v>24344</v>
      </c>
      <c r="C26308" s="49" t="s">
        <v>214</v>
      </c>
    </row>
    <row r="26309" spans="2:3" hidden="1">
      <c r="B26309" s="49" t="s">
        <v>24345</v>
      </c>
      <c r="C26309" s="49" t="s">
        <v>213</v>
      </c>
    </row>
    <row r="26310" spans="2:3" hidden="1">
      <c r="B26310" s="49" t="s">
        <v>24346</v>
      </c>
      <c r="C26310" s="49" t="s">
        <v>214</v>
      </c>
    </row>
    <row r="26311" spans="2:3" hidden="1">
      <c r="B26311" s="49" t="s">
        <v>24347</v>
      </c>
      <c r="C26311" s="49" t="s">
        <v>213</v>
      </c>
    </row>
    <row r="26312" spans="2:3" hidden="1">
      <c r="B26312" s="49" t="s">
        <v>24348</v>
      </c>
      <c r="C26312" s="49" t="s">
        <v>214</v>
      </c>
    </row>
    <row r="26313" spans="2:3" hidden="1">
      <c r="B26313" s="49" t="s">
        <v>24349</v>
      </c>
      <c r="C26313" s="49" t="s">
        <v>214</v>
      </c>
    </row>
    <row r="26314" spans="2:3" hidden="1">
      <c r="B26314" s="49" t="s">
        <v>24350</v>
      </c>
      <c r="C26314" s="49" t="s">
        <v>213</v>
      </c>
    </row>
    <row r="26315" spans="2:3" hidden="1">
      <c r="B26315" s="49" t="s">
        <v>24351</v>
      </c>
      <c r="C26315" s="49" t="s">
        <v>214</v>
      </c>
    </row>
    <row r="26316" spans="2:3" hidden="1">
      <c r="B26316" s="49" t="s">
        <v>24352</v>
      </c>
      <c r="C26316" s="49" t="s">
        <v>213</v>
      </c>
    </row>
    <row r="26317" spans="2:3" hidden="1">
      <c r="B26317" s="49" t="s">
        <v>24353</v>
      </c>
      <c r="C26317" s="49" t="s">
        <v>213</v>
      </c>
    </row>
    <row r="26318" spans="2:3" hidden="1">
      <c r="B26318" s="49" t="s">
        <v>24354</v>
      </c>
      <c r="C26318" s="49" t="s">
        <v>213</v>
      </c>
    </row>
    <row r="26319" spans="2:3" hidden="1">
      <c r="B26319" s="49" t="s">
        <v>24355</v>
      </c>
      <c r="C26319" s="49" t="s">
        <v>31</v>
      </c>
    </row>
    <row r="26320" spans="2:3" hidden="1">
      <c r="B26320" s="49" t="s">
        <v>24356</v>
      </c>
      <c r="C26320" s="49" t="s">
        <v>31</v>
      </c>
    </row>
    <row r="26321" spans="2:3" hidden="1">
      <c r="B26321" s="49" t="s">
        <v>24357</v>
      </c>
      <c r="C26321" s="49" t="s">
        <v>31</v>
      </c>
    </row>
    <row r="26322" spans="2:3" hidden="1">
      <c r="B26322" s="49" t="s">
        <v>24358</v>
      </c>
      <c r="C26322" s="49" t="s">
        <v>214</v>
      </c>
    </row>
    <row r="26323" spans="2:3" hidden="1">
      <c r="B26323" s="49" t="s">
        <v>24359</v>
      </c>
      <c r="C26323" s="49" t="s">
        <v>214</v>
      </c>
    </row>
    <row r="26324" spans="2:3" hidden="1">
      <c r="B26324" s="49" t="s">
        <v>24360</v>
      </c>
      <c r="C26324" s="49" t="s">
        <v>213</v>
      </c>
    </row>
    <row r="26325" spans="2:3" hidden="1">
      <c r="B26325" s="49" t="s">
        <v>24361</v>
      </c>
      <c r="C26325" s="49" t="s">
        <v>214</v>
      </c>
    </row>
    <row r="26326" spans="2:3" hidden="1">
      <c r="B26326" s="49" t="s">
        <v>24362</v>
      </c>
      <c r="C26326" s="49" t="s">
        <v>214</v>
      </c>
    </row>
    <row r="26327" spans="2:3" hidden="1">
      <c r="B26327" s="49" t="s">
        <v>24363</v>
      </c>
      <c r="C26327" s="49" t="s">
        <v>213</v>
      </c>
    </row>
    <row r="26328" spans="2:3" hidden="1">
      <c r="B26328" s="49" t="s">
        <v>24364</v>
      </c>
      <c r="C26328" s="49" t="s">
        <v>214</v>
      </c>
    </row>
    <row r="26329" spans="2:3" hidden="1">
      <c r="B26329" s="49" t="s">
        <v>24365</v>
      </c>
      <c r="C26329" s="49" t="s">
        <v>214</v>
      </c>
    </row>
    <row r="26330" spans="2:3" hidden="1">
      <c r="B26330" s="49" t="s">
        <v>24366</v>
      </c>
      <c r="C26330" s="49" t="s">
        <v>214</v>
      </c>
    </row>
    <row r="26331" spans="2:3" hidden="1">
      <c r="B26331" s="49" t="s">
        <v>24367</v>
      </c>
      <c r="C26331" s="49" t="s">
        <v>214</v>
      </c>
    </row>
    <row r="26332" spans="2:3" hidden="1">
      <c r="B26332" s="49" t="s">
        <v>24368</v>
      </c>
      <c r="C26332" s="49" t="s">
        <v>213</v>
      </c>
    </row>
    <row r="26333" spans="2:3" hidden="1">
      <c r="B26333" s="49" t="s">
        <v>24369</v>
      </c>
      <c r="C26333" s="49" t="s">
        <v>214</v>
      </c>
    </row>
    <row r="26334" spans="2:3" hidden="1">
      <c r="B26334" s="49" t="s">
        <v>24370</v>
      </c>
      <c r="C26334" s="49" t="s">
        <v>213</v>
      </c>
    </row>
    <row r="26335" spans="2:3" hidden="1">
      <c r="B26335" s="49" t="s">
        <v>24371</v>
      </c>
      <c r="C26335" s="49" t="s">
        <v>213</v>
      </c>
    </row>
    <row r="26336" spans="2:3" hidden="1">
      <c r="B26336" s="49" t="s">
        <v>24372</v>
      </c>
      <c r="C26336" s="49" t="s">
        <v>213</v>
      </c>
    </row>
    <row r="26337" spans="2:3" hidden="1">
      <c r="B26337" s="49" t="s">
        <v>24373</v>
      </c>
      <c r="C26337" s="49" t="s">
        <v>31</v>
      </c>
    </row>
    <row r="26338" spans="2:3" hidden="1">
      <c r="B26338" s="49" t="s">
        <v>24374</v>
      </c>
      <c r="C26338" s="49" t="s">
        <v>31</v>
      </c>
    </row>
    <row r="26339" spans="2:3" hidden="1">
      <c r="B26339" s="49" t="s">
        <v>24375</v>
      </c>
      <c r="C26339" s="49" t="s">
        <v>31</v>
      </c>
    </row>
    <row r="26340" spans="2:3" hidden="1">
      <c r="B26340" s="49" t="s">
        <v>24376</v>
      </c>
      <c r="C26340" s="49" t="s">
        <v>214</v>
      </c>
    </row>
    <row r="26341" spans="2:3" hidden="1">
      <c r="B26341" s="49" t="s">
        <v>24377</v>
      </c>
      <c r="C26341" s="49" t="s">
        <v>214</v>
      </c>
    </row>
    <row r="26342" spans="2:3" hidden="1">
      <c r="B26342" s="49" t="s">
        <v>24378</v>
      </c>
      <c r="C26342" s="49" t="s">
        <v>214</v>
      </c>
    </row>
    <row r="26343" spans="2:3" hidden="1">
      <c r="B26343" s="49" t="s">
        <v>24379</v>
      </c>
      <c r="C26343" s="49" t="s">
        <v>214</v>
      </c>
    </row>
    <row r="26344" spans="2:3" hidden="1">
      <c r="B26344" s="49" t="s">
        <v>24380</v>
      </c>
      <c r="C26344" s="49" t="s">
        <v>214</v>
      </c>
    </row>
    <row r="26345" spans="2:3" hidden="1">
      <c r="B26345" s="49" t="s">
        <v>24381</v>
      </c>
      <c r="C26345" s="49" t="s">
        <v>214</v>
      </c>
    </row>
    <row r="26346" spans="2:3" hidden="1">
      <c r="B26346" s="49" t="s">
        <v>24382</v>
      </c>
      <c r="C26346" s="49" t="s">
        <v>214</v>
      </c>
    </row>
    <row r="26347" spans="2:3" hidden="1">
      <c r="B26347" s="49" t="s">
        <v>24383</v>
      </c>
      <c r="C26347" s="49" t="s">
        <v>214</v>
      </c>
    </row>
    <row r="26348" spans="2:3" hidden="1">
      <c r="B26348" s="49" t="s">
        <v>24384</v>
      </c>
      <c r="C26348" s="49" t="s">
        <v>214</v>
      </c>
    </row>
    <row r="26349" spans="2:3" hidden="1">
      <c r="B26349" s="49" t="s">
        <v>24385</v>
      </c>
      <c r="C26349" s="49" t="s">
        <v>214</v>
      </c>
    </row>
    <row r="26350" spans="2:3" hidden="1">
      <c r="B26350" s="49" t="s">
        <v>24386</v>
      </c>
      <c r="C26350" s="49" t="s">
        <v>214</v>
      </c>
    </row>
    <row r="26351" spans="2:3" hidden="1">
      <c r="B26351" s="49" t="s">
        <v>24387</v>
      </c>
      <c r="C26351" s="49" t="s">
        <v>214</v>
      </c>
    </row>
    <row r="26352" spans="2:3" hidden="1">
      <c r="B26352" s="49" t="s">
        <v>24388</v>
      </c>
      <c r="C26352" s="49" t="s">
        <v>214</v>
      </c>
    </row>
    <row r="26353" spans="2:3" hidden="1">
      <c r="B26353" s="49" t="s">
        <v>24389</v>
      </c>
      <c r="C26353" s="49" t="s">
        <v>213</v>
      </c>
    </row>
    <row r="26354" spans="2:3" hidden="1">
      <c r="B26354" s="49" t="s">
        <v>24390</v>
      </c>
      <c r="C26354" s="49" t="s">
        <v>213</v>
      </c>
    </row>
    <row r="26355" spans="2:3" hidden="1">
      <c r="B26355" s="49" t="s">
        <v>24391</v>
      </c>
      <c r="C26355" s="49" t="s">
        <v>206</v>
      </c>
    </row>
    <row r="26356" spans="2:3" hidden="1">
      <c r="B26356" s="49" t="s">
        <v>24392</v>
      </c>
      <c r="C26356" s="49" t="s">
        <v>206</v>
      </c>
    </row>
    <row r="26357" spans="2:3" hidden="1">
      <c r="B26357" s="49" t="s">
        <v>24393</v>
      </c>
      <c r="C26357" s="49" t="s">
        <v>206</v>
      </c>
    </row>
    <row r="26358" spans="2:3" hidden="1">
      <c r="B26358" s="49" t="s">
        <v>24394</v>
      </c>
      <c r="C26358" s="49" t="s">
        <v>206</v>
      </c>
    </row>
    <row r="26359" spans="2:3" hidden="1">
      <c r="B26359" s="49" t="s">
        <v>24395</v>
      </c>
      <c r="C26359" s="49" t="s">
        <v>206</v>
      </c>
    </row>
    <row r="26360" spans="2:3" hidden="1">
      <c r="B26360" s="49" t="s">
        <v>24396</v>
      </c>
      <c r="C26360" s="49" t="s">
        <v>206</v>
      </c>
    </row>
    <row r="26361" spans="2:3" hidden="1">
      <c r="B26361" s="49" t="s">
        <v>24397</v>
      </c>
      <c r="C26361" s="49" t="s">
        <v>206</v>
      </c>
    </row>
    <row r="26362" spans="2:3" hidden="1">
      <c r="B26362" s="49" t="s">
        <v>24398</v>
      </c>
      <c r="C26362" s="49" t="s">
        <v>206</v>
      </c>
    </row>
    <row r="26363" spans="2:3" hidden="1">
      <c r="B26363" s="49" t="s">
        <v>24399</v>
      </c>
      <c r="C26363" s="49" t="s">
        <v>206</v>
      </c>
    </row>
    <row r="26364" spans="2:3" hidden="1">
      <c r="B26364" s="49" t="s">
        <v>24400</v>
      </c>
      <c r="C26364" s="49" t="s">
        <v>214</v>
      </c>
    </row>
    <row r="26365" spans="2:3" hidden="1">
      <c r="B26365" s="49" t="s">
        <v>24401</v>
      </c>
      <c r="C26365" s="49" t="s">
        <v>213</v>
      </c>
    </row>
    <row r="26366" spans="2:3" hidden="1">
      <c r="B26366" s="49" t="s">
        <v>24402</v>
      </c>
      <c r="C26366" s="49" t="s">
        <v>214</v>
      </c>
    </row>
    <row r="26367" spans="2:3" hidden="1">
      <c r="B26367" s="49" t="s">
        <v>24403</v>
      </c>
      <c r="C26367" s="49" t="s">
        <v>213</v>
      </c>
    </row>
    <row r="26368" spans="2:3" hidden="1">
      <c r="B26368" s="49" t="s">
        <v>24404</v>
      </c>
      <c r="C26368" s="49" t="s">
        <v>214</v>
      </c>
    </row>
    <row r="26369" spans="2:3" hidden="1">
      <c r="B26369" s="49" t="s">
        <v>24405</v>
      </c>
      <c r="C26369" s="49" t="s">
        <v>214</v>
      </c>
    </row>
    <row r="26370" spans="2:3" hidden="1">
      <c r="B26370" s="49" t="s">
        <v>24406</v>
      </c>
      <c r="C26370" s="49" t="s">
        <v>213</v>
      </c>
    </row>
    <row r="26371" spans="2:3" hidden="1">
      <c r="B26371" s="49" t="s">
        <v>24407</v>
      </c>
      <c r="C26371" s="49" t="s">
        <v>214</v>
      </c>
    </row>
    <row r="26372" spans="2:3" hidden="1">
      <c r="B26372" s="49" t="s">
        <v>24408</v>
      </c>
      <c r="C26372" s="49" t="s">
        <v>213</v>
      </c>
    </row>
    <row r="26373" spans="2:3" hidden="1">
      <c r="B26373" s="49" t="s">
        <v>24409</v>
      </c>
      <c r="C26373" s="49" t="s">
        <v>213</v>
      </c>
    </row>
    <row r="26374" spans="2:3" hidden="1">
      <c r="B26374" s="49" t="s">
        <v>24410</v>
      </c>
      <c r="C26374" s="49" t="s">
        <v>213</v>
      </c>
    </row>
    <row r="26375" spans="2:3" hidden="1">
      <c r="B26375" s="49" t="s">
        <v>24411</v>
      </c>
      <c r="C26375" s="49" t="s">
        <v>31</v>
      </c>
    </row>
    <row r="26376" spans="2:3" hidden="1">
      <c r="B26376" s="49" t="s">
        <v>24412</v>
      </c>
      <c r="C26376" s="49" t="s">
        <v>31</v>
      </c>
    </row>
    <row r="26377" spans="2:3" hidden="1">
      <c r="B26377" s="49" t="s">
        <v>24413</v>
      </c>
      <c r="C26377" s="49" t="s">
        <v>31</v>
      </c>
    </row>
    <row r="26378" spans="2:3" hidden="1">
      <c r="B26378" s="49" t="s">
        <v>24414</v>
      </c>
      <c r="C26378" s="49" t="s">
        <v>214</v>
      </c>
    </row>
    <row r="26379" spans="2:3" hidden="1">
      <c r="B26379" s="49" t="s">
        <v>24415</v>
      </c>
      <c r="C26379" s="49" t="s">
        <v>213</v>
      </c>
    </row>
    <row r="26380" spans="2:3" hidden="1">
      <c r="B26380" s="49" t="s">
        <v>24416</v>
      </c>
      <c r="C26380" s="49" t="s">
        <v>213</v>
      </c>
    </row>
    <row r="26381" spans="2:3" hidden="1">
      <c r="B26381" s="49" t="s">
        <v>24417</v>
      </c>
      <c r="C26381" s="49" t="s">
        <v>213</v>
      </c>
    </row>
    <row r="26382" spans="2:3" hidden="1">
      <c r="B26382" s="49" t="s">
        <v>24418</v>
      </c>
      <c r="C26382" s="49" t="s">
        <v>213</v>
      </c>
    </row>
    <row r="26383" spans="2:3" hidden="1">
      <c r="B26383" s="49" t="s">
        <v>24419</v>
      </c>
      <c r="C26383" s="49" t="s">
        <v>213</v>
      </c>
    </row>
    <row r="26384" spans="2:3" hidden="1">
      <c r="B26384" s="49" t="s">
        <v>24420</v>
      </c>
      <c r="C26384" s="49" t="s">
        <v>213</v>
      </c>
    </row>
    <row r="26385" spans="2:3" hidden="1">
      <c r="B26385" s="49" t="s">
        <v>24421</v>
      </c>
      <c r="C26385" s="49" t="s">
        <v>213</v>
      </c>
    </row>
    <row r="26386" spans="2:3" hidden="1">
      <c r="B26386" s="49" t="s">
        <v>24422</v>
      </c>
      <c r="C26386" s="49" t="s">
        <v>213</v>
      </c>
    </row>
    <row r="26387" spans="2:3" hidden="1">
      <c r="B26387" s="49" t="s">
        <v>24423</v>
      </c>
      <c r="C26387" s="49" t="s">
        <v>213</v>
      </c>
    </row>
    <row r="26388" spans="2:3" hidden="1">
      <c r="B26388" s="49" t="s">
        <v>24424</v>
      </c>
      <c r="C26388" s="49" t="s">
        <v>213</v>
      </c>
    </row>
    <row r="26389" spans="2:3" hidden="1">
      <c r="B26389" s="49" t="s">
        <v>24425</v>
      </c>
      <c r="C26389" s="49" t="s">
        <v>31</v>
      </c>
    </row>
    <row r="26390" spans="2:3" hidden="1">
      <c r="B26390" s="49" t="s">
        <v>24426</v>
      </c>
      <c r="C26390" s="49" t="s">
        <v>31</v>
      </c>
    </row>
    <row r="26391" spans="2:3" hidden="1">
      <c r="B26391" s="49" t="s">
        <v>24427</v>
      </c>
      <c r="C26391" s="49" t="s">
        <v>31</v>
      </c>
    </row>
    <row r="26392" spans="2:3" hidden="1">
      <c r="B26392" s="49" t="s">
        <v>24428</v>
      </c>
      <c r="C26392" s="49" t="s">
        <v>214</v>
      </c>
    </row>
    <row r="26393" spans="2:3" hidden="1">
      <c r="B26393" s="49" t="s">
        <v>24429</v>
      </c>
      <c r="C26393" s="49" t="s">
        <v>214</v>
      </c>
    </row>
    <row r="26394" spans="2:3" hidden="1">
      <c r="B26394" s="49" t="s">
        <v>24430</v>
      </c>
      <c r="C26394" s="49" t="s">
        <v>213</v>
      </c>
    </row>
    <row r="26395" spans="2:3" hidden="1">
      <c r="B26395" s="49" t="s">
        <v>24431</v>
      </c>
      <c r="C26395" s="49" t="s">
        <v>213</v>
      </c>
    </row>
    <row r="26396" spans="2:3" hidden="1">
      <c r="B26396" s="49" t="s">
        <v>24432</v>
      </c>
      <c r="C26396" s="49" t="s">
        <v>213</v>
      </c>
    </row>
    <row r="26397" spans="2:3" hidden="1">
      <c r="B26397" s="49" t="s">
        <v>24433</v>
      </c>
      <c r="C26397" s="49" t="s">
        <v>213</v>
      </c>
    </row>
    <row r="26398" spans="2:3" hidden="1">
      <c r="B26398" s="49" t="s">
        <v>24434</v>
      </c>
      <c r="C26398" s="49" t="s">
        <v>214</v>
      </c>
    </row>
    <row r="26399" spans="2:3" hidden="1">
      <c r="B26399" s="49" t="s">
        <v>24435</v>
      </c>
      <c r="C26399" s="49" t="s">
        <v>213</v>
      </c>
    </row>
    <row r="26400" spans="2:3" hidden="1">
      <c r="B26400" s="49" t="s">
        <v>24436</v>
      </c>
      <c r="C26400" s="49" t="s">
        <v>213</v>
      </c>
    </row>
    <row r="26401" spans="2:3" hidden="1">
      <c r="B26401" s="49" t="s">
        <v>24437</v>
      </c>
      <c r="C26401" s="49" t="s">
        <v>213</v>
      </c>
    </row>
    <row r="26402" spans="2:3" hidden="1">
      <c r="B26402" s="49" t="s">
        <v>24438</v>
      </c>
      <c r="C26402" s="49" t="s">
        <v>213</v>
      </c>
    </row>
    <row r="26403" spans="2:3" hidden="1">
      <c r="B26403" s="49" t="s">
        <v>24439</v>
      </c>
      <c r="C26403" s="49" t="s">
        <v>213</v>
      </c>
    </row>
    <row r="26404" spans="2:3" hidden="1">
      <c r="B26404" s="49" t="s">
        <v>24440</v>
      </c>
      <c r="C26404" s="49" t="s">
        <v>213</v>
      </c>
    </row>
    <row r="26405" spans="2:3" hidden="1">
      <c r="B26405" s="49" t="s">
        <v>24441</v>
      </c>
      <c r="C26405" s="49" t="s">
        <v>213</v>
      </c>
    </row>
    <row r="26406" spans="2:3" hidden="1">
      <c r="B26406" s="49" t="s">
        <v>24442</v>
      </c>
      <c r="C26406" s="49" t="s">
        <v>213</v>
      </c>
    </row>
    <row r="26407" spans="2:3" hidden="1">
      <c r="B26407" s="49" t="s">
        <v>24443</v>
      </c>
      <c r="C26407" s="49" t="s">
        <v>31</v>
      </c>
    </row>
    <row r="26408" spans="2:3" hidden="1">
      <c r="B26408" s="49" t="s">
        <v>24444</v>
      </c>
      <c r="C26408" s="49" t="s">
        <v>31</v>
      </c>
    </row>
    <row r="26409" spans="2:3" hidden="1">
      <c r="B26409" s="49" t="s">
        <v>24445</v>
      </c>
      <c r="C26409" s="49" t="s">
        <v>31</v>
      </c>
    </row>
    <row r="26410" spans="2:3" hidden="1">
      <c r="B26410" s="49" t="s">
        <v>24446</v>
      </c>
      <c r="C26410" s="49" t="s">
        <v>214</v>
      </c>
    </row>
    <row r="26411" spans="2:3" hidden="1">
      <c r="B26411" s="49" t="s">
        <v>24447</v>
      </c>
      <c r="C26411" s="49" t="s">
        <v>214</v>
      </c>
    </row>
    <row r="26412" spans="2:3" hidden="1">
      <c r="B26412" s="49" t="s">
        <v>24448</v>
      </c>
      <c r="C26412" s="49" t="s">
        <v>214</v>
      </c>
    </row>
    <row r="26413" spans="2:3" hidden="1">
      <c r="B26413" s="49" t="s">
        <v>24449</v>
      </c>
      <c r="C26413" s="49" t="s">
        <v>214</v>
      </c>
    </row>
    <row r="26414" spans="2:3" hidden="1">
      <c r="B26414" s="49" t="s">
        <v>24450</v>
      </c>
      <c r="C26414" s="49" t="s">
        <v>214</v>
      </c>
    </row>
    <row r="26415" spans="2:3" hidden="1">
      <c r="B26415" s="49" t="s">
        <v>24451</v>
      </c>
      <c r="C26415" s="49" t="s">
        <v>213</v>
      </c>
    </row>
    <row r="26416" spans="2:3" hidden="1">
      <c r="B26416" s="49" t="s">
        <v>24452</v>
      </c>
      <c r="C26416" s="49" t="s">
        <v>213</v>
      </c>
    </row>
    <row r="26417" spans="2:3" hidden="1">
      <c r="B26417" s="49" t="s">
        <v>24453</v>
      </c>
      <c r="C26417" s="49" t="s">
        <v>213</v>
      </c>
    </row>
    <row r="26418" spans="2:3" hidden="1">
      <c r="B26418" s="49" t="s">
        <v>24454</v>
      </c>
      <c r="C26418" s="49" t="s">
        <v>214</v>
      </c>
    </row>
    <row r="26419" spans="2:3" hidden="1">
      <c r="B26419" s="49" t="s">
        <v>24455</v>
      </c>
      <c r="C26419" s="49" t="s">
        <v>213</v>
      </c>
    </row>
    <row r="26420" spans="2:3" hidden="1">
      <c r="B26420" s="49" t="s">
        <v>24456</v>
      </c>
      <c r="C26420" s="49" t="s">
        <v>213</v>
      </c>
    </row>
    <row r="26421" spans="2:3" hidden="1">
      <c r="B26421" s="49" t="s">
        <v>24457</v>
      </c>
      <c r="C26421" s="49" t="s">
        <v>213</v>
      </c>
    </row>
    <row r="26422" spans="2:3" hidden="1">
      <c r="B26422" s="49" t="s">
        <v>24458</v>
      </c>
      <c r="C26422" s="49" t="s">
        <v>213</v>
      </c>
    </row>
    <row r="26423" spans="2:3" hidden="1">
      <c r="B26423" s="49" t="s">
        <v>24459</v>
      </c>
      <c r="C26423" s="49" t="s">
        <v>213</v>
      </c>
    </row>
    <row r="26424" spans="2:3" hidden="1">
      <c r="B26424" s="49" t="s">
        <v>24460</v>
      </c>
      <c r="C26424" s="49" t="s">
        <v>213</v>
      </c>
    </row>
    <row r="26425" spans="2:3" hidden="1">
      <c r="B26425" s="49" t="s">
        <v>24461</v>
      </c>
      <c r="C26425" s="49" t="s">
        <v>206</v>
      </c>
    </row>
    <row r="26426" spans="2:3" hidden="1">
      <c r="B26426" s="49" t="s">
        <v>24462</v>
      </c>
      <c r="C26426" s="49" t="s">
        <v>206</v>
      </c>
    </row>
    <row r="26427" spans="2:3" hidden="1">
      <c r="B26427" s="49" t="s">
        <v>24463</v>
      </c>
      <c r="C26427" s="49" t="s">
        <v>206</v>
      </c>
    </row>
    <row r="26428" spans="2:3" hidden="1">
      <c r="B26428" s="49" t="s">
        <v>24464</v>
      </c>
      <c r="C26428" s="49" t="s">
        <v>206</v>
      </c>
    </row>
    <row r="26429" spans="2:3" hidden="1">
      <c r="B26429" s="49" t="s">
        <v>24465</v>
      </c>
      <c r="C26429" s="49" t="s">
        <v>206</v>
      </c>
    </row>
    <row r="26430" spans="2:3" hidden="1">
      <c r="B26430" s="49" t="s">
        <v>24466</v>
      </c>
      <c r="C26430" s="49" t="s">
        <v>206</v>
      </c>
    </row>
    <row r="26431" spans="2:3" hidden="1">
      <c r="B26431" s="49" t="s">
        <v>24467</v>
      </c>
      <c r="C26431" s="49" t="s">
        <v>206</v>
      </c>
    </row>
    <row r="26432" spans="2:3" hidden="1">
      <c r="B26432" s="49" t="s">
        <v>24468</v>
      </c>
      <c r="C26432" s="49" t="s">
        <v>206</v>
      </c>
    </row>
    <row r="26433" spans="2:3" hidden="1">
      <c r="B26433" s="49" t="s">
        <v>24469</v>
      </c>
      <c r="C26433" s="49" t="s">
        <v>206</v>
      </c>
    </row>
    <row r="26434" spans="2:3" hidden="1">
      <c r="B26434" s="49" t="s">
        <v>24470</v>
      </c>
      <c r="C26434" s="49" t="s">
        <v>214</v>
      </c>
    </row>
    <row r="26435" spans="2:3" hidden="1">
      <c r="B26435" s="49" t="s">
        <v>24471</v>
      </c>
      <c r="C26435" s="49" t="s">
        <v>214</v>
      </c>
    </row>
    <row r="26436" spans="2:3" hidden="1">
      <c r="B26436" s="49" t="s">
        <v>24472</v>
      </c>
      <c r="C26436" s="49" t="s">
        <v>213</v>
      </c>
    </row>
    <row r="26437" spans="2:3" hidden="1">
      <c r="B26437" s="49" t="s">
        <v>24473</v>
      </c>
      <c r="C26437" s="49" t="s">
        <v>214</v>
      </c>
    </row>
    <row r="26438" spans="2:3" hidden="1">
      <c r="B26438" s="49" t="s">
        <v>24474</v>
      </c>
      <c r="C26438" s="49" t="s">
        <v>214</v>
      </c>
    </row>
    <row r="26439" spans="2:3" hidden="1">
      <c r="B26439" s="49" t="s">
        <v>24475</v>
      </c>
      <c r="C26439" s="49" t="s">
        <v>213</v>
      </c>
    </row>
    <row r="26440" spans="2:3" hidden="1">
      <c r="B26440" s="49" t="s">
        <v>24476</v>
      </c>
      <c r="C26440" s="49" t="s">
        <v>214</v>
      </c>
    </row>
    <row r="26441" spans="2:3" hidden="1">
      <c r="B26441" s="49" t="s">
        <v>24477</v>
      </c>
      <c r="C26441" s="49" t="s">
        <v>214</v>
      </c>
    </row>
    <row r="26442" spans="2:3" hidden="1">
      <c r="B26442" s="49" t="s">
        <v>24478</v>
      </c>
      <c r="C26442" s="49" t="s">
        <v>214</v>
      </c>
    </row>
    <row r="26443" spans="2:3" hidden="1">
      <c r="B26443" s="49" t="s">
        <v>24479</v>
      </c>
      <c r="C26443" s="49" t="s">
        <v>214</v>
      </c>
    </row>
    <row r="26444" spans="2:3" hidden="1">
      <c r="B26444" s="49" t="s">
        <v>24480</v>
      </c>
      <c r="C26444" s="49" t="s">
        <v>213</v>
      </c>
    </row>
    <row r="26445" spans="2:3" hidden="1">
      <c r="B26445" s="49" t="s">
        <v>24481</v>
      </c>
      <c r="C26445" s="49" t="s">
        <v>214</v>
      </c>
    </row>
    <row r="26446" spans="2:3" hidden="1">
      <c r="B26446" s="49" t="s">
        <v>24482</v>
      </c>
      <c r="C26446" s="49" t="s">
        <v>213</v>
      </c>
    </row>
    <row r="26447" spans="2:3" hidden="1">
      <c r="B26447" s="49" t="s">
        <v>24483</v>
      </c>
      <c r="C26447" s="49" t="s">
        <v>213</v>
      </c>
    </row>
    <row r="26448" spans="2:3" hidden="1">
      <c r="B26448" s="49" t="s">
        <v>24484</v>
      </c>
      <c r="C26448" s="49" t="s">
        <v>213</v>
      </c>
    </row>
    <row r="26449" spans="2:3" hidden="1">
      <c r="B26449" s="49" t="s">
        <v>24485</v>
      </c>
      <c r="C26449" s="49" t="s">
        <v>31</v>
      </c>
    </row>
    <row r="26450" spans="2:3" hidden="1">
      <c r="B26450" s="49" t="s">
        <v>24486</v>
      </c>
      <c r="C26450" s="49" t="s">
        <v>31</v>
      </c>
    </row>
    <row r="26451" spans="2:3" hidden="1">
      <c r="B26451" s="49" t="s">
        <v>24487</v>
      </c>
      <c r="C26451" s="49" t="s">
        <v>31</v>
      </c>
    </row>
    <row r="26452" spans="2:3" hidden="1">
      <c r="B26452" s="49" t="s">
        <v>24488</v>
      </c>
      <c r="C26452" s="49" t="s">
        <v>214</v>
      </c>
    </row>
    <row r="26453" spans="2:3" hidden="1">
      <c r="B26453" s="49" t="s">
        <v>24489</v>
      </c>
      <c r="C26453" s="49" t="s">
        <v>214</v>
      </c>
    </row>
    <row r="26454" spans="2:3" hidden="1">
      <c r="B26454" s="49" t="s">
        <v>24490</v>
      </c>
      <c r="C26454" s="49" t="s">
        <v>213</v>
      </c>
    </row>
    <row r="26455" spans="2:3" hidden="1">
      <c r="B26455" s="49" t="s">
        <v>24491</v>
      </c>
      <c r="C26455" s="49" t="s">
        <v>213</v>
      </c>
    </row>
    <row r="26456" spans="2:3" hidden="1">
      <c r="B26456" s="49" t="s">
        <v>24492</v>
      </c>
      <c r="C26456" s="49" t="s">
        <v>213</v>
      </c>
    </row>
    <row r="26457" spans="2:3" hidden="1">
      <c r="B26457" s="49" t="s">
        <v>24493</v>
      </c>
      <c r="C26457" s="49" t="s">
        <v>213</v>
      </c>
    </row>
    <row r="26458" spans="2:3" hidden="1">
      <c r="B26458" s="49" t="s">
        <v>24494</v>
      </c>
      <c r="C26458" s="49" t="s">
        <v>214</v>
      </c>
    </row>
    <row r="26459" spans="2:3" hidden="1">
      <c r="B26459" s="49" t="s">
        <v>24495</v>
      </c>
      <c r="C26459" s="49" t="s">
        <v>213</v>
      </c>
    </row>
    <row r="26460" spans="2:3" hidden="1">
      <c r="B26460" s="49" t="s">
        <v>24496</v>
      </c>
      <c r="C26460" s="49" t="s">
        <v>213</v>
      </c>
    </row>
    <row r="26461" spans="2:3" hidden="1">
      <c r="B26461" s="49" t="s">
        <v>24497</v>
      </c>
      <c r="C26461" s="49" t="s">
        <v>213</v>
      </c>
    </row>
    <row r="26462" spans="2:3" hidden="1">
      <c r="B26462" s="49" t="s">
        <v>24498</v>
      </c>
      <c r="C26462" s="49" t="s">
        <v>213</v>
      </c>
    </row>
    <row r="26463" spans="2:3" hidden="1">
      <c r="B26463" s="49" t="s">
        <v>24499</v>
      </c>
      <c r="C26463" s="49" t="s">
        <v>213</v>
      </c>
    </row>
    <row r="26464" spans="2:3" hidden="1">
      <c r="B26464" s="49" t="s">
        <v>24500</v>
      </c>
      <c r="C26464" s="49" t="s">
        <v>213</v>
      </c>
    </row>
    <row r="26465" spans="2:3" hidden="1">
      <c r="B26465" s="49" t="s">
        <v>24501</v>
      </c>
      <c r="C26465" s="49" t="s">
        <v>213</v>
      </c>
    </row>
    <row r="26466" spans="2:3" hidden="1">
      <c r="B26466" s="49" t="s">
        <v>24502</v>
      </c>
      <c r="C26466" s="49" t="s">
        <v>213</v>
      </c>
    </row>
    <row r="26467" spans="2:3" hidden="1">
      <c r="B26467" s="49" t="s">
        <v>24503</v>
      </c>
      <c r="C26467" s="49" t="s">
        <v>31</v>
      </c>
    </row>
    <row r="26468" spans="2:3" hidden="1">
      <c r="B26468" s="49" t="s">
        <v>24504</v>
      </c>
      <c r="C26468" s="49" t="s">
        <v>31</v>
      </c>
    </row>
    <row r="26469" spans="2:3" hidden="1">
      <c r="B26469" s="49" t="s">
        <v>24505</v>
      </c>
      <c r="C26469" s="49" t="s">
        <v>31</v>
      </c>
    </row>
    <row r="26470" spans="2:3" hidden="1">
      <c r="B26470" s="49" t="s">
        <v>24506</v>
      </c>
      <c r="C26470" s="49" t="s">
        <v>214</v>
      </c>
    </row>
    <row r="26471" spans="2:3" hidden="1">
      <c r="B26471" s="49" t="s">
        <v>24507</v>
      </c>
      <c r="C26471" s="49" t="s">
        <v>214</v>
      </c>
    </row>
    <row r="26472" spans="2:3" hidden="1">
      <c r="B26472" s="49" t="s">
        <v>24508</v>
      </c>
      <c r="C26472" s="49" t="s">
        <v>214</v>
      </c>
    </row>
    <row r="26473" spans="2:3" hidden="1">
      <c r="B26473" s="49" t="s">
        <v>24509</v>
      </c>
      <c r="C26473" s="49" t="s">
        <v>214</v>
      </c>
    </row>
    <row r="26474" spans="2:3" hidden="1">
      <c r="B26474" s="49" t="s">
        <v>24510</v>
      </c>
      <c r="C26474" s="49" t="s">
        <v>213</v>
      </c>
    </row>
    <row r="26475" spans="2:3" hidden="1">
      <c r="B26475" s="49" t="s">
        <v>24511</v>
      </c>
      <c r="C26475" s="49" t="s">
        <v>214</v>
      </c>
    </row>
    <row r="26476" spans="2:3" hidden="1">
      <c r="B26476" s="49" t="s">
        <v>24512</v>
      </c>
      <c r="C26476" s="49" t="s">
        <v>213</v>
      </c>
    </row>
    <row r="26477" spans="2:3" hidden="1">
      <c r="B26477" s="49" t="s">
        <v>24513</v>
      </c>
      <c r="C26477" s="49" t="s">
        <v>213</v>
      </c>
    </row>
    <row r="26478" spans="2:3" hidden="1">
      <c r="B26478" s="49" t="s">
        <v>24514</v>
      </c>
      <c r="C26478" s="49" t="s">
        <v>213</v>
      </c>
    </row>
    <row r="26479" spans="2:3" hidden="1">
      <c r="B26479" s="49" t="s">
        <v>24515</v>
      </c>
      <c r="C26479" s="49" t="s">
        <v>213</v>
      </c>
    </row>
    <row r="26480" spans="2:3" hidden="1">
      <c r="B26480" s="49" t="s">
        <v>24516</v>
      </c>
      <c r="C26480" s="49" t="s">
        <v>214</v>
      </c>
    </row>
    <row r="26481" spans="2:3" hidden="1">
      <c r="B26481" s="49" t="s">
        <v>24517</v>
      </c>
      <c r="C26481" s="49" t="s">
        <v>213</v>
      </c>
    </row>
    <row r="26482" spans="2:3" hidden="1">
      <c r="B26482" s="49" t="s">
        <v>24518</v>
      </c>
      <c r="C26482" s="49" t="s">
        <v>213</v>
      </c>
    </row>
    <row r="26483" spans="2:3" hidden="1">
      <c r="B26483" s="49" t="s">
        <v>24519</v>
      </c>
      <c r="C26483" s="49" t="s">
        <v>213</v>
      </c>
    </row>
    <row r="26484" spans="2:3" hidden="1">
      <c r="B26484" s="49" t="s">
        <v>24520</v>
      </c>
      <c r="C26484" s="49" t="s">
        <v>213</v>
      </c>
    </row>
    <row r="26485" spans="2:3" hidden="1">
      <c r="B26485" s="49" t="s">
        <v>24521</v>
      </c>
      <c r="C26485" s="49" t="s">
        <v>213</v>
      </c>
    </row>
    <row r="26486" spans="2:3" hidden="1">
      <c r="B26486" s="49" t="s">
        <v>24522</v>
      </c>
      <c r="C26486" s="49" t="s">
        <v>213</v>
      </c>
    </row>
    <row r="26487" spans="2:3" hidden="1">
      <c r="B26487" s="49" t="s">
        <v>24523</v>
      </c>
      <c r="C26487" s="49" t="s">
        <v>213</v>
      </c>
    </row>
    <row r="26488" spans="2:3" hidden="1">
      <c r="B26488" s="49" t="s">
        <v>24524</v>
      </c>
      <c r="C26488" s="49" t="s">
        <v>213</v>
      </c>
    </row>
    <row r="26489" spans="2:3" hidden="1">
      <c r="B26489" s="49" t="s">
        <v>24525</v>
      </c>
      <c r="C26489" s="49" t="s">
        <v>31</v>
      </c>
    </row>
    <row r="26490" spans="2:3" hidden="1">
      <c r="B26490" s="49" t="s">
        <v>24526</v>
      </c>
      <c r="C26490" s="49" t="s">
        <v>31</v>
      </c>
    </row>
    <row r="26491" spans="2:3" hidden="1">
      <c r="B26491" s="49" t="s">
        <v>24527</v>
      </c>
      <c r="C26491" s="49" t="s">
        <v>31</v>
      </c>
    </row>
    <row r="26492" spans="2:3" hidden="1">
      <c r="B26492" s="49" t="s">
        <v>24528</v>
      </c>
      <c r="C26492" s="49" t="s">
        <v>214</v>
      </c>
    </row>
    <row r="26493" spans="2:3" hidden="1">
      <c r="B26493" s="49" t="s">
        <v>24529</v>
      </c>
      <c r="C26493" s="49" t="s">
        <v>214</v>
      </c>
    </row>
    <row r="26494" spans="2:3" hidden="1">
      <c r="B26494" s="49" t="s">
        <v>24530</v>
      </c>
      <c r="C26494" s="49" t="s">
        <v>214</v>
      </c>
    </row>
    <row r="26495" spans="2:3" hidden="1">
      <c r="B26495" s="49" t="s">
        <v>24531</v>
      </c>
      <c r="C26495" s="49" t="s">
        <v>214</v>
      </c>
    </row>
    <row r="26496" spans="2:3" hidden="1">
      <c r="B26496" s="49" t="s">
        <v>24532</v>
      </c>
      <c r="C26496" s="49" t="s">
        <v>214</v>
      </c>
    </row>
    <row r="26497" spans="2:3" hidden="1">
      <c r="B26497" s="49" t="s">
        <v>24533</v>
      </c>
      <c r="C26497" s="49" t="s">
        <v>213</v>
      </c>
    </row>
    <row r="26498" spans="2:3" hidden="1">
      <c r="B26498" s="49" t="s">
        <v>24534</v>
      </c>
      <c r="C26498" s="49" t="s">
        <v>213</v>
      </c>
    </row>
    <row r="26499" spans="2:3" hidden="1">
      <c r="B26499" s="49" t="s">
        <v>24535</v>
      </c>
      <c r="C26499" s="49" t="s">
        <v>213</v>
      </c>
    </row>
    <row r="26500" spans="2:3" hidden="1">
      <c r="B26500" s="49" t="s">
        <v>24536</v>
      </c>
      <c r="C26500" s="49" t="s">
        <v>214</v>
      </c>
    </row>
    <row r="26501" spans="2:3" hidden="1">
      <c r="B26501" s="49" t="s">
        <v>24537</v>
      </c>
      <c r="C26501" s="49" t="s">
        <v>213</v>
      </c>
    </row>
    <row r="26502" spans="2:3" hidden="1">
      <c r="B26502" s="49" t="s">
        <v>24538</v>
      </c>
      <c r="C26502" s="49" t="s">
        <v>213</v>
      </c>
    </row>
    <row r="26503" spans="2:3" hidden="1">
      <c r="B26503" s="49" t="s">
        <v>24539</v>
      </c>
      <c r="C26503" s="49" t="s">
        <v>213</v>
      </c>
    </row>
    <row r="26504" spans="2:3" hidden="1">
      <c r="B26504" s="49" t="s">
        <v>24540</v>
      </c>
      <c r="C26504" s="49" t="s">
        <v>213</v>
      </c>
    </row>
    <row r="26505" spans="2:3" hidden="1">
      <c r="B26505" s="49" t="s">
        <v>24541</v>
      </c>
      <c r="C26505" s="49" t="s">
        <v>213</v>
      </c>
    </row>
    <row r="26506" spans="2:3" hidden="1">
      <c r="B26506" s="49" t="s">
        <v>24542</v>
      </c>
      <c r="C26506" s="49" t="s">
        <v>213</v>
      </c>
    </row>
    <row r="26507" spans="2:3" hidden="1">
      <c r="B26507" s="49" t="s">
        <v>24543</v>
      </c>
      <c r="C26507" s="49" t="s">
        <v>206</v>
      </c>
    </row>
    <row r="26508" spans="2:3" hidden="1">
      <c r="B26508" s="49" t="s">
        <v>24544</v>
      </c>
      <c r="C26508" s="49" t="s">
        <v>206</v>
      </c>
    </row>
    <row r="26509" spans="2:3" hidden="1">
      <c r="B26509" s="49" t="s">
        <v>24545</v>
      </c>
      <c r="C26509" s="49" t="s">
        <v>206</v>
      </c>
    </row>
    <row r="26510" spans="2:3" hidden="1">
      <c r="B26510" s="49" t="s">
        <v>24546</v>
      </c>
      <c r="C26510" s="49" t="s">
        <v>206</v>
      </c>
    </row>
    <row r="26511" spans="2:3" hidden="1">
      <c r="B26511" s="49" t="s">
        <v>24547</v>
      </c>
      <c r="C26511" s="49" t="s">
        <v>206</v>
      </c>
    </row>
    <row r="26512" spans="2:3" hidden="1">
      <c r="B26512" s="49" t="s">
        <v>24548</v>
      </c>
      <c r="C26512" s="49" t="s">
        <v>206</v>
      </c>
    </row>
    <row r="26513" spans="2:3" hidden="1">
      <c r="B26513" s="49" t="s">
        <v>24549</v>
      </c>
      <c r="C26513" s="49" t="s">
        <v>206</v>
      </c>
    </row>
    <row r="26514" spans="2:3" hidden="1">
      <c r="B26514" s="49" t="s">
        <v>24550</v>
      </c>
      <c r="C26514" s="49" t="s">
        <v>206</v>
      </c>
    </row>
    <row r="26515" spans="2:3" hidden="1">
      <c r="B26515" s="49" t="s">
        <v>24551</v>
      </c>
      <c r="C26515" s="49" t="s">
        <v>206</v>
      </c>
    </row>
    <row r="26516" spans="2:3" hidden="1">
      <c r="B26516" s="49" t="s">
        <v>24552</v>
      </c>
      <c r="C26516" s="49" t="s">
        <v>214</v>
      </c>
    </row>
    <row r="26517" spans="2:3" hidden="1">
      <c r="B26517" s="49" t="s">
        <v>24553</v>
      </c>
      <c r="C26517" s="49" t="s">
        <v>214</v>
      </c>
    </row>
    <row r="26518" spans="2:3" hidden="1">
      <c r="B26518" s="49" t="s">
        <v>24554</v>
      </c>
      <c r="C26518" s="49" t="s">
        <v>214</v>
      </c>
    </row>
    <row r="26519" spans="2:3" hidden="1">
      <c r="B26519" s="49" t="s">
        <v>24555</v>
      </c>
      <c r="C26519" s="49" t="s">
        <v>214</v>
      </c>
    </row>
    <row r="26520" spans="2:3" hidden="1">
      <c r="B26520" s="49" t="s">
        <v>24556</v>
      </c>
      <c r="C26520" s="49" t="s">
        <v>214</v>
      </c>
    </row>
    <row r="26521" spans="2:3" hidden="1">
      <c r="B26521" s="49" t="s">
        <v>24557</v>
      </c>
      <c r="C26521" s="49" t="s">
        <v>214</v>
      </c>
    </row>
    <row r="26522" spans="2:3" hidden="1">
      <c r="B26522" s="49" t="s">
        <v>24558</v>
      </c>
      <c r="C26522" s="49" t="s">
        <v>214</v>
      </c>
    </row>
    <row r="26523" spans="2:3" hidden="1">
      <c r="B26523" s="49" t="s">
        <v>24559</v>
      </c>
      <c r="C26523" s="49" t="s">
        <v>214</v>
      </c>
    </row>
    <row r="26524" spans="2:3" hidden="1">
      <c r="B26524" s="49" t="s">
        <v>24560</v>
      </c>
      <c r="C26524" s="49" t="s">
        <v>214</v>
      </c>
    </row>
    <row r="26525" spans="2:3" hidden="1">
      <c r="B26525" s="49" t="s">
        <v>24561</v>
      </c>
      <c r="C26525" s="49" t="s">
        <v>214</v>
      </c>
    </row>
    <row r="26526" spans="2:3" hidden="1">
      <c r="B26526" s="49" t="s">
        <v>24562</v>
      </c>
      <c r="C26526" s="49" t="s">
        <v>214</v>
      </c>
    </row>
    <row r="26527" spans="2:3" hidden="1">
      <c r="B26527" s="49" t="s">
        <v>24563</v>
      </c>
      <c r="C26527" s="49" t="s">
        <v>214</v>
      </c>
    </row>
    <row r="26528" spans="2:3" hidden="1">
      <c r="B26528" s="49" t="s">
        <v>24564</v>
      </c>
      <c r="C26528" s="49" t="s">
        <v>214</v>
      </c>
    </row>
    <row r="26529" spans="2:3" hidden="1">
      <c r="B26529" s="49" t="s">
        <v>24565</v>
      </c>
      <c r="C26529" s="49" t="s">
        <v>213</v>
      </c>
    </row>
    <row r="26530" spans="2:3" hidden="1">
      <c r="B26530" s="49" t="s">
        <v>24566</v>
      </c>
      <c r="C26530" s="49" t="s">
        <v>213</v>
      </c>
    </row>
    <row r="26531" spans="2:3" hidden="1">
      <c r="B26531" s="49" t="s">
        <v>24567</v>
      </c>
      <c r="C26531" s="49" t="s">
        <v>214</v>
      </c>
    </row>
    <row r="26532" spans="2:3" hidden="1">
      <c r="B26532" s="49" t="s">
        <v>24568</v>
      </c>
      <c r="C26532" s="49" t="s">
        <v>214</v>
      </c>
    </row>
    <row r="26533" spans="2:3" hidden="1">
      <c r="B26533" s="49" t="s">
        <v>24569</v>
      </c>
      <c r="C26533" s="49" t="s">
        <v>214</v>
      </c>
    </row>
    <row r="26534" spans="2:3" hidden="1">
      <c r="B26534" s="49" t="s">
        <v>24570</v>
      </c>
      <c r="C26534" s="49" t="s">
        <v>214</v>
      </c>
    </row>
    <row r="26535" spans="2:3" hidden="1">
      <c r="B26535" s="49" t="s">
        <v>24571</v>
      </c>
      <c r="C26535" s="49" t="s">
        <v>214</v>
      </c>
    </row>
    <row r="26536" spans="2:3" hidden="1">
      <c r="B26536" s="49" t="s">
        <v>24572</v>
      </c>
      <c r="C26536" s="49" t="s">
        <v>213</v>
      </c>
    </row>
    <row r="26537" spans="2:3" hidden="1">
      <c r="B26537" s="49" t="s">
        <v>24573</v>
      </c>
      <c r="C26537" s="49" t="s">
        <v>213</v>
      </c>
    </row>
    <row r="26538" spans="2:3" hidden="1">
      <c r="B26538" s="49" t="s">
        <v>24574</v>
      </c>
      <c r="C26538" s="49" t="s">
        <v>213</v>
      </c>
    </row>
    <row r="26539" spans="2:3" hidden="1">
      <c r="B26539" s="49" t="s">
        <v>24575</v>
      </c>
      <c r="C26539" s="49" t="s">
        <v>214</v>
      </c>
    </row>
    <row r="26540" spans="2:3" hidden="1">
      <c r="B26540" s="49" t="s">
        <v>24576</v>
      </c>
      <c r="C26540" s="49" t="s">
        <v>213</v>
      </c>
    </row>
    <row r="26541" spans="2:3" hidden="1">
      <c r="B26541" s="49" t="s">
        <v>24577</v>
      </c>
      <c r="C26541" s="49" t="s">
        <v>213</v>
      </c>
    </row>
    <row r="26542" spans="2:3" hidden="1">
      <c r="B26542" s="49" t="s">
        <v>24578</v>
      </c>
      <c r="C26542" s="49" t="s">
        <v>213</v>
      </c>
    </row>
    <row r="26543" spans="2:3" hidden="1">
      <c r="B26543" s="49" t="s">
        <v>24579</v>
      </c>
      <c r="C26543" s="49" t="s">
        <v>213</v>
      </c>
    </row>
    <row r="26544" spans="2:3" hidden="1">
      <c r="B26544" s="49" t="s">
        <v>24580</v>
      </c>
      <c r="C26544" s="49" t="s">
        <v>213</v>
      </c>
    </row>
    <row r="26545" spans="2:3" hidden="1">
      <c r="B26545" s="49" t="s">
        <v>24581</v>
      </c>
      <c r="C26545" s="49" t="s">
        <v>213</v>
      </c>
    </row>
    <row r="26546" spans="2:3" hidden="1">
      <c r="B26546" s="49" t="s">
        <v>24582</v>
      </c>
      <c r="C26546" s="49" t="s">
        <v>214</v>
      </c>
    </row>
    <row r="26547" spans="2:3" hidden="1">
      <c r="B26547" s="49" t="s">
        <v>24583</v>
      </c>
      <c r="C26547" s="49" t="s">
        <v>214</v>
      </c>
    </row>
    <row r="26548" spans="2:3" hidden="1">
      <c r="B26548" s="49" t="s">
        <v>24584</v>
      </c>
      <c r="C26548" s="49" t="s">
        <v>214</v>
      </c>
    </row>
    <row r="26549" spans="2:3" hidden="1">
      <c r="B26549" s="49" t="s">
        <v>24585</v>
      </c>
      <c r="C26549" s="49" t="s">
        <v>214</v>
      </c>
    </row>
    <row r="26550" spans="2:3" hidden="1">
      <c r="B26550" s="49" t="s">
        <v>24586</v>
      </c>
      <c r="C26550" s="49" t="s">
        <v>214</v>
      </c>
    </row>
    <row r="26551" spans="2:3" hidden="1">
      <c r="B26551" s="49" t="s">
        <v>24587</v>
      </c>
      <c r="C26551" s="49" t="s">
        <v>213</v>
      </c>
    </row>
    <row r="26552" spans="2:3" hidden="1">
      <c r="B26552" s="49" t="s">
        <v>24588</v>
      </c>
      <c r="C26552" s="49" t="s">
        <v>213</v>
      </c>
    </row>
    <row r="26553" spans="2:3" hidden="1">
      <c r="B26553" s="49" t="s">
        <v>24589</v>
      </c>
      <c r="C26553" s="49" t="s">
        <v>213</v>
      </c>
    </row>
    <row r="26554" spans="2:3" hidden="1">
      <c r="B26554" s="49" t="s">
        <v>24590</v>
      </c>
      <c r="C26554" s="49" t="s">
        <v>214</v>
      </c>
    </row>
    <row r="26555" spans="2:3" hidden="1">
      <c r="B26555" s="49" t="s">
        <v>24591</v>
      </c>
      <c r="C26555" s="49" t="s">
        <v>213</v>
      </c>
    </row>
    <row r="26556" spans="2:3" hidden="1">
      <c r="B26556" s="49" t="s">
        <v>24592</v>
      </c>
      <c r="C26556" s="49" t="s">
        <v>213</v>
      </c>
    </row>
    <row r="26557" spans="2:3" hidden="1">
      <c r="B26557" s="49" t="s">
        <v>24593</v>
      </c>
      <c r="C26557" s="49" t="s">
        <v>213</v>
      </c>
    </row>
    <row r="26558" spans="2:3" hidden="1">
      <c r="B26558" s="49" t="s">
        <v>24594</v>
      </c>
      <c r="C26558" s="49" t="s">
        <v>213</v>
      </c>
    </row>
    <row r="26559" spans="2:3" hidden="1">
      <c r="B26559" s="49" t="s">
        <v>24595</v>
      </c>
      <c r="C26559" s="49" t="s">
        <v>213</v>
      </c>
    </row>
    <row r="26560" spans="2:3" hidden="1">
      <c r="B26560" s="49" t="s">
        <v>24596</v>
      </c>
      <c r="C26560" s="49" t="s">
        <v>213</v>
      </c>
    </row>
    <row r="26561" spans="2:3" hidden="1">
      <c r="B26561" s="49" t="s">
        <v>24597</v>
      </c>
      <c r="C26561" s="49" t="s">
        <v>214</v>
      </c>
    </row>
    <row r="26562" spans="2:3" hidden="1">
      <c r="B26562" s="49" t="s">
        <v>24598</v>
      </c>
      <c r="C26562" s="49" t="s">
        <v>214</v>
      </c>
    </row>
    <row r="26563" spans="2:3" hidden="1">
      <c r="B26563" s="49" t="s">
        <v>24599</v>
      </c>
      <c r="C26563" s="49" t="s">
        <v>214</v>
      </c>
    </row>
    <row r="26564" spans="2:3" hidden="1">
      <c r="B26564" s="49" t="s">
        <v>24600</v>
      </c>
      <c r="C26564" s="49" t="s">
        <v>214</v>
      </c>
    </row>
    <row r="26565" spans="2:3" hidden="1">
      <c r="B26565" s="49" t="s">
        <v>24601</v>
      </c>
      <c r="C26565" s="49" t="s">
        <v>213</v>
      </c>
    </row>
    <row r="26566" spans="2:3" hidden="1">
      <c r="B26566" s="49" t="s">
        <v>24602</v>
      </c>
      <c r="C26566" s="49" t="s">
        <v>213</v>
      </c>
    </row>
    <row r="26567" spans="2:3" hidden="1">
      <c r="B26567" s="49" t="s">
        <v>24603</v>
      </c>
      <c r="C26567" s="49" t="s">
        <v>214</v>
      </c>
    </row>
    <row r="26568" spans="2:3" hidden="1">
      <c r="B26568" s="49" t="s">
        <v>24604</v>
      </c>
      <c r="C26568" s="49" t="s">
        <v>213</v>
      </c>
    </row>
    <row r="26569" spans="2:3" hidden="1">
      <c r="B26569" s="49" t="s">
        <v>24605</v>
      </c>
      <c r="C26569" s="49" t="s">
        <v>213</v>
      </c>
    </row>
    <row r="26570" spans="2:3" hidden="1">
      <c r="B26570" s="49" t="s">
        <v>24606</v>
      </c>
      <c r="C26570" s="49" t="s">
        <v>209</v>
      </c>
    </row>
    <row r="26571" spans="2:3" hidden="1">
      <c r="B26571" s="49" t="s">
        <v>24607</v>
      </c>
      <c r="C26571" s="49" t="s">
        <v>209</v>
      </c>
    </row>
    <row r="26572" spans="2:3" hidden="1">
      <c r="B26572" s="49" t="s">
        <v>24608</v>
      </c>
      <c r="C26572" s="49" t="s">
        <v>209</v>
      </c>
    </row>
    <row r="26573" spans="2:3" hidden="1">
      <c r="B26573" s="49" t="s">
        <v>24609</v>
      </c>
      <c r="C26573" s="49" t="s">
        <v>209</v>
      </c>
    </row>
    <row r="26574" spans="2:3" hidden="1">
      <c r="B26574" s="49" t="s">
        <v>24610</v>
      </c>
      <c r="C26574" s="49" t="s">
        <v>209</v>
      </c>
    </row>
    <row r="26575" spans="2:3" hidden="1">
      <c r="B26575" s="49" t="s">
        <v>24611</v>
      </c>
      <c r="C26575" s="49" t="s">
        <v>209</v>
      </c>
    </row>
    <row r="26576" spans="2:3" hidden="1">
      <c r="B26576" s="49" t="s">
        <v>24612</v>
      </c>
      <c r="C26576" s="49" t="s">
        <v>209</v>
      </c>
    </row>
    <row r="26577" spans="2:3" hidden="1">
      <c r="B26577" s="49" t="s">
        <v>24613</v>
      </c>
      <c r="C26577" s="49" t="s">
        <v>209</v>
      </c>
    </row>
    <row r="26578" spans="2:3" hidden="1">
      <c r="B26578" s="49" t="s">
        <v>24614</v>
      </c>
      <c r="C26578" s="49" t="s">
        <v>209</v>
      </c>
    </row>
    <row r="26579" spans="2:3" hidden="1">
      <c r="B26579" s="49" t="s">
        <v>24615</v>
      </c>
      <c r="C26579" s="49" t="s">
        <v>209</v>
      </c>
    </row>
    <row r="26580" spans="2:3" hidden="1">
      <c r="B26580" s="49" t="s">
        <v>24616</v>
      </c>
      <c r="C26580" s="49" t="s">
        <v>209</v>
      </c>
    </row>
    <row r="26581" spans="2:3" hidden="1">
      <c r="B26581" s="49" t="s">
        <v>24617</v>
      </c>
      <c r="C26581" s="49" t="s">
        <v>209</v>
      </c>
    </row>
    <row r="26582" spans="2:3" hidden="1">
      <c r="B26582" s="49" t="s">
        <v>24618</v>
      </c>
      <c r="C26582" s="49" t="s">
        <v>209</v>
      </c>
    </row>
    <row r="26583" spans="2:3" hidden="1">
      <c r="B26583" s="49" t="s">
        <v>24619</v>
      </c>
      <c r="C26583" s="49" t="s">
        <v>209</v>
      </c>
    </row>
    <row r="26584" spans="2:3" hidden="1">
      <c r="B26584" s="49" t="s">
        <v>24620</v>
      </c>
      <c r="C26584" s="49" t="s">
        <v>209</v>
      </c>
    </row>
    <row r="26585" spans="2:3" hidden="1">
      <c r="B26585" s="49" t="s">
        <v>24621</v>
      </c>
      <c r="C26585" s="49" t="s">
        <v>209</v>
      </c>
    </row>
    <row r="26586" spans="2:3" hidden="1">
      <c r="B26586" s="49" t="s">
        <v>24622</v>
      </c>
      <c r="C26586" s="49" t="s">
        <v>209</v>
      </c>
    </row>
    <row r="26587" spans="2:3" hidden="1">
      <c r="B26587" s="49" t="s">
        <v>24623</v>
      </c>
      <c r="C26587" s="49" t="s">
        <v>209</v>
      </c>
    </row>
    <row r="26588" spans="2:3" hidden="1">
      <c r="B26588" s="49" t="s">
        <v>24624</v>
      </c>
      <c r="C26588" s="49" t="s">
        <v>209</v>
      </c>
    </row>
    <row r="26589" spans="2:3" hidden="1">
      <c r="B26589" s="49" t="s">
        <v>24625</v>
      </c>
      <c r="C26589" s="49" t="s">
        <v>209</v>
      </c>
    </row>
    <row r="26590" spans="2:3" hidden="1">
      <c r="B26590" s="49" t="s">
        <v>24626</v>
      </c>
      <c r="C26590" s="49" t="s">
        <v>209</v>
      </c>
    </row>
    <row r="26591" spans="2:3" hidden="1">
      <c r="B26591" s="49" t="s">
        <v>24627</v>
      </c>
      <c r="C26591" s="49" t="s">
        <v>209</v>
      </c>
    </row>
    <row r="26592" spans="2:3" hidden="1">
      <c r="B26592" s="49" t="s">
        <v>24628</v>
      </c>
      <c r="C26592" s="49" t="s">
        <v>209</v>
      </c>
    </row>
    <row r="26593" spans="2:3" hidden="1">
      <c r="B26593" s="49" t="s">
        <v>24629</v>
      </c>
      <c r="C26593" s="49" t="s">
        <v>209</v>
      </c>
    </row>
    <row r="26594" spans="2:3" hidden="1">
      <c r="B26594" s="49" t="s">
        <v>24630</v>
      </c>
      <c r="C26594" s="49" t="s">
        <v>209</v>
      </c>
    </row>
    <row r="26595" spans="2:3" hidden="1">
      <c r="B26595" s="49" t="s">
        <v>24631</v>
      </c>
      <c r="C26595" s="49" t="s">
        <v>209</v>
      </c>
    </row>
    <row r="26596" spans="2:3" hidden="1">
      <c r="B26596" s="49" t="s">
        <v>24632</v>
      </c>
      <c r="C26596" s="49" t="s">
        <v>209</v>
      </c>
    </row>
    <row r="26597" spans="2:3" hidden="1">
      <c r="B26597" s="49" t="s">
        <v>24633</v>
      </c>
      <c r="C26597" s="49" t="s">
        <v>214</v>
      </c>
    </row>
    <row r="26598" spans="2:3" hidden="1">
      <c r="B26598" s="49" t="s">
        <v>24634</v>
      </c>
      <c r="C26598" s="49" t="s">
        <v>213</v>
      </c>
    </row>
    <row r="26599" spans="2:3" hidden="1">
      <c r="B26599" s="49" t="s">
        <v>24635</v>
      </c>
      <c r="C26599" s="49" t="s">
        <v>214</v>
      </c>
    </row>
    <row r="26600" spans="2:3" hidden="1">
      <c r="B26600" s="49" t="s">
        <v>24636</v>
      </c>
      <c r="C26600" s="49" t="s">
        <v>213</v>
      </c>
    </row>
    <row r="26601" spans="2:3" hidden="1">
      <c r="B26601" s="49" t="s">
        <v>24637</v>
      </c>
      <c r="C26601" s="49" t="s">
        <v>214</v>
      </c>
    </row>
    <row r="26602" spans="2:3" hidden="1">
      <c r="B26602" s="49" t="s">
        <v>24638</v>
      </c>
      <c r="C26602" s="49" t="s">
        <v>214</v>
      </c>
    </row>
    <row r="26603" spans="2:3" hidden="1">
      <c r="B26603" s="49" t="s">
        <v>24639</v>
      </c>
      <c r="C26603" s="49" t="s">
        <v>213</v>
      </c>
    </row>
    <row r="26604" spans="2:3" hidden="1">
      <c r="B26604" s="49" t="s">
        <v>24640</v>
      </c>
      <c r="C26604" s="49" t="s">
        <v>214</v>
      </c>
    </row>
    <row r="26605" spans="2:3" hidden="1">
      <c r="B26605" s="49" t="s">
        <v>24641</v>
      </c>
      <c r="C26605" s="49" t="s">
        <v>213</v>
      </c>
    </row>
    <row r="26606" spans="2:3" hidden="1">
      <c r="B26606" s="49" t="s">
        <v>24642</v>
      </c>
      <c r="C26606" s="49" t="s">
        <v>213</v>
      </c>
    </row>
    <row r="26607" spans="2:3" hidden="1">
      <c r="B26607" s="49" t="s">
        <v>24643</v>
      </c>
      <c r="C26607" s="49" t="s">
        <v>213</v>
      </c>
    </row>
    <row r="26608" spans="2:3" hidden="1">
      <c r="B26608" s="49" t="s">
        <v>24644</v>
      </c>
      <c r="C26608" s="49" t="s">
        <v>31</v>
      </c>
    </row>
    <row r="26609" spans="2:3" hidden="1">
      <c r="B26609" s="49" t="s">
        <v>24645</v>
      </c>
      <c r="C26609" s="49" t="s">
        <v>31</v>
      </c>
    </row>
    <row r="26610" spans="2:3" hidden="1">
      <c r="B26610" s="49" t="s">
        <v>24646</v>
      </c>
      <c r="C26610" s="49" t="s">
        <v>31</v>
      </c>
    </row>
    <row r="26611" spans="2:3" hidden="1">
      <c r="B26611" s="49" t="s">
        <v>24647</v>
      </c>
      <c r="C26611" s="49" t="s">
        <v>214</v>
      </c>
    </row>
    <row r="26612" spans="2:3" hidden="1">
      <c r="B26612" s="49" t="s">
        <v>24648</v>
      </c>
      <c r="C26612" s="49" t="s">
        <v>213</v>
      </c>
    </row>
    <row r="26613" spans="2:3" hidden="1">
      <c r="B26613" s="49" t="s">
        <v>24649</v>
      </c>
      <c r="C26613" s="49" t="s">
        <v>213</v>
      </c>
    </row>
    <row r="26614" spans="2:3" hidden="1">
      <c r="B26614" s="49" t="s">
        <v>24650</v>
      </c>
      <c r="C26614" s="49" t="s">
        <v>213</v>
      </c>
    </row>
    <row r="26615" spans="2:3" hidden="1">
      <c r="B26615" s="49" t="s">
        <v>24651</v>
      </c>
      <c r="C26615" s="49" t="s">
        <v>213</v>
      </c>
    </row>
    <row r="26616" spans="2:3" hidden="1">
      <c r="B26616" s="49" t="s">
        <v>24652</v>
      </c>
      <c r="C26616" s="49" t="s">
        <v>213</v>
      </c>
    </row>
    <row r="26617" spans="2:3" hidden="1">
      <c r="B26617" s="49" t="s">
        <v>24653</v>
      </c>
      <c r="C26617" s="49" t="s">
        <v>213</v>
      </c>
    </row>
    <row r="26618" spans="2:3" hidden="1">
      <c r="B26618" s="49" t="s">
        <v>24654</v>
      </c>
      <c r="C26618" s="49" t="s">
        <v>213</v>
      </c>
    </row>
    <row r="26619" spans="2:3" hidden="1">
      <c r="B26619" s="49" t="s">
        <v>24655</v>
      </c>
      <c r="C26619" s="49" t="s">
        <v>213</v>
      </c>
    </row>
    <row r="26620" spans="2:3" hidden="1">
      <c r="B26620" s="49" t="s">
        <v>24656</v>
      </c>
      <c r="C26620" s="49" t="s">
        <v>213</v>
      </c>
    </row>
    <row r="26621" spans="2:3" hidden="1">
      <c r="B26621" s="49" t="s">
        <v>24657</v>
      </c>
      <c r="C26621" s="49" t="s">
        <v>213</v>
      </c>
    </row>
    <row r="26622" spans="2:3" hidden="1">
      <c r="B26622" s="49" t="s">
        <v>24658</v>
      </c>
      <c r="C26622" s="49" t="s">
        <v>31</v>
      </c>
    </row>
    <row r="26623" spans="2:3" hidden="1">
      <c r="B26623" s="49" t="s">
        <v>24659</v>
      </c>
      <c r="C26623" s="49" t="s">
        <v>31</v>
      </c>
    </row>
    <row r="26624" spans="2:3" hidden="1">
      <c r="B26624" s="49" t="s">
        <v>24660</v>
      </c>
      <c r="C26624" s="49" t="s">
        <v>31</v>
      </c>
    </row>
    <row r="26625" spans="2:3" hidden="1">
      <c r="B26625" s="49" t="s">
        <v>24661</v>
      </c>
      <c r="C26625" s="49" t="s">
        <v>214</v>
      </c>
    </row>
    <row r="26626" spans="2:3" hidden="1">
      <c r="B26626" s="49" t="s">
        <v>24662</v>
      </c>
      <c r="C26626" s="49" t="s">
        <v>214</v>
      </c>
    </row>
    <row r="26627" spans="2:3" hidden="1">
      <c r="B26627" s="49" t="s">
        <v>24663</v>
      </c>
      <c r="C26627" s="49" t="s">
        <v>213</v>
      </c>
    </row>
    <row r="26628" spans="2:3" hidden="1">
      <c r="B26628" s="49" t="s">
        <v>24664</v>
      </c>
      <c r="C26628" s="49" t="s">
        <v>213</v>
      </c>
    </row>
    <row r="26629" spans="2:3" hidden="1">
      <c r="B26629" s="49" t="s">
        <v>24665</v>
      </c>
      <c r="C26629" s="49" t="s">
        <v>213</v>
      </c>
    </row>
    <row r="26630" spans="2:3" hidden="1">
      <c r="B26630" s="49" t="s">
        <v>24666</v>
      </c>
      <c r="C26630" s="49" t="s">
        <v>213</v>
      </c>
    </row>
    <row r="26631" spans="2:3" hidden="1">
      <c r="B26631" s="49" t="s">
        <v>24667</v>
      </c>
      <c r="C26631" s="49" t="s">
        <v>214</v>
      </c>
    </row>
    <row r="26632" spans="2:3" hidden="1">
      <c r="B26632" s="49" t="s">
        <v>24668</v>
      </c>
      <c r="C26632" s="49" t="s">
        <v>213</v>
      </c>
    </row>
    <row r="26633" spans="2:3" hidden="1">
      <c r="B26633" s="49" t="s">
        <v>24669</v>
      </c>
      <c r="C26633" s="49" t="s">
        <v>213</v>
      </c>
    </row>
    <row r="26634" spans="2:3" hidden="1">
      <c r="B26634" s="49" t="s">
        <v>24670</v>
      </c>
      <c r="C26634" s="49" t="s">
        <v>213</v>
      </c>
    </row>
    <row r="26635" spans="2:3" hidden="1">
      <c r="B26635" s="49" t="s">
        <v>24671</v>
      </c>
      <c r="C26635" s="49" t="s">
        <v>213</v>
      </c>
    </row>
    <row r="26636" spans="2:3" hidden="1">
      <c r="B26636" s="49" t="s">
        <v>24672</v>
      </c>
      <c r="C26636" s="49" t="s">
        <v>213</v>
      </c>
    </row>
    <row r="26637" spans="2:3" hidden="1">
      <c r="B26637" s="49" t="s">
        <v>24673</v>
      </c>
      <c r="C26637" s="49" t="s">
        <v>213</v>
      </c>
    </row>
    <row r="26638" spans="2:3" hidden="1">
      <c r="B26638" s="49" t="s">
        <v>24674</v>
      </c>
      <c r="C26638" s="49" t="s">
        <v>213</v>
      </c>
    </row>
    <row r="26639" spans="2:3" hidden="1">
      <c r="B26639" s="49" t="s">
        <v>24675</v>
      </c>
      <c r="C26639" s="49" t="s">
        <v>213</v>
      </c>
    </row>
    <row r="26640" spans="2:3" hidden="1">
      <c r="B26640" s="49" t="s">
        <v>24676</v>
      </c>
      <c r="C26640" s="49" t="s">
        <v>31</v>
      </c>
    </row>
    <row r="26641" spans="2:3" hidden="1">
      <c r="B26641" s="49" t="s">
        <v>24677</v>
      </c>
      <c r="C26641" s="49" t="s">
        <v>31</v>
      </c>
    </row>
    <row r="26642" spans="2:3" hidden="1">
      <c r="B26642" s="49" t="s">
        <v>24678</v>
      </c>
      <c r="C26642" s="49" t="s">
        <v>31</v>
      </c>
    </row>
    <row r="26643" spans="2:3" hidden="1">
      <c r="B26643" s="49" t="s">
        <v>24679</v>
      </c>
      <c r="C26643" s="49" t="s">
        <v>214</v>
      </c>
    </row>
    <row r="26644" spans="2:3" hidden="1">
      <c r="B26644" s="49" t="s">
        <v>24680</v>
      </c>
      <c r="C26644" s="49" t="s">
        <v>214</v>
      </c>
    </row>
    <row r="26645" spans="2:3" hidden="1">
      <c r="B26645" s="49" t="s">
        <v>24681</v>
      </c>
      <c r="C26645" s="49" t="s">
        <v>214</v>
      </c>
    </row>
    <row r="26646" spans="2:3" hidden="1">
      <c r="B26646" s="49" t="s">
        <v>24682</v>
      </c>
      <c r="C26646" s="49" t="s">
        <v>214</v>
      </c>
    </row>
    <row r="26647" spans="2:3" hidden="1">
      <c r="B26647" s="49" t="s">
        <v>24683</v>
      </c>
      <c r="C26647" s="49" t="s">
        <v>214</v>
      </c>
    </row>
    <row r="26648" spans="2:3" hidden="1">
      <c r="B26648" s="49" t="s">
        <v>24684</v>
      </c>
      <c r="C26648" s="49" t="s">
        <v>213</v>
      </c>
    </row>
    <row r="26649" spans="2:3" hidden="1">
      <c r="B26649" s="49" t="s">
        <v>24685</v>
      </c>
      <c r="C26649" s="49" t="s">
        <v>213</v>
      </c>
    </row>
    <row r="26650" spans="2:3" hidden="1">
      <c r="B26650" s="49" t="s">
        <v>24686</v>
      </c>
      <c r="C26650" s="49" t="s">
        <v>213</v>
      </c>
    </row>
    <row r="26651" spans="2:3" hidden="1">
      <c r="B26651" s="49" t="s">
        <v>24687</v>
      </c>
      <c r="C26651" s="49" t="s">
        <v>214</v>
      </c>
    </row>
    <row r="26652" spans="2:3" hidden="1">
      <c r="B26652" s="49" t="s">
        <v>24688</v>
      </c>
      <c r="C26652" s="49" t="s">
        <v>213</v>
      </c>
    </row>
    <row r="26653" spans="2:3" hidden="1">
      <c r="B26653" s="49" t="s">
        <v>24689</v>
      </c>
      <c r="C26653" s="49" t="s">
        <v>213</v>
      </c>
    </row>
    <row r="26654" spans="2:3" hidden="1">
      <c r="B26654" s="49" t="s">
        <v>24690</v>
      </c>
      <c r="C26654" s="49" t="s">
        <v>213</v>
      </c>
    </row>
    <row r="26655" spans="2:3" hidden="1">
      <c r="B26655" s="49" t="s">
        <v>24691</v>
      </c>
      <c r="C26655" s="49" t="s">
        <v>213</v>
      </c>
    </row>
    <row r="26656" spans="2:3" hidden="1">
      <c r="B26656" s="49" t="s">
        <v>24692</v>
      </c>
      <c r="C26656" s="49" t="s">
        <v>213</v>
      </c>
    </row>
    <row r="26657" spans="2:3" hidden="1">
      <c r="B26657" s="49" t="s">
        <v>24693</v>
      </c>
      <c r="C26657" s="49" t="s">
        <v>213</v>
      </c>
    </row>
    <row r="26658" spans="2:3" hidden="1">
      <c r="B26658" s="49" t="s">
        <v>24694</v>
      </c>
      <c r="C26658" s="49" t="s">
        <v>206</v>
      </c>
    </row>
    <row r="26659" spans="2:3" hidden="1">
      <c r="B26659" s="49" t="s">
        <v>24695</v>
      </c>
      <c r="C26659" s="49" t="s">
        <v>206</v>
      </c>
    </row>
    <row r="26660" spans="2:3" hidden="1">
      <c r="B26660" s="49" t="s">
        <v>24696</v>
      </c>
      <c r="C26660" s="49" t="s">
        <v>206</v>
      </c>
    </row>
    <row r="26661" spans="2:3" hidden="1">
      <c r="B26661" s="49" t="s">
        <v>24697</v>
      </c>
      <c r="C26661" s="49" t="s">
        <v>206</v>
      </c>
    </row>
    <row r="26662" spans="2:3" hidden="1">
      <c r="B26662" s="49" t="s">
        <v>24698</v>
      </c>
      <c r="C26662" s="49" t="s">
        <v>206</v>
      </c>
    </row>
    <row r="26663" spans="2:3" hidden="1">
      <c r="B26663" s="49" t="s">
        <v>24699</v>
      </c>
      <c r="C26663" s="49" t="s">
        <v>206</v>
      </c>
    </row>
    <row r="26664" spans="2:3" hidden="1">
      <c r="B26664" s="49" t="s">
        <v>24700</v>
      </c>
      <c r="C26664" s="49" t="s">
        <v>206</v>
      </c>
    </row>
    <row r="26665" spans="2:3" hidden="1">
      <c r="B26665" s="49" t="s">
        <v>24701</v>
      </c>
      <c r="C26665" s="49" t="s">
        <v>206</v>
      </c>
    </row>
    <row r="26666" spans="2:3" hidden="1">
      <c r="B26666" s="49" t="s">
        <v>24702</v>
      </c>
      <c r="C26666" s="49" t="s">
        <v>206</v>
      </c>
    </row>
    <row r="26667" spans="2:3" hidden="1">
      <c r="B26667" s="49" t="s">
        <v>24703</v>
      </c>
      <c r="C26667" s="49" t="s">
        <v>214</v>
      </c>
    </row>
    <row r="26668" spans="2:3" hidden="1">
      <c r="B26668" s="49" t="s">
        <v>24704</v>
      </c>
      <c r="C26668" s="49" t="s">
        <v>213</v>
      </c>
    </row>
    <row r="26669" spans="2:3" hidden="1">
      <c r="B26669" s="49" t="s">
        <v>24705</v>
      </c>
      <c r="C26669" s="49" t="s">
        <v>213</v>
      </c>
    </row>
    <row r="26670" spans="2:3" hidden="1">
      <c r="B26670" s="49" t="s">
        <v>24706</v>
      </c>
      <c r="C26670" s="49" t="s">
        <v>213</v>
      </c>
    </row>
    <row r="26671" spans="2:3" hidden="1">
      <c r="B26671" s="49" t="s">
        <v>24707</v>
      </c>
      <c r="C26671" s="49" t="s">
        <v>213</v>
      </c>
    </row>
    <row r="26672" spans="2:3" hidden="1">
      <c r="B26672" s="49" t="s">
        <v>24708</v>
      </c>
      <c r="C26672" s="49" t="s">
        <v>213</v>
      </c>
    </row>
    <row r="26673" spans="2:3" hidden="1">
      <c r="B26673" s="49" t="s">
        <v>24709</v>
      </c>
      <c r="C26673" s="49" t="s">
        <v>213</v>
      </c>
    </row>
    <row r="26674" spans="2:3" hidden="1">
      <c r="B26674" s="49" t="s">
        <v>24710</v>
      </c>
      <c r="C26674" s="49" t="s">
        <v>213</v>
      </c>
    </row>
    <row r="26675" spans="2:3" hidden="1">
      <c r="B26675" s="49" t="s">
        <v>24711</v>
      </c>
      <c r="C26675" s="49" t="s">
        <v>213</v>
      </c>
    </row>
    <row r="26676" spans="2:3" hidden="1">
      <c r="B26676" s="49" t="s">
        <v>24712</v>
      </c>
      <c r="C26676" s="49" t="s">
        <v>213</v>
      </c>
    </row>
    <row r="26677" spans="2:3" hidden="1">
      <c r="B26677" s="49" t="s">
        <v>24713</v>
      </c>
      <c r="C26677" s="49" t="s">
        <v>213</v>
      </c>
    </row>
    <row r="26678" spans="2:3" hidden="1">
      <c r="B26678" s="49" t="s">
        <v>24714</v>
      </c>
      <c r="C26678" s="49" t="s">
        <v>31</v>
      </c>
    </row>
    <row r="26679" spans="2:3" hidden="1">
      <c r="B26679" s="49" t="s">
        <v>24715</v>
      </c>
      <c r="C26679" s="49" t="s">
        <v>31</v>
      </c>
    </row>
    <row r="26680" spans="2:3" hidden="1">
      <c r="B26680" s="49" t="s">
        <v>24716</v>
      </c>
      <c r="C26680" s="49" t="s">
        <v>31</v>
      </c>
    </row>
    <row r="26681" spans="2:3" hidden="1">
      <c r="B26681" s="49" t="s">
        <v>24717</v>
      </c>
      <c r="C26681" s="49" t="s">
        <v>213</v>
      </c>
    </row>
    <row r="26682" spans="2:3" hidden="1">
      <c r="B26682" s="49" t="s">
        <v>24718</v>
      </c>
      <c r="C26682" s="49" t="s">
        <v>213</v>
      </c>
    </row>
    <row r="26683" spans="2:3" hidden="1">
      <c r="B26683" s="49" t="s">
        <v>24719</v>
      </c>
      <c r="C26683" s="49" t="s">
        <v>213</v>
      </c>
    </row>
    <row r="26684" spans="2:3" hidden="1">
      <c r="B26684" s="49" t="s">
        <v>24720</v>
      </c>
      <c r="C26684" s="49" t="s">
        <v>213</v>
      </c>
    </row>
    <row r="26685" spans="2:3" hidden="1">
      <c r="B26685" s="49" t="s">
        <v>24721</v>
      </c>
      <c r="C26685" s="49" t="s">
        <v>213</v>
      </c>
    </row>
    <row r="26686" spans="2:3" hidden="1">
      <c r="B26686" s="49" t="s">
        <v>24722</v>
      </c>
      <c r="C26686" s="49" t="s">
        <v>213</v>
      </c>
    </row>
    <row r="26687" spans="2:3" hidden="1">
      <c r="B26687" s="49" t="s">
        <v>24723</v>
      </c>
      <c r="C26687" s="49" t="s">
        <v>213</v>
      </c>
    </row>
    <row r="26688" spans="2:3" hidden="1">
      <c r="B26688" s="49" t="s">
        <v>24724</v>
      </c>
      <c r="C26688" s="49" t="s">
        <v>213</v>
      </c>
    </row>
    <row r="26689" spans="2:3" hidden="1">
      <c r="B26689" s="49" t="s">
        <v>24725</v>
      </c>
      <c r="C26689" s="49" t="s">
        <v>213</v>
      </c>
    </row>
    <row r="26690" spans="2:3" hidden="1">
      <c r="B26690" s="49" t="s">
        <v>24726</v>
      </c>
      <c r="C26690" s="49" t="s">
        <v>213</v>
      </c>
    </row>
    <row r="26691" spans="2:3" hidden="1">
      <c r="B26691" s="49" t="s">
        <v>24727</v>
      </c>
      <c r="C26691" s="49" t="s">
        <v>213</v>
      </c>
    </row>
    <row r="26692" spans="2:3" hidden="1">
      <c r="B26692" s="49" t="s">
        <v>24728</v>
      </c>
      <c r="C26692" s="49" t="s">
        <v>31</v>
      </c>
    </row>
    <row r="26693" spans="2:3" hidden="1">
      <c r="B26693" s="49" t="s">
        <v>24729</v>
      </c>
      <c r="C26693" s="49" t="s">
        <v>31</v>
      </c>
    </row>
    <row r="26694" spans="2:3" hidden="1">
      <c r="B26694" s="49" t="s">
        <v>24730</v>
      </c>
      <c r="C26694" s="49" t="s">
        <v>31</v>
      </c>
    </row>
    <row r="26695" spans="2:3" hidden="1">
      <c r="B26695" s="49" t="s">
        <v>24731</v>
      </c>
      <c r="C26695" s="49" t="s">
        <v>213</v>
      </c>
    </row>
    <row r="26696" spans="2:3" hidden="1">
      <c r="B26696" s="49" t="s">
        <v>24732</v>
      </c>
      <c r="C26696" s="49" t="s">
        <v>213</v>
      </c>
    </row>
    <row r="26697" spans="2:3" hidden="1">
      <c r="B26697" s="49" t="s">
        <v>24733</v>
      </c>
      <c r="C26697" s="49" t="s">
        <v>213</v>
      </c>
    </row>
    <row r="26698" spans="2:3" hidden="1">
      <c r="B26698" s="49" t="s">
        <v>24734</v>
      </c>
      <c r="C26698" s="49" t="s">
        <v>213</v>
      </c>
    </row>
    <row r="26699" spans="2:3" hidden="1">
      <c r="B26699" s="49" t="s">
        <v>24735</v>
      </c>
      <c r="C26699" s="49" t="s">
        <v>213</v>
      </c>
    </row>
    <row r="26700" spans="2:3" hidden="1">
      <c r="B26700" s="49" t="s">
        <v>24736</v>
      </c>
      <c r="C26700" s="49" t="s">
        <v>213</v>
      </c>
    </row>
    <row r="26701" spans="2:3" hidden="1">
      <c r="B26701" s="49" t="s">
        <v>24737</v>
      </c>
      <c r="C26701" s="49" t="s">
        <v>213</v>
      </c>
    </row>
    <row r="26702" spans="2:3" hidden="1">
      <c r="B26702" s="49" t="s">
        <v>24738</v>
      </c>
      <c r="C26702" s="49" t="s">
        <v>213</v>
      </c>
    </row>
    <row r="26703" spans="2:3" hidden="1">
      <c r="B26703" s="49" t="s">
        <v>24739</v>
      </c>
      <c r="C26703" s="49" t="s">
        <v>213</v>
      </c>
    </row>
    <row r="26704" spans="2:3" hidden="1">
      <c r="B26704" s="49" t="s">
        <v>24740</v>
      </c>
      <c r="C26704" s="49" t="s">
        <v>213</v>
      </c>
    </row>
    <row r="26705" spans="2:3" hidden="1">
      <c r="B26705" s="49" t="s">
        <v>24741</v>
      </c>
      <c r="C26705" s="49" t="s">
        <v>213</v>
      </c>
    </row>
    <row r="26706" spans="2:3" hidden="1">
      <c r="B26706" s="49" t="s">
        <v>24742</v>
      </c>
      <c r="C26706" s="49" t="s">
        <v>213</v>
      </c>
    </row>
    <row r="26707" spans="2:3" hidden="1">
      <c r="B26707" s="49" t="s">
        <v>24743</v>
      </c>
      <c r="C26707" s="49" t="s">
        <v>213</v>
      </c>
    </row>
    <row r="26708" spans="2:3" hidden="1">
      <c r="B26708" s="49" t="s">
        <v>24744</v>
      </c>
      <c r="C26708" s="49" t="s">
        <v>213</v>
      </c>
    </row>
    <row r="26709" spans="2:3" hidden="1">
      <c r="B26709" s="49" t="s">
        <v>24745</v>
      </c>
      <c r="C26709" s="49" t="s">
        <v>213</v>
      </c>
    </row>
    <row r="26710" spans="2:3" hidden="1">
      <c r="B26710" s="49" t="s">
        <v>24746</v>
      </c>
      <c r="C26710" s="49" t="s">
        <v>31</v>
      </c>
    </row>
    <row r="26711" spans="2:3" hidden="1">
      <c r="B26711" s="49" t="s">
        <v>24747</v>
      </c>
      <c r="C26711" s="49" t="s">
        <v>31</v>
      </c>
    </row>
    <row r="26712" spans="2:3" hidden="1">
      <c r="B26712" s="49" t="s">
        <v>24748</v>
      </c>
      <c r="C26712" s="49" t="s">
        <v>31</v>
      </c>
    </row>
    <row r="26713" spans="2:3" hidden="1">
      <c r="B26713" s="49" t="s">
        <v>24749</v>
      </c>
      <c r="C26713" s="49" t="s">
        <v>214</v>
      </c>
    </row>
    <row r="26714" spans="2:3" hidden="1">
      <c r="B26714" s="49" t="s">
        <v>24750</v>
      </c>
      <c r="C26714" s="49" t="s">
        <v>213</v>
      </c>
    </row>
    <row r="26715" spans="2:3" hidden="1">
      <c r="B26715" s="49" t="s">
        <v>24751</v>
      </c>
      <c r="C26715" s="49" t="s">
        <v>213</v>
      </c>
    </row>
    <row r="26716" spans="2:3" hidden="1">
      <c r="B26716" s="49" t="s">
        <v>24752</v>
      </c>
      <c r="C26716" s="49" t="s">
        <v>213</v>
      </c>
    </row>
    <row r="26717" spans="2:3" hidden="1">
      <c r="B26717" s="49" t="s">
        <v>24753</v>
      </c>
      <c r="C26717" s="49" t="s">
        <v>213</v>
      </c>
    </row>
    <row r="26718" spans="2:3" hidden="1">
      <c r="B26718" s="49" t="s">
        <v>24754</v>
      </c>
      <c r="C26718" s="49" t="s">
        <v>213</v>
      </c>
    </row>
    <row r="26719" spans="2:3" hidden="1">
      <c r="B26719" s="49" t="s">
        <v>24755</v>
      </c>
      <c r="C26719" s="49" t="s">
        <v>213</v>
      </c>
    </row>
    <row r="26720" spans="2:3" hidden="1">
      <c r="B26720" s="49" t="s">
        <v>24756</v>
      </c>
      <c r="C26720" s="49" t="s">
        <v>213</v>
      </c>
    </row>
    <row r="26721" spans="2:3" hidden="1">
      <c r="B26721" s="49" t="s">
        <v>24757</v>
      </c>
      <c r="C26721" s="49" t="s">
        <v>213</v>
      </c>
    </row>
    <row r="26722" spans="2:3" hidden="1">
      <c r="B26722" s="49" t="s">
        <v>24758</v>
      </c>
      <c r="C26722" s="49" t="s">
        <v>213</v>
      </c>
    </row>
    <row r="26723" spans="2:3" hidden="1">
      <c r="B26723" s="49" t="s">
        <v>24759</v>
      </c>
      <c r="C26723" s="49" t="s">
        <v>213</v>
      </c>
    </row>
    <row r="26724" spans="2:3" hidden="1">
      <c r="B26724" s="49" t="s">
        <v>24760</v>
      </c>
      <c r="C26724" s="49" t="s">
        <v>213</v>
      </c>
    </row>
    <row r="26725" spans="2:3" hidden="1">
      <c r="B26725" s="49" t="s">
        <v>24761</v>
      </c>
      <c r="C26725" s="49" t="s">
        <v>213</v>
      </c>
    </row>
    <row r="26726" spans="2:3" hidden="1">
      <c r="B26726" s="49" t="s">
        <v>24762</v>
      </c>
      <c r="C26726" s="49" t="s">
        <v>213</v>
      </c>
    </row>
    <row r="26727" spans="2:3" hidden="1">
      <c r="B26727" s="49" t="s">
        <v>24763</v>
      </c>
      <c r="C26727" s="49" t="s">
        <v>213</v>
      </c>
    </row>
    <row r="26728" spans="2:3" hidden="1">
      <c r="B26728" s="49" t="s">
        <v>24764</v>
      </c>
      <c r="C26728" s="49" t="s">
        <v>206</v>
      </c>
    </row>
    <row r="26729" spans="2:3" hidden="1">
      <c r="B26729" s="49" t="s">
        <v>24765</v>
      </c>
      <c r="C26729" s="49" t="s">
        <v>206</v>
      </c>
    </row>
    <row r="26730" spans="2:3" hidden="1">
      <c r="B26730" s="49" t="s">
        <v>24766</v>
      </c>
      <c r="C26730" s="49" t="s">
        <v>206</v>
      </c>
    </row>
    <row r="26731" spans="2:3" hidden="1">
      <c r="B26731" s="49" t="s">
        <v>24767</v>
      </c>
      <c r="C26731" s="49" t="s">
        <v>206</v>
      </c>
    </row>
    <row r="26732" spans="2:3" hidden="1">
      <c r="B26732" s="49" t="s">
        <v>24768</v>
      </c>
      <c r="C26732" s="49" t="s">
        <v>206</v>
      </c>
    </row>
    <row r="26733" spans="2:3" hidden="1">
      <c r="B26733" s="49" t="s">
        <v>24769</v>
      </c>
      <c r="C26733" s="49" t="s">
        <v>206</v>
      </c>
    </row>
    <row r="26734" spans="2:3" hidden="1">
      <c r="B26734" s="49" t="s">
        <v>24770</v>
      </c>
      <c r="C26734" s="49" t="s">
        <v>206</v>
      </c>
    </row>
    <row r="26735" spans="2:3" hidden="1">
      <c r="B26735" s="49" t="s">
        <v>24771</v>
      </c>
      <c r="C26735" s="49" t="s">
        <v>206</v>
      </c>
    </row>
    <row r="26736" spans="2:3" hidden="1">
      <c r="B26736" s="49" t="s">
        <v>24772</v>
      </c>
      <c r="C26736" s="49" t="s">
        <v>206</v>
      </c>
    </row>
    <row r="26737" spans="2:3" hidden="1">
      <c r="B26737" s="49" t="s">
        <v>24773</v>
      </c>
      <c r="C26737" s="49" t="s">
        <v>214</v>
      </c>
    </row>
    <row r="26738" spans="2:3" hidden="1">
      <c r="B26738" s="49" t="s">
        <v>24774</v>
      </c>
      <c r="C26738" s="49" t="s">
        <v>214</v>
      </c>
    </row>
    <row r="26739" spans="2:3" hidden="1">
      <c r="B26739" s="49" t="s">
        <v>24775</v>
      </c>
      <c r="C26739" s="49" t="s">
        <v>213</v>
      </c>
    </row>
    <row r="26740" spans="2:3" hidden="1">
      <c r="B26740" s="49" t="s">
        <v>24776</v>
      </c>
      <c r="C26740" s="49" t="s">
        <v>213</v>
      </c>
    </row>
    <row r="26741" spans="2:3" hidden="1">
      <c r="B26741" s="49" t="s">
        <v>24777</v>
      </c>
      <c r="C26741" s="49" t="s">
        <v>213</v>
      </c>
    </row>
    <row r="26742" spans="2:3" hidden="1">
      <c r="B26742" s="49" t="s">
        <v>24778</v>
      </c>
      <c r="C26742" s="49" t="s">
        <v>213</v>
      </c>
    </row>
    <row r="26743" spans="2:3" hidden="1">
      <c r="B26743" s="49" t="s">
        <v>24779</v>
      </c>
      <c r="C26743" s="49" t="s">
        <v>214</v>
      </c>
    </row>
    <row r="26744" spans="2:3" hidden="1">
      <c r="B26744" s="49" t="s">
        <v>24780</v>
      </c>
      <c r="C26744" s="49" t="s">
        <v>213</v>
      </c>
    </row>
    <row r="26745" spans="2:3" hidden="1">
      <c r="B26745" s="49" t="s">
        <v>24781</v>
      </c>
      <c r="C26745" s="49" t="s">
        <v>213</v>
      </c>
    </row>
    <row r="26746" spans="2:3" hidden="1">
      <c r="B26746" s="49" t="s">
        <v>24782</v>
      </c>
      <c r="C26746" s="49" t="s">
        <v>213</v>
      </c>
    </row>
    <row r="26747" spans="2:3" hidden="1">
      <c r="B26747" s="49" t="s">
        <v>24783</v>
      </c>
      <c r="C26747" s="49" t="s">
        <v>213</v>
      </c>
    </row>
    <row r="26748" spans="2:3" hidden="1">
      <c r="B26748" s="49" t="s">
        <v>24784</v>
      </c>
      <c r="C26748" s="49" t="s">
        <v>213</v>
      </c>
    </row>
    <row r="26749" spans="2:3" hidden="1">
      <c r="B26749" s="49" t="s">
        <v>24785</v>
      </c>
      <c r="C26749" s="49" t="s">
        <v>213</v>
      </c>
    </row>
    <row r="26750" spans="2:3" hidden="1">
      <c r="B26750" s="49" t="s">
        <v>24786</v>
      </c>
      <c r="C26750" s="49" t="s">
        <v>213</v>
      </c>
    </row>
    <row r="26751" spans="2:3" hidden="1">
      <c r="B26751" s="49" t="s">
        <v>24787</v>
      </c>
      <c r="C26751" s="49" t="s">
        <v>213</v>
      </c>
    </row>
    <row r="26752" spans="2:3" hidden="1">
      <c r="B26752" s="49" t="s">
        <v>24788</v>
      </c>
      <c r="C26752" s="49" t="s">
        <v>31</v>
      </c>
    </row>
    <row r="26753" spans="2:3" hidden="1">
      <c r="B26753" s="49" t="s">
        <v>24789</v>
      </c>
      <c r="C26753" s="49" t="s">
        <v>31</v>
      </c>
    </row>
    <row r="26754" spans="2:3" hidden="1">
      <c r="B26754" s="49" t="s">
        <v>24790</v>
      </c>
      <c r="C26754" s="49" t="s">
        <v>31</v>
      </c>
    </row>
    <row r="26755" spans="2:3" hidden="1">
      <c r="B26755" s="49" t="s">
        <v>24791</v>
      </c>
      <c r="C26755" s="49" t="s">
        <v>213</v>
      </c>
    </row>
    <row r="26756" spans="2:3" hidden="1">
      <c r="B26756" s="49" t="s">
        <v>24792</v>
      </c>
      <c r="C26756" s="49" t="s">
        <v>213</v>
      </c>
    </row>
    <row r="26757" spans="2:3" hidden="1">
      <c r="B26757" s="49" t="s">
        <v>24793</v>
      </c>
      <c r="C26757" s="49" t="s">
        <v>213</v>
      </c>
    </row>
    <row r="26758" spans="2:3" hidden="1">
      <c r="B26758" s="49" t="s">
        <v>24794</v>
      </c>
      <c r="C26758" s="49" t="s">
        <v>213</v>
      </c>
    </row>
    <row r="26759" spans="2:3" hidden="1">
      <c r="B26759" s="49" t="s">
        <v>24795</v>
      </c>
      <c r="C26759" s="49" t="s">
        <v>213</v>
      </c>
    </row>
    <row r="26760" spans="2:3" hidden="1">
      <c r="B26760" s="49" t="s">
        <v>24796</v>
      </c>
      <c r="C26760" s="49" t="s">
        <v>213</v>
      </c>
    </row>
    <row r="26761" spans="2:3" hidden="1">
      <c r="B26761" s="49" t="s">
        <v>24797</v>
      </c>
      <c r="C26761" s="49" t="s">
        <v>213</v>
      </c>
    </row>
    <row r="26762" spans="2:3" hidden="1">
      <c r="B26762" s="49" t="s">
        <v>24798</v>
      </c>
      <c r="C26762" s="49" t="s">
        <v>213</v>
      </c>
    </row>
    <row r="26763" spans="2:3" hidden="1">
      <c r="B26763" s="49" t="s">
        <v>24799</v>
      </c>
      <c r="C26763" s="49" t="s">
        <v>213</v>
      </c>
    </row>
    <row r="26764" spans="2:3" hidden="1">
      <c r="B26764" s="49" t="s">
        <v>24800</v>
      </c>
      <c r="C26764" s="49" t="s">
        <v>213</v>
      </c>
    </row>
    <row r="26765" spans="2:3" hidden="1">
      <c r="B26765" s="49" t="s">
        <v>24801</v>
      </c>
      <c r="C26765" s="49" t="s">
        <v>213</v>
      </c>
    </row>
    <row r="26766" spans="2:3" hidden="1">
      <c r="B26766" s="49" t="s">
        <v>24802</v>
      </c>
      <c r="C26766" s="49" t="s">
        <v>213</v>
      </c>
    </row>
    <row r="26767" spans="2:3" hidden="1">
      <c r="B26767" s="49" t="s">
        <v>24803</v>
      </c>
      <c r="C26767" s="49" t="s">
        <v>213</v>
      </c>
    </row>
    <row r="26768" spans="2:3" hidden="1">
      <c r="B26768" s="49" t="s">
        <v>24804</v>
      </c>
      <c r="C26768" s="49" t="s">
        <v>213</v>
      </c>
    </row>
    <row r="26769" spans="2:3" hidden="1">
      <c r="B26769" s="49" t="s">
        <v>24805</v>
      </c>
      <c r="C26769" s="49" t="s">
        <v>213</v>
      </c>
    </row>
    <row r="26770" spans="2:3" hidden="1">
      <c r="B26770" s="49" t="s">
        <v>24806</v>
      </c>
      <c r="C26770" s="49" t="s">
        <v>31</v>
      </c>
    </row>
    <row r="26771" spans="2:3" hidden="1">
      <c r="B26771" s="49" t="s">
        <v>24807</v>
      </c>
      <c r="C26771" s="49" t="s">
        <v>31</v>
      </c>
    </row>
    <row r="26772" spans="2:3" hidden="1">
      <c r="B26772" s="49" t="s">
        <v>24808</v>
      </c>
      <c r="C26772" s="49" t="s">
        <v>31</v>
      </c>
    </row>
    <row r="26773" spans="2:3" hidden="1">
      <c r="B26773" s="49" t="s">
        <v>24809</v>
      </c>
      <c r="C26773" s="49" t="s">
        <v>214</v>
      </c>
    </row>
    <row r="26774" spans="2:3" hidden="1">
      <c r="B26774" s="49" t="s">
        <v>24810</v>
      </c>
      <c r="C26774" s="49" t="s">
        <v>213</v>
      </c>
    </row>
    <row r="26775" spans="2:3" hidden="1">
      <c r="B26775" s="49" t="s">
        <v>24811</v>
      </c>
      <c r="C26775" s="49" t="s">
        <v>213</v>
      </c>
    </row>
    <row r="26776" spans="2:3" hidden="1">
      <c r="B26776" s="49" t="s">
        <v>24812</v>
      </c>
      <c r="C26776" s="49" t="s">
        <v>213</v>
      </c>
    </row>
    <row r="26777" spans="2:3" hidden="1">
      <c r="B26777" s="49" t="s">
        <v>24813</v>
      </c>
      <c r="C26777" s="49" t="s">
        <v>213</v>
      </c>
    </row>
    <row r="26778" spans="2:3" hidden="1">
      <c r="B26778" s="49" t="s">
        <v>24814</v>
      </c>
      <c r="C26778" s="49" t="s">
        <v>213</v>
      </c>
    </row>
    <row r="26779" spans="2:3" hidden="1">
      <c r="B26779" s="49" t="s">
        <v>24815</v>
      </c>
      <c r="C26779" s="49" t="s">
        <v>213</v>
      </c>
    </row>
    <row r="26780" spans="2:3" hidden="1">
      <c r="B26780" s="49" t="s">
        <v>24816</v>
      </c>
      <c r="C26780" s="49" t="s">
        <v>213</v>
      </c>
    </row>
    <row r="26781" spans="2:3" hidden="1">
      <c r="B26781" s="49" t="s">
        <v>24817</v>
      </c>
      <c r="C26781" s="49" t="s">
        <v>213</v>
      </c>
    </row>
    <row r="26782" spans="2:3" hidden="1">
      <c r="B26782" s="49" t="s">
        <v>24818</v>
      </c>
      <c r="C26782" s="49" t="s">
        <v>213</v>
      </c>
    </row>
    <row r="26783" spans="2:3" hidden="1">
      <c r="B26783" s="49" t="s">
        <v>24819</v>
      </c>
      <c r="C26783" s="49" t="s">
        <v>213</v>
      </c>
    </row>
    <row r="26784" spans="2:3" hidden="1">
      <c r="B26784" s="49" t="s">
        <v>24820</v>
      </c>
      <c r="C26784" s="49" t="s">
        <v>213</v>
      </c>
    </row>
    <row r="26785" spans="2:3" hidden="1">
      <c r="B26785" s="49" t="s">
        <v>24821</v>
      </c>
      <c r="C26785" s="49" t="s">
        <v>213</v>
      </c>
    </row>
    <row r="26786" spans="2:3" hidden="1">
      <c r="B26786" s="49" t="s">
        <v>24822</v>
      </c>
      <c r="C26786" s="49" t="s">
        <v>213</v>
      </c>
    </row>
    <row r="26787" spans="2:3" hidden="1">
      <c r="B26787" s="49" t="s">
        <v>24823</v>
      </c>
      <c r="C26787" s="49" t="s">
        <v>213</v>
      </c>
    </row>
    <row r="26788" spans="2:3" hidden="1">
      <c r="B26788" s="49" t="s">
        <v>24824</v>
      </c>
      <c r="C26788" s="49" t="s">
        <v>213</v>
      </c>
    </row>
    <row r="26789" spans="2:3" hidden="1">
      <c r="B26789" s="49" t="s">
        <v>24825</v>
      </c>
      <c r="C26789" s="49" t="s">
        <v>213</v>
      </c>
    </row>
    <row r="26790" spans="2:3" hidden="1">
      <c r="B26790" s="49" t="s">
        <v>24826</v>
      </c>
      <c r="C26790" s="49" t="s">
        <v>213</v>
      </c>
    </row>
    <row r="26791" spans="2:3" hidden="1">
      <c r="B26791" s="49" t="s">
        <v>24827</v>
      </c>
      <c r="C26791" s="49" t="s">
        <v>213</v>
      </c>
    </row>
    <row r="26792" spans="2:3" hidden="1">
      <c r="B26792" s="49" t="s">
        <v>24828</v>
      </c>
      <c r="C26792" s="49" t="s">
        <v>31</v>
      </c>
    </row>
    <row r="26793" spans="2:3" hidden="1">
      <c r="B26793" s="49" t="s">
        <v>24829</v>
      </c>
      <c r="C26793" s="49" t="s">
        <v>31</v>
      </c>
    </row>
    <row r="26794" spans="2:3" hidden="1">
      <c r="B26794" s="49" t="s">
        <v>24830</v>
      </c>
      <c r="C26794" s="49" t="s">
        <v>31</v>
      </c>
    </row>
    <row r="26795" spans="2:3" hidden="1">
      <c r="B26795" s="49" t="s">
        <v>24831</v>
      </c>
      <c r="C26795" s="49" t="s">
        <v>214</v>
      </c>
    </row>
    <row r="26796" spans="2:3" hidden="1">
      <c r="B26796" s="49" t="s">
        <v>24832</v>
      </c>
      <c r="C26796" s="49" t="s">
        <v>213</v>
      </c>
    </row>
    <row r="26797" spans="2:3" hidden="1">
      <c r="B26797" s="49" t="s">
        <v>24833</v>
      </c>
      <c r="C26797" s="49" t="s">
        <v>213</v>
      </c>
    </row>
    <row r="26798" spans="2:3" hidden="1">
      <c r="B26798" s="49" t="s">
        <v>24834</v>
      </c>
      <c r="C26798" s="49" t="s">
        <v>213</v>
      </c>
    </row>
    <row r="26799" spans="2:3" hidden="1">
      <c r="B26799" s="49" t="s">
        <v>24835</v>
      </c>
      <c r="C26799" s="49" t="s">
        <v>213</v>
      </c>
    </row>
    <row r="26800" spans="2:3" hidden="1">
      <c r="B26800" s="49" t="s">
        <v>24836</v>
      </c>
      <c r="C26800" s="49" t="s">
        <v>213</v>
      </c>
    </row>
    <row r="26801" spans="2:3" hidden="1">
      <c r="B26801" s="49" t="s">
        <v>24837</v>
      </c>
      <c r="C26801" s="49" t="s">
        <v>213</v>
      </c>
    </row>
    <row r="26802" spans="2:3" hidden="1">
      <c r="B26802" s="49" t="s">
        <v>24838</v>
      </c>
      <c r="C26802" s="49" t="s">
        <v>213</v>
      </c>
    </row>
    <row r="26803" spans="2:3" hidden="1">
      <c r="B26803" s="49" t="s">
        <v>24839</v>
      </c>
      <c r="C26803" s="49" t="s">
        <v>213</v>
      </c>
    </row>
    <row r="26804" spans="2:3" hidden="1">
      <c r="B26804" s="49" t="s">
        <v>24840</v>
      </c>
      <c r="C26804" s="49" t="s">
        <v>213</v>
      </c>
    </row>
    <row r="26805" spans="2:3" hidden="1">
      <c r="B26805" s="49" t="s">
        <v>24841</v>
      </c>
      <c r="C26805" s="49" t="s">
        <v>213</v>
      </c>
    </row>
    <row r="26806" spans="2:3" hidden="1">
      <c r="B26806" s="49" t="s">
        <v>24842</v>
      </c>
      <c r="C26806" s="49" t="s">
        <v>213</v>
      </c>
    </row>
    <row r="26807" spans="2:3" hidden="1">
      <c r="B26807" s="49" t="s">
        <v>24843</v>
      </c>
      <c r="C26807" s="49" t="s">
        <v>213</v>
      </c>
    </row>
    <row r="26808" spans="2:3" hidden="1">
      <c r="B26808" s="49" t="s">
        <v>24844</v>
      </c>
      <c r="C26808" s="49" t="s">
        <v>213</v>
      </c>
    </row>
    <row r="26809" spans="2:3" hidden="1">
      <c r="B26809" s="49" t="s">
        <v>24845</v>
      </c>
      <c r="C26809" s="49" t="s">
        <v>213</v>
      </c>
    </row>
    <row r="26810" spans="2:3" hidden="1">
      <c r="B26810" s="49" t="s">
        <v>24846</v>
      </c>
      <c r="C26810" s="49" t="s">
        <v>206</v>
      </c>
    </row>
    <row r="26811" spans="2:3" hidden="1">
      <c r="B26811" s="49" t="s">
        <v>24847</v>
      </c>
      <c r="C26811" s="49" t="s">
        <v>206</v>
      </c>
    </row>
    <row r="26812" spans="2:3" hidden="1">
      <c r="B26812" s="49" t="s">
        <v>24848</v>
      </c>
      <c r="C26812" s="49" t="s">
        <v>206</v>
      </c>
    </row>
    <row r="26813" spans="2:3" hidden="1">
      <c r="B26813" s="49" t="s">
        <v>24849</v>
      </c>
      <c r="C26813" s="49" t="s">
        <v>206</v>
      </c>
    </row>
    <row r="26814" spans="2:3" hidden="1">
      <c r="B26814" s="49" t="s">
        <v>24850</v>
      </c>
      <c r="C26814" s="49" t="s">
        <v>206</v>
      </c>
    </row>
    <row r="26815" spans="2:3" hidden="1">
      <c r="B26815" s="49" t="s">
        <v>24851</v>
      </c>
      <c r="C26815" s="49" t="s">
        <v>206</v>
      </c>
    </row>
    <row r="26816" spans="2:3" hidden="1">
      <c r="B26816" s="49" t="s">
        <v>24852</v>
      </c>
      <c r="C26816" s="49" t="s">
        <v>206</v>
      </c>
    </row>
    <row r="26817" spans="2:3" hidden="1">
      <c r="B26817" s="49" t="s">
        <v>24853</v>
      </c>
      <c r="C26817" s="49" t="s">
        <v>206</v>
      </c>
    </row>
    <row r="26818" spans="2:3" hidden="1">
      <c r="B26818" s="49" t="s">
        <v>24854</v>
      </c>
      <c r="C26818" s="49" t="s">
        <v>206</v>
      </c>
    </row>
    <row r="26819" spans="2:3" hidden="1">
      <c r="B26819" s="49" t="s">
        <v>24855</v>
      </c>
      <c r="C26819" s="49" t="s">
        <v>214</v>
      </c>
    </row>
    <row r="26820" spans="2:3" hidden="1">
      <c r="B26820" s="49" t="s">
        <v>24856</v>
      </c>
      <c r="C26820" s="49" t="s">
        <v>214</v>
      </c>
    </row>
    <row r="26821" spans="2:3" hidden="1">
      <c r="B26821" s="49" t="s">
        <v>24857</v>
      </c>
      <c r="C26821" s="49" t="s">
        <v>214</v>
      </c>
    </row>
    <row r="26822" spans="2:3" hidden="1">
      <c r="B26822" s="49" t="s">
        <v>24858</v>
      </c>
      <c r="C26822" s="49" t="s">
        <v>214</v>
      </c>
    </row>
    <row r="26823" spans="2:3" hidden="1">
      <c r="B26823" s="49" t="s">
        <v>24859</v>
      </c>
      <c r="C26823" s="49" t="s">
        <v>214</v>
      </c>
    </row>
    <row r="26824" spans="2:3" hidden="1">
      <c r="B26824" s="49" t="s">
        <v>24860</v>
      </c>
      <c r="C26824" s="49" t="s">
        <v>213</v>
      </c>
    </row>
    <row r="26825" spans="2:3" hidden="1">
      <c r="B26825" s="49" t="s">
        <v>24861</v>
      </c>
      <c r="C26825" s="49" t="s">
        <v>213</v>
      </c>
    </row>
    <row r="26826" spans="2:3" hidden="1">
      <c r="B26826" s="49" t="s">
        <v>24862</v>
      </c>
      <c r="C26826" s="49" t="s">
        <v>213</v>
      </c>
    </row>
    <row r="26827" spans="2:3" hidden="1">
      <c r="B26827" s="49" t="s">
        <v>24863</v>
      </c>
      <c r="C26827" s="49" t="s">
        <v>214</v>
      </c>
    </row>
    <row r="26828" spans="2:3" hidden="1">
      <c r="B26828" s="49" t="s">
        <v>24864</v>
      </c>
      <c r="C26828" s="49" t="s">
        <v>213</v>
      </c>
    </row>
    <row r="26829" spans="2:3" hidden="1">
      <c r="B26829" s="49" t="s">
        <v>24865</v>
      </c>
      <c r="C26829" s="49" t="s">
        <v>213</v>
      </c>
    </row>
    <row r="26830" spans="2:3" hidden="1">
      <c r="B26830" s="49" t="s">
        <v>24866</v>
      </c>
      <c r="C26830" s="49" t="s">
        <v>213</v>
      </c>
    </row>
    <row r="26831" spans="2:3" hidden="1">
      <c r="B26831" s="49" t="s">
        <v>24867</v>
      </c>
      <c r="C26831" s="49" t="s">
        <v>213</v>
      </c>
    </row>
    <row r="26832" spans="2:3" hidden="1">
      <c r="B26832" s="49" t="s">
        <v>24868</v>
      </c>
      <c r="C26832" s="49" t="s">
        <v>213</v>
      </c>
    </row>
    <row r="26833" spans="2:3" hidden="1">
      <c r="B26833" s="49" t="s">
        <v>24869</v>
      </c>
      <c r="C26833" s="49" t="s">
        <v>213</v>
      </c>
    </row>
    <row r="26834" spans="2:3" hidden="1">
      <c r="B26834" s="49" t="s">
        <v>24870</v>
      </c>
      <c r="C26834" s="49" t="s">
        <v>214</v>
      </c>
    </row>
    <row r="26835" spans="2:3" hidden="1">
      <c r="B26835" s="49" t="s">
        <v>24871</v>
      </c>
      <c r="C26835" s="49" t="s">
        <v>213</v>
      </c>
    </row>
    <row r="26836" spans="2:3" hidden="1">
      <c r="B26836" s="49" t="s">
        <v>24872</v>
      </c>
      <c r="C26836" s="49" t="s">
        <v>213</v>
      </c>
    </row>
    <row r="26837" spans="2:3" hidden="1">
      <c r="B26837" s="49" t="s">
        <v>24873</v>
      </c>
      <c r="C26837" s="49" t="s">
        <v>213</v>
      </c>
    </row>
    <row r="26838" spans="2:3" hidden="1">
      <c r="B26838" s="49" t="s">
        <v>24874</v>
      </c>
      <c r="C26838" s="49" t="s">
        <v>213</v>
      </c>
    </row>
    <row r="26839" spans="2:3" hidden="1">
      <c r="B26839" s="49" t="s">
        <v>24875</v>
      </c>
      <c r="C26839" s="49" t="s">
        <v>213</v>
      </c>
    </row>
    <row r="26840" spans="2:3" hidden="1">
      <c r="B26840" s="49" t="s">
        <v>24876</v>
      </c>
      <c r="C26840" s="49" t="s">
        <v>213</v>
      </c>
    </row>
    <row r="26841" spans="2:3" hidden="1">
      <c r="B26841" s="49" t="s">
        <v>24877</v>
      </c>
      <c r="C26841" s="49" t="s">
        <v>213</v>
      </c>
    </row>
    <row r="26842" spans="2:3" hidden="1">
      <c r="B26842" s="49" t="s">
        <v>24878</v>
      </c>
      <c r="C26842" s="49" t="s">
        <v>213</v>
      </c>
    </row>
    <row r="26843" spans="2:3" hidden="1">
      <c r="B26843" s="49" t="s">
        <v>24879</v>
      </c>
      <c r="C26843" s="49" t="s">
        <v>213</v>
      </c>
    </row>
    <row r="26844" spans="2:3" hidden="1">
      <c r="B26844" s="49" t="s">
        <v>24880</v>
      </c>
      <c r="C26844" s="49" t="s">
        <v>213</v>
      </c>
    </row>
    <row r="26845" spans="2:3" hidden="1">
      <c r="B26845" s="49" t="s">
        <v>24881</v>
      </c>
      <c r="C26845" s="49" t="s">
        <v>213</v>
      </c>
    </row>
    <row r="26846" spans="2:3" hidden="1">
      <c r="B26846" s="49" t="s">
        <v>24882</v>
      </c>
      <c r="C26846" s="49" t="s">
        <v>213</v>
      </c>
    </row>
    <row r="26847" spans="2:3" hidden="1">
      <c r="B26847" s="49" t="s">
        <v>24883</v>
      </c>
      <c r="C26847" s="49" t="s">
        <v>213</v>
      </c>
    </row>
    <row r="26848" spans="2:3" hidden="1">
      <c r="B26848" s="49" t="s">
        <v>24884</v>
      </c>
      <c r="C26848" s="49" t="s">
        <v>213</v>
      </c>
    </row>
    <row r="26849" spans="2:3" hidden="1">
      <c r="B26849" s="49" t="s">
        <v>24885</v>
      </c>
      <c r="C26849" s="49" t="s">
        <v>214</v>
      </c>
    </row>
    <row r="26850" spans="2:3" hidden="1">
      <c r="B26850" s="49" t="s">
        <v>24886</v>
      </c>
      <c r="C26850" s="49" t="s">
        <v>213</v>
      </c>
    </row>
    <row r="26851" spans="2:3" hidden="1">
      <c r="B26851" s="49" t="s">
        <v>24887</v>
      </c>
      <c r="C26851" s="49" t="s">
        <v>213</v>
      </c>
    </row>
    <row r="26852" spans="2:3" hidden="1">
      <c r="B26852" s="49" t="s">
        <v>24888</v>
      </c>
      <c r="C26852" s="49" t="s">
        <v>213</v>
      </c>
    </row>
    <row r="26853" spans="2:3" hidden="1">
      <c r="B26853" s="49" t="s">
        <v>24889</v>
      </c>
      <c r="C26853" s="49" t="s">
        <v>213</v>
      </c>
    </row>
    <row r="26854" spans="2:3" hidden="1">
      <c r="B26854" s="49" t="s">
        <v>24890</v>
      </c>
      <c r="C26854" s="49" t="s">
        <v>213</v>
      </c>
    </row>
    <row r="26855" spans="2:3" hidden="1">
      <c r="B26855" s="49" t="s">
        <v>24891</v>
      </c>
      <c r="C26855" s="49" t="s">
        <v>213</v>
      </c>
    </row>
    <row r="26856" spans="2:3" hidden="1">
      <c r="B26856" s="49" t="s">
        <v>24892</v>
      </c>
      <c r="C26856" s="49" t="s">
        <v>213</v>
      </c>
    </row>
    <row r="26857" spans="2:3" hidden="1">
      <c r="B26857" s="49" t="s">
        <v>24893</v>
      </c>
      <c r="C26857" s="49" t="s">
        <v>213</v>
      </c>
    </row>
    <row r="26858" spans="2:3" hidden="1">
      <c r="B26858" s="49" t="s">
        <v>24894</v>
      </c>
      <c r="C26858" s="49" t="s">
        <v>213</v>
      </c>
    </row>
    <row r="26859" spans="2:3" hidden="1">
      <c r="B26859" s="49" t="s">
        <v>24895</v>
      </c>
      <c r="C26859" s="49" t="s">
        <v>213</v>
      </c>
    </row>
    <row r="26860" spans="2:3" hidden="1">
      <c r="B26860" s="49" t="s">
        <v>24896</v>
      </c>
      <c r="C26860" s="49" t="s">
        <v>213</v>
      </c>
    </row>
    <row r="26861" spans="2:3" hidden="1">
      <c r="B26861" s="49" t="s">
        <v>24897</v>
      </c>
      <c r="C26861" s="49" t="s">
        <v>213</v>
      </c>
    </row>
    <row r="26862" spans="2:3" hidden="1">
      <c r="B26862" s="49" t="s">
        <v>24898</v>
      </c>
      <c r="C26862" s="49" t="s">
        <v>213</v>
      </c>
    </row>
    <row r="26863" spans="2:3" hidden="1">
      <c r="B26863" s="49" t="s">
        <v>24899</v>
      </c>
      <c r="C26863" s="49" t="s">
        <v>213</v>
      </c>
    </row>
    <row r="26864" spans="2:3" hidden="1">
      <c r="B26864" s="49" t="s">
        <v>24900</v>
      </c>
      <c r="C26864" s="49" t="s">
        <v>214</v>
      </c>
    </row>
    <row r="26865" spans="2:3" hidden="1">
      <c r="B26865" s="49" t="s">
        <v>24901</v>
      </c>
      <c r="C26865" s="49" t="s">
        <v>213</v>
      </c>
    </row>
    <row r="26866" spans="2:3" hidden="1">
      <c r="B26866" s="49" t="s">
        <v>24902</v>
      </c>
      <c r="C26866" s="49" t="s">
        <v>213</v>
      </c>
    </row>
    <row r="26867" spans="2:3" hidden="1">
      <c r="B26867" s="49" t="s">
        <v>24903</v>
      </c>
      <c r="C26867" s="49" t="s">
        <v>213</v>
      </c>
    </row>
    <row r="26868" spans="2:3" hidden="1">
      <c r="B26868" s="49" t="s">
        <v>24904</v>
      </c>
      <c r="C26868" s="49" t="s">
        <v>213</v>
      </c>
    </row>
    <row r="26869" spans="2:3" hidden="1">
      <c r="B26869" s="49" t="s">
        <v>24905</v>
      </c>
      <c r="C26869" s="49" t="s">
        <v>213</v>
      </c>
    </row>
    <row r="26870" spans="2:3" hidden="1">
      <c r="B26870" s="49" t="s">
        <v>24906</v>
      </c>
      <c r="C26870" s="49" t="s">
        <v>213</v>
      </c>
    </row>
    <row r="26871" spans="2:3" hidden="1">
      <c r="B26871" s="49" t="s">
        <v>24907</v>
      </c>
      <c r="C26871" s="49" t="s">
        <v>213</v>
      </c>
    </row>
    <row r="26872" spans="2:3" hidden="1">
      <c r="B26872" s="49" t="s">
        <v>24908</v>
      </c>
      <c r="C26872" s="49" t="s">
        <v>213</v>
      </c>
    </row>
    <row r="26873" spans="2:3" hidden="1">
      <c r="B26873" s="49" t="s">
        <v>24909</v>
      </c>
      <c r="C26873" s="49" t="s">
        <v>209</v>
      </c>
    </row>
    <row r="26874" spans="2:3" hidden="1">
      <c r="B26874" s="49" t="s">
        <v>24910</v>
      </c>
      <c r="C26874" s="49" t="s">
        <v>209</v>
      </c>
    </row>
    <row r="26875" spans="2:3" hidden="1">
      <c r="B26875" s="49" t="s">
        <v>24911</v>
      </c>
      <c r="C26875" s="49" t="s">
        <v>209</v>
      </c>
    </row>
    <row r="26876" spans="2:3" hidden="1">
      <c r="B26876" s="49" t="s">
        <v>24912</v>
      </c>
      <c r="C26876" s="49" t="s">
        <v>209</v>
      </c>
    </row>
    <row r="26877" spans="2:3" hidden="1">
      <c r="B26877" s="49" t="s">
        <v>24913</v>
      </c>
      <c r="C26877" s="49" t="s">
        <v>209</v>
      </c>
    </row>
    <row r="26878" spans="2:3" hidden="1">
      <c r="B26878" s="49" t="s">
        <v>24914</v>
      </c>
      <c r="C26878" s="49" t="s">
        <v>209</v>
      </c>
    </row>
    <row r="26879" spans="2:3" hidden="1">
      <c r="B26879" s="49" t="s">
        <v>24915</v>
      </c>
      <c r="C26879" s="49" t="s">
        <v>209</v>
      </c>
    </row>
    <row r="26880" spans="2:3" hidden="1">
      <c r="B26880" s="49" t="s">
        <v>24916</v>
      </c>
      <c r="C26880" s="49" t="s">
        <v>209</v>
      </c>
    </row>
    <row r="26881" spans="2:3" hidden="1">
      <c r="B26881" s="49" t="s">
        <v>24917</v>
      </c>
      <c r="C26881" s="49" t="s">
        <v>209</v>
      </c>
    </row>
    <row r="26882" spans="2:3" hidden="1">
      <c r="B26882" s="49" t="s">
        <v>24918</v>
      </c>
      <c r="C26882" s="49" t="s">
        <v>209</v>
      </c>
    </row>
    <row r="26883" spans="2:3" hidden="1">
      <c r="B26883" s="49" t="s">
        <v>24919</v>
      </c>
      <c r="C26883" s="49" t="s">
        <v>209</v>
      </c>
    </row>
    <row r="26884" spans="2:3" hidden="1">
      <c r="B26884" s="49" t="s">
        <v>24920</v>
      </c>
      <c r="C26884" s="49" t="s">
        <v>209</v>
      </c>
    </row>
    <row r="26885" spans="2:3" hidden="1">
      <c r="B26885" s="49" t="s">
        <v>24921</v>
      </c>
      <c r="C26885" s="49" t="s">
        <v>209</v>
      </c>
    </row>
    <row r="26886" spans="2:3" hidden="1">
      <c r="B26886" s="49" t="s">
        <v>24922</v>
      </c>
      <c r="C26886" s="49" t="s">
        <v>209</v>
      </c>
    </row>
    <row r="26887" spans="2:3" hidden="1">
      <c r="B26887" s="49" t="s">
        <v>24923</v>
      </c>
      <c r="C26887" s="49" t="s">
        <v>209</v>
      </c>
    </row>
    <row r="26888" spans="2:3" hidden="1">
      <c r="B26888" s="49" t="s">
        <v>24924</v>
      </c>
      <c r="C26888" s="49" t="s">
        <v>209</v>
      </c>
    </row>
    <row r="26889" spans="2:3" hidden="1">
      <c r="B26889" s="49" t="s">
        <v>24925</v>
      </c>
      <c r="C26889" s="49" t="s">
        <v>209</v>
      </c>
    </row>
    <row r="26890" spans="2:3" hidden="1">
      <c r="B26890" s="49" t="s">
        <v>24926</v>
      </c>
      <c r="C26890" s="49" t="s">
        <v>209</v>
      </c>
    </row>
    <row r="26891" spans="2:3" hidden="1">
      <c r="B26891" s="49" t="s">
        <v>24927</v>
      </c>
      <c r="C26891" s="49" t="s">
        <v>209</v>
      </c>
    </row>
    <row r="26892" spans="2:3" hidden="1">
      <c r="B26892" s="49" t="s">
        <v>24928</v>
      </c>
      <c r="C26892" s="49" t="s">
        <v>209</v>
      </c>
    </row>
    <row r="26893" spans="2:3" hidden="1">
      <c r="B26893" s="49" t="s">
        <v>24929</v>
      </c>
      <c r="C26893" s="49" t="s">
        <v>209</v>
      </c>
    </row>
    <row r="26894" spans="2:3" hidden="1">
      <c r="B26894" s="49" t="s">
        <v>24930</v>
      </c>
      <c r="C26894" s="49" t="s">
        <v>209</v>
      </c>
    </row>
    <row r="26895" spans="2:3" hidden="1">
      <c r="B26895" s="49" t="s">
        <v>24931</v>
      </c>
      <c r="C26895" s="49" t="s">
        <v>209</v>
      </c>
    </row>
    <row r="26896" spans="2:3" hidden="1">
      <c r="B26896" s="49" t="s">
        <v>24932</v>
      </c>
      <c r="C26896" s="49" t="s">
        <v>209</v>
      </c>
    </row>
    <row r="26897" spans="2:3" hidden="1">
      <c r="B26897" s="49" t="s">
        <v>24933</v>
      </c>
      <c r="C26897" s="49" t="s">
        <v>209</v>
      </c>
    </row>
    <row r="26898" spans="2:3" hidden="1">
      <c r="B26898" s="49" t="s">
        <v>24934</v>
      </c>
      <c r="C26898" s="49" t="s">
        <v>209</v>
      </c>
    </row>
    <row r="26899" spans="2:3" hidden="1">
      <c r="B26899" s="49" t="s">
        <v>24935</v>
      </c>
      <c r="C26899" s="49" t="s">
        <v>209</v>
      </c>
    </row>
    <row r="26900" spans="2:3" hidden="1">
      <c r="B26900" s="49" t="s">
        <v>24936</v>
      </c>
      <c r="C26900" s="49" t="s">
        <v>214</v>
      </c>
    </row>
    <row r="26901" spans="2:3" hidden="1">
      <c r="B26901" s="49" t="s">
        <v>24937</v>
      </c>
      <c r="C26901" s="49" t="s">
        <v>214</v>
      </c>
    </row>
    <row r="26902" spans="2:3" hidden="1">
      <c r="B26902" s="49" t="s">
        <v>24938</v>
      </c>
      <c r="C26902" s="49" t="s">
        <v>213</v>
      </c>
    </row>
    <row r="26903" spans="2:3" hidden="1">
      <c r="B26903" s="49" t="s">
        <v>24939</v>
      </c>
      <c r="C26903" s="49" t="s">
        <v>214</v>
      </c>
    </row>
    <row r="26904" spans="2:3" hidden="1">
      <c r="B26904" s="49" t="s">
        <v>24940</v>
      </c>
      <c r="C26904" s="49" t="s">
        <v>214</v>
      </c>
    </row>
    <row r="26905" spans="2:3" hidden="1">
      <c r="B26905" s="49" t="s">
        <v>24941</v>
      </c>
      <c r="C26905" s="49" t="s">
        <v>213</v>
      </c>
    </row>
    <row r="26906" spans="2:3" hidden="1">
      <c r="B26906" s="49" t="s">
        <v>24942</v>
      </c>
      <c r="C26906" s="49" t="s">
        <v>214</v>
      </c>
    </row>
    <row r="26907" spans="2:3" hidden="1">
      <c r="B26907" s="49" t="s">
        <v>24943</v>
      </c>
      <c r="C26907" s="49" t="s">
        <v>214</v>
      </c>
    </row>
    <row r="26908" spans="2:3" hidden="1">
      <c r="B26908" s="49" t="s">
        <v>24944</v>
      </c>
      <c r="C26908" s="49" t="s">
        <v>214</v>
      </c>
    </row>
    <row r="26909" spans="2:3" hidden="1">
      <c r="B26909" s="49" t="s">
        <v>24945</v>
      </c>
      <c r="C26909" s="49" t="s">
        <v>214</v>
      </c>
    </row>
    <row r="26910" spans="2:3" hidden="1">
      <c r="B26910" s="49" t="s">
        <v>24946</v>
      </c>
      <c r="C26910" s="49" t="s">
        <v>213</v>
      </c>
    </row>
    <row r="26911" spans="2:3" hidden="1">
      <c r="B26911" s="49" t="s">
        <v>24947</v>
      </c>
      <c r="C26911" s="49" t="s">
        <v>214</v>
      </c>
    </row>
    <row r="26912" spans="2:3" hidden="1">
      <c r="B26912" s="49" t="s">
        <v>24948</v>
      </c>
      <c r="C26912" s="49" t="s">
        <v>213</v>
      </c>
    </row>
    <row r="26913" spans="2:3" hidden="1">
      <c r="B26913" s="49" t="s">
        <v>24949</v>
      </c>
      <c r="C26913" s="49" t="s">
        <v>213</v>
      </c>
    </row>
    <row r="26914" spans="2:3" hidden="1">
      <c r="B26914" s="49" t="s">
        <v>24950</v>
      </c>
      <c r="C26914" s="49" t="s">
        <v>213</v>
      </c>
    </row>
    <row r="26915" spans="2:3" hidden="1">
      <c r="B26915" s="49" t="s">
        <v>24951</v>
      </c>
      <c r="C26915" s="49" t="s">
        <v>31</v>
      </c>
    </row>
    <row r="26916" spans="2:3" hidden="1">
      <c r="B26916" s="49" t="s">
        <v>24952</v>
      </c>
      <c r="C26916" s="49" t="s">
        <v>31</v>
      </c>
    </row>
    <row r="26917" spans="2:3" hidden="1">
      <c r="B26917" s="49" t="s">
        <v>24953</v>
      </c>
      <c r="C26917" s="49" t="s">
        <v>31</v>
      </c>
    </row>
    <row r="26918" spans="2:3" hidden="1">
      <c r="B26918" s="49" t="s">
        <v>24954</v>
      </c>
      <c r="C26918" s="49" t="s">
        <v>214</v>
      </c>
    </row>
    <row r="26919" spans="2:3" hidden="1">
      <c r="B26919" s="49" t="s">
        <v>24955</v>
      </c>
      <c r="C26919" s="49" t="s">
        <v>214</v>
      </c>
    </row>
    <row r="26920" spans="2:3" hidden="1">
      <c r="B26920" s="49" t="s">
        <v>24956</v>
      </c>
      <c r="C26920" s="49" t="s">
        <v>213</v>
      </c>
    </row>
    <row r="26921" spans="2:3" hidden="1">
      <c r="B26921" s="49" t="s">
        <v>24957</v>
      </c>
      <c r="C26921" s="49" t="s">
        <v>213</v>
      </c>
    </row>
    <row r="26922" spans="2:3" hidden="1">
      <c r="B26922" s="49" t="s">
        <v>24958</v>
      </c>
      <c r="C26922" s="49" t="s">
        <v>213</v>
      </c>
    </row>
    <row r="26923" spans="2:3" hidden="1">
      <c r="B26923" s="49" t="s">
        <v>24959</v>
      </c>
      <c r="C26923" s="49" t="s">
        <v>213</v>
      </c>
    </row>
    <row r="26924" spans="2:3" hidden="1">
      <c r="B26924" s="49" t="s">
        <v>24960</v>
      </c>
      <c r="C26924" s="49" t="s">
        <v>214</v>
      </c>
    </row>
    <row r="26925" spans="2:3" hidden="1">
      <c r="B26925" s="49" t="s">
        <v>24961</v>
      </c>
      <c r="C26925" s="49" t="s">
        <v>213</v>
      </c>
    </row>
    <row r="26926" spans="2:3" hidden="1">
      <c r="B26926" s="49" t="s">
        <v>24962</v>
      </c>
      <c r="C26926" s="49" t="s">
        <v>213</v>
      </c>
    </row>
    <row r="26927" spans="2:3" hidden="1">
      <c r="B26927" s="49" t="s">
        <v>24963</v>
      </c>
      <c r="C26927" s="49" t="s">
        <v>213</v>
      </c>
    </row>
    <row r="26928" spans="2:3" hidden="1">
      <c r="B26928" s="49" t="s">
        <v>24964</v>
      </c>
      <c r="C26928" s="49" t="s">
        <v>213</v>
      </c>
    </row>
    <row r="26929" spans="2:3" hidden="1">
      <c r="B26929" s="49" t="s">
        <v>24965</v>
      </c>
      <c r="C26929" s="49" t="s">
        <v>213</v>
      </c>
    </row>
    <row r="26930" spans="2:3" hidden="1">
      <c r="B26930" s="49" t="s">
        <v>24966</v>
      </c>
      <c r="C26930" s="49" t="s">
        <v>213</v>
      </c>
    </row>
    <row r="26931" spans="2:3" hidden="1">
      <c r="B26931" s="49" t="s">
        <v>24967</v>
      </c>
      <c r="C26931" s="49" t="s">
        <v>213</v>
      </c>
    </row>
    <row r="26932" spans="2:3" hidden="1">
      <c r="B26932" s="49" t="s">
        <v>24968</v>
      </c>
      <c r="C26932" s="49" t="s">
        <v>213</v>
      </c>
    </row>
    <row r="26933" spans="2:3" hidden="1">
      <c r="B26933" s="49" t="s">
        <v>24969</v>
      </c>
      <c r="C26933" s="49" t="s">
        <v>31</v>
      </c>
    </row>
    <row r="26934" spans="2:3" hidden="1">
      <c r="B26934" s="49" t="s">
        <v>24970</v>
      </c>
      <c r="C26934" s="49" t="s">
        <v>31</v>
      </c>
    </row>
    <row r="26935" spans="2:3" hidden="1">
      <c r="B26935" s="49" t="s">
        <v>24971</v>
      </c>
      <c r="C26935" s="49" t="s">
        <v>31</v>
      </c>
    </row>
    <row r="26936" spans="2:3" hidden="1">
      <c r="B26936" s="49" t="s">
        <v>24972</v>
      </c>
      <c r="C26936" s="49" t="s">
        <v>214</v>
      </c>
    </row>
    <row r="26937" spans="2:3" hidden="1">
      <c r="B26937" s="49" t="s">
        <v>24973</v>
      </c>
      <c r="C26937" s="49" t="s">
        <v>214</v>
      </c>
    </row>
    <row r="26938" spans="2:3" hidden="1">
      <c r="B26938" s="49" t="s">
        <v>24974</v>
      </c>
      <c r="C26938" s="49" t="s">
        <v>214</v>
      </c>
    </row>
    <row r="26939" spans="2:3" hidden="1">
      <c r="B26939" s="49" t="s">
        <v>24975</v>
      </c>
      <c r="C26939" s="49" t="s">
        <v>214</v>
      </c>
    </row>
    <row r="26940" spans="2:3" hidden="1">
      <c r="B26940" s="49" t="s">
        <v>24976</v>
      </c>
      <c r="C26940" s="49" t="s">
        <v>213</v>
      </c>
    </row>
    <row r="26941" spans="2:3" hidden="1">
      <c r="B26941" s="49" t="s">
        <v>24977</v>
      </c>
      <c r="C26941" s="49" t="s">
        <v>214</v>
      </c>
    </row>
    <row r="26942" spans="2:3" hidden="1">
      <c r="B26942" s="49" t="s">
        <v>24978</v>
      </c>
      <c r="C26942" s="49" t="s">
        <v>213</v>
      </c>
    </row>
    <row r="26943" spans="2:3" hidden="1">
      <c r="B26943" s="49" t="s">
        <v>24979</v>
      </c>
      <c r="C26943" s="49" t="s">
        <v>213</v>
      </c>
    </row>
    <row r="26944" spans="2:3" hidden="1">
      <c r="B26944" s="49" t="s">
        <v>24980</v>
      </c>
      <c r="C26944" s="49" t="s">
        <v>213</v>
      </c>
    </row>
    <row r="26945" spans="2:3" hidden="1">
      <c r="B26945" s="49" t="s">
        <v>24981</v>
      </c>
      <c r="C26945" s="49" t="s">
        <v>213</v>
      </c>
    </row>
    <row r="26946" spans="2:3" hidden="1">
      <c r="B26946" s="49" t="s">
        <v>24982</v>
      </c>
      <c r="C26946" s="49" t="s">
        <v>214</v>
      </c>
    </row>
    <row r="26947" spans="2:3" hidden="1">
      <c r="B26947" s="49" t="s">
        <v>24983</v>
      </c>
      <c r="C26947" s="49" t="s">
        <v>213</v>
      </c>
    </row>
    <row r="26948" spans="2:3" hidden="1">
      <c r="B26948" s="49" t="s">
        <v>24984</v>
      </c>
      <c r="C26948" s="49" t="s">
        <v>213</v>
      </c>
    </row>
    <row r="26949" spans="2:3" hidden="1">
      <c r="B26949" s="49" t="s">
        <v>24985</v>
      </c>
      <c r="C26949" s="49" t="s">
        <v>213</v>
      </c>
    </row>
    <row r="26950" spans="2:3" hidden="1">
      <c r="B26950" s="49" t="s">
        <v>24986</v>
      </c>
      <c r="C26950" s="49" t="s">
        <v>213</v>
      </c>
    </row>
    <row r="26951" spans="2:3" hidden="1">
      <c r="B26951" s="49" t="s">
        <v>24987</v>
      </c>
      <c r="C26951" s="49" t="s">
        <v>213</v>
      </c>
    </row>
    <row r="26952" spans="2:3" hidden="1">
      <c r="B26952" s="49" t="s">
        <v>24988</v>
      </c>
      <c r="C26952" s="49" t="s">
        <v>213</v>
      </c>
    </row>
    <row r="26953" spans="2:3" hidden="1">
      <c r="B26953" s="49" t="s">
        <v>24989</v>
      </c>
      <c r="C26953" s="49" t="s">
        <v>213</v>
      </c>
    </row>
    <row r="26954" spans="2:3" hidden="1">
      <c r="B26954" s="49" t="s">
        <v>24990</v>
      </c>
      <c r="C26954" s="49" t="s">
        <v>213</v>
      </c>
    </row>
    <row r="26955" spans="2:3" hidden="1">
      <c r="B26955" s="49" t="s">
        <v>24991</v>
      </c>
      <c r="C26955" s="49" t="s">
        <v>31</v>
      </c>
    </row>
    <row r="26956" spans="2:3" hidden="1">
      <c r="B26956" s="49" t="s">
        <v>24992</v>
      </c>
      <c r="C26956" s="49" t="s">
        <v>31</v>
      </c>
    </row>
    <row r="26957" spans="2:3" hidden="1">
      <c r="B26957" s="49" t="s">
        <v>24993</v>
      </c>
      <c r="C26957" s="49" t="s">
        <v>31</v>
      </c>
    </row>
    <row r="26958" spans="2:3" hidden="1">
      <c r="B26958" s="49" t="s">
        <v>24994</v>
      </c>
      <c r="C26958" s="49" t="s">
        <v>214</v>
      </c>
    </row>
    <row r="26959" spans="2:3" hidden="1">
      <c r="B26959" s="49" t="s">
        <v>24995</v>
      </c>
      <c r="C26959" s="49" t="s">
        <v>214</v>
      </c>
    </row>
    <row r="26960" spans="2:3" hidden="1">
      <c r="B26960" s="49" t="s">
        <v>24996</v>
      </c>
      <c r="C26960" s="49" t="s">
        <v>214</v>
      </c>
    </row>
    <row r="26961" spans="2:3" hidden="1">
      <c r="B26961" s="49" t="s">
        <v>24997</v>
      </c>
      <c r="C26961" s="49" t="s">
        <v>214</v>
      </c>
    </row>
    <row r="26962" spans="2:3" hidden="1">
      <c r="B26962" s="49" t="s">
        <v>24998</v>
      </c>
      <c r="C26962" s="49" t="s">
        <v>214</v>
      </c>
    </row>
    <row r="26963" spans="2:3" hidden="1">
      <c r="B26963" s="49" t="s">
        <v>24999</v>
      </c>
      <c r="C26963" s="49" t="s">
        <v>213</v>
      </c>
    </row>
    <row r="26964" spans="2:3" hidden="1">
      <c r="B26964" s="49" t="s">
        <v>25000</v>
      </c>
      <c r="C26964" s="49" t="s">
        <v>213</v>
      </c>
    </row>
    <row r="26965" spans="2:3" hidden="1">
      <c r="B26965" s="49" t="s">
        <v>25001</v>
      </c>
      <c r="C26965" s="49" t="s">
        <v>213</v>
      </c>
    </row>
    <row r="26966" spans="2:3" hidden="1">
      <c r="B26966" s="49" t="s">
        <v>25002</v>
      </c>
      <c r="C26966" s="49" t="s">
        <v>214</v>
      </c>
    </row>
    <row r="26967" spans="2:3" hidden="1">
      <c r="B26967" s="49" t="s">
        <v>25003</v>
      </c>
      <c r="C26967" s="49" t="s">
        <v>213</v>
      </c>
    </row>
    <row r="26968" spans="2:3" hidden="1">
      <c r="B26968" s="49" t="s">
        <v>25004</v>
      </c>
      <c r="C26968" s="49" t="s">
        <v>213</v>
      </c>
    </row>
    <row r="26969" spans="2:3" hidden="1">
      <c r="B26969" s="49" t="s">
        <v>25005</v>
      </c>
      <c r="C26969" s="49" t="s">
        <v>213</v>
      </c>
    </row>
    <row r="26970" spans="2:3" hidden="1">
      <c r="B26970" s="49" t="s">
        <v>25006</v>
      </c>
      <c r="C26970" s="49" t="s">
        <v>213</v>
      </c>
    </row>
    <row r="26971" spans="2:3" hidden="1">
      <c r="B26971" s="49" t="s">
        <v>25007</v>
      </c>
      <c r="C26971" s="49" t="s">
        <v>213</v>
      </c>
    </row>
    <row r="26972" spans="2:3" hidden="1">
      <c r="B26972" s="49" t="s">
        <v>25008</v>
      </c>
      <c r="C26972" s="49" t="s">
        <v>213</v>
      </c>
    </row>
    <row r="26973" spans="2:3" hidden="1">
      <c r="B26973" s="49" t="s">
        <v>25009</v>
      </c>
      <c r="C26973" s="49" t="s">
        <v>206</v>
      </c>
    </row>
    <row r="26974" spans="2:3" hidden="1">
      <c r="B26974" s="49" t="s">
        <v>25010</v>
      </c>
      <c r="C26974" s="49" t="s">
        <v>206</v>
      </c>
    </row>
    <row r="26975" spans="2:3" hidden="1">
      <c r="B26975" s="49" t="s">
        <v>25011</v>
      </c>
      <c r="C26975" s="49" t="s">
        <v>206</v>
      </c>
    </row>
    <row r="26976" spans="2:3" hidden="1">
      <c r="B26976" s="49" t="s">
        <v>25012</v>
      </c>
      <c r="C26976" s="49" t="s">
        <v>206</v>
      </c>
    </row>
    <row r="26977" spans="2:3" hidden="1">
      <c r="B26977" s="49" t="s">
        <v>25013</v>
      </c>
      <c r="C26977" s="49" t="s">
        <v>206</v>
      </c>
    </row>
    <row r="26978" spans="2:3" hidden="1">
      <c r="B26978" s="49" t="s">
        <v>25014</v>
      </c>
      <c r="C26978" s="49" t="s">
        <v>206</v>
      </c>
    </row>
    <row r="26979" spans="2:3" hidden="1">
      <c r="B26979" s="49" t="s">
        <v>25015</v>
      </c>
      <c r="C26979" s="49" t="s">
        <v>206</v>
      </c>
    </row>
    <row r="26980" spans="2:3" hidden="1">
      <c r="B26980" s="49" t="s">
        <v>25016</v>
      </c>
      <c r="C26980" s="49" t="s">
        <v>206</v>
      </c>
    </row>
    <row r="26981" spans="2:3" hidden="1">
      <c r="B26981" s="49" t="s">
        <v>25017</v>
      </c>
      <c r="C26981" s="49" t="s">
        <v>206</v>
      </c>
    </row>
    <row r="26982" spans="2:3" hidden="1">
      <c r="B26982" s="49" t="s">
        <v>25018</v>
      </c>
      <c r="C26982" s="49" t="s">
        <v>214</v>
      </c>
    </row>
    <row r="26983" spans="2:3" hidden="1">
      <c r="B26983" s="49" t="s">
        <v>25019</v>
      </c>
      <c r="C26983" s="49" t="s">
        <v>214</v>
      </c>
    </row>
    <row r="26984" spans="2:3" hidden="1">
      <c r="B26984" s="49" t="s">
        <v>25020</v>
      </c>
      <c r="C26984" s="49" t="s">
        <v>213</v>
      </c>
    </row>
    <row r="26985" spans="2:3" hidden="1">
      <c r="B26985" s="49" t="s">
        <v>25021</v>
      </c>
      <c r="C26985" s="49" t="s">
        <v>213</v>
      </c>
    </row>
    <row r="26986" spans="2:3" hidden="1">
      <c r="B26986" s="49" t="s">
        <v>25022</v>
      </c>
      <c r="C26986" s="49" t="s">
        <v>213</v>
      </c>
    </row>
    <row r="26987" spans="2:3" hidden="1">
      <c r="B26987" s="49" t="s">
        <v>25023</v>
      </c>
      <c r="C26987" s="49" t="s">
        <v>213</v>
      </c>
    </row>
    <row r="26988" spans="2:3" hidden="1">
      <c r="B26988" s="49" t="s">
        <v>25024</v>
      </c>
      <c r="C26988" s="49" t="s">
        <v>214</v>
      </c>
    </row>
    <row r="26989" spans="2:3" hidden="1">
      <c r="B26989" s="49" t="s">
        <v>25025</v>
      </c>
      <c r="C26989" s="49" t="s">
        <v>213</v>
      </c>
    </row>
    <row r="26990" spans="2:3" hidden="1">
      <c r="B26990" s="49" t="s">
        <v>25026</v>
      </c>
      <c r="C26990" s="49" t="s">
        <v>213</v>
      </c>
    </row>
    <row r="26991" spans="2:3" hidden="1">
      <c r="B26991" s="49" t="s">
        <v>25027</v>
      </c>
      <c r="C26991" s="49" t="s">
        <v>213</v>
      </c>
    </row>
    <row r="26992" spans="2:3" hidden="1">
      <c r="B26992" s="49" t="s">
        <v>25028</v>
      </c>
      <c r="C26992" s="49" t="s">
        <v>213</v>
      </c>
    </row>
    <row r="26993" spans="2:3" hidden="1">
      <c r="B26993" s="49" t="s">
        <v>25029</v>
      </c>
      <c r="C26993" s="49" t="s">
        <v>213</v>
      </c>
    </row>
    <row r="26994" spans="2:3" hidden="1">
      <c r="B26994" s="49" t="s">
        <v>25030</v>
      </c>
      <c r="C26994" s="49" t="s">
        <v>213</v>
      </c>
    </row>
    <row r="26995" spans="2:3" hidden="1">
      <c r="B26995" s="49" t="s">
        <v>25031</v>
      </c>
      <c r="C26995" s="49" t="s">
        <v>213</v>
      </c>
    </row>
    <row r="26996" spans="2:3" hidden="1">
      <c r="B26996" s="49" t="s">
        <v>25032</v>
      </c>
      <c r="C26996" s="49" t="s">
        <v>213</v>
      </c>
    </row>
    <row r="26997" spans="2:3" hidden="1">
      <c r="B26997" s="49" t="s">
        <v>25033</v>
      </c>
      <c r="C26997" s="49" t="s">
        <v>31</v>
      </c>
    </row>
    <row r="26998" spans="2:3" hidden="1">
      <c r="B26998" s="49" t="s">
        <v>25034</v>
      </c>
      <c r="C26998" s="49" t="s">
        <v>31</v>
      </c>
    </row>
    <row r="26999" spans="2:3" hidden="1">
      <c r="B26999" s="49" t="s">
        <v>25035</v>
      </c>
      <c r="C26999" s="49" t="s">
        <v>31</v>
      </c>
    </row>
    <row r="27000" spans="2:3" hidden="1">
      <c r="B27000" s="49" t="s">
        <v>25036</v>
      </c>
      <c r="C27000" s="49" t="s">
        <v>213</v>
      </c>
    </row>
    <row r="27001" spans="2:3" hidden="1">
      <c r="B27001" s="49" t="s">
        <v>25037</v>
      </c>
      <c r="C27001" s="49" t="s">
        <v>213</v>
      </c>
    </row>
    <row r="27002" spans="2:3" hidden="1">
      <c r="B27002" s="49" t="s">
        <v>25038</v>
      </c>
      <c r="C27002" s="49" t="s">
        <v>213</v>
      </c>
    </row>
    <row r="27003" spans="2:3" hidden="1">
      <c r="B27003" s="49" t="s">
        <v>25039</v>
      </c>
      <c r="C27003" s="49" t="s">
        <v>213</v>
      </c>
    </row>
    <row r="27004" spans="2:3" hidden="1">
      <c r="B27004" s="49" t="s">
        <v>25040</v>
      </c>
      <c r="C27004" s="49" t="s">
        <v>213</v>
      </c>
    </row>
    <row r="27005" spans="2:3" hidden="1">
      <c r="B27005" s="49" t="s">
        <v>25041</v>
      </c>
      <c r="C27005" s="49" t="s">
        <v>213</v>
      </c>
    </row>
    <row r="27006" spans="2:3" hidden="1">
      <c r="B27006" s="49" t="s">
        <v>25042</v>
      </c>
      <c r="C27006" s="49" t="s">
        <v>213</v>
      </c>
    </row>
    <row r="27007" spans="2:3" hidden="1">
      <c r="B27007" s="49" t="s">
        <v>25043</v>
      </c>
      <c r="C27007" s="49" t="s">
        <v>213</v>
      </c>
    </row>
    <row r="27008" spans="2:3" hidden="1">
      <c r="B27008" s="49" t="s">
        <v>25044</v>
      </c>
      <c r="C27008" s="49" t="s">
        <v>213</v>
      </c>
    </row>
    <row r="27009" spans="2:3" hidden="1">
      <c r="B27009" s="49" t="s">
        <v>25045</v>
      </c>
      <c r="C27009" s="49" t="s">
        <v>213</v>
      </c>
    </row>
    <row r="27010" spans="2:3" hidden="1">
      <c r="B27010" s="49" t="s">
        <v>25046</v>
      </c>
      <c r="C27010" s="49" t="s">
        <v>213</v>
      </c>
    </row>
    <row r="27011" spans="2:3" hidden="1">
      <c r="B27011" s="49" t="s">
        <v>25047</v>
      </c>
      <c r="C27011" s="49" t="s">
        <v>213</v>
      </c>
    </row>
    <row r="27012" spans="2:3" hidden="1">
      <c r="B27012" s="49" t="s">
        <v>25048</v>
      </c>
      <c r="C27012" s="49" t="s">
        <v>213</v>
      </c>
    </row>
    <row r="27013" spans="2:3" hidden="1">
      <c r="B27013" s="49" t="s">
        <v>25049</v>
      </c>
      <c r="C27013" s="49" t="s">
        <v>213</v>
      </c>
    </row>
    <row r="27014" spans="2:3" hidden="1">
      <c r="B27014" s="49" t="s">
        <v>25050</v>
      </c>
      <c r="C27014" s="49" t="s">
        <v>213</v>
      </c>
    </row>
    <row r="27015" spans="2:3" hidden="1">
      <c r="B27015" s="49" t="s">
        <v>25051</v>
      </c>
      <c r="C27015" s="49" t="s">
        <v>31</v>
      </c>
    </row>
    <row r="27016" spans="2:3" hidden="1">
      <c r="B27016" s="49" t="s">
        <v>25052</v>
      </c>
      <c r="C27016" s="49" t="s">
        <v>31</v>
      </c>
    </row>
    <row r="27017" spans="2:3" hidden="1">
      <c r="B27017" s="49" t="s">
        <v>25053</v>
      </c>
      <c r="C27017" s="49" t="s">
        <v>31</v>
      </c>
    </row>
    <row r="27018" spans="2:3" hidden="1">
      <c r="B27018" s="49" t="s">
        <v>25054</v>
      </c>
      <c r="C27018" s="49" t="s">
        <v>214</v>
      </c>
    </row>
    <row r="27019" spans="2:3" hidden="1">
      <c r="B27019" s="49" t="s">
        <v>25055</v>
      </c>
      <c r="C27019" s="49" t="s">
        <v>213</v>
      </c>
    </row>
    <row r="27020" spans="2:3" hidden="1">
      <c r="B27020" s="49" t="s">
        <v>25056</v>
      </c>
      <c r="C27020" s="49" t="s">
        <v>213</v>
      </c>
    </row>
    <row r="27021" spans="2:3" hidden="1">
      <c r="B27021" s="49" t="s">
        <v>25057</v>
      </c>
      <c r="C27021" s="49" t="s">
        <v>213</v>
      </c>
    </row>
    <row r="27022" spans="2:3" hidden="1">
      <c r="B27022" s="49" t="s">
        <v>25058</v>
      </c>
      <c r="C27022" s="49" t="s">
        <v>213</v>
      </c>
    </row>
    <row r="27023" spans="2:3" hidden="1">
      <c r="B27023" s="49" t="s">
        <v>25059</v>
      </c>
      <c r="C27023" s="49" t="s">
        <v>213</v>
      </c>
    </row>
    <row r="27024" spans="2:3" hidden="1">
      <c r="B27024" s="49" t="s">
        <v>25060</v>
      </c>
      <c r="C27024" s="49" t="s">
        <v>213</v>
      </c>
    </row>
    <row r="27025" spans="2:3" hidden="1">
      <c r="B27025" s="49" t="s">
        <v>25061</v>
      </c>
      <c r="C27025" s="49" t="s">
        <v>213</v>
      </c>
    </row>
    <row r="27026" spans="2:3" hidden="1">
      <c r="B27026" s="49" t="s">
        <v>25062</v>
      </c>
      <c r="C27026" s="49" t="s">
        <v>213</v>
      </c>
    </row>
    <row r="27027" spans="2:3" hidden="1">
      <c r="B27027" s="49" t="s">
        <v>25063</v>
      </c>
      <c r="C27027" s="49" t="s">
        <v>213</v>
      </c>
    </row>
    <row r="27028" spans="2:3" hidden="1">
      <c r="B27028" s="49" t="s">
        <v>25064</v>
      </c>
      <c r="C27028" s="49" t="s">
        <v>213</v>
      </c>
    </row>
    <row r="27029" spans="2:3" hidden="1">
      <c r="B27029" s="49" t="s">
        <v>25065</v>
      </c>
      <c r="C27029" s="49" t="s">
        <v>213</v>
      </c>
    </row>
    <row r="27030" spans="2:3" hidden="1">
      <c r="B27030" s="49" t="s">
        <v>25066</v>
      </c>
      <c r="C27030" s="49" t="s">
        <v>213</v>
      </c>
    </row>
    <row r="27031" spans="2:3" hidden="1">
      <c r="B27031" s="49" t="s">
        <v>25067</v>
      </c>
      <c r="C27031" s="49" t="s">
        <v>213</v>
      </c>
    </row>
    <row r="27032" spans="2:3" hidden="1">
      <c r="B27032" s="49" t="s">
        <v>25068</v>
      </c>
      <c r="C27032" s="49" t="s">
        <v>213</v>
      </c>
    </row>
    <row r="27033" spans="2:3" hidden="1">
      <c r="B27033" s="49" t="s">
        <v>25069</v>
      </c>
      <c r="C27033" s="49" t="s">
        <v>213</v>
      </c>
    </row>
    <row r="27034" spans="2:3" hidden="1">
      <c r="B27034" s="49" t="s">
        <v>25070</v>
      </c>
      <c r="C27034" s="49" t="s">
        <v>213</v>
      </c>
    </row>
    <row r="27035" spans="2:3" hidden="1">
      <c r="B27035" s="49" t="s">
        <v>25071</v>
      </c>
      <c r="C27035" s="49" t="s">
        <v>213</v>
      </c>
    </row>
    <row r="27036" spans="2:3" hidden="1">
      <c r="B27036" s="49" t="s">
        <v>25072</v>
      </c>
      <c r="C27036" s="49" t="s">
        <v>213</v>
      </c>
    </row>
    <row r="27037" spans="2:3" hidden="1">
      <c r="B27037" s="49" t="s">
        <v>25073</v>
      </c>
      <c r="C27037" s="49" t="s">
        <v>31</v>
      </c>
    </row>
    <row r="27038" spans="2:3" hidden="1">
      <c r="B27038" s="49" t="s">
        <v>25074</v>
      </c>
      <c r="C27038" s="49" t="s">
        <v>31</v>
      </c>
    </row>
    <row r="27039" spans="2:3" hidden="1">
      <c r="B27039" s="49" t="s">
        <v>25075</v>
      </c>
      <c r="C27039" s="49" t="s">
        <v>31</v>
      </c>
    </row>
    <row r="27040" spans="2:3" hidden="1">
      <c r="B27040" s="49" t="s">
        <v>25076</v>
      </c>
      <c r="C27040" s="49" t="s">
        <v>214</v>
      </c>
    </row>
    <row r="27041" spans="2:3" hidden="1">
      <c r="B27041" s="49" t="s">
        <v>25077</v>
      </c>
      <c r="C27041" s="49" t="s">
        <v>213</v>
      </c>
    </row>
    <row r="27042" spans="2:3" hidden="1">
      <c r="B27042" s="49" t="s">
        <v>25078</v>
      </c>
      <c r="C27042" s="49" t="s">
        <v>213</v>
      </c>
    </row>
    <row r="27043" spans="2:3" hidden="1">
      <c r="B27043" s="49" t="s">
        <v>25079</v>
      </c>
      <c r="C27043" s="49" t="s">
        <v>213</v>
      </c>
    </row>
    <row r="27044" spans="2:3" hidden="1">
      <c r="B27044" s="49" t="s">
        <v>25080</v>
      </c>
      <c r="C27044" s="49" t="s">
        <v>213</v>
      </c>
    </row>
    <row r="27045" spans="2:3" hidden="1">
      <c r="B27045" s="49" t="s">
        <v>25081</v>
      </c>
      <c r="C27045" s="49" t="s">
        <v>213</v>
      </c>
    </row>
    <row r="27046" spans="2:3" hidden="1">
      <c r="B27046" s="49" t="s">
        <v>25082</v>
      </c>
      <c r="C27046" s="49" t="s">
        <v>213</v>
      </c>
    </row>
    <row r="27047" spans="2:3" hidden="1">
      <c r="B27047" s="49" t="s">
        <v>25083</v>
      </c>
      <c r="C27047" s="49" t="s">
        <v>213</v>
      </c>
    </row>
    <row r="27048" spans="2:3" hidden="1">
      <c r="B27048" s="49" t="s">
        <v>25084</v>
      </c>
      <c r="C27048" s="49" t="s">
        <v>213</v>
      </c>
    </row>
    <row r="27049" spans="2:3" hidden="1">
      <c r="B27049" s="49" t="s">
        <v>25085</v>
      </c>
      <c r="C27049" s="49" t="s">
        <v>213</v>
      </c>
    </row>
    <row r="27050" spans="2:3" hidden="1">
      <c r="B27050" s="49" t="s">
        <v>25086</v>
      </c>
      <c r="C27050" s="49" t="s">
        <v>213</v>
      </c>
    </row>
    <row r="27051" spans="2:3" hidden="1">
      <c r="B27051" s="49" t="s">
        <v>25087</v>
      </c>
      <c r="C27051" s="49" t="s">
        <v>213</v>
      </c>
    </row>
    <row r="27052" spans="2:3" hidden="1">
      <c r="B27052" s="49" t="s">
        <v>25088</v>
      </c>
      <c r="C27052" s="49" t="s">
        <v>213</v>
      </c>
    </row>
    <row r="27053" spans="2:3" hidden="1">
      <c r="B27053" s="49" t="s">
        <v>25089</v>
      </c>
      <c r="C27053" s="49" t="s">
        <v>213</v>
      </c>
    </row>
    <row r="27054" spans="2:3" hidden="1">
      <c r="B27054" s="49" t="s">
        <v>25090</v>
      </c>
      <c r="C27054" s="49" t="s">
        <v>213</v>
      </c>
    </row>
    <row r="27055" spans="2:3" hidden="1">
      <c r="B27055" s="49" t="s">
        <v>25091</v>
      </c>
      <c r="C27055" s="49" t="s">
        <v>206</v>
      </c>
    </row>
    <row r="27056" spans="2:3" hidden="1">
      <c r="B27056" s="49" t="s">
        <v>25092</v>
      </c>
      <c r="C27056" s="49" t="s">
        <v>206</v>
      </c>
    </row>
    <row r="27057" spans="2:3" hidden="1">
      <c r="B27057" s="49" t="s">
        <v>25093</v>
      </c>
      <c r="C27057" s="49" t="s">
        <v>206</v>
      </c>
    </row>
    <row r="27058" spans="2:3" hidden="1">
      <c r="B27058" s="49" t="s">
        <v>25094</v>
      </c>
      <c r="C27058" s="49" t="s">
        <v>206</v>
      </c>
    </row>
    <row r="27059" spans="2:3" hidden="1">
      <c r="B27059" s="49" t="s">
        <v>25095</v>
      </c>
      <c r="C27059" s="49" t="s">
        <v>206</v>
      </c>
    </row>
    <row r="27060" spans="2:3" hidden="1">
      <c r="B27060" s="49" t="s">
        <v>25096</v>
      </c>
      <c r="C27060" s="49" t="s">
        <v>206</v>
      </c>
    </row>
    <row r="27061" spans="2:3" hidden="1">
      <c r="B27061" s="49" t="s">
        <v>25097</v>
      </c>
      <c r="C27061" s="49" t="s">
        <v>206</v>
      </c>
    </row>
    <row r="27062" spans="2:3" hidden="1">
      <c r="B27062" s="49" t="s">
        <v>25098</v>
      </c>
      <c r="C27062" s="49" t="s">
        <v>206</v>
      </c>
    </row>
    <row r="27063" spans="2:3" hidden="1">
      <c r="B27063" s="49" t="s">
        <v>25099</v>
      </c>
      <c r="C27063" s="49" t="s">
        <v>206</v>
      </c>
    </row>
    <row r="27064" spans="2:3" hidden="1">
      <c r="B27064" s="49" t="s">
        <v>25100</v>
      </c>
      <c r="C27064" s="49" t="s">
        <v>214</v>
      </c>
    </row>
    <row r="27065" spans="2:3" hidden="1">
      <c r="B27065" s="49" t="s">
        <v>25101</v>
      </c>
      <c r="C27065" s="49" t="s">
        <v>214</v>
      </c>
    </row>
    <row r="27066" spans="2:3" hidden="1">
      <c r="B27066" s="49" t="s">
        <v>25102</v>
      </c>
      <c r="C27066" s="49" t="s">
        <v>214</v>
      </c>
    </row>
    <row r="27067" spans="2:3" hidden="1">
      <c r="B27067" s="49" t="s">
        <v>25103</v>
      </c>
      <c r="C27067" s="49" t="s">
        <v>214</v>
      </c>
    </row>
    <row r="27068" spans="2:3" hidden="1">
      <c r="B27068" s="49" t="s">
        <v>25104</v>
      </c>
      <c r="C27068" s="49" t="s">
        <v>213</v>
      </c>
    </row>
    <row r="27069" spans="2:3" hidden="1">
      <c r="B27069" s="49" t="s">
        <v>25105</v>
      </c>
      <c r="C27069" s="49" t="s">
        <v>214</v>
      </c>
    </row>
    <row r="27070" spans="2:3" hidden="1">
      <c r="B27070" s="49" t="s">
        <v>25106</v>
      </c>
      <c r="C27070" s="49" t="s">
        <v>213</v>
      </c>
    </row>
    <row r="27071" spans="2:3" hidden="1">
      <c r="B27071" s="49" t="s">
        <v>25107</v>
      </c>
      <c r="C27071" s="49" t="s">
        <v>213</v>
      </c>
    </row>
    <row r="27072" spans="2:3" hidden="1">
      <c r="B27072" s="49" t="s">
        <v>25108</v>
      </c>
      <c r="C27072" s="49" t="s">
        <v>213</v>
      </c>
    </row>
    <row r="27073" spans="2:3" hidden="1">
      <c r="B27073" s="49" t="s">
        <v>25109</v>
      </c>
      <c r="C27073" s="49" t="s">
        <v>213</v>
      </c>
    </row>
    <row r="27074" spans="2:3" hidden="1">
      <c r="B27074" s="49" t="s">
        <v>25110</v>
      </c>
      <c r="C27074" s="49" t="s">
        <v>214</v>
      </c>
    </row>
    <row r="27075" spans="2:3" hidden="1">
      <c r="B27075" s="49" t="s">
        <v>25111</v>
      </c>
      <c r="C27075" s="49" t="s">
        <v>213</v>
      </c>
    </row>
    <row r="27076" spans="2:3" hidden="1">
      <c r="B27076" s="49" t="s">
        <v>25112</v>
      </c>
      <c r="C27076" s="49" t="s">
        <v>213</v>
      </c>
    </row>
    <row r="27077" spans="2:3" hidden="1">
      <c r="B27077" s="49" t="s">
        <v>25113</v>
      </c>
      <c r="C27077" s="49" t="s">
        <v>213</v>
      </c>
    </row>
    <row r="27078" spans="2:3" hidden="1">
      <c r="B27078" s="49" t="s">
        <v>25114</v>
      </c>
      <c r="C27078" s="49" t="s">
        <v>213</v>
      </c>
    </row>
    <row r="27079" spans="2:3" hidden="1">
      <c r="B27079" s="49" t="s">
        <v>25115</v>
      </c>
      <c r="C27079" s="49" t="s">
        <v>213</v>
      </c>
    </row>
    <row r="27080" spans="2:3" hidden="1">
      <c r="B27080" s="49" t="s">
        <v>25116</v>
      </c>
      <c r="C27080" s="49" t="s">
        <v>213</v>
      </c>
    </row>
    <row r="27081" spans="2:3" hidden="1">
      <c r="B27081" s="49" t="s">
        <v>25117</v>
      </c>
      <c r="C27081" s="49" t="s">
        <v>213</v>
      </c>
    </row>
    <row r="27082" spans="2:3" hidden="1">
      <c r="B27082" s="49" t="s">
        <v>25118</v>
      </c>
      <c r="C27082" s="49" t="s">
        <v>213</v>
      </c>
    </row>
    <row r="27083" spans="2:3" hidden="1">
      <c r="B27083" s="49" t="s">
        <v>25119</v>
      </c>
      <c r="C27083" s="49" t="s">
        <v>31</v>
      </c>
    </row>
    <row r="27084" spans="2:3" hidden="1">
      <c r="B27084" s="49" t="s">
        <v>25120</v>
      </c>
      <c r="C27084" s="49" t="s">
        <v>31</v>
      </c>
    </row>
    <row r="27085" spans="2:3" hidden="1">
      <c r="B27085" s="49" t="s">
        <v>25121</v>
      </c>
      <c r="C27085" s="49" t="s">
        <v>31</v>
      </c>
    </row>
    <row r="27086" spans="2:3" hidden="1">
      <c r="B27086" s="49" t="s">
        <v>25122</v>
      </c>
      <c r="C27086" s="49" t="s">
        <v>214</v>
      </c>
    </row>
    <row r="27087" spans="2:3" hidden="1">
      <c r="B27087" s="49" t="s">
        <v>25123</v>
      </c>
      <c r="C27087" s="49" t="s">
        <v>213</v>
      </c>
    </row>
    <row r="27088" spans="2:3" hidden="1">
      <c r="B27088" s="49" t="s">
        <v>25124</v>
      </c>
      <c r="C27088" s="49" t="s">
        <v>213</v>
      </c>
    </row>
    <row r="27089" spans="2:3" hidden="1">
      <c r="B27089" s="49" t="s">
        <v>25125</v>
      </c>
      <c r="C27089" s="49" t="s">
        <v>213</v>
      </c>
    </row>
    <row r="27090" spans="2:3" hidden="1">
      <c r="B27090" s="49" t="s">
        <v>25126</v>
      </c>
      <c r="C27090" s="49" t="s">
        <v>213</v>
      </c>
    </row>
    <row r="27091" spans="2:3" hidden="1">
      <c r="B27091" s="49" t="s">
        <v>25127</v>
      </c>
      <c r="C27091" s="49" t="s">
        <v>213</v>
      </c>
    </row>
    <row r="27092" spans="2:3" hidden="1">
      <c r="B27092" s="49" t="s">
        <v>25128</v>
      </c>
      <c r="C27092" s="49" t="s">
        <v>213</v>
      </c>
    </row>
    <row r="27093" spans="2:3" hidden="1">
      <c r="B27093" s="49" t="s">
        <v>25129</v>
      </c>
      <c r="C27093" s="49" t="s">
        <v>213</v>
      </c>
    </row>
    <row r="27094" spans="2:3" hidden="1">
      <c r="B27094" s="49" t="s">
        <v>25130</v>
      </c>
      <c r="C27094" s="49" t="s">
        <v>213</v>
      </c>
    </row>
    <row r="27095" spans="2:3" hidden="1">
      <c r="B27095" s="49" t="s">
        <v>25131</v>
      </c>
      <c r="C27095" s="49" t="s">
        <v>213</v>
      </c>
    </row>
    <row r="27096" spans="2:3" hidden="1">
      <c r="B27096" s="49" t="s">
        <v>25132</v>
      </c>
      <c r="C27096" s="49" t="s">
        <v>213</v>
      </c>
    </row>
    <row r="27097" spans="2:3" hidden="1">
      <c r="B27097" s="49" t="s">
        <v>25133</v>
      </c>
      <c r="C27097" s="49" t="s">
        <v>213</v>
      </c>
    </row>
    <row r="27098" spans="2:3" hidden="1">
      <c r="B27098" s="49" t="s">
        <v>25134</v>
      </c>
      <c r="C27098" s="49" t="s">
        <v>213</v>
      </c>
    </row>
    <row r="27099" spans="2:3" hidden="1">
      <c r="B27099" s="49" t="s">
        <v>25135</v>
      </c>
      <c r="C27099" s="49" t="s">
        <v>213</v>
      </c>
    </row>
    <row r="27100" spans="2:3" hidden="1">
      <c r="B27100" s="49" t="s">
        <v>25136</v>
      </c>
      <c r="C27100" s="49" t="s">
        <v>213</v>
      </c>
    </row>
    <row r="27101" spans="2:3" hidden="1">
      <c r="B27101" s="49" t="s">
        <v>25137</v>
      </c>
      <c r="C27101" s="49" t="s">
        <v>213</v>
      </c>
    </row>
    <row r="27102" spans="2:3" hidden="1">
      <c r="B27102" s="49" t="s">
        <v>25138</v>
      </c>
      <c r="C27102" s="49" t="s">
        <v>213</v>
      </c>
    </row>
    <row r="27103" spans="2:3" hidden="1">
      <c r="B27103" s="49" t="s">
        <v>25139</v>
      </c>
      <c r="C27103" s="49" t="s">
        <v>213</v>
      </c>
    </row>
    <row r="27104" spans="2:3" hidden="1">
      <c r="B27104" s="49" t="s">
        <v>25140</v>
      </c>
      <c r="C27104" s="49" t="s">
        <v>213</v>
      </c>
    </row>
    <row r="27105" spans="2:3" hidden="1">
      <c r="B27105" s="49" t="s">
        <v>25141</v>
      </c>
      <c r="C27105" s="49" t="s">
        <v>31</v>
      </c>
    </row>
    <row r="27106" spans="2:3" hidden="1">
      <c r="B27106" s="49" t="s">
        <v>25142</v>
      </c>
      <c r="C27106" s="49" t="s">
        <v>31</v>
      </c>
    </row>
    <row r="27107" spans="2:3" hidden="1">
      <c r="B27107" s="49" t="s">
        <v>25143</v>
      </c>
      <c r="C27107" s="49" t="s">
        <v>31</v>
      </c>
    </row>
    <row r="27108" spans="2:3" hidden="1">
      <c r="B27108" s="49" t="s">
        <v>25144</v>
      </c>
      <c r="C27108" s="49" t="s">
        <v>214</v>
      </c>
    </row>
    <row r="27109" spans="2:3" hidden="1">
      <c r="B27109" s="49" t="s">
        <v>25145</v>
      </c>
      <c r="C27109" s="49" t="s">
        <v>213</v>
      </c>
    </row>
    <row r="27110" spans="2:3" hidden="1">
      <c r="B27110" s="49" t="s">
        <v>25146</v>
      </c>
      <c r="C27110" s="49" t="s">
        <v>213</v>
      </c>
    </row>
    <row r="27111" spans="2:3" hidden="1">
      <c r="B27111" s="49" t="s">
        <v>25147</v>
      </c>
      <c r="C27111" s="49" t="s">
        <v>213</v>
      </c>
    </row>
    <row r="27112" spans="2:3" hidden="1">
      <c r="B27112" s="49" t="s">
        <v>25148</v>
      </c>
      <c r="C27112" s="49" t="s">
        <v>213</v>
      </c>
    </row>
    <row r="27113" spans="2:3" hidden="1">
      <c r="B27113" s="49" t="s">
        <v>25149</v>
      </c>
      <c r="C27113" s="49" t="s">
        <v>213</v>
      </c>
    </row>
    <row r="27114" spans="2:3" hidden="1">
      <c r="B27114" s="49" t="s">
        <v>25150</v>
      </c>
      <c r="C27114" s="49" t="s">
        <v>213</v>
      </c>
    </row>
    <row r="27115" spans="2:3" hidden="1">
      <c r="B27115" s="49" t="s">
        <v>25151</v>
      </c>
      <c r="C27115" s="49" t="s">
        <v>213</v>
      </c>
    </row>
    <row r="27116" spans="2:3" hidden="1">
      <c r="B27116" s="49" t="s">
        <v>25152</v>
      </c>
      <c r="C27116" s="49" t="s">
        <v>213</v>
      </c>
    </row>
    <row r="27117" spans="2:3" hidden="1">
      <c r="B27117" s="49" t="s">
        <v>25153</v>
      </c>
      <c r="C27117" s="49" t="s">
        <v>213</v>
      </c>
    </row>
    <row r="27118" spans="2:3" hidden="1">
      <c r="B27118" s="49" t="s">
        <v>25154</v>
      </c>
      <c r="C27118" s="49" t="s">
        <v>213</v>
      </c>
    </row>
    <row r="27119" spans="2:3" hidden="1">
      <c r="B27119" s="49" t="s">
        <v>25155</v>
      </c>
      <c r="C27119" s="49" t="s">
        <v>213</v>
      </c>
    </row>
    <row r="27120" spans="2:3" hidden="1">
      <c r="B27120" s="49" t="s">
        <v>25156</v>
      </c>
      <c r="C27120" s="49" t="s">
        <v>213</v>
      </c>
    </row>
    <row r="27121" spans="2:3" hidden="1">
      <c r="B27121" s="49" t="s">
        <v>25157</v>
      </c>
      <c r="C27121" s="49" t="s">
        <v>213</v>
      </c>
    </row>
    <row r="27122" spans="2:3" hidden="1">
      <c r="B27122" s="49" t="s">
        <v>25158</v>
      </c>
      <c r="C27122" s="49" t="s">
        <v>213</v>
      </c>
    </row>
    <row r="27123" spans="2:3" hidden="1">
      <c r="B27123" s="49" t="s">
        <v>25159</v>
      </c>
      <c r="C27123" s="49" t="s">
        <v>213</v>
      </c>
    </row>
    <row r="27124" spans="2:3" hidden="1">
      <c r="B27124" s="49" t="s">
        <v>25160</v>
      </c>
      <c r="C27124" s="49" t="s">
        <v>213</v>
      </c>
    </row>
    <row r="27125" spans="2:3" hidden="1">
      <c r="B27125" s="49" t="s">
        <v>25161</v>
      </c>
      <c r="C27125" s="49" t="s">
        <v>213</v>
      </c>
    </row>
    <row r="27126" spans="2:3" hidden="1">
      <c r="B27126" s="49" t="s">
        <v>25162</v>
      </c>
      <c r="C27126" s="49" t="s">
        <v>213</v>
      </c>
    </row>
    <row r="27127" spans="2:3" hidden="1">
      <c r="B27127" s="49" t="s">
        <v>25163</v>
      </c>
      <c r="C27127" s="49" t="s">
        <v>31</v>
      </c>
    </row>
    <row r="27128" spans="2:3" hidden="1">
      <c r="B27128" s="49" t="s">
        <v>25164</v>
      </c>
      <c r="C27128" s="49" t="s">
        <v>31</v>
      </c>
    </row>
    <row r="27129" spans="2:3" hidden="1">
      <c r="B27129" s="49" t="s">
        <v>25165</v>
      </c>
      <c r="C27129" s="49" t="s">
        <v>31</v>
      </c>
    </row>
    <row r="27130" spans="2:3" hidden="1">
      <c r="B27130" s="49" t="s">
        <v>25166</v>
      </c>
      <c r="C27130" s="49" t="s">
        <v>214</v>
      </c>
    </row>
    <row r="27131" spans="2:3" hidden="1">
      <c r="B27131" s="49" t="s">
        <v>25167</v>
      </c>
      <c r="C27131" s="49" t="s">
        <v>213</v>
      </c>
    </row>
    <row r="27132" spans="2:3" hidden="1">
      <c r="B27132" s="49" t="s">
        <v>25168</v>
      </c>
      <c r="C27132" s="49" t="s">
        <v>213</v>
      </c>
    </row>
    <row r="27133" spans="2:3" hidden="1">
      <c r="B27133" s="49" t="s">
        <v>25169</v>
      </c>
      <c r="C27133" s="49" t="s">
        <v>213</v>
      </c>
    </row>
    <row r="27134" spans="2:3" hidden="1">
      <c r="B27134" s="49" t="s">
        <v>25170</v>
      </c>
      <c r="C27134" s="49" t="s">
        <v>213</v>
      </c>
    </row>
    <row r="27135" spans="2:3" hidden="1">
      <c r="B27135" s="49" t="s">
        <v>25171</v>
      </c>
      <c r="C27135" s="49" t="s">
        <v>213</v>
      </c>
    </row>
    <row r="27136" spans="2:3" hidden="1">
      <c r="B27136" s="49" t="s">
        <v>25172</v>
      </c>
      <c r="C27136" s="49" t="s">
        <v>213</v>
      </c>
    </row>
    <row r="27137" spans="2:3" hidden="1">
      <c r="B27137" s="49" t="s">
        <v>25173</v>
      </c>
      <c r="C27137" s="49" t="s">
        <v>213</v>
      </c>
    </row>
    <row r="27138" spans="2:3" hidden="1">
      <c r="B27138" s="49" t="s">
        <v>25174</v>
      </c>
      <c r="C27138" s="49" t="s">
        <v>213</v>
      </c>
    </row>
    <row r="27139" spans="2:3" hidden="1">
      <c r="B27139" s="49" t="s">
        <v>25175</v>
      </c>
      <c r="C27139" s="49" t="s">
        <v>213</v>
      </c>
    </row>
    <row r="27140" spans="2:3" hidden="1">
      <c r="B27140" s="49" t="s">
        <v>25176</v>
      </c>
      <c r="C27140" s="49" t="s">
        <v>213</v>
      </c>
    </row>
    <row r="27141" spans="2:3" hidden="1">
      <c r="B27141" s="49" t="s">
        <v>25177</v>
      </c>
      <c r="C27141" s="49" t="s">
        <v>213</v>
      </c>
    </row>
    <row r="27142" spans="2:3" hidden="1">
      <c r="B27142" s="49" t="s">
        <v>25178</v>
      </c>
      <c r="C27142" s="49" t="s">
        <v>213</v>
      </c>
    </row>
    <row r="27143" spans="2:3" hidden="1">
      <c r="B27143" s="49" t="s">
        <v>25179</v>
      </c>
      <c r="C27143" s="49" t="s">
        <v>213</v>
      </c>
    </row>
    <row r="27144" spans="2:3" hidden="1">
      <c r="B27144" s="49" t="s">
        <v>25180</v>
      </c>
      <c r="C27144" s="49" t="s">
        <v>213</v>
      </c>
    </row>
    <row r="27145" spans="2:3" hidden="1">
      <c r="B27145" s="49" t="s">
        <v>25181</v>
      </c>
      <c r="C27145" s="49" t="s">
        <v>206</v>
      </c>
    </row>
    <row r="27146" spans="2:3" hidden="1">
      <c r="B27146" s="49" t="s">
        <v>25182</v>
      </c>
      <c r="C27146" s="49" t="s">
        <v>206</v>
      </c>
    </row>
    <row r="27147" spans="2:3" hidden="1">
      <c r="B27147" s="49" t="s">
        <v>25183</v>
      </c>
      <c r="C27147" s="49" t="s">
        <v>206</v>
      </c>
    </row>
    <row r="27148" spans="2:3" hidden="1">
      <c r="B27148" s="49" t="s">
        <v>25184</v>
      </c>
      <c r="C27148" s="49" t="s">
        <v>206</v>
      </c>
    </row>
    <row r="27149" spans="2:3" hidden="1">
      <c r="B27149" s="49" t="s">
        <v>25185</v>
      </c>
      <c r="C27149" s="49" t="s">
        <v>206</v>
      </c>
    </row>
    <row r="27150" spans="2:3" hidden="1">
      <c r="B27150" s="49" t="s">
        <v>25186</v>
      </c>
      <c r="C27150" s="49" t="s">
        <v>206</v>
      </c>
    </row>
    <row r="27151" spans="2:3" hidden="1">
      <c r="B27151" s="49" t="s">
        <v>25187</v>
      </c>
      <c r="C27151" s="49" t="s">
        <v>206</v>
      </c>
    </row>
    <row r="27152" spans="2:3" hidden="1">
      <c r="B27152" s="49" t="s">
        <v>25188</v>
      </c>
      <c r="C27152" s="49" t="s">
        <v>206</v>
      </c>
    </row>
    <row r="27153" spans="2:3" hidden="1">
      <c r="B27153" s="49" t="s">
        <v>25189</v>
      </c>
      <c r="C27153" s="49" t="s">
        <v>206</v>
      </c>
    </row>
    <row r="27154" spans="2:3" hidden="1">
      <c r="B27154" s="49" t="s">
        <v>25190</v>
      </c>
      <c r="C27154" s="49" t="s">
        <v>214</v>
      </c>
    </row>
    <row r="27155" spans="2:3" hidden="1">
      <c r="B27155" s="49" t="s">
        <v>25191</v>
      </c>
      <c r="C27155" s="49" t="s">
        <v>214</v>
      </c>
    </row>
    <row r="27156" spans="2:3" hidden="1">
      <c r="B27156" s="49" t="s">
        <v>25192</v>
      </c>
      <c r="C27156" s="49" t="s">
        <v>214</v>
      </c>
    </row>
    <row r="27157" spans="2:3" hidden="1">
      <c r="B27157" s="49" t="s">
        <v>25193</v>
      </c>
      <c r="C27157" s="49" t="s">
        <v>214</v>
      </c>
    </row>
    <row r="27158" spans="2:3" hidden="1">
      <c r="B27158" s="49" t="s">
        <v>25194</v>
      </c>
      <c r="C27158" s="49" t="s">
        <v>214</v>
      </c>
    </row>
    <row r="27159" spans="2:3" hidden="1">
      <c r="B27159" s="49" t="s">
        <v>25195</v>
      </c>
      <c r="C27159" s="49" t="s">
        <v>213</v>
      </c>
    </row>
    <row r="27160" spans="2:3" hidden="1">
      <c r="B27160" s="49" t="s">
        <v>25196</v>
      </c>
      <c r="C27160" s="49" t="s">
        <v>213</v>
      </c>
    </row>
    <row r="27161" spans="2:3" hidden="1">
      <c r="B27161" s="49" t="s">
        <v>25197</v>
      </c>
      <c r="C27161" s="49" t="s">
        <v>213</v>
      </c>
    </row>
    <row r="27162" spans="2:3" hidden="1">
      <c r="B27162" s="49" t="s">
        <v>25198</v>
      </c>
      <c r="C27162" s="49" t="s">
        <v>214</v>
      </c>
    </row>
    <row r="27163" spans="2:3" hidden="1">
      <c r="B27163" s="49" t="s">
        <v>25199</v>
      </c>
      <c r="C27163" s="49" t="s">
        <v>213</v>
      </c>
    </row>
    <row r="27164" spans="2:3" hidden="1">
      <c r="B27164" s="49" t="s">
        <v>25200</v>
      </c>
      <c r="C27164" s="49" t="s">
        <v>213</v>
      </c>
    </row>
    <row r="27165" spans="2:3" hidden="1">
      <c r="B27165" s="49" t="s">
        <v>25201</v>
      </c>
      <c r="C27165" s="49" t="s">
        <v>213</v>
      </c>
    </row>
    <row r="27166" spans="2:3" hidden="1">
      <c r="B27166" s="49" t="s">
        <v>25202</v>
      </c>
      <c r="C27166" s="49" t="s">
        <v>213</v>
      </c>
    </row>
    <row r="27167" spans="2:3" hidden="1">
      <c r="B27167" s="49" t="s">
        <v>25203</v>
      </c>
      <c r="C27167" s="49" t="s">
        <v>213</v>
      </c>
    </row>
    <row r="27168" spans="2:3" hidden="1">
      <c r="B27168" s="49" t="s">
        <v>25204</v>
      </c>
      <c r="C27168" s="49" t="s">
        <v>213</v>
      </c>
    </row>
    <row r="27169" spans="2:3" hidden="1">
      <c r="B27169" s="49" t="s">
        <v>25205</v>
      </c>
      <c r="C27169" s="49" t="s">
        <v>214</v>
      </c>
    </row>
    <row r="27170" spans="2:3" hidden="1">
      <c r="B27170" s="49" t="s">
        <v>25206</v>
      </c>
      <c r="C27170" s="49" t="s">
        <v>213</v>
      </c>
    </row>
    <row r="27171" spans="2:3" hidden="1">
      <c r="B27171" s="49" t="s">
        <v>25207</v>
      </c>
      <c r="C27171" s="49" t="s">
        <v>213</v>
      </c>
    </row>
    <row r="27172" spans="2:3" hidden="1">
      <c r="B27172" s="49" t="s">
        <v>25208</v>
      </c>
      <c r="C27172" s="49" t="s">
        <v>213</v>
      </c>
    </row>
    <row r="27173" spans="2:3" hidden="1">
      <c r="B27173" s="49" t="s">
        <v>25209</v>
      </c>
      <c r="C27173" s="49" t="s">
        <v>213</v>
      </c>
    </row>
    <row r="27174" spans="2:3" hidden="1">
      <c r="B27174" s="49" t="s">
        <v>25210</v>
      </c>
      <c r="C27174" s="49" t="s">
        <v>213</v>
      </c>
    </row>
    <row r="27175" spans="2:3" hidden="1">
      <c r="B27175" s="49" t="s">
        <v>25211</v>
      </c>
      <c r="C27175" s="49" t="s">
        <v>213</v>
      </c>
    </row>
    <row r="27176" spans="2:3" hidden="1">
      <c r="B27176" s="49" t="s">
        <v>25212</v>
      </c>
      <c r="C27176" s="49" t="s">
        <v>213</v>
      </c>
    </row>
    <row r="27177" spans="2:3" hidden="1">
      <c r="B27177" s="49" t="s">
        <v>25213</v>
      </c>
      <c r="C27177" s="49" t="s">
        <v>213</v>
      </c>
    </row>
    <row r="27178" spans="2:3" hidden="1">
      <c r="B27178" s="49" t="s">
        <v>25214</v>
      </c>
      <c r="C27178" s="49" t="s">
        <v>213</v>
      </c>
    </row>
    <row r="27179" spans="2:3" hidden="1">
      <c r="B27179" s="49" t="s">
        <v>25215</v>
      </c>
      <c r="C27179" s="49" t="s">
        <v>213</v>
      </c>
    </row>
    <row r="27180" spans="2:3" hidden="1">
      <c r="B27180" s="49" t="s">
        <v>25216</v>
      </c>
      <c r="C27180" s="49" t="s">
        <v>213</v>
      </c>
    </row>
    <row r="27181" spans="2:3" hidden="1">
      <c r="B27181" s="49" t="s">
        <v>25217</v>
      </c>
      <c r="C27181" s="49" t="s">
        <v>213</v>
      </c>
    </row>
    <row r="27182" spans="2:3" hidden="1">
      <c r="B27182" s="49" t="s">
        <v>25218</v>
      </c>
      <c r="C27182" s="49" t="s">
        <v>213</v>
      </c>
    </row>
    <row r="27183" spans="2:3" hidden="1">
      <c r="B27183" s="49" t="s">
        <v>25219</v>
      </c>
      <c r="C27183" s="49" t="s">
        <v>213</v>
      </c>
    </row>
    <row r="27184" spans="2:3" hidden="1">
      <c r="B27184" s="49" t="s">
        <v>25220</v>
      </c>
      <c r="C27184" s="49" t="s">
        <v>214</v>
      </c>
    </row>
    <row r="27185" spans="2:3" hidden="1">
      <c r="B27185" s="49" t="s">
        <v>25221</v>
      </c>
      <c r="C27185" s="49" t="s">
        <v>213</v>
      </c>
    </row>
    <row r="27186" spans="2:3" hidden="1">
      <c r="B27186" s="49" t="s">
        <v>25222</v>
      </c>
      <c r="C27186" s="49" t="s">
        <v>213</v>
      </c>
    </row>
    <row r="27187" spans="2:3" hidden="1">
      <c r="B27187" s="49" t="s">
        <v>25223</v>
      </c>
      <c r="C27187" s="49" t="s">
        <v>213</v>
      </c>
    </row>
    <row r="27188" spans="2:3" hidden="1">
      <c r="B27188" s="49" t="s">
        <v>25224</v>
      </c>
      <c r="C27188" s="49" t="s">
        <v>213</v>
      </c>
    </row>
    <row r="27189" spans="2:3" hidden="1">
      <c r="B27189" s="49" t="s">
        <v>25225</v>
      </c>
      <c r="C27189" s="49" t="s">
        <v>213</v>
      </c>
    </row>
    <row r="27190" spans="2:3" hidden="1">
      <c r="B27190" s="49" t="s">
        <v>25226</v>
      </c>
      <c r="C27190" s="49" t="s">
        <v>213</v>
      </c>
    </row>
    <row r="27191" spans="2:3" hidden="1">
      <c r="B27191" s="49" t="s">
        <v>25227</v>
      </c>
      <c r="C27191" s="49" t="s">
        <v>213</v>
      </c>
    </row>
    <row r="27192" spans="2:3" hidden="1">
      <c r="B27192" s="49" t="s">
        <v>25228</v>
      </c>
      <c r="C27192" s="49" t="s">
        <v>213</v>
      </c>
    </row>
    <row r="27193" spans="2:3" hidden="1">
      <c r="B27193" s="49" t="s">
        <v>25229</v>
      </c>
      <c r="C27193" s="49" t="s">
        <v>213</v>
      </c>
    </row>
    <row r="27194" spans="2:3" hidden="1">
      <c r="B27194" s="49" t="s">
        <v>25230</v>
      </c>
      <c r="C27194" s="49" t="s">
        <v>213</v>
      </c>
    </row>
    <row r="27195" spans="2:3" hidden="1">
      <c r="B27195" s="49" t="s">
        <v>25231</v>
      </c>
      <c r="C27195" s="49" t="s">
        <v>213</v>
      </c>
    </row>
    <row r="27196" spans="2:3" hidden="1">
      <c r="B27196" s="49" t="s">
        <v>25232</v>
      </c>
      <c r="C27196" s="49" t="s">
        <v>213</v>
      </c>
    </row>
    <row r="27197" spans="2:3" hidden="1">
      <c r="B27197" s="49" t="s">
        <v>25233</v>
      </c>
      <c r="C27197" s="49" t="s">
        <v>213</v>
      </c>
    </row>
    <row r="27198" spans="2:3" hidden="1">
      <c r="B27198" s="49" t="s">
        <v>25234</v>
      </c>
      <c r="C27198" s="49" t="s">
        <v>213</v>
      </c>
    </row>
    <row r="27199" spans="2:3" hidden="1">
      <c r="B27199" s="49" t="s">
        <v>25235</v>
      </c>
      <c r="C27199" s="49" t="s">
        <v>214</v>
      </c>
    </row>
    <row r="27200" spans="2:3" hidden="1">
      <c r="B27200" s="49" t="s">
        <v>25236</v>
      </c>
      <c r="C27200" s="49" t="s">
        <v>213</v>
      </c>
    </row>
    <row r="27201" spans="2:3" hidden="1">
      <c r="B27201" s="49" t="s">
        <v>25237</v>
      </c>
      <c r="C27201" s="49" t="s">
        <v>213</v>
      </c>
    </row>
    <row r="27202" spans="2:3" hidden="1">
      <c r="B27202" s="49" t="s">
        <v>25238</v>
      </c>
      <c r="C27202" s="49" t="s">
        <v>213</v>
      </c>
    </row>
    <row r="27203" spans="2:3" hidden="1">
      <c r="B27203" s="49" t="s">
        <v>25239</v>
      </c>
      <c r="C27203" s="49" t="s">
        <v>213</v>
      </c>
    </row>
    <row r="27204" spans="2:3" hidden="1">
      <c r="B27204" s="49" t="s">
        <v>25240</v>
      </c>
      <c r="C27204" s="49" t="s">
        <v>213</v>
      </c>
    </row>
    <row r="27205" spans="2:3" hidden="1">
      <c r="B27205" s="49" t="s">
        <v>25241</v>
      </c>
      <c r="C27205" s="49" t="s">
        <v>213</v>
      </c>
    </row>
    <row r="27206" spans="2:3" hidden="1">
      <c r="B27206" s="49" t="s">
        <v>25242</v>
      </c>
      <c r="C27206" s="49" t="s">
        <v>213</v>
      </c>
    </row>
    <row r="27207" spans="2:3" hidden="1">
      <c r="B27207" s="49" t="s">
        <v>25243</v>
      </c>
      <c r="C27207" s="49" t="s">
        <v>213</v>
      </c>
    </row>
    <row r="27208" spans="2:3" hidden="1">
      <c r="B27208" s="49" t="s">
        <v>25244</v>
      </c>
      <c r="C27208" s="49" t="s">
        <v>209</v>
      </c>
    </row>
    <row r="27209" spans="2:3" hidden="1">
      <c r="B27209" s="49" t="s">
        <v>25245</v>
      </c>
      <c r="C27209" s="49" t="s">
        <v>209</v>
      </c>
    </row>
    <row r="27210" spans="2:3" hidden="1">
      <c r="B27210" s="49" t="s">
        <v>25246</v>
      </c>
      <c r="C27210" s="49" t="s">
        <v>209</v>
      </c>
    </row>
    <row r="27211" spans="2:3" hidden="1">
      <c r="B27211" s="49" t="s">
        <v>25247</v>
      </c>
      <c r="C27211" s="49" t="s">
        <v>209</v>
      </c>
    </row>
    <row r="27212" spans="2:3" hidden="1">
      <c r="B27212" s="49" t="s">
        <v>25248</v>
      </c>
      <c r="C27212" s="49" t="s">
        <v>209</v>
      </c>
    </row>
    <row r="27213" spans="2:3" hidden="1">
      <c r="B27213" s="49" t="s">
        <v>25249</v>
      </c>
      <c r="C27213" s="49" t="s">
        <v>209</v>
      </c>
    </row>
    <row r="27214" spans="2:3" hidden="1">
      <c r="B27214" s="49" t="s">
        <v>25250</v>
      </c>
      <c r="C27214" s="49" t="s">
        <v>209</v>
      </c>
    </row>
    <row r="27215" spans="2:3" hidden="1">
      <c r="B27215" s="49" t="s">
        <v>25251</v>
      </c>
      <c r="C27215" s="49" t="s">
        <v>209</v>
      </c>
    </row>
    <row r="27216" spans="2:3" hidden="1">
      <c r="B27216" s="49" t="s">
        <v>25252</v>
      </c>
      <c r="C27216" s="49" t="s">
        <v>209</v>
      </c>
    </row>
    <row r="27217" spans="2:3" hidden="1">
      <c r="B27217" s="49" t="s">
        <v>25253</v>
      </c>
      <c r="C27217" s="49" t="s">
        <v>209</v>
      </c>
    </row>
    <row r="27218" spans="2:3" hidden="1">
      <c r="B27218" s="49" t="s">
        <v>25254</v>
      </c>
      <c r="C27218" s="49" t="s">
        <v>209</v>
      </c>
    </row>
    <row r="27219" spans="2:3" hidden="1">
      <c r="B27219" s="49" t="s">
        <v>25255</v>
      </c>
      <c r="C27219" s="49" t="s">
        <v>209</v>
      </c>
    </row>
    <row r="27220" spans="2:3" hidden="1">
      <c r="B27220" s="49" t="s">
        <v>25256</v>
      </c>
      <c r="C27220" s="49" t="s">
        <v>209</v>
      </c>
    </row>
    <row r="27221" spans="2:3" hidden="1">
      <c r="B27221" s="49" t="s">
        <v>25257</v>
      </c>
      <c r="C27221" s="49" t="s">
        <v>209</v>
      </c>
    </row>
    <row r="27222" spans="2:3" hidden="1">
      <c r="B27222" s="49" t="s">
        <v>25258</v>
      </c>
      <c r="C27222" s="49" t="s">
        <v>209</v>
      </c>
    </row>
    <row r="27223" spans="2:3" hidden="1">
      <c r="B27223" s="49" t="s">
        <v>25259</v>
      </c>
      <c r="C27223" s="49" t="s">
        <v>209</v>
      </c>
    </row>
    <row r="27224" spans="2:3" hidden="1">
      <c r="B27224" s="49" t="s">
        <v>25260</v>
      </c>
      <c r="C27224" s="49" t="s">
        <v>209</v>
      </c>
    </row>
    <row r="27225" spans="2:3" hidden="1">
      <c r="B27225" s="49" t="s">
        <v>25261</v>
      </c>
      <c r="C27225" s="49" t="s">
        <v>209</v>
      </c>
    </row>
    <row r="27226" spans="2:3" hidden="1">
      <c r="B27226" s="49" t="s">
        <v>25262</v>
      </c>
      <c r="C27226" s="49" t="s">
        <v>209</v>
      </c>
    </row>
    <row r="27227" spans="2:3" hidden="1">
      <c r="B27227" s="49" t="s">
        <v>25263</v>
      </c>
      <c r="C27227" s="49" t="s">
        <v>209</v>
      </c>
    </row>
    <row r="27228" spans="2:3" hidden="1">
      <c r="B27228" s="49" t="s">
        <v>25264</v>
      </c>
      <c r="C27228" s="49" t="s">
        <v>209</v>
      </c>
    </row>
    <row r="27229" spans="2:3" hidden="1">
      <c r="B27229" s="49" t="s">
        <v>25265</v>
      </c>
      <c r="C27229" s="49" t="s">
        <v>209</v>
      </c>
    </row>
    <row r="27230" spans="2:3" hidden="1">
      <c r="B27230" s="49" t="s">
        <v>25266</v>
      </c>
      <c r="C27230" s="49" t="s">
        <v>209</v>
      </c>
    </row>
    <row r="27231" spans="2:3" hidden="1">
      <c r="B27231" s="49" t="s">
        <v>25267</v>
      </c>
      <c r="C27231" s="49" t="s">
        <v>209</v>
      </c>
    </row>
    <row r="27232" spans="2:3" hidden="1">
      <c r="B27232" s="49" t="s">
        <v>25268</v>
      </c>
      <c r="C27232" s="49" t="s">
        <v>209</v>
      </c>
    </row>
    <row r="27233" spans="2:3" hidden="1">
      <c r="B27233" s="49" t="s">
        <v>25269</v>
      </c>
      <c r="C27233" s="49" t="s">
        <v>209</v>
      </c>
    </row>
    <row r="27234" spans="2:3" hidden="1">
      <c r="B27234" s="49" t="s">
        <v>25270</v>
      </c>
      <c r="C27234" s="49" t="s">
        <v>209</v>
      </c>
    </row>
    <row r="27235" spans="2:3" hidden="1">
      <c r="B27235" s="49" t="s">
        <v>25271</v>
      </c>
      <c r="C27235" s="49" t="s">
        <v>214</v>
      </c>
    </row>
    <row r="27236" spans="2:3" hidden="1">
      <c r="B27236" s="49" t="s">
        <v>25272</v>
      </c>
      <c r="C27236" s="49" t="s">
        <v>214</v>
      </c>
    </row>
    <row r="27237" spans="2:3" hidden="1">
      <c r="B27237" s="49" t="s">
        <v>25273</v>
      </c>
      <c r="C27237" s="49" t="s">
        <v>214</v>
      </c>
    </row>
    <row r="27238" spans="2:3" hidden="1">
      <c r="B27238" s="49" t="s">
        <v>25274</v>
      </c>
      <c r="C27238" s="49" t="s">
        <v>214</v>
      </c>
    </row>
    <row r="27239" spans="2:3" hidden="1">
      <c r="B27239" s="49" t="s">
        <v>25275</v>
      </c>
      <c r="C27239" s="49" t="s">
        <v>214</v>
      </c>
    </row>
    <row r="27240" spans="2:3" hidden="1">
      <c r="B27240" s="49" t="s">
        <v>25276</v>
      </c>
      <c r="C27240" s="49" t="s">
        <v>214</v>
      </c>
    </row>
    <row r="27241" spans="2:3" hidden="1">
      <c r="B27241" s="49" t="s">
        <v>25277</v>
      </c>
      <c r="C27241" s="49" t="s">
        <v>214</v>
      </c>
    </row>
    <row r="27242" spans="2:3" hidden="1">
      <c r="B27242" s="49" t="s">
        <v>25278</v>
      </c>
      <c r="C27242" s="49" t="s">
        <v>214</v>
      </c>
    </row>
    <row r="27243" spans="2:3" hidden="1">
      <c r="B27243" s="49" t="s">
        <v>25279</v>
      </c>
      <c r="C27243" s="49" t="s">
        <v>214</v>
      </c>
    </row>
    <row r="27244" spans="2:3" hidden="1">
      <c r="B27244" s="49" t="s">
        <v>25280</v>
      </c>
      <c r="C27244" s="49" t="s">
        <v>214</v>
      </c>
    </row>
    <row r="27245" spans="2:3" hidden="1">
      <c r="B27245" s="49" t="s">
        <v>25281</v>
      </c>
      <c r="C27245" s="49" t="s">
        <v>214</v>
      </c>
    </row>
    <row r="27246" spans="2:3" hidden="1">
      <c r="B27246" s="49" t="s">
        <v>25282</v>
      </c>
      <c r="C27246" s="49" t="s">
        <v>214</v>
      </c>
    </row>
    <row r="27247" spans="2:3" hidden="1">
      <c r="B27247" s="49" t="s">
        <v>25283</v>
      </c>
      <c r="C27247" s="49" t="s">
        <v>214</v>
      </c>
    </row>
    <row r="27248" spans="2:3" hidden="1">
      <c r="B27248" s="49" t="s">
        <v>25284</v>
      </c>
      <c r="C27248" s="49" t="s">
        <v>213</v>
      </c>
    </row>
    <row r="27249" spans="2:3" hidden="1">
      <c r="B27249" s="49" t="s">
        <v>25285</v>
      </c>
      <c r="C27249" s="49" t="s">
        <v>213</v>
      </c>
    </row>
    <row r="27250" spans="2:3" hidden="1">
      <c r="B27250" s="49" t="s">
        <v>25286</v>
      </c>
      <c r="C27250" s="49" t="s">
        <v>214</v>
      </c>
    </row>
    <row r="27251" spans="2:3" hidden="1">
      <c r="B27251" s="49" t="s">
        <v>25287</v>
      </c>
      <c r="C27251" s="49" t="s">
        <v>214</v>
      </c>
    </row>
    <row r="27252" spans="2:3" hidden="1">
      <c r="B27252" s="49" t="s">
        <v>25288</v>
      </c>
      <c r="C27252" s="49" t="s">
        <v>214</v>
      </c>
    </row>
    <row r="27253" spans="2:3" hidden="1">
      <c r="B27253" s="49" t="s">
        <v>25289</v>
      </c>
      <c r="C27253" s="49" t="s">
        <v>214</v>
      </c>
    </row>
    <row r="27254" spans="2:3" hidden="1">
      <c r="B27254" s="49" t="s">
        <v>25290</v>
      </c>
      <c r="C27254" s="49" t="s">
        <v>214</v>
      </c>
    </row>
    <row r="27255" spans="2:3" hidden="1">
      <c r="B27255" s="49" t="s">
        <v>25291</v>
      </c>
      <c r="C27255" s="49" t="s">
        <v>213</v>
      </c>
    </row>
    <row r="27256" spans="2:3" hidden="1">
      <c r="B27256" s="49" t="s">
        <v>25292</v>
      </c>
      <c r="C27256" s="49" t="s">
        <v>213</v>
      </c>
    </row>
    <row r="27257" spans="2:3" hidden="1">
      <c r="B27257" s="49" t="s">
        <v>25293</v>
      </c>
      <c r="C27257" s="49" t="s">
        <v>213</v>
      </c>
    </row>
    <row r="27258" spans="2:3" hidden="1">
      <c r="B27258" s="49" t="s">
        <v>25294</v>
      </c>
      <c r="C27258" s="49" t="s">
        <v>214</v>
      </c>
    </row>
    <row r="27259" spans="2:3" hidden="1">
      <c r="B27259" s="49" t="s">
        <v>25295</v>
      </c>
      <c r="C27259" s="49" t="s">
        <v>213</v>
      </c>
    </row>
    <row r="27260" spans="2:3" hidden="1">
      <c r="B27260" s="49" t="s">
        <v>25296</v>
      </c>
      <c r="C27260" s="49" t="s">
        <v>213</v>
      </c>
    </row>
    <row r="27261" spans="2:3" hidden="1">
      <c r="B27261" s="49" t="s">
        <v>25297</v>
      </c>
      <c r="C27261" s="49" t="s">
        <v>213</v>
      </c>
    </row>
    <row r="27262" spans="2:3" hidden="1">
      <c r="B27262" s="49" t="s">
        <v>25298</v>
      </c>
      <c r="C27262" s="49" t="s">
        <v>213</v>
      </c>
    </row>
    <row r="27263" spans="2:3" hidden="1">
      <c r="B27263" s="49" t="s">
        <v>25299</v>
      </c>
      <c r="C27263" s="49" t="s">
        <v>213</v>
      </c>
    </row>
    <row r="27264" spans="2:3" hidden="1">
      <c r="B27264" s="49" t="s">
        <v>25300</v>
      </c>
      <c r="C27264" s="49" t="s">
        <v>213</v>
      </c>
    </row>
    <row r="27265" spans="2:3" hidden="1">
      <c r="B27265" s="49" t="s">
        <v>25301</v>
      </c>
      <c r="C27265" s="49" t="s">
        <v>214</v>
      </c>
    </row>
    <row r="27266" spans="2:3" hidden="1">
      <c r="B27266" s="49" t="s">
        <v>25302</v>
      </c>
      <c r="C27266" s="49" t="s">
        <v>214</v>
      </c>
    </row>
    <row r="27267" spans="2:3" hidden="1">
      <c r="B27267" s="49" t="s">
        <v>25303</v>
      </c>
      <c r="C27267" s="49" t="s">
        <v>214</v>
      </c>
    </row>
    <row r="27268" spans="2:3" hidden="1">
      <c r="B27268" s="49" t="s">
        <v>25304</v>
      </c>
      <c r="C27268" s="49" t="s">
        <v>214</v>
      </c>
    </row>
    <row r="27269" spans="2:3" hidden="1">
      <c r="B27269" s="49" t="s">
        <v>25305</v>
      </c>
      <c r="C27269" s="49" t="s">
        <v>214</v>
      </c>
    </row>
    <row r="27270" spans="2:3" hidden="1">
      <c r="B27270" s="49" t="s">
        <v>25306</v>
      </c>
      <c r="C27270" s="49" t="s">
        <v>213</v>
      </c>
    </row>
    <row r="27271" spans="2:3" hidden="1">
      <c r="B27271" s="49" t="s">
        <v>25307</v>
      </c>
      <c r="C27271" s="49" t="s">
        <v>213</v>
      </c>
    </row>
    <row r="27272" spans="2:3" hidden="1">
      <c r="B27272" s="49" t="s">
        <v>25308</v>
      </c>
      <c r="C27272" s="49" t="s">
        <v>213</v>
      </c>
    </row>
    <row r="27273" spans="2:3" hidden="1">
      <c r="B27273" s="49" t="s">
        <v>25309</v>
      </c>
      <c r="C27273" s="49" t="s">
        <v>214</v>
      </c>
    </row>
    <row r="27274" spans="2:3" hidden="1">
      <c r="B27274" s="49" t="s">
        <v>25310</v>
      </c>
      <c r="C27274" s="49" t="s">
        <v>213</v>
      </c>
    </row>
    <row r="27275" spans="2:3" hidden="1">
      <c r="B27275" s="49" t="s">
        <v>25311</v>
      </c>
      <c r="C27275" s="49" t="s">
        <v>213</v>
      </c>
    </row>
    <row r="27276" spans="2:3" hidden="1">
      <c r="B27276" s="49" t="s">
        <v>25312</v>
      </c>
      <c r="C27276" s="49" t="s">
        <v>213</v>
      </c>
    </row>
    <row r="27277" spans="2:3" hidden="1">
      <c r="B27277" s="49" t="s">
        <v>25313</v>
      </c>
      <c r="C27277" s="49" t="s">
        <v>213</v>
      </c>
    </row>
    <row r="27278" spans="2:3" hidden="1">
      <c r="B27278" s="49" t="s">
        <v>25314</v>
      </c>
      <c r="C27278" s="49" t="s">
        <v>213</v>
      </c>
    </row>
    <row r="27279" spans="2:3" hidden="1">
      <c r="B27279" s="49" t="s">
        <v>25315</v>
      </c>
      <c r="C27279" s="49" t="s">
        <v>213</v>
      </c>
    </row>
    <row r="27280" spans="2:3" hidden="1">
      <c r="B27280" s="49" t="s">
        <v>25316</v>
      </c>
      <c r="C27280" s="49" t="s">
        <v>214</v>
      </c>
    </row>
    <row r="27281" spans="2:3" hidden="1">
      <c r="B27281" s="49" t="s">
        <v>25317</v>
      </c>
      <c r="C27281" s="49" t="s">
        <v>214</v>
      </c>
    </row>
    <row r="27282" spans="2:3" hidden="1">
      <c r="B27282" s="49" t="s">
        <v>25318</v>
      </c>
      <c r="C27282" s="49" t="s">
        <v>214</v>
      </c>
    </row>
    <row r="27283" spans="2:3" hidden="1">
      <c r="B27283" s="49" t="s">
        <v>25319</v>
      </c>
      <c r="C27283" s="49" t="s">
        <v>214</v>
      </c>
    </row>
    <row r="27284" spans="2:3" hidden="1">
      <c r="B27284" s="49" t="s">
        <v>25320</v>
      </c>
      <c r="C27284" s="49" t="s">
        <v>213</v>
      </c>
    </row>
    <row r="27285" spans="2:3" hidden="1">
      <c r="B27285" s="49" t="s">
        <v>25321</v>
      </c>
      <c r="C27285" s="49" t="s">
        <v>213</v>
      </c>
    </row>
    <row r="27286" spans="2:3" hidden="1">
      <c r="B27286" s="49" t="s">
        <v>25322</v>
      </c>
      <c r="C27286" s="49" t="s">
        <v>214</v>
      </c>
    </row>
    <row r="27287" spans="2:3" hidden="1">
      <c r="B27287" s="49" t="s">
        <v>25323</v>
      </c>
      <c r="C27287" s="49" t="s">
        <v>213</v>
      </c>
    </row>
    <row r="27288" spans="2:3" hidden="1">
      <c r="B27288" s="49" t="s">
        <v>25324</v>
      </c>
      <c r="C27288" s="49" t="s">
        <v>213</v>
      </c>
    </row>
    <row r="27289" spans="2:3" hidden="1">
      <c r="B27289" s="49" t="s">
        <v>25325</v>
      </c>
      <c r="C27289" s="49" t="s">
        <v>214</v>
      </c>
    </row>
    <row r="27290" spans="2:3" hidden="1">
      <c r="B27290" s="49" t="s">
        <v>25326</v>
      </c>
      <c r="C27290" s="49" t="s">
        <v>214</v>
      </c>
    </row>
    <row r="27291" spans="2:3" hidden="1">
      <c r="B27291" s="49" t="s">
        <v>25327</v>
      </c>
      <c r="C27291" s="49" t="s">
        <v>214</v>
      </c>
    </row>
    <row r="27292" spans="2:3" hidden="1">
      <c r="B27292" s="49" t="s">
        <v>25328</v>
      </c>
      <c r="C27292" s="49" t="s">
        <v>214</v>
      </c>
    </row>
    <row r="27293" spans="2:3" hidden="1">
      <c r="B27293" s="49" t="s">
        <v>25329</v>
      </c>
      <c r="C27293" s="49" t="s">
        <v>214</v>
      </c>
    </row>
    <row r="27294" spans="2:3" hidden="1">
      <c r="B27294" s="49" t="s">
        <v>25330</v>
      </c>
      <c r="C27294" s="49" t="s">
        <v>213</v>
      </c>
    </row>
    <row r="27295" spans="2:3" hidden="1">
      <c r="B27295" s="49" t="s">
        <v>25331</v>
      </c>
      <c r="C27295" s="49" t="s">
        <v>213</v>
      </c>
    </row>
    <row r="27296" spans="2:3" hidden="1">
      <c r="B27296" s="49" t="s">
        <v>25332</v>
      </c>
      <c r="C27296" s="49" t="s">
        <v>213</v>
      </c>
    </row>
    <row r="27297" spans="2:3" hidden="1">
      <c r="B27297" s="49" t="s">
        <v>25333</v>
      </c>
      <c r="C27297" s="49" t="s">
        <v>214</v>
      </c>
    </row>
    <row r="27298" spans="2:3" hidden="1">
      <c r="B27298" s="49" t="s">
        <v>25334</v>
      </c>
      <c r="C27298" s="49" t="s">
        <v>213</v>
      </c>
    </row>
    <row r="27299" spans="2:3" hidden="1">
      <c r="B27299" s="49" t="s">
        <v>25335</v>
      </c>
      <c r="C27299" s="49" t="s">
        <v>213</v>
      </c>
    </row>
    <row r="27300" spans="2:3" hidden="1">
      <c r="B27300" s="49" t="s">
        <v>25336</v>
      </c>
      <c r="C27300" s="49" t="s">
        <v>213</v>
      </c>
    </row>
    <row r="27301" spans="2:3" hidden="1">
      <c r="B27301" s="49" t="s">
        <v>25337</v>
      </c>
      <c r="C27301" s="49" t="s">
        <v>213</v>
      </c>
    </row>
    <row r="27302" spans="2:3" hidden="1">
      <c r="B27302" s="49" t="s">
        <v>25338</v>
      </c>
      <c r="C27302" s="49" t="s">
        <v>213</v>
      </c>
    </row>
    <row r="27303" spans="2:3" hidden="1">
      <c r="B27303" s="49" t="s">
        <v>25339</v>
      </c>
      <c r="C27303" s="49" t="s">
        <v>213</v>
      </c>
    </row>
    <row r="27304" spans="2:3" hidden="1">
      <c r="B27304" s="49" t="s">
        <v>25340</v>
      </c>
      <c r="C27304" s="49" t="s">
        <v>214</v>
      </c>
    </row>
    <row r="27305" spans="2:3" hidden="1">
      <c r="B27305" s="49" t="s">
        <v>25341</v>
      </c>
      <c r="C27305" s="49" t="s">
        <v>213</v>
      </c>
    </row>
    <row r="27306" spans="2:3" hidden="1">
      <c r="B27306" s="49" t="s">
        <v>25342</v>
      </c>
      <c r="C27306" s="49" t="s">
        <v>213</v>
      </c>
    </row>
    <row r="27307" spans="2:3" hidden="1">
      <c r="B27307" s="49" t="s">
        <v>25343</v>
      </c>
      <c r="C27307" s="49" t="s">
        <v>213</v>
      </c>
    </row>
    <row r="27308" spans="2:3" hidden="1">
      <c r="B27308" s="49" t="s">
        <v>25344</v>
      </c>
      <c r="C27308" s="49" t="s">
        <v>213</v>
      </c>
    </row>
    <row r="27309" spans="2:3" hidden="1">
      <c r="B27309" s="49" t="s">
        <v>25345</v>
      </c>
      <c r="C27309" s="49" t="s">
        <v>213</v>
      </c>
    </row>
    <row r="27310" spans="2:3" hidden="1">
      <c r="B27310" s="49" t="s">
        <v>25346</v>
      </c>
      <c r="C27310" s="49" t="s">
        <v>213</v>
      </c>
    </row>
    <row r="27311" spans="2:3" hidden="1">
      <c r="B27311" s="49" t="s">
        <v>25347</v>
      </c>
      <c r="C27311" s="49" t="s">
        <v>213</v>
      </c>
    </row>
    <row r="27312" spans="2:3" hidden="1">
      <c r="B27312" s="49" t="s">
        <v>25348</v>
      </c>
      <c r="C27312" s="49" t="s">
        <v>213</v>
      </c>
    </row>
    <row r="27313" spans="2:3" hidden="1">
      <c r="B27313" s="49" t="s">
        <v>25349</v>
      </c>
      <c r="C27313" s="49" t="s">
        <v>213</v>
      </c>
    </row>
    <row r="27314" spans="2:3" hidden="1">
      <c r="B27314" s="49" t="s">
        <v>25350</v>
      </c>
      <c r="C27314" s="49" t="s">
        <v>213</v>
      </c>
    </row>
    <row r="27315" spans="2:3" hidden="1">
      <c r="B27315" s="49" t="s">
        <v>25351</v>
      </c>
      <c r="C27315" s="49" t="s">
        <v>213</v>
      </c>
    </row>
    <row r="27316" spans="2:3" hidden="1">
      <c r="B27316" s="49" t="s">
        <v>25352</v>
      </c>
      <c r="C27316" s="49" t="s">
        <v>213</v>
      </c>
    </row>
    <row r="27317" spans="2:3" hidden="1">
      <c r="B27317" s="49" t="s">
        <v>25353</v>
      </c>
      <c r="C27317" s="49" t="s">
        <v>213</v>
      </c>
    </row>
    <row r="27318" spans="2:3" hidden="1">
      <c r="B27318" s="49" t="s">
        <v>25354</v>
      </c>
      <c r="C27318" s="49" t="s">
        <v>213</v>
      </c>
    </row>
    <row r="27319" spans="2:3" hidden="1">
      <c r="B27319" s="49" t="s">
        <v>25355</v>
      </c>
      <c r="C27319" s="49" t="s">
        <v>214</v>
      </c>
    </row>
    <row r="27320" spans="2:3" hidden="1">
      <c r="B27320" s="49" t="s">
        <v>25356</v>
      </c>
      <c r="C27320" s="49" t="s">
        <v>213</v>
      </c>
    </row>
    <row r="27321" spans="2:3" hidden="1">
      <c r="B27321" s="49" t="s">
        <v>25357</v>
      </c>
      <c r="C27321" s="49" t="s">
        <v>213</v>
      </c>
    </row>
    <row r="27322" spans="2:3" hidden="1">
      <c r="B27322" s="49" t="s">
        <v>25358</v>
      </c>
      <c r="C27322" s="49" t="s">
        <v>213</v>
      </c>
    </row>
    <row r="27323" spans="2:3" hidden="1">
      <c r="B27323" s="49" t="s">
        <v>25359</v>
      </c>
      <c r="C27323" s="49" t="s">
        <v>213</v>
      </c>
    </row>
    <row r="27324" spans="2:3" hidden="1">
      <c r="B27324" s="49" t="s">
        <v>25360</v>
      </c>
      <c r="C27324" s="49" t="s">
        <v>213</v>
      </c>
    </row>
    <row r="27325" spans="2:3" hidden="1">
      <c r="B27325" s="49" t="s">
        <v>25361</v>
      </c>
      <c r="C27325" s="49" t="s">
        <v>213</v>
      </c>
    </row>
    <row r="27326" spans="2:3" hidden="1">
      <c r="B27326" s="49" t="s">
        <v>25362</v>
      </c>
      <c r="C27326" s="49" t="s">
        <v>213</v>
      </c>
    </row>
    <row r="27327" spans="2:3" hidden="1">
      <c r="B27327" s="49" t="s">
        <v>25363</v>
      </c>
      <c r="C27327" s="49" t="s">
        <v>213</v>
      </c>
    </row>
    <row r="27328" spans="2:3" hidden="1">
      <c r="B27328" s="49" t="s">
        <v>25364</v>
      </c>
      <c r="C27328" s="49" t="s">
        <v>213</v>
      </c>
    </row>
    <row r="27329" spans="2:3" hidden="1">
      <c r="B27329" s="49" t="s">
        <v>25365</v>
      </c>
      <c r="C27329" s="49" t="s">
        <v>213</v>
      </c>
    </row>
    <row r="27330" spans="2:3" hidden="1">
      <c r="B27330" s="49" t="s">
        <v>25366</v>
      </c>
      <c r="C27330" s="49" t="s">
        <v>213</v>
      </c>
    </row>
    <row r="27331" spans="2:3" hidden="1">
      <c r="B27331" s="49" t="s">
        <v>25367</v>
      </c>
      <c r="C27331" s="49" t="s">
        <v>213</v>
      </c>
    </row>
    <row r="27332" spans="2:3" hidden="1">
      <c r="B27332" s="49" t="s">
        <v>25368</v>
      </c>
      <c r="C27332" s="49" t="s">
        <v>213</v>
      </c>
    </row>
    <row r="27333" spans="2:3" hidden="1">
      <c r="B27333" s="49" t="s">
        <v>25369</v>
      </c>
      <c r="C27333" s="49" t="s">
        <v>213</v>
      </c>
    </row>
    <row r="27334" spans="2:3" hidden="1">
      <c r="B27334" s="49" t="s">
        <v>25370</v>
      </c>
      <c r="C27334" s="49" t="s">
        <v>214</v>
      </c>
    </row>
    <row r="27335" spans="2:3" hidden="1">
      <c r="B27335" s="49" t="s">
        <v>25371</v>
      </c>
      <c r="C27335" s="49" t="s">
        <v>213</v>
      </c>
    </row>
    <row r="27336" spans="2:3" hidden="1">
      <c r="B27336" s="49" t="s">
        <v>25372</v>
      </c>
      <c r="C27336" s="49" t="s">
        <v>213</v>
      </c>
    </row>
    <row r="27337" spans="2:3" hidden="1">
      <c r="B27337" s="49" t="s">
        <v>25373</v>
      </c>
      <c r="C27337" s="49" t="s">
        <v>213</v>
      </c>
    </row>
    <row r="27338" spans="2:3" hidden="1">
      <c r="B27338" s="49" t="s">
        <v>25374</v>
      </c>
      <c r="C27338" s="49" t="s">
        <v>213</v>
      </c>
    </row>
    <row r="27339" spans="2:3" hidden="1">
      <c r="B27339" s="49" t="s">
        <v>25375</v>
      </c>
      <c r="C27339" s="49" t="s">
        <v>213</v>
      </c>
    </row>
    <row r="27340" spans="2:3" hidden="1">
      <c r="B27340" s="49" t="s">
        <v>25376</v>
      </c>
      <c r="C27340" s="49" t="s">
        <v>213</v>
      </c>
    </row>
    <row r="27341" spans="2:3" hidden="1">
      <c r="B27341" s="49" t="s">
        <v>25377</v>
      </c>
      <c r="C27341" s="49" t="s">
        <v>213</v>
      </c>
    </row>
    <row r="27342" spans="2:3" hidden="1">
      <c r="B27342" s="49" t="s">
        <v>25378</v>
      </c>
      <c r="C27342" s="49" t="s">
        <v>213</v>
      </c>
    </row>
    <row r="27343" spans="2:3" hidden="1">
      <c r="B27343" s="49" t="s">
        <v>25379</v>
      </c>
      <c r="C27343" s="49" t="s">
        <v>214</v>
      </c>
    </row>
    <row r="27344" spans="2:3" hidden="1">
      <c r="B27344" s="49" t="s">
        <v>25380</v>
      </c>
      <c r="C27344" s="49" t="s">
        <v>214</v>
      </c>
    </row>
    <row r="27345" spans="2:3" hidden="1">
      <c r="B27345" s="49" t="s">
        <v>25381</v>
      </c>
      <c r="C27345" s="49" t="s">
        <v>214</v>
      </c>
    </row>
    <row r="27346" spans="2:3" hidden="1">
      <c r="B27346" s="49" t="s">
        <v>25382</v>
      </c>
      <c r="C27346" s="49" t="s">
        <v>214</v>
      </c>
    </row>
    <row r="27347" spans="2:3" hidden="1">
      <c r="B27347" s="49" t="s">
        <v>25383</v>
      </c>
      <c r="C27347" s="49" t="s">
        <v>214</v>
      </c>
    </row>
    <row r="27348" spans="2:3" hidden="1">
      <c r="B27348" s="49" t="s">
        <v>25384</v>
      </c>
      <c r="C27348" s="49" t="s">
        <v>213</v>
      </c>
    </row>
    <row r="27349" spans="2:3" hidden="1">
      <c r="B27349" s="49" t="s">
        <v>25385</v>
      </c>
      <c r="C27349" s="49" t="s">
        <v>213</v>
      </c>
    </row>
    <row r="27350" spans="2:3" hidden="1">
      <c r="B27350" s="49" t="s">
        <v>25386</v>
      </c>
      <c r="C27350" s="49" t="s">
        <v>213</v>
      </c>
    </row>
    <row r="27351" spans="2:3" hidden="1">
      <c r="B27351" s="49" t="s">
        <v>25387</v>
      </c>
      <c r="C27351" s="49" t="s">
        <v>214</v>
      </c>
    </row>
    <row r="27352" spans="2:3" hidden="1">
      <c r="B27352" s="49" t="s">
        <v>25388</v>
      </c>
      <c r="C27352" s="49" t="s">
        <v>213</v>
      </c>
    </row>
    <row r="27353" spans="2:3" hidden="1">
      <c r="B27353" s="49" t="s">
        <v>25389</v>
      </c>
      <c r="C27353" s="49" t="s">
        <v>213</v>
      </c>
    </row>
    <row r="27354" spans="2:3" hidden="1">
      <c r="B27354" s="49" t="s">
        <v>25390</v>
      </c>
      <c r="C27354" s="49" t="s">
        <v>213</v>
      </c>
    </row>
    <row r="27355" spans="2:3" hidden="1">
      <c r="B27355" s="49" t="s">
        <v>25391</v>
      </c>
      <c r="C27355" s="49" t="s">
        <v>213</v>
      </c>
    </row>
    <row r="27356" spans="2:3" hidden="1">
      <c r="B27356" s="49" t="s">
        <v>25392</v>
      </c>
      <c r="C27356" s="49" t="s">
        <v>213</v>
      </c>
    </row>
    <row r="27357" spans="2:3" hidden="1">
      <c r="B27357" s="49" t="s">
        <v>25393</v>
      </c>
      <c r="C27357" s="49" t="s">
        <v>213</v>
      </c>
    </row>
    <row r="27358" spans="2:3" hidden="1">
      <c r="B27358" s="49" t="s">
        <v>25394</v>
      </c>
      <c r="C27358" s="49" t="s">
        <v>214</v>
      </c>
    </row>
    <row r="27359" spans="2:3" hidden="1">
      <c r="B27359" s="49" t="s">
        <v>25395</v>
      </c>
      <c r="C27359" s="49" t="s">
        <v>213</v>
      </c>
    </row>
    <row r="27360" spans="2:3" hidden="1">
      <c r="B27360" s="49" t="s">
        <v>25396</v>
      </c>
      <c r="C27360" s="49" t="s">
        <v>213</v>
      </c>
    </row>
    <row r="27361" spans="2:3" hidden="1">
      <c r="B27361" s="49" t="s">
        <v>25397</v>
      </c>
      <c r="C27361" s="49" t="s">
        <v>213</v>
      </c>
    </row>
    <row r="27362" spans="2:3" hidden="1">
      <c r="B27362" s="49" t="s">
        <v>25398</v>
      </c>
      <c r="C27362" s="49" t="s">
        <v>213</v>
      </c>
    </row>
    <row r="27363" spans="2:3" hidden="1">
      <c r="B27363" s="49" t="s">
        <v>25399</v>
      </c>
      <c r="C27363" s="49" t="s">
        <v>213</v>
      </c>
    </row>
    <row r="27364" spans="2:3" hidden="1">
      <c r="B27364" s="49" t="s">
        <v>25400</v>
      </c>
      <c r="C27364" s="49" t="s">
        <v>213</v>
      </c>
    </row>
    <row r="27365" spans="2:3" hidden="1">
      <c r="B27365" s="49" t="s">
        <v>25401</v>
      </c>
      <c r="C27365" s="49" t="s">
        <v>213</v>
      </c>
    </row>
    <row r="27366" spans="2:3" hidden="1">
      <c r="B27366" s="49" t="s">
        <v>25402</v>
      </c>
      <c r="C27366" s="49" t="s">
        <v>213</v>
      </c>
    </row>
    <row r="27367" spans="2:3" hidden="1">
      <c r="B27367" s="49" t="s">
        <v>25403</v>
      </c>
      <c r="C27367" s="49" t="s">
        <v>213</v>
      </c>
    </row>
    <row r="27368" spans="2:3" hidden="1">
      <c r="B27368" s="49" t="s">
        <v>25404</v>
      </c>
      <c r="C27368" s="49" t="s">
        <v>213</v>
      </c>
    </row>
    <row r="27369" spans="2:3" hidden="1">
      <c r="B27369" s="49" t="s">
        <v>25405</v>
      </c>
      <c r="C27369" s="49" t="s">
        <v>213</v>
      </c>
    </row>
    <row r="27370" spans="2:3" hidden="1">
      <c r="B27370" s="49" t="s">
        <v>25406</v>
      </c>
      <c r="C27370" s="49" t="s">
        <v>213</v>
      </c>
    </row>
    <row r="27371" spans="2:3" hidden="1">
      <c r="B27371" s="49" t="s">
        <v>25407</v>
      </c>
      <c r="C27371" s="49" t="s">
        <v>213</v>
      </c>
    </row>
    <row r="27372" spans="2:3" hidden="1">
      <c r="B27372" s="49" t="s">
        <v>25408</v>
      </c>
      <c r="C27372" s="49" t="s">
        <v>213</v>
      </c>
    </row>
    <row r="27373" spans="2:3" hidden="1">
      <c r="B27373" s="49" t="s">
        <v>25409</v>
      </c>
      <c r="C27373" s="49" t="s">
        <v>214</v>
      </c>
    </row>
    <row r="27374" spans="2:3" hidden="1">
      <c r="B27374" s="49" t="s">
        <v>25410</v>
      </c>
      <c r="C27374" s="49" t="s">
        <v>213</v>
      </c>
    </row>
    <row r="27375" spans="2:3" hidden="1">
      <c r="B27375" s="49" t="s">
        <v>25411</v>
      </c>
      <c r="C27375" s="49" t="s">
        <v>213</v>
      </c>
    </row>
    <row r="27376" spans="2:3" hidden="1">
      <c r="B27376" s="49" t="s">
        <v>25412</v>
      </c>
      <c r="C27376" s="49" t="s">
        <v>213</v>
      </c>
    </row>
    <row r="27377" spans="2:3" hidden="1">
      <c r="B27377" s="49" t="s">
        <v>25413</v>
      </c>
      <c r="C27377" s="49" t="s">
        <v>213</v>
      </c>
    </row>
    <row r="27378" spans="2:3" hidden="1">
      <c r="B27378" s="49" t="s">
        <v>25414</v>
      </c>
      <c r="C27378" s="49" t="s">
        <v>213</v>
      </c>
    </row>
    <row r="27379" spans="2:3" hidden="1">
      <c r="B27379" s="49" t="s">
        <v>25415</v>
      </c>
      <c r="C27379" s="49" t="s">
        <v>213</v>
      </c>
    </row>
    <row r="27380" spans="2:3" hidden="1">
      <c r="B27380" s="49" t="s">
        <v>25416</v>
      </c>
      <c r="C27380" s="49" t="s">
        <v>213</v>
      </c>
    </row>
    <row r="27381" spans="2:3" hidden="1">
      <c r="B27381" s="49" t="s">
        <v>25417</v>
      </c>
      <c r="C27381" s="49" t="s">
        <v>213</v>
      </c>
    </row>
    <row r="27382" spans="2:3" hidden="1">
      <c r="B27382" s="49" t="s">
        <v>25418</v>
      </c>
      <c r="C27382" s="49" t="s">
        <v>213</v>
      </c>
    </row>
    <row r="27383" spans="2:3" hidden="1">
      <c r="B27383" s="49" t="s">
        <v>25419</v>
      </c>
      <c r="C27383" s="49" t="s">
        <v>213</v>
      </c>
    </row>
    <row r="27384" spans="2:3" hidden="1">
      <c r="B27384" s="49" t="s">
        <v>25420</v>
      </c>
      <c r="C27384" s="49" t="s">
        <v>213</v>
      </c>
    </row>
    <row r="27385" spans="2:3" hidden="1">
      <c r="B27385" s="49" t="s">
        <v>25421</v>
      </c>
      <c r="C27385" s="49" t="s">
        <v>213</v>
      </c>
    </row>
    <row r="27386" spans="2:3" hidden="1">
      <c r="B27386" s="49" t="s">
        <v>25422</v>
      </c>
      <c r="C27386" s="49" t="s">
        <v>213</v>
      </c>
    </row>
    <row r="27387" spans="2:3" hidden="1">
      <c r="B27387" s="49" t="s">
        <v>25423</v>
      </c>
      <c r="C27387" s="49" t="s">
        <v>213</v>
      </c>
    </row>
    <row r="27388" spans="2:3" hidden="1">
      <c r="B27388" s="49" t="s">
        <v>25424</v>
      </c>
      <c r="C27388" s="49" t="s">
        <v>214</v>
      </c>
    </row>
    <row r="27389" spans="2:3" hidden="1">
      <c r="B27389" s="49" t="s">
        <v>25425</v>
      </c>
      <c r="C27389" s="49" t="s">
        <v>213</v>
      </c>
    </row>
    <row r="27390" spans="2:3" hidden="1">
      <c r="B27390" s="49" t="s">
        <v>25426</v>
      </c>
      <c r="C27390" s="49" t="s">
        <v>213</v>
      </c>
    </row>
    <row r="27391" spans="2:3" hidden="1">
      <c r="B27391" s="49" t="s">
        <v>25427</v>
      </c>
      <c r="C27391" s="49" t="s">
        <v>213</v>
      </c>
    </row>
    <row r="27392" spans="2:3" hidden="1">
      <c r="B27392" s="49" t="s">
        <v>25428</v>
      </c>
      <c r="C27392" s="49" t="s">
        <v>213</v>
      </c>
    </row>
    <row r="27393" spans="2:3" hidden="1">
      <c r="B27393" s="49" t="s">
        <v>25429</v>
      </c>
      <c r="C27393" s="49" t="s">
        <v>213</v>
      </c>
    </row>
    <row r="27394" spans="2:3" hidden="1">
      <c r="B27394" s="49" t="s">
        <v>25430</v>
      </c>
      <c r="C27394" s="49" t="s">
        <v>213</v>
      </c>
    </row>
    <row r="27395" spans="2:3" hidden="1">
      <c r="B27395" s="49" t="s">
        <v>25431</v>
      </c>
      <c r="C27395" s="49" t="s">
        <v>213</v>
      </c>
    </row>
    <row r="27396" spans="2:3" hidden="1">
      <c r="B27396" s="49" t="s">
        <v>25432</v>
      </c>
      <c r="C27396" s="49" t="s">
        <v>213</v>
      </c>
    </row>
    <row r="27397" spans="2:3" hidden="1">
      <c r="B27397" s="49" t="s">
        <v>25433</v>
      </c>
      <c r="C27397" s="49" t="s">
        <v>214</v>
      </c>
    </row>
    <row r="27398" spans="2:3" hidden="1">
      <c r="B27398" s="49" t="s">
        <v>25434</v>
      </c>
      <c r="C27398" s="49" t="s">
        <v>214</v>
      </c>
    </row>
    <row r="27399" spans="2:3" hidden="1">
      <c r="B27399" s="49" t="s">
        <v>25435</v>
      </c>
      <c r="C27399" s="49" t="s">
        <v>214</v>
      </c>
    </row>
    <row r="27400" spans="2:3" hidden="1">
      <c r="B27400" s="49" t="s">
        <v>25436</v>
      </c>
      <c r="C27400" s="49" t="s">
        <v>214</v>
      </c>
    </row>
    <row r="27401" spans="2:3" hidden="1">
      <c r="B27401" s="49" t="s">
        <v>25437</v>
      </c>
      <c r="C27401" s="49" t="s">
        <v>213</v>
      </c>
    </row>
    <row r="27402" spans="2:3" hidden="1">
      <c r="B27402" s="49" t="s">
        <v>25438</v>
      </c>
      <c r="C27402" s="49" t="s">
        <v>213</v>
      </c>
    </row>
    <row r="27403" spans="2:3" hidden="1">
      <c r="B27403" s="49" t="s">
        <v>25439</v>
      </c>
      <c r="C27403" s="49" t="s">
        <v>214</v>
      </c>
    </row>
    <row r="27404" spans="2:3" hidden="1">
      <c r="B27404" s="49" t="s">
        <v>25440</v>
      </c>
      <c r="C27404" s="49" t="s">
        <v>213</v>
      </c>
    </row>
    <row r="27405" spans="2:3" hidden="1">
      <c r="B27405" s="49" t="s">
        <v>25441</v>
      </c>
      <c r="C27405" s="49" t="s">
        <v>213</v>
      </c>
    </row>
    <row r="27406" spans="2:3" hidden="1">
      <c r="B27406" s="49" t="s">
        <v>25442</v>
      </c>
      <c r="C27406" s="49" t="s">
        <v>214</v>
      </c>
    </row>
    <row r="27407" spans="2:3" hidden="1">
      <c r="B27407" s="49" t="s">
        <v>25443</v>
      </c>
      <c r="C27407" s="49" t="s">
        <v>213</v>
      </c>
    </row>
    <row r="27408" spans="2:3" hidden="1">
      <c r="B27408" s="49" t="s">
        <v>25444</v>
      </c>
      <c r="C27408" s="49" t="s">
        <v>213</v>
      </c>
    </row>
    <row r="27409" spans="2:3" hidden="1">
      <c r="B27409" s="49" t="s">
        <v>25445</v>
      </c>
      <c r="C27409" s="49" t="s">
        <v>213</v>
      </c>
    </row>
    <row r="27410" spans="2:3" hidden="1">
      <c r="B27410" s="49" t="s">
        <v>25446</v>
      </c>
      <c r="C27410" s="49" t="s">
        <v>213</v>
      </c>
    </row>
    <row r="27411" spans="2:3" hidden="1">
      <c r="B27411" s="49" t="s">
        <v>25447</v>
      </c>
      <c r="C27411" s="49" t="s">
        <v>213</v>
      </c>
    </row>
    <row r="27412" spans="2:3" hidden="1">
      <c r="B27412" s="49" t="s">
        <v>25448</v>
      </c>
      <c r="C27412" s="49" t="s">
        <v>213</v>
      </c>
    </row>
    <row r="27413" spans="2:3" hidden="1">
      <c r="B27413" s="49" t="s">
        <v>25449</v>
      </c>
      <c r="C27413" s="49" t="s">
        <v>213</v>
      </c>
    </row>
    <row r="27414" spans="2:3" hidden="1">
      <c r="B27414" s="49" t="s">
        <v>25450</v>
      </c>
      <c r="C27414" s="49" t="s">
        <v>213</v>
      </c>
    </row>
    <row r="27415" spans="2:3" hidden="1">
      <c r="B27415" s="49" t="s">
        <v>25451</v>
      </c>
      <c r="C27415" s="49" t="s">
        <v>214</v>
      </c>
    </row>
    <row r="27416" spans="2:3" hidden="1">
      <c r="B27416" s="49" t="s">
        <v>25452</v>
      </c>
      <c r="C27416" s="49" t="s">
        <v>213</v>
      </c>
    </row>
    <row r="27417" spans="2:3" hidden="1">
      <c r="B27417" s="49" t="s">
        <v>25453</v>
      </c>
      <c r="C27417" s="49" t="s">
        <v>213</v>
      </c>
    </row>
    <row r="27418" spans="2:3" hidden="1">
      <c r="B27418" s="49" t="s">
        <v>25454</v>
      </c>
      <c r="C27418" s="49" t="s">
        <v>213</v>
      </c>
    </row>
    <row r="27419" spans="2:3" hidden="1">
      <c r="B27419" s="49" t="s">
        <v>25455</v>
      </c>
      <c r="C27419" s="49" t="s">
        <v>213</v>
      </c>
    </row>
    <row r="27420" spans="2:3" hidden="1">
      <c r="B27420" s="49" t="s">
        <v>25456</v>
      </c>
      <c r="C27420" s="49" t="s">
        <v>213</v>
      </c>
    </row>
    <row r="27421" spans="2:3" hidden="1">
      <c r="B27421" s="49" t="s">
        <v>25457</v>
      </c>
      <c r="C27421" s="49" t="s">
        <v>213</v>
      </c>
    </row>
    <row r="27422" spans="2:3" hidden="1">
      <c r="B27422" s="49" t="s">
        <v>25458</v>
      </c>
      <c r="C27422" s="49" t="s">
        <v>213</v>
      </c>
    </row>
    <row r="27423" spans="2:3" hidden="1">
      <c r="B27423" s="49" t="s">
        <v>25459</v>
      </c>
      <c r="C27423" s="49" t="s">
        <v>213</v>
      </c>
    </row>
    <row r="27424" spans="2:3" hidden="1">
      <c r="B27424" s="49" t="s">
        <v>25460</v>
      </c>
      <c r="C27424" s="49" t="s">
        <v>211</v>
      </c>
    </row>
    <row r="27425" spans="2:3" hidden="1">
      <c r="B27425" s="49" t="s">
        <v>25461</v>
      </c>
      <c r="C27425" s="49" t="s">
        <v>211</v>
      </c>
    </row>
    <row r="27426" spans="2:3" hidden="1">
      <c r="B27426" s="49" t="s">
        <v>25462</v>
      </c>
      <c r="C27426" s="49" t="s">
        <v>211</v>
      </c>
    </row>
    <row r="27427" spans="2:3" hidden="1">
      <c r="B27427" s="49" t="s">
        <v>25463</v>
      </c>
      <c r="C27427" s="49" t="s">
        <v>211</v>
      </c>
    </row>
    <row r="27428" spans="2:3" hidden="1">
      <c r="B27428" s="49" t="s">
        <v>25464</v>
      </c>
      <c r="C27428" s="49" t="s">
        <v>211</v>
      </c>
    </row>
    <row r="27429" spans="2:3" hidden="1">
      <c r="B27429" s="49" t="s">
        <v>25465</v>
      </c>
      <c r="C27429" s="49" t="s">
        <v>211</v>
      </c>
    </row>
    <row r="27430" spans="2:3" hidden="1">
      <c r="B27430" s="49" t="s">
        <v>25466</v>
      </c>
      <c r="C27430" s="49" t="s">
        <v>210</v>
      </c>
    </row>
    <row r="27431" spans="2:3" hidden="1">
      <c r="B27431" s="49" t="s">
        <v>25467</v>
      </c>
      <c r="C27431" s="49" t="s">
        <v>211</v>
      </c>
    </row>
    <row r="27432" spans="2:3" hidden="1">
      <c r="B27432" s="49" t="s">
        <v>25468</v>
      </c>
      <c r="C27432" s="49" t="s">
        <v>211</v>
      </c>
    </row>
    <row r="27433" spans="2:3" hidden="1">
      <c r="B27433" s="49" t="s">
        <v>25469</v>
      </c>
      <c r="C27433" s="49" t="s">
        <v>211</v>
      </c>
    </row>
    <row r="27434" spans="2:3" hidden="1">
      <c r="B27434" s="49" t="s">
        <v>25470</v>
      </c>
      <c r="C27434" s="49" t="s">
        <v>210</v>
      </c>
    </row>
    <row r="27435" spans="2:3" hidden="1">
      <c r="B27435" s="49" t="s">
        <v>25471</v>
      </c>
      <c r="C27435" s="49" t="s">
        <v>210</v>
      </c>
    </row>
    <row r="27436" spans="2:3" hidden="1">
      <c r="B27436" s="49" t="s">
        <v>25472</v>
      </c>
      <c r="C27436" s="49" t="s">
        <v>211</v>
      </c>
    </row>
    <row r="27437" spans="2:3" hidden="1">
      <c r="B27437" s="49" t="s">
        <v>25473</v>
      </c>
      <c r="C27437" s="49" t="s">
        <v>210</v>
      </c>
    </row>
    <row r="27438" spans="2:3" hidden="1">
      <c r="B27438" s="49" t="s">
        <v>25474</v>
      </c>
      <c r="C27438" s="49" t="s">
        <v>210</v>
      </c>
    </row>
    <row r="27439" spans="2:3" hidden="1">
      <c r="B27439" s="49" t="s">
        <v>25475</v>
      </c>
      <c r="C27439" s="49" t="s">
        <v>211</v>
      </c>
    </row>
    <row r="27440" spans="2:3" hidden="1">
      <c r="B27440" s="49" t="s">
        <v>25476</v>
      </c>
      <c r="C27440" s="49" t="s">
        <v>210</v>
      </c>
    </row>
    <row r="27441" spans="2:3" hidden="1">
      <c r="B27441" s="49" t="s">
        <v>25477</v>
      </c>
      <c r="C27441" s="49" t="s">
        <v>210</v>
      </c>
    </row>
    <row r="27442" spans="2:3" hidden="1">
      <c r="B27442" s="49" t="s">
        <v>25478</v>
      </c>
      <c r="C27442" s="49" t="s">
        <v>211</v>
      </c>
    </row>
    <row r="27443" spans="2:3" hidden="1">
      <c r="B27443" s="49" t="s">
        <v>25479</v>
      </c>
      <c r="C27443" s="49" t="s">
        <v>210</v>
      </c>
    </row>
    <row r="27444" spans="2:3" hidden="1">
      <c r="B27444" s="49" t="s">
        <v>25480</v>
      </c>
      <c r="C27444" s="49" t="s">
        <v>210</v>
      </c>
    </row>
    <row r="27445" spans="2:3" hidden="1">
      <c r="B27445" s="49" t="s">
        <v>25481</v>
      </c>
      <c r="C27445" s="49" t="s">
        <v>211</v>
      </c>
    </row>
    <row r="27446" spans="2:3" hidden="1">
      <c r="B27446" s="49" t="s">
        <v>25482</v>
      </c>
      <c r="C27446" s="49" t="s">
        <v>210</v>
      </c>
    </row>
    <row r="27447" spans="2:3" hidden="1">
      <c r="B27447" s="49" t="s">
        <v>25483</v>
      </c>
      <c r="C27447" s="49" t="s">
        <v>210</v>
      </c>
    </row>
    <row r="27448" spans="2:3" hidden="1">
      <c r="B27448" s="49" t="s">
        <v>25484</v>
      </c>
      <c r="C27448" s="49" t="s">
        <v>211</v>
      </c>
    </row>
    <row r="27449" spans="2:3" hidden="1">
      <c r="B27449" s="49" t="s">
        <v>25485</v>
      </c>
      <c r="C27449" s="49" t="s">
        <v>210</v>
      </c>
    </row>
    <row r="27450" spans="2:3" hidden="1">
      <c r="B27450" s="49" t="s">
        <v>25486</v>
      </c>
      <c r="C27450" s="49" t="s">
        <v>210</v>
      </c>
    </row>
    <row r="27451" spans="2:3" hidden="1">
      <c r="B27451" s="49" t="s">
        <v>25487</v>
      </c>
      <c r="C27451" s="49" t="s">
        <v>211</v>
      </c>
    </row>
    <row r="27452" spans="2:3" hidden="1">
      <c r="B27452" s="49" t="s">
        <v>25488</v>
      </c>
      <c r="C27452" s="49" t="s">
        <v>211</v>
      </c>
    </row>
    <row r="27453" spans="2:3" hidden="1">
      <c r="B27453" s="49" t="s">
        <v>25489</v>
      </c>
      <c r="C27453" s="49" t="s">
        <v>211</v>
      </c>
    </row>
    <row r="27454" spans="2:3" hidden="1">
      <c r="B27454" s="49" t="s">
        <v>25490</v>
      </c>
      <c r="C27454" s="49" t="s">
        <v>211</v>
      </c>
    </row>
    <row r="27455" spans="2:3" hidden="1">
      <c r="B27455" s="49" t="s">
        <v>25491</v>
      </c>
      <c r="C27455" s="49" t="s">
        <v>211</v>
      </c>
    </row>
    <row r="27456" spans="2:3" hidden="1">
      <c r="B27456" s="49" t="s">
        <v>25492</v>
      </c>
      <c r="C27456" s="49" t="s">
        <v>211</v>
      </c>
    </row>
    <row r="27457" spans="2:3" hidden="1">
      <c r="B27457" s="49" t="s">
        <v>25493</v>
      </c>
      <c r="C27457" s="49" t="s">
        <v>210</v>
      </c>
    </row>
    <row r="27458" spans="2:3" hidden="1">
      <c r="B27458" s="49" t="s">
        <v>25494</v>
      </c>
      <c r="C27458" s="49" t="s">
        <v>210</v>
      </c>
    </row>
    <row r="27459" spans="2:3" hidden="1">
      <c r="B27459" s="49" t="s">
        <v>25495</v>
      </c>
      <c r="C27459" s="49" t="s">
        <v>210</v>
      </c>
    </row>
    <row r="27460" spans="2:3" hidden="1">
      <c r="B27460" s="49" t="s">
        <v>25496</v>
      </c>
      <c r="C27460" s="49" t="s">
        <v>211</v>
      </c>
    </row>
    <row r="27461" spans="2:3" hidden="1">
      <c r="B27461" s="49" t="s">
        <v>25497</v>
      </c>
      <c r="C27461" s="49" t="s">
        <v>210</v>
      </c>
    </row>
    <row r="27462" spans="2:3" hidden="1">
      <c r="B27462" s="49" t="s">
        <v>25498</v>
      </c>
      <c r="C27462" s="49" t="s">
        <v>210</v>
      </c>
    </row>
    <row r="27463" spans="2:3" hidden="1">
      <c r="B27463" s="49" t="s">
        <v>25499</v>
      </c>
      <c r="C27463" s="49" t="s">
        <v>211</v>
      </c>
    </row>
    <row r="27464" spans="2:3" hidden="1">
      <c r="B27464" s="49" t="s">
        <v>25500</v>
      </c>
      <c r="C27464" s="49" t="s">
        <v>210</v>
      </c>
    </row>
    <row r="27465" spans="2:3" hidden="1">
      <c r="B27465" s="49" t="s">
        <v>25501</v>
      </c>
      <c r="C27465" s="49" t="s">
        <v>210</v>
      </c>
    </row>
    <row r="27466" spans="2:3" hidden="1">
      <c r="B27466" s="49" t="s">
        <v>25502</v>
      </c>
      <c r="C27466" s="49" t="s">
        <v>210</v>
      </c>
    </row>
    <row r="27467" spans="2:3" hidden="1">
      <c r="B27467" s="49" t="s">
        <v>25503</v>
      </c>
      <c r="C27467" s="49" t="s">
        <v>210</v>
      </c>
    </row>
    <row r="27468" spans="2:3" hidden="1">
      <c r="B27468" s="49" t="s">
        <v>25504</v>
      </c>
      <c r="C27468" s="49" t="s">
        <v>210</v>
      </c>
    </row>
    <row r="27469" spans="2:3" hidden="1">
      <c r="B27469" s="49" t="s">
        <v>25505</v>
      </c>
      <c r="C27469" s="49" t="s">
        <v>211</v>
      </c>
    </row>
    <row r="27470" spans="2:3" hidden="1">
      <c r="B27470" s="49" t="s">
        <v>25506</v>
      </c>
      <c r="C27470" s="49" t="s">
        <v>210</v>
      </c>
    </row>
    <row r="27471" spans="2:3" hidden="1">
      <c r="B27471" s="49" t="s">
        <v>25507</v>
      </c>
      <c r="C27471" s="49" t="s">
        <v>210</v>
      </c>
    </row>
    <row r="27472" spans="2:3" hidden="1">
      <c r="B27472" s="49" t="s">
        <v>25508</v>
      </c>
      <c r="C27472" s="49" t="s">
        <v>211</v>
      </c>
    </row>
    <row r="27473" spans="2:3" hidden="1">
      <c r="B27473" s="49" t="s">
        <v>25509</v>
      </c>
      <c r="C27473" s="49" t="s">
        <v>210</v>
      </c>
    </row>
    <row r="27474" spans="2:3" hidden="1">
      <c r="B27474" s="49" t="s">
        <v>25510</v>
      </c>
      <c r="C27474" s="49" t="s">
        <v>210</v>
      </c>
    </row>
    <row r="27475" spans="2:3" hidden="1">
      <c r="B27475" s="49" t="s">
        <v>25511</v>
      </c>
      <c r="C27475" s="49" t="s">
        <v>210</v>
      </c>
    </row>
    <row r="27476" spans="2:3" hidden="1">
      <c r="B27476" s="49" t="s">
        <v>25512</v>
      </c>
      <c r="C27476" s="49" t="s">
        <v>210</v>
      </c>
    </row>
    <row r="27477" spans="2:3" hidden="1">
      <c r="B27477" s="49" t="s">
        <v>25513</v>
      </c>
      <c r="C27477" s="49" t="s">
        <v>210</v>
      </c>
    </row>
    <row r="27478" spans="2:3" hidden="1">
      <c r="B27478" s="49" t="s">
        <v>25514</v>
      </c>
      <c r="C27478" s="49" t="s">
        <v>211</v>
      </c>
    </row>
    <row r="27479" spans="2:3" hidden="1">
      <c r="B27479" s="49" t="s">
        <v>25515</v>
      </c>
      <c r="C27479" s="49" t="s">
        <v>211</v>
      </c>
    </row>
    <row r="27480" spans="2:3" hidden="1">
      <c r="B27480" s="49" t="s">
        <v>25516</v>
      </c>
      <c r="C27480" s="49" t="s">
        <v>211</v>
      </c>
    </row>
    <row r="27481" spans="2:3" hidden="1">
      <c r="B27481" s="49" t="s">
        <v>25517</v>
      </c>
      <c r="C27481" s="49" t="s">
        <v>211</v>
      </c>
    </row>
    <row r="27482" spans="2:3" hidden="1">
      <c r="B27482" s="49" t="s">
        <v>25518</v>
      </c>
      <c r="C27482" s="49" t="s">
        <v>210</v>
      </c>
    </row>
    <row r="27483" spans="2:3" hidden="1">
      <c r="B27483" s="49" t="s">
        <v>25519</v>
      </c>
      <c r="C27483" s="49" t="s">
        <v>210</v>
      </c>
    </row>
    <row r="27484" spans="2:3" hidden="1">
      <c r="B27484" s="49" t="s">
        <v>25520</v>
      </c>
      <c r="C27484" s="49" t="s">
        <v>211</v>
      </c>
    </row>
    <row r="27485" spans="2:3" hidden="1">
      <c r="B27485" s="49" t="s">
        <v>25521</v>
      </c>
      <c r="C27485" s="49" t="s">
        <v>211</v>
      </c>
    </row>
    <row r="27486" spans="2:3" hidden="1">
      <c r="B27486" s="49" t="s">
        <v>25522</v>
      </c>
      <c r="C27486" s="49" t="s">
        <v>211</v>
      </c>
    </row>
    <row r="27487" spans="2:3" hidden="1">
      <c r="B27487" s="49" t="s">
        <v>25523</v>
      </c>
      <c r="C27487" s="49" t="s">
        <v>211</v>
      </c>
    </row>
    <row r="27488" spans="2:3" hidden="1">
      <c r="B27488" s="49" t="s">
        <v>25524</v>
      </c>
      <c r="C27488" s="49" t="s">
        <v>211</v>
      </c>
    </row>
    <row r="27489" spans="2:3" hidden="1">
      <c r="B27489" s="49" t="s">
        <v>25525</v>
      </c>
      <c r="C27489" s="49" t="s">
        <v>211</v>
      </c>
    </row>
    <row r="27490" spans="2:3" hidden="1">
      <c r="B27490" s="49" t="s">
        <v>25526</v>
      </c>
      <c r="C27490" s="49" t="s">
        <v>210</v>
      </c>
    </row>
    <row r="27491" spans="2:3" hidden="1">
      <c r="B27491" s="49" t="s">
        <v>25527</v>
      </c>
      <c r="C27491" s="49" t="s">
        <v>210</v>
      </c>
    </row>
    <row r="27492" spans="2:3" hidden="1">
      <c r="B27492" s="49" t="s">
        <v>25528</v>
      </c>
      <c r="C27492" s="49" t="s">
        <v>210</v>
      </c>
    </row>
    <row r="27493" spans="2:3" hidden="1">
      <c r="B27493" s="49" t="s">
        <v>25529</v>
      </c>
      <c r="C27493" s="49" t="s">
        <v>211</v>
      </c>
    </row>
    <row r="27494" spans="2:3" hidden="1">
      <c r="B27494" s="49" t="s">
        <v>25530</v>
      </c>
      <c r="C27494" s="49" t="s">
        <v>210</v>
      </c>
    </row>
    <row r="27495" spans="2:3" hidden="1">
      <c r="B27495" s="49" t="s">
        <v>25531</v>
      </c>
      <c r="C27495" s="49" t="s">
        <v>210</v>
      </c>
    </row>
    <row r="27496" spans="2:3" hidden="1">
      <c r="B27496" s="49" t="s">
        <v>25532</v>
      </c>
      <c r="C27496" s="49" t="s">
        <v>211</v>
      </c>
    </row>
    <row r="27497" spans="2:3" hidden="1">
      <c r="B27497" s="49" t="s">
        <v>25533</v>
      </c>
      <c r="C27497" s="49" t="s">
        <v>211</v>
      </c>
    </row>
    <row r="27498" spans="2:3" hidden="1">
      <c r="B27498" s="49" t="s">
        <v>25534</v>
      </c>
      <c r="C27498" s="49" t="s">
        <v>211</v>
      </c>
    </row>
    <row r="27499" spans="2:3" hidden="1">
      <c r="B27499" s="49" t="s">
        <v>25535</v>
      </c>
      <c r="C27499" s="49" t="s">
        <v>210</v>
      </c>
    </row>
    <row r="27500" spans="2:3" hidden="1">
      <c r="B27500" s="49" t="s">
        <v>25536</v>
      </c>
      <c r="C27500" s="49" t="s">
        <v>210</v>
      </c>
    </row>
    <row r="27501" spans="2:3" hidden="1">
      <c r="B27501" s="49" t="s">
        <v>25537</v>
      </c>
      <c r="C27501" s="49" t="s">
        <v>210</v>
      </c>
    </row>
    <row r="27502" spans="2:3" hidden="1">
      <c r="B27502" s="49" t="s">
        <v>25538</v>
      </c>
      <c r="C27502" s="49" t="s">
        <v>211</v>
      </c>
    </row>
    <row r="27503" spans="2:3" hidden="1">
      <c r="B27503" s="49" t="s">
        <v>25539</v>
      </c>
      <c r="C27503" s="49" t="s">
        <v>210</v>
      </c>
    </row>
    <row r="27504" spans="2:3" hidden="1">
      <c r="B27504" s="49" t="s">
        <v>25540</v>
      </c>
      <c r="C27504" s="49" t="s">
        <v>210</v>
      </c>
    </row>
    <row r="27505" spans="2:3" hidden="1">
      <c r="B27505" s="49" t="s">
        <v>25541</v>
      </c>
      <c r="C27505" s="49" t="s">
        <v>214</v>
      </c>
    </row>
    <row r="27506" spans="2:3" hidden="1">
      <c r="B27506" s="49" t="s">
        <v>25542</v>
      </c>
      <c r="C27506" s="49" t="s">
        <v>213</v>
      </c>
    </row>
    <row r="27507" spans="2:3" hidden="1">
      <c r="B27507" s="49" t="s">
        <v>25543</v>
      </c>
      <c r="C27507" s="49" t="s">
        <v>214</v>
      </c>
    </row>
    <row r="27508" spans="2:3" hidden="1">
      <c r="B27508" s="49" t="s">
        <v>25544</v>
      </c>
      <c r="C27508" s="49" t="s">
        <v>213</v>
      </c>
    </row>
    <row r="27509" spans="2:3" hidden="1">
      <c r="B27509" s="49" t="s">
        <v>25545</v>
      </c>
      <c r="C27509" s="49" t="s">
        <v>214</v>
      </c>
    </row>
    <row r="27510" spans="2:3" hidden="1">
      <c r="B27510" s="49" t="s">
        <v>25546</v>
      </c>
      <c r="C27510" s="49" t="s">
        <v>214</v>
      </c>
    </row>
    <row r="27511" spans="2:3" hidden="1">
      <c r="B27511" s="49" t="s">
        <v>25547</v>
      </c>
      <c r="C27511" s="49" t="s">
        <v>213</v>
      </c>
    </row>
    <row r="27512" spans="2:3" hidden="1">
      <c r="B27512" s="49" t="s">
        <v>25548</v>
      </c>
      <c r="C27512" s="49" t="s">
        <v>214</v>
      </c>
    </row>
    <row r="27513" spans="2:3" hidden="1">
      <c r="B27513" s="49" t="s">
        <v>25549</v>
      </c>
      <c r="C27513" s="49" t="s">
        <v>213</v>
      </c>
    </row>
    <row r="27514" spans="2:3" hidden="1">
      <c r="B27514" s="49" t="s">
        <v>25550</v>
      </c>
      <c r="C27514" s="49" t="s">
        <v>213</v>
      </c>
    </row>
    <row r="27515" spans="2:3" hidden="1">
      <c r="B27515" s="49" t="s">
        <v>25551</v>
      </c>
      <c r="C27515" s="49" t="s">
        <v>213</v>
      </c>
    </row>
    <row r="27516" spans="2:3" hidden="1">
      <c r="B27516" s="49" t="s">
        <v>25552</v>
      </c>
      <c r="C27516" s="49" t="s">
        <v>31</v>
      </c>
    </row>
    <row r="27517" spans="2:3" hidden="1">
      <c r="B27517" s="49" t="s">
        <v>25553</v>
      </c>
      <c r="C27517" s="49" t="s">
        <v>31</v>
      </c>
    </row>
    <row r="27518" spans="2:3" hidden="1">
      <c r="B27518" s="49" t="s">
        <v>25554</v>
      </c>
      <c r="C27518" s="49" t="s">
        <v>31</v>
      </c>
    </row>
    <row r="27519" spans="2:3" hidden="1">
      <c r="B27519" s="49" t="s">
        <v>25555</v>
      </c>
      <c r="C27519" s="49" t="s">
        <v>214</v>
      </c>
    </row>
    <row r="27520" spans="2:3" hidden="1">
      <c r="B27520" s="49" t="s">
        <v>25556</v>
      </c>
      <c r="C27520" s="49" t="s">
        <v>213</v>
      </c>
    </row>
    <row r="27521" spans="2:3" hidden="1">
      <c r="B27521" s="49" t="s">
        <v>25557</v>
      </c>
      <c r="C27521" s="49" t="s">
        <v>213</v>
      </c>
    </row>
    <row r="27522" spans="2:3" hidden="1">
      <c r="B27522" s="49" t="s">
        <v>25558</v>
      </c>
      <c r="C27522" s="49" t="s">
        <v>213</v>
      </c>
    </row>
    <row r="27523" spans="2:3" hidden="1">
      <c r="B27523" s="49" t="s">
        <v>25559</v>
      </c>
      <c r="C27523" s="49" t="s">
        <v>213</v>
      </c>
    </row>
    <row r="27524" spans="2:3" hidden="1">
      <c r="B27524" s="49" t="s">
        <v>25560</v>
      </c>
      <c r="C27524" s="49" t="s">
        <v>213</v>
      </c>
    </row>
    <row r="27525" spans="2:3" hidden="1">
      <c r="B27525" s="49" t="s">
        <v>25561</v>
      </c>
      <c r="C27525" s="49" t="s">
        <v>213</v>
      </c>
    </row>
    <row r="27526" spans="2:3" hidden="1">
      <c r="B27526" s="49" t="s">
        <v>25562</v>
      </c>
      <c r="C27526" s="49" t="s">
        <v>213</v>
      </c>
    </row>
    <row r="27527" spans="2:3" hidden="1">
      <c r="B27527" s="49" t="s">
        <v>25563</v>
      </c>
      <c r="C27527" s="49" t="s">
        <v>213</v>
      </c>
    </row>
    <row r="27528" spans="2:3" hidden="1">
      <c r="B27528" s="49" t="s">
        <v>25564</v>
      </c>
      <c r="C27528" s="49" t="s">
        <v>213</v>
      </c>
    </row>
    <row r="27529" spans="2:3" hidden="1">
      <c r="B27529" s="49" t="s">
        <v>25565</v>
      </c>
      <c r="C27529" s="49" t="s">
        <v>213</v>
      </c>
    </row>
    <row r="27530" spans="2:3" hidden="1">
      <c r="B27530" s="49" t="s">
        <v>25566</v>
      </c>
      <c r="C27530" s="49" t="s">
        <v>31</v>
      </c>
    </row>
    <row r="27531" spans="2:3" hidden="1">
      <c r="B27531" s="49" t="s">
        <v>25567</v>
      </c>
      <c r="C27531" s="49" t="s">
        <v>31</v>
      </c>
    </row>
    <row r="27532" spans="2:3" hidden="1">
      <c r="B27532" s="49" t="s">
        <v>25568</v>
      </c>
      <c r="C27532" s="49" t="s">
        <v>31</v>
      </c>
    </row>
    <row r="27533" spans="2:3" hidden="1">
      <c r="B27533" s="49" t="s">
        <v>25569</v>
      </c>
      <c r="C27533" s="49" t="s">
        <v>214</v>
      </c>
    </row>
    <row r="27534" spans="2:3" hidden="1">
      <c r="B27534" s="49" t="s">
        <v>25570</v>
      </c>
      <c r="C27534" s="49" t="s">
        <v>214</v>
      </c>
    </row>
    <row r="27535" spans="2:3" hidden="1">
      <c r="B27535" s="49" t="s">
        <v>25571</v>
      </c>
      <c r="C27535" s="49" t="s">
        <v>213</v>
      </c>
    </row>
    <row r="27536" spans="2:3" hidden="1">
      <c r="B27536" s="49" t="s">
        <v>25572</v>
      </c>
      <c r="C27536" s="49" t="s">
        <v>213</v>
      </c>
    </row>
    <row r="27537" spans="2:3" hidden="1">
      <c r="B27537" s="49" t="s">
        <v>25573</v>
      </c>
      <c r="C27537" s="49" t="s">
        <v>213</v>
      </c>
    </row>
    <row r="27538" spans="2:3" hidden="1">
      <c r="B27538" s="49" t="s">
        <v>25574</v>
      </c>
      <c r="C27538" s="49" t="s">
        <v>213</v>
      </c>
    </row>
    <row r="27539" spans="2:3" hidden="1">
      <c r="B27539" s="49" t="s">
        <v>25575</v>
      </c>
      <c r="C27539" s="49" t="s">
        <v>214</v>
      </c>
    </row>
    <row r="27540" spans="2:3" hidden="1">
      <c r="B27540" s="49" t="s">
        <v>25576</v>
      </c>
      <c r="C27540" s="49" t="s">
        <v>213</v>
      </c>
    </row>
    <row r="27541" spans="2:3" hidden="1">
      <c r="B27541" s="49" t="s">
        <v>25577</v>
      </c>
      <c r="C27541" s="49" t="s">
        <v>213</v>
      </c>
    </row>
    <row r="27542" spans="2:3" hidden="1">
      <c r="B27542" s="49" t="s">
        <v>25578</v>
      </c>
      <c r="C27542" s="49" t="s">
        <v>213</v>
      </c>
    </row>
    <row r="27543" spans="2:3" hidden="1">
      <c r="B27543" s="49" t="s">
        <v>25579</v>
      </c>
      <c r="C27543" s="49" t="s">
        <v>213</v>
      </c>
    </row>
    <row r="27544" spans="2:3" hidden="1">
      <c r="B27544" s="49" t="s">
        <v>25580</v>
      </c>
      <c r="C27544" s="49" t="s">
        <v>213</v>
      </c>
    </row>
    <row r="27545" spans="2:3" hidden="1">
      <c r="B27545" s="49" t="s">
        <v>25581</v>
      </c>
      <c r="C27545" s="49" t="s">
        <v>213</v>
      </c>
    </row>
    <row r="27546" spans="2:3" hidden="1">
      <c r="B27546" s="49" t="s">
        <v>25582</v>
      </c>
      <c r="C27546" s="49" t="s">
        <v>213</v>
      </c>
    </row>
    <row r="27547" spans="2:3" hidden="1">
      <c r="B27547" s="49" t="s">
        <v>25583</v>
      </c>
      <c r="C27547" s="49" t="s">
        <v>213</v>
      </c>
    </row>
    <row r="27548" spans="2:3" hidden="1">
      <c r="B27548" s="49" t="s">
        <v>25584</v>
      </c>
      <c r="C27548" s="49" t="s">
        <v>31</v>
      </c>
    </row>
    <row r="27549" spans="2:3" hidden="1">
      <c r="B27549" s="49" t="s">
        <v>25585</v>
      </c>
      <c r="C27549" s="49" t="s">
        <v>31</v>
      </c>
    </row>
    <row r="27550" spans="2:3" hidden="1">
      <c r="B27550" s="49" t="s">
        <v>25586</v>
      </c>
      <c r="C27550" s="49" t="s">
        <v>31</v>
      </c>
    </row>
    <row r="27551" spans="2:3" hidden="1">
      <c r="B27551" s="49" t="s">
        <v>25587</v>
      </c>
      <c r="C27551" s="49" t="s">
        <v>214</v>
      </c>
    </row>
    <row r="27552" spans="2:3" hidden="1">
      <c r="B27552" s="49" t="s">
        <v>25588</v>
      </c>
      <c r="C27552" s="49" t="s">
        <v>214</v>
      </c>
    </row>
    <row r="27553" spans="2:3" hidden="1">
      <c r="B27553" s="49" t="s">
        <v>25589</v>
      </c>
      <c r="C27553" s="49" t="s">
        <v>214</v>
      </c>
    </row>
    <row r="27554" spans="2:3" hidden="1">
      <c r="B27554" s="49" t="s">
        <v>25590</v>
      </c>
      <c r="C27554" s="49" t="s">
        <v>214</v>
      </c>
    </row>
    <row r="27555" spans="2:3" hidden="1">
      <c r="B27555" s="49" t="s">
        <v>25591</v>
      </c>
      <c r="C27555" s="49" t="s">
        <v>214</v>
      </c>
    </row>
    <row r="27556" spans="2:3" hidden="1">
      <c r="B27556" s="49" t="s">
        <v>25592</v>
      </c>
      <c r="C27556" s="49" t="s">
        <v>213</v>
      </c>
    </row>
    <row r="27557" spans="2:3" hidden="1">
      <c r="B27557" s="49" t="s">
        <v>25593</v>
      </c>
      <c r="C27557" s="49" t="s">
        <v>213</v>
      </c>
    </row>
    <row r="27558" spans="2:3" hidden="1">
      <c r="B27558" s="49" t="s">
        <v>25594</v>
      </c>
      <c r="C27558" s="49" t="s">
        <v>213</v>
      </c>
    </row>
    <row r="27559" spans="2:3" hidden="1">
      <c r="B27559" s="49" t="s">
        <v>25595</v>
      </c>
      <c r="C27559" s="49" t="s">
        <v>214</v>
      </c>
    </row>
    <row r="27560" spans="2:3" hidden="1">
      <c r="B27560" s="49" t="s">
        <v>25596</v>
      </c>
      <c r="C27560" s="49" t="s">
        <v>213</v>
      </c>
    </row>
    <row r="27561" spans="2:3" hidden="1">
      <c r="B27561" s="49" t="s">
        <v>25597</v>
      </c>
      <c r="C27561" s="49" t="s">
        <v>213</v>
      </c>
    </row>
    <row r="27562" spans="2:3" hidden="1">
      <c r="B27562" s="49" t="s">
        <v>25598</v>
      </c>
      <c r="C27562" s="49" t="s">
        <v>213</v>
      </c>
    </row>
    <row r="27563" spans="2:3" hidden="1">
      <c r="B27563" s="49" t="s">
        <v>25599</v>
      </c>
      <c r="C27563" s="49" t="s">
        <v>213</v>
      </c>
    </row>
    <row r="27564" spans="2:3" hidden="1">
      <c r="B27564" s="49" t="s">
        <v>25600</v>
      </c>
      <c r="C27564" s="49" t="s">
        <v>213</v>
      </c>
    </row>
    <row r="27565" spans="2:3" hidden="1">
      <c r="B27565" s="49" t="s">
        <v>25601</v>
      </c>
      <c r="C27565" s="49" t="s">
        <v>213</v>
      </c>
    </row>
    <row r="27566" spans="2:3" hidden="1">
      <c r="B27566" s="49" t="s">
        <v>25602</v>
      </c>
      <c r="C27566" s="49" t="s">
        <v>206</v>
      </c>
    </row>
    <row r="27567" spans="2:3" hidden="1">
      <c r="B27567" s="49" t="s">
        <v>25603</v>
      </c>
      <c r="C27567" s="49" t="s">
        <v>206</v>
      </c>
    </row>
    <row r="27568" spans="2:3" hidden="1">
      <c r="B27568" s="49" t="s">
        <v>25604</v>
      </c>
      <c r="C27568" s="49" t="s">
        <v>206</v>
      </c>
    </row>
    <row r="27569" spans="2:3" hidden="1">
      <c r="B27569" s="49" t="s">
        <v>25605</v>
      </c>
      <c r="C27569" s="49" t="s">
        <v>206</v>
      </c>
    </row>
    <row r="27570" spans="2:3" hidden="1">
      <c r="B27570" s="49" t="s">
        <v>25606</v>
      </c>
      <c r="C27570" s="49" t="s">
        <v>206</v>
      </c>
    </row>
    <row r="27571" spans="2:3" hidden="1">
      <c r="B27571" s="49" t="s">
        <v>25607</v>
      </c>
      <c r="C27571" s="49" t="s">
        <v>206</v>
      </c>
    </row>
    <row r="27572" spans="2:3" hidden="1">
      <c r="B27572" s="49" t="s">
        <v>25608</v>
      </c>
      <c r="C27572" s="49" t="s">
        <v>206</v>
      </c>
    </row>
    <row r="27573" spans="2:3" hidden="1">
      <c r="B27573" s="49" t="s">
        <v>25609</v>
      </c>
      <c r="C27573" s="49" t="s">
        <v>206</v>
      </c>
    </row>
    <row r="27574" spans="2:3" hidden="1">
      <c r="B27574" s="49" t="s">
        <v>25610</v>
      </c>
      <c r="C27574" s="49" t="s">
        <v>206</v>
      </c>
    </row>
    <row r="27575" spans="2:3" hidden="1">
      <c r="B27575" s="49" t="s">
        <v>25611</v>
      </c>
      <c r="C27575" s="49" t="s">
        <v>214</v>
      </c>
    </row>
    <row r="27576" spans="2:3" hidden="1">
      <c r="B27576" s="49" t="s">
        <v>25612</v>
      </c>
      <c r="C27576" s="49" t="s">
        <v>213</v>
      </c>
    </row>
    <row r="27577" spans="2:3" hidden="1">
      <c r="B27577" s="49" t="s">
        <v>25613</v>
      </c>
      <c r="C27577" s="49" t="s">
        <v>213</v>
      </c>
    </row>
    <row r="27578" spans="2:3" hidden="1">
      <c r="B27578" s="49" t="s">
        <v>25614</v>
      </c>
      <c r="C27578" s="49" t="s">
        <v>213</v>
      </c>
    </row>
    <row r="27579" spans="2:3" hidden="1">
      <c r="B27579" s="49" t="s">
        <v>25615</v>
      </c>
      <c r="C27579" s="49" t="s">
        <v>213</v>
      </c>
    </row>
    <row r="27580" spans="2:3" hidden="1">
      <c r="B27580" s="49" t="s">
        <v>25616</v>
      </c>
      <c r="C27580" s="49" t="s">
        <v>213</v>
      </c>
    </row>
    <row r="27581" spans="2:3" hidden="1">
      <c r="B27581" s="49" t="s">
        <v>25617</v>
      </c>
      <c r="C27581" s="49" t="s">
        <v>213</v>
      </c>
    </row>
    <row r="27582" spans="2:3" hidden="1">
      <c r="B27582" s="49" t="s">
        <v>25618</v>
      </c>
      <c r="C27582" s="49" t="s">
        <v>213</v>
      </c>
    </row>
    <row r="27583" spans="2:3" hidden="1">
      <c r="B27583" s="49" t="s">
        <v>25619</v>
      </c>
      <c r="C27583" s="49" t="s">
        <v>213</v>
      </c>
    </row>
    <row r="27584" spans="2:3" hidden="1">
      <c r="B27584" s="49" t="s">
        <v>25620</v>
      </c>
      <c r="C27584" s="49" t="s">
        <v>213</v>
      </c>
    </row>
    <row r="27585" spans="2:3" hidden="1">
      <c r="B27585" s="49" t="s">
        <v>25621</v>
      </c>
      <c r="C27585" s="49" t="s">
        <v>213</v>
      </c>
    </row>
    <row r="27586" spans="2:3" hidden="1">
      <c r="B27586" s="49" t="s">
        <v>25622</v>
      </c>
      <c r="C27586" s="49" t="s">
        <v>31</v>
      </c>
    </row>
    <row r="27587" spans="2:3" hidden="1">
      <c r="B27587" s="49" t="s">
        <v>25623</v>
      </c>
      <c r="C27587" s="49" t="s">
        <v>31</v>
      </c>
    </row>
    <row r="27588" spans="2:3" hidden="1">
      <c r="B27588" s="49" t="s">
        <v>25624</v>
      </c>
      <c r="C27588" s="49" t="s">
        <v>31</v>
      </c>
    </row>
    <row r="27589" spans="2:3" hidden="1">
      <c r="B27589" s="49" t="s">
        <v>25625</v>
      </c>
      <c r="C27589" s="49" t="s">
        <v>213</v>
      </c>
    </row>
    <row r="27590" spans="2:3" hidden="1">
      <c r="B27590" s="49" t="s">
        <v>25626</v>
      </c>
      <c r="C27590" s="49" t="s">
        <v>213</v>
      </c>
    </row>
    <row r="27591" spans="2:3" hidden="1">
      <c r="B27591" s="49" t="s">
        <v>25627</v>
      </c>
      <c r="C27591" s="49" t="s">
        <v>213</v>
      </c>
    </row>
    <row r="27592" spans="2:3" hidden="1">
      <c r="B27592" s="49" t="s">
        <v>25628</v>
      </c>
      <c r="C27592" s="49" t="s">
        <v>213</v>
      </c>
    </row>
    <row r="27593" spans="2:3" hidden="1">
      <c r="B27593" s="49" t="s">
        <v>25629</v>
      </c>
      <c r="C27593" s="49" t="s">
        <v>213</v>
      </c>
    </row>
    <row r="27594" spans="2:3" hidden="1">
      <c r="B27594" s="49" t="s">
        <v>25630</v>
      </c>
      <c r="C27594" s="49" t="s">
        <v>213</v>
      </c>
    </row>
    <row r="27595" spans="2:3" hidden="1">
      <c r="B27595" s="49" t="s">
        <v>25631</v>
      </c>
      <c r="C27595" s="49" t="s">
        <v>213</v>
      </c>
    </row>
    <row r="27596" spans="2:3" hidden="1">
      <c r="B27596" s="49" t="s">
        <v>25632</v>
      </c>
      <c r="C27596" s="49" t="s">
        <v>213</v>
      </c>
    </row>
    <row r="27597" spans="2:3" hidden="1">
      <c r="B27597" s="49" t="s">
        <v>25633</v>
      </c>
      <c r="C27597" s="49" t="s">
        <v>213</v>
      </c>
    </row>
    <row r="27598" spans="2:3" hidden="1">
      <c r="B27598" s="49" t="s">
        <v>25634</v>
      </c>
      <c r="C27598" s="49" t="s">
        <v>213</v>
      </c>
    </row>
    <row r="27599" spans="2:3" hidden="1">
      <c r="B27599" s="49" t="s">
        <v>25635</v>
      </c>
      <c r="C27599" s="49" t="s">
        <v>213</v>
      </c>
    </row>
    <row r="27600" spans="2:3" hidden="1">
      <c r="B27600" s="49" t="s">
        <v>25636</v>
      </c>
      <c r="C27600" s="49" t="s">
        <v>31</v>
      </c>
    </row>
    <row r="27601" spans="2:3" hidden="1">
      <c r="B27601" s="49" t="s">
        <v>25637</v>
      </c>
      <c r="C27601" s="49" t="s">
        <v>31</v>
      </c>
    </row>
    <row r="27602" spans="2:3" hidden="1">
      <c r="B27602" s="49" t="s">
        <v>25638</v>
      </c>
      <c r="C27602" s="49" t="s">
        <v>31</v>
      </c>
    </row>
    <row r="27603" spans="2:3" hidden="1">
      <c r="B27603" s="49" t="s">
        <v>25639</v>
      </c>
      <c r="C27603" s="49" t="s">
        <v>213</v>
      </c>
    </row>
    <row r="27604" spans="2:3" hidden="1">
      <c r="B27604" s="49" t="s">
        <v>25640</v>
      </c>
      <c r="C27604" s="49" t="s">
        <v>213</v>
      </c>
    </row>
    <row r="27605" spans="2:3" hidden="1">
      <c r="B27605" s="49" t="s">
        <v>25641</v>
      </c>
      <c r="C27605" s="49" t="s">
        <v>213</v>
      </c>
    </row>
    <row r="27606" spans="2:3" hidden="1">
      <c r="B27606" s="49" t="s">
        <v>25642</v>
      </c>
      <c r="C27606" s="49" t="s">
        <v>213</v>
      </c>
    </row>
    <row r="27607" spans="2:3" hidden="1">
      <c r="B27607" s="49" t="s">
        <v>25643</v>
      </c>
      <c r="C27607" s="49" t="s">
        <v>213</v>
      </c>
    </row>
    <row r="27608" spans="2:3" hidden="1">
      <c r="B27608" s="49" t="s">
        <v>25644</v>
      </c>
      <c r="C27608" s="49" t="s">
        <v>213</v>
      </c>
    </row>
    <row r="27609" spans="2:3" hidden="1">
      <c r="B27609" s="49" t="s">
        <v>25645</v>
      </c>
      <c r="C27609" s="49" t="s">
        <v>213</v>
      </c>
    </row>
    <row r="27610" spans="2:3" hidden="1">
      <c r="B27610" s="49" t="s">
        <v>25646</v>
      </c>
      <c r="C27610" s="49" t="s">
        <v>213</v>
      </c>
    </row>
    <row r="27611" spans="2:3" hidden="1">
      <c r="B27611" s="49" t="s">
        <v>25647</v>
      </c>
      <c r="C27611" s="49" t="s">
        <v>213</v>
      </c>
    </row>
    <row r="27612" spans="2:3" hidden="1">
      <c r="B27612" s="49" t="s">
        <v>25648</v>
      </c>
      <c r="C27612" s="49" t="s">
        <v>213</v>
      </c>
    </row>
    <row r="27613" spans="2:3" hidden="1">
      <c r="B27613" s="49" t="s">
        <v>25649</v>
      </c>
      <c r="C27613" s="49" t="s">
        <v>213</v>
      </c>
    </row>
    <row r="27614" spans="2:3" hidden="1">
      <c r="B27614" s="49" t="s">
        <v>25650</v>
      </c>
      <c r="C27614" s="49" t="s">
        <v>213</v>
      </c>
    </row>
    <row r="27615" spans="2:3" hidden="1">
      <c r="B27615" s="49" t="s">
        <v>25651</v>
      </c>
      <c r="C27615" s="49" t="s">
        <v>213</v>
      </c>
    </row>
    <row r="27616" spans="2:3" hidden="1">
      <c r="B27616" s="49" t="s">
        <v>25652</v>
      </c>
      <c r="C27616" s="49" t="s">
        <v>213</v>
      </c>
    </row>
    <row r="27617" spans="2:3" hidden="1">
      <c r="B27617" s="49" t="s">
        <v>25653</v>
      </c>
      <c r="C27617" s="49" t="s">
        <v>213</v>
      </c>
    </row>
    <row r="27618" spans="2:3" hidden="1">
      <c r="B27618" s="49" t="s">
        <v>25654</v>
      </c>
      <c r="C27618" s="49" t="s">
        <v>31</v>
      </c>
    </row>
    <row r="27619" spans="2:3" hidden="1">
      <c r="B27619" s="49" t="s">
        <v>25655</v>
      </c>
      <c r="C27619" s="49" t="s">
        <v>31</v>
      </c>
    </row>
    <row r="27620" spans="2:3" hidden="1">
      <c r="B27620" s="49" t="s">
        <v>25656</v>
      </c>
      <c r="C27620" s="49" t="s">
        <v>31</v>
      </c>
    </row>
    <row r="27621" spans="2:3" hidden="1">
      <c r="B27621" s="49" t="s">
        <v>25657</v>
      </c>
      <c r="C27621" s="49" t="s">
        <v>214</v>
      </c>
    </row>
    <row r="27622" spans="2:3" hidden="1">
      <c r="B27622" s="49" t="s">
        <v>25658</v>
      </c>
      <c r="C27622" s="49" t="s">
        <v>213</v>
      </c>
    </row>
    <row r="27623" spans="2:3" hidden="1">
      <c r="B27623" s="49" t="s">
        <v>25659</v>
      </c>
      <c r="C27623" s="49" t="s">
        <v>213</v>
      </c>
    </row>
    <row r="27624" spans="2:3" hidden="1">
      <c r="B27624" s="49" t="s">
        <v>25660</v>
      </c>
      <c r="C27624" s="49" t="s">
        <v>213</v>
      </c>
    </row>
    <row r="27625" spans="2:3" hidden="1">
      <c r="B27625" s="49" t="s">
        <v>25661</v>
      </c>
      <c r="C27625" s="49" t="s">
        <v>213</v>
      </c>
    </row>
    <row r="27626" spans="2:3" hidden="1">
      <c r="B27626" s="49" t="s">
        <v>25662</v>
      </c>
      <c r="C27626" s="49" t="s">
        <v>213</v>
      </c>
    </row>
    <row r="27627" spans="2:3" hidden="1">
      <c r="B27627" s="49" t="s">
        <v>25663</v>
      </c>
      <c r="C27627" s="49" t="s">
        <v>213</v>
      </c>
    </row>
    <row r="27628" spans="2:3" hidden="1">
      <c r="B27628" s="49" t="s">
        <v>25664</v>
      </c>
      <c r="C27628" s="49" t="s">
        <v>213</v>
      </c>
    </row>
    <row r="27629" spans="2:3" hidden="1">
      <c r="B27629" s="49" t="s">
        <v>25665</v>
      </c>
      <c r="C27629" s="49" t="s">
        <v>213</v>
      </c>
    </row>
    <row r="27630" spans="2:3" hidden="1">
      <c r="B27630" s="49" t="s">
        <v>25666</v>
      </c>
      <c r="C27630" s="49" t="s">
        <v>213</v>
      </c>
    </row>
    <row r="27631" spans="2:3" hidden="1">
      <c r="B27631" s="49" t="s">
        <v>25667</v>
      </c>
      <c r="C27631" s="49" t="s">
        <v>213</v>
      </c>
    </row>
    <row r="27632" spans="2:3" hidden="1">
      <c r="B27632" s="49" t="s">
        <v>25668</v>
      </c>
      <c r="C27632" s="49" t="s">
        <v>213</v>
      </c>
    </row>
    <row r="27633" spans="2:3" hidden="1">
      <c r="B27633" s="49" t="s">
        <v>25669</v>
      </c>
      <c r="C27633" s="49" t="s">
        <v>213</v>
      </c>
    </row>
    <row r="27634" spans="2:3" hidden="1">
      <c r="B27634" s="49" t="s">
        <v>25670</v>
      </c>
      <c r="C27634" s="49" t="s">
        <v>213</v>
      </c>
    </row>
    <row r="27635" spans="2:3" hidden="1">
      <c r="B27635" s="49" t="s">
        <v>25671</v>
      </c>
      <c r="C27635" s="49" t="s">
        <v>213</v>
      </c>
    </row>
    <row r="27636" spans="2:3" hidden="1">
      <c r="B27636" s="49" t="s">
        <v>25672</v>
      </c>
      <c r="C27636" s="49" t="s">
        <v>206</v>
      </c>
    </row>
    <row r="27637" spans="2:3" hidden="1">
      <c r="B27637" s="49" t="s">
        <v>25673</v>
      </c>
      <c r="C27637" s="49" t="s">
        <v>206</v>
      </c>
    </row>
    <row r="27638" spans="2:3" hidden="1">
      <c r="B27638" s="49" t="s">
        <v>25674</v>
      </c>
      <c r="C27638" s="49" t="s">
        <v>206</v>
      </c>
    </row>
    <row r="27639" spans="2:3" hidden="1">
      <c r="B27639" s="49" t="s">
        <v>25675</v>
      </c>
      <c r="C27639" s="49" t="s">
        <v>206</v>
      </c>
    </row>
    <row r="27640" spans="2:3" hidden="1">
      <c r="B27640" s="49" t="s">
        <v>25676</v>
      </c>
      <c r="C27640" s="49" t="s">
        <v>206</v>
      </c>
    </row>
    <row r="27641" spans="2:3" hidden="1">
      <c r="B27641" s="49" t="s">
        <v>25677</v>
      </c>
      <c r="C27641" s="49" t="s">
        <v>206</v>
      </c>
    </row>
    <row r="27642" spans="2:3" hidden="1">
      <c r="B27642" s="49" t="s">
        <v>25678</v>
      </c>
      <c r="C27642" s="49" t="s">
        <v>206</v>
      </c>
    </row>
    <row r="27643" spans="2:3" hidden="1">
      <c r="B27643" s="49" t="s">
        <v>25679</v>
      </c>
      <c r="C27643" s="49" t="s">
        <v>206</v>
      </c>
    </row>
    <row r="27644" spans="2:3" hidden="1">
      <c r="B27644" s="49" t="s">
        <v>25680</v>
      </c>
      <c r="C27644" s="49" t="s">
        <v>206</v>
      </c>
    </row>
    <row r="27645" spans="2:3" hidden="1">
      <c r="B27645" s="49" t="s">
        <v>25681</v>
      </c>
      <c r="C27645" s="49" t="s">
        <v>214</v>
      </c>
    </row>
    <row r="27646" spans="2:3" hidden="1">
      <c r="B27646" s="49" t="s">
        <v>25682</v>
      </c>
      <c r="C27646" s="49" t="s">
        <v>214</v>
      </c>
    </row>
    <row r="27647" spans="2:3" hidden="1">
      <c r="B27647" s="49" t="s">
        <v>25683</v>
      </c>
      <c r="C27647" s="49" t="s">
        <v>213</v>
      </c>
    </row>
    <row r="27648" spans="2:3" hidden="1">
      <c r="B27648" s="49" t="s">
        <v>25684</v>
      </c>
      <c r="C27648" s="49" t="s">
        <v>213</v>
      </c>
    </row>
    <row r="27649" spans="2:3" hidden="1">
      <c r="B27649" s="49" t="s">
        <v>25685</v>
      </c>
      <c r="C27649" s="49" t="s">
        <v>213</v>
      </c>
    </row>
    <row r="27650" spans="2:3" hidden="1">
      <c r="B27650" s="49" t="s">
        <v>25686</v>
      </c>
      <c r="C27650" s="49" t="s">
        <v>213</v>
      </c>
    </row>
    <row r="27651" spans="2:3" hidden="1">
      <c r="B27651" s="49" t="s">
        <v>25687</v>
      </c>
      <c r="C27651" s="49" t="s">
        <v>214</v>
      </c>
    </row>
    <row r="27652" spans="2:3" hidden="1">
      <c r="B27652" s="49" t="s">
        <v>25688</v>
      </c>
      <c r="C27652" s="49" t="s">
        <v>213</v>
      </c>
    </row>
    <row r="27653" spans="2:3" hidden="1">
      <c r="B27653" s="49" t="s">
        <v>25689</v>
      </c>
      <c r="C27653" s="49" t="s">
        <v>213</v>
      </c>
    </row>
    <row r="27654" spans="2:3" hidden="1">
      <c r="B27654" s="49" t="s">
        <v>25690</v>
      </c>
      <c r="C27654" s="49" t="s">
        <v>213</v>
      </c>
    </row>
    <row r="27655" spans="2:3" hidden="1">
      <c r="B27655" s="49" t="s">
        <v>25691</v>
      </c>
      <c r="C27655" s="49" t="s">
        <v>213</v>
      </c>
    </row>
    <row r="27656" spans="2:3" hidden="1">
      <c r="B27656" s="49" t="s">
        <v>25692</v>
      </c>
      <c r="C27656" s="49" t="s">
        <v>213</v>
      </c>
    </row>
    <row r="27657" spans="2:3" hidden="1">
      <c r="B27657" s="49" t="s">
        <v>25693</v>
      </c>
      <c r="C27657" s="49" t="s">
        <v>213</v>
      </c>
    </row>
    <row r="27658" spans="2:3" hidden="1">
      <c r="B27658" s="49" t="s">
        <v>25694</v>
      </c>
      <c r="C27658" s="49" t="s">
        <v>213</v>
      </c>
    </row>
    <row r="27659" spans="2:3" hidden="1">
      <c r="B27659" s="49" t="s">
        <v>25695</v>
      </c>
      <c r="C27659" s="49" t="s">
        <v>213</v>
      </c>
    </row>
    <row r="27660" spans="2:3" hidden="1">
      <c r="B27660" s="49" t="s">
        <v>25696</v>
      </c>
      <c r="C27660" s="49" t="s">
        <v>31</v>
      </c>
    </row>
    <row r="27661" spans="2:3" hidden="1">
      <c r="B27661" s="49" t="s">
        <v>25697</v>
      </c>
      <c r="C27661" s="49" t="s">
        <v>31</v>
      </c>
    </row>
    <row r="27662" spans="2:3" hidden="1">
      <c r="B27662" s="49" t="s">
        <v>25698</v>
      </c>
      <c r="C27662" s="49" t="s">
        <v>31</v>
      </c>
    </row>
    <row r="27663" spans="2:3" hidden="1">
      <c r="B27663" s="49" t="s">
        <v>25699</v>
      </c>
      <c r="C27663" s="49" t="s">
        <v>213</v>
      </c>
    </row>
    <row r="27664" spans="2:3" hidden="1">
      <c r="B27664" s="49" t="s">
        <v>25700</v>
      </c>
      <c r="C27664" s="49" t="s">
        <v>213</v>
      </c>
    </row>
    <row r="27665" spans="2:3" hidden="1">
      <c r="B27665" s="49" t="s">
        <v>25701</v>
      </c>
      <c r="C27665" s="49" t="s">
        <v>213</v>
      </c>
    </row>
    <row r="27666" spans="2:3" hidden="1">
      <c r="B27666" s="49" t="s">
        <v>25702</v>
      </c>
      <c r="C27666" s="49" t="s">
        <v>213</v>
      </c>
    </row>
    <row r="27667" spans="2:3" hidden="1">
      <c r="B27667" s="49" t="s">
        <v>25703</v>
      </c>
      <c r="C27667" s="49" t="s">
        <v>213</v>
      </c>
    </row>
    <row r="27668" spans="2:3" hidden="1">
      <c r="B27668" s="49" t="s">
        <v>25704</v>
      </c>
      <c r="C27668" s="49" t="s">
        <v>213</v>
      </c>
    </row>
    <row r="27669" spans="2:3" hidden="1">
      <c r="B27669" s="49" t="s">
        <v>25705</v>
      </c>
      <c r="C27669" s="49" t="s">
        <v>213</v>
      </c>
    </row>
    <row r="27670" spans="2:3" hidden="1">
      <c r="B27670" s="49" t="s">
        <v>25706</v>
      </c>
      <c r="C27670" s="49" t="s">
        <v>213</v>
      </c>
    </row>
    <row r="27671" spans="2:3" hidden="1">
      <c r="B27671" s="49" t="s">
        <v>25707</v>
      </c>
      <c r="C27671" s="49" t="s">
        <v>213</v>
      </c>
    </row>
    <row r="27672" spans="2:3" hidden="1">
      <c r="B27672" s="49" t="s">
        <v>25708</v>
      </c>
      <c r="C27672" s="49" t="s">
        <v>213</v>
      </c>
    </row>
    <row r="27673" spans="2:3" hidden="1">
      <c r="B27673" s="49" t="s">
        <v>25709</v>
      </c>
      <c r="C27673" s="49" t="s">
        <v>213</v>
      </c>
    </row>
    <row r="27674" spans="2:3" hidden="1">
      <c r="B27674" s="49" t="s">
        <v>25710</v>
      </c>
      <c r="C27674" s="49" t="s">
        <v>213</v>
      </c>
    </row>
    <row r="27675" spans="2:3" hidden="1">
      <c r="B27675" s="49" t="s">
        <v>25711</v>
      </c>
      <c r="C27675" s="49" t="s">
        <v>213</v>
      </c>
    </row>
    <row r="27676" spans="2:3" hidden="1">
      <c r="B27676" s="49" t="s">
        <v>25712</v>
      </c>
      <c r="C27676" s="49" t="s">
        <v>213</v>
      </c>
    </row>
    <row r="27677" spans="2:3" hidden="1">
      <c r="B27677" s="49" t="s">
        <v>25713</v>
      </c>
      <c r="C27677" s="49" t="s">
        <v>213</v>
      </c>
    </row>
    <row r="27678" spans="2:3" hidden="1">
      <c r="B27678" s="49" t="s">
        <v>25714</v>
      </c>
      <c r="C27678" s="49" t="s">
        <v>31</v>
      </c>
    </row>
    <row r="27679" spans="2:3" hidden="1">
      <c r="B27679" s="49" t="s">
        <v>25715</v>
      </c>
      <c r="C27679" s="49" t="s">
        <v>31</v>
      </c>
    </row>
    <row r="27680" spans="2:3" hidden="1">
      <c r="B27680" s="49" t="s">
        <v>25716</v>
      </c>
      <c r="C27680" s="49" t="s">
        <v>31</v>
      </c>
    </row>
    <row r="27681" spans="2:3" hidden="1">
      <c r="B27681" s="49" t="s">
        <v>25717</v>
      </c>
      <c r="C27681" s="49" t="s">
        <v>214</v>
      </c>
    </row>
    <row r="27682" spans="2:3" hidden="1">
      <c r="B27682" s="49" t="s">
        <v>25718</v>
      </c>
      <c r="C27682" s="49" t="s">
        <v>213</v>
      </c>
    </row>
    <row r="27683" spans="2:3" hidden="1">
      <c r="B27683" s="49" t="s">
        <v>25719</v>
      </c>
      <c r="C27683" s="49" t="s">
        <v>213</v>
      </c>
    </row>
    <row r="27684" spans="2:3" hidden="1">
      <c r="B27684" s="49" t="s">
        <v>25720</v>
      </c>
      <c r="C27684" s="49" t="s">
        <v>213</v>
      </c>
    </row>
    <row r="27685" spans="2:3" hidden="1">
      <c r="B27685" s="49" t="s">
        <v>25721</v>
      </c>
      <c r="C27685" s="49" t="s">
        <v>213</v>
      </c>
    </row>
    <row r="27686" spans="2:3" hidden="1">
      <c r="B27686" s="49" t="s">
        <v>25722</v>
      </c>
      <c r="C27686" s="49" t="s">
        <v>213</v>
      </c>
    </row>
    <row r="27687" spans="2:3" hidden="1">
      <c r="B27687" s="49" t="s">
        <v>25723</v>
      </c>
      <c r="C27687" s="49" t="s">
        <v>213</v>
      </c>
    </row>
    <row r="27688" spans="2:3" hidden="1">
      <c r="B27688" s="49" t="s">
        <v>25724</v>
      </c>
      <c r="C27688" s="49" t="s">
        <v>213</v>
      </c>
    </row>
    <row r="27689" spans="2:3" hidden="1">
      <c r="B27689" s="49" t="s">
        <v>25725</v>
      </c>
      <c r="C27689" s="49" t="s">
        <v>213</v>
      </c>
    </row>
    <row r="27690" spans="2:3" hidden="1">
      <c r="B27690" s="49" t="s">
        <v>25726</v>
      </c>
      <c r="C27690" s="49" t="s">
        <v>213</v>
      </c>
    </row>
    <row r="27691" spans="2:3" hidden="1">
      <c r="B27691" s="49" t="s">
        <v>25727</v>
      </c>
      <c r="C27691" s="49" t="s">
        <v>213</v>
      </c>
    </row>
    <row r="27692" spans="2:3" hidden="1">
      <c r="B27692" s="49" t="s">
        <v>25728</v>
      </c>
      <c r="C27692" s="49" t="s">
        <v>213</v>
      </c>
    </row>
    <row r="27693" spans="2:3" hidden="1">
      <c r="B27693" s="49" t="s">
        <v>25729</v>
      </c>
      <c r="C27693" s="49" t="s">
        <v>213</v>
      </c>
    </row>
    <row r="27694" spans="2:3" hidden="1">
      <c r="B27694" s="49" t="s">
        <v>25730</v>
      </c>
      <c r="C27694" s="49" t="s">
        <v>213</v>
      </c>
    </row>
    <row r="27695" spans="2:3" hidden="1">
      <c r="B27695" s="49" t="s">
        <v>25731</v>
      </c>
      <c r="C27695" s="49" t="s">
        <v>213</v>
      </c>
    </row>
    <row r="27696" spans="2:3" hidden="1">
      <c r="B27696" s="49" t="s">
        <v>25732</v>
      </c>
      <c r="C27696" s="49" t="s">
        <v>213</v>
      </c>
    </row>
    <row r="27697" spans="2:3" hidden="1">
      <c r="B27697" s="49" t="s">
        <v>25733</v>
      </c>
      <c r="C27697" s="49" t="s">
        <v>213</v>
      </c>
    </row>
    <row r="27698" spans="2:3" hidden="1">
      <c r="B27698" s="49" t="s">
        <v>25734</v>
      </c>
      <c r="C27698" s="49" t="s">
        <v>213</v>
      </c>
    </row>
    <row r="27699" spans="2:3" hidden="1">
      <c r="B27699" s="49" t="s">
        <v>25735</v>
      </c>
      <c r="C27699" s="49" t="s">
        <v>213</v>
      </c>
    </row>
    <row r="27700" spans="2:3" hidden="1">
      <c r="B27700" s="49" t="s">
        <v>25736</v>
      </c>
      <c r="C27700" s="49" t="s">
        <v>31</v>
      </c>
    </row>
    <row r="27701" spans="2:3" hidden="1">
      <c r="B27701" s="49" t="s">
        <v>25737</v>
      </c>
      <c r="C27701" s="49" t="s">
        <v>31</v>
      </c>
    </row>
    <row r="27702" spans="2:3" hidden="1">
      <c r="B27702" s="49" t="s">
        <v>25738</v>
      </c>
      <c r="C27702" s="49" t="s">
        <v>31</v>
      </c>
    </row>
    <row r="27703" spans="2:3" hidden="1">
      <c r="B27703" s="49" t="s">
        <v>25739</v>
      </c>
      <c r="C27703" s="49" t="s">
        <v>214</v>
      </c>
    </row>
    <row r="27704" spans="2:3" hidden="1">
      <c r="B27704" s="49" t="s">
        <v>25740</v>
      </c>
      <c r="C27704" s="49" t="s">
        <v>213</v>
      </c>
    </row>
    <row r="27705" spans="2:3" hidden="1">
      <c r="B27705" s="49" t="s">
        <v>25741</v>
      </c>
      <c r="C27705" s="49" t="s">
        <v>213</v>
      </c>
    </row>
    <row r="27706" spans="2:3" hidden="1">
      <c r="B27706" s="49" t="s">
        <v>25742</v>
      </c>
      <c r="C27706" s="49" t="s">
        <v>213</v>
      </c>
    </row>
    <row r="27707" spans="2:3" hidden="1">
      <c r="B27707" s="49" t="s">
        <v>25743</v>
      </c>
      <c r="C27707" s="49" t="s">
        <v>213</v>
      </c>
    </row>
    <row r="27708" spans="2:3" hidden="1">
      <c r="B27708" s="49" t="s">
        <v>25744</v>
      </c>
      <c r="C27708" s="49" t="s">
        <v>213</v>
      </c>
    </row>
    <row r="27709" spans="2:3" hidden="1">
      <c r="B27709" s="49" t="s">
        <v>25745</v>
      </c>
      <c r="C27709" s="49" t="s">
        <v>213</v>
      </c>
    </row>
    <row r="27710" spans="2:3" hidden="1">
      <c r="B27710" s="49" t="s">
        <v>25746</v>
      </c>
      <c r="C27710" s="49" t="s">
        <v>213</v>
      </c>
    </row>
    <row r="27711" spans="2:3" hidden="1">
      <c r="B27711" s="49" t="s">
        <v>25747</v>
      </c>
      <c r="C27711" s="49" t="s">
        <v>213</v>
      </c>
    </row>
    <row r="27712" spans="2:3" hidden="1">
      <c r="B27712" s="49" t="s">
        <v>25748</v>
      </c>
      <c r="C27712" s="49" t="s">
        <v>213</v>
      </c>
    </row>
    <row r="27713" spans="2:3" hidden="1">
      <c r="B27713" s="49" t="s">
        <v>25749</v>
      </c>
      <c r="C27713" s="49" t="s">
        <v>213</v>
      </c>
    </row>
    <row r="27714" spans="2:3" hidden="1">
      <c r="B27714" s="49" t="s">
        <v>25750</v>
      </c>
      <c r="C27714" s="49" t="s">
        <v>213</v>
      </c>
    </row>
    <row r="27715" spans="2:3" hidden="1">
      <c r="B27715" s="49" t="s">
        <v>25751</v>
      </c>
      <c r="C27715" s="49" t="s">
        <v>213</v>
      </c>
    </row>
    <row r="27716" spans="2:3" hidden="1">
      <c r="B27716" s="49" t="s">
        <v>25752</v>
      </c>
      <c r="C27716" s="49" t="s">
        <v>213</v>
      </c>
    </row>
    <row r="27717" spans="2:3" hidden="1">
      <c r="B27717" s="49" t="s">
        <v>25753</v>
      </c>
      <c r="C27717" s="49" t="s">
        <v>213</v>
      </c>
    </row>
    <row r="27718" spans="2:3" hidden="1">
      <c r="B27718" s="49" t="s">
        <v>25754</v>
      </c>
      <c r="C27718" s="49" t="s">
        <v>206</v>
      </c>
    </row>
    <row r="27719" spans="2:3" hidden="1">
      <c r="B27719" s="49" t="s">
        <v>25755</v>
      </c>
      <c r="C27719" s="49" t="s">
        <v>206</v>
      </c>
    </row>
    <row r="27720" spans="2:3" hidden="1">
      <c r="B27720" s="49" t="s">
        <v>25756</v>
      </c>
      <c r="C27720" s="49" t="s">
        <v>206</v>
      </c>
    </row>
    <row r="27721" spans="2:3" hidden="1">
      <c r="B27721" s="49" t="s">
        <v>25757</v>
      </c>
      <c r="C27721" s="49" t="s">
        <v>206</v>
      </c>
    </row>
    <row r="27722" spans="2:3" hidden="1">
      <c r="B27722" s="49" t="s">
        <v>25758</v>
      </c>
      <c r="C27722" s="49" t="s">
        <v>206</v>
      </c>
    </row>
    <row r="27723" spans="2:3" hidden="1">
      <c r="B27723" s="49" t="s">
        <v>25759</v>
      </c>
      <c r="C27723" s="49" t="s">
        <v>206</v>
      </c>
    </row>
    <row r="27724" spans="2:3" hidden="1">
      <c r="B27724" s="49" t="s">
        <v>25760</v>
      </c>
      <c r="C27724" s="49" t="s">
        <v>206</v>
      </c>
    </row>
    <row r="27725" spans="2:3" hidden="1">
      <c r="B27725" s="49" t="s">
        <v>25761</v>
      </c>
      <c r="C27725" s="49" t="s">
        <v>206</v>
      </c>
    </row>
    <row r="27726" spans="2:3" hidden="1">
      <c r="B27726" s="49" t="s">
        <v>25762</v>
      </c>
      <c r="C27726" s="49" t="s">
        <v>206</v>
      </c>
    </row>
    <row r="27727" spans="2:3" hidden="1">
      <c r="B27727" s="49" t="s">
        <v>25763</v>
      </c>
      <c r="C27727" s="49" t="s">
        <v>214</v>
      </c>
    </row>
    <row r="27728" spans="2:3" hidden="1">
      <c r="B27728" s="49" t="s">
        <v>25764</v>
      </c>
      <c r="C27728" s="49" t="s">
        <v>214</v>
      </c>
    </row>
    <row r="27729" spans="2:3" hidden="1">
      <c r="B27729" s="49" t="s">
        <v>25765</v>
      </c>
      <c r="C27729" s="49" t="s">
        <v>214</v>
      </c>
    </row>
    <row r="27730" spans="2:3" hidden="1">
      <c r="B27730" s="49" t="s">
        <v>25766</v>
      </c>
      <c r="C27730" s="49" t="s">
        <v>214</v>
      </c>
    </row>
    <row r="27731" spans="2:3" hidden="1">
      <c r="B27731" s="49" t="s">
        <v>25767</v>
      </c>
      <c r="C27731" s="49" t="s">
        <v>214</v>
      </c>
    </row>
    <row r="27732" spans="2:3" hidden="1">
      <c r="B27732" s="49" t="s">
        <v>25768</v>
      </c>
      <c r="C27732" s="49" t="s">
        <v>213</v>
      </c>
    </row>
    <row r="27733" spans="2:3" hidden="1">
      <c r="B27733" s="49" t="s">
        <v>25769</v>
      </c>
      <c r="C27733" s="49" t="s">
        <v>213</v>
      </c>
    </row>
    <row r="27734" spans="2:3" hidden="1">
      <c r="B27734" s="49" t="s">
        <v>25770</v>
      </c>
      <c r="C27734" s="49" t="s">
        <v>213</v>
      </c>
    </row>
    <row r="27735" spans="2:3" hidden="1">
      <c r="B27735" s="49" t="s">
        <v>25771</v>
      </c>
      <c r="C27735" s="49" t="s">
        <v>214</v>
      </c>
    </row>
    <row r="27736" spans="2:3" hidden="1">
      <c r="B27736" s="49" t="s">
        <v>25772</v>
      </c>
      <c r="C27736" s="49" t="s">
        <v>213</v>
      </c>
    </row>
    <row r="27737" spans="2:3" hidden="1">
      <c r="B27737" s="49" t="s">
        <v>25773</v>
      </c>
      <c r="C27737" s="49" t="s">
        <v>213</v>
      </c>
    </row>
    <row r="27738" spans="2:3" hidden="1">
      <c r="B27738" s="49" t="s">
        <v>25774</v>
      </c>
      <c r="C27738" s="49" t="s">
        <v>213</v>
      </c>
    </row>
    <row r="27739" spans="2:3" hidden="1">
      <c r="B27739" s="49" t="s">
        <v>25775</v>
      </c>
      <c r="C27739" s="49" t="s">
        <v>213</v>
      </c>
    </row>
    <row r="27740" spans="2:3" hidden="1">
      <c r="B27740" s="49" t="s">
        <v>25776</v>
      </c>
      <c r="C27740" s="49" t="s">
        <v>213</v>
      </c>
    </row>
    <row r="27741" spans="2:3" hidden="1">
      <c r="B27741" s="49" t="s">
        <v>25777</v>
      </c>
      <c r="C27741" s="49" t="s">
        <v>213</v>
      </c>
    </row>
    <row r="27742" spans="2:3" hidden="1">
      <c r="B27742" s="49" t="s">
        <v>25778</v>
      </c>
      <c r="C27742" s="49" t="s">
        <v>214</v>
      </c>
    </row>
    <row r="27743" spans="2:3" hidden="1">
      <c r="B27743" s="49" t="s">
        <v>25779</v>
      </c>
      <c r="C27743" s="49" t="s">
        <v>213</v>
      </c>
    </row>
    <row r="27744" spans="2:3" hidden="1">
      <c r="B27744" s="49" t="s">
        <v>25780</v>
      </c>
      <c r="C27744" s="49" t="s">
        <v>213</v>
      </c>
    </row>
    <row r="27745" spans="2:3" hidden="1">
      <c r="B27745" s="49" t="s">
        <v>25781</v>
      </c>
      <c r="C27745" s="49" t="s">
        <v>213</v>
      </c>
    </row>
    <row r="27746" spans="2:3" hidden="1">
      <c r="B27746" s="49" t="s">
        <v>25782</v>
      </c>
      <c r="C27746" s="49" t="s">
        <v>213</v>
      </c>
    </row>
    <row r="27747" spans="2:3" hidden="1">
      <c r="B27747" s="49" t="s">
        <v>25783</v>
      </c>
      <c r="C27747" s="49" t="s">
        <v>213</v>
      </c>
    </row>
    <row r="27748" spans="2:3" hidden="1">
      <c r="B27748" s="49" t="s">
        <v>25784</v>
      </c>
      <c r="C27748" s="49" t="s">
        <v>213</v>
      </c>
    </row>
    <row r="27749" spans="2:3" hidden="1">
      <c r="B27749" s="49" t="s">
        <v>25785</v>
      </c>
      <c r="C27749" s="49" t="s">
        <v>213</v>
      </c>
    </row>
    <row r="27750" spans="2:3" hidden="1">
      <c r="B27750" s="49" t="s">
        <v>25786</v>
      </c>
      <c r="C27750" s="49" t="s">
        <v>213</v>
      </c>
    </row>
    <row r="27751" spans="2:3" hidden="1">
      <c r="B27751" s="49" t="s">
        <v>25787</v>
      </c>
      <c r="C27751" s="49" t="s">
        <v>213</v>
      </c>
    </row>
    <row r="27752" spans="2:3" hidden="1">
      <c r="B27752" s="49" t="s">
        <v>25788</v>
      </c>
      <c r="C27752" s="49" t="s">
        <v>213</v>
      </c>
    </row>
    <row r="27753" spans="2:3" hidden="1">
      <c r="B27753" s="49" t="s">
        <v>25789</v>
      </c>
      <c r="C27753" s="49" t="s">
        <v>213</v>
      </c>
    </row>
    <row r="27754" spans="2:3" hidden="1">
      <c r="B27754" s="49" t="s">
        <v>25790</v>
      </c>
      <c r="C27754" s="49" t="s">
        <v>213</v>
      </c>
    </row>
    <row r="27755" spans="2:3" hidden="1">
      <c r="B27755" s="49" t="s">
        <v>25791</v>
      </c>
      <c r="C27755" s="49" t="s">
        <v>213</v>
      </c>
    </row>
    <row r="27756" spans="2:3" hidden="1">
      <c r="B27756" s="49" t="s">
        <v>25792</v>
      </c>
      <c r="C27756" s="49" t="s">
        <v>213</v>
      </c>
    </row>
    <row r="27757" spans="2:3" hidden="1">
      <c r="B27757" s="49" t="s">
        <v>25793</v>
      </c>
      <c r="C27757" s="49" t="s">
        <v>214</v>
      </c>
    </row>
    <row r="27758" spans="2:3" hidden="1">
      <c r="B27758" s="49" t="s">
        <v>25794</v>
      </c>
      <c r="C27758" s="49" t="s">
        <v>213</v>
      </c>
    </row>
    <row r="27759" spans="2:3" hidden="1">
      <c r="B27759" s="49" t="s">
        <v>25795</v>
      </c>
      <c r="C27759" s="49" t="s">
        <v>213</v>
      </c>
    </row>
    <row r="27760" spans="2:3" hidden="1">
      <c r="B27760" s="49" t="s">
        <v>25796</v>
      </c>
      <c r="C27760" s="49" t="s">
        <v>213</v>
      </c>
    </row>
    <row r="27761" spans="2:3" hidden="1">
      <c r="B27761" s="49" t="s">
        <v>25797</v>
      </c>
      <c r="C27761" s="49" t="s">
        <v>213</v>
      </c>
    </row>
    <row r="27762" spans="2:3" hidden="1">
      <c r="B27762" s="49" t="s">
        <v>25798</v>
      </c>
      <c r="C27762" s="49" t="s">
        <v>213</v>
      </c>
    </row>
    <row r="27763" spans="2:3" hidden="1">
      <c r="B27763" s="49" t="s">
        <v>25799</v>
      </c>
      <c r="C27763" s="49" t="s">
        <v>213</v>
      </c>
    </row>
    <row r="27764" spans="2:3" hidden="1">
      <c r="B27764" s="49" t="s">
        <v>25800</v>
      </c>
      <c r="C27764" s="49" t="s">
        <v>213</v>
      </c>
    </row>
    <row r="27765" spans="2:3" hidden="1">
      <c r="B27765" s="49" t="s">
        <v>25801</v>
      </c>
      <c r="C27765" s="49" t="s">
        <v>213</v>
      </c>
    </row>
    <row r="27766" spans="2:3" hidden="1">
      <c r="B27766" s="49" t="s">
        <v>25802</v>
      </c>
      <c r="C27766" s="49" t="s">
        <v>213</v>
      </c>
    </row>
    <row r="27767" spans="2:3" hidden="1">
      <c r="B27767" s="49" t="s">
        <v>25803</v>
      </c>
      <c r="C27767" s="49" t="s">
        <v>213</v>
      </c>
    </row>
    <row r="27768" spans="2:3" hidden="1">
      <c r="B27768" s="49" t="s">
        <v>25804</v>
      </c>
      <c r="C27768" s="49" t="s">
        <v>213</v>
      </c>
    </row>
    <row r="27769" spans="2:3" hidden="1">
      <c r="B27769" s="49" t="s">
        <v>25805</v>
      </c>
      <c r="C27769" s="49" t="s">
        <v>213</v>
      </c>
    </row>
    <row r="27770" spans="2:3" hidden="1">
      <c r="B27770" s="49" t="s">
        <v>25806</v>
      </c>
      <c r="C27770" s="49" t="s">
        <v>213</v>
      </c>
    </row>
    <row r="27771" spans="2:3" hidden="1">
      <c r="B27771" s="49" t="s">
        <v>25807</v>
      </c>
      <c r="C27771" s="49" t="s">
        <v>213</v>
      </c>
    </row>
    <row r="27772" spans="2:3" hidden="1">
      <c r="B27772" s="49" t="s">
        <v>25808</v>
      </c>
      <c r="C27772" s="49" t="s">
        <v>214</v>
      </c>
    </row>
    <row r="27773" spans="2:3" hidden="1">
      <c r="B27773" s="49" t="s">
        <v>25809</v>
      </c>
      <c r="C27773" s="49" t="s">
        <v>213</v>
      </c>
    </row>
    <row r="27774" spans="2:3" hidden="1">
      <c r="B27774" s="49" t="s">
        <v>25810</v>
      </c>
      <c r="C27774" s="49" t="s">
        <v>213</v>
      </c>
    </row>
    <row r="27775" spans="2:3" hidden="1">
      <c r="B27775" s="49" t="s">
        <v>25811</v>
      </c>
      <c r="C27775" s="49" t="s">
        <v>213</v>
      </c>
    </row>
    <row r="27776" spans="2:3" hidden="1">
      <c r="B27776" s="49" t="s">
        <v>25812</v>
      </c>
      <c r="C27776" s="49" t="s">
        <v>213</v>
      </c>
    </row>
    <row r="27777" spans="2:3" hidden="1">
      <c r="B27777" s="49" t="s">
        <v>25813</v>
      </c>
      <c r="C27777" s="49" t="s">
        <v>213</v>
      </c>
    </row>
    <row r="27778" spans="2:3" hidden="1">
      <c r="B27778" s="49" t="s">
        <v>25814</v>
      </c>
      <c r="C27778" s="49" t="s">
        <v>213</v>
      </c>
    </row>
    <row r="27779" spans="2:3" hidden="1">
      <c r="B27779" s="49" t="s">
        <v>25815</v>
      </c>
      <c r="C27779" s="49" t="s">
        <v>213</v>
      </c>
    </row>
    <row r="27780" spans="2:3" hidden="1">
      <c r="B27780" s="49" t="s">
        <v>25816</v>
      </c>
      <c r="C27780" s="49" t="s">
        <v>213</v>
      </c>
    </row>
    <row r="27781" spans="2:3" hidden="1">
      <c r="B27781" s="49" t="s">
        <v>25817</v>
      </c>
      <c r="C27781" s="49" t="s">
        <v>209</v>
      </c>
    </row>
    <row r="27782" spans="2:3" hidden="1">
      <c r="B27782" s="49" t="s">
        <v>25818</v>
      </c>
      <c r="C27782" s="49" t="s">
        <v>209</v>
      </c>
    </row>
    <row r="27783" spans="2:3" hidden="1">
      <c r="B27783" s="49" t="s">
        <v>25819</v>
      </c>
      <c r="C27783" s="49" t="s">
        <v>209</v>
      </c>
    </row>
    <row r="27784" spans="2:3" hidden="1">
      <c r="B27784" s="49" t="s">
        <v>25820</v>
      </c>
      <c r="C27784" s="49" t="s">
        <v>209</v>
      </c>
    </row>
    <row r="27785" spans="2:3" hidden="1">
      <c r="B27785" s="49" t="s">
        <v>25821</v>
      </c>
      <c r="C27785" s="49" t="s">
        <v>209</v>
      </c>
    </row>
    <row r="27786" spans="2:3" hidden="1">
      <c r="B27786" s="49" t="s">
        <v>25822</v>
      </c>
      <c r="C27786" s="49" t="s">
        <v>209</v>
      </c>
    </row>
    <row r="27787" spans="2:3" hidden="1">
      <c r="B27787" s="49" t="s">
        <v>25823</v>
      </c>
      <c r="C27787" s="49" t="s">
        <v>209</v>
      </c>
    </row>
    <row r="27788" spans="2:3" hidden="1">
      <c r="B27788" s="49" t="s">
        <v>25824</v>
      </c>
      <c r="C27788" s="49" t="s">
        <v>209</v>
      </c>
    </row>
    <row r="27789" spans="2:3" hidden="1">
      <c r="B27789" s="49" t="s">
        <v>25825</v>
      </c>
      <c r="C27789" s="49" t="s">
        <v>209</v>
      </c>
    </row>
    <row r="27790" spans="2:3" hidden="1">
      <c r="B27790" s="49" t="s">
        <v>25826</v>
      </c>
      <c r="C27790" s="49" t="s">
        <v>209</v>
      </c>
    </row>
    <row r="27791" spans="2:3" hidden="1">
      <c r="B27791" s="49" t="s">
        <v>25827</v>
      </c>
      <c r="C27791" s="49" t="s">
        <v>209</v>
      </c>
    </row>
    <row r="27792" spans="2:3" hidden="1">
      <c r="B27792" s="49" t="s">
        <v>25828</v>
      </c>
      <c r="C27792" s="49" t="s">
        <v>209</v>
      </c>
    </row>
    <row r="27793" spans="2:3" hidden="1">
      <c r="B27793" s="49" t="s">
        <v>25829</v>
      </c>
      <c r="C27793" s="49" t="s">
        <v>209</v>
      </c>
    </row>
    <row r="27794" spans="2:3" hidden="1">
      <c r="B27794" s="49" t="s">
        <v>25830</v>
      </c>
      <c r="C27794" s="49" t="s">
        <v>209</v>
      </c>
    </row>
    <row r="27795" spans="2:3" hidden="1">
      <c r="B27795" s="49" t="s">
        <v>25831</v>
      </c>
      <c r="C27795" s="49" t="s">
        <v>209</v>
      </c>
    </row>
    <row r="27796" spans="2:3" hidden="1">
      <c r="B27796" s="49" t="s">
        <v>25832</v>
      </c>
      <c r="C27796" s="49" t="s">
        <v>209</v>
      </c>
    </row>
    <row r="27797" spans="2:3" hidden="1">
      <c r="B27797" s="49" t="s">
        <v>25833</v>
      </c>
      <c r="C27797" s="49" t="s">
        <v>209</v>
      </c>
    </row>
    <row r="27798" spans="2:3" hidden="1">
      <c r="B27798" s="49" t="s">
        <v>25834</v>
      </c>
      <c r="C27798" s="49" t="s">
        <v>209</v>
      </c>
    </row>
    <row r="27799" spans="2:3" hidden="1">
      <c r="B27799" s="49" t="s">
        <v>25835</v>
      </c>
      <c r="C27799" s="49" t="s">
        <v>209</v>
      </c>
    </row>
    <row r="27800" spans="2:3" hidden="1">
      <c r="B27800" s="49" t="s">
        <v>25836</v>
      </c>
      <c r="C27800" s="49" t="s">
        <v>209</v>
      </c>
    </row>
    <row r="27801" spans="2:3" hidden="1">
      <c r="B27801" s="49" t="s">
        <v>25837</v>
      </c>
      <c r="C27801" s="49" t="s">
        <v>209</v>
      </c>
    </row>
    <row r="27802" spans="2:3" hidden="1">
      <c r="B27802" s="49" t="s">
        <v>25838</v>
      </c>
      <c r="C27802" s="49" t="s">
        <v>209</v>
      </c>
    </row>
    <row r="27803" spans="2:3" hidden="1">
      <c r="B27803" s="49" t="s">
        <v>25839</v>
      </c>
      <c r="C27803" s="49" t="s">
        <v>209</v>
      </c>
    </row>
    <row r="27804" spans="2:3" hidden="1">
      <c r="B27804" s="49" t="s">
        <v>25840</v>
      </c>
      <c r="C27804" s="49" t="s">
        <v>209</v>
      </c>
    </row>
    <row r="27805" spans="2:3" hidden="1">
      <c r="B27805" s="49" t="s">
        <v>25841</v>
      </c>
      <c r="C27805" s="49" t="s">
        <v>209</v>
      </c>
    </row>
    <row r="27806" spans="2:3" hidden="1">
      <c r="B27806" s="49" t="s">
        <v>25842</v>
      </c>
      <c r="C27806" s="49" t="s">
        <v>209</v>
      </c>
    </row>
    <row r="27807" spans="2:3" hidden="1">
      <c r="B27807" s="49" t="s">
        <v>25843</v>
      </c>
      <c r="C27807" s="49" t="s">
        <v>209</v>
      </c>
    </row>
    <row r="27808" spans="2:3" hidden="1">
      <c r="B27808" s="49" t="s">
        <v>25844</v>
      </c>
      <c r="C27808" s="49" t="s">
        <v>214</v>
      </c>
    </row>
    <row r="27809" spans="2:3" hidden="1">
      <c r="B27809" s="49" t="s">
        <v>25845</v>
      </c>
      <c r="C27809" s="49" t="s">
        <v>213</v>
      </c>
    </row>
    <row r="27810" spans="2:3" hidden="1">
      <c r="B27810" s="49" t="s">
        <v>25846</v>
      </c>
      <c r="C27810" s="49" t="s">
        <v>213</v>
      </c>
    </row>
    <row r="27811" spans="2:3" hidden="1">
      <c r="B27811" s="49" t="s">
        <v>25847</v>
      </c>
      <c r="C27811" s="49" t="s">
        <v>213</v>
      </c>
    </row>
    <row r="27812" spans="2:3" hidden="1">
      <c r="B27812" s="49" t="s">
        <v>25848</v>
      </c>
      <c r="C27812" s="49" t="s">
        <v>213</v>
      </c>
    </row>
    <row r="27813" spans="2:3" hidden="1">
      <c r="B27813" s="49" t="s">
        <v>25849</v>
      </c>
      <c r="C27813" s="49" t="s">
        <v>213</v>
      </c>
    </row>
    <row r="27814" spans="2:3" hidden="1">
      <c r="B27814" s="49" t="s">
        <v>25850</v>
      </c>
      <c r="C27814" s="49" t="s">
        <v>213</v>
      </c>
    </row>
    <row r="27815" spans="2:3" hidden="1">
      <c r="B27815" s="49" t="s">
        <v>25851</v>
      </c>
      <c r="C27815" s="49" t="s">
        <v>213</v>
      </c>
    </row>
    <row r="27816" spans="2:3" hidden="1">
      <c r="B27816" s="49" t="s">
        <v>25852</v>
      </c>
      <c r="C27816" s="49" t="s">
        <v>213</v>
      </c>
    </row>
    <row r="27817" spans="2:3" hidden="1">
      <c r="B27817" s="49" t="s">
        <v>25853</v>
      </c>
      <c r="C27817" s="49" t="s">
        <v>213</v>
      </c>
    </row>
    <row r="27818" spans="2:3" hidden="1">
      <c r="B27818" s="49" t="s">
        <v>25854</v>
      </c>
      <c r="C27818" s="49" t="s">
        <v>213</v>
      </c>
    </row>
    <row r="27819" spans="2:3" hidden="1">
      <c r="B27819" s="49" t="s">
        <v>25855</v>
      </c>
      <c r="C27819" s="49" t="s">
        <v>31</v>
      </c>
    </row>
    <row r="27820" spans="2:3" hidden="1">
      <c r="B27820" s="49" t="s">
        <v>25856</v>
      </c>
      <c r="C27820" s="49" t="s">
        <v>31</v>
      </c>
    </row>
    <row r="27821" spans="2:3" hidden="1">
      <c r="B27821" s="49" t="s">
        <v>25857</v>
      </c>
      <c r="C27821" s="49" t="s">
        <v>31</v>
      </c>
    </row>
    <row r="27822" spans="2:3" hidden="1">
      <c r="B27822" s="49" t="s">
        <v>25858</v>
      </c>
      <c r="C27822" s="49" t="s">
        <v>213</v>
      </c>
    </row>
    <row r="27823" spans="2:3" hidden="1">
      <c r="B27823" s="49" t="s">
        <v>25859</v>
      </c>
      <c r="C27823" s="49" t="s">
        <v>213</v>
      </c>
    </row>
    <row r="27824" spans="2:3" hidden="1">
      <c r="B27824" s="49" t="s">
        <v>25860</v>
      </c>
      <c r="C27824" s="49" t="s">
        <v>213</v>
      </c>
    </row>
    <row r="27825" spans="2:3" hidden="1">
      <c r="B27825" s="49" t="s">
        <v>25861</v>
      </c>
      <c r="C27825" s="49" t="s">
        <v>213</v>
      </c>
    </row>
    <row r="27826" spans="2:3" hidden="1">
      <c r="B27826" s="49" t="s">
        <v>25862</v>
      </c>
      <c r="C27826" s="49" t="s">
        <v>213</v>
      </c>
    </row>
    <row r="27827" spans="2:3" hidden="1">
      <c r="B27827" s="49" t="s">
        <v>25863</v>
      </c>
      <c r="C27827" s="49" t="s">
        <v>213</v>
      </c>
    </row>
    <row r="27828" spans="2:3" hidden="1">
      <c r="B27828" s="49" t="s">
        <v>25864</v>
      </c>
      <c r="C27828" s="49" t="s">
        <v>213</v>
      </c>
    </row>
    <row r="27829" spans="2:3" hidden="1">
      <c r="B27829" s="49" t="s">
        <v>25865</v>
      </c>
      <c r="C27829" s="49" t="s">
        <v>213</v>
      </c>
    </row>
    <row r="27830" spans="2:3" hidden="1">
      <c r="B27830" s="49" t="s">
        <v>25866</v>
      </c>
      <c r="C27830" s="49" t="s">
        <v>213</v>
      </c>
    </row>
    <row r="27831" spans="2:3" hidden="1">
      <c r="B27831" s="49" t="s">
        <v>25867</v>
      </c>
      <c r="C27831" s="49" t="s">
        <v>213</v>
      </c>
    </row>
    <row r="27832" spans="2:3" hidden="1">
      <c r="B27832" s="49" t="s">
        <v>25868</v>
      </c>
      <c r="C27832" s="49" t="s">
        <v>213</v>
      </c>
    </row>
    <row r="27833" spans="2:3" hidden="1">
      <c r="B27833" s="49" t="s">
        <v>25869</v>
      </c>
      <c r="C27833" s="49" t="s">
        <v>31</v>
      </c>
    </row>
    <row r="27834" spans="2:3" hidden="1">
      <c r="B27834" s="49" t="s">
        <v>25870</v>
      </c>
      <c r="C27834" s="49" t="s">
        <v>31</v>
      </c>
    </row>
    <row r="27835" spans="2:3" hidden="1">
      <c r="B27835" s="49" t="s">
        <v>25871</v>
      </c>
      <c r="C27835" s="49" t="s">
        <v>31</v>
      </c>
    </row>
    <row r="27836" spans="2:3" hidden="1">
      <c r="B27836" s="49" t="s">
        <v>25872</v>
      </c>
      <c r="C27836" s="49" t="s">
        <v>213</v>
      </c>
    </row>
    <row r="27837" spans="2:3" hidden="1">
      <c r="B27837" s="49" t="s">
        <v>25873</v>
      </c>
      <c r="C27837" s="49" t="s">
        <v>213</v>
      </c>
    </row>
    <row r="27838" spans="2:3" hidden="1">
      <c r="B27838" s="49" t="s">
        <v>25874</v>
      </c>
      <c r="C27838" s="49" t="s">
        <v>213</v>
      </c>
    </row>
    <row r="27839" spans="2:3" hidden="1">
      <c r="B27839" s="49" t="s">
        <v>25875</v>
      </c>
      <c r="C27839" s="49" t="s">
        <v>213</v>
      </c>
    </row>
    <row r="27840" spans="2:3" hidden="1">
      <c r="B27840" s="49" t="s">
        <v>25876</v>
      </c>
      <c r="C27840" s="49" t="s">
        <v>213</v>
      </c>
    </row>
    <row r="27841" spans="2:3" hidden="1">
      <c r="B27841" s="49" t="s">
        <v>25877</v>
      </c>
      <c r="C27841" s="49" t="s">
        <v>213</v>
      </c>
    </row>
    <row r="27842" spans="2:3" hidden="1">
      <c r="B27842" s="49" t="s">
        <v>25878</v>
      </c>
      <c r="C27842" s="49" t="s">
        <v>213</v>
      </c>
    </row>
    <row r="27843" spans="2:3" hidden="1">
      <c r="B27843" s="49" t="s">
        <v>25879</v>
      </c>
      <c r="C27843" s="49" t="s">
        <v>213</v>
      </c>
    </row>
    <row r="27844" spans="2:3" hidden="1">
      <c r="B27844" s="49" t="s">
        <v>25880</v>
      </c>
      <c r="C27844" s="49" t="s">
        <v>213</v>
      </c>
    </row>
    <row r="27845" spans="2:3" hidden="1">
      <c r="B27845" s="49" t="s">
        <v>25881</v>
      </c>
      <c r="C27845" s="49" t="s">
        <v>213</v>
      </c>
    </row>
    <row r="27846" spans="2:3" hidden="1">
      <c r="B27846" s="49" t="s">
        <v>25882</v>
      </c>
      <c r="C27846" s="49" t="s">
        <v>213</v>
      </c>
    </row>
    <row r="27847" spans="2:3" hidden="1">
      <c r="B27847" s="49" t="s">
        <v>25883</v>
      </c>
      <c r="C27847" s="49" t="s">
        <v>213</v>
      </c>
    </row>
    <row r="27848" spans="2:3" hidden="1">
      <c r="B27848" s="49" t="s">
        <v>25884</v>
      </c>
      <c r="C27848" s="49" t="s">
        <v>213</v>
      </c>
    </row>
    <row r="27849" spans="2:3" hidden="1">
      <c r="B27849" s="49" t="s">
        <v>25885</v>
      </c>
      <c r="C27849" s="49" t="s">
        <v>213</v>
      </c>
    </row>
    <row r="27850" spans="2:3" hidden="1">
      <c r="B27850" s="49" t="s">
        <v>25886</v>
      </c>
      <c r="C27850" s="49" t="s">
        <v>213</v>
      </c>
    </row>
    <row r="27851" spans="2:3" hidden="1">
      <c r="B27851" s="49" t="s">
        <v>25887</v>
      </c>
      <c r="C27851" s="49" t="s">
        <v>31</v>
      </c>
    </row>
    <row r="27852" spans="2:3" hidden="1">
      <c r="B27852" s="49" t="s">
        <v>25888</v>
      </c>
      <c r="C27852" s="49" t="s">
        <v>31</v>
      </c>
    </row>
    <row r="27853" spans="2:3" hidden="1">
      <c r="B27853" s="49" t="s">
        <v>25889</v>
      </c>
      <c r="C27853" s="49" t="s">
        <v>31</v>
      </c>
    </row>
    <row r="27854" spans="2:3" hidden="1">
      <c r="B27854" s="49" t="s">
        <v>25890</v>
      </c>
      <c r="C27854" s="49" t="s">
        <v>214</v>
      </c>
    </row>
    <row r="27855" spans="2:3" hidden="1">
      <c r="B27855" s="49" t="s">
        <v>25891</v>
      </c>
      <c r="C27855" s="49" t="s">
        <v>213</v>
      </c>
    </row>
    <row r="27856" spans="2:3" hidden="1">
      <c r="B27856" s="49" t="s">
        <v>25892</v>
      </c>
      <c r="C27856" s="49" t="s">
        <v>213</v>
      </c>
    </row>
    <row r="27857" spans="2:3" hidden="1">
      <c r="B27857" s="49" t="s">
        <v>25893</v>
      </c>
      <c r="C27857" s="49" t="s">
        <v>213</v>
      </c>
    </row>
    <row r="27858" spans="2:3" hidden="1">
      <c r="B27858" s="49" t="s">
        <v>25894</v>
      </c>
      <c r="C27858" s="49" t="s">
        <v>213</v>
      </c>
    </row>
    <row r="27859" spans="2:3" hidden="1">
      <c r="B27859" s="49" t="s">
        <v>25895</v>
      </c>
      <c r="C27859" s="49" t="s">
        <v>213</v>
      </c>
    </row>
    <row r="27860" spans="2:3" hidden="1">
      <c r="B27860" s="49" t="s">
        <v>25896</v>
      </c>
      <c r="C27860" s="49" t="s">
        <v>213</v>
      </c>
    </row>
    <row r="27861" spans="2:3" hidden="1">
      <c r="B27861" s="49" t="s">
        <v>25897</v>
      </c>
      <c r="C27861" s="49" t="s">
        <v>213</v>
      </c>
    </row>
    <row r="27862" spans="2:3" hidden="1">
      <c r="B27862" s="49" t="s">
        <v>25898</v>
      </c>
      <c r="C27862" s="49" t="s">
        <v>213</v>
      </c>
    </row>
    <row r="27863" spans="2:3" hidden="1">
      <c r="B27863" s="49" t="s">
        <v>25899</v>
      </c>
      <c r="C27863" s="49" t="s">
        <v>213</v>
      </c>
    </row>
    <row r="27864" spans="2:3" hidden="1">
      <c r="B27864" s="49" t="s">
        <v>25900</v>
      </c>
      <c r="C27864" s="49" t="s">
        <v>213</v>
      </c>
    </row>
    <row r="27865" spans="2:3" hidden="1">
      <c r="B27865" s="49" t="s">
        <v>25901</v>
      </c>
      <c r="C27865" s="49" t="s">
        <v>213</v>
      </c>
    </row>
    <row r="27866" spans="2:3" hidden="1">
      <c r="B27866" s="49" t="s">
        <v>25902</v>
      </c>
      <c r="C27866" s="49" t="s">
        <v>213</v>
      </c>
    </row>
    <row r="27867" spans="2:3" hidden="1">
      <c r="B27867" s="49" t="s">
        <v>25903</v>
      </c>
      <c r="C27867" s="49" t="s">
        <v>213</v>
      </c>
    </row>
    <row r="27868" spans="2:3" hidden="1">
      <c r="B27868" s="49" t="s">
        <v>25904</v>
      </c>
      <c r="C27868" s="49" t="s">
        <v>213</v>
      </c>
    </row>
    <row r="27869" spans="2:3" hidden="1">
      <c r="B27869" s="49" t="s">
        <v>25905</v>
      </c>
      <c r="C27869" s="49" t="s">
        <v>206</v>
      </c>
    </row>
    <row r="27870" spans="2:3" hidden="1">
      <c r="B27870" s="49" t="s">
        <v>25906</v>
      </c>
      <c r="C27870" s="49" t="s">
        <v>206</v>
      </c>
    </row>
    <row r="27871" spans="2:3" hidden="1">
      <c r="B27871" s="49" t="s">
        <v>25907</v>
      </c>
      <c r="C27871" s="49" t="s">
        <v>206</v>
      </c>
    </row>
    <row r="27872" spans="2:3" hidden="1">
      <c r="B27872" s="49" t="s">
        <v>25908</v>
      </c>
      <c r="C27872" s="49" t="s">
        <v>206</v>
      </c>
    </row>
    <row r="27873" spans="2:3" hidden="1">
      <c r="B27873" s="49" t="s">
        <v>25909</v>
      </c>
      <c r="C27873" s="49" t="s">
        <v>206</v>
      </c>
    </row>
    <row r="27874" spans="2:3" hidden="1">
      <c r="B27874" s="49" t="s">
        <v>25910</v>
      </c>
      <c r="C27874" s="49" t="s">
        <v>206</v>
      </c>
    </row>
    <row r="27875" spans="2:3" hidden="1">
      <c r="B27875" s="49" t="s">
        <v>25911</v>
      </c>
      <c r="C27875" s="49" t="s">
        <v>206</v>
      </c>
    </row>
    <row r="27876" spans="2:3" hidden="1">
      <c r="B27876" s="49" t="s">
        <v>25912</v>
      </c>
      <c r="C27876" s="49" t="s">
        <v>206</v>
      </c>
    </row>
    <row r="27877" spans="2:3" hidden="1">
      <c r="B27877" s="49" t="s">
        <v>25913</v>
      </c>
      <c r="C27877" s="49" t="s">
        <v>206</v>
      </c>
    </row>
    <row r="27878" spans="2:3" hidden="1">
      <c r="B27878" s="49" t="s">
        <v>25914</v>
      </c>
      <c r="C27878" s="49" t="s">
        <v>213</v>
      </c>
    </row>
    <row r="27879" spans="2:3" hidden="1">
      <c r="B27879" s="49" t="s">
        <v>25915</v>
      </c>
      <c r="C27879" s="49" t="s">
        <v>213</v>
      </c>
    </row>
    <row r="27880" spans="2:3" hidden="1">
      <c r="B27880" s="49" t="s">
        <v>25916</v>
      </c>
      <c r="C27880" s="49" t="s">
        <v>213</v>
      </c>
    </row>
    <row r="27881" spans="2:3" hidden="1">
      <c r="B27881" s="49" t="s">
        <v>25917</v>
      </c>
      <c r="C27881" s="49" t="s">
        <v>213</v>
      </c>
    </row>
    <row r="27882" spans="2:3" hidden="1">
      <c r="B27882" s="49" t="s">
        <v>25918</v>
      </c>
      <c r="C27882" s="49" t="s">
        <v>213</v>
      </c>
    </row>
    <row r="27883" spans="2:3" hidden="1">
      <c r="B27883" s="49" t="s">
        <v>25919</v>
      </c>
      <c r="C27883" s="49" t="s">
        <v>213</v>
      </c>
    </row>
    <row r="27884" spans="2:3" hidden="1">
      <c r="B27884" s="49" t="s">
        <v>25920</v>
      </c>
      <c r="C27884" s="49" t="s">
        <v>213</v>
      </c>
    </row>
    <row r="27885" spans="2:3" hidden="1">
      <c r="B27885" s="49" t="s">
        <v>25921</v>
      </c>
      <c r="C27885" s="49" t="s">
        <v>213</v>
      </c>
    </row>
    <row r="27886" spans="2:3" hidden="1">
      <c r="B27886" s="49" t="s">
        <v>25922</v>
      </c>
      <c r="C27886" s="49" t="s">
        <v>213</v>
      </c>
    </row>
    <row r="27887" spans="2:3" hidden="1">
      <c r="B27887" s="49" t="s">
        <v>25923</v>
      </c>
      <c r="C27887" s="49" t="s">
        <v>213</v>
      </c>
    </row>
    <row r="27888" spans="2:3" hidden="1">
      <c r="B27888" s="49" t="s">
        <v>25924</v>
      </c>
      <c r="C27888" s="49" t="s">
        <v>213</v>
      </c>
    </row>
    <row r="27889" spans="2:3" hidden="1">
      <c r="B27889" s="49" t="s">
        <v>25925</v>
      </c>
      <c r="C27889" s="49" t="s">
        <v>31</v>
      </c>
    </row>
    <row r="27890" spans="2:3" hidden="1">
      <c r="B27890" s="49" t="s">
        <v>25926</v>
      </c>
      <c r="C27890" s="49" t="s">
        <v>31</v>
      </c>
    </row>
    <row r="27891" spans="2:3" hidden="1">
      <c r="B27891" s="49" t="s">
        <v>25927</v>
      </c>
      <c r="C27891" s="49" t="s">
        <v>31</v>
      </c>
    </row>
    <row r="27892" spans="2:3" hidden="1">
      <c r="B27892" s="49" t="s">
        <v>25928</v>
      </c>
      <c r="C27892" s="49" t="s">
        <v>213</v>
      </c>
    </row>
    <row r="27893" spans="2:3" hidden="1">
      <c r="B27893" s="49" t="s">
        <v>25929</v>
      </c>
      <c r="C27893" s="49" t="s">
        <v>213</v>
      </c>
    </row>
    <row r="27894" spans="2:3" hidden="1">
      <c r="B27894" s="49" t="s">
        <v>25930</v>
      </c>
      <c r="C27894" s="49" t="s">
        <v>213</v>
      </c>
    </row>
    <row r="27895" spans="2:3" hidden="1">
      <c r="B27895" s="49" t="s">
        <v>25931</v>
      </c>
      <c r="C27895" s="49" t="s">
        <v>213</v>
      </c>
    </row>
    <row r="27896" spans="2:3" hidden="1">
      <c r="B27896" s="49" t="s">
        <v>25932</v>
      </c>
      <c r="C27896" s="49" t="s">
        <v>213</v>
      </c>
    </row>
    <row r="27897" spans="2:3" hidden="1">
      <c r="B27897" s="49" t="s">
        <v>25933</v>
      </c>
      <c r="C27897" s="49" t="s">
        <v>213</v>
      </c>
    </row>
    <row r="27898" spans="2:3" hidden="1">
      <c r="B27898" s="49" t="s">
        <v>25934</v>
      </c>
      <c r="C27898" s="49" t="s">
        <v>213</v>
      </c>
    </row>
    <row r="27899" spans="2:3" hidden="1">
      <c r="B27899" s="49" t="s">
        <v>25935</v>
      </c>
      <c r="C27899" s="49" t="s">
        <v>213</v>
      </c>
    </row>
    <row r="27900" spans="2:3" hidden="1">
      <c r="B27900" s="49" t="s">
        <v>25936</v>
      </c>
      <c r="C27900" s="49" t="s">
        <v>213</v>
      </c>
    </row>
    <row r="27901" spans="2:3" hidden="1">
      <c r="B27901" s="49" t="s">
        <v>25937</v>
      </c>
      <c r="C27901" s="49" t="s">
        <v>213</v>
      </c>
    </row>
    <row r="27902" spans="2:3" hidden="1">
      <c r="B27902" s="49" t="s">
        <v>25938</v>
      </c>
      <c r="C27902" s="49" t="s">
        <v>213</v>
      </c>
    </row>
    <row r="27903" spans="2:3" hidden="1">
      <c r="B27903" s="49" t="s">
        <v>25939</v>
      </c>
      <c r="C27903" s="49" t="s">
        <v>213</v>
      </c>
    </row>
    <row r="27904" spans="2:3" hidden="1">
      <c r="B27904" s="49" t="s">
        <v>25940</v>
      </c>
      <c r="C27904" s="49" t="s">
        <v>213</v>
      </c>
    </row>
    <row r="27905" spans="2:3" hidden="1">
      <c r="B27905" s="49" t="s">
        <v>25941</v>
      </c>
      <c r="C27905" s="49" t="s">
        <v>31</v>
      </c>
    </row>
    <row r="27906" spans="2:3" hidden="1">
      <c r="B27906" s="49" t="s">
        <v>25942</v>
      </c>
      <c r="C27906" s="49" t="s">
        <v>31</v>
      </c>
    </row>
    <row r="27907" spans="2:3" hidden="1">
      <c r="B27907" s="49" t="s">
        <v>25943</v>
      </c>
      <c r="C27907" s="49" t="s">
        <v>31</v>
      </c>
    </row>
    <row r="27908" spans="2:3" hidden="1">
      <c r="B27908" s="49" t="s">
        <v>25944</v>
      </c>
      <c r="C27908" s="49" t="s">
        <v>213</v>
      </c>
    </row>
    <row r="27909" spans="2:3" hidden="1">
      <c r="B27909" s="49" t="s">
        <v>25945</v>
      </c>
      <c r="C27909" s="49" t="s">
        <v>213</v>
      </c>
    </row>
    <row r="27910" spans="2:3" hidden="1">
      <c r="B27910" s="49" t="s">
        <v>25946</v>
      </c>
      <c r="C27910" s="49" t="s">
        <v>213</v>
      </c>
    </row>
    <row r="27911" spans="2:3" hidden="1">
      <c r="B27911" s="49" t="s">
        <v>25947</v>
      </c>
      <c r="C27911" s="49" t="s">
        <v>213</v>
      </c>
    </row>
    <row r="27912" spans="2:3" hidden="1">
      <c r="B27912" s="49" t="s">
        <v>25948</v>
      </c>
      <c r="C27912" s="49" t="s">
        <v>213</v>
      </c>
    </row>
    <row r="27913" spans="2:3" hidden="1">
      <c r="B27913" s="49" t="s">
        <v>25949</v>
      </c>
      <c r="C27913" s="49" t="s">
        <v>213</v>
      </c>
    </row>
    <row r="27914" spans="2:3" hidden="1">
      <c r="B27914" s="49" t="s">
        <v>25950</v>
      </c>
      <c r="C27914" s="49" t="s">
        <v>213</v>
      </c>
    </row>
    <row r="27915" spans="2:3" hidden="1">
      <c r="B27915" s="49" t="s">
        <v>25951</v>
      </c>
      <c r="C27915" s="49" t="s">
        <v>213</v>
      </c>
    </row>
    <row r="27916" spans="2:3" hidden="1">
      <c r="B27916" s="49" t="s">
        <v>25952</v>
      </c>
      <c r="C27916" s="49" t="s">
        <v>213</v>
      </c>
    </row>
    <row r="27917" spans="2:3" hidden="1">
      <c r="B27917" s="49" t="s">
        <v>25953</v>
      </c>
      <c r="C27917" s="49" t="s">
        <v>213</v>
      </c>
    </row>
    <row r="27918" spans="2:3" hidden="1">
      <c r="B27918" s="49" t="s">
        <v>25954</v>
      </c>
      <c r="C27918" s="49" t="s">
        <v>213</v>
      </c>
    </row>
    <row r="27919" spans="2:3" hidden="1">
      <c r="B27919" s="49" t="s">
        <v>25955</v>
      </c>
      <c r="C27919" s="49" t="s">
        <v>213</v>
      </c>
    </row>
    <row r="27920" spans="2:3" hidden="1">
      <c r="B27920" s="49" t="s">
        <v>25956</v>
      </c>
      <c r="C27920" s="49" t="s">
        <v>213</v>
      </c>
    </row>
    <row r="27921" spans="2:3" hidden="1">
      <c r="B27921" s="49" t="s">
        <v>25957</v>
      </c>
      <c r="C27921" s="49" t="s">
        <v>213</v>
      </c>
    </row>
    <row r="27922" spans="2:3" hidden="1">
      <c r="B27922" s="49" t="s">
        <v>25958</v>
      </c>
      <c r="C27922" s="49" t="s">
        <v>213</v>
      </c>
    </row>
    <row r="27923" spans="2:3" hidden="1">
      <c r="B27923" s="49" t="s">
        <v>25959</v>
      </c>
      <c r="C27923" s="49" t="s">
        <v>213</v>
      </c>
    </row>
    <row r="27924" spans="2:3" hidden="1">
      <c r="B27924" s="49" t="s">
        <v>25960</v>
      </c>
      <c r="C27924" s="49" t="s">
        <v>31</v>
      </c>
    </row>
    <row r="27925" spans="2:3" hidden="1">
      <c r="B27925" s="49" t="s">
        <v>25961</v>
      </c>
      <c r="C27925" s="49" t="s">
        <v>31</v>
      </c>
    </row>
    <row r="27926" spans="2:3" hidden="1">
      <c r="B27926" s="49" t="s">
        <v>25962</v>
      </c>
      <c r="C27926" s="49" t="s">
        <v>31</v>
      </c>
    </row>
    <row r="27927" spans="2:3" hidden="1">
      <c r="B27927" s="49" t="s">
        <v>25963</v>
      </c>
      <c r="C27927" s="49" t="s">
        <v>213</v>
      </c>
    </row>
    <row r="27928" spans="2:3" hidden="1">
      <c r="B27928" s="49" t="s">
        <v>25964</v>
      </c>
      <c r="C27928" s="49" t="s">
        <v>213</v>
      </c>
    </row>
    <row r="27929" spans="2:3" hidden="1">
      <c r="B27929" s="49" t="s">
        <v>25965</v>
      </c>
      <c r="C27929" s="49" t="s">
        <v>213</v>
      </c>
    </row>
    <row r="27930" spans="2:3" hidden="1">
      <c r="B27930" s="49" t="s">
        <v>25966</v>
      </c>
      <c r="C27930" s="49" t="s">
        <v>213</v>
      </c>
    </row>
    <row r="27931" spans="2:3" hidden="1">
      <c r="B27931" s="49" t="s">
        <v>25967</v>
      </c>
      <c r="C27931" s="49" t="s">
        <v>213</v>
      </c>
    </row>
    <row r="27932" spans="2:3" hidden="1">
      <c r="B27932" s="49" t="s">
        <v>25968</v>
      </c>
      <c r="C27932" s="49" t="s">
        <v>213</v>
      </c>
    </row>
    <row r="27933" spans="2:3" hidden="1">
      <c r="B27933" s="49" t="s">
        <v>25969</v>
      </c>
      <c r="C27933" s="49" t="s">
        <v>213</v>
      </c>
    </row>
    <row r="27934" spans="2:3" hidden="1">
      <c r="B27934" s="49" t="s">
        <v>25970</v>
      </c>
      <c r="C27934" s="49" t="s">
        <v>213</v>
      </c>
    </row>
    <row r="27935" spans="2:3" hidden="1">
      <c r="B27935" s="49" t="s">
        <v>25971</v>
      </c>
      <c r="C27935" s="49" t="s">
        <v>213</v>
      </c>
    </row>
    <row r="27936" spans="2:3" hidden="1">
      <c r="B27936" s="49" t="s">
        <v>25972</v>
      </c>
      <c r="C27936" s="49" t="s">
        <v>213</v>
      </c>
    </row>
    <row r="27937" spans="2:3" hidden="1">
      <c r="B27937" s="49" t="s">
        <v>25973</v>
      </c>
      <c r="C27937" s="49" t="s">
        <v>213</v>
      </c>
    </row>
    <row r="27938" spans="2:3" hidden="1">
      <c r="B27938" s="49" t="s">
        <v>25974</v>
      </c>
      <c r="C27938" s="49" t="s">
        <v>213</v>
      </c>
    </row>
    <row r="27939" spans="2:3" hidden="1">
      <c r="B27939" s="49" t="s">
        <v>25975</v>
      </c>
      <c r="C27939" s="49" t="s">
        <v>213</v>
      </c>
    </row>
    <row r="27940" spans="2:3" hidden="1">
      <c r="B27940" s="49" t="s">
        <v>25976</v>
      </c>
      <c r="C27940" s="49" t="s">
        <v>213</v>
      </c>
    </row>
    <row r="27941" spans="2:3" hidden="1">
      <c r="B27941" s="49" t="s">
        <v>25977</v>
      </c>
      <c r="C27941" s="49" t="s">
        <v>213</v>
      </c>
    </row>
    <row r="27942" spans="2:3" hidden="1">
      <c r="B27942" s="49" t="s">
        <v>25978</v>
      </c>
      <c r="C27942" s="49" t="s">
        <v>206</v>
      </c>
    </row>
    <row r="27943" spans="2:3" hidden="1">
      <c r="B27943" s="49" t="s">
        <v>25979</v>
      </c>
      <c r="C27943" s="49" t="s">
        <v>206</v>
      </c>
    </row>
    <row r="27944" spans="2:3" hidden="1">
      <c r="B27944" s="49" t="s">
        <v>25980</v>
      </c>
      <c r="C27944" s="49" t="s">
        <v>206</v>
      </c>
    </row>
    <row r="27945" spans="2:3" hidden="1">
      <c r="B27945" s="49" t="s">
        <v>25981</v>
      </c>
      <c r="C27945" s="49" t="s">
        <v>206</v>
      </c>
    </row>
    <row r="27946" spans="2:3" hidden="1">
      <c r="B27946" s="49" t="s">
        <v>25982</v>
      </c>
      <c r="C27946" s="49" t="s">
        <v>206</v>
      </c>
    </row>
    <row r="27947" spans="2:3" hidden="1">
      <c r="B27947" s="49" t="s">
        <v>25983</v>
      </c>
      <c r="C27947" s="49" t="s">
        <v>206</v>
      </c>
    </row>
    <row r="27948" spans="2:3" hidden="1">
      <c r="B27948" s="49" t="s">
        <v>25984</v>
      </c>
      <c r="C27948" s="49" t="s">
        <v>206</v>
      </c>
    </row>
    <row r="27949" spans="2:3" hidden="1">
      <c r="B27949" s="49" t="s">
        <v>25985</v>
      </c>
      <c r="C27949" s="49" t="s">
        <v>206</v>
      </c>
    </row>
    <row r="27950" spans="2:3" hidden="1">
      <c r="B27950" s="49" t="s">
        <v>25986</v>
      </c>
      <c r="C27950" s="49" t="s">
        <v>206</v>
      </c>
    </row>
    <row r="27951" spans="2:3" hidden="1">
      <c r="B27951" s="49" t="s">
        <v>25987</v>
      </c>
      <c r="C27951" s="49" t="s">
        <v>213</v>
      </c>
    </row>
    <row r="27952" spans="2:3" hidden="1">
      <c r="B27952" s="49" t="s">
        <v>25988</v>
      </c>
      <c r="C27952" s="49" t="s">
        <v>213</v>
      </c>
    </row>
    <row r="27953" spans="2:3" hidden="1">
      <c r="B27953" s="49" t="s">
        <v>25989</v>
      </c>
      <c r="C27953" s="49" t="s">
        <v>213</v>
      </c>
    </row>
    <row r="27954" spans="2:3" hidden="1">
      <c r="B27954" s="49" t="s">
        <v>25990</v>
      </c>
      <c r="C27954" s="49" t="s">
        <v>213</v>
      </c>
    </row>
    <row r="27955" spans="2:3" hidden="1">
      <c r="B27955" s="49" t="s">
        <v>25991</v>
      </c>
      <c r="C27955" s="49" t="s">
        <v>213</v>
      </c>
    </row>
    <row r="27956" spans="2:3" hidden="1">
      <c r="B27956" s="49" t="s">
        <v>25992</v>
      </c>
      <c r="C27956" s="49" t="s">
        <v>213</v>
      </c>
    </row>
    <row r="27957" spans="2:3" hidden="1">
      <c r="B27957" s="49" t="s">
        <v>25993</v>
      </c>
      <c r="C27957" s="49" t="s">
        <v>213</v>
      </c>
    </row>
    <row r="27958" spans="2:3" hidden="1">
      <c r="B27958" s="49" t="s">
        <v>25994</v>
      </c>
      <c r="C27958" s="49" t="s">
        <v>213</v>
      </c>
    </row>
    <row r="27959" spans="2:3" hidden="1">
      <c r="B27959" s="49" t="s">
        <v>25995</v>
      </c>
      <c r="C27959" s="49" t="s">
        <v>213</v>
      </c>
    </row>
    <row r="27960" spans="2:3" hidden="1">
      <c r="B27960" s="49" t="s">
        <v>25996</v>
      </c>
      <c r="C27960" s="49" t="s">
        <v>213</v>
      </c>
    </row>
    <row r="27961" spans="2:3" hidden="1">
      <c r="B27961" s="49" t="s">
        <v>25997</v>
      </c>
      <c r="C27961" s="49" t="s">
        <v>213</v>
      </c>
    </row>
    <row r="27962" spans="2:3" hidden="1">
      <c r="B27962" s="49" t="s">
        <v>25998</v>
      </c>
      <c r="C27962" s="49" t="s">
        <v>213</v>
      </c>
    </row>
    <row r="27963" spans="2:3" hidden="1">
      <c r="B27963" s="49" t="s">
        <v>25999</v>
      </c>
      <c r="C27963" s="49" t="s">
        <v>213</v>
      </c>
    </row>
    <row r="27964" spans="2:3" hidden="1">
      <c r="B27964" s="49" t="s">
        <v>26000</v>
      </c>
      <c r="C27964" s="49" t="s">
        <v>213</v>
      </c>
    </row>
    <row r="27965" spans="2:3" hidden="1">
      <c r="B27965" s="49" t="s">
        <v>26001</v>
      </c>
      <c r="C27965" s="49" t="s">
        <v>213</v>
      </c>
    </row>
    <row r="27966" spans="2:3" hidden="1">
      <c r="B27966" s="49" t="s">
        <v>26002</v>
      </c>
      <c r="C27966" s="49" t="s">
        <v>31</v>
      </c>
    </row>
    <row r="27967" spans="2:3" hidden="1">
      <c r="B27967" s="49" t="s">
        <v>26003</v>
      </c>
      <c r="C27967" s="49" t="s">
        <v>31</v>
      </c>
    </row>
    <row r="27968" spans="2:3" hidden="1">
      <c r="B27968" s="49" t="s">
        <v>26004</v>
      </c>
      <c r="C27968" s="49" t="s">
        <v>31</v>
      </c>
    </row>
    <row r="27969" spans="2:3" hidden="1">
      <c r="B27969" s="49" t="s">
        <v>26005</v>
      </c>
      <c r="C27969" s="49" t="s">
        <v>213</v>
      </c>
    </row>
    <row r="27970" spans="2:3" hidden="1">
      <c r="B27970" s="49" t="s">
        <v>26006</v>
      </c>
      <c r="C27970" s="49" t="s">
        <v>213</v>
      </c>
    </row>
    <row r="27971" spans="2:3" hidden="1">
      <c r="B27971" s="49" t="s">
        <v>26007</v>
      </c>
      <c r="C27971" s="49" t="s">
        <v>213</v>
      </c>
    </row>
    <row r="27972" spans="2:3" hidden="1">
      <c r="B27972" s="49" t="s">
        <v>26008</v>
      </c>
      <c r="C27972" s="49" t="s">
        <v>213</v>
      </c>
    </row>
    <row r="27973" spans="2:3" hidden="1">
      <c r="B27973" s="49" t="s">
        <v>26009</v>
      </c>
      <c r="C27973" s="49" t="s">
        <v>213</v>
      </c>
    </row>
    <row r="27974" spans="2:3" hidden="1">
      <c r="B27974" s="49" t="s">
        <v>26010</v>
      </c>
      <c r="C27974" s="49" t="s">
        <v>213</v>
      </c>
    </row>
    <row r="27975" spans="2:3" hidden="1">
      <c r="B27975" s="49" t="s">
        <v>26011</v>
      </c>
      <c r="C27975" s="49" t="s">
        <v>213</v>
      </c>
    </row>
    <row r="27976" spans="2:3" hidden="1">
      <c r="B27976" s="49" t="s">
        <v>26012</v>
      </c>
      <c r="C27976" s="49" t="s">
        <v>213</v>
      </c>
    </row>
    <row r="27977" spans="2:3" hidden="1">
      <c r="B27977" s="49" t="s">
        <v>26013</v>
      </c>
      <c r="C27977" s="49" t="s">
        <v>213</v>
      </c>
    </row>
    <row r="27978" spans="2:3" hidden="1">
      <c r="B27978" s="49" t="s">
        <v>26014</v>
      </c>
      <c r="C27978" s="49" t="s">
        <v>213</v>
      </c>
    </row>
    <row r="27979" spans="2:3" hidden="1">
      <c r="B27979" s="49" t="s">
        <v>26015</v>
      </c>
      <c r="C27979" s="49" t="s">
        <v>213</v>
      </c>
    </row>
    <row r="27980" spans="2:3" hidden="1">
      <c r="B27980" s="49" t="s">
        <v>26016</v>
      </c>
      <c r="C27980" s="49" t="s">
        <v>213</v>
      </c>
    </row>
    <row r="27981" spans="2:3" hidden="1">
      <c r="B27981" s="49" t="s">
        <v>26017</v>
      </c>
      <c r="C27981" s="49" t="s">
        <v>213</v>
      </c>
    </row>
    <row r="27982" spans="2:3" hidden="1">
      <c r="B27982" s="49" t="s">
        <v>26018</v>
      </c>
      <c r="C27982" s="49" t="s">
        <v>213</v>
      </c>
    </row>
    <row r="27983" spans="2:3" hidden="1">
      <c r="B27983" s="49" t="s">
        <v>26019</v>
      </c>
      <c r="C27983" s="49" t="s">
        <v>213</v>
      </c>
    </row>
    <row r="27984" spans="2:3" hidden="1">
      <c r="B27984" s="49" t="s">
        <v>26020</v>
      </c>
      <c r="C27984" s="49" t="s">
        <v>213</v>
      </c>
    </row>
    <row r="27985" spans="2:3" hidden="1">
      <c r="B27985" s="49" t="s">
        <v>26021</v>
      </c>
      <c r="C27985" s="49" t="s">
        <v>31</v>
      </c>
    </row>
    <row r="27986" spans="2:3" hidden="1">
      <c r="B27986" s="49" t="s">
        <v>26022</v>
      </c>
      <c r="C27986" s="49" t="s">
        <v>31</v>
      </c>
    </row>
    <row r="27987" spans="2:3" hidden="1">
      <c r="B27987" s="49" t="s">
        <v>26023</v>
      </c>
      <c r="C27987" s="49" t="s">
        <v>31</v>
      </c>
    </row>
    <row r="27988" spans="2:3" hidden="1">
      <c r="B27988" s="49" t="s">
        <v>26024</v>
      </c>
      <c r="C27988" s="49" t="s">
        <v>213</v>
      </c>
    </row>
    <row r="27989" spans="2:3" hidden="1">
      <c r="B27989" s="49" t="s">
        <v>26025</v>
      </c>
      <c r="C27989" s="49" t="s">
        <v>213</v>
      </c>
    </row>
    <row r="27990" spans="2:3" hidden="1">
      <c r="B27990" s="49" t="s">
        <v>26026</v>
      </c>
      <c r="C27990" s="49" t="s">
        <v>213</v>
      </c>
    </row>
    <row r="27991" spans="2:3" hidden="1">
      <c r="B27991" s="49" t="s">
        <v>26027</v>
      </c>
      <c r="C27991" s="49" t="s">
        <v>213</v>
      </c>
    </row>
    <row r="27992" spans="2:3" hidden="1">
      <c r="B27992" s="49" t="s">
        <v>26028</v>
      </c>
      <c r="C27992" s="49" t="s">
        <v>213</v>
      </c>
    </row>
    <row r="27993" spans="2:3" hidden="1">
      <c r="B27993" s="49" t="s">
        <v>26029</v>
      </c>
      <c r="C27993" s="49" t="s">
        <v>213</v>
      </c>
    </row>
    <row r="27994" spans="2:3" hidden="1">
      <c r="B27994" s="49" t="s">
        <v>26030</v>
      </c>
      <c r="C27994" s="49" t="s">
        <v>213</v>
      </c>
    </row>
    <row r="27995" spans="2:3" hidden="1">
      <c r="B27995" s="49" t="s">
        <v>26031</v>
      </c>
      <c r="C27995" s="49" t="s">
        <v>213</v>
      </c>
    </row>
    <row r="27996" spans="2:3" hidden="1">
      <c r="B27996" s="49" t="s">
        <v>26032</v>
      </c>
      <c r="C27996" s="49" t="s">
        <v>213</v>
      </c>
    </row>
    <row r="27997" spans="2:3" hidden="1">
      <c r="B27997" s="49" t="s">
        <v>26033</v>
      </c>
      <c r="C27997" s="49" t="s">
        <v>213</v>
      </c>
    </row>
    <row r="27998" spans="2:3" hidden="1">
      <c r="B27998" s="49" t="s">
        <v>26034</v>
      </c>
      <c r="C27998" s="49" t="s">
        <v>213</v>
      </c>
    </row>
    <row r="27999" spans="2:3" hidden="1">
      <c r="B27999" s="49" t="s">
        <v>26035</v>
      </c>
      <c r="C27999" s="49" t="s">
        <v>213</v>
      </c>
    </row>
    <row r="28000" spans="2:3" hidden="1">
      <c r="B28000" s="49" t="s">
        <v>26036</v>
      </c>
      <c r="C28000" s="49" t="s">
        <v>213</v>
      </c>
    </row>
    <row r="28001" spans="2:3" hidden="1">
      <c r="B28001" s="49" t="s">
        <v>26037</v>
      </c>
      <c r="C28001" s="49" t="s">
        <v>213</v>
      </c>
    </row>
    <row r="28002" spans="2:3" hidden="1">
      <c r="B28002" s="49" t="s">
        <v>26038</v>
      </c>
      <c r="C28002" s="49" t="s">
        <v>213</v>
      </c>
    </row>
    <row r="28003" spans="2:3" hidden="1">
      <c r="B28003" s="49" t="s">
        <v>26039</v>
      </c>
      <c r="C28003" s="49" t="s">
        <v>213</v>
      </c>
    </row>
    <row r="28004" spans="2:3" hidden="1">
      <c r="B28004" s="49" t="s">
        <v>26040</v>
      </c>
      <c r="C28004" s="49" t="s">
        <v>213</v>
      </c>
    </row>
    <row r="28005" spans="2:3" hidden="1">
      <c r="B28005" s="49" t="s">
        <v>26041</v>
      </c>
      <c r="C28005" s="49" t="s">
        <v>213</v>
      </c>
    </row>
    <row r="28006" spans="2:3" hidden="1">
      <c r="B28006" s="49" t="s">
        <v>26042</v>
      </c>
      <c r="C28006" s="49" t="s">
        <v>213</v>
      </c>
    </row>
    <row r="28007" spans="2:3" hidden="1">
      <c r="B28007" s="49" t="s">
        <v>26043</v>
      </c>
      <c r="C28007" s="49" t="s">
        <v>31</v>
      </c>
    </row>
    <row r="28008" spans="2:3" hidden="1">
      <c r="B28008" s="49" t="s">
        <v>26044</v>
      </c>
      <c r="C28008" s="49" t="s">
        <v>31</v>
      </c>
    </row>
    <row r="28009" spans="2:3" hidden="1">
      <c r="B28009" s="49" t="s">
        <v>26045</v>
      </c>
      <c r="C28009" s="49" t="s">
        <v>31</v>
      </c>
    </row>
    <row r="28010" spans="2:3" hidden="1">
      <c r="B28010" s="49" t="s">
        <v>26046</v>
      </c>
      <c r="C28010" s="49" t="s">
        <v>213</v>
      </c>
    </row>
    <row r="28011" spans="2:3" hidden="1">
      <c r="B28011" s="49" t="s">
        <v>26047</v>
      </c>
      <c r="C28011" s="49" t="s">
        <v>213</v>
      </c>
    </row>
    <row r="28012" spans="2:3" hidden="1">
      <c r="B28012" s="49" t="s">
        <v>26048</v>
      </c>
      <c r="C28012" s="49" t="s">
        <v>213</v>
      </c>
    </row>
    <row r="28013" spans="2:3" hidden="1">
      <c r="B28013" s="49" t="s">
        <v>26049</v>
      </c>
      <c r="C28013" s="49" t="s">
        <v>213</v>
      </c>
    </row>
    <row r="28014" spans="2:3" hidden="1">
      <c r="B28014" s="49" t="s">
        <v>26050</v>
      </c>
      <c r="C28014" s="49" t="s">
        <v>213</v>
      </c>
    </row>
    <row r="28015" spans="2:3" hidden="1">
      <c r="B28015" s="49" t="s">
        <v>26051</v>
      </c>
      <c r="C28015" s="49" t="s">
        <v>213</v>
      </c>
    </row>
    <row r="28016" spans="2:3" hidden="1">
      <c r="B28016" s="49" t="s">
        <v>26052</v>
      </c>
      <c r="C28016" s="49" t="s">
        <v>213</v>
      </c>
    </row>
    <row r="28017" spans="2:3" hidden="1">
      <c r="B28017" s="49" t="s">
        <v>26053</v>
      </c>
      <c r="C28017" s="49" t="s">
        <v>213</v>
      </c>
    </row>
    <row r="28018" spans="2:3" hidden="1">
      <c r="B28018" s="49" t="s">
        <v>26054</v>
      </c>
      <c r="C28018" s="49" t="s">
        <v>213</v>
      </c>
    </row>
    <row r="28019" spans="2:3" hidden="1">
      <c r="B28019" s="49" t="s">
        <v>26055</v>
      </c>
      <c r="C28019" s="49" t="s">
        <v>213</v>
      </c>
    </row>
    <row r="28020" spans="2:3" hidden="1">
      <c r="B28020" s="49" t="s">
        <v>26056</v>
      </c>
      <c r="C28020" s="49" t="s">
        <v>213</v>
      </c>
    </row>
    <row r="28021" spans="2:3" hidden="1">
      <c r="B28021" s="49" t="s">
        <v>26057</v>
      </c>
      <c r="C28021" s="49" t="s">
        <v>213</v>
      </c>
    </row>
    <row r="28022" spans="2:3" hidden="1">
      <c r="B28022" s="49" t="s">
        <v>26058</v>
      </c>
      <c r="C28022" s="49" t="s">
        <v>213</v>
      </c>
    </row>
    <row r="28023" spans="2:3" hidden="1">
      <c r="B28023" s="49" t="s">
        <v>26059</v>
      </c>
      <c r="C28023" s="49" t="s">
        <v>213</v>
      </c>
    </row>
    <row r="28024" spans="2:3" hidden="1">
      <c r="B28024" s="49" t="s">
        <v>26060</v>
      </c>
      <c r="C28024" s="49" t="s">
        <v>213</v>
      </c>
    </row>
    <row r="28025" spans="2:3" hidden="1">
      <c r="B28025" s="49" t="s">
        <v>26061</v>
      </c>
      <c r="C28025" s="49" t="s">
        <v>206</v>
      </c>
    </row>
    <row r="28026" spans="2:3" hidden="1">
      <c r="B28026" s="49" t="s">
        <v>26062</v>
      </c>
      <c r="C28026" s="49" t="s">
        <v>206</v>
      </c>
    </row>
    <row r="28027" spans="2:3" hidden="1">
      <c r="B28027" s="49" t="s">
        <v>26063</v>
      </c>
      <c r="C28027" s="49" t="s">
        <v>206</v>
      </c>
    </row>
    <row r="28028" spans="2:3" hidden="1">
      <c r="B28028" s="49" t="s">
        <v>26064</v>
      </c>
      <c r="C28028" s="49" t="s">
        <v>206</v>
      </c>
    </row>
    <row r="28029" spans="2:3" hidden="1">
      <c r="B28029" s="49" t="s">
        <v>26065</v>
      </c>
      <c r="C28029" s="49" t="s">
        <v>206</v>
      </c>
    </row>
    <row r="28030" spans="2:3" hidden="1">
      <c r="B28030" s="49" t="s">
        <v>26066</v>
      </c>
      <c r="C28030" s="49" t="s">
        <v>206</v>
      </c>
    </row>
    <row r="28031" spans="2:3" hidden="1">
      <c r="B28031" s="49" t="s">
        <v>26067</v>
      </c>
      <c r="C28031" s="49" t="s">
        <v>206</v>
      </c>
    </row>
    <row r="28032" spans="2:3" hidden="1">
      <c r="B28032" s="49" t="s">
        <v>26068</v>
      </c>
      <c r="C28032" s="49" t="s">
        <v>206</v>
      </c>
    </row>
    <row r="28033" spans="2:3" hidden="1">
      <c r="B28033" s="49" t="s">
        <v>26069</v>
      </c>
      <c r="C28033" s="49" t="s">
        <v>206</v>
      </c>
    </row>
    <row r="28034" spans="2:3" hidden="1">
      <c r="B28034" s="49" t="s">
        <v>26070</v>
      </c>
      <c r="C28034" s="49" t="s">
        <v>214</v>
      </c>
    </row>
    <row r="28035" spans="2:3" hidden="1">
      <c r="B28035" s="49" t="s">
        <v>26071</v>
      </c>
      <c r="C28035" s="49" t="s">
        <v>213</v>
      </c>
    </row>
    <row r="28036" spans="2:3" hidden="1">
      <c r="B28036" s="49" t="s">
        <v>26072</v>
      </c>
      <c r="C28036" s="49" t="s">
        <v>213</v>
      </c>
    </row>
    <row r="28037" spans="2:3" hidden="1">
      <c r="B28037" s="49" t="s">
        <v>26073</v>
      </c>
      <c r="C28037" s="49" t="s">
        <v>213</v>
      </c>
    </row>
    <row r="28038" spans="2:3" hidden="1">
      <c r="B28038" s="49" t="s">
        <v>26074</v>
      </c>
      <c r="C28038" s="49" t="s">
        <v>213</v>
      </c>
    </row>
    <row r="28039" spans="2:3" hidden="1">
      <c r="B28039" s="49" t="s">
        <v>26075</v>
      </c>
      <c r="C28039" s="49" t="s">
        <v>213</v>
      </c>
    </row>
    <row r="28040" spans="2:3" hidden="1">
      <c r="B28040" s="49" t="s">
        <v>26076</v>
      </c>
      <c r="C28040" s="49" t="s">
        <v>213</v>
      </c>
    </row>
    <row r="28041" spans="2:3" hidden="1">
      <c r="B28041" s="49" t="s">
        <v>26077</v>
      </c>
      <c r="C28041" s="49" t="s">
        <v>213</v>
      </c>
    </row>
    <row r="28042" spans="2:3" hidden="1">
      <c r="B28042" s="49" t="s">
        <v>26078</v>
      </c>
      <c r="C28042" s="49" t="s">
        <v>213</v>
      </c>
    </row>
    <row r="28043" spans="2:3" hidden="1">
      <c r="B28043" s="49" t="s">
        <v>26079</v>
      </c>
      <c r="C28043" s="49" t="s">
        <v>213</v>
      </c>
    </row>
    <row r="28044" spans="2:3" hidden="1">
      <c r="B28044" s="49" t="s">
        <v>26080</v>
      </c>
      <c r="C28044" s="49" t="s">
        <v>213</v>
      </c>
    </row>
    <row r="28045" spans="2:3" hidden="1">
      <c r="B28045" s="49" t="s">
        <v>26081</v>
      </c>
      <c r="C28045" s="49" t="s">
        <v>213</v>
      </c>
    </row>
    <row r="28046" spans="2:3" hidden="1">
      <c r="B28046" s="49" t="s">
        <v>26082</v>
      </c>
      <c r="C28046" s="49" t="s">
        <v>213</v>
      </c>
    </row>
    <row r="28047" spans="2:3" hidden="1">
      <c r="B28047" s="49" t="s">
        <v>26083</v>
      </c>
      <c r="C28047" s="49" t="s">
        <v>213</v>
      </c>
    </row>
    <row r="28048" spans="2:3" hidden="1">
      <c r="B28048" s="49" t="s">
        <v>26084</v>
      </c>
      <c r="C28048" s="49" t="s">
        <v>213</v>
      </c>
    </row>
    <row r="28049" spans="2:3" hidden="1">
      <c r="B28049" s="49" t="s">
        <v>26085</v>
      </c>
      <c r="C28049" s="49" t="s">
        <v>213</v>
      </c>
    </row>
    <row r="28050" spans="2:3" hidden="1">
      <c r="B28050" s="49" t="s">
        <v>26086</v>
      </c>
      <c r="C28050" s="49" t="s">
        <v>213</v>
      </c>
    </row>
    <row r="28051" spans="2:3" hidden="1">
      <c r="B28051" s="49" t="s">
        <v>26087</v>
      </c>
      <c r="C28051" s="49" t="s">
        <v>213</v>
      </c>
    </row>
    <row r="28052" spans="2:3" hidden="1">
      <c r="B28052" s="49" t="s">
        <v>26088</v>
      </c>
      <c r="C28052" s="49" t="s">
        <v>213</v>
      </c>
    </row>
    <row r="28053" spans="2:3" hidden="1">
      <c r="B28053" s="49" t="s">
        <v>26089</v>
      </c>
      <c r="C28053" s="49" t="s">
        <v>213</v>
      </c>
    </row>
    <row r="28054" spans="2:3" hidden="1">
      <c r="B28054" s="49" t="s">
        <v>26090</v>
      </c>
      <c r="C28054" s="49" t="s">
        <v>213</v>
      </c>
    </row>
    <row r="28055" spans="2:3" hidden="1">
      <c r="B28055" s="49" t="s">
        <v>26091</v>
      </c>
      <c r="C28055" s="49" t="s">
        <v>213</v>
      </c>
    </row>
    <row r="28056" spans="2:3" hidden="1">
      <c r="B28056" s="49" t="s">
        <v>26092</v>
      </c>
      <c r="C28056" s="49" t="s">
        <v>213</v>
      </c>
    </row>
    <row r="28057" spans="2:3" hidden="1">
      <c r="B28057" s="49" t="s">
        <v>26093</v>
      </c>
      <c r="C28057" s="49" t="s">
        <v>213</v>
      </c>
    </row>
    <row r="28058" spans="2:3" hidden="1">
      <c r="B28058" s="49" t="s">
        <v>26094</v>
      </c>
      <c r="C28058" s="49" t="s">
        <v>213</v>
      </c>
    </row>
    <row r="28059" spans="2:3" hidden="1">
      <c r="B28059" s="49" t="s">
        <v>26095</v>
      </c>
      <c r="C28059" s="49" t="s">
        <v>213</v>
      </c>
    </row>
    <row r="28060" spans="2:3" hidden="1">
      <c r="B28060" s="49" t="s">
        <v>26096</v>
      </c>
      <c r="C28060" s="49" t="s">
        <v>213</v>
      </c>
    </row>
    <row r="28061" spans="2:3" hidden="1">
      <c r="B28061" s="49" t="s">
        <v>26097</v>
      </c>
      <c r="C28061" s="49" t="s">
        <v>213</v>
      </c>
    </row>
    <row r="28062" spans="2:3" hidden="1">
      <c r="B28062" s="49" t="s">
        <v>26098</v>
      </c>
      <c r="C28062" s="49" t="s">
        <v>213</v>
      </c>
    </row>
    <row r="28063" spans="2:3" hidden="1">
      <c r="B28063" s="49" t="s">
        <v>26099</v>
      </c>
      <c r="C28063" s="49" t="s">
        <v>213</v>
      </c>
    </row>
    <row r="28064" spans="2:3" hidden="1">
      <c r="B28064" s="49" t="s">
        <v>26100</v>
      </c>
      <c r="C28064" s="49" t="s">
        <v>213</v>
      </c>
    </row>
    <row r="28065" spans="2:3" hidden="1">
      <c r="B28065" s="49" t="s">
        <v>26101</v>
      </c>
      <c r="C28065" s="49" t="s">
        <v>213</v>
      </c>
    </row>
    <row r="28066" spans="2:3" hidden="1">
      <c r="B28066" s="49" t="s">
        <v>26102</v>
      </c>
      <c r="C28066" s="49" t="s">
        <v>213</v>
      </c>
    </row>
    <row r="28067" spans="2:3" hidden="1">
      <c r="B28067" s="49" t="s">
        <v>26103</v>
      </c>
      <c r="C28067" s="49" t="s">
        <v>213</v>
      </c>
    </row>
    <row r="28068" spans="2:3" hidden="1">
      <c r="B28068" s="49" t="s">
        <v>26104</v>
      </c>
      <c r="C28068" s="49" t="s">
        <v>213</v>
      </c>
    </row>
    <row r="28069" spans="2:3" hidden="1">
      <c r="B28069" s="49" t="s">
        <v>26105</v>
      </c>
      <c r="C28069" s="49" t="s">
        <v>213</v>
      </c>
    </row>
    <row r="28070" spans="2:3" hidden="1">
      <c r="B28070" s="49" t="s">
        <v>26106</v>
      </c>
      <c r="C28070" s="49" t="s">
        <v>213</v>
      </c>
    </row>
    <row r="28071" spans="2:3" hidden="1">
      <c r="B28071" s="49" t="s">
        <v>26107</v>
      </c>
      <c r="C28071" s="49" t="s">
        <v>213</v>
      </c>
    </row>
    <row r="28072" spans="2:3" hidden="1">
      <c r="B28072" s="49" t="s">
        <v>26108</v>
      </c>
      <c r="C28072" s="49" t="s">
        <v>213</v>
      </c>
    </row>
    <row r="28073" spans="2:3" hidden="1">
      <c r="B28073" s="49" t="s">
        <v>26109</v>
      </c>
      <c r="C28073" s="49" t="s">
        <v>213</v>
      </c>
    </row>
    <row r="28074" spans="2:3" hidden="1">
      <c r="B28074" s="49" t="s">
        <v>26110</v>
      </c>
      <c r="C28074" s="49" t="s">
        <v>213</v>
      </c>
    </row>
    <row r="28075" spans="2:3" hidden="1">
      <c r="B28075" s="49" t="s">
        <v>26111</v>
      </c>
      <c r="C28075" s="49" t="s">
        <v>213</v>
      </c>
    </row>
    <row r="28076" spans="2:3" hidden="1">
      <c r="B28076" s="49" t="s">
        <v>26112</v>
      </c>
      <c r="C28076" s="49" t="s">
        <v>213</v>
      </c>
    </row>
    <row r="28077" spans="2:3" hidden="1">
      <c r="B28077" s="49" t="s">
        <v>26113</v>
      </c>
      <c r="C28077" s="49" t="s">
        <v>213</v>
      </c>
    </row>
    <row r="28078" spans="2:3" hidden="1">
      <c r="B28078" s="49" t="s">
        <v>26114</v>
      </c>
      <c r="C28078" s="49" t="s">
        <v>213</v>
      </c>
    </row>
    <row r="28079" spans="2:3" hidden="1">
      <c r="B28079" s="49" t="s">
        <v>26115</v>
      </c>
      <c r="C28079" s="49" t="s">
        <v>213</v>
      </c>
    </row>
    <row r="28080" spans="2:3" hidden="1">
      <c r="B28080" s="49" t="s">
        <v>26116</v>
      </c>
      <c r="C28080" s="49" t="s">
        <v>213</v>
      </c>
    </row>
    <row r="28081" spans="2:3" hidden="1">
      <c r="B28081" s="49" t="s">
        <v>26117</v>
      </c>
      <c r="C28081" s="49" t="s">
        <v>213</v>
      </c>
    </row>
    <row r="28082" spans="2:3" hidden="1">
      <c r="B28082" s="49" t="s">
        <v>26118</v>
      </c>
      <c r="C28082" s="49" t="s">
        <v>213</v>
      </c>
    </row>
    <row r="28083" spans="2:3" hidden="1">
      <c r="B28083" s="49" t="s">
        <v>26119</v>
      </c>
      <c r="C28083" s="49" t="s">
        <v>213</v>
      </c>
    </row>
    <row r="28084" spans="2:3" hidden="1">
      <c r="B28084" s="49" t="s">
        <v>26120</v>
      </c>
      <c r="C28084" s="49" t="s">
        <v>213</v>
      </c>
    </row>
    <row r="28085" spans="2:3" hidden="1">
      <c r="B28085" s="49" t="s">
        <v>26121</v>
      </c>
      <c r="C28085" s="49" t="s">
        <v>213</v>
      </c>
    </row>
    <row r="28086" spans="2:3" hidden="1">
      <c r="B28086" s="49" t="s">
        <v>26122</v>
      </c>
      <c r="C28086" s="49" t="s">
        <v>213</v>
      </c>
    </row>
    <row r="28087" spans="2:3" hidden="1">
      <c r="B28087" s="49" t="s">
        <v>26123</v>
      </c>
      <c r="C28087" s="49" t="s">
        <v>213</v>
      </c>
    </row>
    <row r="28088" spans="2:3" hidden="1">
      <c r="B28088" s="49" t="s">
        <v>26124</v>
      </c>
      <c r="C28088" s="49" t="s">
        <v>209</v>
      </c>
    </row>
    <row r="28089" spans="2:3" hidden="1">
      <c r="B28089" s="49" t="s">
        <v>26125</v>
      </c>
      <c r="C28089" s="49" t="s">
        <v>209</v>
      </c>
    </row>
    <row r="28090" spans="2:3" hidden="1">
      <c r="B28090" s="49" t="s">
        <v>26126</v>
      </c>
      <c r="C28090" s="49" t="s">
        <v>209</v>
      </c>
    </row>
    <row r="28091" spans="2:3" hidden="1">
      <c r="B28091" s="49" t="s">
        <v>26127</v>
      </c>
      <c r="C28091" s="49" t="s">
        <v>209</v>
      </c>
    </row>
    <row r="28092" spans="2:3" hidden="1">
      <c r="B28092" s="49" t="s">
        <v>26128</v>
      </c>
      <c r="C28092" s="49" t="s">
        <v>209</v>
      </c>
    </row>
    <row r="28093" spans="2:3" hidden="1">
      <c r="B28093" s="49" t="s">
        <v>26129</v>
      </c>
      <c r="C28093" s="49" t="s">
        <v>209</v>
      </c>
    </row>
    <row r="28094" spans="2:3" hidden="1">
      <c r="B28094" s="49" t="s">
        <v>26130</v>
      </c>
      <c r="C28094" s="49" t="s">
        <v>209</v>
      </c>
    </row>
    <row r="28095" spans="2:3" hidden="1">
      <c r="B28095" s="49" t="s">
        <v>26131</v>
      </c>
      <c r="C28095" s="49" t="s">
        <v>209</v>
      </c>
    </row>
    <row r="28096" spans="2:3" hidden="1">
      <c r="B28096" s="49" t="s">
        <v>26132</v>
      </c>
      <c r="C28096" s="49" t="s">
        <v>209</v>
      </c>
    </row>
    <row r="28097" spans="2:3" hidden="1">
      <c r="B28097" s="49" t="s">
        <v>26133</v>
      </c>
      <c r="C28097" s="49" t="s">
        <v>209</v>
      </c>
    </row>
    <row r="28098" spans="2:3" hidden="1">
      <c r="B28098" s="49" t="s">
        <v>26134</v>
      </c>
      <c r="C28098" s="49" t="s">
        <v>209</v>
      </c>
    </row>
    <row r="28099" spans="2:3" hidden="1">
      <c r="B28099" s="49" t="s">
        <v>26135</v>
      </c>
      <c r="C28099" s="49" t="s">
        <v>209</v>
      </c>
    </row>
    <row r="28100" spans="2:3" hidden="1">
      <c r="B28100" s="49" t="s">
        <v>26136</v>
      </c>
      <c r="C28100" s="49" t="s">
        <v>209</v>
      </c>
    </row>
    <row r="28101" spans="2:3" hidden="1">
      <c r="B28101" s="49" t="s">
        <v>26137</v>
      </c>
      <c r="C28101" s="49" t="s">
        <v>209</v>
      </c>
    </row>
    <row r="28102" spans="2:3" hidden="1">
      <c r="B28102" s="49" t="s">
        <v>26138</v>
      </c>
      <c r="C28102" s="49" t="s">
        <v>209</v>
      </c>
    </row>
    <row r="28103" spans="2:3" hidden="1">
      <c r="B28103" s="49" t="s">
        <v>26139</v>
      </c>
      <c r="C28103" s="49" t="s">
        <v>209</v>
      </c>
    </row>
    <row r="28104" spans="2:3" hidden="1">
      <c r="B28104" s="49" t="s">
        <v>26140</v>
      </c>
      <c r="C28104" s="49" t="s">
        <v>209</v>
      </c>
    </row>
    <row r="28105" spans="2:3" hidden="1">
      <c r="B28105" s="49" t="s">
        <v>26141</v>
      </c>
      <c r="C28105" s="49" t="s">
        <v>209</v>
      </c>
    </row>
    <row r="28106" spans="2:3" hidden="1">
      <c r="B28106" s="49" t="s">
        <v>26142</v>
      </c>
      <c r="C28106" s="49" t="s">
        <v>209</v>
      </c>
    </row>
    <row r="28107" spans="2:3" hidden="1">
      <c r="B28107" s="49" t="s">
        <v>26143</v>
      </c>
      <c r="C28107" s="49" t="s">
        <v>209</v>
      </c>
    </row>
    <row r="28108" spans="2:3" hidden="1">
      <c r="B28108" s="49" t="s">
        <v>26144</v>
      </c>
      <c r="C28108" s="49" t="s">
        <v>209</v>
      </c>
    </row>
    <row r="28109" spans="2:3" hidden="1">
      <c r="B28109" s="49" t="s">
        <v>26145</v>
      </c>
      <c r="C28109" s="49" t="s">
        <v>209</v>
      </c>
    </row>
    <row r="28110" spans="2:3" hidden="1">
      <c r="B28110" s="49" t="s">
        <v>26146</v>
      </c>
      <c r="C28110" s="49" t="s">
        <v>209</v>
      </c>
    </row>
    <row r="28111" spans="2:3" hidden="1">
      <c r="B28111" s="49" t="s">
        <v>26147</v>
      </c>
      <c r="C28111" s="49" t="s">
        <v>209</v>
      </c>
    </row>
    <row r="28112" spans="2:3" hidden="1">
      <c r="B28112" s="49" t="s">
        <v>26148</v>
      </c>
      <c r="C28112" s="49" t="s">
        <v>209</v>
      </c>
    </row>
    <row r="28113" spans="2:3" hidden="1">
      <c r="B28113" s="49" t="s">
        <v>26149</v>
      </c>
      <c r="C28113" s="49" t="s">
        <v>209</v>
      </c>
    </row>
    <row r="28114" spans="2:3" hidden="1">
      <c r="B28114" s="49" t="s">
        <v>26150</v>
      </c>
      <c r="C28114" s="49" t="s">
        <v>209</v>
      </c>
    </row>
    <row r="28115" spans="2:3" hidden="1">
      <c r="B28115" s="49" t="s">
        <v>26151</v>
      </c>
      <c r="C28115" s="49" t="s">
        <v>214</v>
      </c>
    </row>
    <row r="28116" spans="2:3" hidden="1">
      <c r="B28116" s="49" t="s">
        <v>26152</v>
      </c>
      <c r="C28116" s="49" t="s">
        <v>214</v>
      </c>
    </row>
    <row r="28117" spans="2:3" hidden="1">
      <c r="B28117" s="49" t="s">
        <v>26153</v>
      </c>
      <c r="C28117" s="49" t="s">
        <v>213</v>
      </c>
    </row>
    <row r="28118" spans="2:3" hidden="1">
      <c r="B28118" s="49" t="s">
        <v>26154</v>
      </c>
      <c r="C28118" s="49" t="s">
        <v>213</v>
      </c>
    </row>
    <row r="28119" spans="2:3" hidden="1">
      <c r="B28119" s="49" t="s">
        <v>26155</v>
      </c>
      <c r="C28119" s="49" t="s">
        <v>213</v>
      </c>
    </row>
    <row r="28120" spans="2:3" hidden="1">
      <c r="B28120" s="49" t="s">
        <v>26156</v>
      </c>
      <c r="C28120" s="49" t="s">
        <v>213</v>
      </c>
    </row>
    <row r="28121" spans="2:3" hidden="1">
      <c r="B28121" s="49" t="s">
        <v>26157</v>
      </c>
      <c r="C28121" s="49" t="s">
        <v>214</v>
      </c>
    </row>
    <row r="28122" spans="2:3" hidden="1">
      <c r="B28122" s="49" t="s">
        <v>26158</v>
      </c>
      <c r="C28122" s="49" t="s">
        <v>213</v>
      </c>
    </row>
    <row r="28123" spans="2:3" hidden="1">
      <c r="B28123" s="49" t="s">
        <v>26159</v>
      </c>
      <c r="C28123" s="49" t="s">
        <v>213</v>
      </c>
    </row>
    <row r="28124" spans="2:3" hidden="1">
      <c r="B28124" s="49" t="s">
        <v>26160</v>
      </c>
      <c r="C28124" s="49" t="s">
        <v>213</v>
      </c>
    </row>
    <row r="28125" spans="2:3" hidden="1">
      <c r="B28125" s="49" t="s">
        <v>26161</v>
      </c>
      <c r="C28125" s="49" t="s">
        <v>213</v>
      </c>
    </row>
    <row r="28126" spans="2:3" hidden="1">
      <c r="B28126" s="49" t="s">
        <v>26162</v>
      </c>
      <c r="C28126" s="49" t="s">
        <v>213</v>
      </c>
    </row>
    <row r="28127" spans="2:3" hidden="1">
      <c r="B28127" s="49" t="s">
        <v>26163</v>
      </c>
      <c r="C28127" s="49" t="s">
        <v>213</v>
      </c>
    </row>
    <row r="28128" spans="2:3" hidden="1">
      <c r="B28128" s="49" t="s">
        <v>26164</v>
      </c>
      <c r="C28128" s="49" t="s">
        <v>213</v>
      </c>
    </row>
    <row r="28129" spans="2:3" hidden="1">
      <c r="B28129" s="49" t="s">
        <v>26165</v>
      </c>
      <c r="C28129" s="49" t="s">
        <v>213</v>
      </c>
    </row>
    <row r="28130" spans="2:3" hidden="1">
      <c r="B28130" s="49" t="s">
        <v>26166</v>
      </c>
      <c r="C28130" s="49" t="s">
        <v>31</v>
      </c>
    </row>
    <row r="28131" spans="2:3" hidden="1">
      <c r="B28131" s="49" t="s">
        <v>26167</v>
      </c>
      <c r="C28131" s="49" t="s">
        <v>31</v>
      </c>
    </row>
    <row r="28132" spans="2:3" hidden="1">
      <c r="B28132" s="49" t="s">
        <v>26168</v>
      </c>
      <c r="C28132" s="49" t="s">
        <v>31</v>
      </c>
    </row>
    <row r="28133" spans="2:3" hidden="1">
      <c r="B28133" s="49" t="s">
        <v>26169</v>
      </c>
      <c r="C28133" s="49" t="s">
        <v>213</v>
      </c>
    </row>
    <row r="28134" spans="2:3" hidden="1">
      <c r="B28134" s="49" t="s">
        <v>26170</v>
      </c>
      <c r="C28134" s="49" t="s">
        <v>213</v>
      </c>
    </row>
    <row r="28135" spans="2:3" hidden="1">
      <c r="B28135" s="49" t="s">
        <v>26171</v>
      </c>
      <c r="C28135" s="49" t="s">
        <v>213</v>
      </c>
    </row>
    <row r="28136" spans="2:3" hidden="1">
      <c r="B28136" s="49" t="s">
        <v>26172</v>
      </c>
      <c r="C28136" s="49" t="s">
        <v>213</v>
      </c>
    </row>
    <row r="28137" spans="2:3" hidden="1">
      <c r="B28137" s="49" t="s">
        <v>26173</v>
      </c>
      <c r="C28137" s="49" t="s">
        <v>213</v>
      </c>
    </row>
    <row r="28138" spans="2:3" hidden="1">
      <c r="B28138" s="49" t="s">
        <v>26174</v>
      </c>
      <c r="C28138" s="49" t="s">
        <v>213</v>
      </c>
    </row>
    <row r="28139" spans="2:3" hidden="1">
      <c r="B28139" s="49" t="s">
        <v>26175</v>
      </c>
      <c r="C28139" s="49" t="s">
        <v>213</v>
      </c>
    </row>
    <row r="28140" spans="2:3" hidden="1">
      <c r="B28140" s="49" t="s">
        <v>26176</v>
      </c>
      <c r="C28140" s="49" t="s">
        <v>213</v>
      </c>
    </row>
    <row r="28141" spans="2:3" hidden="1">
      <c r="B28141" s="49" t="s">
        <v>26177</v>
      </c>
      <c r="C28141" s="49" t="s">
        <v>213</v>
      </c>
    </row>
    <row r="28142" spans="2:3" hidden="1">
      <c r="B28142" s="49" t="s">
        <v>26178</v>
      </c>
      <c r="C28142" s="49" t="s">
        <v>213</v>
      </c>
    </row>
    <row r="28143" spans="2:3" hidden="1">
      <c r="B28143" s="49" t="s">
        <v>26179</v>
      </c>
      <c r="C28143" s="49" t="s">
        <v>213</v>
      </c>
    </row>
    <row r="28144" spans="2:3" hidden="1">
      <c r="B28144" s="49" t="s">
        <v>26180</v>
      </c>
      <c r="C28144" s="49" t="s">
        <v>213</v>
      </c>
    </row>
    <row r="28145" spans="2:3" hidden="1">
      <c r="B28145" s="49" t="s">
        <v>26181</v>
      </c>
      <c r="C28145" s="49" t="s">
        <v>213</v>
      </c>
    </row>
    <row r="28146" spans="2:3" hidden="1">
      <c r="B28146" s="49" t="s">
        <v>26182</v>
      </c>
      <c r="C28146" s="49" t="s">
        <v>213</v>
      </c>
    </row>
    <row r="28147" spans="2:3" hidden="1">
      <c r="B28147" s="49" t="s">
        <v>26183</v>
      </c>
      <c r="C28147" s="49" t="s">
        <v>213</v>
      </c>
    </row>
    <row r="28148" spans="2:3" hidden="1">
      <c r="B28148" s="49" t="s">
        <v>26184</v>
      </c>
      <c r="C28148" s="49" t="s">
        <v>31</v>
      </c>
    </row>
    <row r="28149" spans="2:3" hidden="1">
      <c r="B28149" s="49" t="s">
        <v>26185</v>
      </c>
      <c r="C28149" s="49" t="s">
        <v>31</v>
      </c>
    </row>
    <row r="28150" spans="2:3" hidden="1">
      <c r="B28150" s="49" t="s">
        <v>26186</v>
      </c>
      <c r="C28150" s="49" t="s">
        <v>31</v>
      </c>
    </row>
    <row r="28151" spans="2:3" hidden="1">
      <c r="B28151" s="49" t="s">
        <v>26187</v>
      </c>
      <c r="C28151" s="49" t="s">
        <v>214</v>
      </c>
    </row>
    <row r="28152" spans="2:3" hidden="1">
      <c r="B28152" s="49" t="s">
        <v>26188</v>
      </c>
      <c r="C28152" s="49" t="s">
        <v>213</v>
      </c>
    </row>
    <row r="28153" spans="2:3" hidden="1">
      <c r="B28153" s="49" t="s">
        <v>26189</v>
      </c>
      <c r="C28153" s="49" t="s">
        <v>213</v>
      </c>
    </row>
    <row r="28154" spans="2:3" hidden="1">
      <c r="B28154" s="49" t="s">
        <v>26190</v>
      </c>
      <c r="C28154" s="49" t="s">
        <v>213</v>
      </c>
    </row>
    <row r="28155" spans="2:3" hidden="1">
      <c r="B28155" s="49" t="s">
        <v>26191</v>
      </c>
      <c r="C28155" s="49" t="s">
        <v>213</v>
      </c>
    </row>
    <row r="28156" spans="2:3" hidden="1">
      <c r="B28156" s="49" t="s">
        <v>26192</v>
      </c>
      <c r="C28156" s="49" t="s">
        <v>213</v>
      </c>
    </row>
    <row r="28157" spans="2:3" hidden="1">
      <c r="B28157" s="49" t="s">
        <v>26193</v>
      </c>
      <c r="C28157" s="49" t="s">
        <v>213</v>
      </c>
    </row>
    <row r="28158" spans="2:3" hidden="1">
      <c r="B28158" s="49" t="s">
        <v>26194</v>
      </c>
      <c r="C28158" s="49" t="s">
        <v>213</v>
      </c>
    </row>
    <row r="28159" spans="2:3" hidden="1">
      <c r="B28159" s="49" t="s">
        <v>26195</v>
      </c>
      <c r="C28159" s="49" t="s">
        <v>213</v>
      </c>
    </row>
    <row r="28160" spans="2:3" hidden="1">
      <c r="B28160" s="49" t="s">
        <v>26196</v>
      </c>
      <c r="C28160" s="49" t="s">
        <v>213</v>
      </c>
    </row>
    <row r="28161" spans="2:3" hidden="1">
      <c r="B28161" s="49" t="s">
        <v>26197</v>
      </c>
      <c r="C28161" s="49" t="s">
        <v>213</v>
      </c>
    </row>
    <row r="28162" spans="2:3" hidden="1">
      <c r="B28162" s="49" t="s">
        <v>26198</v>
      </c>
      <c r="C28162" s="49" t="s">
        <v>213</v>
      </c>
    </row>
    <row r="28163" spans="2:3" hidden="1">
      <c r="B28163" s="49" t="s">
        <v>26199</v>
      </c>
      <c r="C28163" s="49" t="s">
        <v>213</v>
      </c>
    </row>
    <row r="28164" spans="2:3" hidden="1">
      <c r="B28164" s="49" t="s">
        <v>26200</v>
      </c>
      <c r="C28164" s="49" t="s">
        <v>213</v>
      </c>
    </row>
    <row r="28165" spans="2:3" hidden="1">
      <c r="B28165" s="49" t="s">
        <v>26201</v>
      </c>
      <c r="C28165" s="49" t="s">
        <v>213</v>
      </c>
    </row>
    <row r="28166" spans="2:3" hidden="1">
      <c r="B28166" s="49" t="s">
        <v>26202</v>
      </c>
      <c r="C28166" s="49" t="s">
        <v>213</v>
      </c>
    </row>
    <row r="28167" spans="2:3" hidden="1">
      <c r="B28167" s="49" t="s">
        <v>26203</v>
      </c>
      <c r="C28167" s="49" t="s">
        <v>213</v>
      </c>
    </row>
    <row r="28168" spans="2:3" hidden="1">
      <c r="B28168" s="49" t="s">
        <v>26204</v>
      </c>
      <c r="C28168" s="49" t="s">
        <v>213</v>
      </c>
    </row>
    <row r="28169" spans="2:3" hidden="1">
      <c r="B28169" s="49" t="s">
        <v>26205</v>
      </c>
      <c r="C28169" s="49" t="s">
        <v>213</v>
      </c>
    </row>
    <row r="28170" spans="2:3" hidden="1">
      <c r="B28170" s="49" t="s">
        <v>26206</v>
      </c>
      <c r="C28170" s="49" t="s">
        <v>31</v>
      </c>
    </row>
    <row r="28171" spans="2:3" hidden="1">
      <c r="B28171" s="49" t="s">
        <v>26207</v>
      </c>
      <c r="C28171" s="49" t="s">
        <v>31</v>
      </c>
    </row>
    <row r="28172" spans="2:3" hidden="1">
      <c r="B28172" s="49" t="s">
        <v>26208</v>
      </c>
      <c r="C28172" s="49" t="s">
        <v>31</v>
      </c>
    </row>
    <row r="28173" spans="2:3" hidden="1">
      <c r="B28173" s="49" t="s">
        <v>26209</v>
      </c>
      <c r="C28173" s="49" t="s">
        <v>214</v>
      </c>
    </row>
    <row r="28174" spans="2:3" hidden="1">
      <c r="B28174" s="49" t="s">
        <v>26210</v>
      </c>
      <c r="C28174" s="49" t="s">
        <v>213</v>
      </c>
    </row>
    <row r="28175" spans="2:3" hidden="1">
      <c r="B28175" s="49" t="s">
        <v>26211</v>
      </c>
      <c r="C28175" s="49" t="s">
        <v>213</v>
      </c>
    </row>
    <row r="28176" spans="2:3" hidden="1">
      <c r="B28176" s="49" t="s">
        <v>26212</v>
      </c>
      <c r="C28176" s="49" t="s">
        <v>213</v>
      </c>
    </row>
    <row r="28177" spans="2:3" hidden="1">
      <c r="B28177" s="49" t="s">
        <v>26213</v>
      </c>
      <c r="C28177" s="49" t="s">
        <v>213</v>
      </c>
    </row>
    <row r="28178" spans="2:3" hidden="1">
      <c r="B28178" s="49" t="s">
        <v>26214</v>
      </c>
      <c r="C28178" s="49" t="s">
        <v>213</v>
      </c>
    </row>
    <row r="28179" spans="2:3" hidden="1">
      <c r="B28179" s="49" t="s">
        <v>26215</v>
      </c>
      <c r="C28179" s="49" t="s">
        <v>213</v>
      </c>
    </row>
    <row r="28180" spans="2:3" hidden="1">
      <c r="B28180" s="49" t="s">
        <v>26216</v>
      </c>
      <c r="C28180" s="49" t="s">
        <v>213</v>
      </c>
    </row>
    <row r="28181" spans="2:3" hidden="1">
      <c r="B28181" s="49" t="s">
        <v>26217</v>
      </c>
      <c r="C28181" s="49" t="s">
        <v>213</v>
      </c>
    </row>
    <row r="28182" spans="2:3" hidden="1">
      <c r="B28182" s="49" t="s">
        <v>26218</v>
      </c>
      <c r="C28182" s="49" t="s">
        <v>213</v>
      </c>
    </row>
    <row r="28183" spans="2:3" hidden="1">
      <c r="B28183" s="49" t="s">
        <v>26219</v>
      </c>
      <c r="C28183" s="49" t="s">
        <v>213</v>
      </c>
    </row>
    <row r="28184" spans="2:3" hidden="1">
      <c r="B28184" s="49" t="s">
        <v>26220</v>
      </c>
      <c r="C28184" s="49" t="s">
        <v>213</v>
      </c>
    </row>
    <row r="28185" spans="2:3" hidden="1">
      <c r="B28185" s="49" t="s">
        <v>26221</v>
      </c>
      <c r="C28185" s="49" t="s">
        <v>213</v>
      </c>
    </row>
    <row r="28186" spans="2:3" hidden="1">
      <c r="B28186" s="49" t="s">
        <v>26222</v>
      </c>
      <c r="C28186" s="49" t="s">
        <v>213</v>
      </c>
    </row>
    <row r="28187" spans="2:3" hidden="1">
      <c r="B28187" s="49" t="s">
        <v>26223</v>
      </c>
      <c r="C28187" s="49" t="s">
        <v>213</v>
      </c>
    </row>
    <row r="28188" spans="2:3" hidden="1">
      <c r="B28188" s="49" t="s">
        <v>26224</v>
      </c>
      <c r="C28188" s="49" t="s">
        <v>206</v>
      </c>
    </row>
    <row r="28189" spans="2:3" hidden="1">
      <c r="B28189" s="49" t="s">
        <v>26225</v>
      </c>
      <c r="C28189" s="49" t="s">
        <v>206</v>
      </c>
    </row>
    <row r="28190" spans="2:3" hidden="1">
      <c r="B28190" s="49" t="s">
        <v>26226</v>
      </c>
      <c r="C28190" s="49" t="s">
        <v>206</v>
      </c>
    </row>
    <row r="28191" spans="2:3" hidden="1">
      <c r="B28191" s="49" t="s">
        <v>26227</v>
      </c>
      <c r="C28191" s="49" t="s">
        <v>206</v>
      </c>
    </row>
    <row r="28192" spans="2:3" hidden="1">
      <c r="B28192" s="49" t="s">
        <v>26228</v>
      </c>
      <c r="C28192" s="49" t="s">
        <v>206</v>
      </c>
    </row>
    <row r="28193" spans="2:3" hidden="1">
      <c r="B28193" s="49" t="s">
        <v>26229</v>
      </c>
      <c r="C28193" s="49" t="s">
        <v>206</v>
      </c>
    </row>
    <row r="28194" spans="2:3" hidden="1">
      <c r="B28194" s="49" t="s">
        <v>26230</v>
      </c>
      <c r="C28194" s="49" t="s">
        <v>206</v>
      </c>
    </row>
    <row r="28195" spans="2:3" hidden="1">
      <c r="B28195" s="49" t="s">
        <v>26231</v>
      </c>
      <c r="C28195" s="49" t="s">
        <v>206</v>
      </c>
    </row>
    <row r="28196" spans="2:3" hidden="1">
      <c r="B28196" s="49" t="s">
        <v>26232</v>
      </c>
      <c r="C28196" s="49" t="s">
        <v>206</v>
      </c>
    </row>
    <row r="28197" spans="2:3" hidden="1">
      <c r="B28197" s="49" t="s">
        <v>26233</v>
      </c>
      <c r="C28197" s="49" t="s">
        <v>213</v>
      </c>
    </row>
    <row r="28198" spans="2:3" hidden="1">
      <c r="B28198" s="49" t="s">
        <v>26234</v>
      </c>
      <c r="C28198" s="49" t="s">
        <v>213</v>
      </c>
    </row>
    <row r="28199" spans="2:3" hidden="1">
      <c r="B28199" s="49" t="s">
        <v>26235</v>
      </c>
      <c r="C28199" s="49" t="s">
        <v>213</v>
      </c>
    </row>
    <row r="28200" spans="2:3" hidden="1">
      <c r="B28200" s="49" t="s">
        <v>26236</v>
      </c>
      <c r="C28200" s="49" t="s">
        <v>213</v>
      </c>
    </row>
    <row r="28201" spans="2:3" hidden="1">
      <c r="B28201" s="49" t="s">
        <v>26237</v>
      </c>
      <c r="C28201" s="49" t="s">
        <v>213</v>
      </c>
    </row>
    <row r="28202" spans="2:3" hidden="1">
      <c r="B28202" s="49" t="s">
        <v>26238</v>
      </c>
      <c r="C28202" s="49" t="s">
        <v>213</v>
      </c>
    </row>
    <row r="28203" spans="2:3" hidden="1">
      <c r="B28203" s="49" t="s">
        <v>26239</v>
      </c>
      <c r="C28203" s="49" t="s">
        <v>213</v>
      </c>
    </row>
    <row r="28204" spans="2:3" hidden="1">
      <c r="B28204" s="49" t="s">
        <v>26240</v>
      </c>
      <c r="C28204" s="49" t="s">
        <v>213</v>
      </c>
    </row>
    <row r="28205" spans="2:3" hidden="1">
      <c r="B28205" s="49" t="s">
        <v>26241</v>
      </c>
      <c r="C28205" s="49" t="s">
        <v>213</v>
      </c>
    </row>
    <row r="28206" spans="2:3" hidden="1">
      <c r="B28206" s="49" t="s">
        <v>26242</v>
      </c>
      <c r="C28206" s="49" t="s">
        <v>213</v>
      </c>
    </row>
    <row r="28207" spans="2:3" hidden="1">
      <c r="B28207" s="49" t="s">
        <v>26243</v>
      </c>
      <c r="C28207" s="49" t="s">
        <v>213</v>
      </c>
    </row>
    <row r="28208" spans="2:3" hidden="1">
      <c r="B28208" s="49" t="s">
        <v>26244</v>
      </c>
      <c r="C28208" s="49" t="s">
        <v>213</v>
      </c>
    </row>
    <row r="28209" spans="2:3" hidden="1">
      <c r="B28209" s="49" t="s">
        <v>26245</v>
      </c>
      <c r="C28209" s="49" t="s">
        <v>213</v>
      </c>
    </row>
    <row r="28210" spans="2:3" hidden="1">
      <c r="B28210" s="49" t="s">
        <v>26246</v>
      </c>
      <c r="C28210" s="49" t="s">
        <v>213</v>
      </c>
    </row>
    <row r="28211" spans="2:3" hidden="1">
      <c r="B28211" s="49" t="s">
        <v>26247</v>
      </c>
      <c r="C28211" s="49" t="s">
        <v>213</v>
      </c>
    </row>
    <row r="28212" spans="2:3" hidden="1">
      <c r="B28212" s="49" t="s">
        <v>26248</v>
      </c>
      <c r="C28212" s="49" t="s">
        <v>31</v>
      </c>
    </row>
    <row r="28213" spans="2:3" hidden="1">
      <c r="B28213" s="49" t="s">
        <v>26249</v>
      </c>
      <c r="C28213" s="49" t="s">
        <v>31</v>
      </c>
    </row>
    <row r="28214" spans="2:3" hidden="1">
      <c r="B28214" s="49" t="s">
        <v>26250</v>
      </c>
      <c r="C28214" s="49" t="s">
        <v>31</v>
      </c>
    </row>
    <row r="28215" spans="2:3" hidden="1">
      <c r="B28215" s="49" t="s">
        <v>26251</v>
      </c>
      <c r="C28215" s="49" t="s">
        <v>213</v>
      </c>
    </row>
    <row r="28216" spans="2:3" hidden="1">
      <c r="B28216" s="49" t="s">
        <v>26252</v>
      </c>
      <c r="C28216" s="49" t="s">
        <v>213</v>
      </c>
    </row>
    <row r="28217" spans="2:3" hidden="1">
      <c r="B28217" s="49" t="s">
        <v>26253</v>
      </c>
      <c r="C28217" s="49" t="s">
        <v>213</v>
      </c>
    </row>
    <row r="28218" spans="2:3" hidden="1">
      <c r="B28218" s="49" t="s">
        <v>26254</v>
      </c>
      <c r="C28218" s="49" t="s">
        <v>213</v>
      </c>
    </row>
    <row r="28219" spans="2:3" hidden="1">
      <c r="B28219" s="49" t="s">
        <v>26255</v>
      </c>
      <c r="C28219" s="49" t="s">
        <v>213</v>
      </c>
    </row>
    <row r="28220" spans="2:3" hidden="1">
      <c r="B28220" s="49" t="s">
        <v>26256</v>
      </c>
      <c r="C28220" s="49" t="s">
        <v>213</v>
      </c>
    </row>
    <row r="28221" spans="2:3" hidden="1">
      <c r="B28221" s="49" t="s">
        <v>26257</v>
      </c>
      <c r="C28221" s="49" t="s">
        <v>213</v>
      </c>
    </row>
    <row r="28222" spans="2:3" hidden="1">
      <c r="B28222" s="49" t="s">
        <v>26258</v>
      </c>
      <c r="C28222" s="49" t="s">
        <v>213</v>
      </c>
    </row>
    <row r="28223" spans="2:3" hidden="1">
      <c r="B28223" s="49" t="s">
        <v>26259</v>
      </c>
      <c r="C28223" s="49" t="s">
        <v>213</v>
      </c>
    </row>
    <row r="28224" spans="2:3" hidden="1">
      <c r="B28224" s="49" t="s">
        <v>26260</v>
      </c>
      <c r="C28224" s="49" t="s">
        <v>213</v>
      </c>
    </row>
    <row r="28225" spans="2:3" hidden="1">
      <c r="B28225" s="49" t="s">
        <v>26261</v>
      </c>
      <c r="C28225" s="49" t="s">
        <v>213</v>
      </c>
    </row>
    <row r="28226" spans="2:3" hidden="1">
      <c r="B28226" s="49" t="s">
        <v>26262</v>
      </c>
      <c r="C28226" s="49" t="s">
        <v>213</v>
      </c>
    </row>
    <row r="28227" spans="2:3" hidden="1">
      <c r="B28227" s="49" t="s">
        <v>26263</v>
      </c>
      <c r="C28227" s="49" t="s">
        <v>213</v>
      </c>
    </row>
    <row r="28228" spans="2:3" hidden="1">
      <c r="B28228" s="49" t="s">
        <v>26264</v>
      </c>
      <c r="C28228" s="49" t="s">
        <v>213</v>
      </c>
    </row>
    <row r="28229" spans="2:3" hidden="1">
      <c r="B28229" s="49" t="s">
        <v>26265</v>
      </c>
      <c r="C28229" s="49" t="s">
        <v>213</v>
      </c>
    </row>
    <row r="28230" spans="2:3" hidden="1">
      <c r="B28230" s="49" t="s">
        <v>26266</v>
      </c>
      <c r="C28230" s="49" t="s">
        <v>213</v>
      </c>
    </row>
    <row r="28231" spans="2:3" hidden="1">
      <c r="B28231" s="49" t="s">
        <v>26267</v>
      </c>
      <c r="C28231" s="49" t="s">
        <v>31</v>
      </c>
    </row>
    <row r="28232" spans="2:3" hidden="1">
      <c r="B28232" s="49" t="s">
        <v>26268</v>
      </c>
      <c r="C28232" s="49" t="s">
        <v>31</v>
      </c>
    </row>
    <row r="28233" spans="2:3" hidden="1">
      <c r="B28233" s="49" t="s">
        <v>26269</v>
      </c>
      <c r="C28233" s="49" t="s">
        <v>31</v>
      </c>
    </row>
    <row r="28234" spans="2:3" hidden="1">
      <c r="B28234" s="49" t="s">
        <v>26270</v>
      </c>
      <c r="C28234" s="49" t="s">
        <v>213</v>
      </c>
    </row>
    <row r="28235" spans="2:3" hidden="1">
      <c r="B28235" s="49" t="s">
        <v>26271</v>
      </c>
      <c r="C28235" s="49" t="s">
        <v>213</v>
      </c>
    </row>
    <row r="28236" spans="2:3" hidden="1">
      <c r="B28236" s="49" t="s">
        <v>26272</v>
      </c>
      <c r="C28236" s="49" t="s">
        <v>213</v>
      </c>
    </row>
    <row r="28237" spans="2:3" hidden="1">
      <c r="B28237" s="49" t="s">
        <v>26273</v>
      </c>
      <c r="C28237" s="49" t="s">
        <v>213</v>
      </c>
    </row>
    <row r="28238" spans="2:3" hidden="1">
      <c r="B28238" s="49" t="s">
        <v>26274</v>
      </c>
      <c r="C28238" s="49" t="s">
        <v>213</v>
      </c>
    </row>
    <row r="28239" spans="2:3" hidden="1">
      <c r="B28239" s="49" t="s">
        <v>26275</v>
      </c>
      <c r="C28239" s="49" t="s">
        <v>213</v>
      </c>
    </row>
    <row r="28240" spans="2:3" hidden="1">
      <c r="B28240" s="49" t="s">
        <v>26276</v>
      </c>
      <c r="C28240" s="49" t="s">
        <v>213</v>
      </c>
    </row>
    <row r="28241" spans="2:3" hidden="1">
      <c r="B28241" s="49" t="s">
        <v>26277</v>
      </c>
      <c r="C28241" s="49" t="s">
        <v>213</v>
      </c>
    </row>
    <row r="28242" spans="2:3" hidden="1">
      <c r="B28242" s="49" t="s">
        <v>26278</v>
      </c>
      <c r="C28242" s="49" t="s">
        <v>213</v>
      </c>
    </row>
    <row r="28243" spans="2:3" hidden="1">
      <c r="B28243" s="49" t="s">
        <v>26279</v>
      </c>
      <c r="C28243" s="49" t="s">
        <v>213</v>
      </c>
    </row>
    <row r="28244" spans="2:3" hidden="1">
      <c r="B28244" s="49" t="s">
        <v>26280</v>
      </c>
      <c r="C28244" s="49" t="s">
        <v>213</v>
      </c>
    </row>
    <row r="28245" spans="2:3" hidden="1">
      <c r="B28245" s="49" t="s">
        <v>26281</v>
      </c>
      <c r="C28245" s="49" t="s">
        <v>213</v>
      </c>
    </row>
    <row r="28246" spans="2:3" hidden="1">
      <c r="B28246" s="49" t="s">
        <v>26282</v>
      </c>
      <c r="C28246" s="49" t="s">
        <v>213</v>
      </c>
    </row>
    <row r="28247" spans="2:3" hidden="1">
      <c r="B28247" s="49" t="s">
        <v>26283</v>
      </c>
      <c r="C28247" s="49" t="s">
        <v>213</v>
      </c>
    </row>
    <row r="28248" spans="2:3" hidden="1">
      <c r="B28248" s="49" t="s">
        <v>26284</v>
      </c>
      <c r="C28248" s="49" t="s">
        <v>213</v>
      </c>
    </row>
    <row r="28249" spans="2:3" hidden="1">
      <c r="B28249" s="49" t="s">
        <v>26285</v>
      </c>
      <c r="C28249" s="49" t="s">
        <v>213</v>
      </c>
    </row>
    <row r="28250" spans="2:3" hidden="1">
      <c r="B28250" s="49" t="s">
        <v>26286</v>
      </c>
      <c r="C28250" s="49" t="s">
        <v>213</v>
      </c>
    </row>
    <row r="28251" spans="2:3" hidden="1">
      <c r="B28251" s="49" t="s">
        <v>26287</v>
      </c>
      <c r="C28251" s="49" t="s">
        <v>213</v>
      </c>
    </row>
    <row r="28252" spans="2:3" hidden="1">
      <c r="B28252" s="49" t="s">
        <v>26288</v>
      </c>
      <c r="C28252" s="49" t="s">
        <v>213</v>
      </c>
    </row>
    <row r="28253" spans="2:3" hidden="1">
      <c r="B28253" s="49" t="s">
        <v>26289</v>
      </c>
      <c r="C28253" s="49" t="s">
        <v>31</v>
      </c>
    </row>
    <row r="28254" spans="2:3" hidden="1">
      <c r="B28254" s="49" t="s">
        <v>26290</v>
      </c>
      <c r="C28254" s="49" t="s">
        <v>31</v>
      </c>
    </row>
    <row r="28255" spans="2:3" hidden="1">
      <c r="B28255" s="49" t="s">
        <v>26291</v>
      </c>
      <c r="C28255" s="49" t="s">
        <v>31</v>
      </c>
    </row>
    <row r="28256" spans="2:3" hidden="1">
      <c r="B28256" s="49" t="s">
        <v>26292</v>
      </c>
      <c r="C28256" s="49" t="s">
        <v>213</v>
      </c>
    </row>
    <row r="28257" spans="2:3" hidden="1">
      <c r="B28257" s="49" t="s">
        <v>26293</v>
      </c>
      <c r="C28257" s="49" t="s">
        <v>213</v>
      </c>
    </row>
    <row r="28258" spans="2:3" hidden="1">
      <c r="B28258" s="49" t="s">
        <v>26294</v>
      </c>
      <c r="C28258" s="49" t="s">
        <v>213</v>
      </c>
    </row>
    <row r="28259" spans="2:3" hidden="1">
      <c r="B28259" s="49" t="s">
        <v>26295</v>
      </c>
      <c r="C28259" s="49" t="s">
        <v>213</v>
      </c>
    </row>
    <row r="28260" spans="2:3" hidden="1">
      <c r="B28260" s="49" t="s">
        <v>26296</v>
      </c>
      <c r="C28260" s="49" t="s">
        <v>213</v>
      </c>
    </row>
    <row r="28261" spans="2:3" hidden="1">
      <c r="B28261" s="49" t="s">
        <v>26297</v>
      </c>
      <c r="C28261" s="49" t="s">
        <v>213</v>
      </c>
    </row>
    <row r="28262" spans="2:3" hidden="1">
      <c r="B28262" s="49" t="s">
        <v>26298</v>
      </c>
      <c r="C28262" s="49" t="s">
        <v>213</v>
      </c>
    </row>
    <row r="28263" spans="2:3" hidden="1">
      <c r="B28263" s="49" t="s">
        <v>26299</v>
      </c>
      <c r="C28263" s="49" t="s">
        <v>213</v>
      </c>
    </row>
    <row r="28264" spans="2:3" hidden="1">
      <c r="B28264" s="49" t="s">
        <v>26300</v>
      </c>
      <c r="C28264" s="49" t="s">
        <v>213</v>
      </c>
    </row>
    <row r="28265" spans="2:3" hidden="1">
      <c r="B28265" s="49" t="s">
        <v>26301</v>
      </c>
      <c r="C28265" s="49" t="s">
        <v>213</v>
      </c>
    </row>
    <row r="28266" spans="2:3" hidden="1">
      <c r="B28266" s="49" t="s">
        <v>26302</v>
      </c>
      <c r="C28266" s="49" t="s">
        <v>213</v>
      </c>
    </row>
    <row r="28267" spans="2:3" hidden="1">
      <c r="B28267" s="49" t="s">
        <v>26303</v>
      </c>
      <c r="C28267" s="49" t="s">
        <v>213</v>
      </c>
    </row>
    <row r="28268" spans="2:3" hidden="1">
      <c r="B28268" s="49" t="s">
        <v>26304</v>
      </c>
      <c r="C28268" s="49" t="s">
        <v>213</v>
      </c>
    </row>
    <row r="28269" spans="2:3" hidden="1">
      <c r="B28269" s="49" t="s">
        <v>26305</v>
      </c>
      <c r="C28269" s="49" t="s">
        <v>213</v>
      </c>
    </row>
    <row r="28270" spans="2:3" hidden="1">
      <c r="B28270" s="49" t="s">
        <v>26306</v>
      </c>
      <c r="C28270" s="49" t="s">
        <v>213</v>
      </c>
    </row>
    <row r="28271" spans="2:3" hidden="1">
      <c r="B28271" s="49" t="s">
        <v>26307</v>
      </c>
      <c r="C28271" s="49" t="s">
        <v>206</v>
      </c>
    </row>
    <row r="28272" spans="2:3" hidden="1">
      <c r="B28272" s="49" t="s">
        <v>26308</v>
      </c>
      <c r="C28272" s="49" t="s">
        <v>206</v>
      </c>
    </row>
    <row r="28273" spans="2:3" hidden="1">
      <c r="B28273" s="49" t="s">
        <v>26309</v>
      </c>
      <c r="C28273" s="49" t="s">
        <v>206</v>
      </c>
    </row>
    <row r="28274" spans="2:3" hidden="1">
      <c r="B28274" s="49" t="s">
        <v>26310</v>
      </c>
      <c r="C28274" s="49" t="s">
        <v>206</v>
      </c>
    </row>
    <row r="28275" spans="2:3" hidden="1">
      <c r="B28275" s="49" t="s">
        <v>26311</v>
      </c>
      <c r="C28275" s="49" t="s">
        <v>206</v>
      </c>
    </row>
    <row r="28276" spans="2:3" hidden="1">
      <c r="B28276" s="49" t="s">
        <v>26312</v>
      </c>
      <c r="C28276" s="49" t="s">
        <v>206</v>
      </c>
    </row>
    <row r="28277" spans="2:3" hidden="1">
      <c r="B28277" s="49" t="s">
        <v>26313</v>
      </c>
      <c r="C28277" s="49" t="s">
        <v>206</v>
      </c>
    </row>
    <row r="28278" spans="2:3" hidden="1">
      <c r="B28278" s="49" t="s">
        <v>26314</v>
      </c>
      <c r="C28278" s="49" t="s">
        <v>206</v>
      </c>
    </row>
    <row r="28279" spans="2:3" hidden="1">
      <c r="B28279" s="49" t="s">
        <v>26315</v>
      </c>
      <c r="C28279" s="49" t="s">
        <v>206</v>
      </c>
    </row>
    <row r="28280" spans="2:3" hidden="1">
      <c r="B28280" s="49" t="s">
        <v>26316</v>
      </c>
      <c r="C28280" s="49" t="s">
        <v>214</v>
      </c>
    </row>
    <row r="28281" spans="2:3" hidden="1">
      <c r="B28281" s="49" t="s">
        <v>26317</v>
      </c>
      <c r="C28281" s="49" t="s">
        <v>213</v>
      </c>
    </row>
    <row r="28282" spans="2:3" hidden="1">
      <c r="B28282" s="49" t="s">
        <v>26318</v>
      </c>
      <c r="C28282" s="49" t="s">
        <v>213</v>
      </c>
    </row>
    <row r="28283" spans="2:3" hidden="1">
      <c r="B28283" s="49" t="s">
        <v>26319</v>
      </c>
      <c r="C28283" s="49" t="s">
        <v>213</v>
      </c>
    </row>
    <row r="28284" spans="2:3" hidden="1">
      <c r="B28284" s="49" t="s">
        <v>26320</v>
      </c>
      <c r="C28284" s="49" t="s">
        <v>213</v>
      </c>
    </row>
    <row r="28285" spans="2:3" hidden="1">
      <c r="B28285" s="49" t="s">
        <v>26321</v>
      </c>
      <c r="C28285" s="49" t="s">
        <v>213</v>
      </c>
    </row>
    <row r="28286" spans="2:3" hidden="1">
      <c r="B28286" s="49" t="s">
        <v>26322</v>
      </c>
      <c r="C28286" s="49" t="s">
        <v>213</v>
      </c>
    </row>
    <row r="28287" spans="2:3" hidden="1">
      <c r="B28287" s="49" t="s">
        <v>26323</v>
      </c>
      <c r="C28287" s="49" t="s">
        <v>213</v>
      </c>
    </row>
    <row r="28288" spans="2:3" hidden="1">
      <c r="B28288" s="49" t="s">
        <v>26324</v>
      </c>
      <c r="C28288" s="49" t="s">
        <v>213</v>
      </c>
    </row>
    <row r="28289" spans="2:3" hidden="1">
      <c r="B28289" s="49" t="s">
        <v>26325</v>
      </c>
      <c r="C28289" s="49" t="s">
        <v>213</v>
      </c>
    </row>
    <row r="28290" spans="2:3" hidden="1">
      <c r="B28290" s="49" t="s">
        <v>26326</v>
      </c>
      <c r="C28290" s="49" t="s">
        <v>213</v>
      </c>
    </row>
    <row r="28291" spans="2:3" hidden="1">
      <c r="B28291" s="49" t="s">
        <v>26327</v>
      </c>
      <c r="C28291" s="49" t="s">
        <v>213</v>
      </c>
    </row>
    <row r="28292" spans="2:3" hidden="1">
      <c r="B28292" s="49" t="s">
        <v>26328</v>
      </c>
      <c r="C28292" s="49" t="s">
        <v>213</v>
      </c>
    </row>
    <row r="28293" spans="2:3" hidden="1">
      <c r="B28293" s="49" t="s">
        <v>26329</v>
      </c>
      <c r="C28293" s="49" t="s">
        <v>213</v>
      </c>
    </row>
    <row r="28294" spans="2:3" hidden="1">
      <c r="B28294" s="49" t="s">
        <v>26330</v>
      </c>
      <c r="C28294" s="49" t="s">
        <v>213</v>
      </c>
    </row>
    <row r="28295" spans="2:3" hidden="1">
      <c r="B28295" s="49" t="s">
        <v>26331</v>
      </c>
      <c r="C28295" s="49" t="s">
        <v>213</v>
      </c>
    </row>
    <row r="28296" spans="2:3" hidden="1">
      <c r="B28296" s="49" t="s">
        <v>26332</v>
      </c>
      <c r="C28296" s="49" t="s">
        <v>213</v>
      </c>
    </row>
    <row r="28297" spans="2:3" hidden="1">
      <c r="B28297" s="49" t="s">
        <v>26333</v>
      </c>
      <c r="C28297" s="49" t="s">
        <v>213</v>
      </c>
    </row>
    <row r="28298" spans="2:3" hidden="1">
      <c r="B28298" s="49" t="s">
        <v>26334</v>
      </c>
      <c r="C28298" s="49" t="s">
        <v>213</v>
      </c>
    </row>
    <row r="28299" spans="2:3" hidden="1">
      <c r="B28299" s="49" t="s">
        <v>26335</v>
      </c>
      <c r="C28299" s="49" t="s">
        <v>31</v>
      </c>
    </row>
    <row r="28300" spans="2:3" hidden="1">
      <c r="B28300" s="49" t="s">
        <v>26336</v>
      </c>
      <c r="C28300" s="49" t="s">
        <v>31</v>
      </c>
    </row>
    <row r="28301" spans="2:3" hidden="1">
      <c r="B28301" s="49" t="s">
        <v>26337</v>
      </c>
      <c r="C28301" s="49" t="s">
        <v>31</v>
      </c>
    </row>
    <row r="28302" spans="2:3" hidden="1">
      <c r="B28302" s="49" t="s">
        <v>26338</v>
      </c>
      <c r="C28302" s="49" t="s">
        <v>213</v>
      </c>
    </row>
    <row r="28303" spans="2:3" hidden="1">
      <c r="B28303" s="49" t="s">
        <v>26339</v>
      </c>
      <c r="C28303" s="49" t="s">
        <v>213</v>
      </c>
    </row>
    <row r="28304" spans="2:3" hidden="1">
      <c r="B28304" s="49" t="s">
        <v>26340</v>
      </c>
      <c r="C28304" s="49" t="s">
        <v>213</v>
      </c>
    </row>
    <row r="28305" spans="2:3" hidden="1">
      <c r="B28305" s="49" t="s">
        <v>26341</v>
      </c>
      <c r="C28305" s="49" t="s">
        <v>213</v>
      </c>
    </row>
    <row r="28306" spans="2:3" hidden="1">
      <c r="B28306" s="49" t="s">
        <v>26342</v>
      </c>
      <c r="C28306" s="49" t="s">
        <v>213</v>
      </c>
    </row>
    <row r="28307" spans="2:3" hidden="1">
      <c r="B28307" s="49" t="s">
        <v>26343</v>
      </c>
      <c r="C28307" s="49" t="s">
        <v>213</v>
      </c>
    </row>
    <row r="28308" spans="2:3" hidden="1">
      <c r="B28308" s="49" t="s">
        <v>26344</v>
      </c>
      <c r="C28308" s="49" t="s">
        <v>213</v>
      </c>
    </row>
    <row r="28309" spans="2:3" hidden="1">
      <c r="B28309" s="49" t="s">
        <v>26345</v>
      </c>
      <c r="C28309" s="49" t="s">
        <v>213</v>
      </c>
    </row>
    <row r="28310" spans="2:3" hidden="1">
      <c r="B28310" s="49" t="s">
        <v>26346</v>
      </c>
      <c r="C28310" s="49" t="s">
        <v>213</v>
      </c>
    </row>
    <row r="28311" spans="2:3" hidden="1">
      <c r="B28311" s="49" t="s">
        <v>26347</v>
      </c>
      <c r="C28311" s="49" t="s">
        <v>213</v>
      </c>
    </row>
    <row r="28312" spans="2:3" hidden="1">
      <c r="B28312" s="49" t="s">
        <v>26348</v>
      </c>
      <c r="C28312" s="49" t="s">
        <v>213</v>
      </c>
    </row>
    <row r="28313" spans="2:3" hidden="1">
      <c r="B28313" s="49" t="s">
        <v>26349</v>
      </c>
      <c r="C28313" s="49" t="s">
        <v>213</v>
      </c>
    </row>
    <row r="28314" spans="2:3" hidden="1">
      <c r="B28314" s="49" t="s">
        <v>26350</v>
      </c>
      <c r="C28314" s="49" t="s">
        <v>213</v>
      </c>
    </row>
    <row r="28315" spans="2:3" hidden="1">
      <c r="B28315" s="49" t="s">
        <v>26351</v>
      </c>
      <c r="C28315" s="49" t="s">
        <v>213</v>
      </c>
    </row>
    <row r="28316" spans="2:3" hidden="1">
      <c r="B28316" s="49" t="s">
        <v>26352</v>
      </c>
      <c r="C28316" s="49" t="s">
        <v>213</v>
      </c>
    </row>
    <row r="28317" spans="2:3" hidden="1">
      <c r="B28317" s="49" t="s">
        <v>26353</v>
      </c>
      <c r="C28317" s="49" t="s">
        <v>213</v>
      </c>
    </row>
    <row r="28318" spans="2:3" hidden="1">
      <c r="B28318" s="49" t="s">
        <v>26354</v>
      </c>
      <c r="C28318" s="49" t="s">
        <v>213</v>
      </c>
    </row>
    <row r="28319" spans="2:3" hidden="1">
      <c r="B28319" s="49" t="s">
        <v>26355</v>
      </c>
      <c r="C28319" s="49" t="s">
        <v>213</v>
      </c>
    </row>
    <row r="28320" spans="2:3" hidden="1">
      <c r="B28320" s="49" t="s">
        <v>26356</v>
      </c>
      <c r="C28320" s="49" t="s">
        <v>213</v>
      </c>
    </row>
    <row r="28321" spans="2:3" hidden="1">
      <c r="B28321" s="49" t="s">
        <v>26357</v>
      </c>
      <c r="C28321" s="49" t="s">
        <v>31</v>
      </c>
    </row>
    <row r="28322" spans="2:3" hidden="1">
      <c r="B28322" s="49" t="s">
        <v>26358</v>
      </c>
      <c r="C28322" s="49" t="s">
        <v>31</v>
      </c>
    </row>
    <row r="28323" spans="2:3" hidden="1">
      <c r="B28323" s="49" t="s">
        <v>26359</v>
      </c>
      <c r="C28323" s="49" t="s">
        <v>31</v>
      </c>
    </row>
    <row r="28324" spans="2:3" hidden="1">
      <c r="B28324" s="49" t="s">
        <v>26360</v>
      </c>
      <c r="C28324" s="49" t="s">
        <v>213</v>
      </c>
    </row>
    <row r="28325" spans="2:3" hidden="1">
      <c r="B28325" s="49" t="s">
        <v>26361</v>
      </c>
      <c r="C28325" s="49" t="s">
        <v>213</v>
      </c>
    </row>
    <row r="28326" spans="2:3" hidden="1">
      <c r="B28326" s="49" t="s">
        <v>26362</v>
      </c>
      <c r="C28326" s="49" t="s">
        <v>213</v>
      </c>
    </row>
    <row r="28327" spans="2:3" hidden="1">
      <c r="B28327" s="49" t="s">
        <v>26363</v>
      </c>
      <c r="C28327" s="49" t="s">
        <v>213</v>
      </c>
    </row>
    <row r="28328" spans="2:3" hidden="1">
      <c r="B28328" s="49" t="s">
        <v>26364</v>
      </c>
      <c r="C28328" s="49" t="s">
        <v>213</v>
      </c>
    </row>
    <row r="28329" spans="2:3" hidden="1">
      <c r="B28329" s="49" t="s">
        <v>26365</v>
      </c>
      <c r="C28329" s="49" t="s">
        <v>213</v>
      </c>
    </row>
    <row r="28330" spans="2:3" hidden="1">
      <c r="B28330" s="49" t="s">
        <v>26366</v>
      </c>
      <c r="C28330" s="49" t="s">
        <v>213</v>
      </c>
    </row>
    <row r="28331" spans="2:3" hidden="1">
      <c r="B28331" s="49" t="s">
        <v>26367</v>
      </c>
      <c r="C28331" s="49" t="s">
        <v>213</v>
      </c>
    </row>
    <row r="28332" spans="2:3" hidden="1">
      <c r="B28332" s="49" t="s">
        <v>26368</v>
      </c>
      <c r="C28332" s="49" t="s">
        <v>213</v>
      </c>
    </row>
    <row r="28333" spans="2:3" hidden="1">
      <c r="B28333" s="49" t="s">
        <v>26369</v>
      </c>
      <c r="C28333" s="49" t="s">
        <v>213</v>
      </c>
    </row>
    <row r="28334" spans="2:3" hidden="1">
      <c r="B28334" s="49" t="s">
        <v>26370</v>
      </c>
      <c r="C28334" s="49" t="s">
        <v>213</v>
      </c>
    </row>
    <row r="28335" spans="2:3" hidden="1">
      <c r="B28335" s="49" t="s">
        <v>26371</v>
      </c>
      <c r="C28335" s="49" t="s">
        <v>213</v>
      </c>
    </row>
    <row r="28336" spans="2:3" hidden="1">
      <c r="B28336" s="49" t="s">
        <v>26372</v>
      </c>
      <c r="C28336" s="49" t="s">
        <v>213</v>
      </c>
    </row>
    <row r="28337" spans="2:3" hidden="1">
      <c r="B28337" s="49" t="s">
        <v>26373</v>
      </c>
      <c r="C28337" s="49" t="s">
        <v>213</v>
      </c>
    </row>
    <row r="28338" spans="2:3" hidden="1">
      <c r="B28338" s="49" t="s">
        <v>26374</v>
      </c>
      <c r="C28338" s="49" t="s">
        <v>213</v>
      </c>
    </row>
    <row r="28339" spans="2:3" hidden="1">
      <c r="B28339" s="49" t="s">
        <v>26375</v>
      </c>
      <c r="C28339" s="49" t="s">
        <v>213</v>
      </c>
    </row>
    <row r="28340" spans="2:3" hidden="1">
      <c r="B28340" s="49" t="s">
        <v>26376</v>
      </c>
      <c r="C28340" s="49" t="s">
        <v>213</v>
      </c>
    </row>
    <row r="28341" spans="2:3" hidden="1">
      <c r="B28341" s="49" t="s">
        <v>26377</v>
      </c>
      <c r="C28341" s="49" t="s">
        <v>213</v>
      </c>
    </row>
    <row r="28342" spans="2:3" hidden="1">
      <c r="B28342" s="49" t="s">
        <v>26378</v>
      </c>
      <c r="C28342" s="49" t="s">
        <v>213</v>
      </c>
    </row>
    <row r="28343" spans="2:3" hidden="1">
      <c r="B28343" s="49" t="s">
        <v>26379</v>
      </c>
      <c r="C28343" s="49" t="s">
        <v>31</v>
      </c>
    </row>
    <row r="28344" spans="2:3" hidden="1">
      <c r="B28344" s="49" t="s">
        <v>26380</v>
      </c>
      <c r="C28344" s="49" t="s">
        <v>31</v>
      </c>
    </row>
    <row r="28345" spans="2:3" hidden="1">
      <c r="B28345" s="49" t="s">
        <v>26381</v>
      </c>
      <c r="C28345" s="49" t="s">
        <v>31</v>
      </c>
    </row>
    <row r="28346" spans="2:3" hidden="1">
      <c r="B28346" s="49" t="s">
        <v>26382</v>
      </c>
      <c r="C28346" s="49" t="s">
        <v>213</v>
      </c>
    </row>
    <row r="28347" spans="2:3" hidden="1">
      <c r="B28347" s="49" t="s">
        <v>26383</v>
      </c>
      <c r="C28347" s="49" t="s">
        <v>213</v>
      </c>
    </row>
    <row r="28348" spans="2:3" hidden="1">
      <c r="B28348" s="49" t="s">
        <v>26384</v>
      </c>
      <c r="C28348" s="49" t="s">
        <v>213</v>
      </c>
    </row>
    <row r="28349" spans="2:3" hidden="1">
      <c r="B28349" s="49" t="s">
        <v>26385</v>
      </c>
      <c r="C28349" s="49" t="s">
        <v>213</v>
      </c>
    </row>
    <row r="28350" spans="2:3" hidden="1">
      <c r="B28350" s="49" t="s">
        <v>26386</v>
      </c>
      <c r="C28350" s="49" t="s">
        <v>213</v>
      </c>
    </row>
    <row r="28351" spans="2:3" hidden="1">
      <c r="B28351" s="49" t="s">
        <v>26387</v>
      </c>
      <c r="C28351" s="49" t="s">
        <v>213</v>
      </c>
    </row>
    <row r="28352" spans="2:3" hidden="1">
      <c r="B28352" s="49" t="s">
        <v>26388</v>
      </c>
      <c r="C28352" s="49" t="s">
        <v>213</v>
      </c>
    </row>
    <row r="28353" spans="2:3" hidden="1">
      <c r="B28353" s="49" t="s">
        <v>26389</v>
      </c>
      <c r="C28353" s="49" t="s">
        <v>213</v>
      </c>
    </row>
    <row r="28354" spans="2:3" hidden="1">
      <c r="B28354" s="49" t="s">
        <v>26390</v>
      </c>
      <c r="C28354" s="49" t="s">
        <v>213</v>
      </c>
    </row>
    <row r="28355" spans="2:3" hidden="1">
      <c r="B28355" s="49" t="s">
        <v>26391</v>
      </c>
      <c r="C28355" s="49" t="s">
        <v>213</v>
      </c>
    </row>
    <row r="28356" spans="2:3" hidden="1">
      <c r="B28356" s="49" t="s">
        <v>26392</v>
      </c>
      <c r="C28356" s="49" t="s">
        <v>213</v>
      </c>
    </row>
    <row r="28357" spans="2:3" hidden="1">
      <c r="B28357" s="49" t="s">
        <v>26393</v>
      </c>
      <c r="C28357" s="49" t="s">
        <v>213</v>
      </c>
    </row>
    <row r="28358" spans="2:3" hidden="1">
      <c r="B28358" s="49" t="s">
        <v>26394</v>
      </c>
      <c r="C28358" s="49" t="s">
        <v>213</v>
      </c>
    </row>
    <row r="28359" spans="2:3" hidden="1">
      <c r="B28359" s="49" t="s">
        <v>26395</v>
      </c>
      <c r="C28359" s="49" t="s">
        <v>213</v>
      </c>
    </row>
    <row r="28360" spans="2:3" hidden="1">
      <c r="B28360" s="49" t="s">
        <v>26396</v>
      </c>
      <c r="C28360" s="49" t="s">
        <v>213</v>
      </c>
    </row>
    <row r="28361" spans="2:3" hidden="1">
      <c r="B28361" s="49" t="s">
        <v>26397</v>
      </c>
      <c r="C28361" s="49" t="s">
        <v>206</v>
      </c>
    </row>
    <row r="28362" spans="2:3" hidden="1">
      <c r="B28362" s="49" t="s">
        <v>26398</v>
      </c>
      <c r="C28362" s="49" t="s">
        <v>206</v>
      </c>
    </row>
    <row r="28363" spans="2:3" hidden="1">
      <c r="B28363" s="49" t="s">
        <v>26399</v>
      </c>
      <c r="C28363" s="49" t="s">
        <v>206</v>
      </c>
    </row>
    <row r="28364" spans="2:3" hidden="1">
      <c r="B28364" s="49" t="s">
        <v>26400</v>
      </c>
      <c r="C28364" s="49" t="s">
        <v>206</v>
      </c>
    </row>
    <row r="28365" spans="2:3" hidden="1">
      <c r="B28365" s="49" t="s">
        <v>26401</v>
      </c>
      <c r="C28365" s="49" t="s">
        <v>206</v>
      </c>
    </row>
    <row r="28366" spans="2:3" hidden="1">
      <c r="B28366" s="49" t="s">
        <v>26402</v>
      </c>
      <c r="C28366" s="49" t="s">
        <v>206</v>
      </c>
    </row>
    <row r="28367" spans="2:3" hidden="1">
      <c r="B28367" s="49" t="s">
        <v>26403</v>
      </c>
      <c r="C28367" s="49" t="s">
        <v>206</v>
      </c>
    </row>
    <row r="28368" spans="2:3" hidden="1">
      <c r="B28368" s="49" t="s">
        <v>26404</v>
      </c>
      <c r="C28368" s="49" t="s">
        <v>206</v>
      </c>
    </row>
    <row r="28369" spans="2:3" hidden="1">
      <c r="B28369" s="49" t="s">
        <v>26405</v>
      </c>
      <c r="C28369" s="49" t="s">
        <v>206</v>
      </c>
    </row>
    <row r="28370" spans="2:3" hidden="1">
      <c r="B28370" s="49" t="s">
        <v>26406</v>
      </c>
      <c r="C28370" s="49" t="s">
        <v>214</v>
      </c>
    </row>
    <row r="28371" spans="2:3" hidden="1">
      <c r="B28371" s="49" t="s">
        <v>26407</v>
      </c>
      <c r="C28371" s="49" t="s">
        <v>213</v>
      </c>
    </row>
    <row r="28372" spans="2:3" hidden="1">
      <c r="B28372" s="49" t="s">
        <v>26408</v>
      </c>
      <c r="C28372" s="49" t="s">
        <v>213</v>
      </c>
    </row>
    <row r="28373" spans="2:3" hidden="1">
      <c r="B28373" s="49" t="s">
        <v>26409</v>
      </c>
      <c r="C28373" s="49" t="s">
        <v>213</v>
      </c>
    </row>
    <row r="28374" spans="2:3" hidden="1">
      <c r="B28374" s="49" t="s">
        <v>26410</v>
      </c>
      <c r="C28374" s="49" t="s">
        <v>213</v>
      </c>
    </row>
    <row r="28375" spans="2:3" hidden="1">
      <c r="B28375" s="49" t="s">
        <v>26411</v>
      </c>
      <c r="C28375" s="49" t="s">
        <v>213</v>
      </c>
    </row>
    <row r="28376" spans="2:3" hidden="1">
      <c r="B28376" s="49" t="s">
        <v>26412</v>
      </c>
      <c r="C28376" s="49" t="s">
        <v>213</v>
      </c>
    </row>
    <row r="28377" spans="2:3" hidden="1">
      <c r="B28377" s="49" t="s">
        <v>26413</v>
      </c>
      <c r="C28377" s="49" t="s">
        <v>213</v>
      </c>
    </row>
    <row r="28378" spans="2:3" hidden="1">
      <c r="B28378" s="49" t="s">
        <v>26414</v>
      </c>
      <c r="C28378" s="49" t="s">
        <v>213</v>
      </c>
    </row>
    <row r="28379" spans="2:3" hidden="1">
      <c r="B28379" s="49" t="s">
        <v>26415</v>
      </c>
      <c r="C28379" s="49" t="s">
        <v>213</v>
      </c>
    </row>
    <row r="28380" spans="2:3" hidden="1">
      <c r="B28380" s="49" t="s">
        <v>26416</v>
      </c>
      <c r="C28380" s="49" t="s">
        <v>213</v>
      </c>
    </row>
    <row r="28381" spans="2:3" hidden="1">
      <c r="B28381" s="49" t="s">
        <v>26417</v>
      </c>
      <c r="C28381" s="49" t="s">
        <v>213</v>
      </c>
    </row>
    <row r="28382" spans="2:3" hidden="1">
      <c r="B28382" s="49" t="s">
        <v>26418</v>
      </c>
      <c r="C28382" s="49" t="s">
        <v>213</v>
      </c>
    </row>
    <row r="28383" spans="2:3" hidden="1">
      <c r="B28383" s="49" t="s">
        <v>26419</v>
      </c>
      <c r="C28383" s="49" t="s">
        <v>213</v>
      </c>
    </row>
    <row r="28384" spans="2:3" hidden="1">
      <c r="B28384" s="49" t="s">
        <v>26420</v>
      </c>
      <c r="C28384" s="49" t="s">
        <v>213</v>
      </c>
    </row>
    <row r="28385" spans="2:3" hidden="1">
      <c r="B28385" s="49" t="s">
        <v>26421</v>
      </c>
      <c r="C28385" s="49" t="s">
        <v>213</v>
      </c>
    </row>
    <row r="28386" spans="2:3" hidden="1">
      <c r="B28386" s="49" t="s">
        <v>26422</v>
      </c>
      <c r="C28386" s="49" t="s">
        <v>213</v>
      </c>
    </row>
    <row r="28387" spans="2:3" hidden="1">
      <c r="B28387" s="49" t="s">
        <v>26423</v>
      </c>
      <c r="C28387" s="49" t="s">
        <v>213</v>
      </c>
    </row>
    <row r="28388" spans="2:3" hidden="1">
      <c r="B28388" s="49" t="s">
        <v>26424</v>
      </c>
      <c r="C28388" s="49" t="s">
        <v>213</v>
      </c>
    </row>
    <row r="28389" spans="2:3" hidden="1">
      <c r="B28389" s="49" t="s">
        <v>26425</v>
      </c>
      <c r="C28389" s="49" t="s">
        <v>213</v>
      </c>
    </row>
    <row r="28390" spans="2:3" hidden="1">
      <c r="B28390" s="49" t="s">
        <v>26426</v>
      </c>
      <c r="C28390" s="49" t="s">
        <v>213</v>
      </c>
    </row>
    <row r="28391" spans="2:3" hidden="1">
      <c r="B28391" s="49" t="s">
        <v>26427</v>
      </c>
      <c r="C28391" s="49" t="s">
        <v>213</v>
      </c>
    </row>
    <row r="28392" spans="2:3" hidden="1">
      <c r="B28392" s="49" t="s">
        <v>26428</v>
      </c>
      <c r="C28392" s="49" t="s">
        <v>213</v>
      </c>
    </row>
    <row r="28393" spans="2:3" hidden="1">
      <c r="B28393" s="49" t="s">
        <v>26429</v>
      </c>
      <c r="C28393" s="49" t="s">
        <v>213</v>
      </c>
    </row>
    <row r="28394" spans="2:3" hidden="1">
      <c r="B28394" s="49" t="s">
        <v>26430</v>
      </c>
      <c r="C28394" s="49" t="s">
        <v>213</v>
      </c>
    </row>
    <row r="28395" spans="2:3" hidden="1">
      <c r="B28395" s="49" t="s">
        <v>26431</v>
      </c>
      <c r="C28395" s="49" t="s">
        <v>213</v>
      </c>
    </row>
    <row r="28396" spans="2:3" hidden="1">
      <c r="B28396" s="49" t="s">
        <v>26432</v>
      </c>
      <c r="C28396" s="49" t="s">
        <v>213</v>
      </c>
    </row>
    <row r="28397" spans="2:3" hidden="1">
      <c r="B28397" s="49" t="s">
        <v>26433</v>
      </c>
      <c r="C28397" s="49" t="s">
        <v>213</v>
      </c>
    </row>
    <row r="28398" spans="2:3" hidden="1">
      <c r="B28398" s="49" t="s">
        <v>26434</v>
      </c>
      <c r="C28398" s="49" t="s">
        <v>213</v>
      </c>
    </row>
    <row r="28399" spans="2:3" hidden="1">
      <c r="B28399" s="49" t="s">
        <v>26435</v>
      </c>
      <c r="C28399" s="49" t="s">
        <v>213</v>
      </c>
    </row>
    <row r="28400" spans="2:3" hidden="1">
      <c r="B28400" s="49" t="s">
        <v>26436</v>
      </c>
      <c r="C28400" s="49" t="s">
        <v>213</v>
      </c>
    </row>
    <row r="28401" spans="2:3" hidden="1">
      <c r="B28401" s="49" t="s">
        <v>26437</v>
      </c>
      <c r="C28401" s="49" t="s">
        <v>213</v>
      </c>
    </row>
    <row r="28402" spans="2:3" hidden="1">
      <c r="B28402" s="49" t="s">
        <v>26438</v>
      </c>
      <c r="C28402" s="49" t="s">
        <v>213</v>
      </c>
    </row>
    <row r="28403" spans="2:3" hidden="1">
      <c r="B28403" s="49" t="s">
        <v>26439</v>
      </c>
      <c r="C28403" s="49" t="s">
        <v>213</v>
      </c>
    </row>
    <row r="28404" spans="2:3" hidden="1">
      <c r="B28404" s="49" t="s">
        <v>26440</v>
      </c>
      <c r="C28404" s="49" t="s">
        <v>213</v>
      </c>
    </row>
    <row r="28405" spans="2:3" hidden="1">
      <c r="B28405" s="49" t="s">
        <v>26441</v>
      </c>
      <c r="C28405" s="49" t="s">
        <v>213</v>
      </c>
    </row>
    <row r="28406" spans="2:3" hidden="1">
      <c r="B28406" s="49" t="s">
        <v>26442</v>
      </c>
      <c r="C28406" s="49" t="s">
        <v>213</v>
      </c>
    </row>
    <row r="28407" spans="2:3" hidden="1">
      <c r="B28407" s="49" t="s">
        <v>26443</v>
      </c>
      <c r="C28407" s="49" t="s">
        <v>213</v>
      </c>
    </row>
    <row r="28408" spans="2:3" hidden="1">
      <c r="B28408" s="49" t="s">
        <v>26444</v>
      </c>
      <c r="C28408" s="49" t="s">
        <v>213</v>
      </c>
    </row>
    <row r="28409" spans="2:3" hidden="1">
      <c r="B28409" s="49" t="s">
        <v>26445</v>
      </c>
      <c r="C28409" s="49" t="s">
        <v>213</v>
      </c>
    </row>
    <row r="28410" spans="2:3" hidden="1">
      <c r="B28410" s="49" t="s">
        <v>26446</v>
      </c>
      <c r="C28410" s="49" t="s">
        <v>213</v>
      </c>
    </row>
    <row r="28411" spans="2:3" hidden="1">
      <c r="B28411" s="49" t="s">
        <v>26447</v>
      </c>
      <c r="C28411" s="49" t="s">
        <v>213</v>
      </c>
    </row>
    <row r="28412" spans="2:3" hidden="1">
      <c r="B28412" s="49" t="s">
        <v>26448</v>
      </c>
      <c r="C28412" s="49" t="s">
        <v>213</v>
      </c>
    </row>
    <row r="28413" spans="2:3" hidden="1">
      <c r="B28413" s="49" t="s">
        <v>26449</v>
      </c>
      <c r="C28413" s="49" t="s">
        <v>213</v>
      </c>
    </row>
    <row r="28414" spans="2:3" hidden="1">
      <c r="B28414" s="49" t="s">
        <v>26450</v>
      </c>
      <c r="C28414" s="49" t="s">
        <v>213</v>
      </c>
    </row>
    <row r="28415" spans="2:3" hidden="1">
      <c r="B28415" s="49" t="s">
        <v>26451</v>
      </c>
      <c r="C28415" s="49" t="s">
        <v>213</v>
      </c>
    </row>
    <row r="28416" spans="2:3" hidden="1">
      <c r="B28416" s="49" t="s">
        <v>26452</v>
      </c>
      <c r="C28416" s="49" t="s">
        <v>213</v>
      </c>
    </row>
    <row r="28417" spans="2:3" hidden="1">
      <c r="B28417" s="49" t="s">
        <v>26453</v>
      </c>
      <c r="C28417" s="49" t="s">
        <v>213</v>
      </c>
    </row>
    <row r="28418" spans="2:3" hidden="1">
      <c r="B28418" s="49" t="s">
        <v>26454</v>
      </c>
      <c r="C28418" s="49" t="s">
        <v>213</v>
      </c>
    </row>
    <row r="28419" spans="2:3" hidden="1">
      <c r="B28419" s="49" t="s">
        <v>26455</v>
      </c>
      <c r="C28419" s="49" t="s">
        <v>213</v>
      </c>
    </row>
    <row r="28420" spans="2:3" hidden="1">
      <c r="B28420" s="49" t="s">
        <v>26456</v>
      </c>
      <c r="C28420" s="49" t="s">
        <v>213</v>
      </c>
    </row>
    <row r="28421" spans="2:3" hidden="1">
      <c r="B28421" s="49" t="s">
        <v>26457</v>
      </c>
      <c r="C28421" s="49" t="s">
        <v>213</v>
      </c>
    </row>
    <row r="28422" spans="2:3" hidden="1">
      <c r="B28422" s="49" t="s">
        <v>26458</v>
      </c>
      <c r="C28422" s="49" t="s">
        <v>213</v>
      </c>
    </row>
    <row r="28423" spans="2:3" hidden="1">
      <c r="B28423" s="49" t="s">
        <v>26459</v>
      </c>
      <c r="C28423" s="49" t="s">
        <v>213</v>
      </c>
    </row>
    <row r="28424" spans="2:3" hidden="1">
      <c r="B28424" s="49" t="s">
        <v>26460</v>
      </c>
      <c r="C28424" s="49" t="s">
        <v>209</v>
      </c>
    </row>
    <row r="28425" spans="2:3" hidden="1">
      <c r="B28425" s="49" t="s">
        <v>26461</v>
      </c>
      <c r="C28425" s="49" t="s">
        <v>209</v>
      </c>
    </row>
    <row r="28426" spans="2:3" hidden="1">
      <c r="B28426" s="49" t="s">
        <v>26462</v>
      </c>
      <c r="C28426" s="49" t="s">
        <v>209</v>
      </c>
    </row>
    <row r="28427" spans="2:3" hidden="1">
      <c r="B28427" s="49" t="s">
        <v>26463</v>
      </c>
      <c r="C28427" s="49" t="s">
        <v>209</v>
      </c>
    </row>
    <row r="28428" spans="2:3" hidden="1">
      <c r="B28428" s="49" t="s">
        <v>26464</v>
      </c>
      <c r="C28428" s="49" t="s">
        <v>209</v>
      </c>
    </row>
    <row r="28429" spans="2:3" hidden="1">
      <c r="B28429" s="49" t="s">
        <v>26465</v>
      </c>
      <c r="C28429" s="49" t="s">
        <v>209</v>
      </c>
    </row>
    <row r="28430" spans="2:3" hidden="1">
      <c r="B28430" s="49" t="s">
        <v>26466</v>
      </c>
      <c r="C28430" s="49" t="s">
        <v>209</v>
      </c>
    </row>
    <row r="28431" spans="2:3" hidden="1">
      <c r="B28431" s="49" t="s">
        <v>26467</v>
      </c>
      <c r="C28431" s="49" t="s">
        <v>209</v>
      </c>
    </row>
    <row r="28432" spans="2:3" hidden="1">
      <c r="B28432" s="49" t="s">
        <v>26468</v>
      </c>
      <c r="C28432" s="49" t="s">
        <v>209</v>
      </c>
    </row>
    <row r="28433" spans="2:3" hidden="1">
      <c r="B28433" s="49" t="s">
        <v>26469</v>
      </c>
      <c r="C28433" s="49" t="s">
        <v>209</v>
      </c>
    </row>
    <row r="28434" spans="2:3" hidden="1">
      <c r="B28434" s="49" t="s">
        <v>26470</v>
      </c>
      <c r="C28434" s="49" t="s">
        <v>209</v>
      </c>
    </row>
    <row r="28435" spans="2:3" hidden="1">
      <c r="B28435" s="49" t="s">
        <v>26471</v>
      </c>
      <c r="C28435" s="49" t="s">
        <v>209</v>
      </c>
    </row>
    <row r="28436" spans="2:3" hidden="1">
      <c r="B28436" s="49" t="s">
        <v>26472</v>
      </c>
      <c r="C28436" s="49" t="s">
        <v>209</v>
      </c>
    </row>
    <row r="28437" spans="2:3" hidden="1">
      <c r="B28437" s="49" t="s">
        <v>26473</v>
      </c>
      <c r="C28437" s="49" t="s">
        <v>209</v>
      </c>
    </row>
    <row r="28438" spans="2:3" hidden="1">
      <c r="B28438" s="49" t="s">
        <v>26474</v>
      </c>
      <c r="C28438" s="49" t="s">
        <v>209</v>
      </c>
    </row>
    <row r="28439" spans="2:3" hidden="1">
      <c r="B28439" s="49" t="s">
        <v>26475</v>
      </c>
      <c r="C28439" s="49" t="s">
        <v>209</v>
      </c>
    </row>
    <row r="28440" spans="2:3" hidden="1">
      <c r="B28440" s="49" t="s">
        <v>26476</v>
      </c>
      <c r="C28440" s="49" t="s">
        <v>209</v>
      </c>
    </row>
    <row r="28441" spans="2:3" hidden="1">
      <c r="B28441" s="49" t="s">
        <v>26477</v>
      </c>
      <c r="C28441" s="49" t="s">
        <v>209</v>
      </c>
    </row>
    <row r="28442" spans="2:3" hidden="1">
      <c r="B28442" s="49" t="s">
        <v>26478</v>
      </c>
      <c r="C28442" s="49" t="s">
        <v>209</v>
      </c>
    </row>
    <row r="28443" spans="2:3" hidden="1">
      <c r="B28443" s="49" t="s">
        <v>26479</v>
      </c>
      <c r="C28443" s="49" t="s">
        <v>209</v>
      </c>
    </row>
    <row r="28444" spans="2:3" hidden="1">
      <c r="B28444" s="49" t="s">
        <v>26480</v>
      </c>
      <c r="C28444" s="49" t="s">
        <v>209</v>
      </c>
    </row>
    <row r="28445" spans="2:3" hidden="1">
      <c r="B28445" s="49" t="s">
        <v>26481</v>
      </c>
      <c r="C28445" s="49" t="s">
        <v>209</v>
      </c>
    </row>
    <row r="28446" spans="2:3" hidden="1">
      <c r="B28446" s="49" t="s">
        <v>26482</v>
      </c>
      <c r="C28446" s="49" t="s">
        <v>209</v>
      </c>
    </row>
    <row r="28447" spans="2:3" hidden="1">
      <c r="B28447" s="49" t="s">
        <v>26483</v>
      </c>
      <c r="C28447" s="49" t="s">
        <v>209</v>
      </c>
    </row>
    <row r="28448" spans="2:3" hidden="1">
      <c r="B28448" s="49" t="s">
        <v>26484</v>
      </c>
      <c r="C28448" s="49" t="s">
        <v>209</v>
      </c>
    </row>
    <row r="28449" spans="2:3" hidden="1">
      <c r="B28449" s="49" t="s">
        <v>26485</v>
      </c>
      <c r="C28449" s="49" t="s">
        <v>209</v>
      </c>
    </row>
    <row r="28450" spans="2:3" hidden="1">
      <c r="B28450" s="49" t="s">
        <v>26486</v>
      </c>
      <c r="C28450" s="49" t="s">
        <v>209</v>
      </c>
    </row>
    <row r="28451" spans="2:3" hidden="1">
      <c r="B28451" s="49" t="s">
        <v>26487</v>
      </c>
      <c r="C28451" s="49" t="s">
        <v>214</v>
      </c>
    </row>
    <row r="28452" spans="2:3" hidden="1">
      <c r="B28452" s="49" t="s">
        <v>26488</v>
      </c>
      <c r="C28452" s="49" t="s">
        <v>214</v>
      </c>
    </row>
    <row r="28453" spans="2:3" hidden="1">
      <c r="B28453" s="49" t="s">
        <v>26489</v>
      </c>
      <c r="C28453" s="49" t="s">
        <v>214</v>
      </c>
    </row>
    <row r="28454" spans="2:3" hidden="1">
      <c r="B28454" s="49" t="s">
        <v>26490</v>
      </c>
      <c r="C28454" s="49" t="s">
        <v>214</v>
      </c>
    </row>
    <row r="28455" spans="2:3" hidden="1">
      <c r="B28455" s="49" t="s">
        <v>26491</v>
      </c>
      <c r="C28455" s="49" t="s">
        <v>214</v>
      </c>
    </row>
    <row r="28456" spans="2:3" hidden="1">
      <c r="B28456" s="49" t="s">
        <v>26492</v>
      </c>
      <c r="C28456" s="49" t="s">
        <v>213</v>
      </c>
    </row>
    <row r="28457" spans="2:3" hidden="1">
      <c r="B28457" s="49" t="s">
        <v>26493</v>
      </c>
      <c r="C28457" s="49" t="s">
        <v>213</v>
      </c>
    </row>
    <row r="28458" spans="2:3" hidden="1">
      <c r="B28458" s="49" t="s">
        <v>26494</v>
      </c>
      <c r="C28458" s="49" t="s">
        <v>213</v>
      </c>
    </row>
    <row r="28459" spans="2:3" hidden="1">
      <c r="B28459" s="49" t="s">
        <v>26495</v>
      </c>
      <c r="C28459" s="49" t="s">
        <v>214</v>
      </c>
    </row>
    <row r="28460" spans="2:3" hidden="1">
      <c r="B28460" s="49" t="s">
        <v>26496</v>
      </c>
      <c r="C28460" s="49" t="s">
        <v>213</v>
      </c>
    </row>
    <row r="28461" spans="2:3" hidden="1">
      <c r="B28461" s="49" t="s">
        <v>26497</v>
      </c>
      <c r="C28461" s="49" t="s">
        <v>213</v>
      </c>
    </row>
    <row r="28462" spans="2:3" hidden="1">
      <c r="B28462" s="49" t="s">
        <v>26498</v>
      </c>
      <c r="C28462" s="49" t="s">
        <v>213</v>
      </c>
    </row>
    <row r="28463" spans="2:3" hidden="1">
      <c r="B28463" s="49" t="s">
        <v>26499</v>
      </c>
      <c r="C28463" s="49" t="s">
        <v>213</v>
      </c>
    </row>
    <row r="28464" spans="2:3" hidden="1">
      <c r="B28464" s="49" t="s">
        <v>26500</v>
      </c>
      <c r="C28464" s="49" t="s">
        <v>213</v>
      </c>
    </row>
    <row r="28465" spans="2:3" hidden="1">
      <c r="B28465" s="49" t="s">
        <v>26501</v>
      </c>
      <c r="C28465" s="49" t="s">
        <v>213</v>
      </c>
    </row>
    <row r="28466" spans="2:3" hidden="1">
      <c r="B28466" s="49" t="s">
        <v>26502</v>
      </c>
      <c r="C28466" s="49" t="s">
        <v>214</v>
      </c>
    </row>
    <row r="28467" spans="2:3" hidden="1">
      <c r="B28467" s="49" t="s">
        <v>26503</v>
      </c>
      <c r="C28467" s="49" t="s">
        <v>213</v>
      </c>
    </row>
    <row r="28468" spans="2:3" hidden="1">
      <c r="B28468" s="49" t="s">
        <v>26504</v>
      </c>
      <c r="C28468" s="49" t="s">
        <v>213</v>
      </c>
    </row>
    <row r="28469" spans="2:3" hidden="1">
      <c r="B28469" s="49" t="s">
        <v>26505</v>
      </c>
      <c r="C28469" s="49" t="s">
        <v>213</v>
      </c>
    </row>
    <row r="28470" spans="2:3" hidden="1">
      <c r="B28470" s="49" t="s">
        <v>26506</v>
      </c>
      <c r="C28470" s="49" t="s">
        <v>213</v>
      </c>
    </row>
    <row r="28471" spans="2:3" hidden="1">
      <c r="B28471" s="49" t="s">
        <v>26507</v>
      </c>
      <c r="C28471" s="49" t="s">
        <v>213</v>
      </c>
    </row>
    <row r="28472" spans="2:3" hidden="1">
      <c r="B28472" s="49" t="s">
        <v>26508</v>
      </c>
      <c r="C28472" s="49" t="s">
        <v>213</v>
      </c>
    </row>
    <row r="28473" spans="2:3" hidden="1">
      <c r="B28473" s="49" t="s">
        <v>26509</v>
      </c>
      <c r="C28473" s="49" t="s">
        <v>213</v>
      </c>
    </row>
    <row r="28474" spans="2:3" hidden="1">
      <c r="B28474" s="49" t="s">
        <v>26510</v>
      </c>
      <c r="C28474" s="49" t="s">
        <v>213</v>
      </c>
    </row>
    <row r="28475" spans="2:3" hidden="1">
      <c r="B28475" s="49" t="s">
        <v>26511</v>
      </c>
      <c r="C28475" s="49" t="s">
        <v>213</v>
      </c>
    </row>
    <row r="28476" spans="2:3" hidden="1">
      <c r="B28476" s="49" t="s">
        <v>26512</v>
      </c>
      <c r="C28476" s="49" t="s">
        <v>213</v>
      </c>
    </row>
    <row r="28477" spans="2:3" hidden="1">
      <c r="B28477" s="49" t="s">
        <v>26513</v>
      </c>
      <c r="C28477" s="49" t="s">
        <v>213</v>
      </c>
    </row>
    <row r="28478" spans="2:3" hidden="1">
      <c r="B28478" s="49" t="s">
        <v>26514</v>
      </c>
      <c r="C28478" s="49" t="s">
        <v>213</v>
      </c>
    </row>
    <row r="28479" spans="2:3" hidden="1">
      <c r="B28479" s="49" t="s">
        <v>26515</v>
      </c>
      <c r="C28479" s="49" t="s">
        <v>213</v>
      </c>
    </row>
    <row r="28480" spans="2:3" hidden="1">
      <c r="B28480" s="49" t="s">
        <v>26516</v>
      </c>
      <c r="C28480" s="49" t="s">
        <v>213</v>
      </c>
    </row>
    <row r="28481" spans="2:3" hidden="1">
      <c r="B28481" s="49" t="s">
        <v>26517</v>
      </c>
      <c r="C28481" s="49" t="s">
        <v>214</v>
      </c>
    </row>
    <row r="28482" spans="2:3" hidden="1">
      <c r="B28482" s="49" t="s">
        <v>26518</v>
      </c>
      <c r="C28482" s="49" t="s">
        <v>213</v>
      </c>
    </row>
    <row r="28483" spans="2:3" hidden="1">
      <c r="B28483" s="49" t="s">
        <v>26519</v>
      </c>
      <c r="C28483" s="49" t="s">
        <v>213</v>
      </c>
    </row>
    <row r="28484" spans="2:3" hidden="1">
      <c r="B28484" s="49" t="s">
        <v>26520</v>
      </c>
      <c r="C28484" s="49" t="s">
        <v>213</v>
      </c>
    </row>
    <row r="28485" spans="2:3" hidden="1">
      <c r="B28485" s="49" t="s">
        <v>26521</v>
      </c>
      <c r="C28485" s="49" t="s">
        <v>213</v>
      </c>
    </row>
    <row r="28486" spans="2:3" hidden="1">
      <c r="B28486" s="49" t="s">
        <v>26522</v>
      </c>
      <c r="C28486" s="49" t="s">
        <v>213</v>
      </c>
    </row>
    <row r="28487" spans="2:3" hidden="1">
      <c r="B28487" s="49" t="s">
        <v>26523</v>
      </c>
      <c r="C28487" s="49" t="s">
        <v>213</v>
      </c>
    </row>
    <row r="28488" spans="2:3" hidden="1">
      <c r="B28488" s="49" t="s">
        <v>26524</v>
      </c>
      <c r="C28488" s="49" t="s">
        <v>213</v>
      </c>
    </row>
    <row r="28489" spans="2:3" hidden="1">
      <c r="B28489" s="49" t="s">
        <v>26525</v>
      </c>
      <c r="C28489" s="49" t="s">
        <v>213</v>
      </c>
    </row>
    <row r="28490" spans="2:3" hidden="1">
      <c r="B28490" s="49" t="s">
        <v>26526</v>
      </c>
      <c r="C28490" s="49" t="s">
        <v>213</v>
      </c>
    </row>
    <row r="28491" spans="2:3" hidden="1">
      <c r="B28491" s="49" t="s">
        <v>26527</v>
      </c>
      <c r="C28491" s="49" t="s">
        <v>213</v>
      </c>
    </row>
    <row r="28492" spans="2:3" hidden="1">
      <c r="B28492" s="49" t="s">
        <v>26528</v>
      </c>
      <c r="C28492" s="49" t="s">
        <v>213</v>
      </c>
    </row>
    <row r="28493" spans="2:3" hidden="1">
      <c r="B28493" s="49" t="s">
        <v>26529</v>
      </c>
      <c r="C28493" s="49" t="s">
        <v>213</v>
      </c>
    </row>
    <row r="28494" spans="2:3" hidden="1">
      <c r="B28494" s="49" t="s">
        <v>26530</v>
      </c>
      <c r="C28494" s="49" t="s">
        <v>213</v>
      </c>
    </row>
    <row r="28495" spans="2:3" hidden="1">
      <c r="B28495" s="49" t="s">
        <v>26531</v>
      </c>
      <c r="C28495" s="49" t="s">
        <v>213</v>
      </c>
    </row>
    <row r="28496" spans="2:3" hidden="1">
      <c r="B28496" s="49" t="s">
        <v>26532</v>
      </c>
      <c r="C28496" s="49" t="s">
        <v>214</v>
      </c>
    </row>
    <row r="28497" spans="2:3" hidden="1">
      <c r="B28497" s="49" t="s">
        <v>26533</v>
      </c>
      <c r="C28497" s="49" t="s">
        <v>213</v>
      </c>
    </row>
    <row r="28498" spans="2:3" hidden="1">
      <c r="B28498" s="49" t="s">
        <v>26534</v>
      </c>
      <c r="C28498" s="49" t="s">
        <v>213</v>
      </c>
    </row>
    <row r="28499" spans="2:3" hidden="1">
      <c r="B28499" s="49" t="s">
        <v>26535</v>
      </c>
      <c r="C28499" s="49" t="s">
        <v>213</v>
      </c>
    </row>
    <row r="28500" spans="2:3" hidden="1">
      <c r="B28500" s="49" t="s">
        <v>26536</v>
      </c>
      <c r="C28500" s="49" t="s">
        <v>213</v>
      </c>
    </row>
    <row r="28501" spans="2:3" hidden="1">
      <c r="B28501" s="49" t="s">
        <v>26537</v>
      </c>
      <c r="C28501" s="49" t="s">
        <v>213</v>
      </c>
    </row>
    <row r="28502" spans="2:3" hidden="1">
      <c r="B28502" s="49" t="s">
        <v>26538</v>
      </c>
      <c r="C28502" s="49" t="s">
        <v>213</v>
      </c>
    </row>
    <row r="28503" spans="2:3" hidden="1">
      <c r="B28503" s="49" t="s">
        <v>26539</v>
      </c>
      <c r="C28503" s="49" t="s">
        <v>213</v>
      </c>
    </row>
    <row r="28504" spans="2:3" hidden="1">
      <c r="B28504" s="49" t="s">
        <v>26540</v>
      </c>
      <c r="C28504" s="49" t="s">
        <v>213</v>
      </c>
    </row>
    <row r="28505" spans="2:3" hidden="1">
      <c r="B28505" s="49" t="s">
        <v>26541</v>
      </c>
      <c r="C28505" s="49" t="s">
        <v>214</v>
      </c>
    </row>
    <row r="28506" spans="2:3" hidden="1">
      <c r="B28506" s="49" t="s">
        <v>26542</v>
      </c>
      <c r="C28506" s="49" t="s">
        <v>213</v>
      </c>
    </row>
    <row r="28507" spans="2:3" hidden="1">
      <c r="B28507" s="49" t="s">
        <v>26543</v>
      </c>
      <c r="C28507" s="49" t="s">
        <v>213</v>
      </c>
    </row>
    <row r="28508" spans="2:3" hidden="1">
      <c r="B28508" s="49" t="s">
        <v>26544</v>
      </c>
      <c r="C28508" s="49" t="s">
        <v>213</v>
      </c>
    </row>
    <row r="28509" spans="2:3" hidden="1">
      <c r="B28509" s="49" t="s">
        <v>26545</v>
      </c>
      <c r="C28509" s="49" t="s">
        <v>213</v>
      </c>
    </row>
    <row r="28510" spans="2:3" hidden="1">
      <c r="B28510" s="49" t="s">
        <v>26546</v>
      </c>
      <c r="C28510" s="49" t="s">
        <v>213</v>
      </c>
    </row>
    <row r="28511" spans="2:3" hidden="1">
      <c r="B28511" s="49" t="s">
        <v>26547</v>
      </c>
      <c r="C28511" s="49" t="s">
        <v>213</v>
      </c>
    </row>
    <row r="28512" spans="2:3" hidden="1">
      <c r="B28512" s="49" t="s">
        <v>26548</v>
      </c>
      <c r="C28512" s="49" t="s">
        <v>213</v>
      </c>
    </row>
    <row r="28513" spans="2:3" hidden="1">
      <c r="B28513" s="49" t="s">
        <v>26549</v>
      </c>
      <c r="C28513" s="49" t="s">
        <v>213</v>
      </c>
    </row>
    <row r="28514" spans="2:3" hidden="1">
      <c r="B28514" s="49" t="s">
        <v>26550</v>
      </c>
      <c r="C28514" s="49" t="s">
        <v>213</v>
      </c>
    </row>
    <row r="28515" spans="2:3" hidden="1">
      <c r="B28515" s="49" t="s">
        <v>26551</v>
      </c>
      <c r="C28515" s="49" t="s">
        <v>213</v>
      </c>
    </row>
    <row r="28516" spans="2:3" hidden="1">
      <c r="B28516" s="49" t="s">
        <v>26552</v>
      </c>
      <c r="C28516" s="49" t="s">
        <v>213</v>
      </c>
    </row>
    <row r="28517" spans="2:3" hidden="1">
      <c r="B28517" s="49" t="s">
        <v>26553</v>
      </c>
      <c r="C28517" s="49" t="s">
        <v>213</v>
      </c>
    </row>
    <row r="28518" spans="2:3" hidden="1">
      <c r="B28518" s="49" t="s">
        <v>26554</v>
      </c>
      <c r="C28518" s="49" t="s">
        <v>213</v>
      </c>
    </row>
    <row r="28519" spans="2:3" hidden="1">
      <c r="B28519" s="49" t="s">
        <v>26555</v>
      </c>
      <c r="C28519" s="49" t="s">
        <v>213</v>
      </c>
    </row>
    <row r="28520" spans="2:3" hidden="1">
      <c r="B28520" s="49" t="s">
        <v>26556</v>
      </c>
      <c r="C28520" s="49" t="s">
        <v>213</v>
      </c>
    </row>
    <row r="28521" spans="2:3" hidden="1">
      <c r="B28521" s="49" t="s">
        <v>26557</v>
      </c>
      <c r="C28521" s="49" t="s">
        <v>213</v>
      </c>
    </row>
    <row r="28522" spans="2:3" hidden="1">
      <c r="B28522" s="49" t="s">
        <v>26558</v>
      </c>
      <c r="C28522" s="49" t="s">
        <v>213</v>
      </c>
    </row>
    <row r="28523" spans="2:3" hidden="1">
      <c r="B28523" s="49" t="s">
        <v>26559</v>
      </c>
      <c r="C28523" s="49" t="s">
        <v>213</v>
      </c>
    </row>
    <row r="28524" spans="2:3" hidden="1">
      <c r="B28524" s="49" t="s">
        <v>26560</v>
      </c>
      <c r="C28524" s="49" t="s">
        <v>213</v>
      </c>
    </row>
    <row r="28525" spans="2:3" hidden="1">
      <c r="B28525" s="49" t="s">
        <v>26561</v>
      </c>
      <c r="C28525" s="49" t="s">
        <v>213</v>
      </c>
    </row>
    <row r="28526" spans="2:3" hidden="1">
      <c r="B28526" s="49" t="s">
        <v>26562</v>
      </c>
      <c r="C28526" s="49" t="s">
        <v>213</v>
      </c>
    </row>
    <row r="28527" spans="2:3" hidden="1">
      <c r="B28527" s="49" t="s">
        <v>26563</v>
      </c>
      <c r="C28527" s="49" t="s">
        <v>213</v>
      </c>
    </row>
    <row r="28528" spans="2:3" hidden="1">
      <c r="B28528" s="49" t="s">
        <v>26564</v>
      </c>
      <c r="C28528" s="49" t="s">
        <v>213</v>
      </c>
    </row>
    <row r="28529" spans="2:3" hidden="1">
      <c r="B28529" s="49" t="s">
        <v>26565</v>
      </c>
      <c r="C28529" s="49" t="s">
        <v>213</v>
      </c>
    </row>
    <row r="28530" spans="2:3" hidden="1">
      <c r="B28530" s="49" t="s">
        <v>26566</v>
      </c>
      <c r="C28530" s="49" t="s">
        <v>213</v>
      </c>
    </row>
    <row r="28531" spans="2:3" hidden="1">
      <c r="B28531" s="49" t="s">
        <v>26567</v>
      </c>
      <c r="C28531" s="49" t="s">
        <v>213</v>
      </c>
    </row>
    <row r="28532" spans="2:3" hidden="1">
      <c r="B28532" s="49" t="s">
        <v>26568</v>
      </c>
      <c r="C28532" s="49" t="s">
        <v>213</v>
      </c>
    </row>
    <row r="28533" spans="2:3" hidden="1">
      <c r="B28533" s="49" t="s">
        <v>26569</v>
      </c>
      <c r="C28533" s="49" t="s">
        <v>213</v>
      </c>
    </row>
    <row r="28534" spans="2:3" hidden="1">
      <c r="B28534" s="49" t="s">
        <v>26570</v>
      </c>
      <c r="C28534" s="49" t="s">
        <v>213</v>
      </c>
    </row>
    <row r="28535" spans="2:3" hidden="1">
      <c r="B28535" s="49" t="s">
        <v>26571</v>
      </c>
      <c r="C28535" s="49" t="s">
        <v>213</v>
      </c>
    </row>
    <row r="28536" spans="2:3" hidden="1">
      <c r="B28536" s="49" t="s">
        <v>26572</v>
      </c>
      <c r="C28536" s="49" t="s">
        <v>213</v>
      </c>
    </row>
    <row r="28537" spans="2:3" hidden="1">
      <c r="B28537" s="49" t="s">
        <v>26573</v>
      </c>
      <c r="C28537" s="49" t="s">
        <v>213</v>
      </c>
    </row>
    <row r="28538" spans="2:3" hidden="1">
      <c r="B28538" s="49" t="s">
        <v>26574</v>
      </c>
      <c r="C28538" s="49" t="s">
        <v>213</v>
      </c>
    </row>
    <row r="28539" spans="2:3" hidden="1">
      <c r="B28539" s="49" t="s">
        <v>26575</v>
      </c>
      <c r="C28539" s="49" t="s">
        <v>213</v>
      </c>
    </row>
    <row r="28540" spans="2:3" hidden="1">
      <c r="B28540" s="49" t="s">
        <v>26576</v>
      </c>
      <c r="C28540" s="49" t="s">
        <v>213</v>
      </c>
    </row>
    <row r="28541" spans="2:3" hidden="1">
      <c r="B28541" s="49" t="s">
        <v>26577</v>
      </c>
      <c r="C28541" s="49" t="s">
        <v>213</v>
      </c>
    </row>
    <row r="28542" spans="2:3" hidden="1">
      <c r="B28542" s="49" t="s">
        <v>26578</v>
      </c>
      <c r="C28542" s="49" t="s">
        <v>213</v>
      </c>
    </row>
    <row r="28543" spans="2:3" hidden="1">
      <c r="B28543" s="49" t="s">
        <v>26579</v>
      </c>
      <c r="C28543" s="49" t="s">
        <v>213</v>
      </c>
    </row>
    <row r="28544" spans="2:3" hidden="1">
      <c r="B28544" s="49" t="s">
        <v>26580</v>
      </c>
      <c r="C28544" s="49" t="s">
        <v>213</v>
      </c>
    </row>
    <row r="28545" spans="2:3" hidden="1">
      <c r="B28545" s="49" t="s">
        <v>26581</v>
      </c>
      <c r="C28545" s="49" t="s">
        <v>213</v>
      </c>
    </row>
    <row r="28546" spans="2:3" hidden="1">
      <c r="B28546" s="49" t="s">
        <v>26582</v>
      </c>
      <c r="C28546" s="49" t="s">
        <v>213</v>
      </c>
    </row>
    <row r="28547" spans="2:3" hidden="1">
      <c r="B28547" s="49" t="s">
        <v>26583</v>
      </c>
      <c r="C28547" s="49" t="s">
        <v>213</v>
      </c>
    </row>
    <row r="28548" spans="2:3" hidden="1">
      <c r="B28548" s="49" t="s">
        <v>26584</v>
      </c>
      <c r="C28548" s="49" t="s">
        <v>213</v>
      </c>
    </row>
    <row r="28549" spans="2:3" hidden="1">
      <c r="B28549" s="49" t="s">
        <v>26585</v>
      </c>
      <c r="C28549" s="49" t="s">
        <v>213</v>
      </c>
    </row>
    <row r="28550" spans="2:3" hidden="1">
      <c r="B28550" s="49" t="s">
        <v>26586</v>
      </c>
      <c r="C28550" s="49" t="s">
        <v>213</v>
      </c>
    </row>
    <row r="28551" spans="2:3" hidden="1">
      <c r="B28551" s="49" t="s">
        <v>26587</v>
      </c>
      <c r="C28551" s="49" t="s">
        <v>213</v>
      </c>
    </row>
    <row r="28552" spans="2:3" hidden="1">
      <c r="B28552" s="49" t="s">
        <v>26588</v>
      </c>
      <c r="C28552" s="49" t="s">
        <v>213</v>
      </c>
    </row>
    <row r="28553" spans="2:3" hidden="1">
      <c r="B28553" s="49" t="s">
        <v>26589</v>
      </c>
      <c r="C28553" s="49" t="s">
        <v>213</v>
      </c>
    </row>
    <row r="28554" spans="2:3" hidden="1">
      <c r="B28554" s="49" t="s">
        <v>26590</v>
      </c>
      <c r="C28554" s="49" t="s">
        <v>213</v>
      </c>
    </row>
    <row r="28555" spans="2:3" hidden="1">
      <c r="B28555" s="49" t="s">
        <v>26591</v>
      </c>
      <c r="C28555" s="49" t="s">
        <v>213</v>
      </c>
    </row>
    <row r="28556" spans="2:3" hidden="1">
      <c r="B28556" s="49" t="s">
        <v>26592</v>
      </c>
      <c r="C28556" s="49" t="s">
        <v>213</v>
      </c>
    </row>
    <row r="28557" spans="2:3" hidden="1">
      <c r="B28557" s="49" t="s">
        <v>26593</v>
      </c>
      <c r="C28557" s="49" t="s">
        <v>213</v>
      </c>
    </row>
    <row r="28558" spans="2:3" hidden="1">
      <c r="B28558" s="49" t="s">
        <v>26594</v>
      </c>
      <c r="C28558" s="49" t="s">
        <v>213</v>
      </c>
    </row>
    <row r="28559" spans="2:3" hidden="1">
      <c r="B28559" s="49" t="s">
        <v>26595</v>
      </c>
      <c r="C28559" s="49" t="s">
        <v>214</v>
      </c>
    </row>
    <row r="28560" spans="2:3" hidden="1">
      <c r="B28560" s="49" t="s">
        <v>26596</v>
      </c>
      <c r="C28560" s="49" t="s">
        <v>213</v>
      </c>
    </row>
    <row r="28561" spans="2:3" hidden="1">
      <c r="B28561" s="49" t="s">
        <v>26597</v>
      </c>
      <c r="C28561" s="49" t="s">
        <v>213</v>
      </c>
    </row>
    <row r="28562" spans="2:3" hidden="1">
      <c r="B28562" s="49" t="s">
        <v>26598</v>
      </c>
      <c r="C28562" s="49" t="s">
        <v>213</v>
      </c>
    </row>
    <row r="28563" spans="2:3" hidden="1">
      <c r="B28563" s="49" t="s">
        <v>26599</v>
      </c>
      <c r="C28563" s="49" t="s">
        <v>213</v>
      </c>
    </row>
    <row r="28564" spans="2:3" hidden="1">
      <c r="B28564" s="49" t="s">
        <v>26600</v>
      </c>
      <c r="C28564" s="49" t="s">
        <v>213</v>
      </c>
    </row>
    <row r="28565" spans="2:3" hidden="1">
      <c r="B28565" s="49" t="s">
        <v>26601</v>
      </c>
      <c r="C28565" s="49" t="s">
        <v>213</v>
      </c>
    </row>
    <row r="28566" spans="2:3" hidden="1">
      <c r="B28566" s="49" t="s">
        <v>26602</v>
      </c>
      <c r="C28566" s="49" t="s">
        <v>213</v>
      </c>
    </row>
    <row r="28567" spans="2:3" hidden="1">
      <c r="B28567" s="49" t="s">
        <v>26603</v>
      </c>
      <c r="C28567" s="49" t="s">
        <v>213</v>
      </c>
    </row>
    <row r="28568" spans="2:3" hidden="1">
      <c r="B28568" s="49" t="s">
        <v>26604</v>
      </c>
      <c r="C28568" s="49" t="s">
        <v>213</v>
      </c>
    </row>
    <row r="28569" spans="2:3" hidden="1">
      <c r="B28569" s="49" t="s">
        <v>26605</v>
      </c>
      <c r="C28569" s="49" t="s">
        <v>213</v>
      </c>
    </row>
    <row r="28570" spans="2:3" hidden="1">
      <c r="B28570" s="49" t="s">
        <v>26606</v>
      </c>
      <c r="C28570" s="49" t="s">
        <v>213</v>
      </c>
    </row>
    <row r="28571" spans="2:3" hidden="1">
      <c r="B28571" s="49" t="s">
        <v>26607</v>
      </c>
      <c r="C28571" s="49" t="s">
        <v>213</v>
      </c>
    </row>
    <row r="28572" spans="2:3" hidden="1">
      <c r="B28572" s="49" t="s">
        <v>26608</v>
      </c>
      <c r="C28572" s="49" t="s">
        <v>213</v>
      </c>
    </row>
    <row r="28573" spans="2:3" hidden="1">
      <c r="B28573" s="49" t="s">
        <v>26609</v>
      </c>
      <c r="C28573" s="49" t="s">
        <v>213</v>
      </c>
    </row>
    <row r="28574" spans="2:3" hidden="1">
      <c r="B28574" s="49" t="s">
        <v>26610</v>
      </c>
      <c r="C28574" s="49" t="s">
        <v>213</v>
      </c>
    </row>
    <row r="28575" spans="2:3" hidden="1">
      <c r="B28575" s="49" t="s">
        <v>26611</v>
      </c>
      <c r="C28575" s="49" t="s">
        <v>213</v>
      </c>
    </row>
    <row r="28576" spans="2:3" hidden="1">
      <c r="B28576" s="49" t="s">
        <v>26612</v>
      </c>
      <c r="C28576" s="49" t="s">
        <v>213</v>
      </c>
    </row>
    <row r="28577" spans="2:3" hidden="1">
      <c r="B28577" s="49" t="s">
        <v>26613</v>
      </c>
      <c r="C28577" s="49" t="s">
        <v>213</v>
      </c>
    </row>
    <row r="28578" spans="2:3" hidden="1">
      <c r="B28578" s="49" t="s">
        <v>26614</v>
      </c>
      <c r="C28578" s="49" t="s">
        <v>213</v>
      </c>
    </row>
    <row r="28579" spans="2:3" hidden="1">
      <c r="B28579" s="49" t="s">
        <v>26615</v>
      </c>
      <c r="C28579" s="49" t="s">
        <v>213</v>
      </c>
    </row>
    <row r="28580" spans="2:3" hidden="1">
      <c r="B28580" s="49" t="s">
        <v>26616</v>
      </c>
      <c r="C28580" s="49" t="s">
        <v>213</v>
      </c>
    </row>
    <row r="28581" spans="2:3" hidden="1">
      <c r="B28581" s="49" t="s">
        <v>26617</v>
      </c>
      <c r="C28581" s="49" t="s">
        <v>213</v>
      </c>
    </row>
    <row r="28582" spans="2:3" hidden="1">
      <c r="B28582" s="49" t="s">
        <v>26618</v>
      </c>
      <c r="C28582" s="49" t="s">
        <v>213</v>
      </c>
    </row>
    <row r="28583" spans="2:3" hidden="1">
      <c r="B28583" s="49" t="s">
        <v>26619</v>
      </c>
      <c r="C28583" s="49" t="s">
        <v>213</v>
      </c>
    </row>
    <row r="28584" spans="2:3" hidden="1">
      <c r="B28584" s="49" t="s">
        <v>26620</v>
      </c>
      <c r="C28584" s="49" t="s">
        <v>213</v>
      </c>
    </row>
    <row r="28585" spans="2:3" hidden="1">
      <c r="B28585" s="49" t="s">
        <v>26621</v>
      </c>
      <c r="C28585" s="49" t="s">
        <v>213</v>
      </c>
    </row>
    <row r="28586" spans="2:3" hidden="1">
      <c r="B28586" s="49" t="s">
        <v>26622</v>
      </c>
      <c r="C28586" s="49" t="s">
        <v>213</v>
      </c>
    </row>
    <row r="28587" spans="2:3" hidden="1">
      <c r="B28587" s="49" t="s">
        <v>26623</v>
      </c>
      <c r="C28587" s="49" t="s">
        <v>213</v>
      </c>
    </row>
    <row r="28588" spans="2:3" hidden="1">
      <c r="B28588" s="49" t="s">
        <v>26624</v>
      </c>
      <c r="C28588" s="49" t="s">
        <v>213</v>
      </c>
    </row>
    <row r="28589" spans="2:3" hidden="1">
      <c r="B28589" s="49" t="s">
        <v>26625</v>
      </c>
      <c r="C28589" s="49" t="s">
        <v>213</v>
      </c>
    </row>
    <row r="28590" spans="2:3" hidden="1">
      <c r="B28590" s="49" t="s">
        <v>26626</v>
      </c>
      <c r="C28590" s="49" t="s">
        <v>213</v>
      </c>
    </row>
    <row r="28591" spans="2:3" hidden="1">
      <c r="B28591" s="49" t="s">
        <v>26627</v>
      </c>
      <c r="C28591" s="49" t="s">
        <v>213</v>
      </c>
    </row>
    <row r="28592" spans="2:3" hidden="1">
      <c r="B28592" s="49" t="s">
        <v>26628</v>
      </c>
      <c r="C28592" s="49" t="s">
        <v>213</v>
      </c>
    </row>
    <row r="28593" spans="2:3" hidden="1">
      <c r="B28593" s="49" t="s">
        <v>26629</v>
      </c>
      <c r="C28593" s="49" t="s">
        <v>213</v>
      </c>
    </row>
    <row r="28594" spans="2:3" hidden="1">
      <c r="B28594" s="49" t="s">
        <v>26630</v>
      </c>
      <c r="C28594" s="49" t="s">
        <v>213</v>
      </c>
    </row>
    <row r="28595" spans="2:3" hidden="1">
      <c r="B28595" s="49" t="s">
        <v>26631</v>
      </c>
      <c r="C28595" s="49" t="s">
        <v>213</v>
      </c>
    </row>
    <row r="28596" spans="2:3" hidden="1">
      <c r="B28596" s="49" t="s">
        <v>26632</v>
      </c>
      <c r="C28596" s="49" t="s">
        <v>213</v>
      </c>
    </row>
    <row r="28597" spans="2:3" hidden="1">
      <c r="B28597" s="49" t="s">
        <v>26633</v>
      </c>
      <c r="C28597" s="49" t="s">
        <v>213</v>
      </c>
    </row>
    <row r="28598" spans="2:3" hidden="1">
      <c r="B28598" s="49" t="s">
        <v>26634</v>
      </c>
      <c r="C28598" s="49" t="s">
        <v>213</v>
      </c>
    </row>
    <row r="28599" spans="2:3" hidden="1">
      <c r="B28599" s="49" t="s">
        <v>26635</v>
      </c>
      <c r="C28599" s="49" t="s">
        <v>213</v>
      </c>
    </row>
    <row r="28600" spans="2:3" hidden="1">
      <c r="B28600" s="49" t="s">
        <v>26636</v>
      </c>
      <c r="C28600" s="49" t="s">
        <v>213</v>
      </c>
    </row>
    <row r="28601" spans="2:3" hidden="1">
      <c r="B28601" s="49" t="s">
        <v>26637</v>
      </c>
      <c r="C28601" s="49" t="s">
        <v>213</v>
      </c>
    </row>
    <row r="28602" spans="2:3" hidden="1">
      <c r="B28602" s="49" t="s">
        <v>26638</v>
      </c>
      <c r="C28602" s="49" t="s">
        <v>213</v>
      </c>
    </row>
    <row r="28603" spans="2:3" hidden="1">
      <c r="B28603" s="49" t="s">
        <v>26639</v>
      </c>
      <c r="C28603" s="49" t="s">
        <v>213</v>
      </c>
    </row>
    <row r="28604" spans="2:3" hidden="1">
      <c r="B28604" s="49" t="s">
        <v>26640</v>
      </c>
      <c r="C28604" s="49" t="s">
        <v>213</v>
      </c>
    </row>
    <row r="28605" spans="2:3" hidden="1">
      <c r="B28605" s="49" t="s">
        <v>26641</v>
      </c>
      <c r="C28605" s="49" t="s">
        <v>213</v>
      </c>
    </row>
    <row r="28606" spans="2:3" hidden="1">
      <c r="B28606" s="49" t="s">
        <v>26642</v>
      </c>
      <c r="C28606" s="49" t="s">
        <v>213</v>
      </c>
    </row>
    <row r="28607" spans="2:3" hidden="1">
      <c r="B28607" s="49" t="s">
        <v>26643</v>
      </c>
      <c r="C28607" s="49" t="s">
        <v>213</v>
      </c>
    </row>
    <row r="28608" spans="2:3" hidden="1">
      <c r="B28608" s="49" t="s">
        <v>26644</v>
      </c>
      <c r="C28608" s="49" t="s">
        <v>213</v>
      </c>
    </row>
    <row r="28609" spans="2:3" hidden="1">
      <c r="B28609" s="49" t="s">
        <v>26645</v>
      </c>
      <c r="C28609" s="49" t="s">
        <v>213</v>
      </c>
    </row>
    <row r="28610" spans="2:3" hidden="1">
      <c r="B28610" s="49" t="s">
        <v>26646</v>
      </c>
      <c r="C28610" s="49" t="s">
        <v>213</v>
      </c>
    </row>
    <row r="28611" spans="2:3" hidden="1">
      <c r="B28611" s="49" t="s">
        <v>26647</v>
      </c>
      <c r="C28611" s="49" t="s">
        <v>213</v>
      </c>
    </row>
    <row r="28612" spans="2:3" hidden="1">
      <c r="B28612" s="49" t="s">
        <v>26648</v>
      </c>
      <c r="C28612" s="49" t="s">
        <v>213</v>
      </c>
    </row>
    <row r="28613" spans="2:3" hidden="1">
      <c r="B28613" s="49" t="s">
        <v>26649</v>
      </c>
      <c r="C28613" s="49" t="s">
        <v>214</v>
      </c>
    </row>
    <row r="28614" spans="2:3" hidden="1">
      <c r="B28614" s="49" t="s">
        <v>26650</v>
      </c>
      <c r="C28614" s="49" t="s">
        <v>213</v>
      </c>
    </row>
    <row r="28615" spans="2:3" hidden="1">
      <c r="B28615" s="49" t="s">
        <v>26651</v>
      </c>
      <c r="C28615" s="49" t="s">
        <v>213</v>
      </c>
    </row>
    <row r="28616" spans="2:3" hidden="1">
      <c r="B28616" s="49" t="s">
        <v>26652</v>
      </c>
      <c r="C28616" s="49" t="s">
        <v>213</v>
      </c>
    </row>
    <row r="28617" spans="2:3" hidden="1">
      <c r="B28617" s="49" t="s">
        <v>26653</v>
      </c>
      <c r="C28617" s="49" t="s">
        <v>213</v>
      </c>
    </row>
    <row r="28618" spans="2:3" hidden="1">
      <c r="B28618" s="49" t="s">
        <v>26654</v>
      </c>
      <c r="C28618" s="49" t="s">
        <v>213</v>
      </c>
    </row>
    <row r="28619" spans="2:3" hidden="1">
      <c r="B28619" s="49" t="s">
        <v>26655</v>
      </c>
      <c r="C28619" s="49" t="s">
        <v>213</v>
      </c>
    </row>
    <row r="28620" spans="2:3" hidden="1">
      <c r="B28620" s="49" t="s">
        <v>26656</v>
      </c>
      <c r="C28620" s="49" t="s">
        <v>213</v>
      </c>
    </row>
    <row r="28621" spans="2:3" hidden="1">
      <c r="B28621" s="49" t="s">
        <v>26657</v>
      </c>
      <c r="C28621" s="49" t="s">
        <v>213</v>
      </c>
    </row>
    <row r="28622" spans="2:3" hidden="1">
      <c r="B28622" s="49" t="s">
        <v>26658</v>
      </c>
      <c r="C28622" s="49" t="s">
        <v>213</v>
      </c>
    </row>
    <row r="28623" spans="2:3" hidden="1">
      <c r="B28623" s="49" t="s">
        <v>26659</v>
      </c>
      <c r="C28623" s="49" t="s">
        <v>213</v>
      </c>
    </row>
    <row r="28624" spans="2:3" hidden="1">
      <c r="B28624" s="49" t="s">
        <v>26660</v>
      </c>
      <c r="C28624" s="49" t="s">
        <v>213</v>
      </c>
    </row>
    <row r="28625" spans="2:3" hidden="1">
      <c r="B28625" s="49" t="s">
        <v>26661</v>
      </c>
      <c r="C28625" s="49" t="s">
        <v>213</v>
      </c>
    </row>
    <row r="28626" spans="2:3" hidden="1">
      <c r="B28626" s="49" t="s">
        <v>26662</v>
      </c>
      <c r="C28626" s="49" t="s">
        <v>213</v>
      </c>
    </row>
    <row r="28627" spans="2:3" hidden="1">
      <c r="B28627" s="49" t="s">
        <v>26663</v>
      </c>
      <c r="C28627" s="49" t="s">
        <v>213</v>
      </c>
    </row>
    <row r="28628" spans="2:3" hidden="1">
      <c r="B28628" s="49" t="s">
        <v>26664</v>
      </c>
      <c r="C28628" s="49" t="s">
        <v>213</v>
      </c>
    </row>
    <row r="28629" spans="2:3" hidden="1">
      <c r="B28629" s="49" t="s">
        <v>26665</v>
      </c>
      <c r="C28629" s="49" t="s">
        <v>213</v>
      </c>
    </row>
    <row r="28630" spans="2:3" hidden="1">
      <c r="B28630" s="49" t="s">
        <v>26666</v>
      </c>
      <c r="C28630" s="49" t="s">
        <v>213</v>
      </c>
    </row>
    <row r="28631" spans="2:3" hidden="1">
      <c r="B28631" s="49" t="s">
        <v>26667</v>
      </c>
      <c r="C28631" s="49" t="s">
        <v>213</v>
      </c>
    </row>
    <row r="28632" spans="2:3" hidden="1">
      <c r="B28632" s="49" t="s">
        <v>26668</v>
      </c>
      <c r="C28632" s="49" t="s">
        <v>213</v>
      </c>
    </row>
    <row r="28633" spans="2:3" hidden="1">
      <c r="B28633" s="49" t="s">
        <v>26669</v>
      </c>
      <c r="C28633" s="49" t="s">
        <v>213</v>
      </c>
    </row>
    <row r="28634" spans="2:3" hidden="1">
      <c r="B28634" s="49" t="s">
        <v>26670</v>
      </c>
      <c r="C28634" s="49" t="s">
        <v>213</v>
      </c>
    </row>
    <row r="28635" spans="2:3" hidden="1">
      <c r="B28635" s="49" t="s">
        <v>26671</v>
      </c>
      <c r="C28635" s="49" t="s">
        <v>213</v>
      </c>
    </row>
    <row r="28636" spans="2:3" hidden="1">
      <c r="B28636" s="49" t="s">
        <v>26672</v>
      </c>
      <c r="C28636" s="49" t="s">
        <v>213</v>
      </c>
    </row>
    <row r="28637" spans="2:3" hidden="1">
      <c r="B28637" s="49" t="s">
        <v>26673</v>
      </c>
      <c r="C28637" s="49" t="s">
        <v>213</v>
      </c>
    </row>
    <row r="28638" spans="2:3" hidden="1">
      <c r="B28638" s="49" t="s">
        <v>26674</v>
      </c>
      <c r="C28638" s="49" t="s">
        <v>213</v>
      </c>
    </row>
    <row r="28639" spans="2:3" hidden="1">
      <c r="B28639" s="49" t="s">
        <v>26675</v>
      </c>
      <c r="C28639" s="49" t="s">
        <v>213</v>
      </c>
    </row>
    <row r="28640" spans="2:3" hidden="1">
      <c r="B28640" s="49" t="s">
        <v>26676</v>
      </c>
      <c r="C28640" s="49" t="s">
        <v>211</v>
      </c>
    </row>
    <row r="28641" spans="2:3" hidden="1">
      <c r="B28641" s="49" t="s">
        <v>26677</v>
      </c>
      <c r="C28641" s="49" t="s">
        <v>210</v>
      </c>
    </row>
    <row r="28642" spans="2:3" hidden="1">
      <c r="B28642" s="49" t="s">
        <v>26678</v>
      </c>
      <c r="C28642" s="49" t="s">
        <v>210</v>
      </c>
    </row>
    <row r="28643" spans="2:3" hidden="1">
      <c r="B28643" s="49" t="s">
        <v>26679</v>
      </c>
      <c r="C28643" s="49" t="s">
        <v>211</v>
      </c>
    </row>
    <row r="28644" spans="2:3" hidden="1">
      <c r="B28644" s="49" t="s">
        <v>26680</v>
      </c>
      <c r="C28644" s="49" t="s">
        <v>210</v>
      </c>
    </row>
    <row r="28645" spans="2:3" hidden="1">
      <c r="B28645" s="49" t="s">
        <v>26681</v>
      </c>
      <c r="C28645" s="49" t="s">
        <v>210</v>
      </c>
    </row>
    <row r="28646" spans="2:3" hidden="1">
      <c r="B28646" s="49" t="s">
        <v>26682</v>
      </c>
      <c r="C28646" s="49" t="s">
        <v>211</v>
      </c>
    </row>
    <row r="28647" spans="2:3" hidden="1">
      <c r="B28647" s="49" t="s">
        <v>26683</v>
      </c>
      <c r="C28647" s="49" t="s">
        <v>210</v>
      </c>
    </row>
    <row r="28648" spans="2:3" hidden="1">
      <c r="B28648" s="49" t="s">
        <v>26684</v>
      </c>
      <c r="C28648" s="49" t="s">
        <v>210</v>
      </c>
    </row>
    <row r="28649" spans="2:3" hidden="1">
      <c r="B28649" s="49" t="s">
        <v>26685</v>
      </c>
      <c r="C28649" s="49" t="s">
        <v>210</v>
      </c>
    </row>
    <row r="28650" spans="2:3" hidden="1">
      <c r="B28650" s="49" t="s">
        <v>26686</v>
      </c>
      <c r="C28650" s="49" t="s">
        <v>210</v>
      </c>
    </row>
    <row r="28651" spans="2:3" hidden="1">
      <c r="B28651" s="49" t="s">
        <v>26687</v>
      </c>
      <c r="C28651" s="49" t="s">
        <v>210</v>
      </c>
    </row>
    <row r="28652" spans="2:3" hidden="1">
      <c r="B28652" s="49" t="s">
        <v>26688</v>
      </c>
      <c r="C28652" s="49" t="s">
        <v>210</v>
      </c>
    </row>
    <row r="28653" spans="2:3" hidden="1">
      <c r="B28653" s="49" t="s">
        <v>26689</v>
      </c>
      <c r="C28653" s="49" t="s">
        <v>210</v>
      </c>
    </row>
    <row r="28654" spans="2:3" hidden="1">
      <c r="B28654" s="49" t="s">
        <v>26690</v>
      </c>
      <c r="C28654" s="49" t="s">
        <v>210</v>
      </c>
    </row>
    <row r="28655" spans="2:3" hidden="1">
      <c r="B28655" s="49" t="s">
        <v>26691</v>
      </c>
      <c r="C28655" s="49" t="s">
        <v>210</v>
      </c>
    </row>
    <row r="28656" spans="2:3" hidden="1">
      <c r="B28656" s="49" t="s">
        <v>26692</v>
      </c>
      <c r="C28656" s="49" t="s">
        <v>210</v>
      </c>
    </row>
    <row r="28657" spans="2:3" hidden="1">
      <c r="B28657" s="49" t="s">
        <v>26693</v>
      </c>
      <c r="C28657" s="49" t="s">
        <v>210</v>
      </c>
    </row>
    <row r="28658" spans="2:3" hidden="1">
      <c r="B28658" s="49" t="s">
        <v>26694</v>
      </c>
      <c r="C28658" s="49" t="s">
        <v>210</v>
      </c>
    </row>
    <row r="28659" spans="2:3" hidden="1">
      <c r="B28659" s="49" t="s">
        <v>26695</v>
      </c>
      <c r="C28659" s="49" t="s">
        <v>210</v>
      </c>
    </row>
    <row r="28660" spans="2:3" hidden="1">
      <c r="B28660" s="49" t="s">
        <v>26696</v>
      </c>
      <c r="C28660" s="49" t="s">
        <v>210</v>
      </c>
    </row>
    <row r="28661" spans="2:3" hidden="1">
      <c r="B28661" s="49" t="s">
        <v>26697</v>
      </c>
      <c r="C28661" s="49" t="s">
        <v>210</v>
      </c>
    </row>
    <row r="28662" spans="2:3" hidden="1">
      <c r="B28662" s="49" t="s">
        <v>26698</v>
      </c>
      <c r="C28662" s="49" t="s">
        <v>210</v>
      </c>
    </row>
    <row r="28663" spans="2:3" hidden="1">
      <c r="B28663" s="49" t="s">
        <v>26699</v>
      </c>
      <c r="C28663" s="49" t="s">
        <v>210</v>
      </c>
    </row>
    <row r="28664" spans="2:3" hidden="1">
      <c r="B28664" s="49" t="s">
        <v>26700</v>
      </c>
      <c r="C28664" s="49" t="s">
        <v>210</v>
      </c>
    </row>
    <row r="28665" spans="2:3" hidden="1">
      <c r="B28665" s="49" t="s">
        <v>26701</v>
      </c>
      <c r="C28665" s="49" t="s">
        <v>210</v>
      </c>
    </row>
    <row r="28666" spans="2:3" hidden="1">
      <c r="B28666" s="49" t="s">
        <v>26702</v>
      </c>
      <c r="C28666" s="49" t="s">
        <v>210</v>
      </c>
    </row>
    <row r="28667" spans="2:3" hidden="1">
      <c r="B28667" s="49" t="s">
        <v>26703</v>
      </c>
      <c r="C28667" s="49" t="s">
        <v>211</v>
      </c>
    </row>
    <row r="28668" spans="2:3" hidden="1">
      <c r="B28668" s="49" t="s">
        <v>26704</v>
      </c>
      <c r="C28668" s="49" t="s">
        <v>210</v>
      </c>
    </row>
    <row r="28669" spans="2:3" hidden="1">
      <c r="B28669" s="49" t="s">
        <v>26705</v>
      </c>
      <c r="C28669" s="49" t="s">
        <v>210</v>
      </c>
    </row>
    <row r="28670" spans="2:3" hidden="1">
      <c r="B28670" s="49" t="s">
        <v>26706</v>
      </c>
      <c r="C28670" s="49" t="s">
        <v>211</v>
      </c>
    </row>
    <row r="28671" spans="2:3" hidden="1">
      <c r="B28671" s="49" t="s">
        <v>26707</v>
      </c>
      <c r="C28671" s="49" t="s">
        <v>210</v>
      </c>
    </row>
    <row r="28672" spans="2:3" hidden="1">
      <c r="B28672" s="49" t="s">
        <v>26708</v>
      </c>
      <c r="C28672" s="49" t="s">
        <v>210</v>
      </c>
    </row>
    <row r="28673" spans="2:3" hidden="1">
      <c r="B28673" s="49" t="s">
        <v>26709</v>
      </c>
      <c r="C28673" s="49" t="s">
        <v>210</v>
      </c>
    </row>
    <row r="28674" spans="2:3" hidden="1">
      <c r="B28674" s="49" t="s">
        <v>26710</v>
      </c>
      <c r="C28674" s="49" t="s">
        <v>210</v>
      </c>
    </row>
    <row r="28675" spans="2:3" hidden="1">
      <c r="B28675" s="49" t="s">
        <v>26711</v>
      </c>
      <c r="C28675" s="49" t="s">
        <v>210</v>
      </c>
    </row>
    <row r="28676" spans="2:3" hidden="1">
      <c r="B28676" s="49" t="s">
        <v>26712</v>
      </c>
      <c r="C28676" s="49" t="s">
        <v>210</v>
      </c>
    </row>
    <row r="28677" spans="2:3" hidden="1">
      <c r="B28677" s="49" t="s">
        <v>26713</v>
      </c>
      <c r="C28677" s="49" t="s">
        <v>210</v>
      </c>
    </row>
    <row r="28678" spans="2:3" hidden="1">
      <c r="B28678" s="49" t="s">
        <v>26714</v>
      </c>
      <c r="C28678" s="49" t="s">
        <v>210</v>
      </c>
    </row>
    <row r="28679" spans="2:3" hidden="1">
      <c r="B28679" s="49" t="s">
        <v>26715</v>
      </c>
      <c r="C28679" s="49" t="s">
        <v>210</v>
      </c>
    </row>
    <row r="28680" spans="2:3" hidden="1">
      <c r="B28680" s="49" t="s">
        <v>26716</v>
      </c>
      <c r="C28680" s="49" t="s">
        <v>210</v>
      </c>
    </row>
    <row r="28681" spans="2:3" hidden="1">
      <c r="B28681" s="49" t="s">
        <v>26717</v>
      </c>
      <c r="C28681" s="49" t="s">
        <v>210</v>
      </c>
    </row>
    <row r="28682" spans="2:3" hidden="1">
      <c r="B28682" s="49" t="s">
        <v>26718</v>
      </c>
      <c r="C28682" s="49" t="s">
        <v>210</v>
      </c>
    </row>
    <row r="28683" spans="2:3" hidden="1">
      <c r="B28683" s="49" t="s">
        <v>26719</v>
      </c>
      <c r="C28683" s="49" t="s">
        <v>210</v>
      </c>
    </row>
    <row r="28684" spans="2:3" hidden="1">
      <c r="B28684" s="49" t="s">
        <v>26720</v>
      </c>
      <c r="C28684" s="49" t="s">
        <v>210</v>
      </c>
    </row>
    <row r="28685" spans="2:3" hidden="1">
      <c r="B28685" s="49" t="s">
        <v>26721</v>
      </c>
      <c r="C28685" s="49" t="s">
        <v>210</v>
      </c>
    </row>
    <row r="28686" spans="2:3" hidden="1">
      <c r="B28686" s="49" t="s">
        <v>26722</v>
      </c>
      <c r="C28686" s="49" t="s">
        <v>210</v>
      </c>
    </row>
    <row r="28687" spans="2:3" hidden="1">
      <c r="B28687" s="49" t="s">
        <v>26723</v>
      </c>
      <c r="C28687" s="49" t="s">
        <v>210</v>
      </c>
    </row>
    <row r="28688" spans="2:3" hidden="1">
      <c r="B28688" s="49" t="s">
        <v>26724</v>
      </c>
      <c r="C28688" s="49" t="s">
        <v>210</v>
      </c>
    </row>
    <row r="28689" spans="2:3" hidden="1">
      <c r="B28689" s="49" t="s">
        <v>26725</v>
      </c>
      <c r="C28689" s="49" t="s">
        <v>210</v>
      </c>
    </row>
    <row r="28690" spans="2:3" hidden="1">
      <c r="B28690" s="49" t="s">
        <v>26726</v>
      </c>
      <c r="C28690" s="49" t="s">
        <v>210</v>
      </c>
    </row>
    <row r="28691" spans="2:3" hidden="1">
      <c r="B28691" s="49" t="s">
        <v>26727</v>
      </c>
      <c r="C28691" s="49" t="s">
        <v>210</v>
      </c>
    </row>
    <row r="28692" spans="2:3" hidden="1">
      <c r="B28692" s="49" t="s">
        <v>26728</v>
      </c>
      <c r="C28692" s="49" t="s">
        <v>210</v>
      </c>
    </row>
    <row r="28693" spans="2:3" hidden="1">
      <c r="B28693" s="49" t="s">
        <v>26729</v>
      </c>
      <c r="C28693" s="49" t="s">
        <v>210</v>
      </c>
    </row>
    <row r="28694" spans="2:3" hidden="1">
      <c r="B28694" s="49" t="s">
        <v>26730</v>
      </c>
      <c r="C28694" s="49" t="s">
        <v>211</v>
      </c>
    </row>
    <row r="28695" spans="2:3" hidden="1">
      <c r="B28695" s="49" t="s">
        <v>26731</v>
      </c>
      <c r="C28695" s="49" t="s">
        <v>211</v>
      </c>
    </row>
    <row r="28696" spans="2:3" hidden="1">
      <c r="B28696" s="49" t="s">
        <v>26732</v>
      </c>
      <c r="C28696" s="49" t="s">
        <v>211</v>
      </c>
    </row>
    <row r="28697" spans="2:3" hidden="1">
      <c r="B28697" s="49" t="s">
        <v>26733</v>
      </c>
      <c r="C28697" s="49" t="s">
        <v>210</v>
      </c>
    </row>
    <row r="28698" spans="2:3" hidden="1">
      <c r="B28698" s="49" t="s">
        <v>26734</v>
      </c>
      <c r="C28698" s="49" t="s">
        <v>210</v>
      </c>
    </row>
    <row r="28699" spans="2:3" hidden="1">
      <c r="B28699" s="49" t="s">
        <v>26735</v>
      </c>
      <c r="C28699" s="49" t="s">
        <v>210</v>
      </c>
    </row>
    <row r="28700" spans="2:3" hidden="1">
      <c r="B28700" s="49" t="s">
        <v>26736</v>
      </c>
      <c r="C28700" s="49" t="s">
        <v>211</v>
      </c>
    </row>
    <row r="28701" spans="2:3" hidden="1">
      <c r="B28701" s="49" t="s">
        <v>26737</v>
      </c>
      <c r="C28701" s="49" t="s">
        <v>210</v>
      </c>
    </row>
    <row r="28702" spans="2:3" hidden="1">
      <c r="B28702" s="49" t="s">
        <v>26738</v>
      </c>
      <c r="C28702" s="49" t="s">
        <v>210</v>
      </c>
    </row>
    <row r="28703" spans="2:3" hidden="1">
      <c r="B28703" s="49" t="s">
        <v>26739</v>
      </c>
      <c r="C28703" s="49" t="s">
        <v>211</v>
      </c>
    </row>
    <row r="28704" spans="2:3" hidden="1">
      <c r="B28704" s="49" t="s">
        <v>26740</v>
      </c>
      <c r="C28704" s="49" t="s">
        <v>210</v>
      </c>
    </row>
    <row r="28705" spans="2:3" hidden="1">
      <c r="B28705" s="49" t="s">
        <v>26741</v>
      </c>
      <c r="C28705" s="49" t="s">
        <v>210</v>
      </c>
    </row>
    <row r="28706" spans="2:3" hidden="1">
      <c r="B28706" s="49" t="s">
        <v>26742</v>
      </c>
      <c r="C28706" s="49" t="s">
        <v>210</v>
      </c>
    </row>
    <row r="28707" spans="2:3" hidden="1">
      <c r="B28707" s="49" t="s">
        <v>26743</v>
      </c>
      <c r="C28707" s="49" t="s">
        <v>210</v>
      </c>
    </row>
    <row r="28708" spans="2:3" hidden="1">
      <c r="B28708" s="49" t="s">
        <v>26744</v>
      </c>
      <c r="C28708" s="49" t="s">
        <v>210</v>
      </c>
    </row>
    <row r="28709" spans="2:3" hidden="1">
      <c r="B28709" s="49" t="s">
        <v>26745</v>
      </c>
      <c r="C28709" s="49" t="s">
        <v>210</v>
      </c>
    </row>
    <row r="28710" spans="2:3" hidden="1">
      <c r="B28710" s="49" t="s">
        <v>26746</v>
      </c>
      <c r="C28710" s="49" t="s">
        <v>210</v>
      </c>
    </row>
    <row r="28711" spans="2:3" hidden="1">
      <c r="B28711" s="49" t="s">
        <v>26747</v>
      </c>
      <c r="C28711" s="49" t="s">
        <v>210</v>
      </c>
    </row>
    <row r="28712" spans="2:3" hidden="1">
      <c r="B28712" s="49" t="s">
        <v>26748</v>
      </c>
      <c r="C28712" s="49" t="s">
        <v>211</v>
      </c>
    </row>
    <row r="28713" spans="2:3" hidden="1">
      <c r="B28713" s="49" t="s">
        <v>26749</v>
      </c>
      <c r="C28713" s="49" t="s">
        <v>210</v>
      </c>
    </row>
    <row r="28714" spans="2:3" hidden="1">
      <c r="B28714" s="49" t="s">
        <v>26750</v>
      </c>
      <c r="C28714" s="49" t="s">
        <v>210</v>
      </c>
    </row>
    <row r="28715" spans="2:3" hidden="1">
      <c r="B28715" s="49" t="s">
        <v>26751</v>
      </c>
      <c r="C28715" s="49" t="s">
        <v>210</v>
      </c>
    </row>
    <row r="28716" spans="2:3" hidden="1">
      <c r="B28716" s="49" t="s">
        <v>26752</v>
      </c>
      <c r="C28716" s="49" t="s">
        <v>210</v>
      </c>
    </row>
    <row r="28717" spans="2:3" hidden="1">
      <c r="B28717" s="49" t="s">
        <v>26753</v>
      </c>
      <c r="C28717" s="49" t="s">
        <v>210</v>
      </c>
    </row>
    <row r="28718" spans="2:3" hidden="1">
      <c r="B28718" s="49" t="s">
        <v>26754</v>
      </c>
      <c r="C28718" s="49" t="s">
        <v>210</v>
      </c>
    </row>
    <row r="28719" spans="2:3" hidden="1">
      <c r="B28719" s="49" t="s">
        <v>26755</v>
      </c>
      <c r="C28719" s="49" t="s">
        <v>210</v>
      </c>
    </row>
    <row r="28720" spans="2:3" hidden="1">
      <c r="B28720" s="49" t="s">
        <v>26756</v>
      </c>
      <c r="C28720" s="49" t="s">
        <v>210</v>
      </c>
    </row>
    <row r="28721" spans="2:3" hidden="1">
      <c r="B28721" s="49" t="s">
        <v>26757</v>
      </c>
      <c r="C28721" s="49" t="s">
        <v>214</v>
      </c>
    </row>
    <row r="28722" spans="2:3" hidden="1">
      <c r="B28722" s="49" t="s">
        <v>26758</v>
      </c>
      <c r="C28722" s="49" t="s">
        <v>214</v>
      </c>
    </row>
    <row r="28723" spans="2:3" hidden="1">
      <c r="B28723" s="49" t="s">
        <v>26759</v>
      </c>
      <c r="C28723" s="49" t="s">
        <v>213</v>
      </c>
    </row>
    <row r="28724" spans="2:3" hidden="1">
      <c r="B28724" s="49" t="s">
        <v>26760</v>
      </c>
      <c r="C28724" s="49" t="s">
        <v>214</v>
      </c>
    </row>
    <row r="28725" spans="2:3" hidden="1">
      <c r="B28725" s="49" t="s">
        <v>26761</v>
      </c>
      <c r="C28725" s="49" t="s">
        <v>214</v>
      </c>
    </row>
    <row r="28726" spans="2:3" hidden="1">
      <c r="B28726" s="49" t="s">
        <v>26762</v>
      </c>
      <c r="C28726" s="49" t="s">
        <v>213</v>
      </c>
    </row>
    <row r="28727" spans="2:3" hidden="1">
      <c r="B28727" s="49" t="s">
        <v>26763</v>
      </c>
      <c r="C28727" s="49" t="s">
        <v>214</v>
      </c>
    </row>
    <row r="28728" spans="2:3" hidden="1">
      <c r="B28728" s="49" t="s">
        <v>26764</v>
      </c>
      <c r="C28728" s="49" t="s">
        <v>214</v>
      </c>
    </row>
    <row r="28729" spans="2:3" hidden="1">
      <c r="B28729" s="49" t="s">
        <v>26765</v>
      </c>
      <c r="C28729" s="49" t="s">
        <v>214</v>
      </c>
    </row>
    <row r="28730" spans="2:3" hidden="1">
      <c r="B28730" s="49" t="s">
        <v>26766</v>
      </c>
      <c r="C28730" s="49" t="s">
        <v>214</v>
      </c>
    </row>
    <row r="28731" spans="2:3" hidden="1">
      <c r="B28731" s="49" t="s">
        <v>26767</v>
      </c>
      <c r="C28731" s="49" t="s">
        <v>213</v>
      </c>
    </row>
    <row r="28732" spans="2:3" hidden="1">
      <c r="B28732" s="49" t="s">
        <v>26768</v>
      </c>
      <c r="C28732" s="49" t="s">
        <v>214</v>
      </c>
    </row>
    <row r="28733" spans="2:3" hidden="1">
      <c r="B28733" s="49" t="s">
        <v>26769</v>
      </c>
      <c r="C28733" s="49" t="s">
        <v>213</v>
      </c>
    </row>
    <row r="28734" spans="2:3" hidden="1">
      <c r="B28734" s="49" t="s">
        <v>26770</v>
      </c>
      <c r="C28734" s="49" t="s">
        <v>213</v>
      </c>
    </row>
    <row r="28735" spans="2:3" hidden="1">
      <c r="B28735" s="49" t="s">
        <v>26771</v>
      </c>
      <c r="C28735" s="49" t="s">
        <v>213</v>
      </c>
    </row>
    <row r="28736" spans="2:3" hidden="1">
      <c r="B28736" s="49" t="s">
        <v>26772</v>
      </c>
      <c r="C28736" s="49" t="s">
        <v>31</v>
      </c>
    </row>
    <row r="28737" spans="2:3" hidden="1">
      <c r="B28737" s="49" t="s">
        <v>26773</v>
      </c>
      <c r="C28737" s="49" t="s">
        <v>31</v>
      </c>
    </row>
    <row r="28738" spans="2:3" hidden="1">
      <c r="B28738" s="49" t="s">
        <v>26774</v>
      </c>
      <c r="C28738" s="49" t="s">
        <v>31</v>
      </c>
    </row>
    <row r="28739" spans="2:3" hidden="1">
      <c r="B28739" s="49" t="s">
        <v>26775</v>
      </c>
      <c r="C28739" s="49" t="s">
        <v>214</v>
      </c>
    </row>
    <row r="28740" spans="2:3" hidden="1">
      <c r="B28740" s="49" t="s">
        <v>26776</v>
      </c>
      <c r="C28740" s="49" t="s">
        <v>214</v>
      </c>
    </row>
    <row r="28741" spans="2:3" hidden="1">
      <c r="B28741" s="49" t="s">
        <v>26777</v>
      </c>
      <c r="C28741" s="49" t="s">
        <v>213</v>
      </c>
    </row>
    <row r="28742" spans="2:3" hidden="1">
      <c r="B28742" s="49" t="s">
        <v>26778</v>
      </c>
      <c r="C28742" s="49" t="s">
        <v>213</v>
      </c>
    </row>
    <row r="28743" spans="2:3" hidden="1">
      <c r="B28743" s="49" t="s">
        <v>26779</v>
      </c>
      <c r="C28743" s="49" t="s">
        <v>213</v>
      </c>
    </row>
    <row r="28744" spans="2:3" hidden="1">
      <c r="B28744" s="49" t="s">
        <v>26780</v>
      </c>
      <c r="C28744" s="49" t="s">
        <v>213</v>
      </c>
    </row>
    <row r="28745" spans="2:3" hidden="1">
      <c r="B28745" s="49" t="s">
        <v>26781</v>
      </c>
      <c r="C28745" s="49" t="s">
        <v>214</v>
      </c>
    </row>
    <row r="28746" spans="2:3" hidden="1">
      <c r="B28746" s="49" t="s">
        <v>26782</v>
      </c>
      <c r="C28746" s="49" t="s">
        <v>213</v>
      </c>
    </row>
    <row r="28747" spans="2:3" hidden="1">
      <c r="B28747" s="49" t="s">
        <v>26783</v>
      </c>
      <c r="C28747" s="49" t="s">
        <v>213</v>
      </c>
    </row>
    <row r="28748" spans="2:3" hidden="1">
      <c r="B28748" s="49" t="s">
        <v>26784</v>
      </c>
      <c r="C28748" s="49" t="s">
        <v>213</v>
      </c>
    </row>
    <row r="28749" spans="2:3" hidden="1">
      <c r="B28749" s="49" t="s">
        <v>26785</v>
      </c>
      <c r="C28749" s="49" t="s">
        <v>213</v>
      </c>
    </row>
    <row r="28750" spans="2:3" hidden="1">
      <c r="B28750" s="49" t="s">
        <v>26786</v>
      </c>
      <c r="C28750" s="49" t="s">
        <v>213</v>
      </c>
    </row>
    <row r="28751" spans="2:3" hidden="1">
      <c r="B28751" s="49" t="s">
        <v>26787</v>
      </c>
      <c r="C28751" s="49" t="s">
        <v>213</v>
      </c>
    </row>
    <row r="28752" spans="2:3" hidden="1">
      <c r="B28752" s="49" t="s">
        <v>26788</v>
      </c>
      <c r="C28752" s="49" t="s">
        <v>213</v>
      </c>
    </row>
    <row r="28753" spans="2:3" hidden="1">
      <c r="B28753" s="49" t="s">
        <v>26789</v>
      </c>
      <c r="C28753" s="49" t="s">
        <v>213</v>
      </c>
    </row>
    <row r="28754" spans="2:3" hidden="1">
      <c r="B28754" s="49" t="s">
        <v>26790</v>
      </c>
      <c r="C28754" s="49" t="s">
        <v>31</v>
      </c>
    </row>
    <row r="28755" spans="2:3" hidden="1">
      <c r="B28755" s="49" t="s">
        <v>26791</v>
      </c>
      <c r="C28755" s="49" t="s">
        <v>31</v>
      </c>
    </row>
    <row r="28756" spans="2:3" hidden="1">
      <c r="B28756" s="49" t="s">
        <v>26792</v>
      </c>
      <c r="C28756" s="49" t="s">
        <v>31</v>
      </c>
    </row>
    <row r="28757" spans="2:3" hidden="1">
      <c r="B28757" s="49" t="s">
        <v>26793</v>
      </c>
      <c r="C28757" s="49" t="s">
        <v>214</v>
      </c>
    </row>
    <row r="28758" spans="2:3" hidden="1">
      <c r="B28758" s="49" t="s">
        <v>26794</v>
      </c>
      <c r="C28758" s="49" t="s">
        <v>214</v>
      </c>
    </row>
    <row r="28759" spans="2:3" hidden="1">
      <c r="B28759" s="49" t="s">
        <v>26795</v>
      </c>
      <c r="C28759" s="49" t="s">
        <v>214</v>
      </c>
    </row>
    <row r="28760" spans="2:3" hidden="1">
      <c r="B28760" s="49" t="s">
        <v>26796</v>
      </c>
      <c r="C28760" s="49" t="s">
        <v>214</v>
      </c>
    </row>
    <row r="28761" spans="2:3" hidden="1">
      <c r="B28761" s="49" t="s">
        <v>26797</v>
      </c>
      <c r="C28761" s="49" t="s">
        <v>213</v>
      </c>
    </row>
    <row r="28762" spans="2:3" hidden="1">
      <c r="B28762" s="49" t="s">
        <v>26798</v>
      </c>
      <c r="C28762" s="49" t="s">
        <v>214</v>
      </c>
    </row>
    <row r="28763" spans="2:3" hidden="1">
      <c r="B28763" s="49" t="s">
        <v>26799</v>
      </c>
      <c r="C28763" s="49" t="s">
        <v>213</v>
      </c>
    </row>
    <row r="28764" spans="2:3" hidden="1">
      <c r="B28764" s="49" t="s">
        <v>26800</v>
      </c>
      <c r="C28764" s="49" t="s">
        <v>213</v>
      </c>
    </row>
    <row r="28765" spans="2:3" hidden="1">
      <c r="B28765" s="49" t="s">
        <v>26801</v>
      </c>
      <c r="C28765" s="49" t="s">
        <v>213</v>
      </c>
    </row>
    <row r="28766" spans="2:3" hidden="1">
      <c r="B28766" s="49" t="s">
        <v>26802</v>
      </c>
      <c r="C28766" s="49" t="s">
        <v>213</v>
      </c>
    </row>
    <row r="28767" spans="2:3" hidden="1">
      <c r="B28767" s="49" t="s">
        <v>26803</v>
      </c>
      <c r="C28767" s="49" t="s">
        <v>214</v>
      </c>
    </row>
    <row r="28768" spans="2:3" hidden="1">
      <c r="B28768" s="49" t="s">
        <v>26804</v>
      </c>
      <c r="C28768" s="49" t="s">
        <v>213</v>
      </c>
    </row>
    <row r="28769" spans="2:3" hidden="1">
      <c r="B28769" s="49" t="s">
        <v>26805</v>
      </c>
      <c r="C28769" s="49" t="s">
        <v>213</v>
      </c>
    </row>
    <row r="28770" spans="2:3" hidden="1">
      <c r="B28770" s="49" t="s">
        <v>26806</v>
      </c>
      <c r="C28770" s="49" t="s">
        <v>213</v>
      </c>
    </row>
    <row r="28771" spans="2:3" hidden="1">
      <c r="B28771" s="49" t="s">
        <v>26807</v>
      </c>
      <c r="C28771" s="49" t="s">
        <v>213</v>
      </c>
    </row>
    <row r="28772" spans="2:3" hidden="1">
      <c r="B28772" s="49" t="s">
        <v>26808</v>
      </c>
      <c r="C28772" s="49" t="s">
        <v>213</v>
      </c>
    </row>
    <row r="28773" spans="2:3" hidden="1">
      <c r="B28773" s="49" t="s">
        <v>26809</v>
      </c>
      <c r="C28773" s="49" t="s">
        <v>213</v>
      </c>
    </row>
    <row r="28774" spans="2:3" hidden="1">
      <c r="B28774" s="49" t="s">
        <v>26810</v>
      </c>
      <c r="C28774" s="49" t="s">
        <v>213</v>
      </c>
    </row>
    <row r="28775" spans="2:3" hidden="1">
      <c r="B28775" s="49" t="s">
        <v>26811</v>
      </c>
      <c r="C28775" s="49" t="s">
        <v>213</v>
      </c>
    </row>
    <row r="28776" spans="2:3" hidden="1">
      <c r="B28776" s="49" t="s">
        <v>26812</v>
      </c>
      <c r="C28776" s="49" t="s">
        <v>31</v>
      </c>
    </row>
    <row r="28777" spans="2:3" hidden="1">
      <c r="B28777" s="49" t="s">
        <v>26813</v>
      </c>
      <c r="C28777" s="49" t="s">
        <v>31</v>
      </c>
    </row>
    <row r="28778" spans="2:3" hidden="1">
      <c r="B28778" s="49" t="s">
        <v>26814</v>
      </c>
      <c r="C28778" s="49" t="s">
        <v>31</v>
      </c>
    </row>
    <row r="28779" spans="2:3" hidden="1">
      <c r="B28779" s="49" t="s">
        <v>26815</v>
      </c>
      <c r="C28779" s="49" t="s">
        <v>214</v>
      </c>
    </row>
    <row r="28780" spans="2:3" hidden="1">
      <c r="B28780" s="49" t="s">
        <v>26816</v>
      </c>
      <c r="C28780" s="49" t="s">
        <v>214</v>
      </c>
    </row>
    <row r="28781" spans="2:3" hidden="1">
      <c r="B28781" s="49" t="s">
        <v>26817</v>
      </c>
      <c r="C28781" s="49" t="s">
        <v>214</v>
      </c>
    </row>
    <row r="28782" spans="2:3" hidden="1">
      <c r="B28782" s="49" t="s">
        <v>26818</v>
      </c>
      <c r="C28782" s="49" t="s">
        <v>214</v>
      </c>
    </row>
    <row r="28783" spans="2:3" hidden="1">
      <c r="B28783" s="49" t="s">
        <v>26819</v>
      </c>
      <c r="C28783" s="49" t="s">
        <v>214</v>
      </c>
    </row>
    <row r="28784" spans="2:3" hidden="1">
      <c r="B28784" s="49" t="s">
        <v>26820</v>
      </c>
      <c r="C28784" s="49" t="s">
        <v>213</v>
      </c>
    </row>
    <row r="28785" spans="2:3" hidden="1">
      <c r="B28785" s="49" t="s">
        <v>26821</v>
      </c>
      <c r="C28785" s="49" t="s">
        <v>213</v>
      </c>
    </row>
    <row r="28786" spans="2:3" hidden="1">
      <c r="B28786" s="49" t="s">
        <v>26822</v>
      </c>
      <c r="C28786" s="49" t="s">
        <v>213</v>
      </c>
    </row>
    <row r="28787" spans="2:3" hidden="1">
      <c r="B28787" s="49" t="s">
        <v>26823</v>
      </c>
      <c r="C28787" s="49" t="s">
        <v>214</v>
      </c>
    </row>
    <row r="28788" spans="2:3" hidden="1">
      <c r="B28788" s="49" t="s">
        <v>26824</v>
      </c>
      <c r="C28788" s="49" t="s">
        <v>213</v>
      </c>
    </row>
    <row r="28789" spans="2:3" hidden="1">
      <c r="B28789" s="49" t="s">
        <v>26825</v>
      </c>
      <c r="C28789" s="49" t="s">
        <v>213</v>
      </c>
    </row>
    <row r="28790" spans="2:3" hidden="1">
      <c r="B28790" s="49" t="s">
        <v>26826</v>
      </c>
      <c r="C28790" s="49" t="s">
        <v>213</v>
      </c>
    </row>
    <row r="28791" spans="2:3" hidden="1">
      <c r="B28791" s="49" t="s">
        <v>26827</v>
      </c>
      <c r="C28791" s="49" t="s">
        <v>213</v>
      </c>
    </row>
    <row r="28792" spans="2:3" hidden="1">
      <c r="B28792" s="49" t="s">
        <v>26828</v>
      </c>
      <c r="C28792" s="49" t="s">
        <v>213</v>
      </c>
    </row>
    <row r="28793" spans="2:3" hidden="1">
      <c r="B28793" s="49" t="s">
        <v>26829</v>
      </c>
      <c r="C28793" s="49" t="s">
        <v>213</v>
      </c>
    </row>
    <row r="28794" spans="2:3" hidden="1">
      <c r="B28794" s="49" t="s">
        <v>26830</v>
      </c>
      <c r="C28794" s="49" t="s">
        <v>206</v>
      </c>
    </row>
    <row r="28795" spans="2:3" hidden="1">
      <c r="B28795" s="49" t="s">
        <v>26831</v>
      </c>
      <c r="C28795" s="49" t="s">
        <v>206</v>
      </c>
    </row>
    <row r="28796" spans="2:3" hidden="1">
      <c r="B28796" s="49" t="s">
        <v>26832</v>
      </c>
      <c r="C28796" s="49" t="s">
        <v>206</v>
      </c>
    </row>
    <row r="28797" spans="2:3" hidden="1">
      <c r="B28797" s="49" t="s">
        <v>26833</v>
      </c>
      <c r="C28797" s="49" t="s">
        <v>206</v>
      </c>
    </row>
    <row r="28798" spans="2:3" hidden="1">
      <c r="B28798" s="49" t="s">
        <v>26834</v>
      </c>
      <c r="C28798" s="49" t="s">
        <v>206</v>
      </c>
    </row>
    <row r="28799" spans="2:3" hidden="1">
      <c r="B28799" s="49" t="s">
        <v>26835</v>
      </c>
      <c r="C28799" s="49" t="s">
        <v>206</v>
      </c>
    </row>
    <row r="28800" spans="2:3" hidden="1">
      <c r="B28800" s="49" t="s">
        <v>26836</v>
      </c>
      <c r="C28800" s="49" t="s">
        <v>206</v>
      </c>
    </row>
    <row r="28801" spans="2:3" hidden="1">
      <c r="B28801" s="49" t="s">
        <v>26837</v>
      </c>
      <c r="C28801" s="49" t="s">
        <v>206</v>
      </c>
    </row>
    <row r="28802" spans="2:3" hidden="1">
      <c r="B28802" s="49" t="s">
        <v>26838</v>
      </c>
      <c r="C28802" s="49" t="s">
        <v>206</v>
      </c>
    </row>
    <row r="28803" spans="2:3" hidden="1">
      <c r="B28803" s="49" t="s">
        <v>26839</v>
      </c>
      <c r="C28803" s="49" t="s">
        <v>214</v>
      </c>
    </row>
    <row r="28804" spans="2:3" hidden="1">
      <c r="B28804" s="49" t="s">
        <v>26840</v>
      </c>
      <c r="C28804" s="49" t="s">
        <v>214</v>
      </c>
    </row>
    <row r="28805" spans="2:3" hidden="1">
      <c r="B28805" s="49" t="s">
        <v>26841</v>
      </c>
      <c r="C28805" s="49" t="s">
        <v>213</v>
      </c>
    </row>
    <row r="28806" spans="2:3" hidden="1">
      <c r="B28806" s="49" t="s">
        <v>26842</v>
      </c>
      <c r="C28806" s="49" t="s">
        <v>213</v>
      </c>
    </row>
    <row r="28807" spans="2:3" hidden="1">
      <c r="B28807" s="49" t="s">
        <v>26843</v>
      </c>
      <c r="C28807" s="49" t="s">
        <v>213</v>
      </c>
    </row>
    <row r="28808" spans="2:3" hidden="1">
      <c r="B28808" s="49" t="s">
        <v>26844</v>
      </c>
      <c r="C28808" s="49" t="s">
        <v>213</v>
      </c>
    </row>
    <row r="28809" spans="2:3" hidden="1">
      <c r="B28809" s="49" t="s">
        <v>26845</v>
      </c>
      <c r="C28809" s="49" t="s">
        <v>214</v>
      </c>
    </row>
    <row r="28810" spans="2:3" hidden="1">
      <c r="B28810" s="49" t="s">
        <v>26846</v>
      </c>
      <c r="C28810" s="49" t="s">
        <v>213</v>
      </c>
    </row>
    <row r="28811" spans="2:3" hidden="1">
      <c r="B28811" s="49" t="s">
        <v>26847</v>
      </c>
      <c r="C28811" s="49" t="s">
        <v>213</v>
      </c>
    </row>
    <row r="28812" spans="2:3" hidden="1">
      <c r="B28812" s="49" t="s">
        <v>26848</v>
      </c>
      <c r="C28812" s="49" t="s">
        <v>213</v>
      </c>
    </row>
    <row r="28813" spans="2:3" hidden="1">
      <c r="B28813" s="49" t="s">
        <v>26849</v>
      </c>
      <c r="C28813" s="49" t="s">
        <v>213</v>
      </c>
    </row>
    <row r="28814" spans="2:3" hidden="1">
      <c r="B28814" s="49" t="s">
        <v>26850</v>
      </c>
      <c r="C28814" s="49" t="s">
        <v>213</v>
      </c>
    </row>
    <row r="28815" spans="2:3" hidden="1">
      <c r="B28815" s="49" t="s">
        <v>26851</v>
      </c>
      <c r="C28815" s="49" t="s">
        <v>213</v>
      </c>
    </row>
    <row r="28816" spans="2:3" hidden="1">
      <c r="B28816" s="49" t="s">
        <v>26852</v>
      </c>
      <c r="C28816" s="49" t="s">
        <v>213</v>
      </c>
    </row>
    <row r="28817" spans="2:3" hidden="1">
      <c r="B28817" s="49" t="s">
        <v>26853</v>
      </c>
      <c r="C28817" s="49" t="s">
        <v>213</v>
      </c>
    </row>
    <row r="28818" spans="2:3" hidden="1">
      <c r="B28818" s="49" t="s">
        <v>26854</v>
      </c>
      <c r="C28818" s="49" t="s">
        <v>31</v>
      </c>
    </row>
    <row r="28819" spans="2:3" hidden="1">
      <c r="B28819" s="49" t="s">
        <v>26855</v>
      </c>
      <c r="C28819" s="49" t="s">
        <v>31</v>
      </c>
    </row>
    <row r="28820" spans="2:3" hidden="1">
      <c r="B28820" s="49" t="s">
        <v>26856</v>
      </c>
      <c r="C28820" s="49" t="s">
        <v>31</v>
      </c>
    </row>
    <row r="28821" spans="2:3" hidden="1">
      <c r="B28821" s="49" t="s">
        <v>26857</v>
      </c>
      <c r="C28821" s="49" t="s">
        <v>213</v>
      </c>
    </row>
    <row r="28822" spans="2:3" hidden="1">
      <c r="B28822" s="49" t="s">
        <v>26858</v>
      </c>
      <c r="C28822" s="49" t="s">
        <v>213</v>
      </c>
    </row>
    <row r="28823" spans="2:3" hidden="1">
      <c r="B28823" s="49" t="s">
        <v>26859</v>
      </c>
      <c r="C28823" s="49" t="s">
        <v>213</v>
      </c>
    </row>
    <row r="28824" spans="2:3" hidden="1">
      <c r="B28824" s="49" t="s">
        <v>26860</v>
      </c>
      <c r="C28824" s="49" t="s">
        <v>213</v>
      </c>
    </row>
    <row r="28825" spans="2:3" hidden="1">
      <c r="B28825" s="49" t="s">
        <v>26861</v>
      </c>
      <c r="C28825" s="49" t="s">
        <v>213</v>
      </c>
    </row>
    <row r="28826" spans="2:3" hidden="1">
      <c r="B28826" s="49" t="s">
        <v>26862</v>
      </c>
      <c r="C28826" s="49" t="s">
        <v>213</v>
      </c>
    </row>
    <row r="28827" spans="2:3" hidden="1">
      <c r="B28827" s="49" t="s">
        <v>26863</v>
      </c>
      <c r="C28827" s="49" t="s">
        <v>213</v>
      </c>
    </row>
    <row r="28828" spans="2:3" hidden="1">
      <c r="B28828" s="49" t="s">
        <v>26864</v>
      </c>
      <c r="C28828" s="49" t="s">
        <v>213</v>
      </c>
    </row>
    <row r="28829" spans="2:3" hidden="1">
      <c r="B28829" s="49" t="s">
        <v>26865</v>
      </c>
      <c r="C28829" s="49" t="s">
        <v>213</v>
      </c>
    </row>
    <row r="28830" spans="2:3" hidden="1">
      <c r="B28830" s="49" t="s">
        <v>26866</v>
      </c>
      <c r="C28830" s="49" t="s">
        <v>213</v>
      </c>
    </row>
    <row r="28831" spans="2:3" hidden="1">
      <c r="B28831" s="49" t="s">
        <v>26867</v>
      </c>
      <c r="C28831" s="49" t="s">
        <v>213</v>
      </c>
    </row>
    <row r="28832" spans="2:3" hidden="1">
      <c r="B28832" s="49" t="s">
        <v>26868</v>
      </c>
      <c r="C28832" s="49" t="s">
        <v>213</v>
      </c>
    </row>
    <row r="28833" spans="2:3" hidden="1">
      <c r="B28833" s="49" t="s">
        <v>26869</v>
      </c>
      <c r="C28833" s="49" t="s">
        <v>213</v>
      </c>
    </row>
    <row r="28834" spans="2:3" hidden="1">
      <c r="B28834" s="49" t="s">
        <v>26870</v>
      </c>
      <c r="C28834" s="49" t="s">
        <v>213</v>
      </c>
    </row>
    <row r="28835" spans="2:3" hidden="1">
      <c r="B28835" s="49" t="s">
        <v>26871</v>
      </c>
      <c r="C28835" s="49" t="s">
        <v>213</v>
      </c>
    </row>
    <row r="28836" spans="2:3" hidden="1">
      <c r="B28836" s="49" t="s">
        <v>26872</v>
      </c>
      <c r="C28836" s="49" t="s">
        <v>31</v>
      </c>
    </row>
    <row r="28837" spans="2:3" hidden="1">
      <c r="B28837" s="49" t="s">
        <v>26873</v>
      </c>
      <c r="C28837" s="49" t="s">
        <v>31</v>
      </c>
    </row>
    <row r="28838" spans="2:3" hidden="1">
      <c r="B28838" s="49" t="s">
        <v>26874</v>
      </c>
      <c r="C28838" s="49" t="s">
        <v>31</v>
      </c>
    </row>
    <row r="28839" spans="2:3" hidden="1">
      <c r="B28839" s="49" t="s">
        <v>26875</v>
      </c>
      <c r="C28839" s="49" t="s">
        <v>214</v>
      </c>
    </row>
    <row r="28840" spans="2:3" hidden="1">
      <c r="B28840" s="49" t="s">
        <v>26876</v>
      </c>
      <c r="C28840" s="49" t="s">
        <v>213</v>
      </c>
    </row>
    <row r="28841" spans="2:3" hidden="1">
      <c r="B28841" s="49" t="s">
        <v>26877</v>
      </c>
      <c r="C28841" s="49" t="s">
        <v>213</v>
      </c>
    </row>
    <row r="28842" spans="2:3" hidden="1">
      <c r="B28842" s="49" t="s">
        <v>26878</v>
      </c>
      <c r="C28842" s="49" t="s">
        <v>213</v>
      </c>
    </row>
    <row r="28843" spans="2:3" hidden="1">
      <c r="B28843" s="49" t="s">
        <v>26879</v>
      </c>
      <c r="C28843" s="49" t="s">
        <v>213</v>
      </c>
    </row>
    <row r="28844" spans="2:3" hidden="1">
      <c r="B28844" s="49" t="s">
        <v>26880</v>
      </c>
      <c r="C28844" s="49" t="s">
        <v>213</v>
      </c>
    </row>
    <row r="28845" spans="2:3" hidden="1">
      <c r="B28845" s="49" t="s">
        <v>26881</v>
      </c>
      <c r="C28845" s="49" t="s">
        <v>213</v>
      </c>
    </row>
    <row r="28846" spans="2:3" hidden="1">
      <c r="B28846" s="49" t="s">
        <v>26882</v>
      </c>
      <c r="C28846" s="49" t="s">
        <v>213</v>
      </c>
    </row>
    <row r="28847" spans="2:3" hidden="1">
      <c r="B28847" s="49" t="s">
        <v>26883</v>
      </c>
      <c r="C28847" s="49" t="s">
        <v>213</v>
      </c>
    </row>
    <row r="28848" spans="2:3" hidden="1">
      <c r="B28848" s="49" t="s">
        <v>26884</v>
      </c>
      <c r="C28848" s="49" t="s">
        <v>213</v>
      </c>
    </row>
    <row r="28849" spans="2:3" hidden="1">
      <c r="B28849" s="49" t="s">
        <v>26885</v>
      </c>
      <c r="C28849" s="49" t="s">
        <v>213</v>
      </c>
    </row>
    <row r="28850" spans="2:3" hidden="1">
      <c r="B28850" s="49" t="s">
        <v>26886</v>
      </c>
      <c r="C28850" s="49" t="s">
        <v>213</v>
      </c>
    </row>
    <row r="28851" spans="2:3" hidden="1">
      <c r="B28851" s="49" t="s">
        <v>26887</v>
      </c>
      <c r="C28851" s="49" t="s">
        <v>213</v>
      </c>
    </row>
    <row r="28852" spans="2:3" hidden="1">
      <c r="B28852" s="49" t="s">
        <v>26888</v>
      </c>
      <c r="C28852" s="49" t="s">
        <v>213</v>
      </c>
    </row>
    <row r="28853" spans="2:3" hidden="1">
      <c r="B28853" s="49" t="s">
        <v>26889</v>
      </c>
      <c r="C28853" s="49" t="s">
        <v>213</v>
      </c>
    </row>
    <row r="28854" spans="2:3" hidden="1">
      <c r="B28854" s="49" t="s">
        <v>26890</v>
      </c>
      <c r="C28854" s="49" t="s">
        <v>213</v>
      </c>
    </row>
    <row r="28855" spans="2:3" hidden="1">
      <c r="B28855" s="49" t="s">
        <v>26891</v>
      </c>
      <c r="C28855" s="49" t="s">
        <v>213</v>
      </c>
    </row>
    <row r="28856" spans="2:3" hidden="1">
      <c r="B28856" s="49" t="s">
        <v>26892</v>
      </c>
      <c r="C28856" s="49" t="s">
        <v>213</v>
      </c>
    </row>
    <row r="28857" spans="2:3" hidden="1">
      <c r="B28857" s="49" t="s">
        <v>26893</v>
      </c>
      <c r="C28857" s="49" t="s">
        <v>213</v>
      </c>
    </row>
    <row r="28858" spans="2:3" hidden="1">
      <c r="B28858" s="49" t="s">
        <v>26894</v>
      </c>
      <c r="C28858" s="49" t="s">
        <v>31</v>
      </c>
    </row>
    <row r="28859" spans="2:3" hidden="1">
      <c r="B28859" s="49" t="s">
        <v>26895</v>
      </c>
      <c r="C28859" s="49" t="s">
        <v>31</v>
      </c>
    </row>
    <row r="28860" spans="2:3" hidden="1">
      <c r="B28860" s="49" t="s">
        <v>26896</v>
      </c>
      <c r="C28860" s="49" t="s">
        <v>31</v>
      </c>
    </row>
    <row r="28861" spans="2:3" hidden="1">
      <c r="B28861" s="49" t="s">
        <v>26897</v>
      </c>
      <c r="C28861" s="49" t="s">
        <v>214</v>
      </c>
    </row>
    <row r="28862" spans="2:3" hidden="1">
      <c r="B28862" s="49" t="s">
        <v>26898</v>
      </c>
      <c r="C28862" s="49" t="s">
        <v>213</v>
      </c>
    </row>
    <row r="28863" spans="2:3" hidden="1">
      <c r="B28863" s="49" t="s">
        <v>26899</v>
      </c>
      <c r="C28863" s="49" t="s">
        <v>213</v>
      </c>
    </row>
    <row r="28864" spans="2:3" hidden="1">
      <c r="B28864" s="49" t="s">
        <v>26900</v>
      </c>
      <c r="C28864" s="49" t="s">
        <v>213</v>
      </c>
    </row>
    <row r="28865" spans="2:3" hidden="1">
      <c r="B28865" s="49" t="s">
        <v>26901</v>
      </c>
      <c r="C28865" s="49" t="s">
        <v>213</v>
      </c>
    </row>
    <row r="28866" spans="2:3" hidden="1">
      <c r="B28866" s="49" t="s">
        <v>26902</v>
      </c>
      <c r="C28866" s="49" t="s">
        <v>213</v>
      </c>
    </row>
    <row r="28867" spans="2:3" hidden="1">
      <c r="B28867" s="49" t="s">
        <v>26903</v>
      </c>
      <c r="C28867" s="49" t="s">
        <v>213</v>
      </c>
    </row>
    <row r="28868" spans="2:3" hidden="1">
      <c r="B28868" s="49" t="s">
        <v>26904</v>
      </c>
      <c r="C28868" s="49" t="s">
        <v>213</v>
      </c>
    </row>
    <row r="28869" spans="2:3" hidden="1">
      <c r="B28869" s="49" t="s">
        <v>26905</v>
      </c>
      <c r="C28869" s="49" t="s">
        <v>213</v>
      </c>
    </row>
    <row r="28870" spans="2:3" hidden="1">
      <c r="B28870" s="49" t="s">
        <v>26906</v>
      </c>
      <c r="C28870" s="49" t="s">
        <v>213</v>
      </c>
    </row>
    <row r="28871" spans="2:3" hidden="1">
      <c r="B28871" s="49" t="s">
        <v>26907</v>
      </c>
      <c r="C28871" s="49" t="s">
        <v>213</v>
      </c>
    </row>
    <row r="28872" spans="2:3" hidden="1">
      <c r="B28872" s="49" t="s">
        <v>26908</v>
      </c>
      <c r="C28872" s="49" t="s">
        <v>213</v>
      </c>
    </row>
    <row r="28873" spans="2:3" hidden="1">
      <c r="B28873" s="49" t="s">
        <v>26909</v>
      </c>
      <c r="C28873" s="49" t="s">
        <v>213</v>
      </c>
    </row>
    <row r="28874" spans="2:3" hidden="1">
      <c r="B28874" s="49" t="s">
        <v>26910</v>
      </c>
      <c r="C28874" s="49" t="s">
        <v>213</v>
      </c>
    </row>
    <row r="28875" spans="2:3" hidden="1">
      <c r="B28875" s="49" t="s">
        <v>26911</v>
      </c>
      <c r="C28875" s="49" t="s">
        <v>213</v>
      </c>
    </row>
    <row r="28876" spans="2:3" hidden="1">
      <c r="B28876" s="49" t="s">
        <v>26912</v>
      </c>
      <c r="C28876" s="49" t="s">
        <v>206</v>
      </c>
    </row>
    <row r="28877" spans="2:3" hidden="1">
      <c r="B28877" s="49" t="s">
        <v>26913</v>
      </c>
      <c r="C28877" s="49" t="s">
        <v>206</v>
      </c>
    </row>
    <row r="28878" spans="2:3" hidden="1">
      <c r="B28878" s="49" t="s">
        <v>26914</v>
      </c>
      <c r="C28878" s="49" t="s">
        <v>206</v>
      </c>
    </row>
    <row r="28879" spans="2:3" hidden="1">
      <c r="B28879" s="49" t="s">
        <v>26915</v>
      </c>
      <c r="C28879" s="49" t="s">
        <v>206</v>
      </c>
    </row>
    <row r="28880" spans="2:3" hidden="1">
      <c r="B28880" s="49" t="s">
        <v>26916</v>
      </c>
      <c r="C28880" s="49" t="s">
        <v>206</v>
      </c>
    </row>
    <row r="28881" spans="2:3" hidden="1">
      <c r="B28881" s="49" t="s">
        <v>26917</v>
      </c>
      <c r="C28881" s="49" t="s">
        <v>206</v>
      </c>
    </row>
    <row r="28882" spans="2:3" hidden="1">
      <c r="B28882" s="49" t="s">
        <v>26918</v>
      </c>
      <c r="C28882" s="49" t="s">
        <v>206</v>
      </c>
    </row>
    <row r="28883" spans="2:3" hidden="1">
      <c r="B28883" s="49" t="s">
        <v>26919</v>
      </c>
      <c r="C28883" s="49" t="s">
        <v>206</v>
      </c>
    </row>
    <row r="28884" spans="2:3" hidden="1">
      <c r="B28884" s="49" t="s">
        <v>26920</v>
      </c>
      <c r="C28884" s="49" t="s">
        <v>206</v>
      </c>
    </row>
    <row r="28885" spans="2:3" hidden="1">
      <c r="B28885" s="49" t="s">
        <v>26921</v>
      </c>
      <c r="C28885" s="49" t="s">
        <v>214</v>
      </c>
    </row>
    <row r="28886" spans="2:3" hidden="1">
      <c r="B28886" s="49" t="s">
        <v>26922</v>
      </c>
      <c r="C28886" s="49" t="s">
        <v>214</v>
      </c>
    </row>
    <row r="28887" spans="2:3" hidden="1">
      <c r="B28887" s="49" t="s">
        <v>26923</v>
      </c>
      <c r="C28887" s="49" t="s">
        <v>214</v>
      </c>
    </row>
    <row r="28888" spans="2:3" hidden="1">
      <c r="B28888" s="49" t="s">
        <v>26924</v>
      </c>
      <c r="C28888" s="49" t="s">
        <v>214</v>
      </c>
    </row>
    <row r="28889" spans="2:3" hidden="1">
      <c r="B28889" s="49" t="s">
        <v>26925</v>
      </c>
      <c r="C28889" s="49" t="s">
        <v>213</v>
      </c>
    </row>
    <row r="28890" spans="2:3" hidden="1">
      <c r="B28890" s="49" t="s">
        <v>26926</v>
      </c>
      <c r="C28890" s="49" t="s">
        <v>214</v>
      </c>
    </row>
    <row r="28891" spans="2:3" hidden="1">
      <c r="B28891" s="49" t="s">
        <v>26927</v>
      </c>
      <c r="C28891" s="49" t="s">
        <v>213</v>
      </c>
    </row>
    <row r="28892" spans="2:3" hidden="1">
      <c r="B28892" s="49" t="s">
        <v>26928</v>
      </c>
      <c r="C28892" s="49" t="s">
        <v>213</v>
      </c>
    </row>
    <row r="28893" spans="2:3" hidden="1">
      <c r="B28893" s="49" t="s">
        <v>26929</v>
      </c>
      <c r="C28893" s="49" t="s">
        <v>213</v>
      </c>
    </row>
    <row r="28894" spans="2:3" hidden="1">
      <c r="B28894" s="49" t="s">
        <v>26930</v>
      </c>
      <c r="C28894" s="49" t="s">
        <v>213</v>
      </c>
    </row>
    <row r="28895" spans="2:3" hidden="1">
      <c r="B28895" s="49" t="s">
        <v>26931</v>
      </c>
      <c r="C28895" s="49" t="s">
        <v>214</v>
      </c>
    </row>
    <row r="28896" spans="2:3" hidden="1">
      <c r="B28896" s="49" t="s">
        <v>26932</v>
      </c>
      <c r="C28896" s="49" t="s">
        <v>213</v>
      </c>
    </row>
    <row r="28897" spans="2:3" hidden="1">
      <c r="B28897" s="49" t="s">
        <v>26933</v>
      </c>
      <c r="C28897" s="49" t="s">
        <v>213</v>
      </c>
    </row>
    <row r="28898" spans="2:3" hidden="1">
      <c r="B28898" s="49" t="s">
        <v>26934</v>
      </c>
      <c r="C28898" s="49" t="s">
        <v>213</v>
      </c>
    </row>
    <row r="28899" spans="2:3" hidden="1">
      <c r="B28899" s="49" t="s">
        <v>26935</v>
      </c>
      <c r="C28899" s="49" t="s">
        <v>213</v>
      </c>
    </row>
    <row r="28900" spans="2:3" hidden="1">
      <c r="B28900" s="49" t="s">
        <v>26936</v>
      </c>
      <c r="C28900" s="49" t="s">
        <v>213</v>
      </c>
    </row>
    <row r="28901" spans="2:3" hidden="1">
      <c r="B28901" s="49" t="s">
        <v>26937</v>
      </c>
      <c r="C28901" s="49" t="s">
        <v>213</v>
      </c>
    </row>
    <row r="28902" spans="2:3" hidden="1">
      <c r="B28902" s="49" t="s">
        <v>26938</v>
      </c>
      <c r="C28902" s="49" t="s">
        <v>213</v>
      </c>
    </row>
    <row r="28903" spans="2:3" hidden="1">
      <c r="B28903" s="49" t="s">
        <v>26939</v>
      </c>
      <c r="C28903" s="49" t="s">
        <v>213</v>
      </c>
    </row>
    <row r="28904" spans="2:3" hidden="1">
      <c r="B28904" s="49" t="s">
        <v>26940</v>
      </c>
      <c r="C28904" s="49" t="s">
        <v>31</v>
      </c>
    </row>
    <row r="28905" spans="2:3" hidden="1">
      <c r="B28905" s="49" t="s">
        <v>26941</v>
      </c>
      <c r="C28905" s="49" t="s">
        <v>31</v>
      </c>
    </row>
    <row r="28906" spans="2:3" hidden="1">
      <c r="B28906" s="49" t="s">
        <v>26942</v>
      </c>
      <c r="C28906" s="49" t="s">
        <v>31</v>
      </c>
    </row>
    <row r="28907" spans="2:3" hidden="1">
      <c r="B28907" s="49" t="s">
        <v>26943</v>
      </c>
      <c r="C28907" s="49" t="s">
        <v>214</v>
      </c>
    </row>
    <row r="28908" spans="2:3" hidden="1">
      <c r="B28908" s="49" t="s">
        <v>26944</v>
      </c>
      <c r="C28908" s="49" t="s">
        <v>213</v>
      </c>
    </row>
    <row r="28909" spans="2:3" hidden="1">
      <c r="B28909" s="49" t="s">
        <v>26945</v>
      </c>
      <c r="C28909" s="49" t="s">
        <v>213</v>
      </c>
    </row>
    <row r="28910" spans="2:3" hidden="1">
      <c r="B28910" s="49" t="s">
        <v>26946</v>
      </c>
      <c r="C28910" s="49" t="s">
        <v>213</v>
      </c>
    </row>
    <row r="28911" spans="2:3" hidden="1">
      <c r="B28911" s="49" t="s">
        <v>26947</v>
      </c>
      <c r="C28911" s="49" t="s">
        <v>213</v>
      </c>
    </row>
    <row r="28912" spans="2:3" hidden="1">
      <c r="B28912" s="49" t="s">
        <v>26948</v>
      </c>
      <c r="C28912" s="49" t="s">
        <v>213</v>
      </c>
    </row>
    <row r="28913" spans="2:3" hidden="1">
      <c r="B28913" s="49" t="s">
        <v>26949</v>
      </c>
      <c r="C28913" s="49" t="s">
        <v>213</v>
      </c>
    </row>
    <row r="28914" spans="2:3" hidden="1">
      <c r="B28914" s="49" t="s">
        <v>26950</v>
      </c>
      <c r="C28914" s="49" t="s">
        <v>213</v>
      </c>
    </row>
    <row r="28915" spans="2:3" hidden="1">
      <c r="B28915" s="49" t="s">
        <v>26951</v>
      </c>
      <c r="C28915" s="49" t="s">
        <v>213</v>
      </c>
    </row>
    <row r="28916" spans="2:3" hidden="1">
      <c r="B28916" s="49" t="s">
        <v>26952</v>
      </c>
      <c r="C28916" s="49" t="s">
        <v>213</v>
      </c>
    </row>
    <row r="28917" spans="2:3" hidden="1">
      <c r="B28917" s="49" t="s">
        <v>26953</v>
      </c>
      <c r="C28917" s="49" t="s">
        <v>213</v>
      </c>
    </row>
    <row r="28918" spans="2:3" hidden="1">
      <c r="B28918" s="49" t="s">
        <v>26954</v>
      </c>
      <c r="C28918" s="49" t="s">
        <v>213</v>
      </c>
    </row>
    <row r="28919" spans="2:3" hidden="1">
      <c r="B28919" s="49" t="s">
        <v>26955</v>
      </c>
      <c r="C28919" s="49" t="s">
        <v>213</v>
      </c>
    </row>
    <row r="28920" spans="2:3" hidden="1">
      <c r="B28920" s="49" t="s">
        <v>26956</v>
      </c>
      <c r="C28920" s="49" t="s">
        <v>213</v>
      </c>
    </row>
    <row r="28921" spans="2:3" hidden="1">
      <c r="B28921" s="49" t="s">
        <v>26957</v>
      </c>
      <c r="C28921" s="49" t="s">
        <v>213</v>
      </c>
    </row>
    <row r="28922" spans="2:3" hidden="1">
      <c r="B28922" s="49" t="s">
        <v>26958</v>
      </c>
      <c r="C28922" s="49" t="s">
        <v>213</v>
      </c>
    </row>
    <row r="28923" spans="2:3" hidden="1">
      <c r="B28923" s="49" t="s">
        <v>26959</v>
      </c>
      <c r="C28923" s="49" t="s">
        <v>213</v>
      </c>
    </row>
    <row r="28924" spans="2:3" hidden="1">
      <c r="B28924" s="49" t="s">
        <v>26960</v>
      </c>
      <c r="C28924" s="49" t="s">
        <v>213</v>
      </c>
    </row>
    <row r="28925" spans="2:3" hidden="1">
      <c r="B28925" s="49" t="s">
        <v>26961</v>
      </c>
      <c r="C28925" s="49" t="s">
        <v>213</v>
      </c>
    </row>
    <row r="28926" spans="2:3" hidden="1">
      <c r="B28926" s="49" t="s">
        <v>26962</v>
      </c>
      <c r="C28926" s="49" t="s">
        <v>31</v>
      </c>
    </row>
    <row r="28927" spans="2:3" hidden="1">
      <c r="B28927" s="49" t="s">
        <v>26963</v>
      </c>
      <c r="C28927" s="49" t="s">
        <v>31</v>
      </c>
    </row>
    <row r="28928" spans="2:3" hidden="1">
      <c r="B28928" s="49" t="s">
        <v>26964</v>
      </c>
      <c r="C28928" s="49" t="s">
        <v>31</v>
      </c>
    </row>
    <row r="28929" spans="2:3" hidden="1">
      <c r="B28929" s="49" t="s">
        <v>26965</v>
      </c>
      <c r="C28929" s="49" t="s">
        <v>214</v>
      </c>
    </row>
    <row r="28930" spans="2:3" hidden="1">
      <c r="B28930" s="49" t="s">
        <v>26966</v>
      </c>
      <c r="C28930" s="49" t="s">
        <v>213</v>
      </c>
    </row>
    <row r="28931" spans="2:3" hidden="1">
      <c r="B28931" s="49" t="s">
        <v>26967</v>
      </c>
      <c r="C28931" s="49" t="s">
        <v>213</v>
      </c>
    </row>
    <row r="28932" spans="2:3" hidden="1">
      <c r="B28932" s="49" t="s">
        <v>26968</v>
      </c>
      <c r="C28932" s="49" t="s">
        <v>213</v>
      </c>
    </row>
    <row r="28933" spans="2:3" hidden="1">
      <c r="B28933" s="49" t="s">
        <v>26969</v>
      </c>
      <c r="C28933" s="49" t="s">
        <v>213</v>
      </c>
    </row>
    <row r="28934" spans="2:3" hidden="1">
      <c r="B28934" s="49" t="s">
        <v>26970</v>
      </c>
      <c r="C28934" s="49" t="s">
        <v>213</v>
      </c>
    </row>
    <row r="28935" spans="2:3" hidden="1">
      <c r="B28935" s="49" t="s">
        <v>26971</v>
      </c>
      <c r="C28935" s="49" t="s">
        <v>213</v>
      </c>
    </row>
    <row r="28936" spans="2:3" hidden="1">
      <c r="B28936" s="49" t="s">
        <v>26972</v>
      </c>
      <c r="C28936" s="49" t="s">
        <v>213</v>
      </c>
    </row>
    <row r="28937" spans="2:3" hidden="1">
      <c r="B28937" s="49" t="s">
        <v>26973</v>
      </c>
      <c r="C28937" s="49" t="s">
        <v>213</v>
      </c>
    </row>
    <row r="28938" spans="2:3" hidden="1">
      <c r="B28938" s="49" t="s">
        <v>26974</v>
      </c>
      <c r="C28938" s="49" t="s">
        <v>213</v>
      </c>
    </row>
    <row r="28939" spans="2:3" hidden="1">
      <c r="B28939" s="49" t="s">
        <v>26975</v>
      </c>
      <c r="C28939" s="49" t="s">
        <v>213</v>
      </c>
    </row>
    <row r="28940" spans="2:3" hidden="1">
      <c r="B28940" s="49" t="s">
        <v>26976</v>
      </c>
      <c r="C28940" s="49" t="s">
        <v>213</v>
      </c>
    </row>
    <row r="28941" spans="2:3" hidden="1">
      <c r="B28941" s="49" t="s">
        <v>26977</v>
      </c>
      <c r="C28941" s="49" t="s">
        <v>213</v>
      </c>
    </row>
    <row r="28942" spans="2:3" hidden="1">
      <c r="B28942" s="49" t="s">
        <v>26978</v>
      </c>
      <c r="C28942" s="49" t="s">
        <v>213</v>
      </c>
    </row>
    <row r="28943" spans="2:3" hidden="1">
      <c r="B28943" s="49" t="s">
        <v>26979</v>
      </c>
      <c r="C28943" s="49" t="s">
        <v>213</v>
      </c>
    </row>
    <row r="28944" spans="2:3" hidden="1">
      <c r="B28944" s="49" t="s">
        <v>26980</v>
      </c>
      <c r="C28944" s="49" t="s">
        <v>213</v>
      </c>
    </row>
    <row r="28945" spans="2:3" hidden="1">
      <c r="B28945" s="49" t="s">
        <v>26981</v>
      </c>
      <c r="C28945" s="49" t="s">
        <v>213</v>
      </c>
    </row>
    <row r="28946" spans="2:3" hidden="1">
      <c r="B28946" s="49" t="s">
        <v>26982</v>
      </c>
      <c r="C28946" s="49" t="s">
        <v>213</v>
      </c>
    </row>
    <row r="28947" spans="2:3" hidden="1">
      <c r="B28947" s="49" t="s">
        <v>26983</v>
      </c>
      <c r="C28947" s="49" t="s">
        <v>213</v>
      </c>
    </row>
    <row r="28948" spans="2:3" hidden="1">
      <c r="B28948" s="49" t="s">
        <v>26984</v>
      </c>
      <c r="C28948" s="49" t="s">
        <v>31</v>
      </c>
    </row>
    <row r="28949" spans="2:3" hidden="1">
      <c r="B28949" s="49" t="s">
        <v>26985</v>
      </c>
      <c r="C28949" s="49" t="s">
        <v>31</v>
      </c>
    </row>
    <row r="28950" spans="2:3" hidden="1">
      <c r="B28950" s="49" t="s">
        <v>26986</v>
      </c>
      <c r="C28950" s="49" t="s">
        <v>31</v>
      </c>
    </row>
    <row r="28951" spans="2:3" hidden="1">
      <c r="B28951" s="49" t="s">
        <v>26987</v>
      </c>
      <c r="C28951" s="49" t="s">
        <v>214</v>
      </c>
    </row>
    <row r="28952" spans="2:3" hidden="1">
      <c r="B28952" s="49" t="s">
        <v>26988</v>
      </c>
      <c r="C28952" s="49" t="s">
        <v>213</v>
      </c>
    </row>
    <row r="28953" spans="2:3" hidden="1">
      <c r="B28953" s="49" t="s">
        <v>26989</v>
      </c>
      <c r="C28953" s="49" t="s">
        <v>213</v>
      </c>
    </row>
    <row r="28954" spans="2:3" hidden="1">
      <c r="B28954" s="49" t="s">
        <v>26990</v>
      </c>
      <c r="C28954" s="49" t="s">
        <v>213</v>
      </c>
    </row>
    <row r="28955" spans="2:3" hidden="1">
      <c r="B28955" s="49" t="s">
        <v>26991</v>
      </c>
      <c r="C28955" s="49" t="s">
        <v>213</v>
      </c>
    </row>
    <row r="28956" spans="2:3" hidden="1">
      <c r="B28956" s="49" t="s">
        <v>26992</v>
      </c>
      <c r="C28956" s="49" t="s">
        <v>213</v>
      </c>
    </row>
    <row r="28957" spans="2:3" hidden="1">
      <c r="B28957" s="49" t="s">
        <v>26993</v>
      </c>
      <c r="C28957" s="49" t="s">
        <v>213</v>
      </c>
    </row>
    <row r="28958" spans="2:3" hidden="1">
      <c r="B28958" s="49" t="s">
        <v>26994</v>
      </c>
      <c r="C28958" s="49" t="s">
        <v>213</v>
      </c>
    </row>
    <row r="28959" spans="2:3" hidden="1">
      <c r="B28959" s="49" t="s">
        <v>26995</v>
      </c>
      <c r="C28959" s="49" t="s">
        <v>213</v>
      </c>
    </row>
    <row r="28960" spans="2:3" hidden="1">
      <c r="B28960" s="49" t="s">
        <v>26996</v>
      </c>
      <c r="C28960" s="49" t="s">
        <v>213</v>
      </c>
    </row>
    <row r="28961" spans="2:3" hidden="1">
      <c r="B28961" s="49" t="s">
        <v>26997</v>
      </c>
      <c r="C28961" s="49" t="s">
        <v>213</v>
      </c>
    </row>
    <row r="28962" spans="2:3" hidden="1">
      <c r="B28962" s="49" t="s">
        <v>26998</v>
      </c>
      <c r="C28962" s="49" t="s">
        <v>213</v>
      </c>
    </row>
    <row r="28963" spans="2:3" hidden="1">
      <c r="B28963" s="49" t="s">
        <v>26999</v>
      </c>
      <c r="C28963" s="49" t="s">
        <v>213</v>
      </c>
    </row>
    <row r="28964" spans="2:3" hidden="1">
      <c r="B28964" s="49" t="s">
        <v>27000</v>
      </c>
      <c r="C28964" s="49" t="s">
        <v>213</v>
      </c>
    </row>
    <row r="28965" spans="2:3" hidden="1">
      <c r="B28965" s="49" t="s">
        <v>27001</v>
      </c>
      <c r="C28965" s="49" t="s">
        <v>213</v>
      </c>
    </row>
    <row r="28966" spans="2:3" hidden="1">
      <c r="B28966" s="49" t="s">
        <v>27002</v>
      </c>
      <c r="C28966" s="49" t="s">
        <v>206</v>
      </c>
    </row>
    <row r="28967" spans="2:3" hidden="1">
      <c r="B28967" s="49" t="s">
        <v>27003</v>
      </c>
      <c r="C28967" s="49" t="s">
        <v>206</v>
      </c>
    </row>
    <row r="28968" spans="2:3" hidden="1">
      <c r="B28968" s="49" t="s">
        <v>27004</v>
      </c>
      <c r="C28968" s="49" t="s">
        <v>206</v>
      </c>
    </row>
    <row r="28969" spans="2:3" hidden="1">
      <c r="B28969" s="49" t="s">
        <v>27005</v>
      </c>
      <c r="C28969" s="49" t="s">
        <v>206</v>
      </c>
    </row>
    <row r="28970" spans="2:3" hidden="1">
      <c r="B28970" s="49" t="s">
        <v>27006</v>
      </c>
      <c r="C28970" s="49" t="s">
        <v>206</v>
      </c>
    </row>
    <row r="28971" spans="2:3" hidden="1">
      <c r="B28971" s="49" t="s">
        <v>27007</v>
      </c>
      <c r="C28971" s="49" t="s">
        <v>206</v>
      </c>
    </row>
    <row r="28972" spans="2:3" hidden="1">
      <c r="B28972" s="49" t="s">
        <v>27008</v>
      </c>
      <c r="C28972" s="49" t="s">
        <v>206</v>
      </c>
    </row>
    <row r="28973" spans="2:3" hidden="1">
      <c r="B28973" s="49" t="s">
        <v>27009</v>
      </c>
      <c r="C28973" s="49" t="s">
        <v>206</v>
      </c>
    </row>
    <row r="28974" spans="2:3" hidden="1">
      <c r="B28974" s="49" t="s">
        <v>27010</v>
      </c>
      <c r="C28974" s="49" t="s">
        <v>206</v>
      </c>
    </row>
    <row r="28975" spans="2:3" hidden="1">
      <c r="B28975" s="49" t="s">
        <v>27011</v>
      </c>
      <c r="C28975" s="49" t="s">
        <v>214</v>
      </c>
    </row>
    <row r="28976" spans="2:3" hidden="1">
      <c r="B28976" s="49" t="s">
        <v>27012</v>
      </c>
      <c r="C28976" s="49" t="s">
        <v>214</v>
      </c>
    </row>
    <row r="28977" spans="2:3" hidden="1">
      <c r="B28977" s="49" t="s">
        <v>27013</v>
      </c>
      <c r="C28977" s="49" t="s">
        <v>214</v>
      </c>
    </row>
    <row r="28978" spans="2:3" hidden="1">
      <c r="B28978" s="49" t="s">
        <v>27014</v>
      </c>
      <c r="C28978" s="49" t="s">
        <v>214</v>
      </c>
    </row>
    <row r="28979" spans="2:3" hidden="1">
      <c r="B28979" s="49" t="s">
        <v>27015</v>
      </c>
      <c r="C28979" s="49" t="s">
        <v>214</v>
      </c>
    </row>
    <row r="28980" spans="2:3" hidden="1">
      <c r="B28980" s="49" t="s">
        <v>27016</v>
      </c>
      <c r="C28980" s="49" t="s">
        <v>213</v>
      </c>
    </row>
    <row r="28981" spans="2:3" hidden="1">
      <c r="B28981" s="49" t="s">
        <v>27017</v>
      </c>
      <c r="C28981" s="49" t="s">
        <v>213</v>
      </c>
    </row>
    <row r="28982" spans="2:3" hidden="1">
      <c r="B28982" s="49" t="s">
        <v>27018</v>
      </c>
      <c r="C28982" s="49" t="s">
        <v>213</v>
      </c>
    </row>
    <row r="28983" spans="2:3" hidden="1">
      <c r="B28983" s="49" t="s">
        <v>27019</v>
      </c>
      <c r="C28983" s="49" t="s">
        <v>214</v>
      </c>
    </row>
    <row r="28984" spans="2:3" hidden="1">
      <c r="B28984" s="49" t="s">
        <v>27020</v>
      </c>
      <c r="C28984" s="49" t="s">
        <v>213</v>
      </c>
    </row>
    <row r="28985" spans="2:3" hidden="1">
      <c r="B28985" s="49" t="s">
        <v>27021</v>
      </c>
      <c r="C28985" s="49" t="s">
        <v>213</v>
      </c>
    </row>
    <row r="28986" spans="2:3" hidden="1">
      <c r="B28986" s="49" t="s">
        <v>27022</v>
      </c>
      <c r="C28986" s="49" t="s">
        <v>213</v>
      </c>
    </row>
    <row r="28987" spans="2:3" hidden="1">
      <c r="B28987" s="49" t="s">
        <v>27023</v>
      </c>
      <c r="C28987" s="49" t="s">
        <v>213</v>
      </c>
    </row>
    <row r="28988" spans="2:3" hidden="1">
      <c r="B28988" s="49" t="s">
        <v>27024</v>
      </c>
      <c r="C28988" s="49" t="s">
        <v>213</v>
      </c>
    </row>
    <row r="28989" spans="2:3" hidden="1">
      <c r="B28989" s="49" t="s">
        <v>27025</v>
      </c>
      <c r="C28989" s="49" t="s">
        <v>213</v>
      </c>
    </row>
    <row r="28990" spans="2:3" hidden="1">
      <c r="B28990" s="49" t="s">
        <v>27026</v>
      </c>
      <c r="C28990" s="49" t="s">
        <v>214</v>
      </c>
    </row>
    <row r="28991" spans="2:3" hidden="1">
      <c r="B28991" s="49" t="s">
        <v>27027</v>
      </c>
      <c r="C28991" s="49" t="s">
        <v>213</v>
      </c>
    </row>
    <row r="28992" spans="2:3" hidden="1">
      <c r="B28992" s="49" t="s">
        <v>27028</v>
      </c>
      <c r="C28992" s="49" t="s">
        <v>213</v>
      </c>
    </row>
    <row r="28993" spans="2:3" hidden="1">
      <c r="B28993" s="49" t="s">
        <v>27029</v>
      </c>
      <c r="C28993" s="49" t="s">
        <v>213</v>
      </c>
    </row>
    <row r="28994" spans="2:3" hidden="1">
      <c r="B28994" s="49" t="s">
        <v>27030</v>
      </c>
      <c r="C28994" s="49" t="s">
        <v>213</v>
      </c>
    </row>
    <row r="28995" spans="2:3" hidden="1">
      <c r="B28995" s="49" t="s">
        <v>27031</v>
      </c>
      <c r="C28995" s="49" t="s">
        <v>213</v>
      </c>
    </row>
    <row r="28996" spans="2:3" hidden="1">
      <c r="B28996" s="49" t="s">
        <v>27032</v>
      </c>
      <c r="C28996" s="49" t="s">
        <v>213</v>
      </c>
    </row>
    <row r="28997" spans="2:3" hidden="1">
      <c r="B28997" s="49" t="s">
        <v>27033</v>
      </c>
      <c r="C28997" s="49" t="s">
        <v>213</v>
      </c>
    </row>
    <row r="28998" spans="2:3" hidden="1">
      <c r="B28998" s="49" t="s">
        <v>27034</v>
      </c>
      <c r="C28998" s="49" t="s">
        <v>213</v>
      </c>
    </row>
    <row r="28999" spans="2:3" hidden="1">
      <c r="B28999" s="49" t="s">
        <v>27035</v>
      </c>
      <c r="C28999" s="49" t="s">
        <v>213</v>
      </c>
    </row>
    <row r="29000" spans="2:3" hidden="1">
      <c r="B29000" s="49" t="s">
        <v>27036</v>
      </c>
      <c r="C29000" s="49" t="s">
        <v>213</v>
      </c>
    </row>
    <row r="29001" spans="2:3" hidden="1">
      <c r="B29001" s="49" t="s">
        <v>27037</v>
      </c>
      <c r="C29001" s="49" t="s">
        <v>213</v>
      </c>
    </row>
    <row r="29002" spans="2:3" hidden="1">
      <c r="B29002" s="49" t="s">
        <v>27038</v>
      </c>
      <c r="C29002" s="49" t="s">
        <v>213</v>
      </c>
    </row>
    <row r="29003" spans="2:3" hidden="1">
      <c r="B29003" s="49" t="s">
        <v>27039</v>
      </c>
      <c r="C29003" s="49" t="s">
        <v>213</v>
      </c>
    </row>
    <row r="29004" spans="2:3" hidden="1">
      <c r="B29004" s="49" t="s">
        <v>27040</v>
      </c>
      <c r="C29004" s="49" t="s">
        <v>213</v>
      </c>
    </row>
    <row r="29005" spans="2:3" hidden="1">
      <c r="B29005" s="49" t="s">
        <v>27041</v>
      </c>
      <c r="C29005" s="49" t="s">
        <v>214</v>
      </c>
    </row>
    <row r="29006" spans="2:3" hidden="1">
      <c r="B29006" s="49" t="s">
        <v>27042</v>
      </c>
      <c r="C29006" s="49" t="s">
        <v>213</v>
      </c>
    </row>
    <row r="29007" spans="2:3" hidden="1">
      <c r="B29007" s="49" t="s">
        <v>27043</v>
      </c>
      <c r="C29007" s="49" t="s">
        <v>213</v>
      </c>
    </row>
    <row r="29008" spans="2:3" hidden="1">
      <c r="B29008" s="49" t="s">
        <v>27044</v>
      </c>
      <c r="C29008" s="49" t="s">
        <v>213</v>
      </c>
    </row>
    <row r="29009" spans="2:3" hidden="1">
      <c r="B29009" s="49" t="s">
        <v>27045</v>
      </c>
      <c r="C29009" s="49" t="s">
        <v>213</v>
      </c>
    </row>
    <row r="29010" spans="2:3" hidden="1">
      <c r="B29010" s="49" t="s">
        <v>27046</v>
      </c>
      <c r="C29010" s="49" t="s">
        <v>213</v>
      </c>
    </row>
    <row r="29011" spans="2:3" hidden="1">
      <c r="B29011" s="49" t="s">
        <v>27047</v>
      </c>
      <c r="C29011" s="49" t="s">
        <v>213</v>
      </c>
    </row>
    <row r="29012" spans="2:3" hidden="1">
      <c r="B29012" s="49" t="s">
        <v>27048</v>
      </c>
      <c r="C29012" s="49" t="s">
        <v>213</v>
      </c>
    </row>
    <row r="29013" spans="2:3" hidden="1">
      <c r="B29013" s="49" t="s">
        <v>27049</v>
      </c>
      <c r="C29013" s="49" t="s">
        <v>213</v>
      </c>
    </row>
    <row r="29014" spans="2:3" hidden="1">
      <c r="B29014" s="49" t="s">
        <v>27050</v>
      </c>
      <c r="C29014" s="49" t="s">
        <v>213</v>
      </c>
    </row>
    <row r="29015" spans="2:3" hidden="1">
      <c r="B29015" s="49" t="s">
        <v>27051</v>
      </c>
      <c r="C29015" s="49" t="s">
        <v>213</v>
      </c>
    </row>
    <row r="29016" spans="2:3" hidden="1">
      <c r="B29016" s="49" t="s">
        <v>27052</v>
      </c>
      <c r="C29016" s="49" t="s">
        <v>213</v>
      </c>
    </row>
    <row r="29017" spans="2:3" hidden="1">
      <c r="B29017" s="49" t="s">
        <v>27053</v>
      </c>
      <c r="C29017" s="49" t="s">
        <v>213</v>
      </c>
    </row>
    <row r="29018" spans="2:3" hidden="1">
      <c r="B29018" s="49" t="s">
        <v>27054</v>
      </c>
      <c r="C29018" s="49" t="s">
        <v>213</v>
      </c>
    </row>
    <row r="29019" spans="2:3" hidden="1">
      <c r="B29019" s="49" t="s">
        <v>27055</v>
      </c>
      <c r="C29019" s="49" t="s">
        <v>213</v>
      </c>
    </row>
    <row r="29020" spans="2:3" hidden="1">
      <c r="B29020" s="49" t="s">
        <v>27056</v>
      </c>
      <c r="C29020" s="49" t="s">
        <v>214</v>
      </c>
    </row>
    <row r="29021" spans="2:3" hidden="1">
      <c r="B29021" s="49" t="s">
        <v>27057</v>
      </c>
      <c r="C29021" s="49" t="s">
        <v>213</v>
      </c>
    </row>
    <row r="29022" spans="2:3" hidden="1">
      <c r="B29022" s="49" t="s">
        <v>27058</v>
      </c>
      <c r="C29022" s="49" t="s">
        <v>213</v>
      </c>
    </row>
    <row r="29023" spans="2:3" hidden="1">
      <c r="B29023" s="49" t="s">
        <v>27059</v>
      </c>
      <c r="C29023" s="49" t="s">
        <v>213</v>
      </c>
    </row>
    <row r="29024" spans="2:3" hidden="1">
      <c r="B29024" s="49" t="s">
        <v>27060</v>
      </c>
      <c r="C29024" s="49" t="s">
        <v>213</v>
      </c>
    </row>
    <row r="29025" spans="2:3" hidden="1">
      <c r="B29025" s="49" t="s">
        <v>27061</v>
      </c>
      <c r="C29025" s="49" t="s">
        <v>213</v>
      </c>
    </row>
    <row r="29026" spans="2:3" hidden="1">
      <c r="B29026" s="49" t="s">
        <v>27062</v>
      </c>
      <c r="C29026" s="49" t="s">
        <v>213</v>
      </c>
    </row>
    <row r="29027" spans="2:3" hidden="1">
      <c r="B29027" s="49" t="s">
        <v>27063</v>
      </c>
      <c r="C29027" s="49" t="s">
        <v>213</v>
      </c>
    </row>
    <row r="29028" spans="2:3" hidden="1">
      <c r="B29028" s="49" t="s">
        <v>27064</v>
      </c>
      <c r="C29028" s="49" t="s">
        <v>213</v>
      </c>
    </row>
    <row r="29029" spans="2:3" hidden="1">
      <c r="B29029" s="49" t="s">
        <v>27065</v>
      </c>
      <c r="C29029" s="49" t="s">
        <v>209</v>
      </c>
    </row>
    <row r="29030" spans="2:3" hidden="1">
      <c r="B29030" s="49" t="s">
        <v>27066</v>
      </c>
      <c r="C29030" s="49" t="s">
        <v>209</v>
      </c>
    </row>
    <row r="29031" spans="2:3" hidden="1">
      <c r="B29031" s="49" t="s">
        <v>27067</v>
      </c>
      <c r="C29031" s="49" t="s">
        <v>209</v>
      </c>
    </row>
    <row r="29032" spans="2:3" hidden="1">
      <c r="B29032" s="49" t="s">
        <v>27068</v>
      </c>
      <c r="C29032" s="49" t="s">
        <v>209</v>
      </c>
    </row>
    <row r="29033" spans="2:3" hidden="1">
      <c r="B29033" s="49" t="s">
        <v>27069</v>
      </c>
      <c r="C29033" s="49" t="s">
        <v>209</v>
      </c>
    </row>
    <row r="29034" spans="2:3" hidden="1">
      <c r="B29034" s="49" t="s">
        <v>27070</v>
      </c>
      <c r="C29034" s="49" t="s">
        <v>209</v>
      </c>
    </row>
    <row r="29035" spans="2:3" hidden="1">
      <c r="B29035" s="49" t="s">
        <v>27071</v>
      </c>
      <c r="C29035" s="49" t="s">
        <v>209</v>
      </c>
    </row>
    <row r="29036" spans="2:3" hidden="1">
      <c r="B29036" s="49" t="s">
        <v>27072</v>
      </c>
      <c r="C29036" s="49" t="s">
        <v>209</v>
      </c>
    </row>
    <row r="29037" spans="2:3" hidden="1">
      <c r="B29037" s="49" t="s">
        <v>27073</v>
      </c>
      <c r="C29037" s="49" t="s">
        <v>209</v>
      </c>
    </row>
    <row r="29038" spans="2:3" hidden="1">
      <c r="B29038" s="49" t="s">
        <v>27074</v>
      </c>
      <c r="C29038" s="49" t="s">
        <v>209</v>
      </c>
    </row>
    <row r="29039" spans="2:3" hidden="1">
      <c r="B29039" s="49" t="s">
        <v>27075</v>
      </c>
      <c r="C29039" s="49" t="s">
        <v>209</v>
      </c>
    </row>
    <row r="29040" spans="2:3" hidden="1">
      <c r="B29040" s="49" t="s">
        <v>27076</v>
      </c>
      <c r="C29040" s="49" t="s">
        <v>209</v>
      </c>
    </row>
    <row r="29041" spans="2:3" hidden="1">
      <c r="B29041" s="49" t="s">
        <v>27077</v>
      </c>
      <c r="C29041" s="49" t="s">
        <v>209</v>
      </c>
    </row>
    <row r="29042" spans="2:3" hidden="1">
      <c r="B29042" s="49" t="s">
        <v>27078</v>
      </c>
      <c r="C29042" s="49" t="s">
        <v>209</v>
      </c>
    </row>
    <row r="29043" spans="2:3" hidden="1">
      <c r="B29043" s="49" t="s">
        <v>27079</v>
      </c>
      <c r="C29043" s="49" t="s">
        <v>209</v>
      </c>
    </row>
    <row r="29044" spans="2:3" hidden="1">
      <c r="B29044" s="49" t="s">
        <v>27080</v>
      </c>
      <c r="C29044" s="49" t="s">
        <v>209</v>
      </c>
    </row>
    <row r="29045" spans="2:3" hidden="1">
      <c r="B29045" s="49" t="s">
        <v>27081</v>
      </c>
      <c r="C29045" s="49" t="s">
        <v>209</v>
      </c>
    </row>
    <row r="29046" spans="2:3" hidden="1">
      <c r="B29046" s="49" t="s">
        <v>27082</v>
      </c>
      <c r="C29046" s="49" t="s">
        <v>209</v>
      </c>
    </row>
    <row r="29047" spans="2:3" hidden="1">
      <c r="B29047" s="49" t="s">
        <v>27083</v>
      </c>
      <c r="C29047" s="49" t="s">
        <v>209</v>
      </c>
    </row>
    <row r="29048" spans="2:3" hidden="1">
      <c r="B29048" s="49" t="s">
        <v>27084</v>
      </c>
      <c r="C29048" s="49" t="s">
        <v>209</v>
      </c>
    </row>
    <row r="29049" spans="2:3" hidden="1">
      <c r="B29049" s="49" t="s">
        <v>27085</v>
      </c>
      <c r="C29049" s="49" t="s">
        <v>209</v>
      </c>
    </row>
    <row r="29050" spans="2:3" hidden="1">
      <c r="B29050" s="49" t="s">
        <v>27086</v>
      </c>
      <c r="C29050" s="49" t="s">
        <v>209</v>
      </c>
    </row>
    <row r="29051" spans="2:3" hidden="1">
      <c r="B29051" s="49" t="s">
        <v>27087</v>
      </c>
      <c r="C29051" s="49" t="s">
        <v>209</v>
      </c>
    </row>
    <row r="29052" spans="2:3" hidden="1">
      <c r="B29052" s="49" t="s">
        <v>27088</v>
      </c>
      <c r="C29052" s="49" t="s">
        <v>209</v>
      </c>
    </row>
    <row r="29053" spans="2:3" hidden="1">
      <c r="B29053" s="49" t="s">
        <v>27089</v>
      </c>
      <c r="C29053" s="49" t="s">
        <v>209</v>
      </c>
    </row>
    <row r="29054" spans="2:3" hidden="1">
      <c r="B29054" s="49" t="s">
        <v>27090</v>
      </c>
      <c r="C29054" s="49" t="s">
        <v>209</v>
      </c>
    </row>
    <row r="29055" spans="2:3" hidden="1">
      <c r="B29055" s="49" t="s">
        <v>27091</v>
      </c>
      <c r="C29055" s="49" t="s">
        <v>209</v>
      </c>
    </row>
    <row r="29056" spans="2:3" hidden="1">
      <c r="B29056" s="49" t="s">
        <v>27092</v>
      </c>
      <c r="C29056" s="49" t="s">
        <v>214</v>
      </c>
    </row>
    <row r="29057" spans="2:3" hidden="1">
      <c r="B29057" s="49" t="s">
        <v>27093</v>
      </c>
      <c r="C29057" s="49" t="s">
        <v>214</v>
      </c>
    </row>
    <row r="29058" spans="2:3" hidden="1">
      <c r="B29058" s="49" t="s">
        <v>27094</v>
      </c>
      <c r="C29058" s="49" t="s">
        <v>213</v>
      </c>
    </row>
    <row r="29059" spans="2:3" hidden="1">
      <c r="B29059" s="49" t="s">
        <v>27095</v>
      </c>
      <c r="C29059" s="49" t="s">
        <v>213</v>
      </c>
    </row>
    <row r="29060" spans="2:3" hidden="1">
      <c r="B29060" s="49" t="s">
        <v>27096</v>
      </c>
      <c r="C29060" s="49" t="s">
        <v>213</v>
      </c>
    </row>
    <row r="29061" spans="2:3" hidden="1">
      <c r="B29061" s="49" t="s">
        <v>27097</v>
      </c>
      <c r="C29061" s="49" t="s">
        <v>213</v>
      </c>
    </row>
    <row r="29062" spans="2:3" hidden="1">
      <c r="B29062" s="49" t="s">
        <v>27098</v>
      </c>
      <c r="C29062" s="49" t="s">
        <v>214</v>
      </c>
    </row>
    <row r="29063" spans="2:3" hidden="1">
      <c r="B29063" s="49" t="s">
        <v>27099</v>
      </c>
      <c r="C29063" s="49" t="s">
        <v>213</v>
      </c>
    </row>
    <row r="29064" spans="2:3" hidden="1">
      <c r="B29064" s="49" t="s">
        <v>27100</v>
      </c>
      <c r="C29064" s="49" t="s">
        <v>213</v>
      </c>
    </row>
    <row r="29065" spans="2:3" hidden="1">
      <c r="B29065" s="49" t="s">
        <v>27101</v>
      </c>
      <c r="C29065" s="49" t="s">
        <v>213</v>
      </c>
    </row>
    <row r="29066" spans="2:3" hidden="1">
      <c r="B29066" s="49" t="s">
        <v>27102</v>
      </c>
      <c r="C29066" s="49" t="s">
        <v>213</v>
      </c>
    </row>
    <row r="29067" spans="2:3" hidden="1">
      <c r="B29067" s="49" t="s">
        <v>27103</v>
      </c>
      <c r="C29067" s="49" t="s">
        <v>213</v>
      </c>
    </row>
    <row r="29068" spans="2:3" hidden="1">
      <c r="B29068" s="49" t="s">
        <v>27104</v>
      </c>
      <c r="C29068" s="49" t="s">
        <v>213</v>
      </c>
    </row>
    <row r="29069" spans="2:3" hidden="1">
      <c r="B29069" s="49" t="s">
        <v>27105</v>
      </c>
      <c r="C29069" s="49" t="s">
        <v>213</v>
      </c>
    </row>
    <row r="29070" spans="2:3" hidden="1">
      <c r="B29070" s="49" t="s">
        <v>27106</v>
      </c>
      <c r="C29070" s="49" t="s">
        <v>213</v>
      </c>
    </row>
    <row r="29071" spans="2:3" hidden="1">
      <c r="B29071" s="49" t="s">
        <v>27107</v>
      </c>
      <c r="C29071" s="49" t="s">
        <v>31</v>
      </c>
    </row>
    <row r="29072" spans="2:3" hidden="1">
      <c r="B29072" s="49" t="s">
        <v>27108</v>
      </c>
      <c r="C29072" s="49" t="s">
        <v>31</v>
      </c>
    </row>
    <row r="29073" spans="2:3" hidden="1">
      <c r="B29073" s="49" t="s">
        <v>27109</v>
      </c>
      <c r="C29073" s="49" t="s">
        <v>31</v>
      </c>
    </row>
    <row r="29074" spans="2:3" hidden="1">
      <c r="B29074" s="49" t="s">
        <v>27110</v>
      </c>
      <c r="C29074" s="49" t="s">
        <v>213</v>
      </c>
    </row>
    <row r="29075" spans="2:3" hidden="1">
      <c r="B29075" s="49" t="s">
        <v>27111</v>
      </c>
      <c r="C29075" s="49" t="s">
        <v>213</v>
      </c>
    </row>
    <row r="29076" spans="2:3" hidden="1">
      <c r="B29076" s="49" t="s">
        <v>27112</v>
      </c>
      <c r="C29076" s="49" t="s">
        <v>213</v>
      </c>
    </row>
    <row r="29077" spans="2:3" hidden="1">
      <c r="B29077" s="49" t="s">
        <v>27113</v>
      </c>
      <c r="C29077" s="49" t="s">
        <v>213</v>
      </c>
    </row>
    <row r="29078" spans="2:3" hidden="1">
      <c r="B29078" s="49" t="s">
        <v>27114</v>
      </c>
      <c r="C29078" s="49" t="s">
        <v>213</v>
      </c>
    </row>
    <row r="29079" spans="2:3" hidden="1">
      <c r="B29079" s="49" t="s">
        <v>27115</v>
      </c>
      <c r="C29079" s="49" t="s">
        <v>213</v>
      </c>
    </row>
    <row r="29080" spans="2:3" hidden="1">
      <c r="B29080" s="49" t="s">
        <v>27116</v>
      </c>
      <c r="C29080" s="49" t="s">
        <v>213</v>
      </c>
    </row>
    <row r="29081" spans="2:3" hidden="1">
      <c r="B29081" s="49" t="s">
        <v>27117</v>
      </c>
      <c r="C29081" s="49" t="s">
        <v>213</v>
      </c>
    </row>
    <row r="29082" spans="2:3" hidden="1">
      <c r="B29082" s="49" t="s">
        <v>27118</v>
      </c>
      <c r="C29082" s="49" t="s">
        <v>213</v>
      </c>
    </row>
    <row r="29083" spans="2:3" hidden="1">
      <c r="B29083" s="49" t="s">
        <v>27119</v>
      </c>
      <c r="C29083" s="49" t="s">
        <v>213</v>
      </c>
    </row>
    <row r="29084" spans="2:3" hidden="1">
      <c r="B29084" s="49" t="s">
        <v>27120</v>
      </c>
      <c r="C29084" s="49" t="s">
        <v>213</v>
      </c>
    </row>
    <row r="29085" spans="2:3" hidden="1">
      <c r="B29085" s="49" t="s">
        <v>27121</v>
      </c>
      <c r="C29085" s="49" t="s">
        <v>213</v>
      </c>
    </row>
    <row r="29086" spans="2:3" hidden="1">
      <c r="B29086" s="49" t="s">
        <v>27122</v>
      </c>
      <c r="C29086" s="49" t="s">
        <v>213</v>
      </c>
    </row>
    <row r="29087" spans="2:3" hidden="1">
      <c r="B29087" s="49" t="s">
        <v>27123</v>
      </c>
      <c r="C29087" s="49" t="s">
        <v>213</v>
      </c>
    </row>
    <row r="29088" spans="2:3" hidden="1">
      <c r="B29088" s="49" t="s">
        <v>27124</v>
      </c>
      <c r="C29088" s="49" t="s">
        <v>213</v>
      </c>
    </row>
    <row r="29089" spans="2:3" hidden="1">
      <c r="B29089" s="49" t="s">
        <v>27125</v>
      </c>
      <c r="C29089" s="49" t="s">
        <v>31</v>
      </c>
    </row>
    <row r="29090" spans="2:3" hidden="1">
      <c r="B29090" s="49" t="s">
        <v>27126</v>
      </c>
      <c r="C29090" s="49" t="s">
        <v>31</v>
      </c>
    </row>
    <row r="29091" spans="2:3" hidden="1">
      <c r="B29091" s="49" t="s">
        <v>27127</v>
      </c>
      <c r="C29091" s="49" t="s">
        <v>31</v>
      </c>
    </row>
    <row r="29092" spans="2:3" hidden="1">
      <c r="B29092" s="49" t="s">
        <v>27128</v>
      </c>
      <c r="C29092" s="49" t="s">
        <v>214</v>
      </c>
    </row>
    <row r="29093" spans="2:3" hidden="1">
      <c r="B29093" s="49" t="s">
        <v>27129</v>
      </c>
      <c r="C29093" s="49" t="s">
        <v>213</v>
      </c>
    </row>
    <row r="29094" spans="2:3" hidden="1">
      <c r="B29094" s="49" t="s">
        <v>27130</v>
      </c>
      <c r="C29094" s="49" t="s">
        <v>213</v>
      </c>
    </row>
    <row r="29095" spans="2:3" hidden="1">
      <c r="B29095" s="49" t="s">
        <v>27131</v>
      </c>
      <c r="C29095" s="49" t="s">
        <v>213</v>
      </c>
    </row>
    <row r="29096" spans="2:3" hidden="1">
      <c r="B29096" s="49" t="s">
        <v>27132</v>
      </c>
      <c r="C29096" s="49" t="s">
        <v>213</v>
      </c>
    </row>
    <row r="29097" spans="2:3" hidden="1">
      <c r="B29097" s="49" t="s">
        <v>27133</v>
      </c>
      <c r="C29097" s="49" t="s">
        <v>213</v>
      </c>
    </row>
    <row r="29098" spans="2:3" hidden="1">
      <c r="B29098" s="49" t="s">
        <v>27134</v>
      </c>
      <c r="C29098" s="49" t="s">
        <v>213</v>
      </c>
    </row>
    <row r="29099" spans="2:3" hidden="1">
      <c r="B29099" s="49" t="s">
        <v>27135</v>
      </c>
      <c r="C29099" s="49" t="s">
        <v>213</v>
      </c>
    </row>
    <row r="29100" spans="2:3" hidden="1">
      <c r="B29100" s="49" t="s">
        <v>27136</v>
      </c>
      <c r="C29100" s="49" t="s">
        <v>213</v>
      </c>
    </row>
    <row r="29101" spans="2:3" hidden="1">
      <c r="B29101" s="49" t="s">
        <v>27137</v>
      </c>
      <c r="C29101" s="49" t="s">
        <v>213</v>
      </c>
    </row>
    <row r="29102" spans="2:3" hidden="1">
      <c r="B29102" s="49" t="s">
        <v>27138</v>
      </c>
      <c r="C29102" s="49" t="s">
        <v>213</v>
      </c>
    </row>
    <row r="29103" spans="2:3" hidden="1">
      <c r="B29103" s="49" t="s">
        <v>27139</v>
      </c>
      <c r="C29103" s="49" t="s">
        <v>213</v>
      </c>
    </row>
    <row r="29104" spans="2:3" hidden="1">
      <c r="B29104" s="49" t="s">
        <v>27140</v>
      </c>
      <c r="C29104" s="49" t="s">
        <v>213</v>
      </c>
    </row>
    <row r="29105" spans="2:3" hidden="1">
      <c r="B29105" s="49" t="s">
        <v>27141</v>
      </c>
      <c r="C29105" s="49" t="s">
        <v>213</v>
      </c>
    </row>
    <row r="29106" spans="2:3" hidden="1">
      <c r="B29106" s="49" t="s">
        <v>27142</v>
      </c>
      <c r="C29106" s="49" t="s">
        <v>213</v>
      </c>
    </row>
    <row r="29107" spans="2:3" hidden="1">
      <c r="B29107" s="49" t="s">
        <v>27143</v>
      </c>
      <c r="C29107" s="49" t="s">
        <v>213</v>
      </c>
    </row>
    <row r="29108" spans="2:3" hidden="1">
      <c r="B29108" s="49" t="s">
        <v>27144</v>
      </c>
      <c r="C29108" s="49" t="s">
        <v>213</v>
      </c>
    </row>
    <row r="29109" spans="2:3" hidden="1">
      <c r="B29109" s="49" t="s">
        <v>27145</v>
      </c>
      <c r="C29109" s="49" t="s">
        <v>213</v>
      </c>
    </row>
    <row r="29110" spans="2:3" hidden="1">
      <c r="B29110" s="49" t="s">
        <v>27146</v>
      </c>
      <c r="C29110" s="49" t="s">
        <v>213</v>
      </c>
    </row>
    <row r="29111" spans="2:3" hidden="1">
      <c r="B29111" s="49" t="s">
        <v>27147</v>
      </c>
      <c r="C29111" s="49" t="s">
        <v>31</v>
      </c>
    </row>
    <row r="29112" spans="2:3" hidden="1">
      <c r="B29112" s="49" t="s">
        <v>27148</v>
      </c>
      <c r="C29112" s="49" t="s">
        <v>31</v>
      </c>
    </row>
    <row r="29113" spans="2:3" hidden="1">
      <c r="B29113" s="49" t="s">
        <v>27149</v>
      </c>
      <c r="C29113" s="49" t="s">
        <v>31</v>
      </c>
    </row>
    <row r="29114" spans="2:3" hidden="1">
      <c r="B29114" s="49" t="s">
        <v>27150</v>
      </c>
      <c r="C29114" s="49" t="s">
        <v>214</v>
      </c>
    </row>
    <row r="29115" spans="2:3" hidden="1">
      <c r="B29115" s="49" t="s">
        <v>27151</v>
      </c>
      <c r="C29115" s="49" t="s">
        <v>213</v>
      </c>
    </row>
    <row r="29116" spans="2:3" hidden="1">
      <c r="B29116" s="49" t="s">
        <v>27152</v>
      </c>
      <c r="C29116" s="49" t="s">
        <v>213</v>
      </c>
    </row>
    <row r="29117" spans="2:3" hidden="1">
      <c r="B29117" s="49" t="s">
        <v>27153</v>
      </c>
      <c r="C29117" s="49" t="s">
        <v>213</v>
      </c>
    </row>
    <row r="29118" spans="2:3" hidden="1">
      <c r="B29118" s="49" t="s">
        <v>27154</v>
      </c>
      <c r="C29118" s="49" t="s">
        <v>213</v>
      </c>
    </row>
    <row r="29119" spans="2:3" hidden="1">
      <c r="B29119" s="49" t="s">
        <v>27155</v>
      </c>
      <c r="C29119" s="49" t="s">
        <v>213</v>
      </c>
    </row>
    <row r="29120" spans="2:3" hidden="1">
      <c r="B29120" s="49" t="s">
        <v>27156</v>
      </c>
      <c r="C29120" s="49" t="s">
        <v>213</v>
      </c>
    </row>
    <row r="29121" spans="2:3" hidden="1">
      <c r="B29121" s="49" t="s">
        <v>27157</v>
      </c>
      <c r="C29121" s="49" t="s">
        <v>213</v>
      </c>
    </row>
    <row r="29122" spans="2:3" hidden="1">
      <c r="B29122" s="49" t="s">
        <v>27158</v>
      </c>
      <c r="C29122" s="49" t="s">
        <v>213</v>
      </c>
    </row>
    <row r="29123" spans="2:3" hidden="1">
      <c r="B29123" s="49" t="s">
        <v>27159</v>
      </c>
      <c r="C29123" s="49" t="s">
        <v>213</v>
      </c>
    </row>
    <row r="29124" spans="2:3" hidden="1">
      <c r="B29124" s="49" t="s">
        <v>27160</v>
      </c>
      <c r="C29124" s="49" t="s">
        <v>213</v>
      </c>
    </row>
    <row r="29125" spans="2:3" hidden="1">
      <c r="B29125" s="49" t="s">
        <v>27161</v>
      </c>
      <c r="C29125" s="49" t="s">
        <v>213</v>
      </c>
    </row>
    <row r="29126" spans="2:3" hidden="1">
      <c r="B29126" s="49" t="s">
        <v>27162</v>
      </c>
      <c r="C29126" s="49" t="s">
        <v>213</v>
      </c>
    </row>
    <row r="29127" spans="2:3" hidden="1">
      <c r="B29127" s="49" t="s">
        <v>27163</v>
      </c>
      <c r="C29127" s="49" t="s">
        <v>213</v>
      </c>
    </row>
    <row r="29128" spans="2:3" hidden="1">
      <c r="B29128" s="49" t="s">
        <v>27164</v>
      </c>
      <c r="C29128" s="49" t="s">
        <v>213</v>
      </c>
    </row>
    <row r="29129" spans="2:3" hidden="1">
      <c r="B29129" s="49" t="s">
        <v>27165</v>
      </c>
      <c r="C29129" s="49" t="s">
        <v>206</v>
      </c>
    </row>
    <row r="29130" spans="2:3" hidden="1">
      <c r="B29130" s="49" t="s">
        <v>27166</v>
      </c>
      <c r="C29130" s="49" t="s">
        <v>206</v>
      </c>
    </row>
    <row r="29131" spans="2:3" hidden="1">
      <c r="B29131" s="49" t="s">
        <v>27167</v>
      </c>
      <c r="C29131" s="49" t="s">
        <v>206</v>
      </c>
    </row>
    <row r="29132" spans="2:3" hidden="1">
      <c r="B29132" s="49" t="s">
        <v>27168</v>
      </c>
      <c r="C29132" s="49" t="s">
        <v>206</v>
      </c>
    </row>
    <row r="29133" spans="2:3" hidden="1">
      <c r="B29133" s="49" t="s">
        <v>27169</v>
      </c>
      <c r="C29133" s="49" t="s">
        <v>206</v>
      </c>
    </row>
    <row r="29134" spans="2:3" hidden="1">
      <c r="B29134" s="49" t="s">
        <v>27170</v>
      </c>
      <c r="C29134" s="49" t="s">
        <v>206</v>
      </c>
    </row>
    <row r="29135" spans="2:3" hidden="1">
      <c r="B29135" s="49" t="s">
        <v>27171</v>
      </c>
      <c r="C29135" s="49" t="s">
        <v>206</v>
      </c>
    </row>
    <row r="29136" spans="2:3" hidden="1">
      <c r="B29136" s="49" t="s">
        <v>27172</v>
      </c>
      <c r="C29136" s="49" t="s">
        <v>206</v>
      </c>
    </row>
    <row r="29137" spans="2:3" hidden="1">
      <c r="B29137" s="49" t="s">
        <v>27173</v>
      </c>
      <c r="C29137" s="49" t="s">
        <v>206</v>
      </c>
    </row>
    <row r="29138" spans="2:3" hidden="1">
      <c r="B29138" s="49" t="s">
        <v>27174</v>
      </c>
      <c r="C29138" s="49" t="s">
        <v>213</v>
      </c>
    </row>
    <row r="29139" spans="2:3" hidden="1">
      <c r="B29139" s="49" t="s">
        <v>27175</v>
      </c>
      <c r="C29139" s="49" t="s">
        <v>213</v>
      </c>
    </row>
    <row r="29140" spans="2:3" hidden="1">
      <c r="B29140" s="49" t="s">
        <v>27176</v>
      </c>
      <c r="C29140" s="49" t="s">
        <v>213</v>
      </c>
    </row>
    <row r="29141" spans="2:3" hidden="1">
      <c r="B29141" s="49" t="s">
        <v>27177</v>
      </c>
      <c r="C29141" s="49" t="s">
        <v>213</v>
      </c>
    </row>
    <row r="29142" spans="2:3" hidden="1">
      <c r="B29142" s="49" t="s">
        <v>27178</v>
      </c>
      <c r="C29142" s="49" t="s">
        <v>213</v>
      </c>
    </row>
    <row r="29143" spans="2:3" hidden="1">
      <c r="B29143" s="49" t="s">
        <v>27179</v>
      </c>
      <c r="C29143" s="49" t="s">
        <v>213</v>
      </c>
    </row>
    <row r="29144" spans="2:3" hidden="1">
      <c r="B29144" s="49" t="s">
        <v>27180</v>
      </c>
      <c r="C29144" s="49" t="s">
        <v>213</v>
      </c>
    </row>
    <row r="29145" spans="2:3" hidden="1">
      <c r="B29145" s="49" t="s">
        <v>27181</v>
      </c>
      <c r="C29145" s="49" t="s">
        <v>213</v>
      </c>
    </row>
    <row r="29146" spans="2:3" hidden="1">
      <c r="B29146" s="49" t="s">
        <v>27182</v>
      </c>
      <c r="C29146" s="49" t="s">
        <v>213</v>
      </c>
    </row>
    <row r="29147" spans="2:3" hidden="1">
      <c r="B29147" s="49" t="s">
        <v>27183</v>
      </c>
      <c r="C29147" s="49" t="s">
        <v>213</v>
      </c>
    </row>
    <row r="29148" spans="2:3" hidden="1">
      <c r="B29148" s="49" t="s">
        <v>27184</v>
      </c>
      <c r="C29148" s="49" t="s">
        <v>213</v>
      </c>
    </row>
    <row r="29149" spans="2:3" hidden="1">
      <c r="B29149" s="49" t="s">
        <v>27185</v>
      </c>
      <c r="C29149" s="49" t="s">
        <v>213</v>
      </c>
    </row>
    <row r="29150" spans="2:3" hidden="1">
      <c r="B29150" s="49" t="s">
        <v>27186</v>
      </c>
      <c r="C29150" s="49" t="s">
        <v>213</v>
      </c>
    </row>
    <row r="29151" spans="2:3" hidden="1">
      <c r="B29151" s="49" t="s">
        <v>27187</v>
      </c>
      <c r="C29151" s="49" t="s">
        <v>213</v>
      </c>
    </row>
    <row r="29152" spans="2:3" hidden="1">
      <c r="B29152" s="49" t="s">
        <v>27188</v>
      </c>
      <c r="C29152" s="49" t="s">
        <v>213</v>
      </c>
    </row>
    <row r="29153" spans="2:3" hidden="1">
      <c r="B29153" s="49" t="s">
        <v>27189</v>
      </c>
      <c r="C29153" s="49" t="s">
        <v>31</v>
      </c>
    </row>
    <row r="29154" spans="2:3" hidden="1">
      <c r="B29154" s="49" t="s">
        <v>27190</v>
      </c>
      <c r="C29154" s="49" t="s">
        <v>31</v>
      </c>
    </row>
    <row r="29155" spans="2:3" hidden="1">
      <c r="B29155" s="49" t="s">
        <v>27191</v>
      </c>
      <c r="C29155" s="49" t="s">
        <v>31</v>
      </c>
    </row>
    <row r="29156" spans="2:3" hidden="1">
      <c r="B29156" s="49" t="s">
        <v>27192</v>
      </c>
      <c r="C29156" s="49" t="s">
        <v>213</v>
      </c>
    </row>
    <row r="29157" spans="2:3" hidden="1">
      <c r="B29157" s="49" t="s">
        <v>27193</v>
      </c>
      <c r="C29157" s="49" t="s">
        <v>213</v>
      </c>
    </row>
    <row r="29158" spans="2:3" hidden="1">
      <c r="B29158" s="49" t="s">
        <v>27194</v>
      </c>
      <c r="C29158" s="49" t="s">
        <v>213</v>
      </c>
    </row>
    <row r="29159" spans="2:3" hidden="1">
      <c r="B29159" s="49" t="s">
        <v>27195</v>
      </c>
      <c r="C29159" s="49" t="s">
        <v>213</v>
      </c>
    </row>
    <row r="29160" spans="2:3" hidden="1">
      <c r="B29160" s="49" t="s">
        <v>27196</v>
      </c>
      <c r="C29160" s="49" t="s">
        <v>213</v>
      </c>
    </row>
    <row r="29161" spans="2:3" hidden="1">
      <c r="B29161" s="49" t="s">
        <v>27197</v>
      </c>
      <c r="C29161" s="49" t="s">
        <v>213</v>
      </c>
    </row>
    <row r="29162" spans="2:3" hidden="1">
      <c r="B29162" s="49" t="s">
        <v>27198</v>
      </c>
      <c r="C29162" s="49" t="s">
        <v>213</v>
      </c>
    </row>
    <row r="29163" spans="2:3" hidden="1">
      <c r="B29163" s="49" t="s">
        <v>27199</v>
      </c>
      <c r="C29163" s="49" t="s">
        <v>213</v>
      </c>
    </row>
    <row r="29164" spans="2:3" hidden="1">
      <c r="B29164" s="49" t="s">
        <v>27200</v>
      </c>
      <c r="C29164" s="49" t="s">
        <v>213</v>
      </c>
    </row>
    <row r="29165" spans="2:3" hidden="1">
      <c r="B29165" s="49" t="s">
        <v>27201</v>
      </c>
      <c r="C29165" s="49" t="s">
        <v>213</v>
      </c>
    </row>
    <row r="29166" spans="2:3" hidden="1">
      <c r="B29166" s="49" t="s">
        <v>27202</v>
      </c>
      <c r="C29166" s="49" t="s">
        <v>213</v>
      </c>
    </row>
    <row r="29167" spans="2:3" hidden="1">
      <c r="B29167" s="49" t="s">
        <v>27203</v>
      </c>
      <c r="C29167" s="49" t="s">
        <v>213</v>
      </c>
    </row>
    <row r="29168" spans="2:3" hidden="1">
      <c r="B29168" s="49" t="s">
        <v>27204</v>
      </c>
      <c r="C29168" s="49" t="s">
        <v>213</v>
      </c>
    </row>
    <row r="29169" spans="2:3" hidden="1">
      <c r="B29169" s="49" t="s">
        <v>27205</v>
      </c>
      <c r="C29169" s="49" t="s">
        <v>213</v>
      </c>
    </row>
    <row r="29170" spans="2:3" hidden="1">
      <c r="B29170" s="49" t="s">
        <v>27206</v>
      </c>
      <c r="C29170" s="49" t="s">
        <v>213</v>
      </c>
    </row>
    <row r="29171" spans="2:3" hidden="1">
      <c r="B29171" s="49" t="s">
        <v>27207</v>
      </c>
      <c r="C29171" s="49" t="s">
        <v>213</v>
      </c>
    </row>
    <row r="29172" spans="2:3" hidden="1">
      <c r="B29172" s="49" t="s">
        <v>27208</v>
      </c>
      <c r="C29172" s="49" t="s">
        <v>31</v>
      </c>
    </row>
    <row r="29173" spans="2:3" hidden="1">
      <c r="B29173" s="49" t="s">
        <v>27209</v>
      </c>
      <c r="C29173" s="49" t="s">
        <v>31</v>
      </c>
    </row>
    <row r="29174" spans="2:3" hidden="1">
      <c r="B29174" s="49" t="s">
        <v>27210</v>
      </c>
      <c r="C29174" s="49" t="s">
        <v>31</v>
      </c>
    </row>
    <row r="29175" spans="2:3" hidden="1">
      <c r="B29175" s="49" t="s">
        <v>27211</v>
      </c>
      <c r="C29175" s="49" t="s">
        <v>213</v>
      </c>
    </row>
    <row r="29176" spans="2:3" hidden="1">
      <c r="B29176" s="49" t="s">
        <v>27212</v>
      </c>
      <c r="C29176" s="49" t="s">
        <v>213</v>
      </c>
    </row>
    <row r="29177" spans="2:3" hidden="1">
      <c r="B29177" s="49" t="s">
        <v>27213</v>
      </c>
      <c r="C29177" s="49" t="s">
        <v>213</v>
      </c>
    </row>
    <row r="29178" spans="2:3" hidden="1">
      <c r="B29178" s="49" t="s">
        <v>27214</v>
      </c>
      <c r="C29178" s="49" t="s">
        <v>213</v>
      </c>
    </row>
    <row r="29179" spans="2:3" hidden="1">
      <c r="B29179" s="49" t="s">
        <v>27215</v>
      </c>
      <c r="C29179" s="49" t="s">
        <v>213</v>
      </c>
    </row>
    <row r="29180" spans="2:3" hidden="1">
      <c r="B29180" s="49" t="s">
        <v>27216</v>
      </c>
      <c r="C29180" s="49" t="s">
        <v>213</v>
      </c>
    </row>
    <row r="29181" spans="2:3" hidden="1">
      <c r="B29181" s="49" t="s">
        <v>27217</v>
      </c>
      <c r="C29181" s="49" t="s">
        <v>213</v>
      </c>
    </row>
    <row r="29182" spans="2:3" hidden="1">
      <c r="B29182" s="49" t="s">
        <v>27218</v>
      </c>
      <c r="C29182" s="49" t="s">
        <v>213</v>
      </c>
    </row>
    <row r="29183" spans="2:3" hidden="1">
      <c r="B29183" s="49" t="s">
        <v>27219</v>
      </c>
      <c r="C29183" s="49" t="s">
        <v>213</v>
      </c>
    </row>
    <row r="29184" spans="2:3" hidden="1">
      <c r="B29184" s="49" t="s">
        <v>27220</v>
      </c>
      <c r="C29184" s="49" t="s">
        <v>213</v>
      </c>
    </row>
    <row r="29185" spans="2:3" hidden="1">
      <c r="B29185" s="49" t="s">
        <v>27221</v>
      </c>
      <c r="C29185" s="49" t="s">
        <v>213</v>
      </c>
    </row>
    <row r="29186" spans="2:3" hidden="1">
      <c r="B29186" s="49" t="s">
        <v>27222</v>
      </c>
      <c r="C29186" s="49" t="s">
        <v>213</v>
      </c>
    </row>
    <row r="29187" spans="2:3" hidden="1">
      <c r="B29187" s="49" t="s">
        <v>27223</v>
      </c>
      <c r="C29187" s="49" t="s">
        <v>213</v>
      </c>
    </row>
    <row r="29188" spans="2:3" hidden="1">
      <c r="B29188" s="49" t="s">
        <v>27224</v>
      </c>
      <c r="C29188" s="49" t="s">
        <v>213</v>
      </c>
    </row>
    <row r="29189" spans="2:3" hidden="1">
      <c r="B29189" s="49" t="s">
        <v>27225</v>
      </c>
      <c r="C29189" s="49" t="s">
        <v>213</v>
      </c>
    </row>
    <row r="29190" spans="2:3" hidden="1">
      <c r="B29190" s="49" t="s">
        <v>27226</v>
      </c>
      <c r="C29190" s="49" t="s">
        <v>213</v>
      </c>
    </row>
    <row r="29191" spans="2:3" hidden="1">
      <c r="B29191" s="49" t="s">
        <v>27227</v>
      </c>
      <c r="C29191" s="49" t="s">
        <v>213</v>
      </c>
    </row>
    <row r="29192" spans="2:3" hidden="1">
      <c r="B29192" s="49" t="s">
        <v>27228</v>
      </c>
      <c r="C29192" s="49" t="s">
        <v>213</v>
      </c>
    </row>
    <row r="29193" spans="2:3" hidden="1">
      <c r="B29193" s="49" t="s">
        <v>27229</v>
      </c>
      <c r="C29193" s="49" t="s">
        <v>213</v>
      </c>
    </row>
    <row r="29194" spans="2:3" hidden="1">
      <c r="B29194" s="49" t="s">
        <v>27230</v>
      </c>
      <c r="C29194" s="49" t="s">
        <v>31</v>
      </c>
    </row>
    <row r="29195" spans="2:3" hidden="1">
      <c r="B29195" s="49" t="s">
        <v>27231</v>
      </c>
      <c r="C29195" s="49" t="s">
        <v>31</v>
      </c>
    </row>
    <row r="29196" spans="2:3" hidden="1">
      <c r="B29196" s="49" t="s">
        <v>27232</v>
      </c>
      <c r="C29196" s="49" t="s">
        <v>31</v>
      </c>
    </row>
    <row r="29197" spans="2:3" hidden="1">
      <c r="B29197" s="49" t="s">
        <v>27233</v>
      </c>
      <c r="C29197" s="49" t="s">
        <v>213</v>
      </c>
    </row>
    <row r="29198" spans="2:3" hidden="1">
      <c r="B29198" s="49" t="s">
        <v>27234</v>
      </c>
      <c r="C29198" s="49" t="s">
        <v>213</v>
      </c>
    </row>
    <row r="29199" spans="2:3" hidden="1">
      <c r="B29199" s="49" t="s">
        <v>27235</v>
      </c>
      <c r="C29199" s="49" t="s">
        <v>213</v>
      </c>
    </row>
    <row r="29200" spans="2:3" hidden="1">
      <c r="B29200" s="49" t="s">
        <v>27236</v>
      </c>
      <c r="C29200" s="49" t="s">
        <v>213</v>
      </c>
    </row>
    <row r="29201" spans="2:3" hidden="1">
      <c r="B29201" s="49" t="s">
        <v>27237</v>
      </c>
      <c r="C29201" s="49" t="s">
        <v>213</v>
      </c>
    </row>
    <row r="29202" spans="2:3" hidden="1">
      <c r="B29202" s="49" t="s">
        <v>27238</v>
      </c>
      <c r="C29202" s="49" t="s">
        <v>213</v>
      </c>
    </row>
    <row r="29203" spans="2:3" hidden="1">
      <c r="B29203" s="49" t="s">
        <v>27239</v>
      </c>
      <c r="C29203" s="49" t="s">
        <v>213</v>
      </c>
    </row>
    <row r="29204" spans="2:3" hidden="1">
      <c r="B29204" s="49" t="s">
        <v>27240</v>
      </c>
      <c r="C29204" s="49" t="s">
        <v>213</v>
      </c>
    </row>
    <row r="29205" spans="2:3" hidden="1">
      <c r="B29205" s="49" t="s">
        <v>27241</v>
      </c>
      <c r="C29205" s="49" t="s">
        <v>213</v>
      </c>
    </row>
    <row r="29206" spans="2:3" hidden="1">
      <c r="B29206" s="49" t="s">
        <v>27242</v>
      </c>
      <c r="C29206" s="49" t="s">
        <v>213</v>
      </c>
    </row>
    <row r="29207" spans="2:3" hidden="1">
      <c r="B29207" s="49" t="s">
        <v>27243</v>
      </c>
      <c r="C29207" s="49" t="s">
        <v>213</v>
      </c>
    </row>
    <row r="29208" spans="2:3" hidden="1">
      <c r="B29208" s="49" t="s">
        <v>27244</v>
      </c>
      <c r="C29208" s="49" t="s">
        <v>213</v>
      </c>
    </row>
    <row r="29209" spans="2:3" hidden="1">
      <c r="B29209" s="49" t="s">
        <v>27245</v>
      </c>
      <c r="C29209" s="49" t="s">
        <v>213</v>
      </c>
    </row>
    <row r="29210" spans="2:3" hidden="1">
      <c r="B29210" s="49" t="s">
        <v>27246</v>
      </c>
      <c r="C29210" s="49" t="s">
        <v>213</v>
      </c>
    </row>
    <row r="29211" spans="2:3" hidden="1">
      <c r="B29211" s="49" t="s">
        <v>27247</v>
      </c>
      <c r="C29211" s="49" t="s">
        <v>213</v>
      </c>
    </row>
    <row r="29212" spans="2:3" hidden="1">
      <c r="B29212" s="49" t="s">
        <v>27248</v>
      </c>
      <c r="C29212" s="49" t="s">
        <v>206</v>
      </c>
    </row>
    <row r="29213" spans="2:3" hidden="1">
      <c r="B29213" s="49" t="s">
        <v>27249</v>
      </c>
      <c r="C29213" s="49" t="s">
        <v>206</v>
      </c>
    </row>
    <row r="29214" spans="2:3" hidden="1">
      <c r="B29214" s="49" t="s">
        <v>27250</v>
      </c>
      <c r="C29214" s="49" t="s">
        <v>206</v>
      </c>
    </row>
    <row r="29215" spans="2:3" hidden="1">
      <c r="B29215" s="49" t="s">
        <v>27251</v>
      </c>
      <c r="C29215" s="49" t="s">
        <v>206</v>
      </c>
    </row>
    <row r="29216" spans="2:3" hidden="1">
      <c r="B29216" s="49" t="s">
        <v>27252</v>
      </c>
      <c r="C29216" s="49" t="s">
        <v>206</v>
      </c>
    </row>
    <row r="29217" spans="2:3" hidden="1">
      <c r="B29217" s="49" t="s">
        <v>27253</v>
      </c>
      <c r="C29217" s="49" t="s">
        <v>206</v>
      </c>
    </row>
    <row r="29218" spans="2:3" hidden="1">
      <c r="B29218" s="49" t="s">
        <v>27254</v>
      </c>
      <c r="C29218" s="49" t="s">
        <v>206</v>
      </c>
    </row>
    <row r="29219" spans="2:3" hidden="1">
      <c r="B29219" s="49" t="s">
        <v>27255</v>
      </c>
      <c r="C29219" s="49" t="s">
        <v>206</v>
      </c>
    </row>
    <row r="29220" spans="2:3" hidden="1">
      <c r="B29220" s="49" t="s">
        <v>27256</v>
      </c>
      <c r="C29220" s="49" t="s">
        <v>206</v>
      </c>
    </row>
    <row r="29221" spans="2:3" hidden="1">
      <c r="B29221" s="49" t="s">
        <v>27257</v>
      </c>
      <c r="C29221" s="49" t="s">
        <v>214</v>
      </c>
    </row>
    <row r="29222" spans="2:3" hidden="1">
      <c r="B29222" s="49" t="s">
        <v>27258</v>
      </c>
      <c r="C29222" s="49" t="s">
        <v>213</v>
      </c>
    </row>
    <row r="29223" spans="2:3" hidden="1">
      <c r="B29223" s="49" t="s">
        <v>27259</v>
      </c>
      <c r="C29223" s="49" t="s">
        <v>213</v>
      </c>
    </row>
    <row r="29224" spans="2:3" hidden="1">
      <c r="B29224" s="49" t="s">
        <v>27260</v>
      </c>
      <c r="C29224" s="49" t="s">
        <v>213</v>
      </c>
    </row>
    <row r="29225" spans="2:3" hidden="1">
      <c r="B29225" s="49" t="s">
        <v>27261</v>
      </c>
      <c r="C29225" s="49" t="s">
        <v>213</v>
      </c>
    </row>
    <row r="29226" spans="2:3" hidden="1">
      <c r="B29226" s="49" t="s">
        <v>27262</v>
      </c>
      <c r="C29226" s="49" t="s">
        <v>213</v>
      </c>
    </row>
    <row r="29227" spans="2:3" hidden="1">
      <c r="B29227" s="49" t="s">
        <v>27263</v>
      </c>
      <c r="C29227" s="49" t="s">
        <v>213</v>
      </c>
    </row>
    <row r="29228" spans="2:3" hidden="1">
      <c r="B29228" s="49" t="s">
        <v>27264</v>
      </c>
      <c r="C29228" s="49" t="s">
        <v>213</v>
      </c>
    </row>
    <row r="29229" spans="2:3" hidden="1">
      <c r="B29229" s="49" t="s">
        <v>27265</v>
      </c>
      <c r="C29229" s="49" t="s">
        <v>213</v>
      </c>
    </row>
    <row r="29230" spans="2:3" hidden="1">
      <c r="B29230" s="49" t="s">
        <v>27266</v>
      </c>
      <c r="C29230" s="49" t="s">
        <v>213</v>
      </c>
    </row>
    <row r="29231" spans="2:3" hidden="1">
      <c r="B29231" s="49" t="s">
        <v>27267</v>
      </c>
      <c r="C29231" s="49" t="s">
        <v>213</v>
      </c>
    </row>
    <row r="29232" spans="2:3" hidden="1">
      <c r="B29232" s="49" t="s">
        <v>27268</v>
      </c>
      <c r="C29232" s="49" t="s">
        <v>213</v>
      </c>
    </row>
    <row r="29233" spans="2:3" hidden="1">
      <c r="B29233" s="49" t="s">
        <v>27269</v>
      </c>
      <c r="C29233" s="49" t="s">
        <v>213</v>
      </c>
    </row>
    <row r="29234" spans="2:3" hidden="1">
      <c r="B29234" s="49" t="s">
        <v>27270</v>
      </c>
      <c r="C29234" s="49" t="s">
        <v>213</v>
      </c>
    </row>
    <row r="29235" spans="2:3" hidden="1">
      <c r="B29235" s="49" t="s">
        <v>27271</v>
      </c>
      <c r="C29235" s="49" t="s">
        <v>213</v>
      </c>
    </row>
    <row r="29236" spans="2:3" hidden="1">
      <c r="B29236" s="49" t="s">
        <v>27272</v>
      </c>
      <c r="C29236" s="49" t="s">
        <v>213</v>
      </c>
    </row>
    <row r="29237" spans="2:3" hidden="1">
      <c r="B29237" s="49" t="s">
        <v>27273</v>
      </c>
      <c r="C29237" s="49" t="s">
        <v>213</v>
      </c>
    </row>
    <row r="29238" spans="2:3" hidden="1">
      <c r="B29238" s="49" t="s">
        <v>27274</v>
      </c>
      <c r="C29238" s="49" t="s">
        <v>213</v>
      </c>
    </row>
    <row r="29239" spans="2:3" hidden="1">
      <c r="B29239" s="49" t="s">
        <v>27275</v>
      </c>
      <c r="C29239" s="49" t="s">
        <v>213</v>
      </c>
    </row>
    <row r="29240" spans="2:3" hidden="1">
      <c r="B29240" s="49" t="s">
        <v>27276</v>
      </c>
      <c r="C29240" s="49" t="s">
        <v>31</v>
      </c>
    </row>
    <row r="29241" spans="2:3" hidden="1">
      <c r="B29241" s="49" t="s">
        <v>27277</v>
      </c>
      <c r="C29241" s="49" t="s">
        <v>31</v>
      </c>
    </row>
    <row r="29242" spans="2:3" hidden="1">
      <c r="B29242" s="49" t="s">
        <v>27278</v>
      </c>
      <c r="C29242" s="49" t="s">
        <v>31</v>
      </c>
    </row>
    <row r="29243" spans="2:3" hidden="1">
      <c r="B29243" s="49" t="s">
        <v>27279</v>
      </c>
      <c r="C29243" s="49" t="s">
        <v>213</v>
      </c>
    </row>
    <row r="29244" spans="2:3" hidden="1">
      <c r="B29244" s="49" t="s">
        <v>27280</v>
      </c>
      <c r="C29244" s="49" t="s">
        <v>213</v>
      </c>
    </row>
    <row r="29245" spans="2:3" hidden="1">
      <c r="B29245" s="49" t="s">
        <v>27281</v>
      </c>
      <c r="C29245" s="49" t="s">
        <v>213</v>
      </c>
    </row>
    <row r="29246" spans="2:3" hidden="1">
      <c r="B29246" s="49" t="s">
        <v>27282</v>
      </c>
      <c r="C29246" s="49" t="s">
        <v>213</v>
      </c>
    </row>
    <row r="29247" spans="2:3" hidden="1">
      <c r="B29247" s="49" t="s">
        <v>27283</v>
      </c>
      <c r="C29247" s="49" t="s">
        <v>213</v>
      </c>
    </row>
    <row r="29248" spans="2:3" hidden="1">
      <c r="B29248" s="49" t="s">
        <v>27284</v>
      </c>
      <c r="C29248" s="49" t="s">
        <v>213</v>
      </c>
    </row>
    <row r="29249" spans="2:3" hidden="1">
      <c r="B29249" s="49" t="s">
        <v>27285</v>
      </c>
      <c r="C29249" s="49" t="s">
        <v>213</v>
      </c>
    </row>
    <row r="29250" spans="2:3" hidden="1">
      <c r="B29250" s="49" t="s">
        <v>27286</v>
      </c>
      <c r="C29250" s="49" t="s">
        <v>213</v>
      </c>
    </row>
    <row r="29251" spans="2:3" hidden="1">
      <c r="B29251" s="49" t="s">
        <v>27287</v>
      </c>
      <c r="C29251" s="49" t="s">
        <v>213</v>
      </c>
    </row>
    <row r="29252" spans="2:3" hidden="1">
      <c r="B29252" s="49" t="s">
        <v>27288</v>
      </c>
      <c r="C29252" s="49" t="s">
        <v>213</v>
      </c>
    </row>
    <row r="29253" spans="2:3" hidden="1">
      <c r="B29253" s="49" t="s">
        <v>27289</v>
      </c>
      <c r="C29253" s="49" t="s">
        <v>213</v>
      </c>
    </row>
    <row r="29254" spans="2:3" hidden="1">
      <c r="B29254" s="49" t="s">
        <v>27290</v>
      </c>
      <c r="C29254" s="49" t="s">
        <v>213</v>
      </c>
    </row>
    <row r="29255" spans="2:3" hidden="1">
      <c r="B29255" s="49" t="s">
        <v>27291</v>
      </c>
      <c r="C29255" s="49" t="s">
        <v>213</v>
      </c>
    </row>
    <row r="29256" spans="2:3" hidden="1">
      <c r="B29256" s="49" t="s">
        <v>27292</v>
      </c>
      <c r="C29256" s="49" t="s">
        <v>213</v>
      </c>
    </row>
    <row r="29257" spans="2:3" hidden="1">
      <c r="B29257" s="49" t="s">
        <v>27293</v>
      </c>
      <c r="C29257" s="49" t="s">
        <v>213</v>
      </c>
    </row>
    <row r="29258" spans="2:3" hidden="1">
      <c r="B29258" s="49" t="s">
        <v>27294</v>
      </c>
      <c r="C29258" s="49" t="s">
        <v>213</v>
      </c>
    </row>
    <row r="29259" spans="2:3" hidden="1">
      <c r="B29259" s="49" t="s">
        <v>27295</v>
      </c>
      <c r="C29259" s="49" t="s">
        <v>213</v>
      </c>
    </row>
    <row r="29260" spans="2:3" hidden="1">
      <c r="B29260" s="49" t="s">
        <v>27296</v>
      </c>
      <c r="C29260" s="49" t="s">
        <v>213</v>
      </c>
    </row>
    <row r="29261" spans="2:3" hidden="1">
      <c r="B29261" s="49" t="s">
        <v>27297</v>
      </c>
      <c r="C29261" s="49" t="s">
        <v>213</v>
      </c>
    </row>
    <row r="29262" spans="2:3" hidden="1">
      <c r="B29262" s="49" t="s">
        <v>27298</v>
      </c>
      <c r="C29262" s="49" t="s">
        <v>31</v>
      </c>
    </row>
    <row r="29263" spans="2:3" hidden="1">
      <c r="B29263" s="49" t="s">
        <v>27299</v>
      </c>
      <c r="C29263" s="49" t="s">
        <v>31</v>
      </c>
    </row>
    <row r="29264" spans="2:3" hidden="1">
      <c r="B29264" s="49" t="s">
        <v>27300</v>
      </c>
      <c r="C29264" s="49" t="s">
        <v>31</v>
      </c>
    </row>
    <row r="29265" spans="2:3" hidden="1">
      <c r="B29265" s="49" t="s">
        <v>27301</v>
      </c>
      <c r="C29265" s="49" t="s">
        <v>213</v>
      </c>
    </row>
    <row r="29266" spans="2:3" hidden="1">
      <c r="B29266" s="49" t="s">
        <v>27302</v>
      </c>
      <c r="C29266" s="49" t="s">
        <v>213</v>
      </c>
    </row>
    <row r="29267" spans="2:3" hidden="1">
      <c r="B29267" s="49" t="s">
        <v>27303</v>
      </c>
      <c r="C29267" s="49" t="s">
        <v>213</v>
      </c>
    </row>
    <row r="29268" spans="2:3" hidden="1">
      <c r="B29268" s="49" t="s">
        <v>27304</v>
      </c>
      <c r="C29268" s="49" t="s">
        <v>213</v>
      </c>
    </row>
    <row r="29269" spans="2:3" hidden="1">
      <c r="B29269" s="49" t="s">
        <v>27305</v>
      </c>
      <c r="C29269" s="49" t="s">
        <v>213</v>
      </c>
    </row>
    <row r="29270" spans="2:3" hidden="1">
      <c r="B29270" s="49" t="s">
        <v>27306</v>
      </c>
      <c r="C29270" s="49" t="s">
        <v>213</v>
      </c>
    </row>
    <row r="29271" spans="2:3" hidden="1">
      <c r="B29271" s="49" t="s">
        <v>27307</v>
      </c>
      <c r="C29271" s="49" t="s">
        <v>213</v>
      </c>
    </row>
    <row r="29272" spans="2:3" hidden="1">
      <c r="B29272" s="49" t="s">
        <v>27308</v>
      </c>
      <c r="C29272" s="49" t="s">
        <v>213</v>
      </c>
    </row>
    <row r="29273" spans="2:3" hidden="1">
      <c r="B29273" s="49" t="s">
        <v>27309</v>
      </c>
      <c r="C29273" s="49" t="s">
        <v>213</v>
      </c>
    </row>
    <row r="29274" spans="2:3" hidden="1">
      <c r="B29274" s="49" t="s">
        <v>27310</v>
      </c>
      <c r="C29274" s="49" t="s">
        <v>213</v>
      </c>
    </row>
    <row r="29275" spans="2:3" hidden="1">
      <c r="B29275" s="49" t="s">
        <v>27311</v>
      </c>
      <c r="C29275" s="49" t="s">
        <v>213</v>
      </c>
    </row>
    <row r="29276" spans="2:3" hidden="1">
      <c r="B29276" s="49" t="s">
        <v>27312</v>
      </c>
      <c r="C29276" s="49" t="s">
        <v>213</v>
      </c>
    </row>
    <row r="29277" spans="2:3" hidden="1">
      <c r="B29277" s="49" t="s">
        <v>27313</v>
      </c>
      <c r="C29277" s="49" t="s">
        <v>213</v>
      </c>
    </row>
    <row r="29278" spans="2:3" hidden="1">
      <c r="B29278" s="49" t="s">
        <v>27314</v>
      </c>
      <c r="C29278" s="49" t="s">
        <v>213</v>
      </c>
    </row>
    <row r="29279" spans="2:3" hidden="1">
      <c r="B29279" s="49" t="s">
        <v>27315</v>
      </c>
      <c r="C29279" s="49" t="s">
        <v>213</v>
      </c>
    </row>
    <row r="29280" spans="2:3" hidden="1">
      <c r="B29280" s="49" t="s">
        <v>27316</v>
      </c>
      <c r="C29280" s="49" t="s">
        <v>213</v>
      </c>
    </row>
    <row r="29281" spans="2:3" hidden="1">
      <c r="B29281" s="49" t="s">
        <v>27317</v>
      </c>
      <c r="C29281" s="49" t="s">
        <v>213</v>
      </c>
    </row>
    <row r="29282" spans="2:3" hidden="1">
      <c r="B29282" s="49" t="s">
        <v>27318</v>
      </c>
      <c r="C29282" s="49" t="s">
        <v>213</v>
      </c>
    </row>
    <row r="29283" spans="2:3" hidden="1">
      <c r="B29283" s="49" t="s">
        <v>27319</v>
      </c>
      <c r="C29283" s="49" t="s">
        <v>213</v>
      </c>
    </row>
    <row r="29284" spans="2:3" hidden="1">
      <c r="B29284" s="49" t="s">
        <v>27320</v>
      </c>
      <c r="C29284" s="49" t="s">
        <v>31</v>
      </c>
    </row>
    <row r="29285" spans="2:3" hidden="1">
      <c r="B29285" s="49" t="s">
        <v>27321</v>
      </c>
      <c r="C29285" s="49" t="s">
        <v>31</v>
      </c>
    </row>
    <row r="29286" spans="2:3" hidden="1">
      <c r="B29286" s="49" t="s">
        <v>27322</v>
      </c>
      <c r="C29286" s="49" t="s">
        <v>31</v>
      </c>
    </row>
    <row r="29287" spans="2:3" hidden="1">
      <c r="B29287" s="49" t="s">
        <v>27323</v>
      </c>
      <c r="C29287" s="49" t="s">
        <v>213</v>
      </c>
    </row>
    <row r="29288" spans="2:3" hidden="1">
      <c r="B29288" s="49" t="s">
        <v>27324</v>
      </c>
      <c r="C29288" s="49" t="s">
        <v>213</v>
      </c>
    </row>
    <row r="29289" spans="2:3" hidden="1">
      <c r="B29289" s="49" t="s">
        <v>27325</v>
      </c>
      <c r="C29289" s="49" t="s">
        <v>213</v>
      </c>
    </row>
    <row r="29290" spans="2:3" hidden="1">
      <c r="B29290" s="49" t="s">
        <v>27326</v>
      </c>
      <c r="C29290" s="49" t="s">
        <v>213</v>
      </c>
    </row>
    <row r="29291" spans="2:3" hidden="1">
      <c r="B29291" s="49" t="s">
        <v>27327</v>
      </c>
      <c r="C29291" s="49" t="s">
        <v>213</v>
      </c>
    </row>
    <row r="29292" spans="2:3" hidden="1">
      <c r="B29292" s="49" t="s">
        <v>27328</v>
      </c>
      <c r="C29292" s="49" t="s">
        <v>213</v>
      </c>
    </row>
    <row r="29293" spans="2:3" hidden="1">
      <c r="B29293" s="49" t="s">
        <v>27329</v>
      </c>
      <c r="C29293" s="49" t="s">
        <v>213</v>
      </c>
    </row>
    <row r="29294" spans="2:3" hidden="1">
      <c r="B29294" s="49" t="s">
        <v>27330</v>
      </c>
      <c r="C29294" s="49" t="s">
        <v>213</v>
      </c>
    </row>
    <row r="29295" spans="2:3" hidden="1">
      <c r="B29295" s="49" t="s">
        <v>27331</v>
      </c>
      <c r="C29295" s="49" t="s">
        <v>213</v>
      </c>
    </row>
    <row r="29296" spans="2:3" hidden="1">
      <c r="B29296" s="49" t="s">
        <v>27332</v>
      </c>
      <c r="C29296" s="49" t="s">
        <v>213</v>
      </c>
    </row>
    <row r="29297" spans="2:3" hidden="1">
      <c r="B29297" s="49" t="s">
        <v>27333</v>
      </c>
      <c r="C29297" s="49" t="s">
        <v>213</v>
      </c>
    </row>
    <row r="29298" spans="2:3" hidden="1">
      <c r="B29298" s="49" t="s">
        <v>27334</v>
      </c>
      <c r="C29298" s="49" t="s">
        <v>213</v>
      </c>
    </row>
    <row r="29299" spans="2:3" hidden="1">
      <c r="B29299" s="49" t="s">
        <v>27335</v>
      </c>
      <c r="C29299" s="49" t="s">
        <v>213</v>
      </c>
    </row>
    <row r="29300" spans="2:3" hidden="1">
      <c r="B29300" s="49" t="s">
        <v>27336</v>
      </c>
      <c r="C29300" s="49" t="s">
        <v>213</v>
      </c>
    </row>
    <row r="29301" spans="2:3" hidden="1">
      <c r="B29301" s="49" t="s">
        <v>27337</v>
      </c>
      <c r="C29301" s="49" t="s">
        <v>213</v>
      </c>
    </row>
    <row r="29302" spans="2:3" hidden="1">
      <c r="B29302" s="49" t="s">
        <v>27338</v>
      </c>
      <c r="C29302" s="49" t="s">
        <v>206</v>
      </c>
    </row>
    <row r="29303" spans="2:3" hidden="1">
      <c r="B29303" s="49" t="s">
        <v>27339</v>
      </c>
      <c r="C29303" s="49" t="s">
        <v>206</v>
      </c>
    </row>
    <row r="29304" spans="2:3" hidden="1">
      <c r="B29304" s="49" t="s">
        <v>27340</v>
      </c>
      <c r="C29304" s="49" t="s">
        <v>206</v>
      </c>
    </row>
    <row r="29305" spans="2:3" hidden="1">
      <c r="B29305" s="49" t="s">
        <v>27341</v>
      </c>
      <c r="C29305" s="49" t="s">
        <v>206</v>
      </c>
    </row>
    <row r="29306" spans="2:3" hidden="1">
      <c r="B29306" s="49" t="s">
        <v>27342</v>
      </c>
      <c r="C29306" s="49" t="s">
        <v>206</v>
      </c>
    </row>
    <row r="29307" spans="2:3" hidden="1">
      <c r="B29307" s="49" t="s">
        <v>27343</v>
      </c>
      <c r="C29307" s="49" t="s">
        <v>206</v>
      </c>
    </row>
    <row r="29308" spans="2:3" hidden="1">
      <c r="B29308" s="49" t="s">
        <v>27344</v>
      </c>
      <c r="C29308" s="49" t="s">
        <v>206</v>
      </c>
    </row>
    <row r="29309" spans="2:3" hidden="1">
      <c r="B29309" s="49" t="s">
        <v>27345</v>
      </c>
      <c r="C29309" s="49" t="s">
        <v>206</v>
      </c>
    </row>
    <row r="29310" spans="2:3" hidden="1">
      <c r="B29310" s="49" t="s">
        <v>27346</v>
      </c>
      <c r="C29310" s="49" t="s">
        <v>206</v>
      </c>
    </row>
    <row r="29311" spans="2:3" hidden="1">
      <c r="B29311" s="49" t="s">
        <v>27347</v>
      </c>
      <c r="C29311" s="49" t="s">
        <v>214</v>
      </c>
    </row>
    <row r="29312" spans="2:3" hidden="1">
      <c r="B29312" s="49" t="s">
        <v>27348</v>
      </c>
      <c r="C29312" s="49" t="s">
        <v>213</v>
      </c>
    </row>
    <row r="29313" spans="2:3" hidden="1">
      <c r="B29313" s="49" t="s">
        <v>27349</v>
      </c>
      <c r="C29313" s="49" t="s">
        <v>213</v>
      </c>
    </row>
    <row r="29314" spans="2:3" hidden="1">
      <c r="B29314" s="49" t="s">
        <v>27350</v>
      </c>
      <c r="C29314" s="49" t="s">
        <v>213</v>
      </c>
    </row>
    <row r="29315" spans="2:3" hidden="1">
      <c r="B29315" s="49" t="s">
        <v>27351</v>
      </c>
      <c r="C29315" s="49" t="s">
        <v>213</v>
      </c>
    </row>
    <row r="29316" spans="2:3" hidden="1">
      <c r="B29316" s="49" t="s">
        <v>27352</v>
      </c>
      <c r="C29316" s="49" t="s">
        <v>213</v>
      </c>
    </row>
    <row r="29317" spans="2:3" hidden="1">
      <c r="B29317" s="49" t="s">
        <v>27353</v>
      </c>
      <c r="C29317" s="49" t="s">
        <v>213</v>
      </c>
    </row>
    <row r="29318" spans="2:3" hidden="1">
      <c r="B29318" s="49" t="s">
        <v>27354</v>
      </c>
      <c r="C29318" s="49" t="s">
        <v>213</v>
      </c>
    </row>
    <row r="29319" spans="2:3" hidden="1">
      <c r="B29319" s="49" t="s">
        <v>27355</v>
      </c>
      <c r="C29319" s="49" t="s">
        <v>213</v>
      </c>
    </row>
    <row r="29320" spans="2:3" hidden="1">
      <c r="B29320" s="49" t="s">
        <v>27356</v>
      </c>
      <c r="C29320" s="49" t="s">
        <v>213</v>
      </c>
    </row>
    <row r="29321" spans="2:3" hidden="1">
      <c r="B29321" s="49" t="s">
        <v>27357</v>
      </c>
      <c r="C29321" s="49" t="s">
        <v>213</v>
      </c>
    </row>
    <row r="29322" spans="2:3" hidden="1">
      <c r="B29322" s="49" t="s">
        <v>27358</v>
      </c>
      <c r="C29322" s="49" t="s">
        <v>213</v>
      </c>
    </row>
    <row r="29323" spans="2:3" hidden="1">
      <c r="B29323" s="49" t="s">
        <v>27359</v>
      </c>
      <c r="C29323" s="49" t="s">
        <v>213</v>
      </c>
    </row>
    <row r="29324" spans="2:3" hidden="1">
      <c r="B29324" s="49" t="s">
        <v>27360</v>
      </c>
      <c r="C29324" s="49" t="s">
        <v>213</v>
      </c>
    </row>
    <row r="29325" spans="2:3" hidden="1">
      <c r="B29325" s="49" t="s">
        <v>27361</v>
      </c>
      <c r="C29325" s="49" t="s">
        <v>213</v>
      </c>
    </row>
    <row r="29326" spans="2:3" hidden="1">
      <c r="B29326" s="49" t="s">
        <v>27362</v>
      </c>
      <c r="C29326" s="49" t="s">
        <v>213</v>
      </c>
    </row>
    <row r="29327" spans="2:3" hidden="1">
      <c r="B29327" s="49" t="s">
        <v>27363</v>
      </c>
      <c r="C29327" s="49" t="s">
        <v>213</v>
      </c>
    </row>
    <row r="29328" spans="2:3" hidden="1">
      <c r="B29328" s="49" t="s">
        <v>27364</v>
      </c>
      <c r="C29328" s="49" t="s">
        <v>213</v>
      </c>
    </row>
    <row r="29329" spans="2:3" hidden="1">
      <c r="B29329" s="49" t="s">
        <v>27365</v>
      </c>
      <c r="C29329" s="49" t="s">
        <v>213</v>
      </c>
    </row>
    <row r="29330" spans="2:3" hidden="1">
      <c r="B29330" s="49" t="s">
        <v>27366</v>
      </c>
      <c r="C29330" s="49" t="s">
        <v>213</v>
      </c>
    </row>
    <row r="29331" spans="2:3" hidden="1">
      <c r="B29331" s="49" t="s">
        <v>27367</v>
      </c>
      <c r="C29331" s="49" t="s">
        <v>213</v>
      </c>
    </row>
    <row r="29332" spans="2:3" hidden="1">
      <c r="B29332" s="49" t="s">
        <v>27368</v>
      </c>
      <c r="C29332" s="49" t="s">
        <v>213</v>
      </c>
    </row>
    <row r="29333" spans="2:3" hidden="1">
      <c r="B29333" s="49" t="s">
        <v>27369</v>
      </c>
      <c r="C29333" s="49" t="s">
        <v>213</v>
      </c>
    </row>
    <row r="29334" spans="2:3" hidden="1">
      <c r="B29334" s="49" t="s">
        <v>27370</v>
      </c>
      <c r="C29334" s="49" t="s">
        <v>213</v>
      </c>
    </row>
    <row r="29335" spans="2:3" hidden="1">
      <c r="B29335" s="49" t="s">
        <v>27371</v>
      </c>
      <c r="C29335" s="49" t="s">
        <v>213</v>
      </c>
    </row>
    <row r="29336" spans="2:3" hidden="1">
      <c r="B29336" s="49" t="s">
        <v>27372</v>
      </c>
      <c r="C29336" s="49" t="s">
        <v>213</v>
      </c>
    </row>
    <row r="29337" spans="2:3" hidden="1">
      <c r="B29337" s="49" t="s">
        <v>27373</v>
      </c>
      <c r="C29337" s="49" t="s">
        <v>213</v>
      </c>
    </row>
    <row r="29338" spans="2:3" hidden="1">
      <c r="B29338" s="49" t="s">
        <v>27374</v>
      </c>
      <c r="C29338" s="49" t="s">
        <v>213</v>
      </c>
    </row>
    <row r="29339" spans="2:3" hidden="1">
      <c r="B29339" s="49" t="s">
        <v>27375</v>
      </c>
      <c r="C29339" s="49" t="s">
        <v>213</v>
      </c>
    </row>
    <row r="29340" spans="2:3" hidden="1">
      <c r="B29340" s="49" t="s">
        <v>27376</v>
      </c>
      <c r="C29340" s="49" t="s">
        <v>213</v>
      </c>
    </row>
    <row r="29341" spans="2:3" hidden="1">
      <c r="B29341" s="49" t="s">
        <v>27377</v>
      </c>
      <c r="C29341" s="49" t="s">
        <v>213</v>
      </c>
    </row>
    <row r="29342" spans="2:3" hidden="1">
      <c r="B29342" s="49" t="s">
        <v>27378</v>
      </c>
      <c r="C29342" s="49" t="s">
        <v>213</v>
      </c>
    </row>
    <row r="29343" spans="2:3" hidden="1">
      <c r="B29343" s="49" t="s">
        <v>27379</v>
      </c>
      <c r="C29343" s="49" t="s">
        <v>213</v>
      </c>
    </row>
    <row r="29344" spans="2:3" hidden="1">
      <c r="B29344" s="49" t="s">
        <v>27380</v>
      </c>
      <c r="C29344" s="49" t="s">
        <v>213</v>
      </c>
    </row>
    <row r="29345" spans="2:3" hidden="1">
      <c r="B29345" s="49" t="s">
        <v>27381</v>
      </c>
      <c r="C29345" s="49" t="s">
        <v>213</v>
      </c>
    </row>
    <row r="29346" spans="2:3" hidden="1">
      <c r="B29346" s="49" t="s">
        <v>27382</v>
      </c>
      <c r="C29346" s="49" t="s">
        <v>213</v>
      </c>
    </row>
    <row r="29347" spans="2:3" hidden="1">
      <c r="B29347" s="49" t="s">
        <v>27383</v>
      </c>
      <c r="C29347" s="49" t="s">
        <v>213</v>
      </c>
    </row>
    <row r="29348" spans="2:3" hidden="1">
      <c r="B29348" s="49" t="s">
        <v>27384</v>
      </c>
      <c r="C29348" s="49" t="s">
        <v>213</v>
      </c>
    </row>
    <row r="29349" spans="2:3" hidden="1">
      <c r="B29349" s="49" t="s">
        <v>27385</v>
      </c>
      <c r="C29349" s="49" t="s">
        <v>213</v>
      </c>
    </row>
    <row r="29350" spans="2:3" hidden="1">
      <c r="B29350" s="49" t="s">
        <v>27386</v>
      </c>
      <c r="C29350" s="49" t="s">
        <v>213</v>
      </c>
    </row>
    <row r="29351" spans="2:3" hidden="1">
      <c r="B29351" s="49" t="s">
        <v>27387</v>
      </c>
      <c r="C29351" s="49" t="s">
        <v>213</v>
      </c>
    </row>
    <row r="29352" spans="2:3" hidden="1">
      <c r="B29352" s="49" t="s">
        <v>27388</v>
      </c>
      <c r="C29352" s="49" t="s">
        <v>213</v>
      </c>
    </row>
    <row r="29353" spans="2:3" hidden="1">
      <c r="B29353" s="49" t="s">
        <v>27389</v>
      </c>
      <c r="C29353" s="49" t="s">
        <v>213</v>
      </c>
    </row>
    <row r="29354" spans="2:3" hidden="1">
      <c r="B29354" s="49" t="s">
        <v>27390</v>
      </c>
      <c r="C29354" s="49" t="s">
        <v>213</v>
      </c>
    </row>
    <row r="29355" spans="2:3" hidden="1">
      <c r="B29355" s="49" t="s">
        <v>27391</v>
      </c>
      <c r="C29355" s="49" t="s">
        <v>213</v>
      </c>
    </row>
    <row r="29356" spans="2:3" hidden="1">
      <c r="B29356" s="49" t="s">
        <v>27392</v>
      </c>
      <c r="C29356" s="49" t="s">
        <v>213</v>
      </c>
    </row>
    <row r="29357" spans="2:3" hidden="1">
      <c r="B29357" s="49" t="s">
        <v>27393</v>
      </c>
      <c r="C29357" s="49" t="s">
        <v>213</v>
      </c>
    </row>
    <row r="29358" spans="2:3" hidden="1">
      <c r="B29358" s="49" t="s">
        <v>27394</v>
      </c>
      <c r="C29358" s="49" t="s">
        <v>213</v>
      </c>
    </row>
    <row r="29359" spans="2:3" hidden="1">
      <c r="B29359" s="49" t="s">
        <v>27395</v>
      </c>
      <c r="C29359" s="49" t="s">
        <v>213</v>
      </c>
    </row>
    <row r="29360" spans="2:3" hidden="1">
      <c r="B29360" s="49" t="s">
        <v>27396</v>
      </c>
      <c r="C29360" s="49" t="s">
        <v>213</v>
      </c>
    </row>
    <row r="29361" spans="2:3" hidden="1">
      <c r="B29361" s="49" t="s">
        <v>27397</v>
      </c>
      <c r="C29361" s="49" t="s">
        <v>213</v>
      </c>
    </row>
    <row r="29362" spans="2:3" hidden="1">
      <c r="B29362" s="49" t="s">
        <v>27398</v>
      </c>
      <c r="C29362" s="49" t="s">
        <v>213</v>
      </c>
    </row>
    <row r="29363" spans="2:3" hidden="1">
      <c r="B29363" s="49" t="s">
        <v>27399</v>
      </c>
      <c r="C29363" s="49" t="s">
        <v>213</v>
      </c>
    </row>
    <row r="29364" spans="2:3" hidden="1">
      <c r="B29364" s="49" t="s">
        <v>27400</v>
      </c>
      <c r="C29364" s="49" t="s">
        <v>213</v>
      </c>
    </row>
    <row r="29365" spans="2:3" hidden="1">
      <c r="B29365" s="49" t="s">
        <v>27401</v>
      </c>
      <c r="C29365" s="49" t="s">
        <v>209</v>
      </c>
    </row>
    <row r="29366" spans="2:3" hidden="1">
      <c r="B29366" s="49" t="s">
        <v>27402</v>
      </c>
      <c r="C29366" s="49" t="s">
        <v>209</v>
      </c>
    </row>
    <row r="29367" spans="2:3" hidden="1">
      <c r="B29367" s="49" t="s">
        <v>27403</v>
      </c>
      <c r="C29367" s="49" t="s">
        <v>209</v>
      </c>
    </row>
    <row r="29368" spans="2:3" hidden="1">
      <c r="B29368" s="49" t="s">
        <v>27404</v>
      </c>
      <c r="C29368" s="49" t="s">
        <v>209</v>
      </c>
    </row>
    <row r="29369" spans="2:3" hidden="1">
      <c r="B29369" s="49" t="s">
        <v>27405</v>
      </c>
      <c r="C29369" s="49" t="s">
        <v>209</v>
      </c>
    </row>
    <row r="29370" spans="2:3" hidden="1">
      <c r="B29370" s="49" t="s">
        <v>27406</v>
      </c>
      <c r="C29370" s="49" t="s">
        <v>209</v>
      </c>
    </row>
    <row r="29371" spans="2:3" hidden="1">
      <c r="B29371" s="49" t="s">
        <v>27407</v>
      </c>
      <c r="C29371" s="49" t="s">
        <v>209</v>
      </c>
    </row>
    <row r="29372" spans="2:3" hidden="1">
      <c r="B29372" s="49" t="s">
        <v>27408</v>
      </c>
      <c r="C29372" s="49" t="s">
        <v>209</v>
      </c>
    </row>
    <row r="29373" spans="2:3" hidden="1">
      <c r="B29373" s="49" t="s">
        <v>27409</v>
      </c>
      <c r="C29373" s="49" t="s">
        <v>209</v>
      </c>
    </row>
    <row r="29374" spans="2:3" hidden="1">
      <c r="B29374" s="49" t="s">
        <v>27410</v>
      </c>
      <c r="C29374" s="49" t="s">
        <v>209</v>
      </c>
    </row>
    <row r="29375" spans="2:3" hidden="1">
      <c r="B29375" s="49" t="s">
        <v>27411</v>
      </c>
      <c r="C29375" s="49" t="s">
        <v>209</v>
      </c>
    </row>
    <row r="29376" spans="2:3" hidden="1">
      <c r="B29376" s="49" t="s">
        <v>27412</v>
      </c>
      <c r="C29376" s="49" t="s">
        <v>209</v>
      </c>
    </row>
    <row r="29377" spans="2:3" hidden="1">
      <c r="B29377" s="49" t="s">
        <v>27413</v>
      </c>
      <c r="C29377" s="49" t="s">
        <v>209</v>
      </c>
    </row>
    <row r="29378" spans="2:3" hidden="1">
      <c r="B29378" s="49" t="s">
        <v>27414</v>
      </c>
      <c r="C29378" s="49" t="s">
        <v>209</v>
      </c>
    </row>
    <row r="29379" spans="2:3" hidden="1">
      <c r="B29379" s="49" t="s">
        <v>27415</v>
      </c>
      <c r="C29379" s="49" t="s">
        <v>209</v>
      </c>
    </row>
    <row r="29380" spans="2:3" hidden="1">
      <c r="B29380" s="49" t="s">
        <v>27416</v>
      </c>
      <c r="C29380" s="49" t="s">
        <v>209</v>
      </c>
    </row>
    <row r="29381" spans="2:3" hidden="1">
      <c r="B29381" s="49" t="s">
        <v>27417</v>
      </c>
      <c r="C29381" s="49" t="s">
        <v>209</v>
      </c>
    </row>
    <row r="29382" spans="2:3" hidden="1">
      <c r="B29382" s="49" t="s">
        <v>27418</v>
      </c>
      <c r="C29382" s="49" t="s">
        <v>209</v>
      </c>
    </row>
    <row r="29383" spans="2:3" hidden="1">
      <c r="B29383" s="49" t="s">
        <v>27419</v>
      </c>
      <c r="C29383" s="49" t="s">
        <v>209</v>
      </c>
    </row>
    <row r="29384" spans="2:3" hidden="1">
      <c r="B29384" s="49" t="s">
        <v>27420</v>
      </c>
      <c r="C29384" s="49" t="s">
        <v>209</v>
      </c>
    </row>
    <row r="29385" spans="2:3" hidden="1">
      <c r="B29385" s="49" t="s">
        <v>27421</v>
      </c>
      <c r="C29385" s="49" t="s">
        <v>209</v>
      </c>
    </row>
    <row r="29386" spans="2:3" hidden="1">
      <c r="B29386" s="49" t="s">
        <v>27422</v>
      </c>
      <c r="C29386" s="49" t="s">
        <v>209</v>
      </c>
    </row>
    <row r="29387" spans="2:3" hidden="1">
      <c r="B29387" s="49" t="s">
        <v>27423</v>
      </c>
      <c r="C29387" s="49" t="s">
        <v>209</v>
      </c>
    </row>
    <row r="29388" spans="2:3" hidden="1">
      <c r="B29388" s="49" t="s">
        <v>27424</v>
      </c>
      <c r="C29388" s="49" t="s">
        <v>209</v>
      </c>
    </row>
    <row r="29389" spans="2:3" hidden="1">
      <c r="B29389" s="49" t="s">
        <v>27425</v>
      </c>
      <c r="C29389" s="49" t="s">
        <v>209</v>
      </c>
    </row>
    <row r="29390" spans="2:3" hidden="1">
      <c r="B29390" s="49" t="s">
        <v>27426</v>
      </c>
      <c r="C29390" s="49" t="s">
        <v>209</v>
      </c>
    </row>
    <row r="29391" spans="2:3" hidden="1">
      <c r="B29391" s="49" t="s">
        <v>27427</v>
      </c>
      <c r="C29391" s="49" t="s">
        <v>209</v>
      </c>
    </row>
    <row r="29392" spans="2:3" hidden="1">
      <c r="B29392" s="49" t="s">
        <v>27428</v>
      </c>
      <c r="C29392" s="49" t="s">
        <v>214</v>
      </c>
    </row>
    <row r="29393" spans="2:3" hidden="1">
      <c r="B29393" s="49" t="s">
        <v>27429</v>
      </c>
      <c r="C29393" s="49" t="s">
        <v>214</v>
      </c>
    </row>
    <row r="29394" spans="2:3" hidden="1">
      <c r="B29394" s="49" t="s">
        <v>27430</v>
      </c>
      <c r="C29394" s="49" t="s">
        <v>214</v>
      </c>
    </row>
    <row r="29395" spans="2:3" hidden="1">
      <c r="B29395" s="49" t="s">
        <v>27431</v>
      </c>
      <c r="C29395" s="49" t="s">
        <v>214</v>
      </c>
    </row>
    <row r="29396" spans="2:3" hidden="1">
      <c r="B29396" s="49" t="s">
        <v>27432</v>
      </c>
      <c r="C29396" s="49" t="s">
        <v>213</v>
      </c>
    </row>
    <row r="29397" spans="2:3" hidden="1">
      <c r="B29397" s="49" t="s">
        <v>27433</v>
      </c>
      <c r="C29397" s="49" t="s">
        <v>214</v>
      </c>
    </row>
    <row r="29398" spans="2:3" hidden="1">
      <c r="B29398" s="49" t="s">
        <v>27434</v>
      </c>
      <c r="C29398" s="49" t="s">
        <v>213</v>
      </c>
    </row>
    <row r="29399" spans="2:3" hidden="1">
      <c r="B29399" s="49" t="s">
        <v>27435</v>
      </c>
      <c r="C29399" s="49" t="s">
        <v>213</v>
      </c>
    </row>
    <row r="29400" spans="2:3" hidden="1">
      <c r="B29400" s="49" t="s">
        <v>27436</v>
      </c>
      <c r="C29400" s="49" t="s">
        <v>213</v>
      </c>
    </row>
    <row r="29401" spans="2:3" hidden="1">
      <c r="B29401" s="49" t="s">
        <v>27437</v>
      </c>
      <c r="C29401" s="49" t="s">
        <v>213</v>
      </c>
    </row>
    <row r="29402" spans="2:3" hidden="1">
      <c r="B29402" s="49" t="s">
        <v>27438</v>
      </c>
      <c r="C29402" s="49" t="s">
        <v>214</v>
      </c>
    </row>
    <row r="29403" spans="2:3" hidden="1">
      <c r="B29403" s="49" t="s">
        <v>27439</v>
      </c>
      <c r="C29403" s="49" t="s">
        <v>213</v>
      </c>
    </row>
    <row r="29404" spans="2:3" hidden="1">
      <c r="B29404" s="49" t="s">
        <v>27440</v>
      </c>
      <c r="C29404" s="49" t="s">
        <v>213</v>
      </c>
    </row>
    <row r="29405" spans="2:3" hidden="1">
      <c r="B29405" s="49" t="s">
        <v>27441</v>
      </c>
      <c r="C29405" s="49" t="s">
        <v>213</v>
      </c>
    </row>
    <row r="29406" spans="2:3" hidden="1">
      <c r="B29406" s="49" t="s">
        <v>27442</v>
      </c>
      <c r="C29406" s="49" t="s">
        <v>213</v>
      </c>
    </row>
    <row r="29407" spans="2:3" hidden="1">
      <c r="B29407" s="49" t="s">
        <v>27443</v>
      </c>
      <c r="C29407" s="49" t="s">
        <v>213</v>
      </c>
    </row>
    <row r="29408" spans="2:3" hidden="1">
      <c r="B29408" s="49" t="s">
        <v>27444</v>
      </c>
      <c r="C29408" s="49" t="s">
        <v>213</v>
      </c>
    </row>
    <row r="29409" spans="2:3" hidden="1">
      <c r="B29409" s="49" t="s">
        <v>27445</v>
      </c>
      <c r="C29409" s="49" t="s">
        <v>213</v>
      </c>
    </row>
    <row r="29410" spans="2:3" hidden="1">
      <c r="B29410" s="49" t="s">
        <v>27446</v>
      </c>
      <c r="C29410" s="49" t="s">
        <v>213</v>
      </c>
    </row>
    <row r="29411" spans="2:3" hidden="1">
      <c r="B29411" s="49" t="s">
        <v>27447</v>
      </c>
      <c r="C29411" s="49" t="s">
        <v>31</v>
      </c>
    </row>
    <row r="29412" spans="2:3" hidden="1">
      <c r="B29412" s="49" t="s">
        <v>27448</v>
      </c>
      <c r="C29412" s="49" t="s">
        <v>31</v>
      </c>
    </row>
    <row r="29413" spans="2:3" hidden="1">
      <c r="B29413" s="49" t="s">
        <v>27449</v>
      </c>
      <c r="C29413" s="49" t="s">
        <v>31</v>
      </c>
    </row>
    <row r="29414" spans="2:3" hidden="1">
      <c r="B29414" s="49" t="s">
        <v>27450</v>
      </c>
      <c r="C29414" s="49" t="s">
        <v>214</v>
      </c>
    </row>
    <row r="29415" spans="2:3" hidden="1">
      <c r="B29415" s="49" t="s">
        <v>27451</v>
      </c>
      <c r="C29415" s="49" t="s">
        <v>213</v>
      </c>
    </row>
    <row r="29416" spans="2:3" hidden="1">
      <c r="B29416" s="49" t="s">
        <v>27452</v>
      </c>
      <c r="C29416" s="49" t="s">
        <v>213</v>
      </c>
    </row>
    <row r="29417" spans="2:3" hidden="1">
      <c r="B29417" s="49" t="s">
        <v>27453</v>
      </c>
      <c r="C29417" s="49" t="s">
        <v>213</v>
      </c>
    </row>
    <row r="29418" spans="2:3" hidden="1">
      <c r="B29418" s="49" t="s">
        <v>27454</v>
      </c>
      <c r="C29418" s="49" t="s">
        <v>213</v>
      </c>
    </row>
    <row r="29419" spans="2:3" hidden="1">
      <c r="B29419" s="49" t="s">
        <v>27455</v>
      </c>
      <c r="C29419" s="49" t="s">
        <v>213</v>
      </c>
    </row>
    <row r="29420" spans="2:3" hidden="1">
      <c r="B29420" s="49" t="s">
        <v>27456</v>
      </c>
      <c r="C29420" s="49" t="s">
        <v>213</v>
      </c>
    </row>
    <row r="29421" spans="2:3" hidden="1">
      <c r="B29421" s="49" t="s">
        <v>27457</v>
      </c>
      <c r="C29421" s="49" t="s">
        <v>213</v>
      </c>
    </row>
    <row r="29422" spans="2:3" hidden="1">
      <c r="B29422" s="49" t="s">
        <v>27458</v>
      </c>
      <c r="C29422" s="49" t="s">
        <v>213</v>
      </c>
    </row>
    <row r="29423" spans="2:3" hidden="1">
      <c r="B29423" s="49" t="s">
        <v>27459</v>
      </c>
      <c r="C29423" s="49" t="s">
        <v>213</v>
      </c>
    </row>
    <row r="29424" spans="2:3" hidden="1">
      <c r="B29424" s="49" t="s">
        <v>27460</v>
      </c>
      <c r="C29424" s="49" t="s">
        <v>213</v>
      </c>
    </row>
    <row r="29425" spans="2:3" hidden="1">
      <c r="B29425" s="49" t="s">
        <v>27461</v>
      </c>
      <c r="C29425" s="49" t="s">
        <v>213</v>
      </c>
    </row>
    <row r="29426" spans="2:3" hidden="1">
      <c r="B29426" s="49" t="s">
        <v>27462</v>
      </c>
      <c r="C29426" s="49" t="s">
        <v>213</v>
      </c>
    </row>
    <row r="29427" spans="2:3" hidden="1">
      <c r="B29427" s="49" t="s">
        <v>27463</v>
      </c>
      <c r="C29427" s="49" t="s">
        <v>213</v>
      </c>
    </row>
    <row r="29428" spans="2:3" hidden="1">
      <c r="B29428" s="49" t="s">
        <v>27464</v>
      </c>
      <c r="C29428" s="49" t="s">
        <v>213</v>
      </c>
    </row>
    <row r="29429" spans="2:3" hidden="1">
      <c r="B29429" s="49" t="s">
        <v>27465</v>
      </c>
      <c r="C29429" s="49" t="s">
        <v>213</v>
      </c>
    </row>
    <row r="29430" spans="2:3" hidden="1">
      <c r="B29430" s="49" t="s">
        <v>27466</v>
      </c>
      <c r="C29430" s="49" t="s">
        <v>213</v>
      </c>
    </row>
    <row r="29431" spans="2:3" hidden="1">
      <c r="B29431" s="49" t="s">
        <v>27467</v>
      </c>
      <c r="C29431" s="49" t="s">
        <v>213</v>
      </c>
    </row>
    <row r="29432" spans="2:3" hidden="1">
      <c r="B29432" s="49" t="s">
        <v>27468</v>
      </c>
      <c r="C29432" s="49" t="s">
        <v>213</v>
      </c>
    </row>
    <row r="29433" spans="2:3" hidden="1">
      <c r="B29433" s="49" t="s">
        <v>27469</v>
      </c>
      <c r="C29433" s="49" t="s">
        <v>31</v>
      </c>
    </row>
    <row r="29434" spans="2:3" hidden="1">
      <c r="B29434" s="49" t="s">
        <v>27470</v>
      </c>
      <c r="C29434" s="49" t="s">
        <v>31</v>
      </c>
    </row>
    <row r="29435" spans="2:3" hidden="1">
      <c r="B29435" s="49" t="s">
        <v>27471</v>
      </c>
      <c r="C29435" s="49" t="s">
        <v>31</v>
      </c>
    </row>
    <row r="29436" spans="2:3" hidden="1">
      <c r="B29436" s="49" t="s">
        <v>27472</v>
      </c>
      <c r="C29436" s="49" t="s">
        <v>214</v>
      </c>
    </row>
    <row r="29437" spans="2:3" hidden="1">
      <c r="B29437" s="49" t="s">
        <v>27473</v>
      </c>
      <c r="C29437" s="49" t="s">
        <v>213</v>
      </c>
    </row>
    <row r="29438" spans="2:3" hidden="1">
      <c r="B29438" s="49" t="s">
        <v>27474</v>
      </c>
      <c r="C29438" s="49" t="s">
        <v>213</v>
      </c>
    </row>
    <row r="29439" spans="2:3" hidden="1">
      <c r="B29439" s="49" t="s">
        <v>27475</v>
      </c>
      <c r="C29439" s="49" t="s">
        <v>213</v>
      </c>
    </row>
    <row r="29440" spans="2:3" hidden="1">
      <c r="B29440" s="49" t="s">
        <v>27476</v>
      </c>
      <c r="C29440" s="49" t="s">
        <v>213</v>
      </c>
    </row>
    <row r="29441" spans="2:3" hidden="1">
      <c r="B29441" s="49" t="s">
        <v>27477</v>
      </c>
      <c r="C29441" s="49" t="s">
        <v>213</v>
      </c>
    </row>
    <row r="29442" spans="2:3" hidden="1">
      <c r="B29442" s="49" t="s">
        <v>27478</v>
      </c>
      <c r="C29442" s="49" t="s">
        <v>213</v>
      </c>
    </row>
    <row r="29443" spans="2:3" hidden="1">
      <c r="B29443" s="49" t="s">
        <v>27479</v>
      </c>
      <c r="C29443" s="49" t="s">
        <v>213</v>
      </c>
    </row>
    <row r="29444" spans="2:3" hidden="1">
      <c r="B29444" s="49" t="s">
        <v>27480</v>
      </c>
      <c r="C29444" s="49" t="s">
        <v>213</v>
      </c>
    </row>
    <row r="29445" spans="2:3" hidden="1">
      <c r="B29445" s="49" t="s">
        <v>27481</v>
      </c>
      <c r="C29445" s="49" t="s">
        <v>213</v>
      </c>
    </row>
    <row r="29446" spans="2:3" hidden="1">
      <c r="B29446" s="49" t="s">
        <v>27482</v>
      </c>
      <c r="C29446" s="49" t="s">
        <v>213</v>
      </c>
    </row>
    <row r="29447" spans="2:3" hidden="1">
      <c r="B29447" s="49" t="s">
        <v>27483</v>
      </c>
      <c r="C29447" s="49" t="s">
        <v>213</v>
      </c>
    </row>
    <row r="29448" spans="2:3" hidden="1">
      <c r="B29448" s="49" t="s">
        <v>27484</v>
      </c>
      <c r="C29448" s="49" t="s">
        <v>213</v>
      </c>
    </row>
    <row r="29449" spans="2:3" hidden="1">
      <c r="B29449" s="49" t="s">
        <v>27485</v>
      </c>
      <c r="C29449" s="49" t="s">
        <v>213</v>
      </c>
    </row>
    <row r="29450" spans="2:3" hidden="1">
      <c r="B29450" s="49" t="s">
        <v>27486</v>
      </c>
      <c r="C29450" s="49" t="s">
        <v>213</v>
      </c>
    </row>
    <row r="29451" spans="2:3" hidden="1">
      <c r="B29451" s="49" t="s">
        <v>27487</v>
      </c>
      <c r="C29451" s="49" t="s">
        <v>213</v>
      </c>
    </row>
    <row r="29452" spans="2:3" hidden="1">
      <c r="B29452" s="49" t="s">
        <v>27488</v>
      </c>
      <c r="C29452" s="49" t="s">
        <v>213</v>
      </c>
    </row>
    <row r="29453" spans="2:3" hidden="1">
      <c r="B29453" s="49" t="s">
        <v>27489</v>
      </c>
      <c r="C29453" s="49" t="s">
        <v>213</v>
      </c>
    </row>
    <row r="29454" spans="2:3" hidden="1">
      <c r="B29454" s="49" t="s">
        <v>27490</v>
      </c>
      <c r="C29454" s="49" t="s">
        <v>213</v>
      </c>
    </row>
    <row r="29455" spans="2:3" hidden="1">
      <c r="B29455" s="49" t="s">
        <v>27491</v>
      </c>
      <c r="C29455" s="49" t="s">
        <v>31</v>
      </c>
    </row>
    <row r="29456" spans="2:3" hidden="1">
      <c r="B29456" s="49" t="s">
        <v>27492</v>
      </c>
      <c r="C29456" s="49" t="s">
        <v>31</v>
      </c>
    </row>
    <row r="29457" spans="2:3" hidden="1">
      <c r="B29457" s="49" t="s">
        <v>27493</v>
      </c>
      <c r="C29457" s="49" t="s">
        <v>31</v>
      </c>
    </row>
    <row r="29458" spans="2:3" hidden="1">
      <c r="B29458" s="49" t="s">
        <v>27494</v>
      </c>
      <c r="C29458" s="49" t="s">
        <v>214</v>
      </c>
    </row>
    <row r="29459" spans="2:3" hidden="1">
      <c r="B29459" s="49" t="s">
        <v>27495</v>
      </c>
      <c r="C29459" s="49" t="s">
        <v>213</v>
      </c>
    </row>
    <row r="29460" spans="2:3" hidden="1">
      <c r="B29460" s="49" t="s">
        <v>27496</v>
      </c>
      <c r="C29460" s="49" t="s">
        <v>213</v>
      </c>
    </row>
    <row r="29461" spans="2:3" hidden="1">
      <c r="B29461" s="49" t="s">
        <v>27497</v>
      </c>
      <c r="C29461" s="49" t="s">
        <v>213</v>
      </c>
    </row>
    <row r="29462" spans="2:3" hidden="1">
      <c r="B29462" s="49" t="s">
        <v>27498</v>
      </c>
      <c r="C29462" s="49" t="s">
        <v>213</v>
      </c>
    </row>
    <row r="29463" spans="2:3" hidden="1">
      <c r="B29463" s="49" t="s">
        <v>27499</v>
      </c>
      <c r="C29463" s="49" t="s">
        <v>213</v>
      </c>
    </row>
    <row r="29464" spans="2:3" hidden="1">
      <c r="B29464" s="49" t="s">
        <v>27500</v>
      </c>
      <c r="C29464" s="49" t="s">
        <v>213</v>
      </c>
    </row>
    <row r="29465" spans="2:3" hidden="1">
      <c r="B29465" s="49" t="s">
        <v>27501</v>
      </c>
      <c r="C29465" s="49" t="s">
        <v>213</v>
      </c>
    </row>
    <row r="29466" spans="2:3" hidden="1">
      <c r="B29466" s="49" t="s">
        <v>27502</v>
      </c>
      <c r="C29466" s="49" t="s">
        <v>213</v>
      </c>
    </row>
    <row r="29467" spans="2:3" hidden="1">
      <c r="B29467" s="49" t="s">
        <v>27503</v>
      </c>
      <c r="C29467" s="49" t="s">
        <v>213</v>
      </c>
    </row>
    <row r="29468" spans="2:3" hidden="1">
      <c r="B29468" s="49" t="s">
        <v>27504</v>
      </c>
      <c r="C29468" s="49" t="s">
        <v>213</v>
      </c>
    </row>
    <row r="29469" spans="2:3" hidden="1">
      <c r="B29469" s="49" t="s">
        <v>27505</v>
      </c>
      <c r="C29469" s="49" t="s">
        <v>213</v>
      </c>
    </row>
    <row r="29470" spans="2:3" hidden="1">
      <c r="B29470" s="49" t="s">
        <v>27506</v>
      </c>
      <c r="C29470" s="49" t="s">
        <v>213</v>
      </c>
    </row>
    <row r="29471" spans="2:3" hidden="1">
      <c r="B29471" s="49" t="s">
        <v>27507</v>
      </c>
      <c r="C29471" s="49" t="s">
        <v>213</v>
      </c>
    </row>
    <row r="29472" spans="2:3" hidden="1">
      <c r="B29472" s="49" t="s">
        <v>27508</v>
      </c>
      <c r="C29472" s="49" t="s">
        <v>213</v>
      </c>
    </row>
    <row r="29473" spans="2:3" hidden="1">
      <c r="B29473" s="49" t="s">
        <v>27509</v>
      </c>
      <c r="C29473" s="49" t="s">
        <v>206</v>
      </c>
    </row>
    <row r="29474" spans="2:3" hidden="1">
      <c r="B29474" s="49" t="s">
        <v>27510</v>
      </c>
      <c r="C29474" s="49" t="s">
        <v>206</v>
      </c>
    </row>
    <row r="29475" spans="2:3" hidden="1">
      <c r="B29475" s="49" t="s">
        <v>27511</v>
      </c>
      <c r="C29475" s="49" t="s">
        <v>206</v>
      </c>
    </row>
    <row r="29476" spans="2:3" hidden="1">
      <c r="B29476" s="49" t="s">
        <v>27512</v>
      </c>
      <c r="C29476" s="49" t="s">
        <v>206</v>
      </c>
    </row>
    <row r="29477" spans="2:3" hidden="1">
      <c r="B29477" s="49" t="s">
        <v>27513</v>
      </c>
      <c r="C29477" s="49" t="s">
        <v>206</v>
      </c>
    </row>
    <row r="29478" spans="2:3" hidden="1">
      <c r="B29478" s="49" t="s">
        <v>27514</v>
      </c>
      <c r="C29478" s="49" t="s">
        <v>206</v>
      </c>
    </row>
    <row r="29479" spans="2:3" hidden="1">
      <c r="B29479" s="49" t="s">
        <v>27515</v>
      </c>
      <c r="C29479" s="49" t="s">
        <v>206</v>
      </c>
    </row>
    <row r="29480" spans="2:3" hidden="1">
      <c r="B29480" s="49" t="s">
        <v>27516</v>
      </c>
      <c r="C29480" s="49" t="s">
        <v>206</v>
      </c>
    </row>
    <row r="29481" spans="2:3" hidden="1">
      <c r="B29481" s="49" t="s">
        <v>27517</v>
      </c>
      <c r="C29481" s="49" t="s">
        <v>206</v>
      </c>
    </row>
    <row r="29482" spans="2:3" hidden="1">
      <c r="B29482" s="49" t="s">
        <v>27518</v>
      </c>
      <c r="C29482" s="49" t="s">
        <v>214</v>
      </c>
    </row>
    <row r="29483" spans="2:3" hidden="1">
      <c r="B29483" s="49" t="s">
        <v>27519</v>
      </c>
      <c r="C29483" s="49" t="s">
        <v>213</v>
      </c>
    </row>
    <row r="29484" spans="2:3" hidden="1">
      <c r="B29484" s="49" t="s">
        <v>27520</v>
      </c>
      <c r="C29484" s="49" t="s">
        <v>213</v>
      </c>
    </row>
    <row r="29485" spans="2:3" hidden="1">
      <c r="B29485" s="49" t="s">
        <v>27521</v>
      </c>
      <c r="C29485" s="49" t="s">
        <v>213</v>
      </c>
    </row>
    <row r="29486" spans="2:3" hidden="1">
      <c r="B29486" s="49" t="s">
        <v>27522</v>
      </c>
      <c r="C29486" s="49" t="s">
        <v>213</v>
      </c>
    </row>
    <row r="29487" spans="2:3" hidden="1">
      <c r="B29487" s="49" t="s">
        <v>27523</v>
      </c>
      <c r="C29487" s="49" t="s">
        <v>213</v>
      </c>
    </row>
    <row r="29488" spans="2:3" hidden="1">
      <c r="B29488" s="49" t="s">
        <v>27524</v>
      </c>
      <c r="C29488" s="49" t="s">
        <v>213</v>
      </c>
    </row>
    <row r="29489" spans="2:3" hidden="1">
      <c r="B29489" s="49" t="s">
        <v>27525</v>
      </c>
      <c r="C29489" s="49" t="s">
        <v>213</v>
      </c>
    </row>
    <row r="29490" spans="2:3" hidden="1">
      <c r="B29490" s="49" t="s">
        <v>27526</v>
      </c>
      <c r="C29490" s="49" t="s">
        <v>213</v>
      </c>
    </row>
    <row r="29491" spans="2:3" hidden="1">
      <c r="B29491" s="49" t="s">
        <v>27527</v>
      </c>
      <c r="C29491" s="49" t="s">
        <v>213</v>
      </c>
    </row>
    <row r="29492" spans="2:3" hidden="1">
      <c r="B29492" s="49" t="s">
        <v>27528</v>
      </c>
      <c r="C29492" s="49" t="s">
        <v>213</v>
      </c>
    </row>
    <row r="29493" spans="2:3" hidden="1">
      <c r="B29493" s="49" t="s">
        <v>27529</v>
      </c>
      <c r="C29493" s="49" t="s">
        <v>213</v>
      </c>
    </row>
    <row r="29494" spans="2:3" hidden="1">
      <c r="B29494" s="49" t="s">
        <v>27530</v>
      </c>
      <c r="C29494" s="49" t="s">
        <v>213</v>
      </c>
    </row>
    <row r="29495" spans="2:3" hidden="1">
      <c r="B29495" s="49" t="s">
        <v>27531</v>
      </c>
      <c r="C29495" s="49" t="s">
        <v>213</v>
      </c>
    </row>
    <row r="29496" spans="2:3" hidden="1">
      <c r="B29496" s="49" t="s">
        <v>27532</v>
      </c>
      <c r="C29496" s="49" t="s">
        <v>213</v>
      </c>
    </row>
    <row r="29497" spans="2:3" hidden="1">
      <c r="B29497" s="49" t="s">
        <v>27533</v>
      </c>
      <c r="C29497" s="49" t="s">
        <v>213</v>
      </c>
    </row>
    <row r="29498" spans="2:3" hidden="1">
      <c r="B29498" s="49" t="s">
        <v>27534</v>
      </c>
      <c r="C29498" s="49" t="s">
        <v>213</v>
      </c>
    </row>
    <row r="29499" spans="2:3" hidden="1">
      <c r="B29499" s="49" t="s">
        <v>27535</v>
      </c>
      <c r="C29499" s="49" t="s">
        <v>213</v>
      </c>
    </row>
    <row r="29500" spans="2:3" hidden="1">
      <c r="B29500" s="49" t="s">
        <v>27536</v>
      </c>
      <c r="C29500" s="49" t="s">
        <v>213</v>
      </c>
    </row>
    <row r="29501" spans="2:3" hidden="1">
      <c r="B29501" s="49" t="s">
        <v>27537</v>
      </c>
      <c r="C29501" s="49" t="s">
        <v>31</v>
      </c>
    </row>
    <row r="29502" spans="2:3" hidden="1">
      <c r="B29502" s="49" t="s">
        <v>27538</v>
      </c>
      <c r="C29502" s="49" t="s">
        <v>31</v>
      </c>
    </row>
    <row r="29503" spans="2:3" hidden="1">
      <c r="B29503" s="49" t="s">
        <v>27539</v>
      </c>
      <c r="C29503" s="49" t="s">
        <v>31</v>
      </c>
    </row>
    <row r="29504" spans="2:3" hidden="1">
      <c r="B29504" s="49" t="s">
        <v>27540</v>
      </c>
      <c r="C29504" s="49" t="s">
        <v>213</v>
      </c>
    </row>
    <row r="29505" spans="2:3" hidden="1">
      <c r="B29505" s="49" t="s">
        <v>27541</v>
      </c>
      <c r="C29505" s="49" t="s">
        <v>213</v>
      </c>
    </row>
    <row r="29506" spans="2:3" hidden="1">
      <c r="B29506" s="49" t="s">
        <v>27542</v>
      </c>
      <c r="C29506" s="49" t="s">
        <v>213</v>
      </c>
    </row>
    <row r="29507" spans="2:3" hidden="1">
      <c r="B29507" s="49" t="s">
        <v>27543</v>
      </c>
      <c r="C29507" s="49" t="s">
        <v>213</v>
      </c>
    </row>
    <row r="29508" spans="2:3" hidden="1">
      <c r="B29508" s="49" t="s">
        <v>27544</v>
      </c>
      <c r="C29508" s="49" t="s">
        <v>213</v>
      </c>
    </row>
    <row r="29509" spans="2:3" hidden="1">
      <c r="B29509" s="49" t="s">
        <v>27545</v>
      </c>
      <c r="C29509" s="49" t="s">
        <v>213</v>
      </c>
    </row>
    <row r="29510" spans="2:3" hidden="1">
      <c r="B29510" s="49" t="s">
        <v>27546</v>
      </c>
      <c r="C29510" s="49" t="s">
        <v>213</v>
      </c>
    </row>
    <row r="29511" spans="2:3" hidden="1">
      <c r="B29511" s="49" t="s">
        <v>27547</v>
      </c>
      <c r="C29511" s="49" t="s">
        <v>213</v>
      </c>
    </row>
    <row r="29512" spans="2:3" hidden="1">
      <c r="B29512" s="49" t="s">
        <v>27548</v>
      </c>
      <c r="C29512" s="49" t="s">
        <v>213</v>
      </c>
    </row>
    <row r="29513" spans="2:3" hidden="1">
      <c r="B29513" s="49" t="s">
        <v>27549</v>
      </c>
      <c r="C29513" s="49" t="s">
        <v>213</v>
      </c>
    </row>
    <row r="29514" spans="2:3" hidden="1">
      <c r="B29514" s="49" t="s">
        <v>27550</v>
      </c>
      <c r="C29514" s="49" t="s">
        <v>213</v>
      </c>
    </row>
    <row r="29515" spans="2:3" hidden="1">
      <c r="B29515" s="49" t="s">
        <v>27551</v>
      </c>
      <c r="C29515" s="49" t="s">
        <v>213</v>
      </c>
    </row>
    <row r="29516" spans="2:3" hidden="1">
      <c r="B29516" s="49" t="s">
        <v>27552</v>
      </c>
      <c r="C29516" s="49" t="s">
        <v>213</v>
      </c>
    </row>
    <row r="29517" spans="2:3" hidden="1">
      <c r="B29517" s="49" t="s">
        <v>27553</v>
      </c>
      <c r="C29517" s="49" t="s">
        <v>213</v>
      </c>
    </row>
    <row r="29518" spans="2:3" hidden="1">
      <c r="B29518" s="49" t="s">
        <v>27554</v>
      </c>
      <c r="C29518" s="49" t="s">
        <v>213</v>
      </c>
    </row>
    <row r="29519" spans="2:3" hidden="1">
      <c r="B29519" s="49" t="s">
        <v>27555</v>
      </c>
      <c r="C29519" s="49" t="s">
        <v>213</v>
      </c>
    </row>
    <row r="29520" spans="2:3" hidden="1">
      <c r="B29520" s="49" t="s">
        <v>27556</v>
      </c>
      <c r="C29520" s="49" t="s">
        <v>213</v>
      </c>
    </row>
    <row r="29521" spans="2:3" hidden="1">
      <c r="B29521" s="49" t="s">
        <v>27557</v>
      </c>
      <c r="C29521" s="49" t="s">
        <v>213</v>
      </c>
    </row>
    <row r="29522" spans="2:3" hidden="1">
      <c r="B29522" s="49" t="s">
        <v>27558</v>
      </c>
      <c r="C29522" s="49" t="s">
        <v>213</v>
      </c>
    </row>
    <row r="29523" spans="2:3" hidden="1">
      <c r="B29523" s="49" t="s">
        <v>27559</v>
      </c>
      <c r="C29523" s="49" t="s">
        <v>31</v>
      </c>
    </row>
    <row r="29524" spans="2:3" hidden="1">
      <c r="B29524" s="49" t="s">
        <v>27560</v>
      </c>
      <c r="C29524" s="49" t="s">
        <v>31</v>
      </c>
    </row>
    <row r="29525" spans="2:3" hidden="1">
      <c r="B29525" s="49" t="s">
        <v>27561</v>
      </c>
      <c r="C29525" s="49" t="s">
        <v>31</v>
      </c>
    </row>
    <row r="29526" spans="2:3" hidden="1">
      <c r="B29526" s="49" t="s">
        <v>27562</v>
      </c>
      <c r="C29526" s="49" t="s">
        <v>213</v>
      </c>
    </row>
    <row r="29527" spans="2:3" hidden="1">
      <c r="B29527" s="49" t="s">
        <v>27563</v>
      </c>
      <c r="C29527" s="49" t="s">
        <v>213</v>
      </c>
    </row>
    <row r="29528" spans="2:3" hidden="1">
      <c r="B29528" s="49" t="s">
        <v>27564</v>
      </c>
      <c r="C29528" s="49" t="s">
        <v>213</v>
      </c>
    </row>
    <row r="29529" spans="2:3" hidden="1">
      <c r="B29529" s="49" t="s">
        <v>27565</v>
      </c>
      <c r="C29529" s="49" t="s">
        <v>213</v>
      </c>
    </row>
    <row r="29530" spans="2:3" hidden="1">
      <c r="B29530" s="49" t="s">
        <v>27566</v>
      </c>
      <c r="C29530" s="49" t="s">
        <v>213</v>
      </c>
    </row>
    <row r="29531" spans="2:3" hidden="1">
      <c r="B29531" s="49" t="s">
        <v>27567</v>
      </c>
      <c r="C29531" s="49" t="s">
        <v>213</v>
      </c>
    </row>
    <row r="29532" spans="2:3" hidden="1">
      <c r="B29532" s="49" t="s">
        <v>27568</v>
      </c>
      <c r="C29532" s="49" t="s">
        <v>213</v>
      </c>
    </row>
    <row r="29533" spans="2:3" hidden="1">
      <c r="B29533" s="49" t="s">
        <v>27569</v>
      </c>
      <c r="C29533" s="49" t="s">
        <v>213</v>
      </c>
    </row>
    <row r="29534" spans="2:3" hidden="1">
      <c r="B29534" s="49" t="s">
        <v>27570</v>
      </c>
      <c r="C29534" s="49" t="s">
        <v>213</v>
      </c>
    </row>
    <row r="29535" spans="2:3" hidden="1">
      <c r="B29535" s="49" t="s">
        <v>27571</v>
      </c>
      <c r="C29535" s="49" t="s">
        <v>213</v>
      </c>
    </row>
    <row r="29536" spans="2:3" hidden="1">
      <c r="B29536" s="49" t="s">
        <v>27572</v>
      </c>
      <c r="C29536" s="49" t="s">
        <v>213</v>
      </c>
    </row>
    <row r="29537" spans="2:3" hidden="1">
      <c r="B29537" s="49" t="s">
        <v>27573</v>
      </c>
      <c r="C29537" s="49" t="s">
        <v>213</v>
      </c>
    </row>
    <row r="29538" spans="2:3" hidden="1">
      <c r="B29538" s="49" t="s">
        <v>27574</v>
      </c>
      <c r="C29538" s="49" t="s">
        <v>213</v>
      </c>
    </row>
    <row r="29539" spans="2:3" hidden="1">
      <c r="B29539" s="49" t="s">
        <v>27575</v>
      </c>
      <c r="C29539" s="49" t="s">
        <v>213</v>
      </c>
    </row>
    <row r="29540" spans="2:3" hidden="1">
      <c r="B29540" s="49" t="s">
        <v>27576</v>
      </c>
      <c r="C29540" s="49" t="s">
        <v>213</v>
      </c>
    </row>
    <row r="29541" spans="2:3" hidden="1">
      <c r="B29541" s="49" t="s">
        <v>27577</v>
      </c>
      <c r="C29541" s="49" t="s">
        <v>213</v>
      </c>
    </row>
    <row r="29542" spans="2:3" hidden="1">
      <c r="B29542" s="49" t="s">
        <v>27578</v>
      </c>
      <c r="C29542" s="49" t="s">
        <v>213</v>
      </c>
    </row>
    <row r="29543" spans="2:3" hidden="1">
      <c r="B29543" s="49" t="s">
        <v>27579</v>
      </c>
      <c r="C29543" s="49" t="s">
        <v>213</v>
      </c>
    </row>
    <row r="29544" spans="2:3" hidden="1">
      <c r="B29544" s="49" t="s">
        <v>27580</v>
      </c>
      <c r="C29544" s="49" t="s">
        <v>213</v>
      </c>
    </row>
    <row r="29545" spans="2:3" hidden="1">
      <c r="B29545" s="49" t="s">
        <v>27581</v>
      </c>
      <c r="C29545" s="49" t="s">
        <v>31</v>
      </c>
    </row>
    <row r="29546" spans="2:3" hidden="1">
      <c r="B29546" s="49" t="s">
        <v>27582</v>
      </c>
      <c r="C29546" s="49" t="s">
        <v>31</v>
      </c>
    </row>
    <row r="29547" spans="2:3" hidden="1">
      <c r="B29547" s="49" t="s">
        <v>27583</v>
      </c>
      <c r="C29547" s="49" t="s">
        <v>31</v>
      </c>
    </row>
    <row r="29548" spans="2:3" hidden="1">
      <c r="B29548" s="49" t="s">
        <v>27584</v>
      </c>
      <c r="C29548" s="49" t="s">
        <v>213</v>
      </c>
    </row>
    <row r="29549" spans="2:3" hidden="1">
      <c r="B29549" s="49" t="s">
        <v>27585</v>
      </c>
      <c r="C29549" s="49" t="s">
        <v>213</v>
      </c>
    </row>
    <row r="29550" spans="2:3" hidden="1">
      <c r="B29550" s="49" t="s">
        <v>27586</v>
      </c>
      <c r="C29550" s="49" t="s">
        <v>213</v>
      </c>
    </row>
    <row r="29551" spans="2:3" hidden="1">
      <c r="B29551" s="49" t="s">
        <v>27587</v>
      </c>
      <c r="C29551" s="49" t="s">
        <v>213</v>
      </c>
    </row>
    <row r="29552" spans="2:3" hidden="1">
      <c r="B29552" s="49" t="s">
        <v>27588</v>
      </c>
      <c r="C29552" s="49" t="s">
        <v>213</v>
      </c>
    </row>
    <row r="29553" spans="2:3" hidden="1">
      <c r="B29553" s="49" t="s">
        <v>27589</v>
      </c>
      <c r="C29553" s="49" t="s">
        <v>213</v>
      </c>
    </row>
    <row r="29554" spans="2:3" hidden="1">
      <c r="B29554" s="49" t="s">
        <v>27590</v>
      </c>
      <c r="C29554" s="49" t="s">
        <v>213</v>
      </c>
    </row>
    <row r="29555" spans="2:3" hidden="1">
      <c r="B29555" s="49" t="s">
        <v>27591</v>
      </c>
      <c r="C29555" s="49" t="s">
        <v>213</v>
      </c>
    </row>
    <row r="29556" spans="2:3" hidden="1">
      <c r="B29556" s="49" t="s">
        <v>27592</v>
      </c>
      <c r="C29556" s="49" t="s">
        <v>213</v>
      </c>
    </row>
    <row r="29557" spans="2:3" hidden="1">
      <c r="B29557" s="49" t="s">
        <v>27593</v>
      </c>
      <c r="C29557" s="49" t="s">
        <v>213</v>
      </c>
    </row>
    <row r="29558" spans="2:3" hidden="1">
      <c r="B29558" s="49" t="s">
        <v>27594</v>
      </c>
      <c r="C29558" s="49" t="s">
        <v>213</v>
      </c>
    </row>
    <row r="29559" spans="2:3" hidden="1">
      <c r="B29559" s="49" t="s">
        <v>27595</v>
      </c>
      <c r="C29559" s="49" t="s">
        <v>213</v>
      </c>
    </row>
    <row r="29560" spans="2:3" hidden="1">
      <c r="B29560" s="49" t="s">
        <v>27596</v>
      </c>
      <c r="C29560" s="49" t="s">
        <v>213</v>
      </c>
    </row>
    <row r="29561" spans="2:3" hidden="1">
      <c r="B29561" s="49" t="s">
        <v>27597</v>
      </c>
      <c r="C29561" s="49" t="s">
        <v>213</v>
      </c>
    </row>
    <row r="29562" spans="2:3" hidden="1">
      <c r="B29562" s="49" t="s">
        <v>27598</v>
      </c>
      <c r="C29562" s="49" t="s">
        <v>213</v>
      </c>
    </row>
    <row r="29563" spans="2:3" hidden="1">
      <c r="B29563" s="49" t="s">
        <v>27599</v>
      </c>
      <c r="C29563" s="49" t="s">
        <v>206</v>
      </c>
    </row>
    <row r="29564" spans="2:3" hidden="1">
      <c r="B29564" s="49" t="s">
        <v>27600</v>
      </c>
      <c r="C29564" s="49" t="s">
        <v>206</v>
      </c>
    </row>
    <row r="29565" spans="2:3" hidden="1">
      <c r="B29565" s="49" t="s">
        <v>27601</v>
      </c>
      <c r="C29565" s="49" t="s">
        <v>206</v>
      </c>
    </row>
    <row r="29566" spans="2:3" hidden="1">
      <c r="B29566" s="49" t="s">
        <v>27602</v>
      </c>
      <c r="C29566" s="49" t="s">
        <v>206</v>
      </c>
    </row>
    <row r="29567" spans="2:3" hidden="1">
      <c r="B29567" s="49" t="s">
        <v>27603</v>
      </c>
      <c r="C29567" s="49" t="s">
        <v>206</v>
      </c>
    </row>
    <row r="29568" spans="2:3" hidden="1">
      <c r="B29568" s="49" t="s">
        <v>27604</v>
      </c>
      <c r="C29568" s="49" t="s">
        <v>206</v>
      </c>
    </row>
    <row r="29569" spans="2:3" hidden="1">
      <c r="B29569" s="49" t="s">
        <v>27605</v>
      </c>
      <c r="C29569" s="49" t="s">
        <v>206</v>
      </c>
    </row>
    <row r="29570" spans="2:3" hidden="1">
      <c r="B29570" s="49" t="s">
        <v>27606</v>
      </c>
      <c r="C29570" s="49" t="s">
        <v>206</v>
      </c>
    </row>
    <row r="29571" spans="2:3" hidden="1">
      <c r="B29571" s="49" t="s">
        <v>27607</v>
      </c>
      <c r="C29571" s="49" t="s">
        <v>206</v>
      </c>
    </row>
    <row r="29572" spans="2:3" hidden="1">
      <c r="B29572" s="49" t="s">
        <v>27608</v>
      </c>
      <c r="C29572" s="49" t="s">
        <v>214</v>
      </c>
    </row>
    <row r="29573" spans="2:3" hidden="1">
      <c r="B29573" s="49" t="s">
        <v>27609</v>
      </c>
      <c r="C29573" s="49" t="s">
        <v>213</v>
      </c>
    </row>
    <row r="29574" spans="2:3" hidden="1">
      <c r="B29574" s="49" t="s">
        <v>27610</v>
      </c>
      <c r="C29574" s="49" t="s">
        <v>213</v>
      </c>
    </row>
    <row r="29575" spans="2:3" hidden="1">
      <c r="B29575" s="49" t="s">
        <v>27611</v>
      </c>
      <c r="C29575" s="49" t="s">
        <v>213</v>
      </c>
    </row>
    <row r="29576" spans="2:3" hidden="1">
      <c r="B29576" s="49" t="s">
        <v>27612</v>
      </c>
      <c r="C29576" s="49" t="s">
        <v>213</v>
      </c>
    </row>
    <row r="29577" spans="2:3" hidden="1">
      <c r="B29577" s="49" t="s">
        <v>27613</v>
      </c>
      <c r="C29577" s="49" t="s">
        <v>213</v>
      </c>
    </row>
    <row r="29578" spans="2:3" hidden="1">
      <c r="B29578" s="49" t="s">
        <v>27614</v>
      </c>
      <c r="C29578" s="49" t="s">
        <v>213</v>
      </c>
    </row>
    <row r="29579" spans="2:3" hidden="1">
      <c r="B29579" s="49" t="s">
        <v>27615</v>
      </c>
      <c r="C29579" s="49" t="s">
        <v>213</v>
      </c>
    </row>
    <row r="29580" spans="2:3" hidden="1">
      <c r="B29580" s="49" t="s">
        <v>27616</v>
      </c>
      <c r="C29580" s="49" t="s">
        <v>213</v>
      </c>
    </row>
    <row r="29581" spans="2:3" hidden="1">
      <c r="B29581" s="49" t="s">
        <v>27617</v>
      </c>
      <c r="C29581" s="49" t="s">
        <v>213</v>
      </c>
    </row>
    <row r="29582" spans="2:3" hidden="1">
      <c r="B29582" s="49" t="s">
        <v>27618</v>
      </c>
      <c r="C29582" s="49" t="s">
        <v>213</v>
      </c>
    </row>
    <row r="29583" spans="2:3" hidden="1">
      <c r="B29583" s="49" t="s">
        <v>27619</v>
      </c>
      <c r="C29583" s="49" t="s">
        <v>213</v>
      </c>
    </row>
    <row r="29584" spans="2:3" hidden="1">
      <c r="B29584" s="49" t="s">
        <v>27620</v>
      </c>
      <c r="C29584" s="49" t="s">
        <v>213</v>
      </c>
    </row>
    <row r="29585" spans="2:3" hidden="1">
      <c r="B29585" s="49" t="s">
        <v>27621</v>
      </c>
      <c r="C29585" s="49" t="s">
        <v>213</v>
      </c>
    </row>
    <row r="29586" spans="2:3" hidden="1">
      <c r="B29586" s="49" t="s">
        <v>27622</v>
      </c>
      <c r="C29586" s="49" t="s">
        <v>213</v>
      </c>
    </row>
    <row r="29587" spans="2:3" hidden="1">
      <c r="B29587" s="49" t="s">
        <v>27623</v>
      </c>
      <c r="C29587" s="49" t="s">
        <v>213</v>
      </c>
    </row>
    <row r="29588" spans="2:3" hidden="1">
      <c r="B29588" s="49" t="s">
        <v>27624</v>
      </c>
      <c r="C29588" s="49" t="s">
        <v>213</v>
      </c>
    </row>
    <row r="29589" spans="2:3" hidden="1">
      <c r="B29589" s="49" t="s">
        <v>27625</v>
      </c>
      <c r="C29589" s="49" t="s">
        <v>213</v>
      </c>
    </row>
    <row r="29590" spans="2:3" hidden="1">
      <c r="B29590" s="49" t="s">
        <v>27626</v>
      </c>
      <c r="C29590" s="49" t="s">
        <v>213</v>
      </c>
    </row>
    <row r="29591" spans="2:3" hidden="1">
      <c r="B29591" s="49" t="s">
        <v>27627</v>
      </c>
      <c r="C29591" s="49" t="s">
        <v>31</v>
      </c>
    </row>
    <row r="29592" spans="2:3" hidden="1">
      <c r="B29592" s="49" t="s">
        <v>27628</v>
      </c>
      <c r="C29592" s="49" t="s">
        <v>31</v>
      </c>
    </row>
    <row r="29593" spans="2:3" hidden="1">
      <c r="B29593" s="49" t="s">
        <v>27629</v>
      </c>
      <c r="C29593" s="49" t="s">
        <v>31</v>
      </c>
    </row>
    <row r="29594" spans="2:3" hidden="1">
      <c r="B29594" s="49" t="s">
        <v>27630</v>
      </c>
      <c r="C29594" s="49" t="s">
        <v>213</v>
      </c>
    </row>
    <row r="29595" spans="2:3" hidden="1">
      <c r="B29595" s="49" t="s">
        <v>27631</v>
      </c>
      <c r="C29595" s="49" t="s">
        <v>213</v>
      </c>
    </row>
    <row r="29596" spans="2:3" hidden="1">
      <c r="B29596" s="49" t="s">
        <v>27632</v>
      </c>
      <c r="C29596" s="49" t="s">
        <v>213</v>
      </c>
    </row>
    <row r="29597" spans="2:3" hidden="1">
      <c r="B29597" s="49" t="s">
        <v>27633</v>
      </c>
      <c r="C29597" s="49" t="s">
        <v>213</v>
      </c>
    </row>
    <row r="29598" spans="2:3" hidden="1">
      <c r="B29598" s="49" t="s">
        <v>27634</v>
      </c>
      <c r="C29598" s="49" t="s">
        <v>213</v>
      </c>
    </row>
    <row r="29599" spans="2:3" hidden="1">
      <c r="B29599" s="49" t="s">
        <v>27635</v>
      </c>
      <c r="C29599" s="49" t="s">
        <v>213</v>
      </c>
    </row>
    <row r="29600" spans="2:3" hidden="1">
      <c r="B29600" s="49" t="s">
        <v>27636</v>
      </c>
      <c r="C29600" s="49" t="s">
        <v>213</v>
      </c>
    </row>
    <row r="29601" spans="2:3" hidden="1">
      <c r="B29601" s="49" t="s">
        <v>27637</v>
      </c>
      <c r="C29601" s="49" t="s">
        <v>213</v>
      </c>
    </row>
    <row r="29602" spans="2:3" hidden="1">
      <c r="B29602" s="49" t="s">
        <v>27638</v>
      </c>
      <c r="C29602" s="49" t="s">
        <v>213</v>
      </c>
    </row>
    <row r="29603" spans="2:3" hidden="1">
      <c r="B29603" s="49" t="s">
        <v>27639</v>
      </c>
      <c r="C29603" s="49" t="s">
        <v>213</v>
      </c>
    </row>
    <row r="29604" spans="2:3" hidden="1">
      <c r="B29604" s="49" t="s">
        <v>27640</v>
      </c>
      <c r="C29604" s="49" t="s">
        <v>213</v>
      </c>
    </row>
    <row r="29605" spans="2:3" hidden="1">
      <c r="B29605" s="49" t="s">
        <v>27641</v>
      </c>
      <c r="C29605" s="49" t="s">
        <v>213</v>
      </c>
    </row>
    <row r="29606" spans="2:3" hidden="1">
      <c r="B29606" s="49" t="s">
        <v>27642</v>
      </c>
      <c r="C29606" s="49" t="s">
        <v>213</v>
      </c>
    </row>
    <row r="29607" spans="2:3" hidden="1">
      <c r="B29607" s="49" t="s">
        <v>27643</v>
      </c>
      <c r="C29607" s="49" t="s">
        <v>213</v>
      </c>
    </row>
    <row r="29608" spans="2:3" hidden="1">
      <c r="B29608" s="49" t="s">
        <v>27644</v>
      </c>
      <c r="C29608" s="49" t="s">
        <v>213</v>
      </c>
    </row>
    <row r="29609" spans="2:3" hidden="1">
      <c r="B29609" s="49" t="s">
        <v>27645</v>
      </c>
      <c r="C29609" s="49" t="s">
        <v>213</v>
      </c>
    </row>
    <row r="29610" spans="2:3" hidden="1">
      <c r="B29610" s="49" t="s">
        <v>27646</v>
      </c>
      <c r="C29610" s="49" t="s">
        <v>213</v>
      </c>
    </row>
    <row r="29611" spans="2:3" hidden="1">
      <c r="B29611" s="49" t="s">
        <v>27647</v>
      </c>
      <c r="C29611" s="49" t="s">
        <v>213</v>
      </c>
    </row>
    <row r="29612" spans="2:3" hidden="1">
      <c r="B29612" s="49" t="s">
        <v>27648</v>
      </c>
      <c r="C29612" s="49" t="s">
        <v>213</v>
      </c>
    </row>
    <row r="29613" spans="2:3" hidden="1">
      <c r="B29613" s="49" t="s">
        <v>27649</v>
      </c>
      <c r="C29613" s="49" t="s">
        <v>31</v>
      </c>
    </row>
    <row r="29614" spans="2:3" hidden="1">
      <c r="B29614" s="49" t="s">
        <v>27650</v>
      </c>
      <c r="C29614" s="49" t="s">
        <v>31</v>
      </c>
    </row>
    <row r="29615" spans="2:3" hidden="1">
      <c r="B29615" s="49" t="s">
        <v>27651</v>
      </c>
      <c r="C29615" s="49" t="s">
        <v>31</v>
      </c>
    </row>
    <row r="29616" spans="2:3" hidden="1">
      <c r="B29616" s="49" t="s">
        <v>27652</v>
      </c>
      <c r="C29616" s="49" t="s">
        <v>213</v>
      </c>
    </row>
    <row r="29617" spans="2:3" hidden="1">
      <c r="B29617" s="49" t="s">
        <v>27653</v>
      </c>
      <c r="C29617" s="49" t="s">
        <v>213</v>
      </c>
    </row>
    <row r="29618" spans="2:3" hidden="1">
      <c r="B29618" s="49" t="s">
        <v>27654</v>
      </c>
      <c r="C29618" s="49" t="s">
        <v>213</v>
      </c>
    </row>
    <row r="29619" spans="2:3" hidden="1">
      <c r="B29619" s="49" t="s">
        <v>27655</v>
      </c>
      <c r="C29619" s="49" t="s">
        <v>213</v>
      </c>
    </row>
    <row r="29620" spans="2:3" hidden="1">
      <c r="B29620" s="49" t="s">
        <v>27656</v>
      </c>
      <c r="C29620" s="49" t="s">
        <v>213</v>
      </c>
    </row>
    <row r="29621" spans="2:3" hidden="1">
      <c r="B29621" s="49" t="s">
        <v>27657</v>
      </c>
      <c r="C29621" s="49" t="s">
        <v>213</v>
      </c>
    </row>
    <row r="29622" spans="2:3" hidden="1">
      <c r="B29622" s="49" t="s">
        <v>27658</v>
      </c>
      <c r="C29622" s="49" t="s">
        <v>213</v>
      </c>
    </row>
    <row r="29623" spans="2:3" hidden="1">
      <c r="B29623" s="49" t="s">
        <v>27659</v>
      </c>
      <c r="C29623" s="49" t="s">
        <v>213</v>
      </c>
    </row>
    <row r="29624" spans="2:3" hidden="1">
      <c r="B29624" s="49" t="s">
        <v>27660</v>
      </c>
      <c r="C29624" s="49" t="s">
        <v>213</v>
      </c>
    </row>
    <row r="29625" spans="2:3" hidden="1">
      <c r="B29625" s="49" t="s">
        <v>27661</v>
      </c>
      <c r="C29625" s="49" t="s">
        <v>213</v>
      </c>
    </row>
    <row r="29626" spans="2:3" hidden="1">
      <c r="B29626" s="49" t="s">
        <v>27662</v>
      </c>
      <c r="C29626" s="49" t="s">
        <v>213</v>
      </c>
    </row>
    <row r="29627" spans="2:3" hidden="1">
      <c r="B29627" s="49" t="s">
        <v>27663</v>
      </c>
      <c r="C29627" s="49" t="s">
        <v>213</v>
      </c>
    </row>
    <row r="29628" spans="2:3" hidden="1">
      <c r="B29628" s="49" t="s">
        <v>27664</v>
      </c>
      <c r="C29628" s="49" t="s">
        <v>213</v>
      </c>
    </row>
    <row r="29629" spans="2:3" hidden="1">
      <c r="B29629" s="49" t="s">
        <v>27665</v>
      </c>
      <c r="C29629" s="49" t="s">
        <v>213</v>
      </c>
    </row>
    <row r="29630" spans="2:3" hidden="1">
      <c r="B29630" s="49" t="s">
        <v>27666</v>
      </c>
      <c r="C29630" s="49" t="s">
        <v>213</v>
      </c>
    </row>
    <row r="29631" spans="2:3" hidden="1">
      <c r="B29631" s="49" t="s">
        <v>27667</v>
      </c>
      <c r="C29631" s="49" t="s">
        <v>213</v>
      </c>
    </row>
    <row r="29632" spans="2:3" hidden="1">
      <c r="B29632" s="49" t="s">
        <v>27668</v>
      </c>
      <c r="C29632" s="49" t="s">
        <v>213</v>
      </c>
    </row>
    <row r="29633" spans="2:3" hidden="1">
      <c r="B29633" s="49" t="s">
        <v>27669</v>
      </c>
      <c r="C29633" s="49" t="s">
        <v>213</v>
      </c>
    </row>
    <row r="29634" spans="2:3" hidden="1">
      <c r="B29634" s="49" t="s">
        <v>27670</v>
      </c>
      <c r="C29634" s="49" t="s">
        <v>31</v>
      </c>
    </row>
    <row r="29635" spans="2:3" hidden="1">
      <c r="B29635" s="49" t="s">
        <v>27671</v>
      </c>
      <c r="C29635" s="49" t="s">
        <v>31</v>
      </c>
    </row>
    <row r="29636" spans="2:3" hidden="1">
      <c r="B29636" s="49" t="s">
        <v>27672</v>
      </c>
      <c r="C29636" s="49" t="s">
        <v>213</v>
      </c>
    </row>
    <row r="29637" spans="2:3" hidden="1">
      <c r="B29637" s="49" t="s">
        <v>27673</v>
      </c>
      <c r="C29637" s="49" t="s">
        <v>213</v>
      </c>
    </row>
    <row r="29638" spans="2:3" hidden="1">
      <c r="B29638" s="49" t="s">
        <v>27674</v>
      </c>
      <c r="C29638" s="49" t="s">
        <v>213</v>
      </c>
    </row>
    <row r="29639" spans="2:3" hidden="1">
      <c r="B29639" s="49" t="s">
        <v>27675</v>
      </c>
      <c r="C29639" s="49" t="s">
        <v>213</v>
      </c>
    </row>
    <row r="29640" spans="2:3" hidden="1">
      <c r="B29640" s="49" t="s">
        <v>27676</v>
      </c>
      <c r="C29640" s="49" t="s">
        <v>213</v>
      </c>
    </row>
    <row r="29641" spans="2:3" hidden="1">
      <c r="B29641" s="49" t="s">
        <v>27677</v>
      </c>
      <c r="C29641" s="49" t="s">
        <v>213</v>
      </c>
    </row>
    <row r="29642" spans="2:3" hidden="1">
      <c r="B29642" s="49" t="s">
        <v>27678</v>
      </c>
      <c r="C29642" s="49" t="s">
        <v>213</v>
      </c>
    </row>
    <row r="29643" spans="2:3" hidden="1">
      <c r="B29643" s="49" t="s">
        <v>27679</v>
      </c>
      <c r="C29643" s="49" t="s">
        <v>213</v>
      </c>
    </row>
    <row r="29644" spans="2:3" hidden="1">
      <c r="B29644" s="49" t="s">
        <v>27680</v>
      </c>
      <c r="C29644" s="49" t="s">
        <v>213</v>
      </c>
    </row>
    <row r="29645" spans="2:3" hidden="1">
      <c r="B29645" s="49" t="s">
        <v>27681</v>
      </c>
      <c r="C29645" s="49" t="s">
        <v>213</v>
      </c>
    </row>
    <row r="29646" spans="2:3" hidden="1">
      <c r="B29646" s="49" t="s">
        <v>27682</v>
      </c>
      <c r="C29646" s="49" t="s">
        <v>213</v>
      </c>
    </row>
    <row r="29647" spans="2:3" hidden="1">
      <c r="B29647" s="49" t="s">
        <v>27683</v>
      </c>
      <c r="C29647" s="49" t="s">
        <v>213</v>
      </c>
    </row>
    <row r="29648" spans="2:3" hidden="1">
      <c r="B29648" s="49" t="s">
        <v>27684</v>
      </c>
      <c r="C29648" s="49" t="s">
        <v>213</v>
      </c>
    </row>
    <row r="29649" spans="2:3" hidden="1">
      <c r="B29649" s="49" t="s">
        <v>27685</v>
      </c>
      <c r="C29649" s="49" t="s">
        <v>213</v>
      </c>
    </row>
    <row r="29650" spans="2:3" hidden="1">
      <c r="B29650" s="49" t="s">
        <v>27686</v>
      </c>
      <c r="C29650" s="49" t="s">
        <v>213</v>
      </c>
    </row>
    <row r="29651" spans="2:3" hidden="1">
      <c r="B29651" s="49" t="s">
        <v>27687</v>
      </c>
      <c r="C29651" s="49" t="s">
        <v>206</v>
      </c>
    </row>
    <row r="29652" spans="2:3" hidden="1">
      <c r="B29652" s="49" t="s">
        <v>27688</v>
      </c>
      <c r="C29652" s="49" t="s">
        <v>206</v>
      </c>
    </row>
    <row r="29653" spans="2:3" hidden="1">
      <c r="B29653" s="49" t="s">
        <v>27689</v>
      </c>
      <c r="C29653" s="49" t="s">
        <v>206</v>
      </c>
    </row>
    <row r="29654" spans="2:3" hidden="1">
      <c r="B29654" s="49" t="s">
        <v>27690</v>
      </c>
      <c r="C29654" s="49" t="s">
        <v>206</v>
      </c>
    </row>
    <row r="29655" spans="2:3" hidden="1">
      <c r="B29655" s="49" t="s">
        <v>27691</v>
      </c>
      <c r="C29655" s="49" t="s">
        <v>206</v>
      </c>
    </row>
    <row r="29656" spans="2:3" hidden="1">
      <c r="B29656" s="49" t="s">
        <v>27692</v>
      </c>
      <c r="C29656" s="49" t="s">
        <v>206</v>
      </c>
    </row>
    <row r="29657" spans="2:3" hidden="1">
      <c r="B29657" s="49" t="s">
        <v>27693</v>
      </c>
      <c r="C29657" s="49" t="s">
        <v>206</v>
      </c>
    </row>
    <row r="29658" spans="2:3" hidden="1">
      <c r="B29658" s="49" t="s">
        <v>27694</v>
      </c>
      <c r="C29658" s="49" t="s">
        <v>206</v>
      </c>
    </row>
    <row r="29659" spans="2:3" hidden="1">
      <c r="B29659" s="49" t="s">
        <v>27695</v>
      </c>
      <c r="C29659" s="49" t="s">
        <v>214</v>
      </c>
    </row>
    <row r="29660" spans="2:3" hidden="1">
      <c r="B29660" s="49" t="s">
        <v>27696</v>
      </c>
      <c r="C29660" s="49" t="s">
        <v>213</v>
      </c>
    </row>
    <row r="29661" spans="2:3" hidden="1">
      <c r="B29661" s="49" t="s">
        <v>27697</v>
      </c>
      <c r="C29661" s="49" t="s">
        <v>213</v>
      </c>
    </row>
    <row r="29662" spans="2:3" hidden="1">
      <c r="B29662" s="49" t="s">
        <v>27698</v>
      </c>
      <c r="C29662" s="49" t="s">
        <v>213</v>
      </c>
    </row>
    <row r="29663" spans="2:3" hidden="1">
      <c r="B29663" s="49" t="s">
        <v>27699</v>
      </c>
      <c r="C29663" s="49" t="s">
        <v>213</v>
      </c>
    </row>
    <row r="29664" spans="2:3" hidden="1">
      <c r="B29664" s="49" t="s">
        <v>27700</v>
      </c>
      <c r="C29664" s="49" t="s">
        <v>213</v>
      </c>
    </row>
    <row r="29665" spans="2:3" hidden="1">
      <c r="B29665" s="49" t="s">
        <v>27701</v>
      </c>
      <c r="C29665" s="49" t="s">
        <v>213</v>
      </c>
    </row>
    <row r="29666" spans="2:3" hidden="1">
      <c r="B29666" s="49" t="s">
        <v>27702</v>
      </c>
      <c r="C29666" s="49" t="s">
        <v>213</v>
      </c>
    </row>
    <row r="29667" spans="2:3" hidden="1">
      <c r="B29667" s="49" t="s">
        <v>27703</v>
      </c>
      <c r="C29667" s="49" t="s">
        <v>213</v>
      </c>
    </row>
    <row r="29668" spans="2:3" hidden="1">
      <c r="B29668" s="49" t="s">
        <v>27704</v>
      </c>
      <c r="C29668" s="49" t="s">
        <v>213</v>
      </c>
    </row>
    <row r="29669" spans="2:3" hidden="1">
      <c r="B29669" s="49" t="s">
        <v>27705</v>
      </c>
      <c r="C29669" s="49" t="s">
        <v>213</v>
      </c>
    </row>
    <row r="29670" spans="2:3" hidden="1">
      <c r="B29670" s="49" t="s">
        <v>27706</v>
      </c>
      <c r="C29670" s="49" t="s">
        <v>213</v>
      </c>
    </row>
    <row r="29671" spans="2:3" hidden="1">
      <c r="B29671" s="49" t="s">
        <v>27707</v>
      </c>
      <c r="C29671" s="49" t="s">
        <v>213</v>
      </c>
    </row>
    <row r="29672" spans="2:3" hidden="1">
      <c r="B29672" s="49" t="s">
        <v>27708</v>
      </c>
      <c r="C29672" s="49" t="s">
        <v>213</v>
      </c>
    </row>
    <row r="29673" spans="2:3" hidden="1">
      <c r="B29673" s="49" t="s">
        <v>27709</v>
      </c>
      <c r="C29673" s="49" t="s">
        <v>213</v>
      </c>
    </row>
    <row r="29674" spans="2:3" hidden="1">
      <c r="B29674" s="49" t="s">
        <v>27710</v>
      </c>
      <c r="C29674" s="49" t="s">
        <v>213</v>
      </c>
    </row>
    <row r="29675" spans="2:3" hidden="1">
      <c r="B29675" s="49" t="s">
        <v>27711</v>
      </c>
      <c r="C29675" s="49" t="s">
        <v>213</v>
      </c>
    </row>
    <row r="29676" spans="2:3" hidden="1">
      <c r="B29676" s="49" t="s">
        <v>27712</v>
      </c>
      <c r="C29676" s="49" t="s">
        <v>213</v>
      </c>
    </row>
    <row r="29677" spans="2:3" hidden="1">
      <c r="B29677" s="49" t="s">
        <v>27713</v>
      </c>
      <c r="C29677" s="49" t="s">
        <v>213</v>
      </c>
    </row>
    <row r="29678" spans="2:3" hidden="1">
      <c r="B29678" s="49" t="s">
        <v>27714</v>
      </c>
      <c r="C29678" s="49" t="s">
        <v>213</v>
      </c>
    </row>
    <row r="29679" spans="2:3" hidden="1">
      <c r="B29679" s="49" t="s">
        <v>27715</v>
      </c>
      <c r="C29679" s="49" t="s">
        <v>213</v>
      </c>
    </row>
    <row r="29680" spans="2:3" hidden="1">
      <c r="B29680" s="49" t="s">
        <v>27716</v>
      </c>
      <c r="C29680" s="49" t="s">
        <v>213</v>
      </c>
    </row>
    <row r="29681" spans="2:3" hidden="1">
      <c r="B29681" s="49" t="s">
        <v>27717</v>
      </c>
      <c r="C29681" s="49" t="s">
        <v>213</v>
      </c>
    </row>
    <row r="29682" spans="2:3" hidden="1">
      <c r="B29682" s="49" t="s">
        <v>27718</v>
      </c>
      <c r="C29682" s="49" t="s">
        <v>213</v>
      </c>
    </row>
    <row r="29683" spans="2:3" hidden="1">
      <c r="B29683" s="49" t="s">
        <v>27719</v>
      </c>
      <c r="C29683" s="49" t="s">
        <v>213</v>
      </c>
    </row>
    <row r="29684" spans="2:3" hidden="1">
      <c r="B29684" s="49" t="s">
        <v>27720</v>
      </c>
      <c r="C29684" s="49" t="s">
        <v>213</v>
      </c>
    </row>
    <row r="29685" spans="2:3" hidden="1">
      <c r="B29685" s="49" t="s">
        <v>27721</v>
      </c>
      <c r="C29685" s="49" t="s">
        <v>213</v>
      </c>
    </row>
    <row r="29686" spans="2:3" hidden="1">
      <c r="B29686" s="49" t="s">
        <v>27722</v>
      </c>
      <c r="C29686" s="49" t="s">
        <v>213</v>
      </c>
    </row>
    <row r="29687" spans="2:3" hidden="1">
      <c r="B29687" s="49" t="s">
        <v>27723</v>
      </c>
      <c r="C29687" s="49" t="s">
        <v>213</v>
      </c>
    </row>
    <row r="29688" spans="2:3" hidden="1">
      <c r="B29688" s="49" t="s">
        <v>27724</v>
      </c>
      <c r="C29688" s="49" t="s">
        <v>213</v>
      </c>
    </row>
    <row r="29689" spans="2:3" hidden="1">
      <c r="B29689" s="49" t="s">
        <v>27725</v>
      </c>
      <c r="C29689" s="49" t="s">
        <v>213</v>
      </c>
    </row>
    <row r="29690" spans="2:3" hidden="1">
      <c r="B29690" s="49" t="s">
        <v>27726</v>
      </c>
      <c r="C29690" s="49" t="s">
        <v>213</v>
      </c>
    </row>
    <row r="29691" spans="2:3" hidden="1">
      <c r="B29691" s="49" t="s">
        <v>27727</v>
      </c>
      <c r="C29691" s="49" t="s">
        <v>213</v>
      </c>
    </row>
    <row r="29692" spans="2:3" hidden="1">
      <c r="B29692" s="49" t="s">
        <v>27728</v>
      </c>
      <c r="C29692" s="49" t="s">
        <v>213</v>
      </c>
    </row>
    <row r="29693" spans="2:3" hidden="1">
      <c r="B29693" s="49" t="s">
        <v>27729</v>
      </c>
      <c r="C29693" s="49" t="s">
        <v>213</v>
      </c>
    </row>
    <row r="29694" spans="2:3" hidden="1">
      <c r="B29694" s="49" t="s">
        <v>27730</v>
      </c>
      <c r="C29694" s="49" t="s">
        <v>213</v>
      </c>
    </row>
    <row r="29695" spans="2:3" hidden="1">
      <c r="B29695" s="49" t="s">
        <v>27731</v>
      </c>
      <c r="C29695" s="49" t="s">
        <v>213</v>
      </c>
    </row>
    <row r="29696" spans="2:3" hidden="1">
      <c r="B29696" s="49" t="s">
        <v>27732</v>
      </c>
      <c r="C29696" s="49" t="s">
        <v>213</v>
      </c>
    </row>
    <row r="29697" spans="2:3" hidden="1">
      <c r="B29697" s="49" t="s">
        <v>27733</v>
      </c>
      <c r="C29697" s="49" t="s">
        <v>213</v>
      </c>
    </row>
    <row r="29698" spans="2:3" hidden="1">
      <c r="B29698" s="49" t="s">
        <v>27734</v>
      </c>
      <c r="C29698" s="49" t="s">
        <v>213</v>
      </c>
    </row>
    <row r="29699" spans="2:3" hidden="1">
      <c r="B29699" s="49" t="s">
        <v>27735</v>
      </c>
      <c r="C29699" s="49" t="s">
        <v>213</v>
      </c>
    </row>
    <row r="29700" spans="2:3" hidden="1">
      <c r="B29700" s="49" t="s">
        <v>27736</v>
      </c>
      <c r="C29700" s="49" t="s">
        <v>213</v>
      </c>
    </row>
    <row r="29701" spans="2:3" hidden="1">
      <c r="B29701" s="49" t="s">
        <v>27737</v>
      </c>
      <c r="C29701" s="49" t="s">
        <v>213</v>
      </c>
    </row>
    <row r="29702" spans="2:3" hidden="1">
      <c r="B29702" s="49" t="s">
        <v>27738</v>
      </c>
      <c r="C29702" s="49" t="s">
        <v>213</v>
      </c>
    </row>
    <row r="29703" spans="2:3" hidden="1">
      <c r="B29703" s="49" t="s">
        <v>27739</v>
      </c>
      <c r="C29703" s="49" t="s">
        <v>213</v>
      </c>
    </row>
    <row r="29704" spans="2:3" hidden="1">
      <c r="B29704" s="49" t="s">
        <v>27740</v>
      </c>
      <c r="C29704" s="49" t="s">
        <v>213</v>
      </c>
    </row>
    <row r="29705" spans="2:3" hidden="1">
      <c r="B29705" s="49" t="s">
        <v>27741</v>
      </c>
      <c r="C29705" s="49" t="s">
        <v>213</v>
      </c>
    </row>
    <row r="29706" spans="2:3" hidden="1">
      <c r="B29706" s="49" t="s">
        <v>27742</v>
      </c>
      <c r="C29706" s="49" t="s">
        <v>213</v>
      </c>
    </row>
    <row r="29707" spans="2:3" hidden="1">
      <c r="B29707" s="49" t="s">
        <v>27743</v>
      </c>
      <c r="C29707" s="49" t="s">
        <v>213</v>
      </c>
    </row>
    <row r="29708" spans="2:3" hidden="1">
      <c r="B29708" s="49" t="s">
        <v>27744</v>
      </c>
      <c r="C29708" s="49" t="s">
        <v>213</v>
      </c>
    </row>
    <row r="29709" spans="2:3" hidden="1">
      <c r="B29709" s="49" t="s">
        <v>27745</v>
      </c>
      <c r="C29709" s="49" t="s">
        <v>213</v>
      </c>
    </row>
    <row r="29710" spans="2:3" hidden="1">
      <c r="B29710" s="49" t="s">
        <v>27746</v>
      </c>
      <c r="C29710" s="49" t="s">
        <v>213</v>
      </c>
    </row>
    <row r="29711" spans="2:3" hidden="1">
      <c r="B29711" s="49" t="s">
        <v>27747</v>
      </c>
      <c r="C29711" s="49" t="s">
        <v>213</v>
      </c>
    </row>
    <row r="29712" spans="2:3" hidden="1">
      <c r="B29712" s="49" t="s">
        <v>27748</v>
      </c>
      <c r="C29712" s="49" t="s">
        <v>213</v>
      </c>
    </row>
    <row r="29713" spans="2:3" hidden="1">
      <c r="B29713" s="49" t="s">
        <v>27749</v>
      </c>
      <c r="C29713" s="49" t="s">
        <v>209</v>
      </c>
    </row>
    <row r="29714" spans="2:3" hidden="1">
      <c r="B29714" s="49" t="s">
        <v>27750</v>
      </c>
      <c r="C29714" s="49" t="s">
        <v>209</v>
      </c>
    </row>
    <row r="29715" spans="2:3" hidden="1">
      <c r="B29715" s="49" t="s">
        <v>27751</v>
      </c>
      <c r="C29715" s="49" t="s">
        <v>209</v>
      </c>
    </row>
    <row r="29716" spans="2:3" hidden="1">
      <c r="B29716" s="49" t="s">
        <v>27752</v>
      </c>
      <c r="C29716" s="49" t="s">
        <v>209</v>
      </c>
    </row>
    <row r="29717" spans="2:3" hidden="1">
      <c r="B29717" s="49" t="s">
        <v>27753</v>
      </c>
      <c r="C29717" s="49" t="s">
        <v>209</v>
      </c>
    </row>
    <row r="29718" spans="2:3" hidden="1">
      <c r="B29718" s="49" t="s">
        <v>27754</v>
      </c>
      <c r="C29718" s="49" t="s">
        <v>209</v>
      </c>
    </row>
    <row r="29719" spans="2:3" hidden="1">
      <c r="B29719" s="49" t="s">
        <v>27755</v>
      </c>
      <c r="C29719" s="49" t="s">
        <v>209</v>
      </c>
    </row>
    <row r="29720" spans="2:3" hidden="1">
      <c r="B29720" s="49" t="s">
        <v>27756</v>
      </c>
      <c r="C29720" s="49" t="s">
        <v>209</v>
      </c>
    </row>
    <row r="29721" spans="2:3" hidden="1">
      <c r="B29721" s="49" t="s">
        <v>27757</v>
      </c>
      <c r="C29721" s="49" t="s">
        <v>209</v>
      </c>
    </row>
    <row r="29722" spans="2:3" hidden="1">
      <c r="B29722" s="49" t="s">
        <v>27758</v>
      </c>
      <c r="C29722" s="49" t="s">
        <v>209</v>
      </c>
    </row>
    <row r="29723" spans="2:3" hidden="1">
      <c r="B29723" s="49" t="s">
        <v>27759</v>
      </c>
      <c r="C29723" s="49" t="s">
        <v>209</v>
      </c>
    </row>
    <row r="29724" spans="2:3" hidden="1">
      <c r="B29724" s="49" t="s">
        <v>27760</v>
      </c>
      <c r="C29724" s="49" t="s">
        <v>209</v>
      </c>
    </row>
    <row r="29725" spans="2:3" hidden="1">
      <c r="B29725" s="49" t="s">
        <v>27761</v>
      </c>
      <c r="C29725" s="49" t="s">
        <v>209</v>
      </c>
    </row>
    <row r="29726" spans="2:3" hidden="1">
      <c r="B29726" s="49" t="s">
        <v>27762</v>
      </c>
      <c r="C29726" s="49" t="s">
        <v>209</v>
      </c>
    </row>
    <row r="29727" spans="2:3" hidden="1">
      <c r="B29727" s="49" t="s">
        <v>27763</v>
      </c>
      <c r="C29727" s="49" t="s">
        <v>209</v>
      </c>
    </row>
    <row r="29728" spans="2:3" hidden="1">
      <c r="B29728" s="49" t="s">
        <v>27764</v>
      </c>
      <c r="C29728" s="49" t="s">
        <v>209</v>
      </c>
    </row>
    <row r="29729" spans="2:3" hidden="1">
      <c r="B29729" s="49" t="s">
        <v>27765</v>
      </c>
      <c r="C29729" s="49" t="s">
        <v>209</v>
      </c>
    </row>
    <row r="29730" spans="2:3" hidden="1">
      <c r="B29730" s="49" t="s">
        <v>27766</v>
      </c>
      <c r="C29730" s="49" t="s">
        <v>209</v>
      </c>
    </row>
    <row r="29731" spans="2:3" hidden="1">
      <c r="B29731" s="49" t="s">
        <v>27767</v>
      </c>
      <c r="C29731" s="49" t="s">
        <v>209</v>
      </c>
    </row>
    <row r="29732" spans="2:3" hidden="1">
      <c r="B29732" s="49" t="s">
        <v>27768</v>
      </c>
      <c r="C29732" s="49" t="s">
        <v>209</v>
      </c>
    </row>
    <row r="29733" spans="2:3" hidden="1">
      <c r="B29733" s="49" t="s">
        <v>27769</v>
      </c>
      <c r="C29733" s="49" t="s">
        <v>209</v>
      </c>
    </row>
    <row r="29734" spans="2:3" hidden="1">
      <c r="B29734" s="49" t="s">
        <v>27770</v>
      </c>
      <c r="C29734" s="49" t="s">
        <v>209</v>
      </c>
    </row>
    <row r="29735" spans="2:3" hidden="1">
      <c r="B29735" s="49" t="s">
        <v>27771</v>
      </c>
      <c r="C29735" s="49" t="s">
        <v>209</v>
      </c>
    </row>
    <row r="29736" spans="2:3" hidden="1">
      <c r="B29736" s="49" t="s">
        <v>27772</v>
      </c>
      <c r="C29736" s="49" t="s">
        <v>209</v>
      </c>
    </row>
    <row r="29737" spans="2:3" hidden="1">
      <c r="B29737" s="49" t="s">
        <v>27773</v>
      </c>
      <c r="C29737" s="49" t="s">
        <v>209</v>
      </c>
    </row>
    <row r="29738" spans="2:3" hidden="1">
      <c r="B29738" s="49" t="s">
        <v>27774</v>
      </c>
      <c r="C29738" s="49" t="s">
        <v>209</v>
      </c>
    </row>
    <row r="29739" spans="2:3" hidden="1">
      <c r="B29739" s="49" t="s">
        <v>27775</v>
      </c>
      <c r="C29739" s="49" t="s">
        <v>214</v>
      </c>
    </row>
    <row r="29740" spans="2:3" hidden="1">
      <c r="B29740" s="49" t="s">
        <v>27776</v>
      </c>
      <c r="C29740" s="49" t="s">
        <v>214</v>
      </c>
    </row>
    <row r="29741" spans="2:3" hidden="1">
      <c r="B29741" s="49" t="s">
        <v>27777</v>
      </c>
      <c r="C29741" s="49" t="s">
        <v>214</v>
      </c>
    </row>
    <row r="29742" spans="2:3" hidden="1">
      <c r="B29742" s="49" t="s">
        <v>27778</v>
      </c>
      <c r="C29742" s="49" t="s">
        <v>214</v>
      </c>
    </row>
    <row r="29743" spans="2:3" hidden="1">
      <c r="B29743" s="49" t="s">
        <v>27779</v>
      </c>
      <c r="C29743" s="49" t="s">
        <v>214</v>
      </c>
    </row>
    <row r="29744" spans="2:3" hidden="1">
      <c r="B29744" s="49" t="s">
        <v>27780</v>
      </c>
      <c r="C29744" s="49" t="s">
        <v>213</v>
      </c>
    </row>
    <row r="29745" spans="2:3" hidden="1">
      <c r="B29745" s="49" t="s">
        <v>27781</v>
      </c>
      <c r="C29745" s="49" t="s">
        <v>213</v>
      </c>
    </row>
    <row r="29746" spans="2:3" hidden="1">
      <c r="B29746" s="49" t="s">
        <v>27782</v>
      </c>
      <c r="C29746" s="49" t="s">
        <v>213</v>
      </c>
    </row>
    <row r="29747" spans="2:3" hidden="1">
      <c r="B29747" s="49" t="s">
        <v>27783</v>
      </c>
      <c r="C29747" s="49" t="s">
        <v>214</v>
      </c>
    </row>
    <row r="29748" spans="2:3" hidden="1">
      <c r="B29748" s="49" t="s">
        <v>27784</v>
      </c>
      <c r="C29748" s="49" t="s">
        <v>213</v>
      </c>
    </row>
    <row r="29749" spans="2:3" hidden="1">
      <c r="B29749" s="49" t="s">
        <v>27785</v>
      </c>
      <c r="C29749" s="49" t="s">
        <v>213</v>
      </c>
    </row>
    <row r="29750" spans="2:3" hidden="1">
      <c r="B29750" s="49" t="s">
        <v>27786</v>
      </c>
      <c r="C29750" s="49" t="s">
        <v>213</v>
      </c>
    </row>
    <row r="29751" spans="2:3" hidden="1">
      <c r="B29751" s="49" t="s">
        <v>27787</v>
      </c>
      <c r="C29751" s="49" t="s">
        <v>213</v>
      </c>
    </row>
    <row r="29752" spans="2:3" hidden="1">
      <c r="B29752" s="49" t="s">
        <v>27788</v>
      </c>
      <c r="C29752" s="49" t="s">
        <v>213</v>
      </c>
    </row>
    <row r="29753" spans="2:3" hidden="1">
      <c r="B29753" s="49" t="s">
        <v>27789</v>
      </c>
      <c r="C29753" s="49" t="s">
        <v>213</v>
      </c>
    </row>
    <row r="29754" spans="2:3" hidden="1">
      <c r="B29754" s="49" t="s">
        <v>27790</v>
      </c>
      <c r="C29754" s="49" t="s">
        <v>214</v>
      </c>
    </row>
    <row r="29755" spans="2:3" hidden="1">
      <c r="B29755" s="49" t="s">
        <v>27791</v>
      </c>
      <c r="C29755" s="49" t="s">
        <v>213</v>
      </c>
    </row>
    <row r="29756" spans="2:3" hidden="1">
      <c r="B29756" s="49" t="s">
        <v>27792</v>
      </c>
      <c r="C29756" s="49" t="s">
        <v>213</v>
      </c>
    </row>
    <row r="29757" spans="2:3" hidden="1">
      <c r="B29757" s="49" t="s">
        <v>27793</v>
      </c>
      <c r="C29757" s="49" t="s">
        <v>213</v>
      </c>
    </row>
    <row r="29758" spans="2:3" hidden="1">
      <c r="B29758" s="49" t="s">
        <v>27794</v>
      </c>
      <c r="C29758" s="49" t="s">
        <v>213</v>
      </c>
    </row>
    <row r="29759" spans="2:3" hidden="1">
      <c r="B29759" s="49" t="s">
        <v>27795</v>
      </c>
      <c r="C29759" s="49" t="s">
        <v>213</v>
      </c>
    </row>
    <row r="29760" spans="2:3" hidden="1">
      <c r="B29760" s="49" t="s">
        <v>27796</v>
      </c>
      <c r="C29760" s="49" t="s">
        <v>213</v>
      </c>
    </row>
    <row r="29761" spans="2:3" hidden="1">
      <c r="B29761" s="49" t="s">
        <v>27797</v>
      </c>
      <c r="C29761" s="49" t="s">
        <v>213</v>
      </c>
    </row>
    <row r="29762" spans="2:3" hidden="1">
      <c r="B29762" s="49" t="s">
        <v>27798</v>
      </c>
      <c r="C29762" s="49" t="s">
        <v>213</v>
      </c>
    </row>
    <row r="29763" spans="2:3" hidden="1">
      <c r="B29763" s="49" t="s">
        <v>27799</v>
      </c>
      <c r="C29763" s="49" t="s">
        <v>213</v>
      </c>
    </row>
    <row r="29764" spans="2:3" hidden="1">
      <c r="B29764" s="49" t="s">
        <v>27800</v>
      </c>
      <c r="C29764" s="49" t="s">
        <v>213</v>
      </c>
    </row>
    <row r="29765" spans="2:3" hidden="1">
      <c r="B29765" s="49" t="s">
        <v>27801</v>
      </c>
      <c r="C29765" s="49" t="s">
        <v>213</v>
      </c>
    </row>
    <row r="29766" spans="2:3" hidden="1">
      <c r="B29766" s="49" t="s">
        <v>27802</v>
      </c>
      <c r="C29766" s="49" t="s">
        <v>213</v>
      </c>
    </row>
    <row r="29767" spans="2:3" hidden="1">
      <c r="B29767" s="49" t="s">
        <v>27803</v>
      </c>
      <c r="C29767" s="49" t="s">
        <v>213</v>
      </c>
    </row>
    <row r="29768" spans="2:3" hidden="1">
      <c r="B29768" s="49" t="s">
        <v>27804</v>
      </c>
      <c r="C29768" s="49" t="s">
        <v>213</v>
      </c>
    </row>
    <row r="29769" spans="2:3" hidden="1">
      <c r="B29769" s="49" t="s">
        <v>27805</v>
      </c>
      <c r="C29769" s="49" t="s">
        <v>214</v>
      </c>
    </row>
    <row r="29770" spans="2:3" hidden="1">
      <c r="B29770" s="49" t="s">
        <v>27806</v>
      </c>
      <c r="C29770" s="49" t="s">
        <v>213</v>
      </c>
    </row>
    <row r="29771" spans="2:3" hidden="1">
      <c r="B29771" s="49" t="s">
        <v>27807</v>
      </c>
      <c r="C29771" s="49" t="s">
        <v>213</v>
      </c>
    </row>
    <row r="29772" spans="2:3" hidden="1">
      <c r="B29772" s="49" t="s">
        <v>27808</v>
      </c>
      <c r="C29772" s="49" t="s">
        <v>213</v>
      </c>
    </row>
    <row r="29773" spans="2:3" hidden="1">
      <c r="B29773" s="49" t="s">
        <v>27809</v>
      </c>
      <c r="C29773" s="49" t="s">
        <v>213</v>
      </c>
    </row>
    <row r="29774" spans="2:3" hidden="1">
      <c r="B29774" s="49" t="s">
        <v>27810</v>
      </c>
      <c r="C29774" s="49" t="s">
        <v>213</v>
      </c>
    </row>
    <row r="29775" spans="2:3" hidden="1">
      <c r="B29775" s="49" t="s">
        <v>27811</v>
      </c>
      <c r="C29775" s="49" t="s">
        <v>213</v>
      </c>
    </row>
    <row r="29776" spans="2:3" hidden="1">
      <c r="B29776" s="49" t="s">
        <v>27812</v>
      </c>
      <c r="C29776" s="49" t="s">
        <v>213</v>
      </c>
    </row>
    <row r="29777" spans="2:3" hidden="1">
      <c r="B29777" s="49" t="s">
        <v>27813</v>
      </c>
      <c r="C29777" s="49" t="s">
        <v>213</v>
      </c>
    </row>
    <row r="29778" spans="2:3" hidden="1">
      <c r="B29778" s="49" t="s">
        <v>27814</v>
      </c>
      <c r="C29778" s="49" t="s">
        <v>213</v>
      </c>
    </row>
    <row r="29779" spans="2:3" hidden="1">
      <c r="B29779" s="49" t="s">
        <v>27815</v>
      </c>
      <c r="C29779" s="49" t="s">
        <v>213</v>
      </c>
    </row>
    <row r="29780" spans="2:3" hidden="1">
      <c r="B29780" s="49" t="s">
        <v>27816</v>
      </c>
      <c r="C29780" s="49" t="s">
        <v>213</v>
      </c>
    </row>
    <row r="29781" spans="2:3" hidden="1">
      <c r="B29781" s="49" t="s">
        <v>27817</v>
      </c>
      <c r="C29781" s="49" t="s">
        <v>213</v>
      </c>
    </row>
    <row r="29782" spans="2:3" hidden="1">
      <c r="B29782" s="49" t="s">
        <v>27818</v>
      </c>
      <c r="C29782" s="49" t="s">
        <v>213</v>
      </c>
    </row>
    <row r="29783" spans="2:3" hidden="1">
      <c r="B29783" s="49" t="s">
        <v>27819</v>
      </c>
      <c r="C29783" s="49" t="s">
        <v>213</v>
      </c>
    </row>
    <row r="29784" spans="2:3" hidden="1">
      <c r="B29784" s="49" t="s">
        <v>27820</v>
      </c>
      <c r="C29784" s="49" t="s">
        <v>214</v>
      </c>
    </row>
    <row r="29785" spans="2:3" hidden="1">
      <c r="B29785" s="49" t="s">
        <v>27821</v>
      </c>
      <c r="C29785" s="49" t="s">
        <v>213</v>
      </c>
    </row>
    <row r="29786" spans="2:3" hidden="1">
      <c r="B29786" s="49" t="s">
        <v>27822</v>
      </c>
      <c r="C29786" s="49" t="s">
        <v>213</v>
      </c>
    </row>
    <row r="29787" spans="2:3" hidden="1">
      <c r="B29787" s="49" t="s">
        <v>27823</v>
      </c>
      <c r="C29787" s="49" t="s">
        <v>213</v>
      </c>
    </row>
    <row r="29788" spans="2:3" hidden="1">
      <c r="B29788" s="49" t="s">
        <v>27824</v>
      </c>
      <c r="C29788" s="49" t="s">
        <v>213</v>
      </c>
    </row>
    <row r="29789" spans="2:3" hidden="1">
      <c r="B29789" s="49" t="s">
        <v>27825</v>
      </c>
      <c r="C29789" s="49" t="s">
        <v>213</v>
      </c>
    </row>
    <row r="29790" spans="2:3" hidden="1">
      <c r="B29790" s="49" t="s">
        <v>27826</v>
      </c>
      <c r="C29790" s="49" t="s">
        <v>213</v>
      </c>
    </row>
    <row r="29791" spans="2:3" hidden="1">
      <c r="B29791" s="49" t="s">
        <v>27827</v>
      </c>
      <c r="C29791" s="49" t="s">
        <v>213</v>
      </c>
    </row>
    <row r="29792" spans="2:3" hidden="1">
      <c r="B29792" s="49" t="s">
        <v>27828</v>
      </c>
      <c r="C29792" s="49" t="s">
        <v>213</v>
      </c>
    </row>
    <row r="29793" spans="2:3" hidden="1">
      <c r="B29793" s="49" t="s">
        <v>27829</v>
      </c>
      <c r="C29793" s="49" t="s">
        <v>214</v>
      </c>
    </row>
    <row r="29794" spans="2:3" hidden="1">
      <c r="B29794" s="49" t="s">
        <v>27830</v>
      </c>
      <c r="C29794" s="49" t="s">
        <v>213</v>
      </c>
    </row>
    <row r="29795" spans="2:3" hidden="1">
      <c r="B29795" s="49" t="s">
        <v>27831</v>
      </c>
      <c r="C29795" s="49" t="s">
        <v>213</v>
      </c>
    </row>
    <row r="29796" spans="2:3" hidden="1">
      <c r="B29796" s="49" t="s">
        <v>27832</v>
      </c>
      <c r="C29796" s="49" t="s">
        <v>213</v>
      </c>
    </row>
    <row r="29797" spans="2:3" hidden="1">
      <c r="B29797" s="49" t="s">
        <v>27833</v>
      </c>
      <c r="C29797" s="49" t="s">
        <v>213</v>
      </c>
    </row>
    <row r="29798" spans="2:3" hidden="1">
      <c r="B29798" s="49" t="s">
        <v>27834</v>
      </c>
      <c r="C29798" s="49" t="s">
        <v>213</v>
      </c>
    </row>
    <row r="29799" spans="2:3" hidden="1">
      <c r="B29799" s="49" t="s">
        <v>27835</v>
      </c>
      <c r="C29799" s="49" t="s">
        <v>213</v>
      </c>
    </row>
    <row r="29800" spans="2:3" hidden="1">
      <c r="B29800" s="49" t="s">
        <v>27836</v>
      </c>
      <c r="C29800" s="49" t="s">
        <v>213</v>
      </c>
    </row>
    <row r="29801" spans="2:3" hidden="1">
      <c r="B29801" s="49" t="s">
        <v>27837</v>
      </c>
      <c r="C29801" s="49" t="s">
        <v>213</v>
      </c>
    </row>
    <row r="29802" spans="2:3" hidden="1">
      <c r="B29802" s="49" t="s">
        <v>27838</v>
      </c>
      <c r="C29802" s="49" t="s">
        <v>213</v>
      </c>
    </row>
    <row r="29803" spans="2:3" hidden="1">
      <c r="B29803" s="49" t="s">
        <v>27839</v>
      </c>
      <c r="C29803" s="49" t="s">
        <v>213</v>
      </c>
    </row>
    <row r="29804" spans="2:3" hidden="1">
      <c r="B29804" s="49" t="s">
        <v>27840</v>
      </c>
      <c r="C29804" s="49" t="s">
        <v>213</v>
      </c>
    </row>
    <row r="29805" spans="2:3" hidden="1">
      <c r="B29805" s="49" t="s">
        <v>27841</v>
      </c>
      <c r="C29805" s="49" t="s">
        <v>213</v>
      </c>
    </row>
    <row r="29806" spans="2:3" hidden="1">
      <c r="B29806" s="49" t="s">
        <v>27842</v>
      </c>
      <c r="C29806" s="49" t="s">
        <v>213</v>
      </c>
    </row>
    <row r="29807" spans="2:3" hidden="1">
      <c r="B29807" s="49" t="s">
        <v>27843</v>
      </c>
      <c r="C29807" s="49" t="s">
        <v>213</v>
      </c>
    </row>
    <row r="29808" spans="2:3" hidden="1">
      <c r="B29808" s="49" t="s">
        <v>27844</v>
      </c>
      <c r="C29808" s="49" t="s">
        <v>213</v>
      </c>
    </row>
    <row r="29809" spans="2:3" hidden="1">
      <c r="B29809" s="49" t="s">
        <v>27845</v>
      </c>
      <c r="C29809" s="49" t="s">
        <v>213</v>
      </c>
    </row>
    <row r="29810" spans="2:3" hidden="1">
      <c r="B29810" s="49" t="s">
        <v>27846</v>
      </c>
      <c r="C29810" s="49" t="s">
        <v>213</v>
      </c>
    </row>
    <row r="29811" spans="2:3" hidden="1">
      <c r="B29811" s="49" t="s">
        <v>27847</v>
      </c>
      <c r="C29811" s="49" t="s">
        <v>213</v>
      </c>
    </row>
    <row r="29812" spans="2:3" hidden="1">
      <c r="B29812" s="49" t="s">
        <v>27848</v>
      </c>
      <c r="C29812" s="49" t="s">
        <v>213</v>
      </c>
    </row>
    <row r="29813" spans="2:3" hidden="1">
      <c r="B29813" s="49" t="s">
        <v>27849</v>
      </c>
      <c r="C29813" s="49" t="s">
        <v>213</v>
      </c>
    </row>
    <row r="29814" spans="2:3" hidden="1">
      <c r="B29814" s="49" t="s">
        <v>27850</v>
      </c>
      <c r="C29814" s="49" t="s">
        <v>213</v>
      </c>
    </row>
    <row r="29815" spans="2:3" hidden="1">
      <c r="B29815" s="49" t="s">
        <v>27851</v>
      </c>
      <c r="C29815" s="49" t="s">
        <v>213</v>
      </c>
    </row>
    <row r="29816" spans="2:3" hidden="1">
      <c r="B29816" s="49" t="s">
        <v>27852</v>
      </c>
      <c r="C29816" s="49" t="s">
        <v>213</v>
      </c>
    </row>
    <row r="29817" spans="2:3" hidden="1">
      <c r="B29817" s="49" t="s">
        <v>27853</v>
      </c>
      <c r="C29817" s="49" t="s">
        <v>213</v>
      </c>
    </row>
    <row r="29818" spans="2:3" hidden="1">
      <c r="B29818" s="49" t="s">
        <v>27854</v>
      </c>
      <c r="C29818" s="49" t="s">
        <v>213</v>
      </c>
    </row>
    <row r="29819" spans="2:3" hidden="1">
      <c r="B29819" s="49" t="s">
        <v>27855</v>
      </c>
      <c r="C29819" s="49" t="s">
        <v>213</v>
      </c>
    </row>
    <row r="29820" spans="2:3" hidden="1">
      <c r="B29820" s="49" t="s">
        <v>27856</v>
      </c>
      <c r="C29820" s="49" t="s">
        <v>213</v>
      </c>
    </row>
    <row r="29821" spans="2:3" hidden="1">
      <c r="B29821" s="49" t="s">
        <v>27857</v>
      </c>
      <c r="C29821" s="49" t="s">
        <v>213</v>
      </c>
    </row>
    <row r="29822" spans="2:3" hidden="1">
      <c r="B29822" s="49" t="s">
        <v>27858</v>
      </c>
      <c r="C29822" s="49" t="s">
        <v>213</v>
      </c>
    </row>
    <row r="29823" spans="2:3" hidden="1">
      <c r="B29823" s="49" t="s">
        <v>27859</v>
      </c>
      <c r="C29823" s="49" t="s">
        <v>213</v>
      </c>
    </row>
    <row r="29824" spans="2:3" hidden="1">
      <c r="B29824" s="49" t="s">
        <v>27860</v>
      </c>
      <c r="C29824" s="49" t="s">
        <v>213</v>
      </c>
    </row>
    <row r="29825" spans="2:3" hidden="1">
      <c r="B29825" s="49" t="s">
        <v>27861</v>
      </c>
      <c r="C29825" s="49" t="s">
        <v>213</v>
      </c>
    </row>
    <row r="29826" spans="2:3" hidden="1">
      <c r="B29826" s="49" t="s">
        <v>27862</v>
      </c>
      <c r="C29826" s="49" t="s">
        <v>213</v>
      </c>
    </row>
    <row r="29827" spans="2:3" hidden="1">
      <c r="B29827" s="49" t="s">
        <v>27863</v>
      </c>
      <c r="C29827" s="49" t="s">
        <v>213</v>
      </c>
    </row>
    <row r="29828" spans="2:3" hidden="1">
      <c r="B29828" s="49" t="s">
        <v>27864</v>
      </c>
      <c r="C29828" s="49" t="s">
        <v>213</v>
      </c>
    </row>
    <row r="29829" spans="2:3" hidden="1">
      <c r="B29829" s="49" t="s">
        <v>27865</v>
      </c>
      <c r="C29829" s="49" t="s">
        <v>213</v>
      </c>
    </row>
    <row r="29830" spans="2:3" hidden="1">
      <c r="B29830" s="49" t="s">
        <v>27866</v>
      </c>
      <c r="C29830" s="49" t="s">
        <v>213</v>
      </c>
    </row>
    <row r="29831" spans="2:3" hidden="1">
      <c r="B29831" s="49" t="s">
        <v>27867</v>
      </c>
      <c r="C29831" s="49" t="s">
        <v>213</v>
      </c>
    </row>
    <row r="29832" spans="2:3" hidden="1">
      <c r="B29832" s="49" t="s">
        <v>27868</v>
      </c>
      <c r="C29832" s="49" t="s">
        <v>213</v>
      </c>
    </row>
    <row r="29833" spans="2:3" hidden="1">
      <c r="B29833" s="49" t="s">
        <v>27869</v>
      </c>
      <c r="C29833" s="49" t="s">
        <v>213</v>
      </c>
    </row>
    <row r="29834" spans="2:3" hidden="1">
      <c r="B29834" s="49" t="s">
        <v>27870</v>
      </c>
      <c r="C29834" s="49" t="s">
        <v>213</v>
      </c>
    </row>
    <row r="29835" spans="2:3" hidden="1">
      <c r="B29835" s="49" t="s">
        <v>27871</v>
      </c>
      <c r="C29835" s="49" t="s">
        <v>213</v>
      </c>
    </row>
    <row r="29836" spans="2:3" hidden="1">
      <c r="B29836" s="49" t="s">
        <v>27872</v>
      </c>
      <c r="C29836" s="49" t="s">
        <v>213</v>
      </c>
    </row>
    <row r="29837" spans="2:3" hidden="1">
      <c r="B29837" s="49" t="s">
        <v>27873</v>
      </c>
      <c r="C29837" s="49" t="s">
        <v>213</v>
      </c>
    </row>
    <row r="29838" spans="2:3" hidden="1">
      <c r="B29838" s="49" t="s">
        <v>27874</v>
      </c>
      <c r="C29838" s="49" t="s">
        <v>213</v>
      </c>
    </row>
    <row r="29839" spans="2:3" hidden="1">
      <c r="B29839" s="49" t="s">
        <v>27875</v>
      </c>
      <c r="C29839" s="49" t="s">
        <v>213</v>
      </c>
    </row>
    <row r="29840" spans="2:3" hidden="1">
      <c r="B29840" s="49" t="s">
        <v>27876</v>
      </c>
      <c r="C29840" s="49" t="s">
        <v>213</v>
      </c>
    </row>
    <row r="29841" spans="2:3" hidden="1">
      <c r="B29841" s="49" t="s">
        <v>27877</v>
      </c>
      <c r="C29841" s="49" t="s">
        <v>213</v>
      </c>
    </row>
    <row r="29842" spans="2:3" hidden="1">
      <c r="B29842" s="49" t="s">
        <v>27878</v>
      </c>
      <c r="C29842" s="49" t="s">
        <v>213</v>
      </c>
    </row>
    <row r="29843" spans="2:3" hidden="1">
      <c r="B29843" s="49" t="s">
        <v>27879</v>
      </c>
      <c r="C29843" s="49" t="s">
        <v>213</v>
      </c>
    </row>
    <row r="29844" spans="2:3" hidden="1">
      <c r="B29844" s="49" t="s">
        <v>27880</v>
      </c>
      <c r="C29844" s="49" t="s">
        <v>213</v>
      </c>
    </row>
    <row r="29845" spans="2:3" hidden="1">
      <c r="B29845" s="49" t="s">
        <v>27881</v>
      </c>
      <c r="C29845" s="49" t="s">
        <v>213</v>
      </c>
    </row>
    <row r="29846" spans="2:3" hidden="1">
      <c r="B29846" s="49" t="s">
        <v>27882</v>
      </c>
      <c r="C29846" s="49" t="s">
        <v>213</v>
      </c>
    </row>
    <row r="29847" spans="2:3" hidden="1">
      <c r="B29847" s="49" t="s">
        <v>27883</v>
      </c>
      <c r="C29847" s="49" t="s">
        <v>214</v>
      </c>
    </row>
    <row r="29848" spans="2:3" hidden="1">
      <c r="B29848" s="49" t="s">
        <v>27884</v>
      </c>
      <c r="C29848" s="49" t="s">
        <v>213</v>
      </c>
    </row>
    <row r="29849" spans="2:3" hidden="1">
      <c r="B29849" s="49" t="s">
        <v>27885</v>
      </c>
      <c r="C29849" s="49" t="s">
        <v>213</v>
      </c>
    </row>
    <row r="29850" spans="2:3" hidden="1">
      <c r="B29850" s="49" t="s">
        <v>27886</v>
      </c>
      <c r="C29850" s="49" t="s">
        <v>213</v>
      </c>
    </row>
    <row r="29851" spans="2:3" hidden="1">
      <c r="B29851" s="49" t="s">
        <v>27887</v>
      </c>
      <c r="C29851" s="49" t="s">
        <v>213</v>
      </c>
    </row>
    <row r="29852" spans="2:3" hidden="1">
      <c r="B29852" s="49" t="s">
        <v>27888</v>
      </c>
      <c r="C29852" s="49" t="s">
        <v>213</v>
      </c>
    </row>
    <row r="29853" spans="2:3" hidden="1">
      <c r="B29853" s="49" t="s">
        <v>27889</v>
      </c>
      <c r="C29853" s="49" t="s">
        <v>213</v>
      </c>
    </row>
    <row r="29854" spans="2:3" hidden="1">
      <c r="B29854" s="49" t="s">
        <v>27890</v>
      </c>
      <c r="C29854" s="49" t="s">
        <v>213</v>
      </c>
    </row>
    <row r="29855" spans="2:3" hidden="1">
      <c r="B29855" s="49" t="s">
        <v>27891</v>
      </c>
      <c r="C29855" s="49" t="s">
        <v>213</v>
      </c>
    </row>
    <row r="29856" spans="2:3" hidden="1">
      <c r="B29856" s="49" t="s">
        <v>27892</v>
      </c>
      <c r="C29856" s="49" t="s">
        <v>213</v>
      </c>
    </row>
    <row r="29857" spans="2:3" hidden="1">
      <c r="B29857" s="49" t="s">
        <v>27893</v>
      </c>
      <c r="C29857" s="49" t="s">
        <v>213</v>
      </c>
    </row>
    <row r="29858" spans="2:3" hidden="1">
      <c r="B29858" s="49" t="s">
        <v>27894</v>
      </c>
      <c r="C29858" s="49" t="s">
        <v>213</v>
      </c>
    </row>
    <row r="29859" spans="2:3" hidden="1">
      <c r="B29859" s="49" t="s">
        <v>27895</v>
      </c>
      <c r="C29859" s="49" t="s">
        <v>213</v>
      </c>
    </row>
    <row r="29860" spans="2:3" hidden="1">
      <c r="B29860" s="49" t="s">
        <v>27896</v>
      </c>
      <c r="C29860" s="49" t="s">
        <v>213</v>
      </c>
    </row>
    <row r="29861" spans="2:3" hidden="1">
      <c r="B29861" s="49" t="s">
        <v>27897</v>
      </c>
      <c r="C29861" s="49" t="s">
        <v>213</v>
      </c>
    </row>
    <row r="29862" spans="2:3" hidden="1">
      <c r="B29862" s="49" t="s">
        <v>27898</v>
      </c>
      <c r="C29862" s="49" t="s">
        <v>213</v>
      </c>
    </row>
    <row r="29863" spans="2:3" hidden="1">
      <c r="B29863" s="49" t="s">
        <v>27899</v>
      </c>
      <c r="C29863" s="49" t="s">
        <v>213</v>
      </c>
    </row>
    <row r="29864" spans="2:3" hidden="1">
      <c r="B29864" s="49" t="s">
        <v>27900</v>
      </c>
      <c r="C29864" s="49" t="s">
        <v>213</v>
      </c>
    </row>
    <row r="29865" spans="2:3" hidden="1">
      <c r="B29865" s="49" t="s">
        <v>27901</v>
      </c>
      <c r="C29865" s="49" t="s">
        <v>213</v>
      </c>
    </row>
    <row r="29866" spans="2:3" hidden="1">
      <c r="B29866" s="49" t="s">
        <v>27902</v>
      </c>
      <c r="C29866" s="49" t="s">
        <v>213</v>
      </c>
    </row>
    <row r="29867" spans="2:3" hidden="1">
      <c r="B29867" s="49" t="s">
        <v>27903</v>
      </c>
      <c r="C29867" s="49" t="s">
        <v>213</v>
      </c>
    </row>
    <row r="29868" spans="2:3" hidden="1">
      <c r="B29868" s="49" t="s">
        <v>27904</v>
      </c>
      <c r="C29868" s="49" t="s">
        <v>213</v>
      </c>
    </row>
    <row r="29869" spans="2:3" hidden="1">
      <c r="B29869" s="49" t="s">
        <v>27905</v>
      </c>
      <c r="C29869" s="49" t="s">
        <v>213</v>
      </c>
    </row>
    <row r="29870" spans="2:3" hidden="1">
      <c r="B29870" s="49" t="s">
        <v>27906</v>
      </c>
      <c r="C29870" s="49" t="s">
        <v>213</v>
      </c>
    </row>
    <row r="29871" spans="2:3" hidden="1">
      <c r="B29871" s="49" t="s">
        <v>27907</v>
      </c>
      <c r="C29871" s="49" t="s">
        <v>213</v>
      </c>
    </row>
    <row r="29872" spans="2:3" hidden="1">
      <c r="B29872" s="49" t="s">
        <v>27908</v>
      </c>
      <c r="C29872" s="49" t="s">
        <v>213</v>
      </c>
    </row>
    <row r="29873" spans="2:3" hidden="1">
      <c r="B29873" s="49" t="s">
        <v>27909</v>
      </c>
      <c r="C29873" s="49" t="s">
        <v>213</v>
      </c>
    </row>
    <row r="29874" spans="2:3" hidden="1">
      <c r="B29874" s="49" t="s">
        <v>27910</v>
      </c>
      <c r="C29874" s="49" t="s">
        <v>213</v>
      </c>
    </row>
    <row r="29875" spans="2:3" hidden="1">
      <c r="B29875" s="49" t="s">
        <v>27911</v>
      </c>
      <c r="C29875" s="49" t="s">
        <v>213</v>
      </c>
    </row>
    <row r="29876" spans="2:3" hidden="1">
      <c r="B29876" s="49" t="s">
        <v>27912</v>
      </c>
      <c r="C29876" s="49" t="s">
        <v>213</v>
      </c>
    </row>
    <row r="29877" spans="2:3" hidden="1">
      <c r="B29877" s="49" t="s">
        <v>27913</v>
      </c>
      <c r="C29877" s="49" t="s">
        <v>213</v>
      </c>
    </row>
    <row r="29878" spans="2:3" hidden="1">
      <c r="B29878" s="49" t="s">
        <v>27914</v>
      </c>
      <c r="C29878" s="49" t="s">
        <v>213</v>
      </c>
    </row>
    <row r="29879" spans="2:3" hidden="1">
      <c r="B29879" s="49" t="s">
        <v>27915</v>
      </c>
      <c r="C29879" s="49" t="s">
        <v>213</v>
      </c>
    </row>
    <row r="29880" spans="2:3" hidden="1">
      <c r="B29880" s="49" t="s">
        <v>27916</v>
      </c>
      <c r="C29880" s="49" t="s">
        <v>213</v>
      </c>
    </row>
    <row r="29881" spans="2:3" hidden="1">
      <c r="B29881" s="49" t="s">
        <v>27917</v>
      </c>
      <c r="C29881" s="49" t="s">
        <v>213</v>
      </c>
    </row>
    <row r="29882" spans="2:3" hidden="1">
      <c r="B29882" s="49" t="s">
        <v>27918</v>
      </c>
      <c r="C29882" s="49" t="s">
        <v>213</v>
      </c>
    </row>
    <row r="29883" spans="2:3" hidden="1">
      <c r="B29883" s="49" t="s">
        <v>27919</v>
      </c>
      <c r="C29883" s="49" t="s">
        <v>213</v>
      </c>
    </row>
    <row r="29884" spans="2:3" hidden="1">
      <c r="B29884" s="49" t="s">
        <v>27920</v>
      </c>
      <c r="C29884" s="49" t="s">
        <v>213</v>
      </c>
    </row>
    <row r="29885" spans="2:3" hidden="1">
      <c r="B29885" s="49" t="s">
        <v>27921</v>
      </c>
      <c r="C29885" s="49" t="s">
        <v>213</v>
      </c>
    </row>
    <row r="29886" spans="2:3" hidden="1">
      <c r="B29886" s="49" t="s">
        <v>27922</v>
      </c>
      <c r="C29886" s="49" t="s">
        <v>213</v>
      </c>
    </row>
    <row r="29887" spans="2:3" hidden="1">
      <c r="B29887" s="49" t="s">
        <v>27923</v>
      </c>
      <c r="C29887" s="49" t="s">
        <v>213</v>
      </c>
    </row>
    <row r="29888" spans="2:3" hidden="1">
      <c r="B29888" s="49" t="s">
        <v>27924</v>
      </c>
      <c r="C29888" s="49" t="s">
        <v>213</v>
      </c>
    </row>
    <row r="29889" spans="2:3" hidden="1">
      <c r="B29889" s="49" t="s">
        <v>27925</v>
      </c>
      <c r="C29889" s="49" t="s">
        <v>213</v>
      </c>
    </row>
    <row r="29890" spans="2:3" hidden="1">
      <c r="B29890" s="49" t="s">
        <v>27926</v>
      </c>
      <c r="C29890" s="49" t="s">
        <v>213</v>
      </c>
    </row>
    <row r="29891" spans="2:3" hidden="1">
      <c r="B29891" s="49" t="s">
        <v>27927</v>
      </c>
      <c r="C29891" s="49" t="s">
        <v>213</v>
      </c>
    </row>
    <row r="29892" spans="2:3" hidden="1">
      <c r="B29892" s="49" t="s">
        <v>27928</v>
      </c>
      <c r="C29892" s="49" t="s">
        <v>213</v>
      </c>
    </row>
    <row r="29893" spans="2:3" hidden="1">
      <c r="B29893" s="49" t="s">
        <v>27929</v>
      </c>
      <c r="C29893" s="49" t="s">
        <v>213</v>
      </c>
    </row>
    <row r="29894" spans="2:3" hidden="1">
      <c r="B29894" s="49" t="s">
        <v>27930</v>
      </c>
      <c r="C29894" s="49" t="s">
        <v>213</v>
      </c>
    </row>
    <row r="29895" spans="2:3" hidden="1">
      <c r="B29895" s="49" t="s">
        <v>27931</v>
      </c>
      <c r="C29895" s="49" t="s">
        <v>213</v>
      </c>
    </row>
    <row r="29896" spans="2:3" hidden="1">
      <c r="B29896" s="49" t="s">
        <v>27932</v>
      </c>
      <c r="C29896" s="49" t="s">
        <v>213</v>
      </c>
    </row>
    <row r="29897" spans="2:3" hidden="1">
      <c r="B29897" s="49" t="s">
        <v>27933</v>
      </c>
      <c r="C29897" s="49" t="s">
        <v>213</v>
      </c>
    </row>
    <row r="29898" spans="2:3" hidden="1">
      <c r="B29898" s="49" t="s">
        <v>27934</v>
      </c>
      <c r="C29898" s="49" t="s">
        <v>213</v>
      </c>
    </row>
    <row r="29899" spans="2:3" hidden="1">
      <c r="B29899" s="49" t="s">
        <v>27935</v>
      </c>
      <c r="C29899" s="49" t="s">
        <v>213</v>
      </c>
    </row>
    <row r="29900" spans="2:3" hidden="1">
      <c r="B29900" s="49" t="s">
        <v>27936</v>
      </c>
      <c r="C29900" s="49" t="s">
        <v>213</v>
      </c>
    </row>
    <row r="29901" spans="2:3" hidden="1">
      <c r="B29901" s="49" t="s">
        <v>27937</v>
      </c>
      <c r="C29901" s="49" t="s">
        <v>214</v>
      </c>
    </row>
    <row r="29902" spans="2:3" hidden="1">
      <c r="B29902" s="49" t="s">
        <v>27938</v>
      </c>
      <c r="C29902" s="49" t="s">
        <v>213</v>
      </c>
    </row>
    <row r="29903" spans="2:3" hidden="1">
      <c r="B29903" s="49" t="s">
        <v>27939</v>
      </c>
      <c r="C29903" s="49" t="s">
        <v>213</v>
      </c>
    </row>
    <row r="29904" spans="2:3" hidden="1">
      <c r="B29904" s="49" t="s">
        <v>27940</v>
      </c>
      <c r="C29904" s="49" t="s">
        <v>213</v>
      </c>
    </row>
    <row r="29905" spans="2:3" hidden="1">
      <c r="B29905" s="49" t="s">
        <v>27941</v>
      </c>
      <c r="C29905" s="49" t="s">
        <v>213</v>
      </c>
    </row>
    <row r="29906" spans="2:3" hidden="1">
      <c r="B29906" s="49" t="s">
        <v>27942</v>
      </c>
      <c r="C29906" s="49" t="s">
        <v>213</v>
      </c>
    </row>
    <row r="29907" spans="2:3" hidden="1">
      <c r="B29907" s="49" t="s">
        <v>27943</v>
      </c>
      <c r="C29907" s="49" t="s">
        <v>213</v>
      </c>
    </row>
    <row r="29908" spans="2:3" hidden="1">
      <c r="B29908" s="49" t="s">
        <v>27944</v>
      </c>
      <c r="C29908" s="49" t="s">
        <v>213</v>
      </c>
    </row>
    <row r="29909" spans="2:3" hidden="1">
      <c r="B29909" s="49" t="s">
        <v>27945</v>
      </c>
      <c r="C29909" s="49" t="s">
        <v>213</v>
      </c>
    </row>
    <row r="29910" spans="2:3" hidden="1">
      <c r="B29910" s="49" t="s">
        <v>27946</v>
      </c>
      <c r="C29910" s="49" t="s">
        <v>213</v>
      </c>
    </row>
    <row r="29911" spans="2:3" hidden="1">
      <c r="B29911" s="49" t="s">
        <v>27947</v>
      </c>
      <c r="C29911" s="49" t="s">
        <v>213</v>
      </c>
    </row>
    <row r="29912" spans="2:3" hidden="1">
      <c r="B29912" s="49" t="s">
        <v>27948</v>
      </c>
      <c r="C29912" s="49" t="s">
        <v>213</v>
      </c>
    </row>
    <row r="29913" spans="2:3" hidden="1">
      <c r="B29913" s="49" t="s">
        <v>27949</v>
      </c>
      <c r="C29913" s="49" t="s">
        <v>213</v>
      </c>
    </row>
    <row r="29914" spans="2:3" hidden="1">
      <c r="B29914" s="49" t="s">
        <v>27950</v>
      </c>
      <c r="C29914" s="49" t="s">
        <v>213</v>
      </c>
    </row>
    <row r="29915" spans="2:3" hidden="1">
      <c r="B29915" s="49" t="s">
        <v>27951</v>
      </c>
      <c r="C29915" s="49" t="s">
        <v>213</v>
      </c>
    </row>
    <row r="29916" spans="2:3" hidden="1">
      <c r="B29916" s="49" t="s">
        <v>27952</v>
      </c>
      <c r="C29916" s="49" t="s">
        <v>213</v>
      </c>
    </row>
    <row r="29917" spans="2:3" hidden="1">
      <c r="B29917" s="49" t="s">
        <v>27953</v>
      </c>
      <c r="C29917" s="49" t="s">
        <v>213</v>
      </c>
    </row>
    <row r="29918" spans="2:3" hidden="1">
      <c r="B29918" s="49" t="s">
        <v>27954</v>
      </c>
      <c r="C29918" s="49" t="s">
        <v>213</v>
      </c>
    </row>
    <row r="29919" spans="2:3" hidden="1">
      <c r="B29919" s="49" t="s">
        <v>27955</v>
      </c>
      <c r="C29919" s="49" t="s">
        <v>213</v>
      </c>
    </row>
    <row r="29920" spans="2:3" hidden="1">
      <c r="B29920" s="49" t="s">
        <v>27956</v>
      </c>
      <c r="C29920" s="49" t="s">
        <v>213</v>
      </c>
    </row>
    <row r="29921" spans="2:3" hidden="1">
      <c r="B29921" s="49" t="s">
        <v>27957</v>
      </c>
      <c r="C29921" s="49" t="s">
        <v>213</v>
      </c>
    </row>
    <row r="29922" spans="2:3" hidden="1">
      <c r="B29922" s="49" t="s">
        <v>27958</v>
      </c>
      <c r="C29922" s="49" t="s">
        <v>213</v>
      </c>
    </row>
    <row r="29923" spans="2:3" hidden="1">
      <c r="B29923" s="49" t="s">
        <v>27959</v>
      </c>
      <c r="C29923" s="49" t="s">
        <v>213</v>
      </c>
    </row>
    <row r="29924" spans="2:3" hidden="1">
      <c r="B29924" s="49" t="s">
        <v>27960</v>
      </c>
      <c r="C29924" s="49" t="s">
        <v>213</v>
      </c>
    </row>
    <row r="29925" spans="2:3" hidden="1">
      <c r="B29925" s="49" t="s">
        <v>27961</v>
      </c>
      <c r="C29925" s="49" t="s">
        <v>213</v>
      </c>
    </row>
    <row r="29926" spans="2:3" hidden="1">
      <c r="B29926" s="49" t="s">
        <v>27962</v>
      </c>
      <c r="C29926" s="49" t="s">
        <v>213</v>
      </c>
    </row>
    <row r="29927" spans="2:3" hidden="1">
      <c r="B29927" s="49" t="s">
        <v>27963</v>
      </c>
      <c r="C29927" s="49" t="s">
        <v>213</v>
      </c>
    </row>
    <row r="29928" spans="2:3" hidden="1">
      <c r="B29928" s="49" t="s">
        <v>27964</v>
      </c>
      <c r="C29928" s="49" t="s">
        <v>211</v>
      </c>
    </row>
    <row r="29929" spans="2:3" hidden="1">
      <c r="B29929" s="49" t="s">
        <v>27965</v>
      </c>
      <c r="C29929" s="49" t="s">
        <v>210</v>
      </c>
    </row>
    <row r="29930" spans="2:3" hidden="1">
      <c r="B29930" s="49" t="s">
        <v>27966</v>
      </c>
      <c r="C29930" s="49" t="s">
        <v>210</v>
      </c>
    </row>
    <row r="29931" spans="2:3" hidden="1">
      <c r="B29931" s="49" t="s">
        <v>27967</v>
      </c>
      <c r="C29931" s="49" t="s">
        <v>211</v>
      </c>
    </row>
    <row r="29932" spans="2:3" hidden="1">
      <c r="B29932" s="49" t="s">
        <v>27968</v>
      </c>
      <c r="C29932" s="49" t="s">
        <v>210</v>
      </c>
    </row>
    <row r="29933" spans="2:3" hidden="1">
      <c r="B29933" s="49" t="s">
        <v>27969</v>
      </c>
      <c r="C29933" s="49" t="s">
        <v>210</v>
      </c>
    </row>
    <row r="29934" spans="2:3" hidden="1">
      <c r="B29934" s="49" t="s">
        <v>27970</v>
      </c>
      <c r="C29934" s="49" t="s">
        <v>211</v>
      </c>
    </row>
    <row r="29935" spans="2:3" hidden="1">
      <c r="B29935" s="49" t="s">
        <v>27971</v>
      </c>
      <c r="C29935" s="49" t="s">
        <v>210</v>
      </c>
    </row>
    <row r="29936" spans="2:3" hidden="1">
      <c r="B29936" s="49" t="s">
        <v>27972</v>
      </c>
      <c r="C29936" s="49" t="s">
        <v>210</v>
      </c>
    </row>
    <row r="29937" spans="2:3" hidden="1">
      <c r="B29937" s="49" t="s">
        <v>27973</v>
      </c>
      <c r="C29937" s="49" t="s">
        <v>210</v>
      </c>
    </row>
    <row r="29938" spans="2:3" hidden="1">
      <c r="B29938" s="49" t="s">
        <v>27974</v>
      </c>
      <c r="C29938" s="49" t="s">
        <v>210</v>
      </c>
    </row>
    <row r="29939" spans="2:3" hidden="1">
      <c r="B29939" s="49" t="s">
        <v>27975</v>
      </c>
      <c r="C29939" s="49" t="s">
        <v>210</v>
      </c>
    </row>
    <row r="29940" spans="2:3" hidden="1">
      <c r="B29940" s="49" t="s">
        <v>27976</v>
      </c>
      <c r="C29940" s="49" t="s">
        <v>210</v>
      </c>
    </row>
    <row r="29941" spans="2:3" hidden="1">
      <c r="B29941" s="49" t="s">
        <v>27977</v>
      </c>
      <c r="C29941" s="49" t="s">
        <v>210</v>
      </c>
    </row>
    <row r="29942" spans="2:3" hidden="1">
      <c r="B29942" s="49" t="s">
        <v>27978</v>
      </c>
      <c r="C29942" s="49" t="s">
        <v>210</v>
      </c>
    </row>
    <row r="29943" spans="2:3" hidden="1">
      <c r="B29943" s="49" t="s">
        <v>27979</v>
      </c>
      <c r="C29943" s="49" t="s">
        <v>210</v>
      </c>
    </row>
    <row r="29944" spans="2:3" hidden="1">
      <c r="B29944" s="49" t="s">
        <v>27980</v>
      </c>
      <c r="C29944" s="49" t="s">
        <v>210</v>
      </c>
    </row>
    <row r="29945" spans="2:3" hidden="1">
      <c r="B29945" s="49" t="s">
        <v>27981</v>
      </c>
      <c r="C29945" s="49" t="s">
        <v>210</v>
      </c>
    </row>
    <row r="29946" spans="2:3" hidden="1">
      <c r="B29946" s="49" t="s">
        <v>27982</v>
      </c>
      <c r="C29946" s="49" t="s">
        <v>210</v>
      </c>
    </row>
    <row r="29947" spans="2:3" hidden="1">
      <c r="B29947" s="49" t="s">
        <v>27983</v>
      </c>
      <c r="C29947" s="49" t="s">
        <v>210</v>
      </c>
    </row>
    <row r="29948" spans="2:3" hidden="1">
      <c r="B29948" s="49" t="s">
        <v>27984</v>
      </c>
      <c r="C29948" s="49" t="s">
        <v>210</v>
      </c>
    </row>
    <row r="29949" spans="2:3" hidden="1">
      <c r="B29949" s="49" t="s">
        <v>27985</v>
      </c>
      <c r="C29949" s="49" t="s">
        <v>210</v>
      </c>
    </row>
    <row r="29950" spans="2:3" hidden="1">
      <c r="B29950" s="49" t="s">
        <v>27986</v>
      </c>
      <c r="C29950" s="49" t="s">
        <v>210</v>
      </c>
    </row>
    <row r="29951" spans="2:3" hidden="1">
      <c r="B29951" s="49" t="s">
        <v>27987</v>
      </c>
      <c r="C29951" s="49" t="s">
        <v>210</v>
      </c>
    </row>
    <row r="29952" spans="2:3" hidden="1">
      <c r="B29952" s="49" t="s">
        <v>27988</v>
      </c>
      <c r="C29952" s="49" t="s">
        <v>210</v>
      </c>
    </row>
    <row r="29953" spans="2:3" hidden="1">
      <c r="B29953" s="49" t="s">
        <v>27989</v>
      </c>
      <c r="C29953" s="49" t="s">
        <v>210</v>
      </c>
    </row>
    <row r="29954" spans="2:3" hidden="1">
      <c r="B29954" s="49" t="s">
        <v>27990</v>
      </c>
      <c r="C29954" s="49" t="s">
        <v>210</v>
      </c>
    </row>
    <row r="29955" spans="2:3" hidden="1">
      <c r="B29955" s="49" t="s">
        <v>27991</v>
      </c>
      <c r="C29955" s="49" t="s">
        <v>211</v>
      </c>
    </row>
    <row r="29956" spans="2:3" hidden="1">
      <c r="B29956" s="49" t="s">
        <v>27992</v>
      </c>
      <c r="C29956" s="49" t="s">
        <v>210</v>
      </c>
    </row>
    <row r="29957" spans="2:3" hidden="1">
      <c r="B29957" s="49" t="s">
        <v>27993</v>
      </c>
      <c r="C29957" s="49" t="s">
        <v>210</v>
      </c>
    </row>
    <row r="29958" spans="2:3" hidden="1">
      <c r="B29958" s="49" t="s">
        <v>27994</v>
      </c>
      <c r="C29958" s="49" t="s">
        <v>211</v>
      </c>
    </row>
    <row r="29959" spans="2:3" hidden="1">
      <c r="B29959" s="49" t="s">
        <v>27995</v>
      </c>
      <c r="C29959" s="49" t="s">
        <v>210</v>
      </c>
    </row>
    <row r="29960" spans="2:3" hidden="1">
      <c r="B29960" s="49" t="s">
        <v>27996</v>
      </c>
      <c r="C29960" s="49" t="s">
        <v>210</v>
      </c>
    </row>
    <row r="29961" spans="2:3" hidden="1">
      <c r="B29961" s="49" t="s">
        <v>27997</v>
      </c>
      <c r="C29961" s="49" t="s">
        <v>210</v>
      </c>
    </row>
    <row r="29962" spans="2:3" hidden="1">
      <c r="B29962" s="49" t="s">
        <v>27998</v>
      </c>
      <c r="C29962" s="49" t="s">
        <v>210</v>
      </c>
    </row>
    <row r="29963" spans="2:3" hidden="1">
      <c r="B29963" s="49" t="s">
        <v>27999</v>
      </c>
      <c r="C29963" s="49" t="s">
        <v>210</v>
      </c>
    </row>
    <row r="29964" spans="2:3" hidden="1">
      <c r="B29964" s="49" t="s">
        <v>28000</v>
      </c>
      <c r="C29964" s="49" t="s">
        <v>210</v>
      </c>
    </row>
    <row r="29965" spans="2:3" hidden="1">
      <c r="B29965" s="49" t="s">
        <v>28001</v>
      </c>
      <c r="C29965" s="49" t="s">
        <v>210</v>
      </c>
    </row>
    <row r="29966" spans="2:3" hidden="1">
      <c r="B29966" s="49" t="s">
        <v>28002</v>
      </c>
      <c r="C29966" s="49" t="s">
        <v>210</v>
      </c>
    </row>
    <row r="29967" spans="2:3" hidden="1">
      <c r="B29967" s="49" t="s">
        <v>28003</v>
      </c>
      <c r="C29967" s="49" t="s">
        <v>210</v>
      </c>
    </row>
    <row r="29968" spans="2:3" hidden="1">
      <c r="B29968" s="49" t="s">
        <v>28004</v>
      </c>
      <c r="C29968" s="49" t="s">
        <v>210</v>
      </c>
    </row>
    <row r="29969" spans="2:3" hidden="1">
      <c r="B29969" s="49" t="s">
        <v>28005</v>
      </c>
      <c r="C29969" s="49" t="s">
        <v>210</v>
      </c>
    </row>
    <row r="29970" spans="2:3" hidden="1">
      <c r="B29970" s="49" t="s">
        <v>28006</v>
      </c>
      <c r="C29970" s="49" t="s">
        <v>210</v>
      </c>
    </row>
    <row r="29971" spans="2:3" hidden="1">
      <c r="B29971" s="49" t="s">
        <v>28007</v>
      </c>
      <c r="C29971" s="49" t="s">
        <v>210</v>
      </c>
    </row>
    <row r="29972" spans="2:3" hidden="1">
      <c r="B29972" s="49" t="s">
        <v>28008</v>
      </c>
      <c r="C29972" s="49" t="s">
        <v>210</v>
      </c>
    </row>
    <row r="29973" spans="2:3" hidden="1">
      <c r="B29973" s="49" t="s">
        <v>28009</v>
      </c>
      <c r="C29973" s="49" t="s">
        <v>210</v>
      </c>
    </row>
    <row r="29974" spans="2:3" hidden="1">
      <c r="B29974" s="49" t="s">
        <v>28010</v>
      </c>
      <c r="C29974" s="49" t="s">
        <v>210</v>
      </c>
    </row>
    <row r="29975" spans="2:3" hidden="1">
      <c r="B29975" s="49" t="s">
        <v>28011</v>
      </c>
      <c r="C29975" s="49" t="s">
        <v>210</v>
      </c>
    </row>
    <row r="29976" spans="2:3" hidden="1">
      <c r="B29976" s="49" t="s">
        <v>28012</v>
      </c>
      <c r="C29976" s="49" t="s">
        <v>210</v>
      </c>
    </row>
    <row r="29977" spans="2:3" hidden="1">
      <c r="B29977" s="49" t="s">
        <v>28013</v>
      </c>
      <c r="C29977" s="49" t="s">
        <v>210</v>
      </c>
    </row>
    <row r="29978" spans="2:3" hidden="1">
      <c r="B29978" s="49" t="s">
        <v>28014</v>
      </c>
      <c r="C29978" s="49" t="s">
        <v>210</v>
      </c>
    </row>
    <row r="29979" spans="2:3" hidden="1">
      <c r="B29979" s="49" t="s">
        <v>28015</v>
      </c>
      <c r="C29979" s="49" t="s">
        <v>210</v>
      </c>
    </row>
    <row r="29980" spans="2:3" hidden="1">
      <c r="B29980" s="49" t="s">
        <v>28016</v>
      </c>
      <c r="C29980" s="49" t="s">
        <v>210</v>
      </c>
    </row>
    <row r="29981" spans="2:3" hidden="1">
      <c r="B29981" s="49" t="s">
        <v>28017</v>
      </c>
      <c r="C29981" s="49" t="s">
        <v>210</v>
      </c>
    </row>
    <row r="29982" spans="2:3" hidden="1">
      <c r="B29982" s="49" t="s">
        <v>28018</v>
      </c>
      <c r="C29982" s="49" t="s">
        <v>211</v>
      </c>
    </row>
    <row r="29983" spans="2:3" hidden="1">
      <c r="B29983" s="49" t="s">
        <v>28019</v>
      </c>
      <c r="C29983" s="49" t="s">
        <v>211</v>
      </c>
    </row>
    <row r="29984" spans="2:3" hidden="1">
      <c r="B29984" s="49" t="s">
        <v>28020</v>
      </c>
      <c r="C29984" s="49" t="s">
        <v>211</v>
      </c>
    </row>
    <row r="29985" spans="2:3" hidden="1">
      <c r="B29985" s="49" t="s">
        <v>28021</v>
      </c>
      <c r="C29985" s="49" t="s">
        <v>210</v>
      </c>
    </row>
    <row r="29986" spans="2:3" hidden="1">
      <c r="B29986" s="49" t="s">
        <v>28022</v>
      </c>
      <c r="C29986" s="49" t="s">
        <v>210</v>
      </c>
    </row>
    <row r="29987" spans="2:3" hidden="1">
      <c r="B29987" s="49" t="s">
        <v>28023</v>
      </c>
      <c r="C29987" s="49" t="s">
        <v>210</v>
      </c>
    </row>
    <row r="29988" spans="2:3" hidden="1">
      <c r="B29988" s="49" t="s">
        <v>28024</v>
      </c>
      <c r="C29988" s="49" t="s">
        <v>211</v>
      </c>
    </row>
    <row r="29989" spans="2:3" hidden="1">
      <c r="B29989" s="49" t="s">
        <v>28025</v>
      </c>
      <c r="C29989" s="49" t="s">
        <v>210</v>
      </c>
    </row>
    <row r="29990" spans="2:3" hidden="1">
      <c r="B29990" s="49" t="s">
        <v>28026</v>
      </c>
      <c r="C29990" s="49" t="s">
        <v>210</v>
      </c>
    </row>
    <row r="29991" spans="2:3" hidden="1">
      <c r="B29991" s="49" t="s">
        <v>28027</v>
      </c>
      <c r="C29991" s="49" t="s">
        <v>210</v>
      </c>
    </row>
    <row r="29992" spans="2:3" hidden="1">
      <c r="B29992" s="49" t="s">
        <v>28028</v>
      </c>
      <c r="C29992" s="49" t="s">
        <v>210</v>
      </c>
    </row>
    <row r="29993" spans="2:3" hidden="1">
      <c r="B29993" s="49" t="s">
        <v>28029</v>
      </c>
      <c r="C29993" s="49" t="s">
        <v>210</v>
      </c>
    </row>
    <row r="29994" spans="2:3" hidden="1">
      <c r="B29994" s="49" t="s">
        <v>28030</v>
      </c>
      <c r="C29994" s="49" t="s">
        <v>210</v>
      </c>
    </row>
    <row r="29995" spans="2:3" hidden="1">
      <c r="B29995" s="49" t="s">
        <v>28031</v>
      </c>
      <c r="C29995" s="49" t="s">
        <v>210</v>
      </c>
    </row>
    <row r="29996" spans="2:3" hidden="1">
      <c r="B29996" s="49" t="s">
        <v>28032</v>
      </c>
      <c r="C29996" s="49" t="s">
        <v>210</v>
      </c>
    </row>
    <row r="29997" spans="2:3" hidden="1">
      <c r="B29997" s="49" t="s">
        <v>28033</v>
      </c>
      <c r="C29997" s="49" t="s">
        <v>210</v>
      </c>
    </row>
    <row r="29998" spans="2:3" hidden="1">
      <c r="B29998" s="49" t="s">
        <v>28034</v>
      </c>
      <c r="C29998" s="49" t="s">
        <v>210</v>
      </c>
    </row>
    <row r="29999" spans="2:3" hidden="1">
      <c r="B29999" s="49" t="s">
        <v>28035</v>
      </c>
      <c r="C29999" s="49" t="s">
        <v>210</v>
      </c>
    </row>
    <row r="30000" spans="2:3" hidden="1">
      <c r="B30000" s="49" t="s">
        <v>28036</v>
      </c>
      <c r="C30000" s="49" t="s">
        <v>211</v>
      </c>
    </row>
    <row r="30001" spans="2:3" hidden="1">
      <c r="B30001" s="49" t="s">
        <v>28037</v>
      </c>
      <c r="C30001" s="49" t="s">
        <v>210</v>
      </c>
    </row>
    <row r="30002" spans="2:3" hidden="1">
      <c r="B30002" s="49" t="s">
        <v>28038</v>
      </c>
      <c r="C30002" s="49" t="s">
        <v>210</v>
      </c>
    </row>
    <row r="30003" spans="2:3" hidden="1">
      <c r="B30003" s="49" t="s">
        <v>28039</v>
      </c>
      <c r="C30003" s="49" t="s">
        <v>210</v>
      </c>
    </row>
    <row r="30004" spans="2:3" hidden="1">
      <c r="B30004" s="49" t="s">
        <v>28040</v>
      </c>
      <c r="C30004" s="49" t="s">
        <v>210</v>
      </c>
    </row>
    <row r="30005" spans="2:3" hidden="1">
      <c r="B30005" s="49" t="s">
        <v>28041</v>
      </c>
      <c r="C30005" s="49" t="s">
        <v>210</v>
      </c>
    </row>
    <row r="30006" spans="2:3" hidden="1">
      <c r="B30006" s="49" t="s">
        <v>28042</v>
      </c>
      <c r="C30006" s="49" t="s">
        <v>210</v>
      </c>
    </row>
    <row r="30007" spans="2:3" hidden="1">
      <c r="B30007" s="49" t="s">
        <v>28043</v>
      </c>
      <c r="C30007" s="49" t="s">
        <v>210</v>
      </c>
    </row>
    <row r="30008" spans="2:3" hidden="1">
      <c r="B30008" s="49" t="s">
        <v>28044</v>
      </c>
      <c r="C30008" s="49" t="s">
        <v>208</v>
      </c>
    </row>
    <row r="30009" spans="2:3" hidden="1">
      <c r="B30009" s="49" t="s">
        <v>28045</v>
      </c>
      <c r="C30009" s="49" t="s">
        <v>214</v>
      </c>
    </row>
    <row r="30010" spans="2:3" hidden="1">
      <c r="B30010" s="49" t="s">
        <v>28046</v>
      </c>
      <c r="C30010" s="49" t="s">
        <v>214</v>
      </c>
    </row>
    <row r="30011" spans="2:3" hidden="1">
      <c r="B30011" s="49" t="s">
        <v>28047</v>
      </c>
      <c r="C30011" s="49" t="s">
        <v>214</v>
      </c>
    </row>
    <row r="30012" spans="2:3" hidden="1">
      <c r="B30012" s="49" t="s">
        <v>28048</v>
      </c>
      <c r="C30012" s="49" t="s">
        <v>214</v>
      </c>
    </row>
    <row r="30013" spans="2:3" hidden="1">
      <c r="B30013" s="49" t="s">
        <v>28049</v>
      </c>
      <c r="C30013" s="49" t="s">
        <v>214</v>
      </c>
    </row>
    <row r="30014" spans="2:3" hidden="1">
      <c r="B30014" s="49" t="s">
        <v>28050</v>
      </c>
      <c r="C30014" s="49" t="s">
        <v>214</v>
      </c>
    </row>
    <row r="30015" spans="2:3" hidden="1">
      <c r="B30015" s="49" t="s">
        <v>28051</v>
      </c>
      <c r="C30015" s="49" t="s">
        <v>214</v>
      </c>
    </row>
    <row r="30016" spans="2:3" hidden="1">
      <c r="B30016" s="49" t="s">
        <v>28052</v>
      </c>
      <c r="C30016" s="49" t="s">
        <v>214</v>
      </c>
    </row>
    <row r="30017" spans="2:3" hidden="1">
      <c r="B30017" s="49" t="s">
        <v>28053</v>
      </c>
      <c r="C30017" s="49" t="s">
        <v>214</v>
      </c>
    </row>
    <row r="30018" spans="2:3" hidden="1">
      <c r="B30018" s="49" t="s">
        <v>28054</v>
      </c>
      <c r="C30018" s="49" t="s">
        <v>214</v>
      </c>
    </row>
    <row r="30019" spans="2:3" hidden="1">
      <c r="B30019" s="49" t="s">
        <v>28055</v>
      </c>
      <c r="C30019" s="49" t="s">
        <v>214</v>
      </c>
    </row>
    <row r="30020" spans="2:3" hidden="1">
      <c r="B30020" s="49" t="s">
        <v>28056</v>
      </c>
      <c r="C30020" s="49" t="s">
        <v>214</v>
      </c>
    </row>
    <row r="30021" spans="2:3" hidden="1">
      <c r="B30021" s="49" t="s">
        <v>28057</v>
      </c>
      <c r="C30021" s="49" t="s">
        <v>213</v>
      </c>
    </row>
    <row r="30022" spans="2:3" hidden="1">
      <c r="B30022" s="49" t="s">
        <v>28058</v>
      </c>
      <c r="C30022" s="49" t="s">
        <v>213</v>
      </c>
    </row>
    <row r="30023" spans="2:3" hidden="1">
      <c r="B30023" s="49" t="s">
        <v>28059</v>
      </c>
      <c r="C30023" s="49" t="s">
        <v>214</v>
      </c>
    </row>
    <row r="30024" spans="2:3" hidden="1">
      <c r="B30024" s="49" t="s">
        <v>28060</v>
      </c>
      <c r="C30024" s="49" t="s">
        <v>214</v>
      </c>
    </row>
    <row r="30025" spans="2:3" hidden="1">
      <c r="B30025" s="49" t="s">
        <v>28061</v>
      </c>
      <c r="C30025" s="49" t="s">
        <v>214</v>
      </c>
    </row>
    <row r="30026" spans="2:3" hidden="1">
      <c r="B30026" s="49" t="s">
        <v>28062</v>
      </c>
      <c r="C30026" s="49" t="s">
        <v>214</v>
      </c>
    </row>
    <row r="30027" spans="2:3" hidden="1">
      <c r="B30027" s="49" t="s">
        <v>28063</v>
      </c>
      <c r="C30027" s="49" t="s">
        <v>214</v>
      </c>
    </row>
    <row r="30028" spans="2:3" hidden="1">
      <c r="B30028" s="49" t="s">
        <v>28064</v>
      </c>
      <c r="C30028" s="49" t="s">
        <v>213</v>
      </c>
    </row>
    <row r="30029" spans="2:3" hidden="1">
      <c r="B30029" s="49" t="s">
        <v>28065</v>
      </c>
      <c r="C30029" s="49" t="s">
        <v>213</v>
      </c>
    </row>
    <row r="30030" spans="2:3" hidden="1">
      <c r="B30030" s="49" t="s">
        <v>28066</v>
      </c>
      <c r="C30030" s="49" t="s">
        <v>213</v>
      </c>
    </row>
    <row r="30031" spans="2:3" hidden="1">
      <c r="B30031" s="49" t="s">
        <v>28067</v>
      </c>
      <c r="C30031" s="49" t="s">
        <v>214</v>
      </c>
    </row>
    <row r="30032" spans="2:3" hidden="1">
      <c r="B30032" s="49" t="s">
        <v>28068</v>
      </c>
      <c r="C30032" s="49" t="s">
        <v>213</v>
      </c>
    </row>
    <row r="30033" spans="2:3" hidden="1">
      <c r="B30033" s="49" t="s">
        <v>28069</v>
      </c>
      <c r="C30033" s="49" t="s">
        <v>213</v>
      </c>
    </row>
    <row r="30034" spans="2:3" hidden="1">
      <c r="B30034" s="49" t="s">
        <v>28070</v>
      </c>
      <c r="C30034" s="49" t="s">
        <v>213</v>
      </c>
    </row>
    <row r="30035" spans="2:3" hidden="1">
      <c r="B30035" s="49" t="s">
        <v>28071</v>
      </c>
      <c r="C30035" s="49" t="s">
        <v>213</v>
      </c>
    </row>
    <row r="30036" spans="2:3" hidden="1">
      <c r="B30036" s="49" t="s">
        <v>28072</v>
      </c>
      <c r="C30036" s="49" t="s">
        <v>213</v>
      </c>
    </row>
    <row r="30037" spans="2:3" hidden="1">
      <c r="B30037" s="49" t="s">
        <v>28073</v>
      </c>
      <c r="C30037" s="49" t="s">
        <v>213</v>
      </c>
    </row>
    <row r="30038" spans="2:3" hidden="1">
      <c r="B30038" s="49" t="s">
        <v>28074</v>
      </c>
      <c r="C30038" s="49" t="s">
        <v>214</v>
      </c>
    </row>
    <row r="30039" spans="2:3" hidden="1">
      <c r="B30039" s="49" t="s">
        <v>28075</v>
      </c>
      <c r="C30039" s="49" t="s">
        <v>214</v>
      </c>
    </row>
    <row r="30040" spans="2:3" hidden="1">
      <c r="B30040" s="49" t="s">
        <v>28076</v>
      </c>
      <c r="C30040" s="49" t="s">
        <v>214</v>
      </c>
    </row>
    <row r="30041" spans="2:3" hidden="1">
      <c r="B30041" s="49" t="s">
        <v>28077</v>
      </c>
      <c r="C30041" s="49" t="s">
        <v>214</v>
      </c>
    </row>
    <row r="30042" spans="2:3" hidden="1">
      <c r="B30042" s="49" t="s">
        <v>28078</v>
      </c>
      <c r="C30042" s="49" t="s">
        <v>214</v>
      </c>
    </row>
    <row r="30043" spans="2:3" hidden="1">
      <c r="B30043" s="49" t="s">
        <v>28079</v>
      </c>
      <c r="C30043" s="49" t="s">
        <v>213</v>
      </c>
    </row>
    <row r="30044" spans="2:3" hidden="1">
      <c r="B30044" s="49" t="s">
        <v>28080</v>
      </c>
      <c r="C30044" s="49" t="s">
        <v>213</v>
      </c>
    </row>
    <row r="30045" spans="2:3" hidden="1">
      <c r="B30045" s="49" t="s">
        <v>28081</v>
      </c>
      <c r="C30045" s="49" t="s">
        <v>213</v>
      </c>
    </row>
    <row r="30046" spans="2:3" hidden="1">
      <c r="B30046" s="49" t="s">
        <v>28082</v>
      </c>
      <c r="C30046" s="49" t="s">
        <v>214</v>
      </c>
    </row>
    <row r="30047" spans="2:3" hidden="1">
      <c r="B30047" s="49" t="s">
        <v>28083</v>
      </c>
      <c r="C30047" s="49" t="s">
        <v>213</v>
      </c>
    </row>
    <row r="30048" spans="2:3" hidden="1">
      <c r="B30048" s="49" t="s">
        <v>28084</v>
      </c>
      <c r="C30048" s="49" t="s">
        <v>213</v>
      </c>
    </row>
    <row r="30049" spans="2:3" hidden="1">
      <c r="B30049" s="49" t="s">
        <v>28085</v>
      </c>
      <c r="C30049" s="49" t="s">
        <v>213</v>
      </c>
    </row>
    <row r="30050" spans="2:3" hidden="1">
      <c r="B30050" s="49" t="s">
        <v>28086</v>
      </c>
      <c r="C30050" s="49" t="s">
        <v>213</v>
      </c>
    </row>
    <row r="30051" spans="2:3" hidden="1">
      <c r="B30051" s="49" t="s">
        <v>28087</v>
      </c>
      <c r="C30051" s="49" t="s">
        <v>213</v>
      </c>
    </row>
    <row r="30052" spans="2:3" hidden="1">
      <c r="B30052" s="49" t="s">
        <v>28088</v>
      </c>
      <c r="C30052" s="49" t="s">
        <v>213</v>
      </c>
    </row>
    <row r="30053" spans="2:3" hidden="1">
      <c r="B30053" s="49" t="s">
        <v>28089</v>
      </c>
      <c r="C30053" s="49" t="s">
        <v>214</v>
      </c>
    </row>
    <row r="30054" spans="2:3" hidden="1">
      <c r="B30054" s="49" t="s">
        <v>28090</v>
      </c>
      <c r="C30054" s="49" t="s">
        <v>214</v>
      </c>
    </row>
    <row r="30055" spans="2:3" hidden="1">
      <c r="B30055" s="49" t="s">
        <v>28091</v>
      </c>
      <c r="C30055" s="49" t="s">
        <v>214</v>
      </c>
    </row>
    <row r="30056" spans="2:3" hidden="1">
      <c r="B30056" s="49" t="s">
        <v>28092</v>
      </c>
      <c r="C30056" s="49" t="s">
        <v>214</v>
      </c>
    </row>
    <row r="30057" spans="2:3" hidden="1">
      <c r="B30057" s="49" t="s">
        <v>28093</v>
      </c>
      <c r="C30057" s="49" t="s">
        <v>213</v>
      </c>
    </row>
    <row r="30058" spans="2:3" hidden="1">
      <c r="B30058" s="49" t="s">
        <v>28094</v>
      </c>
      <c r="C30058" s="49" t="s">
        <v>213</v>
      </c>
    </row>
    <row r="30059" spans="2:3" hidden="1">
      <c r="B30059" s="49" t="s">
        <v>28095</v>
      </c>
      <c r="C30059" s="49" t="s">
        <v>214</v>
      </c>
    </row>
    <row r="30060" spans="2:3" hidden="1">
      <c r="B30060" s="49" t="s">
        <v>28096</v>
      </c>
      <c r="C30060" s="49" t="s">
        <v>213</v>
      </c>
    </row>
    <row r="30061" spans="2:3" hidden="1">
      <c r="B30061" s="49" t="s">
        <v>28097</v>
      </c>
      <c r="C30061" s="49" t="s">
        <v>213</v>
      </c>
    </row>
    <row r="30062" spans="2:3" hidden="1">
      <c r="B30062" s="49" t="s">
        <v>28098</v>
      </c>
      <c r="C30062" s="49" t="s">
        <v>214</v>
      </c>
    </row>
    <row r="30063" spans="2:3" hidden="1">
      <c r="B30063" s="49" t="s">
        <v>28099</v>
      </c>
      <c r="C30063" s="49" t="s">
        <v>214</v>
      </c>
    </row>
    <row r="30064" spans="2:3" hidden="1">
      <c r="B30064" s="49" t="s">
        <v>28100</v>
      </c>
      <c r="C30064" s="49" t="s">
        <v>214</v>
      </c>
    </row>
    <row r="30065" spans="2:3" hidden="1">
      <c r="B30065" s="49" t="s">
        <v>28101</v>
      </c>
      <c r="C30065" s="49" t="s">
        <v>214</v>
      </c>
    </row>
    <row r="30066" spans="2:3" hidden="1">
      <c r="B30066" s="49" t="s">
        <v>28102</v>
      </c>
      <c r="C30066" s="49" t="s">
        <v>214</v>
      </c>
    </row>
    <row r="30067" spans="2:3" hidden="1">
      <c r="B30067" s="49" t="s">
        <v>28103</v>
      </c>
      <c r="C30067" s="49" t="s">
        <v>213</v>
      </c>
    </row>
    <row r="30068" spans="2:3" hidden="1">
      <c r="B30068" s="49" t="s">
        <v>28104</v>
      </c>
      <c r="C30068" s="49" t="s">
        <v>213</v>
      </c>
    </row>
    <row r="30069" spans="2:3" hidden="1">
      <c r="B30069" s="49" t="s">
        <v>28105</v>
      </c>
      <c r="C30069" s="49" t="s">
        <v>213</v>
      </c>
    </row>
    <row r="30070" spans="2:3" hidden="1">
      <c r="B30070" s="49" t="s">
        <v>28106</v>
      </c>
      <c r="C30070" s="49" t="s">
        <v>214</v>
      </c>
    </row>
    <row r="30071" spans="2:3" hidden="1">
      <c r="B30071" s="49" t="s">
        <v>28107</v>
      </c>
      <c r="C30071" s="49" t="s">
        <v>213</v>
      </c>
    </row>
    <row r="30072" spans="2:3" hidden="1">
      <c r="B30072" s="49" t="s">
        <v>28108</v>
      </c>
      <c r="C30072" s="49" t="s">
        <v>213</v>
      </c>
    </row>
    <row r="30073" spans="2:3" hidden="1">
      <c r="B30073" s="49" t="s">
        <v>28109</v>
      </c>
      <c r="C30073" s="49" t="s">
        <v>213</v>
      </c>
    </row>
    <row r="30074" spans="2:3" hidden="1">
      <c r="B30074" s="49" t="s">
        <v>28110</v>
      </c>
      <c r="C30074" s="49" t="s">
        <v>213</v>
      </c>
    </row>
    <row r="30075" spans="2:3" hidden="1">
      <c r="B30075" s="49" t="s">
        <v>28111</v>
      </c>
      <c r="C30075" s="49" t="s">
        <v>213</v>
      </c>
    </row>
    <row r="30076" spans="2:3" hidden="1">
      <c r="B30076" s="49" t="s">
        <v>28112</v>
      </c>
      <c r="C30076" s="49" t="s">
        <v>213</v>
      </c>
    </row>
    <row r="30077" spans="2:3" hidden="1">
      <c r="B30077" s="49" t="s">
        <v>28113</v>
      </c>
      <c r="C30077" s="49" t="s">
        <v>214</v>
      </c>
    </row>
    <row r="30078" spans="2:3" hidden="1">
      <c r="B30078" s="49" t="s">
        <v>28114</v>
      </c>
      <c r="C30078" s="49" t="s">
        <v>213</v>
      </c>
    </row>
    <row r="30079" spans="2:3" hidden="1">
      <c r="B30079" s="49" t="s">
        <v>28115</v>
      </c>
      <c r="C30079" s="49" t="s">
        <v>213</v>
      </c>
    </row>
    <row r="30080" spans="2:3" hidden="1">
      <c r="B30080" s="49" t="s">
        <v>28116</v>
      </c>
      <c r="C30080" s="49" t="s">
        <v>213</v>
      </c>
    </row>
    <row r="30081" spans="2:3" hidden="1">
      <c r="B30081" s="49" t="s">
        <v>28117</v>
      </c>
      <c r="C30081" s="49" t="s">
        <v>213</v>
      </c>
    </row>
    <row r="30082" spans="2:3" hidden="1">
      <c r="B30082" s="49" t="s">
        <v>28118</v>
      </c>
      <c r="C30082" s="49" t="s">
        <v>213</v>
      </c>
    </row>
    <row r="30083" spans="2:3" hidden="1">
      <c r="B30083" s="49" t="s">
        <v>28119</v>
      </c>
      <c r="C30083" s="49" t="s">
        <v>213</v>
      </c>
    </row>
    <row r="30084" spans="2:3" hidden="1">
      <c r="B30084" s="49" t="s">
        <v>28120</v>
      </c>
      <c r="C30084" s="49" t="s">
        <v>213</v>
      </c>
    </row>
    <row r="30085" spans="2:3" hidden="1">
      <c r="B30085" s="49" t="s">
        <v>28121</v>
      </c>
      <c r="C30085" s="49" t="s">
        <v>213</v>
      </c>
    </row>
    <row r="30086" spans="2:3" hidden="1">
      <c r="B30086" s="49" t="s">
        <v>28122</v>
      </c>
      <c r="C30086" s="49" t="s">
        <v>213</v>
      </c>
    </row>
    <row r="30087" spans="2:3" hidden="1">
      <c r="B30087" s="49" t="s">
        <v>28123</v>
      </c>
      <c r="C30087" s="49" t="s">
        <v>213</v>
      </c>
    </row>
    <row r="30088" spans="2:3" hidden="1">
      <c r="B30088" s="49" t="s">
        <v>28124</v>
      </c>
      <c r="C30088" s="49" t="s">
        <v>213</v>
      </c>
    </row>
    <row r="30089" spans="2:3" hidden="1">
      <c r="B30089" s="49" t="s">
        <v>28125</v>
      </c>
      <c r="C30089" s="49" t="s">
        <v>213</v>
      </c>
    </row>
    <row r="30090" spans="2:3" hidden="1">
      <c r="B30090" s="49" t="s">
        <v>28126</v>
      </c>
      <c r="C30090" s="49" t="s">
        <v>213</v>
      </c>
    </row>
    <row r="30091" spans="2:3" hidden="1">
      <c r="B30091" s="49" t="s">
        <v>28127</v>
      </c>
      <c r="C30091" s="49" t="s">
        <v>213</v>
      </c>
    </row>
    <row r="30092" spans="2:3" hidden="1">
      <c r="B30092" s="49" t="s">
        <v>28128</v>
      </c>
      <c r="C30092" s="49" t="s">
        <v>214</v>
      </c>
    </row>
    <row r="30093" spans="2:3" hidden="1">
      <c r="B30093" s="49" t="s">
        <v>28129</v>
      </c>
      <c r="C30093" s="49" t="s">
        <v>213</v>
      </c>
    </row>
    <row r="30094" spans="2:3" hidden="1">
      <c r="B30094" s="49" t="s">
        <v>28130</v>
      </c>
      <c r="C30094" s="49" t="s">
        <v>213</v>
      </c>
    </row>
    <row r="30095" spans="2:3" hidden="1">
      <c r="B30095" s="49" t="s">
        <v>28131</v>
      </c>
      <c r="C30095" s="49" t="s">
        <v>213</v>
      </c>
    </row>
    <row r="30096" spans="2:3" hidden="1">
      <c r="B30096" s="49" t="s">
        <v>28132</v>
      </c>
      <c r="C30096" s="49" t="s">
        <v>213</v>
      </c>
    </row>
    <row r="30097" spans="2:3" hidden="1">
      <c r="B30097" s="49" t="s">
        <v>28133</v>
      </c>
      <c r="C30097" s="49" t="s">
        <v>213</v>
      </c>
    </row>
    <row r="30098" spans="2:3" hidden="1">
      <c r="B30098" s="49" t="s">
        <v>28134</v>
      </c>
      <c r="C30098" s="49" t="s">
        <v>213</v>
      </c>
    </row>
    <row r="30099" spans="2:3" hidden="1">
      <c r="B30099" s="49" t="s">
        <v>28135</v>
      </c>
      <c r="C30099" s="49" t="s">
        <v>213</v>
      </c>
    </row>
    <row r="30100" spans="2:3" hidden="1">
      <c r="B30100" s="49" t="s">
        <v>28136</v>
      </c>
      <c r="C30100" s="49" t="s">
        <v>213</v>
      </c>
    </row>
    <row r="30101" spans="2:3" hidden="1">
      <c r="B30101" s="49" t="s">
        <v>28137</v>
      </c>
      <c r="C30101" s="49" t="s">
        <v>213</v>
      </c>
    </row>
    <row r="30102" spans="2:3" hidden="1">
      <c r="B30102" s="49" t="s">
        <v>28138</v>
      </c>
      <c r="C30102" s="49" t="s">
        <v>213</v>
      </c>
    </row>
    <row r="30103" spans="2:3" hidden="1">
      <c r="B30103" s="49" t="s">
        <v>28139</v>
      </c>
      <c r="C30103" s="49" t="s">
        <v>213</v>
      </c>
    </row>
    <row r="30104" spans="2:3" hidden="1">
      <c r="B30104" s="49" t="s">
        <v>28140</v>
      </c>
      <c r="C30104" s="49" t="s">
        <v>213</v>
      </c>
    </row>
    <row r="30105" spans="2:3" hidden="1">
      <c r="B30105" s="49" t="s">
        <v>28141</v>
      </c>
      <c r="C30105" s="49" t="s">
        <v>213</v>
      </c>
    </row>
    <row r="30106" spans="2:3" hidden="1">
      <c r="B30106" s="49" t="s">
        <v>28142</v>
      </c>
      <c r="C30106" s="49" t="s">
        <v>213</v>
      </c>
    </row>
    <row r="30107" spans="2:3" hidden="1">
      <c r="B30107" s="49" t="s">
        <v>28143</v>
      </c>
      <c r="C30107" s="49" t="s">
        <v>214</v>
      </c>
    </row>
    <row r="30108" spans="2:3" hidden="1">
      <c r="B30108" s="49" t="s">
        <v>28144</v>
      </c>
      <c r="C30108" s="49" t="s">
        <v>213</v>
      </c>
    </row>
    <row r="30109" spans="2:3" hidden="1">
      <c r="B30109" s="49" t="s">
        <v>28145</v>
      </c>
      <c r="C30109" s="49" t="s">
        <v>213</v>
      </c>
    </row>
    <row r="30110" spans="2:3" hidden="1">
      <c r="B30110" s="49" t="s">
        <v>28146</v>
      </c>
      <c r="C30110" s="49" t="s">
        <v>213</v>
      </c>
    </row>
    <row r="30111" spans="2:3" hidden="1">
      <c r="B30111" s="49" t="s">
        <v>28147</v>
      </c>
      <c r="C30111" s="49" t="s">
        <v>213</v>
      </c>
    </row>
    <row r="30112" spans="2:3" hidden="1">
      <c r="B30112" s="49" t="s">
        <v>28148</v>
      </c>
      <c r="C30112" s="49" t="s">
        <v>213</v>
      </c>
    </row>
    <row r="30113" spans="2:3" hidden="1">
      <c r="B30113" s="49" t="s">
        <v>28149</v>
      </c>
      <c r="C30113" s="49" t="s">
        <v>213</v>
      </c>
    </row>
    <row r="30114" spans="2:3" hidden="1">
      <c r="B30114" s="49" t="s">
        <v>28150</v>
      </c>
      <c r="C30114" s="49" t="s">
        <v>213</v>
      </c>
    </row>
    <row r="30115" spans="2:3" hidden="1">
      <c r="B30115" s="49" t="s">
        <v>28151</v>
      </c>
      <c r="C30115" s="49" t="s">
        <v>213</v>
      </c>
    </row>
    <row r="30116" spans="2:3" hidden="1">
      <c r="B30116" s="49" t="s">
        <v>28152</v>
      </c>
      <c r="C30116" s="49" t="s">
        <v>214</v>
      </c>
    </row>
    <row r="30117" spans="2:3" hidden="1">
      <c r="B30117" s="49" t="s">
        <v>28153</v>
      </c>
      <c r="C30117" s="49" t="s">
        <v>214</v>
      </c>
    </row>
    <row r="30118" spans="2:3" hidden="1">
      <c r="B30118" s="49" t="s">
        <v>28154</v>
      </c>
      <c r="C30118" s="49" t="s">
        <v>214</v>
      </c>
    </row>
    <row r="30119" spans="2:3" hidden="1">
      <c r="B30119" s="49" t="s">
        <v>28155</v>
      </c>
      <c r="C30119" s="49" t="s">
        <v>214</v>
      </c>
    </row>
    <row r="30120" spans="2:3" hidden="1">
      <c r="B30120" s="49" t="s">
        <v>28156</v>
      </c>
      <c r="C30120" s="49" t="s">
        <v>214</v>
      </c>
    </row>
    <row r="30121" spans="2:3" hidden="1">
      <c r="B30121" s="49" t="s">
        <v>28157</v>
      </c>
      <c r="C30121" s="49" t="s">
        <v>213</v>
      </c>
    </row>
    <row r="30122" spans="2:3" hidden="1">
      <c r="B30122" s="49" t="s">
        <v>28158</v>
      </c>
      <c r="C30122" s="49" t="s">
        <v>213</v>
      </c>
    </row>
    <row r="30123" spans="2:3" hidden="1">
      <c r="B30123" s="49" t="s">
        <v>28159</v>
      </c>
      <c r="C30123" s="49" t="s">
        <v>213</v>
      </c>
    </row>
    <row r="30124" spans="2:3" hidden="1">
      <c r="B30124" s="49" t="s">
        <v>28160</v>
      </c>
      <c r="C30124" s="49" t="s">
        <v>214</v>
      </c>
    </row>
    <row r="30125" spans="2:3" hidden="1">
      <c r="B30125" s="49" t="s">
        <v>28161</v>
      </c>
      <c r="C30125" s="49" t="s">
        <v>213</v>
      </c>
    </row>
    <row r="30126" spans="2:3" hidden="1">
      <c r="B30126" s="49" t="s">
        <v>28162</v>
      </c>
      <c r="C30126" s="49" t="s">
        <v>213</v>
      </c>
    </row>
    <row r="30127" spans="2:3" hidden="1">
      <c r="B30127" s="49" t="s">
        <v>28163</v>
      </c>
      <c r="C30127" s="49" t="s">
        <v>213</v>
      </c>
    </row>
    <row r="30128" spans="2:3" hidden="1">
      <c r="B30128" s="49" t="s">
        <v>28164</v>
      </c>
      <c r="C30128" s="49" t="s">
        <v>213</v>
      </c>
    </row>
    <row r="30129" spans="2:3" hidden="1">
      <c r="B30129" s="49" t="s">
        <v>28165</v>
      </c>
      <c r="C30129" s="49" t="s">
        <v>213</v>
      </c>
    </row>
    <row r="30130" spans="2:3" hidden="1">
      <c r="B30130" s="49" t="s">
        <v>28166</v>
      </c>
      <c r="C30130" s="49" t="s">
        <v>213</v>
      </c>
    </row>
    <row r="30131" spans="2:3" hidden="1">
      <c r="B30131" s="49" t="s">
        <v>28167</v>
      </c>
      <c r="C30131" s="49" t="s">
        <v>214</v>
      </c>
    </row>
    <row r="30132" spans="2:3" hidden="1">
      <c r="B30132" s="49" t="s">
        <v>28168</v>
      </c>
      <c r="C30132" s="49" t="s">
        <v>213</v>
      </c>
    </row>
    <row r="30133" spans="2:3" hidden="1">
      <c r="B30133" s="49" t="s">
        <v>28169</v>
      </c>
      <c r="C30133" s="49" t="s">
        <v>213</v>
      </c>
    </row>
    <row r="30134" spans="2:3" hidden="1">
      <c r="B30134" s="49" t="s">
        <v>28170</v>
      </c>
      <c r="C30134" s="49" t="s">
        <v>213</v>
      </c>
    </row>
    <row r="30135" spans="2:3" hidden="1">
      <c r="B30135" s="49" t="s">
        <v>28171</v>
      </c>
      <c r="C30135" s="49" t="s">
        <v>213</v>
      </c>
    </row>
    <row r="30136" spans="2:3" hidden="1">
      <c r="B30136" s="49" t="s">
        <v>28172</v>
      </c>
      <c r="C30136" s="49" t="s">
        <v>213</v>
      </c>
    </row>
    <row r="30137" spans="2:3" hidden="1">
      <c r="B30137" s="49" t="s">
        <v>28173</v>
      </c>
      <c r="C30137" s="49" t="s">
        <v>213</v>
      </c>
    </row>
    <row r="30138" spans="2:3" hidden="1">
      <c r="B30138" s="49" t="s">
        <v>28174</v>
      </c>
      <c r="C30138" s="49" t="s">
        <v>213</v>
      </c>
    </row>
    <row r="30139" spans="2:3" hidden="1">
      <c r="B30139" s="49" t="s">
        <v>28175</v>
      </c>
      <c r="C30139" s="49" t="s">
        <v>213</v>
      </c>
    </row>
    <row r="30140" spans="2:3" hidden="1">
      <c r="B30140" s="49" t="s">
        <v>28176</v>
      </c>
      <c r="C30140" s="49" t="s">
        <v>213</v>
      </c>
    </row>
    <row r="30141" spans="2:3" hidden="1">
      <c r="B30141" s="49" t="s">
        <v>28177</v>
      </c>
      <c r="C30141" s="49" t="s">
        <v>213</v>
      </c>
    </row>
    <row r="30142" spans="2:3" hidden="1">
      <c r="B30142" s="49" t="s">
        <v>28178</v>
      </c>
      <c r="C30142" s="49" t="s">
        <v>213</v>
      </c>
    </row>
    <row r="30143" spans="2:3" hidden="1">
      <c r="B30143" s="49" t="s">
        <v>28179</v>
      </c>
      <c r="C30143" s="49" t="s">
        <v>213</v>
      </c>
    </row>
    <row r="30144" spans="2:3" hidden="1">
      <c r="B30144" s="49" t="s">
        <v>28180</v>
      </c>
      <c r="C30144" s="49" t="s">
        <v>213</v>
      </c>
    </row>
    <row r="30145" spans="2:3" hidden="1">
      <c r="B30145" s="49" t="s">
        <v>28181</v>
      </c>
      <c r="C30145" s="49" t="s">
        <v>213</v>
      </c>
    </row>
    <row r="30146" spans="2:3" hidden="1">
      <c r="B30146" s="49" t="s">
        <v>28182</v>
      </c>
      <c r="C30146" s="49" t="s">
        <v>214</v>
      </c>
    </row>
    <row r="30147" spans="2:3" hidden="1">
      <c r="B30147" s="49" t="s">
        <v>28183</v>
      </c>
      <c r="C30147" s="49" t="s">
        <v>213</v>
      </c>
    </row>
    <row r="30148" spans="2:3" hidden="1">
      <c r="B30148" s="49" t="s">
        <v>28184</v>
      </c>
      <c r="C30148" s="49" t="s">
        <v>213</v>
      </c>
    </row>
    <row r="30149" spans="2:3" hidden="1">
      <c r="B30149" s="49" t="s">
        <v>28185</v>
      </c>
      <c r="C30149" s="49" t="s">
        <v>213</v>
      </c>
    </row>
    <row r="30150" spans="2:3" hidden="1">
      <c r="B30150" s="49" t="s">
        <v>28186</v>
      </c>
      <c r="C30150" s="49" t="s">
        <v>213</v>
      </c>
    </row>
    <row r="30151" spans="2:3" hidden="1">
      <c r="B30151" s="49" t="s">
        <v>28187</v>
      </c>
      <c r="C30151" s="49" t="s">
        <v>213</v>
      </c>
    </row>
    <row r="30152" spans="2:3" hidden="1">
      <c r="B30152" s="49" t="s">
        <v>28188</v>
      </c>
      <c r="C30152" s="49" t="s">
        <v>213</v>
      </c>
    </row>
    <row r="30153" spans="2:3" hidden="1">
      <c r="B30153" s="49" t="s">
        <v>28189</v>
      </c>
      <c r="C30153" s="49" t="s">
        <v>213</v>
      </c>
    </row>
    <row r="30154" spans="2:3" hidden="1">
      <c r="B30154" s="49" t="s">
        <v>28190</v>
      </c>
      <c r="C30154" s="49" t="s">
        <v>213</v>
      </c>
    </row>
    <row r="30155" spans="2:3" hidden="1">
      <c r="B30155" s="49" t="s">
        <v>28191</v>
      </c>
      <c r="C30155" s="49" t="s">
        <v>213</v>
      </c>
    </row>
    <row r="30156" spans="2:3" hidden="1">
      <c r="B30156" s="49" t="s">
        <v>28192</v>
      </c>
      <c r="C30156" s="49" t="s">
        <v>213</v>
      </c>
    </row>
    <row r="30157" spans="2:3" hidden="1">
      <c r="B30157" s="49" t="s">
        <v>28193</v>
      </c>
      <c r="C30157" s="49" t="s">
        <v>213</v>
      </c>
    </row>
    <row r="30158" spans="2:3" hidden="1">
      <c r="B30158" s="49" t="s">
        <v>28194</v>
      </c>
      <c r="C30158" s="49" t="s">
        <v>213</v>
      </c>
    </row>
    <row r="30159" spans="2:3" hidden="1">
      <c r="B30159" s="49" t="s">
        <v>28195</v>
      </c>
      <c r="C30159" s="49" t="s">
        <v>213</v>
      </c>
    </row>
    <row r="30160" spans="2:3" hidden="1">
      <c r="B30160" s="49" t="s">
        <v>28196</v>
      </c>
      <c r="C30160" s="49" t="s">
        <v>213</v>
      </c>
    </row>
    <row r="30161" spans="2:3" hidden="1">
      <c r="B30161" s="49" t="s">
        <v>28197</v>
      </c>
      <c r="C30161" s="49" t="s">
        <v>214</v>
      </c>
    </row>
    <row r="30162" spans="2:3" hidden="1">
      <c r="B30162" s="49" t="s">
        <v>28198</v>
      </c>
      <c r="C30162" s="49" t="s">
        <v>213</v>
      </c>
    </row>
    <row r="30163" spans="2:3" hidden="1">
      <c r="B30163" s="49" t="s">
        <v>28199</v>
      </c>
      <c r="C30163" s="49" t="s">
        <v>213</v>
      </c>
    </row>
    <row r="30164" spans="2:3" hidden="1">
      <c r="B30164" s="49" t="s">
        <v>28200</v>
      </c>
      <c r="C30164" s="49" t="s">
        <v>213</v>
      </c>
    </row>
    <row r="30165" spans="2:3" hidden="1">
      <c r="B30165" s="49" t="s">
        <v>28201</v>
      </c>
      <c r="C30165" s="49" t="s">
        <v>213</v>
      </c>
    </row>
    <row r="30166" spans="2:3" hidden="1">
      <c r="B30166" s="49" t="s">
        <v>28202</v>
      </c>
      <c r="C30166" s="49" t="s">
        <v>213</v>
      </c>
    </row>
    <row r="30167" spans="2:3" hidden="1">
      <c r="B30167" s="49" t="s">
        <v>28203</v>
      </c>
      <c r="C30167" s="49" t="s">
        <v>213</v>
      </c>
    </row>
    <row r="30168" spans="2:3" hidden="1">
      <c r="B30168" s="49" t="s">
        <v>28204</v>
      </c>
      <c r="C30168" s="49" t="s">
        <v>213</v>
      </c>
    </row>
    <row r="30169" spans="2:3" hidden="1">
      <c r="B30169" s="49" t="s">
        <v>28205</v>
      </c>
      <c r="C30169" s="49" t="s">
        <v>213</v>
      </c>
    </row>
    <row r="30170" spans="2:3" hidden="1">
      <c r="B30170" s="49" t="s">
        <v>28206</v>
      </c>
      <c r="C30170" s="49" t="s">
        <v>214</v>
      </c>
    </row>
    <row r="30171" spans="2:3" hidden="1">
      <c r="B30171" s="49" t="s">
        <v>28207</v>
      </c>
      <c r="C30171" s="49" t="s">
        <v>214</v>
      </c>
    </row>
    <row r="30172" spans="2:3" hidden="1">
      <c r="B30172" s="49" t="s">
        <v>28208</v>
      </c>
      <c r="C30172" s="49" t="s">
        <v>214</v>
      </c>
    </row>
    <row r="30173" spans="2:3" hidden="1">
      <c r="B30173" s="49" t="s">
        <v>28209</v>
      </c>
      <c r="C30173" s="49" t="s">
        <v>214</v>
      </c>
    </row>
    <row r="30174" spans="2:3" hidden="1">
      <c r="B30174" s="49" t="s">
        <v>28210</v>
      </c>
      <c r="C30174" s="49" t="s">
        <v>213</v>
      </c>
    </row>
    <row r="30175" spans="2:3" hidden="1">
      <c r="B30175" s="49" t="s">
        <v>28211</v>
      </c>
      <c r="C30175" s="49" t="s">
        <v>213</v>
      </c>
    </row>
    <row r="30176" spans="2:3" hidden="1">
      <c r="B30176" s="49" t="s">
        <v>28212</v>
      </c>
      <c r="C30176" s="49" t="s">
        <v>214</v>
      </c>
    </row>
    <row r="30177" spans="2:3" hidden="1">
      <c r="B30177" s="49" t="s">
        <v>28213</v>
      </c>
      <c r="C30177" s="49" t="s">
        <v>213</v>
      </c>
    </row>
    <row r="30178" spans="2:3" hidden="1">
      <c r="B30178" s="49" t="s">
        <v>28214</v>
      </c>
      <c r="C30178" s="49" t="s">
        <v>213</v>
      </c>
    </row>
    <row r="30179" spans="2:3" hidden="1">
      <c r="B30179" s="49" t="s">
        <v>28215</v>
      </c>
      <c r="C30179" s="49" t="s">
        <v>214</v>
      </c>
    </row>
    <row r="30180" spans="2:3" hidden="1">
      <c r="B30180" s="49" t="s">
        <v>28216</v>
      </c>
      <c r="C30180" s="49" t="s">
        <v>213</v>
      </c>
    </row>
    <row r="30181" spans="2:3" hidden="1">
      <c r="B30181" s="49" t="s">
        <v>28217</v>
      </c>
      <c r="C30181" s="49" t="s">
        <v>213</v>
      </c>
    </row>
    <row r="30182" spans="2:3" hidden="1">
      <c r="B30182" s="49" t="s">
        <v>28218</v>
      </c>
      <c r="C30182" s="49" t="s">
        <v>213</v>
      </c>
    </row>
    <row r="30183" spans="2:3" hidden="1">
      <c r="B30183" s="49" t="s">
        <v>28219</v>
      </c>
      <c r="C30183" s="49" t="s">
        <v>213</v>
      </c>
    </row>
    <row r="30184" spans="2:3" hidden="1">
      <c r="B30184" s="49" t="s">
        <v>28220</v>
      </c>
      <c r="C30184" s="49" t="s">
        <v>213</v>
      </c>
    </row>
    <row r="30185" spans="2:3" hidden="1">
      <c r="B30185" s="49" t="s">
        <v>28221</v>
      </c>
      <c r="C30185" s="49" t="s">
        <v>213</v>
      </c>
    </row>
    <row r="30186" spans="2:3" hidden="1">
      <c r="B30186" s="49" t="s">
        <v>28222</v>
      </c>
      <c r="C30186" s="49" t="s">
        <v>213</v>
      </c>
    </row>
    <row r="30187" spans="2:3" hidden="1">
      <c r="B30187" s="49" t="s">
        <v>28223</v>
      </c>
      <c r="C30187" s="49" t="s">
        <v>213</v>
      </c>
    </row>
    <row r="30188" spans="2:3" hidden="1">
      <c r="B30188" s="49" t="s">
        <v>28224</v>
      </c>
      <c r="C30188" s="49" t="s">
        <v>214</v>
      </c>
    </row>
    <row r="30189" spans="2:3" hidden="1">
      <c r="B30189" s="49" t="s">
        <v>28225</v>
      </c>
      <c r="C30189" s="49" t="s">
        <v>213</v>
      </c>
    </row>
    <row r="30190" spans="2:3" hidden="1">
      <c r="B30190" s="49" t="s">
        <v>28226</v>
      </c>
      <c r="C30190" s="49" t="s">
        <v>213</v>
      </c>
    </row>
    <row r="30191" spans="2:3" hidden="1">
      <c r="B30191" s="49" t="s">
        <v>28227</v>
      </c>
      <c r="C30191" s="49" t="s">
        <v>213</v>
      </c>
    </row>
    <row r="30192" spans="2:3" hidden="1">
      <c r="B30192" s="49" t="s">
        <v>28228</v>
      </c>
      <c r="C30192" s="49" t="s">
        <v>213</v>
      </c>
    </row>
    <row r="30193" spans="2:3" hidden="1">
      <c r="B30193" s="49" t="s">
        <v>28229</v>
      </c>
      <c r="C30193" s="49" t="s">
        <v>213</v>
      </c>
    </row>
    <row r="30194" spans="2:3" hidden="1">
      <c r="B30194" s="49" t="s">
        <v>28230</v>
      </c>
      <c r="C30194" s="49" t="s">
        <v>213</v>
      </c>
    </row>
    <row r="30195" spans="2:3" hidden="1">
      <c r="B30195" s="49" t="s">
        <v>28231</v>
      </c>
      <c r="C30195" s="49" t="s">
        <v>213</v>
      </c>
    </row>
    <row r="30196" spans="2:3" hidden="1">
      <c r="B30196" s="49" t="s">
        <v>28232</v>
      </c>
      <c r="C30196" s="49" t="s">
        <v>213</v>
      </c>
    </row>
    <row r="30197" spans="2:3" hidden="1">
      <c r="B30197" s="49" t="s">
        <v>28233</v>
      </c>
      <c r="C30197" s="49" t="s">
        <v>214</v>
      </c>
    </row>
    <row r="30198" spans="2:3" hidden="1">
      <c r="B30198" s="49" t="s">
        <v>28234</v>
      </c>
      <c r="C30198" s="49" t="s">
        <v>214</v>
      </c>
    </row>
    <row r="30199" spans="2:3" hidden="1">
      <c r="B30199" s="49" t="s">
        <v>28235</v>
      </c>
      <c r="C30199" s="49" t="s">
        <v>214</v>
      </c>
    </row>
    <row r="30200" spans="2:3" hidden="1">
      <c r="B30200" s="49" t="s">
        <v>28236</v>
      </c>
      <c r="C30200" s="49" t="s">
        <v>214</v>
      </c>
    </row>
    <row r="30201" spans="2:3" hidden="1">
      <c r="B30201" s="49" t="s">
        <v>28237</v>
      </c>
      <c r="C30201" s="49" t="s">
        <v>214</v>
      </c>
    </row>
    <row r="30202" spans="2:3" hidden="1">
      <c r="B30202" s="49" t="s">
        <v>28238</v>
      </c>
      <c r="C30202" s="49" t="s">
        <v>213</v>
      </c>
    </row>
    <row r="30203" spans="2:3" hidden="1">
      <c r="B30203" s="49" t="s">
        <v>28239</v>
      </c>
      <c r="C30203" s="49" t="s">
        <v>213</v>
      </c>
    </row>
    <row r="30204" spans="2:3" hidden="1">
      <c r="B30204" s="49" t="s">
        <v>28240</v>
      </c>
      <c r="C30204" s="49" t="s">
        <v>213</v>
      </c>
    </row>
    <row r="30205" spans="2:3" hidden="1">
      <c r="B30205" s="49" t="s">
        <v>28241</v>
      </c>
      <c r="C30205" s="49" t="s">
        <v>214</v>
      </c>
    </row>
    <row r="30206" spans="2:3" hidden="1">
      <c r="B30206" s="49" t="s">
        <v>28242</v>
      </c>
      <c r="C30206" s="49" t="s">
        <v>213</v>
      </c>
    </row>
    <row r="30207" spans="2:3" hidden="1">
      <c r="B30207" s="49" t="s">
        <v>28243</v>
      </c>
      <c r="C30207" s="49" t="s">
        <v>213</v>
      </c>
    </row>
    <row r="30208" spans="2:3" hidden="1">
      <c r="B30208" s="49" t="s">
        <v>28244</v>
      </c>
      <c r="C30208" s="49" t="s">
        <v>213</v>
      </c>
    </row>
    <row r="30209" spans="2:3" hidden="1">
      <c r="B30209" s="49" t="s">
        <v>28245</v>
      </c>
      <c r="C30209" s="49" t="s">
        <v>213</v>
      </c>
    </row>
    <row r="30210" spans="2:3" hidden="1">
      <c r="B30210" s="49" t="s">
        <v>28246</v>
      </c>
      <c r="C30210" s="49" t="s">
        <v>213</v>
      </c>
    </row>
    <row r="30211" spans="2:3" hidden="1">
      <c r="B30211" s="49" t="s">
        <v>28247</v>
      </c>
      <c r="C30211" s="49" t="s">
        <v>213</v>
      </c>
    </row>
    <row r="30212" spans="2:3" hidden="1">
      <c r="B30212" s="49" t="s">
        <v>28248</v>
      </c>
      <c r="C30212" s="49" t="s">
        <v>214</v>
      </c>
    </row>
    <row r="30213" spans="2:3" hidden="1">
      <c r="B30213" s="49" t="s">
        <v>28249</v>
      </c>
      <c r="C30213" s="49" t="s">
        <v>213</v>
      </c>
    </row>
    <row r="30214" spans="2:3" hidden="1">
      <c r="B30214" s="49" t="s">
        <v>28250</v>
      </c>
      <c r="C30214" s="49" t="s">
        <v>213</v>
      </c>
    </row>
    <row r="30215" spans="2:3" hidden="1">
      <c r="B30215" s="49" t="s">
        <v>28251</v>
      </c>
      <c r="C30215" s="49" t="s">
        <v>213</v>
      </c>
    </row>
    <row r="30216" spans="2:3" hidden="1">
      <c r="B30216" s="49" t="s">
        <v>28252</v>
      </c>
      <c r="C30216" s="49" t="s">
        <v>213</v>
      </c>
    </row>
    <row r="30217" spans="2:3" hidden="1">
      <c r="B30217" s="49" t="s">
        <v>28253</v>
      </c>
      <c r="C30217" s="49" t="s">
        <v>213</v>
      </c>
    </row>
    <row r="30218" spans="2:3" hidden="1">
      <c r="B30218" s="49" t="s">
        <v>28254</v>
      </c>
      <c r="C30218" s="49" t="s">
        <v>213</v>
      </c>
    </row>
    <row r="30219" spans="2:3" hidden="1">
      <c r="B30219" s="49" t="s">
        <v>28255</v>
      </c>
      <c r="C30219" s="49" t="s">
        <v>213</v>
      </c>
    </row>
    <row r="30220" spans="2:3" hidden="1">
      <c r="B30220" s="49" t="s">
        <v>28256</v>
      </c>
      <c r="C30220" s="49" t="s">
        <v>213</v>
      </c>
    </row>
    <row r="30221" spans="2:3" hidden="1">
      <c r="B30221" s="49" t="s">
        <v>28257</v>
      </c>
      <c r="C30221" s="49" t="s">
        <v>213</v>
      </c>
    </row>
    <row r="30222" spans="2:3" hidden="1">
      <c r="B30222" s="49" t="s">
        <v>28258</v>
      </c>
      <c r="C30222" s="49" t="s">
        <v>213</v>
      </c>
    </row>
    <row r="30223" spans="2:3" hidden="1">
      <c r="B30223" s="49" t="s">
        <v>28259</v>
      </c>
      <c r="C30223" s="49" t="s">
        <v>213</v>
      </c>
    </row>
    <row r="30224" spans="2:3" hidden="1">
      <c r="B30224" s="49" t="s">
        <v>28260</v>
      </c>
      <c r="C30224" s="49" t="s">
        <v>213</v>
      </c>
    </row>
    <row r="30225" spans="2:3" hidden="1">
      <c r="B30225" s="49" t="s">
        <v>28261</v>
      </c>
      <c r="C30225" s="49" t="s">
        <v>213</v>
      </c>
    </row>
    <row r="30226" spans="2:3" hidden="1">
      <c r="B30226" s="49" t="s">
        <v>28262</v>
      </c>
      <c r="C30226" s="49" t="s">
        <v>213</v>
      </c>
    </row>
    <row r="30227" spans="2:3" hidden="1">
      <c r="B30227" s="49" t="s">
        <v>28263</v>
      </c>
      <c r="C30227" s="49" t="s">
        <v>214</v>
      </c>
    </row>
    <row r="30228" spans="2:3" hidden="1">
      <c r="B30228" s="49" t="s">
        <v>28264</v>
      </c>
      <c r="C30228" s="49" t="s">
        <v>213</v>
      </c>
    </row>
    <row r="30229" spans="2:3" hidden="1">
      <c r="B30229" s="49" t="s">
        <v>28265</v>
      </c>
      <c r="C30229" s="49" t="s">
        <v>213</v>
      </c>
    </row>
    <row r="30230" spans="2:3" hidden="1">
      <c r="B30230" s="49" t="s">
        <v>28266</v>
      </c>
      <c r="C30230" s="49" t="s">
        <v>213</v>
      </c>
    </row>
    <row r="30231" spans="2:3" hidden="1">
      <c r="B30231" s="49" t="s">
        <v>28267</v>
      </c>
      <c r="C30231" s="49" t="s">
        <v>213</v>
      </c>
    </row>
    <row r="30232" spans="2:3" hidden="1">
      <c r="B30232" s="49" t="s">
        <v>28268</v>
      </c>
      <c r="C30232" s="49" t="s">
        <v>213</v>
      </c>
    </row>
    <row r="30233" spans="2:3" hidden="1">
      <c r="B30233" s="49" t="s">
        <v>28269</v>
      </c>
      <c r="C30233" s="49" t="s">
        <v>213</v>
      </c>
    </row>
    <row r="30234" spans="2:3" hidden="1">
      <c r="B30234" s="49" t="s">
        <v>28270</v>
      </c>
      <c r="C30234" s="49" t="s">
        <v>213</v>
      </c>
    </row>
    <row r="30235" spans="2:3" hidden="1">
      <c r="B30235" s="49" t="s">
        <v>28271</v>
      </c>
      <c r="C30235" s="49" t="s">
        <v>213</v>
      </c>
    </row>
    <row r="30236" spans="2:3" hidden="1">
      <c r="B30236" s="49" t="s">
        <v>28272</v>
      </c>
      <c r="C30236" s="49" t="s">
        <v>213</v>
      </c>
    </row>
    <row r="30237" spans="2:3" hidden="1">
      <c r="B30237" s="49" t="s">
        <v>28273</v>
      </c>
      <c r="C30237" s="49" t="s">
        <v>213</v>
      </c>
    </row>
    <row r="30238" spans="2:3" hidden="1">
      <c r="B30238" s="49" t="s">
        <v>28274</v>
      </c>
      <c r="C30238" s="49" t="s">
        <v>213</v>
      </c>
    </row>
    <row r="30239" spans="2:3" hidden="1">
      <c r="B30239" s="49" t="s">
        <v>28275</v>
      </c>
      <c r="C30239" s="49" t="s">
        <v>213</v>
      </c>
    </row>
    <row r="30240" spans="2:3" hidden="1">
      <c r="B30240" s="49" t="s">
        <v>28276</v>
      </c>
      <c r="C30240" s="49" t="s">
        <v>213</v>
      </c>
    </row>
    <row r="30241" spans="2:3" hidden="1">
      <c r="B30241" s="49" t="s">
        <v>28277</v>
      </c>
      <c r="C30241" s="49" t="s">
        <v>213</v>
      </c>
    </row>
    <row r="30242" spans="2:3" hidden="1">
      <c r="B30242" s="49" t="s">
        <v>28278</v>
      </c>
      <c r="C30242" s="49" t="s">
        <v>214</v>
      </c>
    </row>
    <row r="30243" spans="2:3" hidden="1">
      <c r="B30243" s="49" t="s">
        <v>28279</v>
      </c>
      <c r="C30243" s="49" t="s">
        <v>213</v>
      </c>
    </row>
    <row r="30244" spans="2:3" hidden="1">
      <c r="B30244" s="49" t="s">
        <v>28280</v>
      </c>
      <c r="C30244" s="49" t="s">
        <v>213</v>
      </c>
    </row>
    <row r="30245" spans="2:3" hidden="1">
      <c r="B30245" s="49" t="s">
        <v>28281</v>
      </c>
      <c r="C30245" s="49" t="s">
        <v>213</v>
      </c>
    </row>
    <row r="30246" spans="2:3" hidden="1">
      <c r="B30246" s="49" t="s">
        <v>28282</v>
      </c>
      <c r="C30246" s="49" t="s">
        <v>213</v>
      </c>
    </row>
    <row r="30247" spans="2:3" hidden="1">
      <c r="B30247" s="49" t="s">
        <v>28283</v>
      </c>
      <c r="C30247" s="49" t="s">
        <v>213</v>
      </c>
    </row>
    <row r="30248" spans="2:3" hidden="1">
      <c r="B30248" s="49" t="s">
        <v>28284</v>
      </c>
      <c r="C30248" s="49" t="s">
        <v>213</v>
      </c>
    </row>
    <row r="30249" spans="2:3" hidden="1">
      <c r="B30249" s="49" t="s">
        <v>28285</v>
      </c>
      <c r="C30249" s="49" t="s">
        <v>213</v>
      </c>
    </row>
    <row r="30250" spans="2:3" hidden="1">
      <c r="B30250" s="49" t="s">
        <v>28286</v>
      </c>
      <c r="C30250" s="49" t="s">
        <v>213</v>
      </c>
    </row>
    <row r="30251" spans="2:3" hidden="1">
      <c r="B30251" s="49" t="s">
        <v>28287</v>
      </c>
      <c r="C30251" s="49" t="s">
        <v>214</v>
      </c>
    </row>
    <row r="30252" spans="2:3" hidden="1">
      <c r="B30252" s="49" t="s">
        <v>28288</v>
      </c>
      <c r="C30252" s="49" t="s">
        <v>213</v>
      </c>
    </row>
    <row r="30253" spans="2:3" hidden="1">
      <c r="B30253" s="49" t="s">
        <v>28289</v>
      </c>
      <c r="C30253" s="49" t="s">
        <v>213</v>
      </c>
    </row>
    <row r="30254" spans="2:3" hidden="1">
      <c r="B30254" s="49" t="s">
        <v>28290</v>
      </c>
      <c r="C30254" s="49" t="s">
        <v>213</v>
      </c>
    </row>
    <row r="30255" spans="2:3" hidden="1">
      <c r="B30255" s="49" t="s">
        <v>28291</v>
      </c>
      <c r="C30255" s="49" t="s">
        <v>213</v>
      </c>
    </row>
    <row r="30256" spans="2:3" hidden="1">
      <c r="B30256" s="49" t="s">
        <v>28292</v>
      </c>
      <c r="C30256" s="49" t="s">
        <v>213</v>
      </c>
    </row>
    <row r="30257" spans="2:3" hidden="1">
      <c r="B30257" s="49" t="s">
        <v>28293</v>
      </c>
      <c r="C30257" s="49" t="s">
        <v>213</v>
      </c>
    </row>
    <row r="30258" spans="2:3" hidden="1">
      <c r="B30258" s="49" t="s">
        <v>28294</v>
      </c>
      <c r="C30258" s="49" t="s">
        <v>213</v>
      </c>
    </row>
    <row r="30259" spans="2:3" hidden="1">
      <c r="B30259" s="49" t="s">
        <v>28295</v>
      </c>
      <c r="C30259" s="49" t="s">
        <v>213</v>
      </c>
    </row>
    <row r="30260" spans="2:3" hidden="1">
      <c r="B30260" s="49" t="s">
        <v>28296</v>
      </c>
      <c r="C30260" s="49" t="s">
        <v>213</v>
      </c>
    </row>
    <row r="30261" spans="2:3" hidden="1">
      <c r="B30261" s="49" t="s">
        <v>28297</v>
      </c>
      <c r="C30261" s="49" t="s">
        <v>213</v>
      </c>
    </row>
    <row r="30262" spans="2:3" hidden="1">
      <c r="B30262" s="49" t="s">
        <v>28298</v>
      </c>
      <c r="C30262" s="49" t="s">
        <v>213</v>
      </c>
    </row>
    <row r="30263" spans="2:3" hidden="1">
      <c r="B30263" s="49" t="s">
        <v>28299</v>
      </c>
      <c r="C30263" s="49" t="s">
        <v>213</v>
      </c>
    </row>
    <row r="30264" spans="2:3" hidden="1">
      <c r="B30264" s="49" t="s">
        <v>28300</v>
      </c>
      <c r="C30264" s="49" t="s">
        <v>213</v>
      </c>
    </row>
    <row r="30265" spans="2:3" hidden="1">
      <c r="B30265" s="49" t="s">
        <v>28301</v>
      </c>
      <c r="C30265" s="49" t="s">
        <v>213</v>
      </c>
    </row>
    <row r="30266" spans="2:3" hidden="1">
      <c r="B30266" s="49" t="s">
        <v>28302</v>
      </c>
      <c r="C30266" s="49" t="s">
        <v>213</v>
      </c>
    </row>
    <row r="30267" spans="2:3" hidden="1">
      <c r="B30267" s="49" t="s">
        <v>28303</v>
      </c>
      <c r="C30267" s="49" t="s">
        <v>213</v>
      </c>
    </row>
    <row r="30268" spans="2:3" hidden="1">
      <c r="B30268" s="49" t="s">
        <v>28304</v>
      </c>
      <c r="C30268" s="49" t="s">
        <v>213</v>
      </c>
    </row>
    <row r="30269" spans="2:3" hidden="1">
      <c r="B30269" s="49" t="s">
        <v>28305</v>
      </c>
      <c r="C30269" s="49" t="s">
        <v>213</v>
      </c>
    </row>
    <row r="30270" spans="2:3" hidden="1">
      <c r="B30270" s="49" t="s">
        <v>28306</v>
      </c>
      <c r="C30270" s="49" t="s">
        <v>213</v>
      </c>
    </row>
    <row r="30271" spans="2:3" hidden="1">
      <c r="B30271" s="49" t="s">
        <v>28307</v>
      </c>
      <c r="C30271" s="49" t="s">
        <v>213</v>
      </c>
    </row>
    <row r="30272" spans="2:3" hidden="1">
      <c r="B30272" s="49" t="s">
        <v>28308</v>
      </c>
      <c r="C30272" s="49" t="s">
        <v>213</v>
      </c>
    </row>
    <row r="30273" spans="2:3" hidden="1">
      <c r="B30273" s="49" t="s">
        <v>28309</v>
      </c>
      <c r="C30273" s="49" t="s">
        <v>213</v>
      </c>
    </row>
    <row r="30274" spans="2:3" hidden="1">
      <c r="B30274" s="49" t="s">
        <v>28310</v>
      </c>
      <c r="C30274" s="49" t="s">
        <v>213</v>
      </c>
    </row>
    <row r="30275" spans="2:3" hidden="1">
      <c r="B30275" s="49" t="s">
        <v>28311</v>
      </c>
      <c r="C30275" s="49" t="s">
        <v>213</v>
      </c>
    </row>
    <row r="30276" spans="2:3" hidden="1">
      <c r="B30276" s="49" t="s">
        <v>28312</v>
      </c>
      <c r="C30276" s="49" t="s">
        <v>213</v>
      </c>
    </row>
    <row r="30277" spans="2:3" hidden="1">
      <c r="B30277" s="49" t="s">
        <v>28313</v>
      </c>
      <c r="C30277" s="49" t="s">
        <v>213</v>
      </c>
    </row>
    <row r="30278" spans="2:3" hidden="1">
      <c r="B30278" s="49" t="s">
        <v>28314</v>
      </c>
      <c r="C30278" s="49" t="s">
        <v>213</v>
      </c>
    </row>
    <row r="30279" spans="2:3" hidden="1">
      <c r="B30279" s="49" t="s">
        <v>28315</v>
      </c>
      <c r="C30279" s="49" t="s">
        <v>213</v>
      </c>
    </row>
    <row r="30280" spans="2:3" hidden="1">
      <c r="B30280" s="49" t="s">
        <v>28316</v>
      </c>
      <c r="C30280" s="49" t="s">
        <v>213</v>
      </c>
    </row>
    <row r="30281" spans="2:3" hidden="1">
      <c r="B30281" s="49" t="s">
        <v>28317</v>
      </c>
      <c r="C30281" s="49" t="s">
        <v>213</v>
      </c>
    </row>
    <row r="30282" spans="2:3" hidden="1">
      <c r="B30282" s="49" t="s">
        <v>28318</v>
      </c>
      <c r="C30282" s="49" t="s">
        <v>213</v>
      </c>
    </row>
    <row r="30283" spans="2:3" hidden="1">
      <c r="B30283" s="49" t="s">
        <v>28319</v>
      </c>
      <c r="C30283" s="49" t="s">
        <v>213</v>
      </c>
    </row>
    <row r="30284" spans="2:3" hidden="1">
      <c r="B30284" s="49" t="s">
        <v>28320</v>
      </c>
      <c r="C30284" s="49" t="s">
        <v>213</v>
      </c>
    </row>
    <row r="30285" spans="2:3" hidden="1">
      <c r="B30285" s="49" t="s">
        <v>28321</v>
      </c>
      <c r="C30285" s="49" t="s">
        <v>213</v>
      </c>
    </row>
    <row r="30286" spans="2:3" hidden="1">
      <c r="B30286" s="49" t="s">
        <v>28322</v>
      </c>
      <c r="C30286" s="49" t="s">
        <v>213</v>
      </c>
    </row>
    <row r="30287" spans="2:3" hidden="1">
      <c r="B30287" s="49" t="s">
        <v>28323</v>
      </c>
      <c r="C30287" s="49" t="s">
        <v>213</v>
      </c>
    </row>
    <row r="30288" spans="2:3" hidden="1">
      <c r="B30288" s="49" t="s">
        <v>28324</v>
      </c>
      <c r="C30288" s="49" t="s">
        <v>213</v>
      </c>
    </row>
    <row r="30289" spans="2:3" hidden="1">
      <c r="B30289" s="49" t="s">
        <v>28325</v>
      </c>
      <c r="C30289" s="49" t="s">
        <v>213</v>
      </c>
    </row>
    <row r="30290" spans="2:3" hidden="1">
      <c r="B30290" s="49" t="s">
        <v>28326</v>
      </c>
      <c r="C30290" s="49" t="s">
        <v>213</v>
      </c>
    </row>
    <row r="30291" spans="2:3" hidden="1">
      <c r="B30291" s="49" t="s">
        <v>28327</v>
      </c>
      <c r="C30291" s="49" t="s">
        <v>213</v>
      </c>
    </row>
    <row r="30292" spans="2:3" hidden="1">
      <c r="B30292" s="49" t="s">
        <v>28328</v>
      </c>
      <c r="C30292" s="49" t="s">
        <v>213</v>
      </c>
    </row>
    <row r="30293" spans="2:3" hidden="1">
      <c r="B30293" s="49" t="s">
        <v>28329</v>
      </c>
      <c r="C30293" s="49" t="s">
        <v>213</v>
      </c>
    </row>
    <row r="30294" spans="2:3" hidden="1">
      <c r="B30294" s="49" t="s">
        <v>28330</v>
      </c>
      <c r="C30294" s="49" t="s">
        <v>213</v>
      </c>
    </row>
    <row r="30295" spans="2:3" hidden="1">
      <c r="B30295" s="49" t="s">
        <v>28331</v>
      </c>
      <c r="C30295" s="49" t="s">
        <v>213</v>
      </c>
    </row>
    <row r="30296" spans="2:3" hidden="1">
      <c r="B30296" s="49" t="s">
        <v>28332</v>
      </c>
      <c r="C30296" s="49" t="s">
        <v>213</v>
      </c>
    </row>
    <row r="30297" spans="2:3" hidden="1">
      <c r="B30297" s="49" t="s">
        <v>28333</v>
      </c>
      <c r="C30297" s="49" t="s">
        <v>213</v>
      </c>
    </row>
    <row r="30298" spans="2:3" hidden="1">
      <c r="B30298" s="49" t="s">
        <v>28334</v>
      </c>
      <c r="C30298" s="49" t="s">
        <v>213</v>
      </c>
    </row>
    <row r="30299" spans="2:3" hidden="1">
      <c r="B30299" s="49" t="s">
        <v>28335</v>
      </c>
      <c r="C30299" s="49" t="s">
        <v>213</v>
      </c>
    </row>
    <row r="30300" spans="2:3" hidden="1">
      <c r="B30300" s="49" t="s">
        <v>28336</v>
      </c>
      <c r="C30300" s="49" t="s">
        <v>213</v>
      </c>
    </row>
    <row r="30301" spans="2:3" hidden="1">
      <c r="B30301" s="49" t="s">
        <v>28337</v>
      </c>
      <c r="C30301" s="49" t="s">
        <v>213</v>
      </c>
    </row>
    <row r="30302" spans="2:3" hidden="1">
      <c r="B30302" s="49" t="s">
        <v>28338</v>
      </c>
      <c r="C30302" s="49" t="s">
        <v>213</v>
      </c>
    </row>
    <row r="30303" spans="2:3" hidden="1">
      <c r="B30303" s="49" t="s">
        <v>28339</v>
      </c>
      <c r="C30303" s="49" t="s">
        <v>213</v>
      </c>
    </row>
    <row r="30304" spans="2:3" hidden="1">
      <c r="B30304" s="49" t="s">
        <v>28340</v>
      </c>
      <c r="C30304" s="49" t="s">
        <v>213</v>
      </c>
    </row>
    <row r="30305" spans="2:3" hidden="1">
      <c r="B30305" s="49" t="s">
        <v>28341</v>
      </c>
      <c r="C30305" s="49" t="s">
        <v>214</v>
      </c>
    </row>
    <row r="30306" spans="2:3" hidden="1">
      <c r="B30306" s="49" t="s">
        <v>28342</v>
      </c>
      <c r="C30306" s="49" t="s">
        <v>213</v>
      </c>
    </row>
    <row r="30307" spans="2:3" hidden="1">
      <c r="B30307" s="49" t="s">
        <v>28343</v>
      </c>
      <c r="C30307" s="49" t="s">
        <v>213</v>
      </c>
    </row>
    <row r="30308" spans="2:3" hidden="1">
      <c r="B30308" s="49" t="s">
        <v>28344</v>
      </c>
      <c r="C30308" s="49" t="s">
        <v>213</v>
      </c>
    </row>
    <row r="30309" spans="2:3" hidden="1">
      <c r="B30309" s="49" t="s">
        <v>28345</v>
      </c>
      <c r="C30309" s="49" t="s">
        <v>213</v>
      </c>
    </row>
    <row r="30310" spans="2:3" hidden="1">
      <c r="B30310" s="49" t="s">
        <v>28346</v>
      </c>
      <c r="C30310" s="49" t="s">
        <v>213</v>
      </c>
    </row>
    <row r="30311" spans="2:3" hidden="1">
      <c r="B30311" s="49" t="s">
        <v>28347</v>
      </c>
      <c r="C30311" s="49" t="s">
        <v>213</v>
      </c>
    </row>
    <row r="30312" spans="2:3" hidden="1">
      <c r="B30312" s="49" t="s">
        <v>28348</v>
      </c>
      <c r="C30312" s="49" t="s">
        <v>213</v>
      </c>
    </row>
    <row r="30313" spans="2:3" hidden="1">
      <c r="B30313" s="49" t="s">
        <v>28349</v>
      </c>
      <c r="C30313" s="49" t="s">
        <v>213</v>
      </c>
    </row>
    <row r="30314" spans="2:3" hidden="1">
      <c r="B30314" s="49" t="s">
        <v>28350</v>
      </c>
      <c r="C30314" s="49" t="s">
        <v>213</v>
      </c>
    </row>
    <row r="30315" spans="2:3" hidden="1">
      <c r="B30315" s="49" t="s">
        <v>28351</v>
      </c>
      <c r="C30315" s="49" t="s">
        <v>213</v>
      </c>
    </row>
    <row r="30316" spans="2:3" hidden="1">
      <c r="B30316" s="49" t="s">
        <v>28352</v>
      </c>
      <c r="C30316" s="49" t="s">
        <v>213</v>
      </c>
    </row>
    <row r="30317" spans="2:3" hidden="1">
      <c r="B30317" s="49" t="s">
        <v>28353</v>
      </c>
      <c r="C30317" s="49" t="s">
        <v>213</v>
      </c>
    </row>
    <row r="30318" spans="2:3" hidden="1">
      <c r="B30318" s="49" t="s">
        <v>28354</v>
      </c>
      <c r="C30318" s="49" t="s">
        <v>213</v>
      </c>
    </row>
    <row r="30319" spans="2:3" hidden="1">
      <c r="B30319" s="49" t="s">
        <v>28355</v>
      </c>
      <c r="C30319" s="49" t="s">
        <v>213</v>
      </c>
    </row>
    <row r="30320" spans="2:3" hidden="1">
      <c r="B30320" s="49" t="s">
        <v>28356</v>
      </c>
      <c r="C30320" s="49" t="s">
        <v>213</v>
      </c>
    </row>
    <row r="30321" spans="2:3" hidden="1">
      <c r="B30321" s="49" t="s">
        <v>28357</v>
      </c>
      <c r="C30321" s="49" t="s">
        <v>213</v>
      </c>
    </row>
    <row r="30322" spans="2:3" hidden="1">
      <c r="B30322" s="49" t="s">
        <v>28358</v>
      </c>
      <c r="C30322" s="49" t="s">
        <v>213</v>
      </c>
    </row>
    <row r="30323" spans="2:3" hidden="1">
      <c r="B30323" s="49" t="s">
        <v>28359</v>
      </c>
      <c r="C30323" s="49" t="s">
        <v>213</v>
      </c>
    </row>
    <row r="30324" spans="2:3" hidden="1">
      <c r="B30324" s="49" t="s">
        <v>28360</v>
      </c>
      <c r="C30324" s="49" t="s">
        <v>213</v>
      </c>
    </row>
    <row r="30325" spans="2:3" hidden="1">
      <c r="B30325" s="49" t="s">
        <v>28361</v>
      </c>
      <c r="C30325" s="49" t="s">
        <v>213</v>
      </c>
    </row>
    <row r="30326" spans="2:3" hidden="1">
      <c r="B30326" s="49" t="s">
        <v>28362</v>
      </c>
      <c r="C30326" s="49" t="s">
        <v>213</v>
      </c>
    </row>
    <row r="30327" spans="2:3" hidden="1">
      <c r="B30327" s="49" t="s">
        <v>28363</v>
      </c>
      <c r="C30327" s="49" t="s">
        <v>213</v>
      </c>
    </row>
    <row r="30328" spans="2:3" hidden="1">
      <c r="B30328" s="49" t="s">
        <v>28364</v>
      </c>
      <c r="C30328" s="49" t="s">
        <v>213</v>
      </c>
    </row>
    <row r="30329" spans="2:3" hidden="1">
      <c r="B30329" s="49" t="s">
        <v>28365</v>
      </c>
      <c r="C30329" s="49" t="s">
        <v>213</v>
      </c>
    </row>
    <row r="30330" spans="2:3" hidden="1">
      <c r="B30330" s="49" t="s">
        <v>28366</v>
      </c>
      <c r="C30330" s="49" t="s">
        <v>213</v>
      </c>
    </row>
    <row r="30331" spans="2:3" hidden="1">
      <c r="B30331" s="49" t="s">
        <v>28367</v>
      </c>
      <c r="C30331" s="49" t="s">
        <v>213</v>
      </c>
    </row>
    <row r="30332" spans="2:3" hidden="1">
      <c r="B30332" s="49" t="s">
        <v>28368</v>
      </c>
      <c r="C30332" s="49" t="s">
        <v>213</v>
      </c>
    </row>
    <row r="30333" spans="2:3" hidden="1">
      <c r="B30333" s="49" t="s">
        <v>28369</v>
      </c>
      <c r="C30333" s="49" t="s">
        <v>213</v>
      </c>
    </row>
    <row r="30334" spans="2:3" hidden="1">
      <c r="B30334" s="49" t="s">
        <v>28370</v>
      </c>
      <c r="C30334" s="49" t="s">
        <v>213</v>
      </c>
    </row>
    <row r="30335" spans="2:3" hidden="1">
      <c r="B30335" s="49" t="s">
        <v>28371</v>
      </c>
      <c r="C30335" s="49" t="s">
        <v>213</v>
      </c>
    </row>
    <row r="30336" spans="2:3" hidden="1">
      <c r="B30336" s="49" t="s">
        <v>28372</v>
      </c>
      <c r="C30336" s="49" t="s">
        <v>213</v>
      </c>
    </row>
    <row r="30337" spans="2:3" hidden="1">
      <c r="B30337" s="49" t="s">
        <v>28373</v>
      </c>
      <c r="C30337" s="49" t="s">
        <v>213</v>
      </c>
    </row>
    <row r="30338" spans="2:3" hidden="1">
      <c r="B30338" s="49" t="s">
        <v>28374</v>
      </c>
      <c r="C30338" s="49" t="s">
        <v>213</v>
      </c>
    </row>
    <row r="30339" spans="2:3" hidden="1">
      <c r="B30339" s="49" t="s">
        <v>28375</v>
      </c>
      <c r="C30339" s="49" t="s">
        <v>213</v>
      </c>
    </row>
    <row r="30340" spans="2:3" hidden="1">
      <c r="B30340" s="49" t="s">
        <v>28376</v>
      </c>
      <c r="C30340" s="49" t="s">
        <v>213</v>
      </c>
    </row>
    <row r="30341" spans="2:3" hidden="1">
      <c r="B30341" s="49" t="s">
        <v>28377</v>
      </c>
      <c r="C30341" s="49" t="s">
        <v>213</v>
      </c>
    </row>
    <row r="30342" spans="2:3" hidden="1">
      <c r="B30342" s="49" t="s">
        <v>28378</v>
      </c>
      <c r="C30342" s="49" t="s">
        <v>213</v>
      </c>
    </row>
    <row r="30343" spans="2:3" hidden="1">
      <c r="B30343" s="49" t="s">
        <v>28379</v>
      </c>
      <c r="C30343" s="49" t="s">
        <v>213</v>
      </c>
    </row>
    <row r="30344" spans="2:3" hidden="1">
      <c r="B30344" s="49" t="s">
        <v>28380</v>
      </c>
      <c r="C30344" s="49" t="s">
        <v>213</v>
      </c>
    </row>
    <row r="30345" spans="2:3" hidden="1">
      <c r="B30345" s="49" t="s">
        <v>28381</v>
      </c>
      <c r="C30345" s="49" t="s">
        <v>213</v>
      </c>
    </row>
    <row r="30346" spans="2:3" hidden="1">
      <c r="B30346" s="49" t="s">
        <v>28382</v>
      </c>
      <c r="C30346" s="49" t="s">
        <v>213</v>
      </c>
    </row>
    <row r="30347" spans="2:3" hidden="1">
      <c r="B30347" s="49" t="s">
        <v>28383</v>
      </c>
      <c r="C30347" s="49" t="s">
        <v>213</v>
      </c>
    </row>
    <row r="30348" spans="2:3" hidden="1">
      <c r="B30348" s="49" t="s">
        <v>28384</v>
      </c>
      <c r="C30348" s="49" t="s">
        <v>213</v>
      </c>
    </row>
    <row r="30349" spans="2:3" hidden="1">
      <c r="B30349" s="49" t="s">
        <v>28385</v>
      </c>
      <c r="C30349" s="49" t="s">
        <v>213</v>
      </c>
    </row>
    <row r="30350" spans="2:3" hidden="1">
      <c r="B30350" s="49" t="s">
        <v>28386</v>
      </c>
      <c r="C30350" s="49" t="s">
        <v>213</v>
      </c>
    </row>
    <row r="30351" spans="2:3" hidden="1">
      <c r="B30351" s="49" t="s">
        <v>28387</v>
      </c>
      <c r="C30351" s="49" t="s">
        <v>213</v>
      </c>
    </row>
    <row r="30352" spans="2:3" hidden="1">
      <c r="B30352" s="49" t="s">
        <v>28388</v>
      </c>
      <c r="C30352" s="49" t="s">
        <v>213</v>
      </c>
    </row>
    <row r="30353" spans="2:3" hidden="1">
      <c r="B30353" s="49" t="s">
        <v>28389</v>
      </c>
      <c r="C30353" s="49" t="s">
        <v>213</v>
      </c>
    </row>
    <row r="30354" spans="2:3" hidden="1">
      <c r="B30354" s="49" t="s">
        <v>28390</v>
      </c>
      <c r="C30354" s="49" t="s">
        <v>213</v>
      </c>
    </row>
    <row r="30355" spans="2:3" hidden="1">
      <c r="B30355" s="49" t="s">
        <v>28391</v>
      </c>
      <c r="C30355" s="49" t="s">
        <v>213</v>
      </c>
    </row>
    <row r="30356" spans="2:3" hidden="1">
      <c r="B30356" s="49" t="s">
        <v>28392</v>
      </c>
      <c r="C30356" s="49" t="s">
        <v>213</v>
      </c>
    </row>
    <row r="30357" spans="2:3" hidden="1">
      <c r="B30357" s="49" t="s">
        <v>28393</v>
      </c>
      <c r="C30357" s="49" t="s">
        <v>213</v>
      </c>
    </row>
    <row r="30358" spans="2:3" hidden="1">
      <c r="B30358" s="49" t="s">
        <v>28394</v>
      </c>
      <c r="C30358" s="49" t="s">
        <v>213</v>
      </c>
    </row>
    <row r="30359" spans="2:3" hidden="1">
      <c r="B30359" s="49" t="s">
        <v>28395</v>
      </c>
      <c r="C30359" s="49" t="s">
        <v>214</v>
      </c>
    </row>
    <row r="30360" spans="2:3" hidden="1">
      <c r="B30360" s="49" t="s">
        <v>28396</v>
      </c>
      <c r="C30360" s="49" t="s">
        <v>213</v>
      </c>
    </row>
    <row r="30361" spans="2:3" hidden="1">
      <c r="B30361" s="49" t="s">
        <v>28397</v>
      </c>
      <c r="C30361" s="49" t="s">
        <v>213</v>
      </c>
    </row>
    <row r="30362" spans="2:3" hidden="1">
      <c r="B30362" s="49" t="s">
        <v>28398</v>
      </c>
      <c r="C30362" s="49" t="s">
        <v>213</v>
      </c>
    </row>
    <row r="30363" spans="2:3" hidden="1">
      <c r="B30363" s="49" t="s">
        <v>28399</v>
      </c>
      <c r="C30363" s="49" t="s">
        <v>213</v>
      </c>
    </row>
    <row r="30364" spans="2:3" hidden="1">
      <c r="B30364" s="49" t="s">
        <v>28400</v>
      </c>
      <c r="C30364" s="49" t="s">
        <v>213</v>
      </c>
    </row>
    <row r="30365" spans="2:3" hidden="1">
      <c r="B30365" s="49" t="s">
        <v>28401</v>
      </c>
      <c r="C30365" s="49" t="s">
        <v>213</v>
      </c>
    </row>
    <row r="30366" spans="2:3" hidden="1">
      <c r="B30366" s="49" t="s">
        <v>28402</v>
      </c>
      <c r="C30366" s="49" t="s">
        <v>213</v>
      </c>
    </row>
    <row r="30367" spans="2:3" hidden="1">
      <c r="B30367" s="49" t="s">
        <v>28403</v>
      </c>
      <c r="C30367" s="49" t="s">
        <v>213</v>
      </c>
    </row>
    <row r="30368" spans="2:3" hidden="1">
      <c r="B30368" s="49" t="s">
        <v>28404</v>
      </c>
      <c r="C30368" s="49" t="s">
        <v>213</v>
      </c>
    </row>
    <row r="30369" spans="2:3" hidden="1">
      <c r="B30369" s="49" t="s">
        <v>28405</v>
      </c>
      <c r="C30369" s="49" t="s">
        <v>213</v>
      </c>
    </row>
    <row r="30370" spans="2:3" hidden="1">
      <c r="B30370" s="49" t="s">
        <v>28406</v>
      </c>
      <c r="C30370" s="49" t="s">
        <v>213</v>
      </c>
    </row>
    <row r="30371" spans="2:3" hidden="1">
      <c r="B30371" s="49" t="s">
        <v>28407</v>
      </c>
      <c r="C30371" s="49" t="s">
        <v>213</v>
      </c>
    </row>
    <row r="30372" spans="2:3" hidden="1">
      <c r="B30372" s="49" t="s">
        <v>28408</v>
      </c>
      <c r="C30372" s="49" t="s">
        <v>213</v>
      </c>
    </row>
    <row r="30373" spans="2:3" hidden="1">
      <c r="B30373" s="49" t="s">
        <v>28409</v>
      </c>
      <c r="C30373" s="49" t="s">
        <v>213</v>
      </c>
    </row>
    <row r="30374" spans="2:3" hidden="1">
      <c r="B30374" s="49" t="s">
        <v>28410</v>
      </c>
      <c r="C30374" s="49" t="s">
        <v>213</v>
      </c>
    </row>
    <row r="30375" spans="2:3" hidden="1">
      <c r="B30375" s="49" t="s">
        <v>28411</v>
      </c>
      <c r="C30375" s="49" t="s">
        <v>213</v>
      </c>
    </row>
    <row r="30376" spans="2:3" hidden="1">
      <c r="B30376" s="49" t="s">
        <v>28412</v>
      </c>
      <c r="C30376" s="49" t="s">
        <v>213</v>
      </c>
    </row>
    <row r="30377" spans="2:3" hidden="1">
      <c r="B30377" s="49" t="s">
        <v>28413</v>
      </c>
      <c r="C30377" s="49" t="s">
        <v>213</v>
      </c>
    </row>
    <row r="30378" spans="2:3" hidden="1">
      <c r="B30378" s="49" t="s">
        <v>28414</v>
      </c>
      <c r="C30378" s="49" t="s">
        <v>213</v>
      </c>
    </row>
    <row r="30379" spans="2:3" hidden="1">
      <c r="B30379" s="49" t="s">
        <v>28415</v>
      </c>
      <c r="C30379" s="49" t="s">
        <v>213</v>
      </c>
    </row>
    <row r="30380" spans="2:3" hidden="1">
      <c r="B30380" s="49" t="s">
        <v>28416</v>
      </c>
      <c r="C30380" s="49" t="s">
        <v>213</v>
      </c>
    </row>
    <row r="30381" spans="2:3" hidden="1">
      <c r="B30381" s="49" t="s">
        <v>28417</v>
      </c>
      <c r="C30381" s="49" t="s">
        <v>213</v>
      </c>
    </row>
    <row r="30382" spans="2:3" hidden="1">
      <c r="B30382" s="49" t="s">
        <v>28418</v>
      </c>
      <c r="C30382" s="49" t="s">
        <v>213</v>
      </c>
    </row>
    <row r="30383" spans="2:3" hidden="1">
      <c r="B30383" s="49" t="s">
        <v>28419</v>
      </c>
      <c r="C30383" s="49" t="s">
        <v>213</v>
      </c>
    </row>
    <row r="30384" spans="2:3" hidden="1">
      <c r="B30384" s="49" t="s">
        <v>28420</v>
      </c>
      <c r="C30384" s="49" t="s">
        <v>213</v>
      </c>
    </row>
    <row r="30385" spans="2:3" hidden="1">
      <c r="B30385" s="49" t="s">
        <v>28421</v>
      </c>
      <c r="C30385" s="49" t="s">
        <v>213</v>
      </c>
    </row>
    <row r="30386" spans="2:3" hidden="1">
      <c r="B30386" s="49" t="s">
        <v>28422</v>
      </c>
      <c r="C30386" s="49" t="s">
        <v>214</v>
      </c>
    </row>
    <row r="30387" spans="2:3" hidden="1">
      <c r="B30387" s="49" t="s">
        <v>28423</v>
      </c>
      <c r="C30387" s="49" t="s">
        <v>214</v>
      </c>
    </row>
    <row r="30388" spans="2:3" hidden="1">
      <c r="B30388" s="49" t="s">
        <v>28424</v>
      </c>
      <c r="C30388" s="49" t="s">
        <v>214</v>
      </c>
    </row>
    <row r="30389" spans="2:3" hidden="1">
      <c r="B30389" s="49" t="s">
        <v>28425</v>
      </c>
      <c r="C30389" s="49" t="s">
        <v>214</v>
      </c>
    </row>
    <row r="30390" spans="2:3" hidden="1">
      <c r="B30390" s="49" t="s">
        <v>28426</v>
      </c>
      <c r="C30390" s="49" t="s">
        <v>214</v>
      </c>
    </row>
    <row r="30391" spans="2:3" hidden="1">
      <c r="B30391" s="49" t="s">
        <v>28427</v>
      </c>
      <c r="C30391" s="49" t="s">
        <v>213</v>
      </c>
    </row>
    <row r="30392" spans="2:3" hidden="1">
      <c r="B30392" s="49" t="s">
        <v>28428</v>
      </c>
      <c r="C30392" s="49" t="s">
        <v>213</v>
      </c>
    </row>
    <row r="30393" spans="2:3" hidden="1">
      <c r="B30393" s="49" t="s">
        <v>28429</v>
      </c>
      <c r="C30393" s="49" t="s">
        <v>213</v>
      </c>
    </row>
    <row r="30394" spans="2:3" hidden="1">
      <c r="B30394" s="49" t="s">
        <v>28430</v>
      </c>
      <c r="C30394" s="49" t="s">
        <v>214</v>
      </c>
    </row>
    <row r="30395" spans="2:3" hidden="1">
      <c r="B30395" s="49" t="s">
        <v>28431</v>
      </c>
      <c r="C30395" s="49" t="s">
        <v>213</v>
      </c>
    </row>
    <row r="30396" spans="2:3" hidden="1">
      <c r="B30396" s="49" t="s">
        <v>28432</v>
      </c>
      <c r="C30396" s="49" t="s">
        <v>213</v>
      </c>
    </row>
    <row r="30397" spans="2:3" hidden="1">
      <c r="B30397" s="49" t="s">
        <v>28433</v>
      </c>
      <c r="C30397" s="49" t="s">
        <v>213</v>
      </c>
    </row>
    <row r="30398" spans="2:3" hidden="1">
      <c r="B30398" s="49" t="s">
        <v>28434</v>
      </c>
      <c r="C30398" s="49" t="s">
        <v>213</v>
      </c>
    </row>
    <row r="30399" spans="2:3" hidden="1">
      <c r="B30399" s="49" t="s">
        <v>28435</v>
      </c>
      <c r="C30399" s="49" t="s">
        <v>213</v>
      </c>
    </row>
    <row r="30400" spans="2:3" hidden="1">
      <c r="B30400" s="49" t="s">
        <v>28436</v>
      </c>
      <c r="C30400" s="49" t="s">
        <v>213</v>
      </c>
    </row>
    <row r="30401" spans="2:3" hidden="1">
      <c r="B30401" s="49" t="s">
        <v>28437</v>
      </c>
      <c r="C30401" s="49" t="s">
        <v>214</v>
      </c>
    </row>
    <row r="30402" spans="2:3" hidden="1">
      <c r="B30402" s="49" t="s">
        <v>28438</v>
      </c>
      <c r="C30402" s="49" t="s">
        <v>213</v>
      </c>
    </row>
    <row r="30403" spans="2:3" hidden="1">
      <c r="B30403" s="49" t="s">
        <v>28439</v>
      </c>
      <c r="C30403" s="49" t="s">
        <v>213</v>
      </c>
    </row>
    <row r="30404" spans="2:3" hidden="1">
      <c r="B30404" s="49" t="s">
        <v>28440</v>
      </c>
      <c r="C30404" s="49" t="s">
        <v>213</v>
      </c>
    </row>
    <row r="30405" spans="2:3" hidden="1">
      <c r="B30405" s="49" t="s">
        <v>28441</v>
      </c>
      <c r="C30405" s="49" t="s">
        <v>213</v>
      </c>
    </row>
    <row r="30406" spans="2:3" hidden="1">
      <c r="B30406" s="49" t="s">
        <v>28442</v>
      </c>
      <c r="C30406" s="49" t="s">
        <v>213</v>
      </c>
    </row>
    <row r="30407" spans="2:3" hidden="1">
      <c r="B30407" s="49" t="s">
        <v>28443</v>
      </c>
      <c r="C30407" s="49" t="s">
        <v>213</v>
      </c>
    </row>
    <row r="30408" spans="2:3" hidden="1">
      <c r="B30408" s="49" t="s">
        <v>28444</v>
      </c>
      <c r="C30408" s="49" t="s">
        <v>213</v>
      </c>
    </row>
    <row r="30409" spans="2:3" hidden="1">
      <c r="B30409" s="49" t="s">
        <v>28445</v>
      </c>
      <c r="C30409" s="49" t="s">
        <v>213</v>
      </c>
    </row>
    <row r="30410" spans="2:3" hidden="1">
      <c r="B30410" s="49" t="s">
        <v>28446</v>
      </c>
      <c r="C30410" s="49" t="s">
        <v>213</v>
      </c>
    </row>
    <row r="30411" spans="2:3" hidden="1">
      <c r="B30411" s="49" t="s">
        <v>28447</v>
      </c>
      <c r="C30411" s="49" t="s">
        <v>213</v>
      </c>
    </row>
    <row r="30412" spans="2:3" hidden="1">
      <c r="B30412" s="49" t="s">
        <v>28448</v>
      </c>
      <c r="C30412" s="49" t="s">
        <v>213</v>
      </c>
    </row>
    <row r="30413" spans="2:3" hidden="1">
      <c r="B30413" s="49" t="s">
        <v>28449</v>
      </c>
      <c r="C30413" s="49" t="s">
        <v>213</v>
      </c>
    </row>
    <row r="30414" spans="2:3" hidden="1">
      <c r="B30414" s="49" t="s">
        <v>28450</v>
      </c>
      <c r="C30414" s="49" t="s">
        <v>213</v>
      </c>
    </row>
    <row r="30415" spans="2:3" hidden="1">
      <c r="B30415" s="49" t="s">
        <v>28451</v>
      </c>
      <c r="C30415" s="49" t="s">
        <v>213</v>
      </c>
    </row>
    <row r="30416" spans="2:3" hidden="1">
      <c r="B30416" s="49" t="s">
        <v>28452</v>
      </c>
      <c r="C30416" s="49" t="s">
        <v>214</v>
      </c>
    </row>
    <row r="30417" spans="2:3" hidden="1">
      <c r="B30417" s="49" t="s">
        <v>28453</v>
      </c>
      <c r="C30417" s="49" t="s">
        <v>213</v>
      </c>
    </row>
    <row r="30418" spans="2:3" hidden="1">
      <c r="B30418" s="49" t="s">
        <v>28454</v>
      </c>
      <c r="C30418" s="49" t="s">
        <v>213</v>
      </c>
    </row>
    <row r="30419" spans="2:3" hidden="1">
      <c r="B30419" s="49" t="s">
        <v>28455</v>
      </c>
      <c r="C30419" s="49" t="s">
        <v>213</v>
      </c>
    </row>
    <row r="30420" spans="2:3" hidden="1">
      <c r="B30420" s="49" t="s">
        <v>28456</v>
      </c>
      <c r="C30420" s="49" t="s">
        <v>213</v>
      </c>
    </row>
    <row r="30421" spans="2:3" hidden="1">
      <c r="B30421" s="49" t="s">
        <v>28457</v>
      </c>
      <c r="C30421" s="49" t="s">
        <v>213</v>
      </c>
    </row>
    <row r="30422" spans="2:3" hidden="1">
      <c r="B30422" s="49" t="s">
        <v>28458</v>
      </c>
      <c r="C30422" s="49" t="s">
        <v>213</v>
      </c>
    </row>
    <row r="30423" spans="2:3" hidden="1">
      <c r="B30423" s="49" t="s">
        <v>28459</v>
      </c>
      <c r="C30423" s="49" t="s">
        <v>213</v>
      </c>
    </row>
    <row r="30424" spans="2:3" hidden="1">
      <c r="B30424" s="49" t="s">
        <v>28460</v>
      </c>
      <c r="C30424" s="49" t="s">
        <v>213</v>
      </c>
    </row>
    <row r="30425" spans="2:3" hidden="1">
      <c r="B30425" s="49" t="s">
        <v>28461</v>
      </c>
      <c r="C30425" s="49" t="s">
        <v>213</v>
      </c>
    </row>
    <row r="30426" spans="2:3" hidden="1">
      <c r="B30426" s="49" t="s">
        <v>28462</v>
      </c>
      <c r="C30426" s="49" t="s">
        <v>213</v>
      </c>
    </row>
    <row r="30427" spans="2:3" hidden="1">
      <c r="B30427" s="49" t="s">
        <v>28463</v>
      </c>
      <c r="C30427" s="49" t="s">
        <v>213</v>
      </c>
    </row>
    <row r="30428" spans="2:3" hidden="1">
      <c r="B30428" s="49" t="s">
        <v>28464</v>
      </c>
      <c r="C30428" s="49" t="s">
        <v>213</v>
      </c>
    </row>
    <row r="30429" spans="2:3" hidden="1">
      <c r="B30429" s="49" t="s">
        <v>28465</v>
      </c>
      <c r="C30429" s="49" t="s">
        <v>213</v>
      </c>
    </row>
    <row r="30430" spans="2:3" hidden="1">
      <c r="B30430" s="49" t="s">
        <v>28466</v>
      </c>
      <c r="C30430" s="49" t="s">
        <v>213</v>
      </c>
    </row>
    <row r="30431" spans="2:3" hidden="1">
      <c r="B30431" s="49" t="s">
        <v>28467</v>
      </c>
      <c r="C30431" s="49" t="s">
        <v>214</v>
      </c>
    </row>
    <row r="30432" spans="2:3" hidden="1">
      <c r="B30432" s="49" t="s">
        <v>28468</v>
      </c>
      <c r="C30432" s="49" t="s">
        <v>213</v>
      </c>
    </row>
    <row r="30433" spans="2:3" hidden="1">
      <c r="B30433" s="49" t="s">
        <v>28469</v>
      </c>
      <c r="C30433" s="49" t="s">
        <v>213</v>
      </c>
    </row>
    <row r="30434" spans="2:3" hidden="1">
      <c r="B30434" s="49" t="s">
        <v>28470</v>
      </c>
      <c r="C30434" s="49" t="s">
        <v>213</v>
      </c>
    </row>
    <row r="30435" spans="2:3" hidden="1">
      <c r="B30435" s="49" t="s">
        <v>28471</v>
      </c>
      <c r="C30435" s="49" t="s">
        <v>213</v>
      </c>
    </row>
    <row r="30436" spans="2:3" hidden="1">
      <c r="B30436" s="49" t="s">
        <v>28472</v>
      </c>
      <c r="C30436" s="49" t="s">
        <v>213</v>
      </c>
    </row>
    <row r="30437" spans="2:3" hidden="1">
      <c r="B30437" s="49" t="s">
        <v>28473</v>
      </c>
      <c r="C30437" s="49" t="s">
        <v>213</v>
      </c>
    </row>
    <row r="30438" spans="2:3" hidden="1">
      <c r="B30438" s="49" t="s">
        <v>28474</v>
      </c>
      <c r="C30438" s="49" t="s">
        <v>213</v>
      </c>
    </row>
    <row r="30439" spans="2:3" hidden="1">
      <c r="B30439" s="49" t="s">
        <v>28475</v>
      </c>
      <c r="C30439" s="49" t="s">
        <v>213</v>
      </c>
    </row>
    <row r="30440" spans="2:3" hidden="1">
      <c r="B30440" s="49" t="s">
        <v>28476</v>
      </c>
      <c r="C30440" s="49" t="s">
        <v>214</v>
      </c>
    </row>
    <row r="30441" spans="2:3" hidden="1">
      <c r="B30441" s="49" t="s">
        <v>28477</v>
      </c>
      <c r="C30441" s="49" t="s">
        <v>213</v>
      </c>
    </row>
    <row r="30442" spans="2:3" hidden="1">
      <c r="B30442" s="49" t="s">
        <v>28478</v>
      </c>
      <c r="C30442" s="49" t="s">
        <v>213</v>
      </c>
    </row>
    <row r="30443" spans="2:3" hidden="1">
      <c r="B30443" s="49" t="s">
        <v>28479</v>
      </c>
      <c r="C30443" s="49" t="s">
        <v>213</v>
      </c>
    </row>
    <row r="30444" spans="2:3" hidden="1">
      <c r="B30444" s="49" t="s">
        <v>28480</v>
      </c>
      <c r="C30444" s="49" t="s">
        <v>213</v>
      </c>
    </row>
    <row r="30445" spans="2:3" hidden="1">
      <c r="B30445" s="49" t="s">
        <v>28481</v>
      </c>
      <c r="C30445" s="49" t="s">
        <v>213</v>
      </c>
    </row>
    <row r="30446" spans="2:3" hidden="1">
      <c r="B30446" s="49" t="s">
        <v>28482</v>
      </c>
      <c r="C30446" s="49" t="s">
        <v>213</v>
      </c>
    </row>
    <row r="30447" spans="2:3" hidden="1">
      <c r="B30447" s="49" t="s">
        <v>28483</v>
      </c>
      <c r="C30447" s="49" t="s">
        <v>213</v>
      </c>
    </row>
    <row r="30448" spans="2:3" hidden="1">
      <c r="B30448" s="49" t="s">
        <v>28484</v>
      </c>
      <c r="C30448" s="49" t="s">
        <v>213</v>
      </c>
    </row>
    <row r="30449" spans="2:3" hidden="1">
      <c r="B30449" s="49" t="s">
        <v>28485</v>
      </c>
      <c r="C30449" s="49" t="s">
        <v>213</v>
      </c>
    </row>
    <row r="30450" spans="2:3" hidden="1">
      <c r="B30450" s="49" t="s">
        <v>28486</v>
      </c>
      <c r="C30450" s="49" t="s">
        <v>213</v>
      </c>
    </row>
    <row r="30451" spans="2:3" hidden="1">
      <c r="B30451" s="49" t="s">
        <v>28487</v>
      </c>
      <c r="C30451" s="49" t="s">
        <v>213</v>
      </c>
    </row>
    <row r="30452" spans="2:3" hidden="1">
      <c r="B30452" s="49" t="s">
        <v>28488</v>
      </c>
      <c r="C30452" s="49" t="s">
        <v>213</v>
      </c>
    </row>
    <row r="30453" spans="2:3" hidden="1">
      <c r="B30453" s="49" t="s">
        <v>28489</v>
      </c>
      <c r="C30453" s="49" t="s">
        <v>213</v>
      </c>
    </row>
    <row r="30454" spans="2:3" hidden="1">
      <c r="B30454" s="49" t="s">
        <v>28490</v>
      </c>
      <c r="C30454" s="49" t="s">
        <v>213</v>
      </c>
    </row>
    <row r="30455" spans="2:3" hidden="1">
      <c r="B30455" s="49" t="s">
        <v>28491</v>
      </c>
      <c r="C30455" s="49" t="s">
        <v>213</v>
      </c>
    </row>
    <row r="30456" spans="2:3" hidden="1">
      <c r="B30456" s="49" t="s">
        <v>28492</v>
      </c>
      <c r="C30456" s="49" t="s">
        <v>213</v>
      </c>
    </row>
    <row r="30457" spans="2:3" hidden="1">
      <c r="B30457" s="49" t="s">
        <v>28493</v>
      </c>
      <c r="C30457" s="49" t="s">
        <v>213</v>
      </c>
    </row>
    <row r="30458" spans="2:3" hidden="1">
      <c r="B30458" s="49" t="s">
        <v>28494</v>
      </c>
      <c r="C30458" s="49" t="s">
        <v>213</v>
      </c>
    </row>
    <row r="30459" spans="2:3" hidden="1">
      <c r="B30459" s="49" t="s">
        <v>28495</v>
      </c>
      <c r="C30459" s="49" t="s">
        <v>213</v>
      </c>
    </row>
    <row r="30460" spans="2:3" hidden="1">
      <c r="B30460" s="49" t="s">
        <v>28496</v>
      </c>
      <c r="C30460" s="49" t="s">
        <v>213</v>
      </c>
    </row>
    <row r="30461" spans="2:3" hidden="1">
      <c r="B30461" s="49" t="s">
        <v>28497</v>
      </c>
      <c r="C30461" s="49" t="s">
        <v>213</v>
      </c>
    </row>
    <row r="30462" spans="2:3" hidden="1">
      <c r="B30462" s="49" t="s">
        <v>28498</v>
      </c>
      <c r="C30462" s="49" t="s">
        <v>213</v>
      </c>
    </row>
    <row r="30463" spans="2:3" hidden="1">
      <c r="B30463" s="49" t="s">
        <v>28499</v>
      </c>
      <c r="C30463" s="49" t="s">
        <v>213</v>
      </c>
    </row>
    <row r="30464" spans="2:3" hidden="1">
      <c r="B30464" s="49" t="s">
        <v>28500</v>
      </c>
      <c r="C30464" s="49" t="s">
        <v>213</v>
      </c>
    </row>
    <row r="30465" spans="2:3" hidden="1">
      <c r="B30465" s="49" t="s">
        <v>28501</v>
      </c>
      <c r="C30465" s="49" t="s">
        <v>213</v>
      </c>
    </row>
    <row r="30466" spans="2:3" hidden="1">
      <c r="B30466" s="49" t="s">
        <v>28502</v>
      </c>
      <c r="C30466" s="49" t="s">
        <v>213</v>
      </c>
    </row>
    <row r="30467" spans="2:3" hidden="1">
      <c r="B30467" s="49" t="s">
        <v>28503</v>
      </c>
      <c r="C30467" s="49" t="s">
        <v>213</v>
      </c>
    </row>
    <row r="30468" spans="2:3" hidden="1">
      <c r="B30468" s="49" t="s">
        <v>28504</v>
      </c>
      <c r="C30468" s="49" t="s">
        <v>213</v>
      </c>
    </row>
    <row r="30469" spans="2:3" hidden="1">
      <c r="B30469" s="49" t="s">
        <v>28505</v>
      </c>
      <c r="C30469" s="49" t="s">
        <v>213</v>
      </c>
    </row>
    <row r="30470" spans="2:3" hidden="1">
      <c r="B30470" s="49" t="s">
        <v>28506</v>
      </c>
      <c r="C30470" s="49" t="s">
        <v>213</v>
      </c>
    </row>
    <row r="30471" spans="2:3" hidden="1">
      <c r="B30471" s="49" t="s">
        <v>28507</v>
      </c>
      <c r="C30471" s="49" t="s">
        <v>213</v>
      </c>
    </row>
    <row r="30472" spans="2:3" hidden="1">
      <c r="B30472" s="49" t="s">
        <v>28508</v>
      </c>
      <c r="C30472" s="49" t="s">
        <v>213</v>
      </c>
    </row>
    <row r="30473" spans="2:3" hidden="1">
      <c r="B30473" s="49" t="s">
        <v>28509</v>
      </c>
      <c r="C30473" s="49" t="s">
        <v>213</v>
      </c>
    </row>
    <row r="30474" spans="2:3" hidden="1">
      <c r="B30474" s="49" t="s">
        <v>28510</v>
      </c>
      <c r="C30474" s="49" t="s">
        <v>213</v>
      </c>
    </row>
    <row r="30475" spans="2:3" hidden="1">
      <c r="B30475" s="49" t="s">
        <v>28511</v>
      </c>
      <c r="C30475" s="49" t="s">
        <v>213</v>
      </c>
    </row>
    <row r="30476" spans="2:3" hidden="1">
      <c r="B30476" s="49" t="s">
        <v>28512</v>
      </c>
      <c r="C30476" s="49" t="s">
        <v>213</v>
      </c>
    </row>
    <row r="30477" spans="2:3" hidden="1">
      <c r="B30477" s="49" t="s">
        <v>28513</v>
      </c>
      <c r="C30477" s="49" t="s">
        <v>213</v>
      </c>
    </row>
    <row r="30478" spans="2:3" hidden="1">
      <c r="B30478" s="49" t="s">
        <v>28514</v>
      </c>
      <c r="C30478" s="49" t="s">
        <v>213</v>
      </c>
    </row>
    <row r="30479" spans="2:3" hidden="1">
      <c r="B30479" s="49" t="s">
        <v>28515</v>
      </c>
      <c r="C30479" s="49" t="s">
        <v>213</v>
      </c>
    </row>
    <row r="30480" spans="2:3" hidden="1">
      <c r="B30480" s="49" t="s">
        <v>28516</v>
      </c>
      <c r="C30480" s="49" t="s">
        <v>213</v>
      </c>
    </row>
    <row r="30481" spans="2:3" hidden="1">
      <c r="B30481" s="49" t="s">
        <v>28517</v>
      </c>
      <c r="C30481" s="49" t="s">
        <v>213</v>
      </c>
    </row>
    <row r="30482" spans="2:3" hidden="1">
      <c r="B30482" s="49" t="s">
        <v>28518</v>
      </c>
      <c r="C30482" s="49" t="s">
        <v>213</v>
      </c>
    </row>
    <row r="30483" spans="2:3" hidden="1">
      <c r="B30483" s="49" t="s">
        <v>28519</v>
      </c>
      <c r="C30483" s="49" t="s">
        <v>213</v>
      </c>
    </row>
    <row r="30484" spans="2:3" hidden="1">
      <c r="B30484" s="49" t="s">
        <v>28520</v>
      </c>
      <c r="C30484" s="49" t="s">
        <v>213</v>
      </c>
    </row>
    <row r="30485" spans="2:3" hidden="1">
      <c r="B30485" s="49" t="s">
        <v>28521</v>
      </c>
      <c r="C30485" s="49" t="s">
        <v>213</v>
      </c>
    </row>
    <row r="30486" spans="2:3" hidden="1">
      <c r="B30486" s="49" t="s">
        <v>28522</v>
      </c>
      <c r="C30486" s="49" t="s">
        <v>213</v>
      </c>
    </row>
    <row r="30487" spans="2:3" hidden="1">
      <c r="B30487" s="49" t="s">
        <v>28523</v>
      </c>
      <c r="C30487" s="49" t="s">
        <v>213</v>
      </c>
    </row>
    <row r="30488" spans="2:3" hidden="1">
      <c r="B30488" s="49" t="s">
        <v>28524</v>
      </c>
      <c r="C30488" s="49" t="s">
        <v>213</v>
      </c>
    </row>
    <row r="30489" spans="2:3" hidden="1">
      <c r="B30489" s="49" t="s">
        <v>28525</v>
      </c>
      <c r="C30489" s="49" t="s">
        <v>213</v>
      </c>
    </row>
    <row r="30490" spans="2:3" hidden="1">
      <c r="B30490" s="49" t="s">
        <v>28526</v>
      </c>
      <c r="C30490" s="49" t="s">
        <v>213</v>
      </c>
    </row>
    <row r="30491" spans="2:3" hidden="1">
      <c r="B30491" s="49" t="s">
        <v>28527</v>
      </c>
      <c r="C30491" s="49" t="s">
        <v>213</v>
      </c>
    </row>
    <row r="30492" spans="2:3" hidden="1">
      <c r="B30492" s="49" t="s">
        <v>28528</v>
      </c>
      <c r="C30492" s="49" t="s">
        <v>213</v>
      </c>
    </row>
    <row r="30493" spans="2:3" hidden="1">
      <c r="B30493" s="49" t="s">
        <v>28529</v>
      </c>
      <c r="C30493" s="49" t="s">
        <v>213</v>
      </c>
    </row>
    <row r="30494" spans="2:3" hidden="1">
      <c r="B30494" s="49" t="s">
        <v>28530</v>
      </c>
      <c r="C30494" s="49" t="s">
        <v>214</v>
      </c>
    </row>
    <row r="30495" spans="2:3" hidden="1">
      <c r="B30495" s="49" t="s">
        <v>28531</v>
      </c>
      <c r="C30495" s="49" t="s">
        <v>213</v>
      </c>
    </row>
    <row r="30496" spans="2:3" hidden="1">
      <c r="B30496" s="49" t="s">
        <v>28532</v>
      </c>
      <c r="C30496" s="49" t="s">
        <v>213</v>
      </c>
    </row>
    <row r="30497" spans="2:3" hidden="1">
      <c r="B30497" s="49" t="s">
        <v>28533</v>
      </c>
      <c r="C30497" s="49" t="s">
        <v>213</v>
      </c>
    </row>
    <row r="30498" spans="2:3" hidden="1">
      <c r="B30498" s="49" t="s">
        <v>28534</v>
      </c>
      <c r="C30498" s="49" t="s">
        <v>213</v>
      </c>
    </row>
    <row r="30499" spans="2:3" hidden="1">
      <c r="B30499" s="49" t="s">
        <v>28535</v>
      </c>
      <c r="C30499" s="49" t="s">
        <v>213</v>
      </c>
    </row>
    <row r="30500" spans="2:3" hidden="1">
      <c r="B30500" s="49" t="s">
        <v>28536</v>
      </c>
      <c r="C30500" s="49" t="s">
        <v>213</v>
      </c>
    </row>
    <row r="30501" spans="2:3" hidden="1">
      <c r="B30501" s="49" t="s">
        <v>28537</v>
      </c>
      <c r="C30501" s="49" t="s">
        <v>213</v>
      </c>
    </row>
    <row r="30502" spans="2:3" hidden="1">
      <c r="B30502" s="49" t="s">
        <v>28538</v>
      </c>
      <c r="C30502" s="49" t="s">
        <v>213</v>
      </c>
    </row>
    <row r="30503" spans="2:3" hidden="1">
      <c r="B30503" s="49" t="s">
        <v>28539</v>
      </c>
      <c r="C30503" s="49" t="s">
        <v>213</v>
      </c>
    </row>
    <row r="30504" spans="2:3" hidden="1">
      <c r="B30504" s="49" t="s">
        <v>28540</v>
      </c>
      <c r="C30504" s="49" t="s">
        <v>213</v>
      </c>
    </row>
    <row r="30505" spans="2:3" hidden="1">
      <c r="B30505" s="49" t="s">
        <v>28541</v>
      </c>
      <c r="C30505" s="49" t="s">
        <v>213</v>
      </c>
    </row>
    <row r="30506" spans="2:3" hidden="1">
      <c r="B30506" s="49" t="s">
        <v>28542</v>
      </c>
      <c r="C30506" s="49" t="s">
        <v>213</v>
      </c>
    </row>
    <row r="30507" spans="2:3" hidden="1">
      <c r="B30507" s="49" t="s">
        <v>28543</v>
      </c>
      <c r="C30507" s="49" t="s">
        <v>213</v>
      </c>
    </row>
    <row r="30508" spans="2:3" hidden="1">
      <c r="B30508" s="49" t="s">
        <v>28544</v>
      </c>
      <c r="C30508" s="49" t="s">
        <v>213</v>
      </c>
    </row>
    <row r="30509" spans="2:3" hidden="1">
      <c r="B30509" s="49" t="s">
        <v>28545</v>
      </c>
      <c r="C30509" s="49" t="s">
        <v>213</v>
      </c>
    </row>
    <row r="30510" spans="2:3" hidden="1">
      <c r="B30510" s="49" t="s">
        <v>28546</v>
      </c>
      <c r="C30510" s="49" t="s">
        <v>213</v>
      </c>
    </row>
    <row r="30511" spans="2:3" hidden="1">
      <c r="B30511" s="49" t="s">
        <v>28547</v>
      </c>
      <c r="C30511" s="49" t="s">
        <v>213</v>
      </c>
    </row>
    <row r="30512" spans="2:3" hidden="1">
      <c r="B30512" s="49" t="s">
        <v>28548</v>
      </c>
      <c r="C30512" s="49" t="s">
        <v>213</v>
      </c>
    </row>
    <row r="30513" spans="2:3" hidden="1">
      <c r="B30513" s="49" t="s">
        <v>28549</v>
      </c>
      <c r="C30513" s="49" t="s">
        <v>213</v>
      </c>
    </row>
    <row r="30514" spans="2:3" hidden="1">
      <c r="B30514" s="49" t="s">
        <v>28550</v>
      </c>
      <c r="C30514" s="49" t="s">
        <v>213</v>
      </c>
    </row>
    <row r="30515" spans="2:3" hidden="1">
      <c r="B30515" s="49" t="s">
        <v>28551</v>
      </c>
      <c r="C30515" s="49" t="s">
        <v>213</v>
      </c>
    </row>
    <row r="30516" spans="2:3" hidden="1">
      <c r="B30516" s="49" t="s">
        <v>28552</v>
      </c>
      <c r="C30516" s="49" t="s">
        <v>213</v>
      </c>
    </row>
    <row r="30517" spans="2:3" hidden="1">
      <c r="B30517" s="49" t="s">
        <v>28553</v>
      </c>
      <c r="C30517" s="49" t="s">
        <v>213</v>
      </c>
    </row>
    <row r="30518" spans="2:3" hidden="1">
      <c r="B30518" s="49" t="s">
        <v>28554</v>
      </c>
      <c r="C30518" s="49" t="s">
        <v>213</v>
      </c>
    </row>
    <row r="30519" spans="2:3" hidden="1">
      <c r="B30519" s="49" t="s">
        <v>28555</v>
      </c>
      <c r="C30519" s="49" t="s">
        <v>213</v>
      </c>
    </row>
    <row r="30520" spans="2:3" hidden="1">
      <c r="B30520" s="49" t="s">
        <v>28556</v>
      </c>
      <c r="C30520" s="49" t="s">
        <v>213</v>
      </c>
    </row>
    <row r="30521" spans="2:3" hidden="1">
      <c r="B30521" s="49" t="s">
        <v>28557</v>
      </c>
      <c r="C30521" s="49" t="s">
        <v>213</v>
      </c>
    </row>
    <row r="30522" spans="2:3" hidden="1">
      <c r="B30522" s="49" t="s">
        <v>28558</v>
      </c>
      <c r="C30522" s="49" t="s">
        <v>213</v>
      </c>
    </row>
    <row r="30523" spans="2:3" hidden="1">
      <c r="B30523" s="49" t="s">
        <v>28559</v>
      </c>
      <c r="C30523" s="49" t="s">
        <v>213</v>
      </c>
    </row>
    <row r="30524" spans="2:3" hidden="1">
      <c r="B30524" s="49" t="s">
        <v>28560</v>
      </c>
      <c r="C30524" s="49" t="s">
        <v>213</v>
      </c>
    </row>
    <row r="30525" spans="2:3" hidden="1">
      <c r="B30525" s="49" t="s">
        <v>28561</v>
      </c>
      <c r="C30525" s="49" t="s">
        <v>213</v>
      </c>
    </row>
    <row r="30526" spans="2:3" hidden="1">
      <c r="B30526" s="49" t="s">
        <v>28562</v>
      </c>
      <c r="C30526" s="49" t="s">
        <v>213</v>
      </c>
    </row>
    <row r="30527" spans="2:3" hidden="1">
      <c r="B30527" s="49" t="s">
        <v>28563</v>
      </c>
      <c r="C30527" s="49" t="s">
        <v>213</v>
      </c>
    </row>
    <row r="30528" spans="2:3" hidden="1">
      <c r="B30528" s="49" t="s">
        <v>28564</v>
      </c>
      <c r="C30528" s="49" t="s">
        <v>213</v>
      </c>
    </row>
    <row r="30529" spans="2:3" hidden="1">
      <c r="B30529" s="49" t="s">
        <v>28565</v>
      </c>
      <c r="C30529" s="49" t="s">
        <v>213</v>
      </c>
    </row>
    <row r="30530" spans="2:3" hidden="1">
      <c r="B30530" s="49" t="s">
        <v>28566</v>
      </c>
      <c r="C30530" s="49" t="s">
        <v>213</v>
      </c>
    </row>
    <row r="30531" spans="2:3" hidden="1">
      <c r="B30531" s="49" t="s">
        <v>28567</v>
      </c>
      <c r="C30531" s="49" t="s">
        <v>213</v>
      </c>
    </row>
    <row r="30532" spans="2:3" hidden="1">
      <c r="B30532" s="49" t="s">
        <v>28568</v>
      </c>
      <c r="C30532" s="49" t="s">
        <v>213</v>
      </c>
    </row>
    <row r="30533" spans="2:3" hidden="1">
      <c r="B30533" s="49" t="s">
        <v>28569</v>
      </c>
      <c r="C30533" s="49" t="s">
        <v>213</v>
      </c>
    </row>
    <row r="30534" spans="2:3" hidden="1">
      <c r="B30534" s="49" t="s">
        <v>28570</v>
      </c>
      <c r="C30534" s="49" t="s">
        <v>213</v>
      </c>
    </row>
    <row r="30535" spans="2:3" hidden="1">
      <c r="B30535" s="49" t="s">
        <v>28571</v>
      </c>
      <c r="C30535" s="49" t="s">
        <v>213</v>
      </c>
    </row>
    <row r="30536" spans="2:3" hidden="1">
      <c r="B30536" s="49" t="s">
        <v>28572</v>
      </c>
      <c r="C30536" s="49" t="s">
        <v>213</v>
      </c>
    </row>
    <row r="30537" spans="2:3" hidden="1">
      <c r="B30537" s="49" t="s">
        <v>28573</v>
      </c>
      <c r="C30537" s="49" t="s">
        <v>213</v>
      </c>
    </row>
    <row r="30538" spans="2:3" hidden="1">
      <c r="B30538" s="49" t="s">
        <v>28574</v>
      </c>
      <c r="C30538" s="49" t="s">
        <v>213</v>
      </c>
    </row>
    <row r="30539" spans="2:3" hidden="1">
      <c r="B30539" s="49" t="s">
        <v>28575</v>
      </c>
      <c r="C30539" s="49" t="s">
        <v>213</v>
      </c>
    </row>
    <row r="30540" spans="2:3" hidden="1">
      <c r="B30540" s="49" t="s">
        <v>28576</v>
      </c>
      <c r="C30540" s="49" t="s">
        <v>213</v>
      </c>
    </row>
    <row r="30541" spans="2:3" hidden="1">
      <c r="B30541" s="49" t="s">
        <v>28577</v>
      </c>
      <c r="C30541" s="49" t="s">
        <v>213</v>
      </c>
    </row>
    <row r="30542" spans="2:3" hidden="1">
      <c r="B30542" s="49" t="s">
        <v>28578</v>
      </c>
      <c r="C30542" s="49" t="s">
        <v>213</v>
      </c>
    </row>
    <row r="30543" spans="2:3" hidden="1">
      <c r="B30543" s="49" t="s">
        <v>28579</v>
      </c>
      <c r="C30543" s="49" t="s">
        <v>213</v>
      </c>
    </row>
    <row r="30544" spans="2:3" hidden="1">
      <c r="B30544" s="49" t="s">
        <v>28580</v>
      </c>
      <c r="C30544" s="49" t="s">
        <v>213</v>
      </c>
    </row>
    <row r="30545" spans="2:3" hidden="1">
      <c r="B30545" s="49" t="s">
        <v>28581</v>
      </c>
      <c r="C30545" s="49" t="s">
        <v>213</v>
      </c>
    </row>
    <row r="30546" spans="2:3" hidden="1">
      <c r="B30546" s="49" t="s">
        <v>28582</v>
      </c>
      <c r="C30546" s="49" t="s">
        <v>213</v>
      </c>
    </row>
    <row r="30547" spans="2:3" hidden="1">
      <c r="B30547" s="49" t="s">
        <v>28583</v>
      </c>
      <c r="C30547" s="49" t="s">
        <v>213</v>
      </c>
    </row>
    <row r="30548" spans="2:3" hidden="1">
      <c r="B30548" s="49" t="s">
        <v>28584</v>
      </c>
      <c r="C30548" s="49" t="s">
        <v>214</v>
      </c>
    </row>
    <row r="30549" spans="2:3" hidden="1">
      <c r="B30549" s="49" t="s">
        <v>28585</v>
      </c>
      <c r="C30549" s="49" t="s">
        <v>213</v>
      </c>
    </row>
    <row r="30550" spans="2:3" hidden="1">
      <c r="B30550" s="49" t="s">
        <v>28586</v>
      </c>
      <c r="C30550" s="49" t="s">
        <v>213</v>
      </c>
    </row>
    <row r="30551" spans="2:3" hidden="1">
      <c r="B30551" s="49" t="s">
        <v>28587</v>
      </c>
      <c r="C30551" s="49" t="s">
        <v>213</v>
      </c>
    </row>
    <row r="30552" spans="2:3" hidden="1">
      <c r="B30552" s="49" t="s">
        <v>28588</v>
      </c>
      <c r="C30552" s="49" t="s">
        <v>213</v>
      </c>
    </row>
    <row r="30553" spans="2:3" hidden="1">
      <c r="B30553" s="49" t="s">
        <v>28589</v>
      </c>
      <c r="C30553" s="49" t="s">
        <v>213</v>
      </c>
    </row>
    <row r="30554" spans="2:3" hidden="1">
      <c r="B30554" s="49" t="s">
        <v>28590</v>
      </c>
      <c r="C30554" s="49" t="s">
        <v>213</v>
      </c>
    </row>
    <row r="30555" spans="2:3" hidden="1">
      <c r="B30555" s="49" t="s">
        <v>28591</v>
      </c>
      <c r="C30555" s="49" t="s">
        <v>213</v>
      </c>
    </row>
    <row r="30556" spans="2:3" hidden="1">
      <c r="B30556" s="49" t="s">
        <v>28592</v>
      </c>
      <c r="C30556" s="49" t="s">
        <v>213</v>
      </c>
    </row>
    <row r="30557" spans="2:3" hidden="1">
      <c r="B30557" s="49" t="s">
        <v>28593</v>
      </c>
      <c r="C30557" s="49" t="s">
        <v>213</v>
      </c>
    </row>
    <row r="30558" spans="2:3" hidden="1">
      <c r="B30558" s="49" t="s">
        <v>28594</v>
      </c>
      <c r="C30558" s="49" t="s">
        <v>213</v>
      </c>
    </row>
    <row r="30559" spans="2:3" hidden="1">
      <c r="B30559" s="49" t="s">
        <v>28595</v>
      </c>
      <c r="C30559" s="49" t="s">
        <v>213</v>
      </c>
    </row>
    <row r="30560" spans="2:3" hidden="1">
      <c r="B30560" s="49" t="s">
        <v>28596</v>
      </c>
      <c r="C30560" s="49" t="s">
        <v>213</v>
      </c>
    </row>
    <row r="30561" spans="2:3" hidden="1">
      <c r="B30561" s="49" t="s">
        <v>28597</v>
      </c>
      <c r="C30561" s="49" t="s">
        <v>213</v>
      </c>
    </row>
    <row r="30562" spans="2:3" hidden="1">
      <c r="B30562" s="49" t="s">
        <v>28598</v>
      </c>
      <c r="C30562" s="49" t="s">
        <v>213</v>
      </c>
    </row>
    <row r="30563" spans="2:3" hidden="1">
      <c r="B30563" s="49" t="s">
        <v>28599</v>
      </c>
      <c r="C30563" s="49" t="s">
        <v>213</v>
      </c>
    </row>
    <row r="30564" spans="2:3" hidden="1">
      <c r="B30564" s="49" t="s">
        <v>28600</v>
      </c>
      <c r="C30564" s="49" t="s">
        <v>213</v>
      </c>
    </row>
    <row r="30565" spans="2:3" hidden="1">
      <c r="B30565" s="49" t="s">
        <v>28601</v>
      </c>
      <c r="C30565" s="49" t="s">
        <v>213</v>
      </c>
    </row>
    <row r="30566" spans="2:3" hidden="1">
      <c r="B30566" s="49" t="s">
        <v>28602</v>
      </c>
      <c r="C30566" s="49" t="s">
        <v>213</v>
      </c>
    </row>
    <row r="30567" spans="2:3" hidden="1">
      <c r="B30567" s="49" t="s">
        <v>28603</v>
      </c>
      <c r="C30567" s="49" t="s">
        <v>213</v>
      </c>
    </row>
    <row r="30568" spans="2:3" hidden="1">
      <c r="B30568" s="49" t="s">
        <v>28604</v>
      </c>
      <c r="C30568" s="49" t="s">
        <v>213</v>
      </c>
    </row>
    <row r="30569" spans="2:3" hidden="1">
      <c r="B30569" s="49" t="s">
        <v>28605</v>
      </c>
      <c r="C30569" s="49" t="s">
        <v>213</v>
      </c>
    </row>
    <row r="30570" spans="2:3" hidden="1">
      <c r="B30570" s="49" t="s">
        <v>28606</v>
      </c>
      <c r="C30570" s="49" t="s">
        <v>213</v>
      </c>
    </row>
    <row r="30571" spans="2:3" hidden="1">
      <c r="B30571" s="49" t="s">
        <v>28607</v>
      </c>
      <c r="C30571" s="49" t="s">
        <v>213</v>
      </c>
    </row>
    <row r="30572" spans="2:3" hidden="1">
      <c r="B30572" s="49" t="s">
        <v>28608</v>
      </c>
      <c r="C30572" s="49" t="s">
        <v>213</v>
      </c>
    </row>
    <row r="30573" spans="2:3" hidden="1">
      <c r="B30573" s="49" t="s">
        <v>28609</v>
      </c>
      <c r="C30573" s="49" t="s">
        <v>213</v>
      </c>
    </row>
    <row r="30574" spans="2:3" hidden="1">
      <c r="B30574" s="49" t="s">
        <v>28610</v>
      </c>
      <c r="C30574" s="49" t="s">
        <v>213</v>
      </c>
    </row>
    <row r="30575" spans="2:3" hidden="1">
      <c r="B30575" s="49" t="s">
        <v>28611</v>
      </c>
      <c r="C30575" s="49" t="s">
        <v>214</v>
      </c>
    </row>
    <row r="30576" spans="2:3" hidden="1">
      <c r="B30576" s="49" t="s">
        <v>28612</v>
      </c>
      <c r="C30576" s="49" t="s">
        <v>214</v>
      </c>
    </row>
    <row r="30577" spans="2:3" hidden="1">
      <c r="B30577" s="49" t="s">
        <v>28613</v>
      </c>
      <c r="C30577" s="49" t="s">
        <v>214</v>
      </c>
    </row>
    <row r="30578" spans="2:3" hidden="1">
      <c r="B30578" s="49" t="s">
        <v>28614</v>
      </c>
      <c r="C30578" s="49" t="s">
        <v>214</v>
      </c>
    </row>
    <row r="30579" spans="2:3" hidden="1">
      <c r="B30579" s="49" t="s">
        <v>28615</v>
      </c>
      <c r="C30579" s="49" t="s">
        <v>213</v>
      </c>
    </row>
    <row r="30580" spans="2:3" hidden="1">
      <c r="B30580" s="49" t="s">
        <v>28616</v>
      </c>
      <c r="C30580" s="49" t="s">
        <v>213</v>
      </c>
    </row>
    <row r="30581" spans="2:3" hidden="1">
      <c r="B30581" s="49" t="s">
        <v>28617</v>
      </c>
      <c r="C30581" s="49" t="s">
        <v>214</v>
      </c>
    </row>
    <row r="30582" spans="2:3" hidden="1">
      <c r="B30582" s="49" t="s">
        <v>28618</v>
      </c>
      <c r="C30582" s="49" t="s">
        <v>213</v>
      </c>
    </row>
    <row r="30583" spans="2:3" hidden="1">
      <c r="B30583" s="49" t="s">
        <v>28619</v>
      </c>
      <c r="C30583" s="49" t="s">
        <v>213</v>
      </c>
    </row>
    <row r="30584" spans="2:3" hidden="1">
      <c r="B30584" s="49" t="s">
        <v>28620</v>
      </c>
      <c r="C30584" s="49" t="s">
        <v>214</v>
      </c>
    </row>
    <row r="30585" spans="2:3" hidden="1">
      <c r="B30585" s="49" t="s">
        <v>28621</v>
      </c>
      <c r="C30585" s="49" t="s">
        <v>213</v>
      </c>
    </row>
    <row r="30586" spans="2:3" hidden="1">
      <c r="B30586" s="49" t="s">
        <v>28622</v>
      </c>
      <c r="C30586" s="49" t="s">
        <v>213</v>
      </c>
    </row>
    <row r="30587" spans="2:3" hidden="1">
      <c r="B30587" s="49" t="s">
        <v>28623</v>
      </c>
      <c r="C30587" s="49" t="s">
        <v>213</v>
      </c>
    </row>
    <row r="30588" spans="2:3" hidden="1">
      <c r="B30588" s="49" t="s">
        <v>28624</v>
      </c>
      <c r="C30588" s="49" t="s">
        <v>213</v>
      </c>
    </row>
    <row r="30589" spans="2:3" hidden="1">
      <c r="B30589" s="49" t="s">
        <v>28625</v>
      </c>
      <c r="C30589" s="49" t="s">
        <v>213</v>
      </c>
    </row>
    <row r="30590" spans="2:3" hidden="1">
      <c r="B30590" s="49" t="s">
        <v>28626</v>
      </c>
      <c r="C30590" s="49" t="s">
        <v>213</v>
      </c>
    </row>
    <row r="30591" spans="2:3" hidden="1">
      <c r="B30591" s="49" t="s">
        <v>28627</v>
      </c>
      <c r="C30591" s="49" t="s">
        <v>213</v>
      </c>
    </row>
    <row r="30592" spans="2:3" hidden="1">
      <c r="B30592" s="49" t="s">
        <v>28628</v>
      </c>
      <c r="C30592" s="49" t="s">
        <v>213</v>
      </c>
    </row>
    <row r="30593" spans="2:3" hidden="1">
      <c r="B30593" s="49" t="s">
        <v>28629</v>
      </c>
      <c r="C30593" s="49" t="s">
        <v>214</v>
      </c>
    </row>
    <row r="30594" spans="2:3" hidden="1">
      <c r="B30594" s="49" t="s">
        <v>28630</v>
      </c>
      <c r="C30594" s="49" t="s">
        <v>213</v>
      </c>
    </row>
    <row r="30595" spans="2:3" hidden="1">
      <c r="B30595" s="49" t="s">
        <v>28631</v>
      </c>
      <c r="C30595" s="49" t="s">
        <v>213</v>
      </c>
    </row>
    <row r="30596" spans="2:3" hidden="1">
      <c r="B30596" s="49" t="s">
        <v>28632</v>
      </c>
      <c r="C30596" s="49" t="s">
        <v>213</v>
      </c>
    </row>
    <row r="30597" spans="2:3" hidden="1">
      <c r="B30597" s="49" t="s">
        <v>28633</v>
      </c>
      <c r="C30597" s="49" t="s">
        <v>213</v>
      </c>
    </row>
    <row r="30598" spans="2:3" hidden="1">
      <c r="B30598" s="49" t="s">
        <v>28634</v>
      </c>
      <c r="C30598" s="49" t="s">
        <v>213</v>
      </c>
    </row>
    <row r="30599" spans="2:3" hidden="1">
      <c r="B30599" s="49" t="s">
        <v>28635</v>
      </c>
      <c r="C30599" s="49" t="s">
        <v>213</v>
      </c>
    </row>
    <row r="30600" spans="2:3" hidden="1">
      <c r="B30600" s="49" t="s">
        <v>28636</v>
      </c>
      <c r="C30600" s="49" t="s">
        <v>213</v>
      </c>
    </row>
    <row r="30601" spans="2:3" hidden="1">
      <c r="B30601" s="49" t="s">
        <v>28637</v>
      </c>
      <c r="C30601" s="49" t="s">
        <v>213</v>
      </c>
    </row>
    <row r="30602" spans="2:3" hidden="1">
      <c r="B30602" s="49" t="s">
        <v>28638</v>
      </c>
      <c r="C30602" s="49" t="s">
        <v>214</v>
      </c>
    </row>
    <row r="30603" spans="2:3" hidden="1">
      <c r="B30603" s="49" t="s">
        <v>28639</v>
      </c>
      <c r="C30603" s="49" t="s">
        <v>213</v>
      </c>
    </row>
    <row r="30604" spans="2:3" hidden="1">
      <c r="B30604" s="49" t="s">
        <v>28640</v>
      </c>
      <c r="C30604" s="49" t="s">
        <v>213</v>
      </c>
    </row>
    <row r="30605" spans="2:3" hidden="1">
      <c r="B30605" s="49" t="s">
        <v>28641</v>
      </c>
      <c r="C30605" s="49" t="s">
        <v>213</v>
      </c>
    </row>
    <row r="30606" spans="2:3" hidden="1">
      <c r="B30606" s="49" t="s">
        <v>28642</v>
      </c>
      <c r="C30606" s="49" t="s">
        <v>213</v>
      </c>
    </row>
    <row r="30607" spans="2:3" hidden="1">
      <c r="B30607" s="49" t="s">
        <v>28643</v>
      </c>
      <c r="C30607" s="49" t="s">
        <v>213</v>
      </c>
    </row>
    <row r="30608" spans="2:3" hidden="1">
      <c r="B30608" s="49" t="s">
        <v>28644</v>
      </c>
      <c r="C30608" s="49" t="s">
        <v>213</v>
      </c>
    </row>
    <row r="30609" spans="2:3" hidden="1">
      <c r="B30609" s="49" t="s">
        <v>28645</v>
      </c>
      <c r="C30609" s="49" t="s">
        <v>213</v>
      </c>
    </row>
    <row r="30610" spans="2:3" hidden="1">
      <c r="B30610" s="49" t="s">
        <v>28646</v>
      </c>
      <c r="C30610" s="49" t="s">
        <v>213</v>
      </c>
    </row>
    <row r="30611" spans="2:3" hidden="1">
      <c r="B30611" s="49" t="s">
        <v>28647</v>
      </c>
      <c r="C30611" s="49" t="s">
        <v>213</v>
      </c>
    </row>
    <row r="30612" spans="2:3" hidden="1">
      <c r="B30612" s="49" t="s">
        <v>28648</v>
      </c>
      <c r="C30612" s="49" t="s">
        <v>213</v>
      </c>
    </row>
    <row r="30613" spans="2:3" hidden="1">
      <c r="B30613" s="49" t="s">
        <v>28649</v>
      </c>
      <c r="C30613" s="49" t="s">
        <v>213</v>
      </c>
    </row>
    <row r="30614" spans="2:3" hidden="1">
      <c r="B30614" s="49" t="s">
        <v>28650</v>
      </c>
      <c r="C30614" s="49" t="s">
        <v>213</v>
      </c>
    </row>
    <row r="30615" spans="2:3" hidden="1">
      <c r="B30615" s="49" t="s">
        <v>28651</v>
      </c>
      <c r="C30615" s="49" t="s">
        <v>213</v>
      </c>
    </row>
    <row r="30616" spans="2:3" hidden="1">
      <c r="B30616" s="49" t="s">
        <v>28652</v>
      </c>
      <c r="C30616" s="49" t="s">
        <v>213</v>
      </c>
    </row>
    <row r="30617" spans="2:3" hidden="1">
      <c r="B30617" s="49" t="s">
        <v>28653</v>
      </c>
      <c r="C30617" s="49" t="s">
        <v>213</v>
      </c>
    </row>
    <row r="30618" spans="2:3" hidden="1">
      <c r="B30618" s="49" t="s">
        <v>28654</v>
      </c>
      <c r="C30618" s="49" t="s">
        <v>213</v>
      </c>
    </row>
    <row r="30619" spans="2:3" hidden="1">
      <c r="B30619" s="49" t="s">
        <v>28655</v>
      </c>
      <c r="C30619" s="49" t="s">
        <v>213</v>
      </c>
    </row>
    <row r="30620" spans="2:3" hidden="1">
      <c r="B30620" s="49" t="s">
        <v>28656</v>
      </c>
      <c r="C30620" s="49" t="s">
        <v>213</v>
      </c>
    </row>
    <row r="30621" spans="2:3" hidden="1">
      <c r="B30621" s="49" t="s">
        <v>28657</v>
      </c>
      <c r="C30621" s="49" t="s">
        <v>213</v>
      </c>
    </row>
    <row r="30622" spans="2:3" hidden="1">
      <c r="B30622" s="49" t="s">
        <v>28658</v>
      </c>
      <c r="C30622" s="49" t="s">
        <v>213</v>
      </c>
    </row>
    <row r="30623" spans="2:3" hidden="1">
      <c r="B30623" s="49" t="s">
        <v>28659</v>
      </c>
      <c r="C30623" s="49" t="s">
        <v>213</v>
      </c>
    </row>
    <row r="30624" spans="2:3" hidden="1">
      <c r="B30624" s="49" t="s">
        <v>28660</v>
      </c>
      <c r="C30624" s="49" t="s">
        <v>213</v>
      </c>
    </row>
    <row r="30625" spans="2:3" hidden="1">
      <c r="B30625" s="49" t="s">
        <v>28661</v>
      </c>
      <c r="C30625" s="49" t="s">
        <v>213</v>
      </c>
    </row>
    <row r="30626" spans="2:3" hidden="1">
      <c r="B30626" s="49" t="s">
        <v>28662</v>
      </c>
      <c r="C30626" s="49" t="s">
        <v>213</v>
      </c>
    </row>
    <row r="30627" spans="2:3" hidden="1">
      <c r="B30627" s="49" t="s">
        <v>28663</v>
      </c>
      <c r="C30627" s="49" t="s">
        <v>213</v>
      </c>
    </row>
    <row r="30628" spans="2:3" hidden="1">
      <c r="B30628" s="49" t="s">
        <v>28664</v>
      </c>
      <c r="C30628" s="49" t="s">
        <v>213</v>
      </c>
    </row>
    <row r="30629" spans="2:3" hidden="1">
      <c r="B30629" s="49" t="s">
        <v>28665</v>
      </c>
      <c r="C30629" s="49" t="s">
        <v>214</v>
      </c>
    </row>
    <row r="30630" spans="2:3" hidden="1">
      <c r="B30630" s="49" t="s">
        <v>28666</v>
      </c>
      <c r="C30630" s="49" t="s">
        <v>213</v>
      </c>
    </row>
    <row r="30631" spans="2:3" hidden="1">
      <c r="B30631" s="49" t="s">
        <v>28667</v>
      </c>
      <c r="C30631" s="49" t="s">
        <v>213</v>
      </c>
    </row>
    <row r="30632" spans="2:3" hidden="1">
      <c r="B30632" s="49" t="s">
        <v>28668</v>
      </c>
      <c r="C30632" s="49" t="s">
        <v>213</v>
      </c>
    </row>
    <row r="30633" spans="2:3" hidden="1">
      <c r="B30633" s="49" t="s">
        <v>28669</v>
      </c>
      <c r="C30633" s="49" t="s">
        <v>213</v>
      </c>
    </row>
    <row r="30634" spans="2:3" hidden="1">
      <c r="B30634" s="49" t="s">
        <v>28670</v>
      </c>
      <c r="C30634" s="49" t="s">
        <v>213</v>
      </c>
    </row>
    <row r="30635" spans="2:3" hidden="1">
      <c r="B30635" s="49" t="s">
        <v>28671</v>
      </c>
      <c r="C30635" s="49" t="s">
        <v>213</v>
      </c>
    </row>
    <row r="30636" spans="2:3" hidden="1">
      <c r="B30636" s="49" t="s">
        <v>28672</v>
      </c>
      <c r="C30636" s="49" t="s">
        <v>213</v>
      </c>
    </row>
    <row r="30637" spans="2:3" hidden="1">
      <c r="B30637" s="49" t="s">
        <v>28673</v>
      </c>
      <c r="C30637" s="49" t="s">
        <v>213</v>
      </c>
    </row>
    <row r="30638" spans="2:3" hidden="1">
      <c r="B30638" s="49" t="s">
        <v>28674</v>
      </c>
      <c r="C30638" s="49" t="s">
        <v>213</v>
      </c>
    </row>
    <row r="30639" spans="2:3" hidden="1">
      <c r="B30639" s="49" t="s">
        <v>28675</v>
      </c>
      <c r="C30639" s="49" t="s">
        <v>213</v>
      </c>
    </row>
    <row r="30640" spans="2:3" hidden="1">
      <c r="B30640" s="49" t="s">
        <v>28676</v>
      </c>
      <c r="C30640" s="49" t="s">
        <v>213</v>
      </c>
    </row>
    <row r="30641" spans="2:3" hidden="1">
      <c r="B30641" s="49" t="s">
        <v>28677</v>
      </c>
      <c r="C30641" s="49" t="s">
        <v>213</v>
      </c>
    </row>
    <row r="30642" spans="2:3" hidden="1">
      <c r="B30642" s="49" t="s">
        <v>28678</v>
      </c>
      <c r="C30642" s="49" t="s">
        <v>213</v>
      </c>
    </row>
    <row r="30643" spans="2:3" hidden="1">
      <c r="B30643" s="49" t="s">
        <v>28679</v>
      </c>
      <c r="C30643" s="49" t="s">
        <v>213</v>
      </c>
    </row>
    <row r="30644" spans="2:3" hidden="1">
      <c r="B30644" s="49" t="s">
        <v>28680</v>
      </c>
      <c r="C30644" s="49" t="s">
        <v>213</v>
      </c>
    </row>
    <row r="30645" spans="2:3" hidden="1">
      <c r="B30645" s="49" t="s">
        <v>28681</v>
      </c>
      <c r="C30645" s="49" t="s">
        <v>213</v>
      </c>
    </row>
    <row r="30646" spans="2:3" hidden="1">
      <c r="B30646" s="49" t="s">
        <v>28682</v>
      </c>
      <c r="C30646" s="49" t="s">
        <v>213</v>
      </c>
    </row>
    <row r="30647" spans="2:3" hidden="1">
      <c r="B30647" s="49" t="s">
        <v>28683</v>
      </c>
      <c r="C30647" s="49" t="s">
        <v>213</v>
      </c>
    </row>
    <row r="30648" spans="2:3" hidden="1">
      <c r="B30648" s="49" t="s">
        <v>28684</v>
      </c>
      <c r="C30648" s="49" t="s">
        <v>213</v>
      </c>
    </row>
    <row r="30649" spans="2:3" hidden="1">
      <c r="B30649" s="49" t="s">
        <v>28685</v>
      </c>
      <c r="C30649" s="49" t="s">
        <v>213</v>
      </c>
    </row>
    <row r="30650" spans="2:3" hidden="1">
      <c r="B30650" s="49" t="s">
        <v>28686</v>
      </c>
      <c r="C30650" s="49" t="s">
        <v>213</v>
      </c>
    </row>
    <row r="30651" spans="2:3" hidden="1">
      <c r="B30651" s="49" t="s">
        <v>28687</v>
      </c>
      <c r="C30651" s="49" t="s">
        <v>213</v>
      </c>
    </row>
    <row r="30652" spans="2:3" hidden="1">
      <c r="B30652" s="49" t="s">
        <v>28688</v>
      </c>
      <c r="C30652" s="49" t="s">
        <v>213</v>
      </c>
    </row>
    <row r="30653" spans="2:3" hidden="1">
      <c r="B30653" s="49" t="s">
        <v>28689</v>
      </c>
      <c r="C30653" s="49" t="s">
        <v>213</v>
      </c>
    </row>
    <row r="30654" spans="2:3" hidden="1">
      <c r="B30654" s="49" t="s">
        <v>28690</v>
      </c>
      <c r="C30654" s="49" t="s">
        <v>213</v>
      </c>
    </row>
    <row r="30655" spans="2:3" hidden="1">
      <c r="B30655" s="49" t="s">
        <v>28691</v>
      </c>
      <c r="C30655" s="49" t="s">
        <v>213</v>
      </c>
    </row>
    <row r="30656" spans="2:3" hidden="1">
      <c r="B30656" s="49" t="s">
        <v>28692</v>
      </c>
      <c r="C30656" s="49" t="s">
        <v>207</v>
      </c>
    </row>
    <row r="30657" spans="2:3" hidden="1">
      <c r="B30657" s="49" t="s">
        <v>28693</v>
      </c>
      <c r="C30657" s="49" t="s">
        <v>207</v>
      </c>
    </row>
    <row r="30658" spans="2:3" hidden="1">
      <c r="B30658" s="49" t="s">
        <v>28694</v>
      </c>
      <c r="C30658" s="49" t="s">
        <v>207</v>
      </c>
    </row>
    <row r="30659" spans="2:3" hidden="1">
      <c r="B30659" s="49" t="s">
        <v>28695</v>
      </c>
      <c r="C30659" s="49" t="s">
        <v>207</v>
      </c>
    </row>
    <row r="30660" spans="2:3" hidden="1">
      <c r="B30660" s="49" t="s">
        <v>28696</v>
      </c>
      <c r="C30660" s="49" t="s">
        <v>207</v>
      </c>
    </row>
    <row r="30661" spans="2:3" hidden="1">
      <c r="B30661" s="49" t="s">
        <v>28697</v>
      </c>
      <c r="C30661" s="49" t="s">
        <v>207</v>
      </c>
    </row>
    <row r="30662" spans="2:3" hidden="1">
      <c r="B30662" s="49" t="s">
        <v>28698</v>
      </c>
      <c r="C30662" s="49" t="s">
        <v>207</v>
      </c>
    </row>
    <row r="30663" spans="2:3" hidden="1">
      <c r="B30663" s="49" t="s">
        <v>28699</v>
      </c>
      <c r="C30663" s="49" t="s">
        <v>207</v>
      </c>
    </row>
    <row r="30664" spans="2:3" hidden="1">
      <c r="B30664" s="49" t="s">
        <v>28700</v>
      </c>
      <c r="C30664" s="49" t="s">
        <v>207</v>
      </c>
    </row>
    <row r="30665" spans="2:3" hidden="1">
      <c r="B30665" s="49" t="s">
        <v>28701</v>
      </c>
      <c r="C30665" s="49" t="s">
        <v>207</v>
      </c>
    </row>
    <row r="30666" spans="2:3" hidden="1">
      <c r="B30666" s="49" t="s">
        <v>28702</v>
      </c>
      <c r="C30666" s="49" t="s">
        <v>207</v>
      </c>
    </row>
    <row r="30667" spans="2:3" hidden="1">
      <c r="B30667" s="49" t="s">
        <v>28703</v>
      </c>
      <c r="C30667" s="49" t="s">
        <v>207</v>
      </c>
    </row>
    <row r="30668" spans="2:3" hidden="1">
      <c r="B30668" s="49" t="s">
        <v>28704</v>
      </c>
      <c r="C30668" s="49" t="s">
        <v>207</v>
      </c>
    </row>
    <row r="30669" spans="2:3" hidden="1">
      <c r="B30669" s="49" t="s">
        <v>28705</v>
      </c>
      <c r="C30669" s="49" t="s">
        <v>207</v>
      </c>
    </row>
    <row r="30670" spans="2:3" hidden="1">
      <c r="B30670" s="49" t="s">
        <v>28706</v>
      </c>
      <c r="C30670" s="49" t="s">
        <v>207</v>
      </c>
    </row>
    <row r="30671" spans="2:3" hidden="1">
      <c r="B30671" s="49" t="s">
        <v>28707</v>
      </c>
      <c r="C30671" s="49" t="s">
        <v>207</v>
      </c>
    </row>
    <row r="30672" spans="2:3" hidden="1">
      <c r="B30672" s="49" t="s">
        <v>28708</v>
      </c>
      <c r="C30672" s="49" t="s">
        <v>207</v>
      </c>
    </row>
    <row r="30673" spans="2:3" hidden="1">
      <c r="B30673" s="49" t="s">
        <v>28709</v>
      </c>
      <c r="C30673" s="49" t="s">
        <v>207</v>
      </c>
    </row>
    <row r="30674" spans="2:3" hidden="1">
      <c r="B30674" s="49" t="s">
        <v>28710</v>
      </c>
      <c r="C30674" s="49" t="s">
        <v>207</v>
      </c>
    </row>
    <row r="30675" spans="2:3" hidden="1">
      <c r="B30675" s="49" t="s">
        <v>28711</v>
      </c>
      <c r="C30675" s="49" t="s">
        <v>207</v>
      </c>
    </row>
    <row r="30676" spans="2:3" hidden="1">
      <c r="B30676" s="49" t="s">
        <v>28712</v>
      </c>
      <c r="C30676" s="49" t="s">
        <v>207</v>
      </c>
    </row>
    <row r="30677" spans="2:3" hidden="1">
      <c r="B30677" s="49" t="s">
        <v>28713</v>
      </c>
      <c r="C30677" s="49" t="s">
        <v>207</v>
      </c>
    </row>
    <row r="30678" spans="2:3" hidden="1">
      <c r="B30678" s="49" t="s">
        <v>28714</v>
      </c>
      <c r="C30678" s="49" t="s">
        <v>207</v>
      </c>
    </row>
    <row r="30679" spans="2:3" hidden="1">
      <c r="B30679" s="49" t="s">
        <v>28715</v>
      </c>
      <c r="C30679" s="49" t="s">
        <v>207</v>
      </c>
    </row>
    <row r="30680" spans="2:3" hidden="1">
      <c r="B30680" s="49" t="s">
        <v>28716</v>
      </c>
      <c r="C30680" s="49" t="s">
        <v>207</v>
      </c>
    </row>
    <row r="30681" spans="2:3" hidden="1">
      <c r="B30681" s="49" t="s">
        <v>28717</v>
      </c>
      <c r="C30681" s="49" t="s">
        <v>207</v>
      </c>
    </row>
    <row r="30682" spans="2:3" hidden="1">
      <c r="B30682" s="49" t="s">
        <v>28718</v>
      </c>
      <c r="C30682" s="49" t="s">
        <v>207</v>
      </c>
    </row>
    <row r="30683" spans="2:3" hidden="1">
      <c r="B30683" s="49" t="s">
        <v>28719</v>
      </c>
      <c r="C30683" s="49" t="s">
        <v>207</v>
      </c>
    </row>
    <row r="30684" spans="2:3" hidden="1">
      <c r="B30684" s="49" t="s">
        <v>28720</v>
      </c>
      <c r="C30684" s="49" t="s">
        <v>207</v>
      </c>
    </row>
    <row r="30685" spans="2:3" hidden="1">
      <c r="B30685" s="49" t="s">
        <v>28721</v>
      </c>
      <c r="C30685" s="49" t="s">
        <v>207</v>
      </c>
    </row>
    <row r="30686" spans="2:3" hidden="1">
      <c r="B30686" s="49" t="s">
        <v>28722</v>
      </c>
      <c r="C30686" s="49" t="s">
        <v>207</v>
      </c>
    </row>
    <row r="30687" spans="2:3" hidden="1">
      <c r="B30687" s="49" t="s">
        <v>28723</v>
      </c>
      <c r="C30687" s="49" t="s">
        <v>207</v>
      </c>
    </row>
    <row r="30688" spans="2:3" hidden="1">
      <c r="B30688" s="49" t="s">
        <v>28724</v>
      </c>
      <c r="C30688" s="49" t="s">
        <v>207</v>
      </c>
    </row>
    <row r="30689" spans="2:3" hidden="1">
      <c r="B30689" s="49" t="s">
        <v>28725</v>
      </c>
      <c r="C30689" s="49" t="s">
        <v>207</v>
      </c>
    </row>
    <row r="30690" spans="2:3" hidden="1">
      <c r="B30690" s="49" t="s">
        <v>28726</v>
      </c>
      <c r="C30690" s="49" t="s">
        <v>207</v>
      </c>
    </row>
    <row r="30691" spans="2:3" hidden="1">
      <c r="B30691" s="49" t="s">
        <v>28727</v>
      </c>
      <c r="C30691" s="49" t="s">
        <v>207</v>
      </c>
    </row>
    <row r="30692" spans="2:3" hidden="1">
      <c r="B30692" s="49" t="s">
        <v>28728</v>
      </c>
      <c r="C30692" s="49" t="s">
        <v>207</v>
      </c>
    </row>
    <row r="30693" spans="2:3" hidden="1">
      <c r="B30693" s="49" t="s">
        <v>28729</v>
      </c>
      <c r="C30693" s="49" t="s">
        <v>207</v>
      </c>
    </row>
    <row r="30694" spans="2:3" hidden="1">
      <c r="B30694" s="49" t="s">
        <v>28730</v>
      </c>
      <c r="C30694" s="49" t="s">
        <v>207</v>
      </c>
    </row>
    <row r="30695" spans="2:3" hidden="1">
      <c r="B30695" s="49" t="s">
        <v>28731</v>
      </c>
      <c r="C30695" s="49" t="s">
        <v>207</v>
      </c>
    </row>
    <row r="30696" spans="2:3" hidden="1">
      <c r="B30696" s="49" t="s">
        <v>28732</v>
      </c>
      <c r="C30696" s="49" t="s">
        <v>207</v>
      </c>
    </row>
    <row r="30697" spans="2:3" hidden="1">
      <c r="B30697" s="49" t="s">
        <v>28733</v>
      </c>
      <c r="C30697" s="49" t="s">
        <v>207</v>
      </c>
    </row>
    <row r="30698" spans="2:3" hidden="1">
      <c r="B30698" s="49" t="s">
        <v>28734</v>
      </c>
      <c r="C30698" s="49" t="s">
        <v>207</v>
      </c>
    </row>
    <row r="30699" spans="2:3" hidden="1">
      <c r="B30699" s="49" t="s">
        <v>28735</v>
      </c>
      <c r="C30699" s="49" t="s">
        <v>207</v>
      </c>
    </row>
    <row r="30700" spans="2:3" hidden="1">
      <c r="B30700" s="49" t="s">
        <v>28736</v>
      </c>
      <c r="C30700" s="49" t="s">
        <v>207</v>
      </c>
    </row>
    <row r="30701" spans="2:3" hidden="1">
      <c r="B30701" s="49" t="s">
        <v>28737</v>
      </c>
      <c r="C30701" s="49" t="s">
        <v>207</v>
      </c>
    </row>
    <row r="30702" spans="2:3" hidden="1">
      <c r="B30702" s="49" t="s">
        <v>28738</v>
      </c>
      <c r="C30702" s="49" t="s">
        <v>207</v>
      </c>
    </row>
    <row r="30703" spans="2:3" hidden="1">
      <c r="B30703" s="49" t="s">
        <v>28739</v>
      </c>
      <c r="C30703" s="49" t="s">
        <v>207</v>
      </c>
    </row>
    <row r="30704" spans="2:3" hidden="1">
      <c r="B30704" s="49" t="s">
        <v>28740</v>
      </c>
      <c r="C30704" s="49" t="s">
        <v>207</v>
      </c>
    </row>
    <row r="30705" spans="2:3" hidden="1">
      <c r="B30705" s="49" t="s">
        <v>28741</v>
      </c>
      <c r="C30705" s="49" t="s">
        <v>207</v>
      </c>
    </row>
    <row r="30706" spans="2:3" hidden="1">
      <c r="B30706" s="49" t="s">
        <v>28742</v>
      </c>
      <c r="C30706" s="49" t="s">
        <v>207</v>
      </c>
    </row>
    <row r="30707" spans="2:3" hidden="1">
      <c r="B30707" s="49" t="s">
        <v>28743</v>
      </c>
      <c r="C30707" s="49" t="s">
        <v>207</v>
      </c>
    </row>
    <row r="30708" spans="2:3" hidden="1">
      <c r="B30708" s="49" t="s">
        <v>28744</v>
      </c>
      <c r="C30708" s="49" t="s">
        <v>207</v>
      </c>
    </row>
    <row r="30709" spans="2:3" hidden="1">
      <c r="B30709" s="49" t="s">
        <v>28745</v>
      </c>
      <c r="C30709" s="49" t="s">
        <v>207</v>
      </c>
    </row>
    <row r="30710" spans="2:3" hidden="1">
      <c r="B30710" s="49" t="s">
        <v>28746</v>
      </c>
      <c r="C30710" s="49" t="s">
        <v>207</v>
      </c>
    </row>
    <row r="30711" spans="2:3" hidden="1">
      <c r="B30711" s="49" t="s">
        <v>28747</v>
      </c>
      <c r="C30711" s="49" t="s">
        <v>207</v>
      </c>
    </row>
    <row r="30712" spans="2:3" hidden="1">
      <c r="B30712" s="49" t="s">
        <v>28748</v>
      </c>
      <c r="C30712" s="49" t="s">
        <v>207</v>
      </c>
    </row>
    <row r="30713" spans="2:3" hidden="1">
      <c r="B30713" s="49" t="s">
        <v>28749</v>
      </c>
      <c r="C30713" s="49" t="s">
        <v>207</v>
      </c>
    </row>
    <row r="30714" spans="2:3" hidden="1">
      <c r="B30714" s="49" t="s">
        <v>28750</v>
      </c>
      <c r="C30714" s="49" t="s">
        <v>207</v>
      </c>
    </row>
    <row r="30715" spans="2:3" hidden="1">
      <c r="B30715" s="49" t="s">
        <v>28751</v>
      </c>
      <c r="C30715" s="49" t="s">
        <v>207</v>
      </c>
    </row>
    <row r="30716" spans="2:3" hidden="1">
      <c r="B30716" s="49" t="s">
        <v>28752</v>
      </c>
      <c r="C30716" s="49" t="s">
        <v>207</v>
      </c>
    </row>
    <row r="30717" spans="2:3" hidden="1">
      <c r="B30717" s="49" t="s">
        <v>28753</v>
      </c>
      <c r="C30717" s="49" t="s">
        <v>207</v>
      </c>
    </row>
    <row r="30718" spans="2:3" hidden="1">
      <c r="B30718" s="49" t="s">
        <v>28754</v>
      </c>
      <c r="C30718" s="49" t="s">
        <v>207</v>
      </c>
    </row>
    <row r="30719" spans="2:3" hidden="1">
      <c r="B30719" s="49" t="s">
        <v>28755</v>
      </c>
      <c r="C30719" s="49" t="s">
        <v>207</v>
      </c>
    </row>
    <row r="30720" spans="2:3" hidden="1">
      <c r="B30720" s="49" t="s">
        <v>28756</v>
      </c>
      <c r="C30720" s="49" t="s">
        <v>207</v>
      </c>
    </row>
    <row r="30721" spans="2:3" hidden="1">
      <c r="B30721" s="49" t="s">
        <v>28757</v>
      </c>
      <c r="C30721" s="49" t="s">
        <v>207</v>
      </c>
    </row>
    <row r="30722" spans="2:3" hidden="1">
      <c r="B30722" s="49" t="s">
        <v>28758</v>
      </c>
      <c r="C30722" s="49" t="s">
        <v>207</v>
      </c>
    </row>
    <row r="30723" spans="2:3" hidden="1">
      <c r="B30723" s="49" t="s">
        <v>28759</v>
      </c>
      <c r="C30723" s="49" t="s">
        <v>207</v>
      </c>
    </row>
    <row r="30724" spans="2:3" hidden="1">
      <c r="B30724" s="49" t="s">
        <v>28760</v>
      </c>
      <c r="C30724" s="49" t="s">
        <v>207</v>
      </c>
    </row>
    <row r="30725" spans="2:3" hidden="1">
      <c r="B30725" s="49" t="s">
        <v>28761</v>
      </c>
      <c r="C30725" s="49" t="s">
        <v>207</v>
      </c>
    </row>
    <row r="30726" spans="2:3" hidden="1">
      <c r="B30726" s="49" t="s">
        <v>28762</v>
      </c>
      <c r="C30726" s="49" t="s">
        <v>207</v>
      </c>
    </row>
    <row r="30727" spans="2:3" hidden="1">
      <c r="B30727" s="49" t="s">
        <v>28763</v>
      </c>
      <c r="C30727" s="49" t="s">
        <v>207</v>
      </c>
    </row>
    <row r="30728" spans="2:3" hidden="1">
      <c r="B30728" s="49" t="s">
        <v>28764</v>
      </c>
      <c r="C30728" s="49" t="s">
        <v>207</v>
      </c>
    </row>
    <row r="30729" spans="2:3" hidden="1">
      <c r="B30729" s="49" t="s">
        <v>28765</v>
      </c>
      <c r="C30729" s="49" t="s">
        <v>207</v>
      </c>
    </row>
    <row r="30730" spans="2:3" hidden="1">
      <c r="B30730" s="49" t="s">
        <v>28766</v>
      </c>
      <c r="C30730" s="49" t="s">
        <v>207</v>
      </c>
    </row>
    <row r="30731" spans="2:3" hidden="1">
      <c r="B30731" s="49" t="s">
        <v>28767</v>
      </c>
      <c r="C30731" s="49" t="s">
        <v>207</v>
      </c>
    </row>
    <row r="30732" spans="2:3" hidden="1">
      <c r="B30732" s="49" t="s">
        <v>28768</v>
      </c>
      <c r="C30732" s="49" t="s">
        <v>207</v>
      </c>
    </row>
    <row r="30733" spans="2:3" hidden="1">
      <c r="B30733" s="49" t="s">
        <v>28769</v>
      </c>
      <c r="C30733" s="49" t="s">
        <v>207</v>
      </c>
    </row>
    <row r="30734" spans="2:3" hidden="1">
      <c r="B30734" s="49" t="s">
        <v>28770</v>
      </c>
      <c r="C30734" s="49" t="s">
        <v>207</v>
      </c>
    </row>
    <row r="30735" spans="2:3" hidden="1">
      <c r="B30735" s="49" t="s">
        <v>28771</v>
      </c>
      <c r="C30735" s="49" t="s">
        <v>207</v>
      </c>
    </row>
    <row r="30736" spans="2:3" hidden="1">
      <c r="B30736" s="49" t="s">
        <v>28772</v>
      </c>
      <c r="C30736" s="49" t="s">
        <v>207</v>
      </c>
    </row>
    <row r="30737" spans="2:3" hidden="1">
      <c r="B30737" s="49" t="s">
        <v>28773</v>
      </c>
      <c r="C30737" s="49" t="s">
        <v>207</v>
      </c>
    </row>
    <row r="30738" spans="2:3" hidden="1">
      <c r="B30738" s="49" t="s">
        <v>28774</v>
      </c>
      <c r="C30738" s="49" t="s">
        <v>207</v>
      </c>
    </row>
    <row r="30739" spans="2:3" hidden="1">
      <c r="B30739" s="49" t="s">
        <v>28775</v>
      </c>
      <c r="C30739" s="49" t="s">
        <v>207</v>
      </c>
    </row>
    <row r="30740" spans="2:3" hidden="1">
      <c r="B30740" s="49" t="s">
        <v>28776</v>
      </c>
      <c r="C30740" s="49" t="s">
        <v>207</v>
      </c>
    </row>
    <row r="30741" spans="2:3" hidden="1">
      <c r="B30741" s="49" t="s">
        <v>28777</v>
      </c>
      <c r="C30741" s="49" t="s">
        <v>207</v>
      </c>
    </row>
    <row r="30742" spans="2:3" hidden="1">
      <c r="B30742" s="49" t="s">
        <v>28778</v>
      </c>
      <c r="C30742" s="49" t="s">
        <v>207</v>
      </c>
    </row>
    <row r="30743" spans="2:3" hidden="1">
      <c r="B30743" s="49" t="s">
        <v>28779</v>
      </c>
      <c r="C30743" s="49" t="s">
        <v>207</v>
      </c>
    </row>
    <row r="30744" spans="2:3" hidden="1">
      <c r="B30744" s="49" t="s">
        <v>28780</v>
      </c>
      <c r="C30744" s="49" t="s">
        <v>207</v>
      </c>
    </row>
    <row r="30745" spans="2:3" hidden="1">
      <c r="B30745" s="49" t="s">
        <v>28781</v>
      </c>
      <c r="C30745" s="49" t="s">
        <v>207</v>
      </c>
    </row>
    <row r="30746" spans="2:3" hidden="1">
      <c r="B30746" s="49" t="s">
        <v>28782</v>
      </c>
      <c r="C30746" s="49" t="s">
        <v>207</v>
      </c>
    </row>
    <row r="30747" spans="2:3" hidden="1">
      <c r="B30747" s="49" t="s">
        <v>28783</v>
      </c>
      <c r="C30747" s="49" t="s">
        <v>207</v>
      </c>
    </row>
    <row r="30748" spans="2:3" hidden="1">
      <c r="B30748" s="49" t="s">
        <v>28784</v>
      </c>
      <c r="C30748" s="49" t="s">
        <v>207</v>
      </c>
    </row>
    <row r="30749" spans="2:3" hidden="1">
      <c r="B30749" s="49" t="s">
        <v>28785</v>
      </c>
      <c r="C30749" s="49" t="s">
        <v>207</v>
      </c>
    </row>
    <row r="30750" spans="2:3" hidden="1">
      <c r="B30750" s="49" t="s">
        <v>28786</v>
      </c>
      <c r="C30750" s="49" t="s">
        <v>207</v>
      </c>
    </row>
    <row r="30751" spans="2:3" hidden="1">
      <c r="B30751" s="49" t="s">
        <v>28787</v>
      </c>
      <c r="C30751" s="49" t="s">
        <v>207</v>
      </c>
    </row>
    <row r="30752" spans="2:3" hidden="1">
      <c r="B30752" s="49" t="s">
        <v>28788</v>
      </c>
      <c r="C30752" s="49" t="s">
        <v>207</v>
      </c>
    </row>
    <row r="30753" spans="2:3" hidden="1">
      <c r="B30753" s="49" t="s">
        <v>28789</v>
      </c>
      <c r="C30753" s="49" t="s">
        <v>207</v>
      </c>
    </row>
    <row r="30754" spans="2:3" hidden="1">
      <c r="B30754" s="49" t="s">
        <v>28790</v>
      </c>
      <c r="C30754" s="49" t="s">
        <v>207</v>
      </c>
    </row>
    <row r="30755" spans="2:3" hidden="1">
      <c r="B30755" s="49" t="s">
        <v>28791</v>
      </c>
      <c r="C30755" s="49" t="s">
        <v>207</v>
      </c>
    </row>
    <row r="30756" spans="2:3" hidden="1">
      <c r="B30756" s="49" t="s">
        <v>28792</v>
      </c>
      <c r="C30756" s="49" t="s">
        <v>207</v>
      </c>
    </row>
    <row r="30757" spans="2:3" hidden="1">
      <c r="B30757" s="49" t="s">
        <v>28793</v>
      </c>
      <c r="C30757" s="49" t="s">
        <v>207</v>
      </c>
    </row>
    <row r="30758" spans="2:3" hidden="1">
      <c r="B30758" s="49" t="s">
        <v>28794</v>
      </c>
      <c r="C30758" s="49" t="s">
        <v>207</v>
      </c>
    </row>
    <row r="30759" spans="2:3" hidden="1">
      <c r="B30759" s="49" t="s">
        <v>28795</v>
      </c>
      <c r="C30759" s="49" t="s">
        <v>207</v>
      </c>
    </row>
    <row r="30760" spans="2:3" hidden="1">
      <c r="B30760" s="49" t="s">
        <v>28796</v>
      </c>
      <c r="C30760" s="49" t="s">
        <v>207</v>
      </c>
    </row>
    <row r="30761" spans="2:3" hidden="1">
      <c r="B30761" s="49" t="s">
        <v>28797</v>
      </c>
      <c r="C30761" s="49" t="s">
        <v>207</v>
      </c>
    </row>
    <row r="30762" spans="2:3" hidden="1">
      <c r="B30762" s="49" t="s">
        <v>28798</v>
      </c>
      <c r="C30762" s="49" t="s">
        <v>207</v>
      </c>
    </row>
    <row r="30763" spans="2:3" hidden="1">
      <c r="B30763" s="49" t="s">
        <v>28799</v>
      </c>
      <c r="C30763" s="49" t="s">
        <v>207</v>
      </c>
    </row>
    <row r="30764" spans="2:3" hidden="1">
      <c r="B30764" s="49" t="s">
        <v>28800</v>
      </c>
      <c r="C30764" s="49" t="s">
        <v>207</v>
      </c>
    </row>
    <row r="30765" spans="2:3" hidden="1">
      <c r="B30765" s="49" t="s">
        <v>28801</v>
      </c>
      <c r="C30765" s="49" t="s">
        <v>207</v>
      </c>
    </row>
    <row r="30766" spans="2:3" hidden="1">
      <c r="B30766" s="49" t="s">
        <v>28802</v>
      </c>
      <c r="C30766" s="49" t="s">
        <v>207</v>
      </c>
    </row>
    <row r="30767" spans="2:3" hidden="1">
      <c r="B30767" s="49" t="s">
        <v>28803</v>
      </c>
      <c r="C30767" s="49" t="s">
        <v>207</v>
      </c>
    </row>
    <row r="30768" spans="2:3" hidden="1">
      <c r="B30768" s="49" t="s">
        <v>28804</v>
      </c>
      <c r="C30768" s="49" t="s">
        <v>207</v>
      </c>
    </row>
    <row r="30769" spans="2:3" hidden="1">
      <c r="B30769" s="49" t="s">
        <v>28805</v>
      </c>
      <c r="C30769" s="49" t="s">
        <v>207</v>
      </c>
    </row>
    <row r="30770" spans="2:3" hidden="1">
      <c r="B30770" s="49" t="s">
        <v>28806</v>
      </c>
      <c r="C30770" s="49" t="s">
        <v>207</v>
      </c>
    </row>
    <row r="30771" spans="2:3" hidden="1">
      <c r="B30771" s="49" t="s">
        <v>28807</v>
      </c>
      <c r="C30771" s="49" t="s">
        <v>207</v>
      </c>
    </row>
    <row r="30772" spans="2:3" hidden="1">
      <c r="B30772" s="49" t="s">
        <v>28808</v>
      </c>
      <c r="C30772" s="49" t="s">
        <v>207</v>
      </c>
    </row>
    <row r="30773" spans="2:3" hidden="1">
      <c r="B30773" s="49" t="s">
        <v>28809</v>
      </c>
      <c r="C30773" s="49" t="s">
        <v>207</v>
      </c>
    </row>
    <row r="30774" spans="2:3" hidden="1">
      <c r="B30774" s="49" t="s">
        <v>28810</v>
      </c>
      <c r="C30774" s="49" t="s">
        <v>207</v>
      </c>
    </row>
    <row r="30775" spans="2:3" hidden="1">
      <c r="B30775" s="49" t="s">
        <v>28811</v>
      </c>
      <c r="C30775" s="49" t="s">
        <v>207</v>
      </c>
    </row>
    <row r="30776" spans="2:3" hidden="1">
      <c r="B30776" s="49" t="s">
        <v>28812</v>
      </c>
      <c r="C30776" s="49" t="s">
        <v>207</v>
      </c>
    </row>
    <row r="30777" spans="2:3" hidden="1">
      <c r="B30777" s="49" t="s">
        <v>28813</v>
      </c>
      <c r="C30777" s="49" t="s">
        <v>207</v>
      </c>
    </row>
    <row r="30778" spans="2:3" hidden="1">
      <c r="B30778" s="49" t="s">
        <v>28814</v>
      </c>
      <c r="C30778" s="49" t="s">
        <v>207</v>
      </c>
    </row>
    <row r="30779" spans="2:3" hidden="1">
      <c r="B30779" s="49" t="s">
        <v>28815</v>
      </c>
      <c r="C30779" s="49" t="s">
        <v>207</v>
      </c>
    </row>
    <row r="30780" spans="2:3" hidden="1">
      <c r="B30780" s="49" t="s">
        <v>28816</v>
      </c>
      <c r="C30780" s="49" t="s">
        <v>207</v>
      </c>
    </row>
    <row r="30781" spans="2:3" hidden="1">
      <c r="B30781" s="49" t="s">
        <v>28817</v>
      </c>
      <c r="C30781" s="49" t="s">
        <v>207</v>
      </c>
    </row>
    <row r="30782" spans="2:3" hidden="1">
      <c r="B30782" s="49" t="s">
        <v>28818</v>
      </c>
      <c r="C30782" s="49" t="s">
        <v>207</v>
      </c>
    </row>
    <row r="30783" spans="2:3" hidden="1">
      <c r="B30783" s="49" t="s">
        <v>28819</v>
      </c>
      <c r="C30783" s="49" t="s">
        <v>207</v>
      </c>
    </row>
    <row r="30784" spans="2:3" hidden="1">
      <c r="B30784" s="49" t="s">
        <v>28820</v>
      </c>
      <c r="C30784" s="49" t="s">
        <v>207</v>
      </c>
    </row>
    <row r="30785" spans="2:3" hidden="1">
      <c r="B30785" s="49" t="s">
        <v>28821</v>
      </c>
      <c r="C30785" s="49" t="s">
        <v>207</v>
      </c>
    </row>
    <row r="30786" spans="2:3" hidden="1">
      <c r="B30786" s="49" t="s">
        <v>28822</v>
      </c>
      <c r="C30786" s="49" t="s">
        <v>207</v>
      </c>
    </row>
    <row r="30787" spans="2:3" hidden="1">
      <c r="B30787" s="49" t="s">
        <v>28823</v>
      </c>
      <c r="C30787" s="49" t="s">
        <v>207</v>
      </c>
    </row>
    <row r="30788" spans="2:3" hidden="1">
      <c r="B30788" s="49" t="s">
        <v>28824</v>
      </c>
      <c r="C30788" s="49" t="s">
        <v>207</v>
      </c>
    </row>
    <row r="30789" spans="2:3" hidden="1">
      <c r="B30789" s="49" t="s">
        <v>28825</v>
      </c>
      <c r="C30789" s="49" t="s">
        <v>207</v>
      </c>
    </row>
    <row r="30790" spans="2:3" hidden="1">
      <c r="B30790" s="49" t="s">
        <v>28826</v>
      </c>
      <c r="C30790" s="49" t="s">
        <v>207</v>
      </c>
    </row>
    <row r="30791" spans="2:3" hidden="1">
      <c r="B30791" s="49" t="s">
        <v>28827</v>
      </c>
      <c r="C30791" s="49" t="s">
        <v>207</v>
      </c>
    </row>
    <row r="30792" spans="2:3" hidden="1">
      <c r="B30792" s="49" t="s">
        <v>28828</v>
      </c>
      <c r="C30792" s="49" t="s">
        <v>207</v>
      </c>
    </row>
    <row r="30793" spans="2:3" hidden="1">
      <c r="B30793" s="49" t="s">
        <v>28829</v>
      </c>
      <c r="C30793" s="49" t="s">
        <v>207</v>
      </c>
    </row>
    <row r="30794" spans="2:3" hidden="1">
      <c r="B30794" s="49" t="s">
        <v>28830</v>
      </c>
      <c r="C30794" s="49" t="s">
        <v>207</v>
      </c>
    </row>
    <row r="30795" spans="2:3" hidden="1">
      <c r="B30795" s="49" t="s">
        <v>28831</v>
      </c>
      <c r="C30795" s="49" t="s">
        <v>207</v>
      </c>
    </row>
    <row r="30796" spans="2:3" hidden="1">
      <c r="B30796" s="49" t="s">
        <v>28832</v>
      </c>
      <c r="C30796" s="49" t="s">
        <v>207</v>
      </c>
    </row>
    <row r="30797" spans="2:3" hidden="1">
      <c r="B30797" s="49" t="s">
        <v>28833</v>
      </c>
      <c r="C30797" s="49" t="s">
        <v>207</v>
      </c>
    </row>
    <row r="30798" spans="2:3" hidden="1">
      <c r="B30798" s="49" t="s">
        <v>28834</v>
      </c>
      <c r="C30798" s="49" t="s">
        <v>207</v>
      </c>
    </row>
    <row r="30799" spans="2:3" hidden="1">
      <c r="B30799" s="49" t="s">
        <v>28835</v>
      </c>
      <c r="C30799" s="49" t="s">
        <v>207</v>
      </c>
    </row>
    <row r="30800" spans="2:3" hidden="1">
      <c r="B30800" s="49" t="s">
        <v>28836</v>
      </c>
      <c r="C30800" s="49" t="s">
        <v>207</v>
      </c>
    </row>
    <row r="30801" spans="2:3" hidden="1">
      <c r="B30801" s="49" t="s">
        <v>28837</v>
      </c>
      <c r="C30801" s="49" t="s">
        <v>207</v>
      </c>
    </row>
    <row r="30802" spans="2:3" hidden="1">
      <c r="B30802" s="49" t="s">
        <v>28838</v>
      </c>
      <c r="C30802" s="49" t="s">
        <v>207</v>
      </c>
    </row>
    <row r="30803" spans="2:3" hidden="1">
      <c r="B30803" s="49" t="s">
        <v>28839</v>
      </c>
      <c r="C30803" s="49" t="s">
        <v>207</v>
      </c>
    </row>
    <row r="30804" spans="2:3" hidden="1">
      <c r="B30804" s="49" t="s">
        <v>28840</v>
      </c>
      <c r="C30804" s="49" t="s">
        <v>207</v>
      </c>
    </row>
    <row r="30805" spans="2:3" hidden="1">
      <c r="B30805" s="49" t="s">
        <v>28841</v>
      </c>
      <c r="C30805" s="49" t="s">
        <v>207</v>
      </c>
    </row>
    <row r="30806" spans="2:3" hidden="1">
      <c r="B30806" s="49" t="s">
        <v>28842</v>
      </c>
      <c r="C30806" s="49" t="s">
        <v>207</v>
      </c>
    </row>
    <row r="30807" spans="2:3" hidden="1">
      <c r="B30807" s="49" t="s">
        <v>28843</v>
      </c>
      <c r="C30807" s="49" t="s">
        <v>207</v>
      </c>
    </row>
    <row r="30808" spans="2:3" hidden="1">
      <c r="B30808" s="49" t="s">
        <v>28844</v>
      </c>
      <c r="C30808" s="49" t="s">
        <v>207</v>
      </c>
    </row>
    <row r="30809" spans="2:3" hidden="1">
      <c r="B30809" s="49" t="s">
        <v>28845</v>
      </c>
      <c r="C30809" s="49" t="s">
        <v>207</v>
      </c>
    </row>
    <row r="30810" spans="2:3" hidden="1">
      <c r="B30810" s="49" t="s">
        <v>28846</v>
      </c>
      <c r="C30810" s="49" t="s">
        <v>207</v>
      </c>
    </row>
    <row r="30811" spans="2:3" hidden="1">
      <c r="B30811" s="49" t="s">
        <v>28847</v>
      </c>
      <c r="C30811" s="49" t="s">
        <v>207</v>
      </c>
    </row>
    <row r="30812" spans="2:3" hidden="1">
      <c r="B30812" s="49" t="s">
        <v>28848</v>
      </c>
      <c r="C30812" s="49" t="s">
        <v>207</v>
      </c>
    </row>
    <row r="30813" spans="2:3" hidden="1">
      <c r="B30813" s="49" t="s">
        <v>28849</v>
      </c>
      <c r="C30813" s="49" t="s">
        <v>207</v>
      </c>
    </row>
    <row r="30814" spans="2:3" hidden="1">
      <c r="B30814" s="49" t="s">
        <v>28850</v>
      </c>
      <c r="C30814" s="49" t="s">
        <v>207</v>
      </c>
    </row>
    <row r="30815" spans="2:3" hidden="1">
      <c r="B30815" s="49" t="s">
        <v>28851</v>
      </c>
      <c r="C30815" s="49" t="s">
        <v>207</v>
      </c>
    </row>
    <row r="30816" spans="2:3" hidden="1">
      <c r="B30816" s="49" t="s">
        <v>28852</v>
      </c>
      <c r="C30816" s="49" t="s">
        <v>207</v>
      </c>
    </row>
    <row r="30817" spans="2:3" hidden="1">
      <c r="B30817" s="49" t="s">
        <v>28853</v>
      </c>
      <c r="C30817" s="49" t="s">
        <v>207</v>
      </c>
    </row>
    <row r="30818" spans="2:3" hidden="1">
      <c r="B30818" s="49" t="s">
        <v>28854</v>
      </c>
      <c r="C30818" s="49" t="s">
        <v>207</v>
      </c>
    </row>
    <row r="30819" spans="2:3" hidden="1">
      <c r="B30819" s="49" t="s">
        <v>28855</v>
      </c>
      <c r="C30819" s="49" t="s">
        <v>207</v>
      </c>
    </row>
    <row r="30820" spans="2:3" hidden="1">
      <c r="B30820" s="49" t="s">
        <v>28856</v>
      </c>
      <c r="C30820" s="49" t="s">
        <v>207</v>
      </c>
    </row>
    <row r="30821" spans="2:3" hidden="1">
      <c r="B30821" s="49" t="s">
        <v>28857</v>
      </c>
      <c r="C30821" s="49" t="s">
        <v>207</v>
      </c>
    </row>
    <row r="30822" spans="2:3" hidden="1">
      <c r="B30822" s="49" t="s">
        <v>28858</v>
      </c>
      <c r="C30822" s="49" t="s">
        <v>207</v>
      </c>
    </row>
    <row r="30823" spans="2:3" hidden="1">
      <c r="B30823" s="49" t="s">
        <v>28859</v>
      </c>
      <c r="C30823" s="49" t="s">
        <v>207</v>
      </c>
    </row>
    <row r="30824" spans="2:3" hidden="1">
      <c r="B30824" s="49" t="s">
        <v>28860</v>
      </c>
      <c r="C30824" s="49" t="s">
        <v>207</v>
      </c>
    </row>
    <row r="30825" spans="2:3" hidden="1">
      <c r="B30825" s="49" t="s">
        <v>28861</v>
      </c>
      <c r="C30825" s="49" t="s">
        <v>207</v>
      </c>
    </row>
    <row r="30826" spans="2:3" hidden="1">
      <c r="B30826" s="49" t="s">
        <v>28862</v>
      </c>
      <c r="C30826" s="49" t="s">
        <v>207</v>
      </c>
    </row>
    <row r="30827" spans="2:3" hidden="1">
      <c r="B30827" s="49" t="s">
        <v>28863</v>
      </c>
      <c r="C30827" s="49" t="s">
        <v>207</v>
      </c>
    </row>
    <row r="30828" spans="2:3" hidden="1">
      <c r="B30828" s="49" t="s">
        <v>28864</v>
      </c>
      <c r="C30828" s="49" t="s">
        <v>207</v>
      </c>
    </row>
    <row r="30829" spans="2:3" hidden="1">
      <c r="B30829" s="49" t="s">
        <v>28865</v>
      </c>
      <c r="C30829" s="49" t="s">
        <v>207</v>
      </c>
    </row>
    <row r="30830" spans="2:3" hidden="1">
      <c r="B30830" s="49" t="s">
        <v>28866</v>
      </c>
      <c r="C30830" s="49" t="s">
        <v>207</v>
      </c>
    </row>
    <row r="30831" spans="2:3" hidden="1">
      <c r="B30831" s="49" t="s">
        <v>28867</v>
      </c>
      <c r="C30831" s="49" t="s">
        <v>207</v>
      </c>
    </row>
    <row r="30832" spans="2:3" hidden="1">
      <c r="B30832" s="49" t="s">
        <v>28868</v>
      </c>
      <c r="C30832" s="49" t="s">
        <v>207</v>
      </c>
    </row>
    <row r="30833" spans="2:3" hidden="1">
      <c r="B30833" s="49" t="s">
        <v>28869</v>
      </c>
      <c r="C30833" s="49" t="s">
        <v>207</v>
      </c>
    </row>
    <row r="30834" spans="2:3" hidden="1">
      <c r="B30834" s="49" t="s">
        <v>28870</v>
      </c>
      <c r="C30834" s="49" t="s">
        <v>207</v>
      </c>
    </row>
    <row r="30835" spans="2:3" hidden="1">
      <c r="B30835" s="49" t="s">
        <v>28871</v>
      </c>
      <c r="C30835" s="49" t="s">
        <v>207</v>
      </c>
    </row>
    <row r="30836" spans="2:3" hidden="1">
      <c r="B30836" s="49" t="s">
        <v>28872</v>
      </c>
      <c r="C30836" s="49" t="s">
        <v>207</v>
      </c>
    </row>
    <row r="30837" spans="2:3" hidden="1">
      <c r="B30837" s="49" t="s">
        <v>28873</v>
      </c>
      <c r="C30837" s="49" t="s">
        <v>207</v>
      </c>
    </row>
    <row r="30838" spans="2:3" hidden="1">
      <c r="B30838" s="49" t="s">
        <v>28874</v>
      </c>
      <c r="C30838" s="49" t="s">
        <v>207</v>
      </c>
    </row>
    <row r="30839" spans="2:3" hidden="1">
      <c r="B30839" s="49" t="s">
        <v>28875</v>
      </c>
      <c r="C30839" s="49" t="s">
        <v>207</v>
      </c>
    </row>
    <row r="30840" spans="2:3" hidden="1">
      <c r="B30840" s="49" t="s">
        <v>28876</v>
      </c>
      <c r="C30840" s="49" t="s">
        <v>207</v>
      </c>
    </row>
    <row r="30841" spans="2:3" hidden="1">
      <c r="B30841" s="49" t="s">
        <v>28877</v>
      </c>
      <c r="C30841" s="49" t="s">
        <v>207</v>
      </c>
    </row>
    <row r="30842" spans="2:3" hidden="1">
      <c r="B30842" s="49" t="s">
        <v>28878</v>
      </c>
      <c r="C30842" s="49" t="s">
        <v>207</v>
      </c>
    </row>
    <row r="30843" spans="2:3" hidden="1">
      <c r="B30843" s="49" t="s">
        <v>28879</v>
      </c>
      <c r="C30843" s="49" t="s">
        <v>207</v>
      </c>
    </row>
    <row r="30844" spans="2:3" hidden="1">
      <c r="B30844" s="49" t="s">
        <v>28880</v>
      </c>
      <c r="C30844" s="49" t="s">
        <v>207</v>
      </c>
    </row>
    <row r="30845" spans="2:3" hidden="1">
      <c r="B30845" s="49" t="s">
        <v>28881</v>
      </c>
      <c r="C30845" s="49" t="s">
        <v>207</v>
      </c>
    </row>
    <row r="30846" spans="2:3" hidden="1">
      <c r="B30846" s="49" t="s">
        <v>28882</v>
      </c>
      <c r="C30846" s="49" t="s">
        <v>207</v>
      </c>
    </row>
    <row r="30847" spans="2:3" hidden="1">
      <c r="B30847" s="49" t="s">
        <v>28883</v>
      </c>
      <c r="C30847" s="49" t="s">
        <v>207</v>
      </c>
    </row>
    <row r="30848" spans="2:3" hidden="1">
      <c r="B30848" s="49" t="s">
        <v>28884</v>
      </c>
      <c r="C30848" s="49" t="s">
        <v>207</v>
      </c>
    </row>
    <row r="30849" spans="2:3" hidden="1">
      <c r="B30849" s="49" t="s">
        <v>28885</v>
      </c>
      <c r="C30849" s="49" t="s">
        <v>207</v>
      </c>
    </row>
    <row r="30850" spans="2:3" hidden="1">
      <c r="B30850" s="49" t="s">
        <v>28886</v>
      </c>
      <c r="C30850" s="49" t="s">
        <v>207</v>
      </c>
    </row>
    <row r="30851" spans="2:3" hidden="1">
      <c r="B30851" s="49" t="s">
        <v>28887</v>
      </c>
      <c r="C30851" s="49" t="s">
        <v>207</v>
      </c>
    </row>
    <row r="30852" spans="2:3" hidden="1">
      <c r="B30852" s="49" t="s">
        <v>28888</v>
      </c>
      <c r="C30852" s="49" t="s">
        <v>207</v>
      </c>
    </row>
    <row r="30853" spans="2:3" hidden="1">
      <c r="B30853" s="49" t="s">
        <v>28889</v>
      </c>
      <c r="C30853" s="49" t="s">
        <v>207</v>
      </c>
    </row>
    <row r="30854" spans="2:3" hidden="1">
      <c r="B30854" s="49" t="s">
        <v>28890</v>
      </c>
      <c r="C30854" s="49" t="s">
        <v>207</v>
      </c>
    </row>
    <row r="30855" spans="2:3" hidden="1">
      <c r="B30855" s="49" t="s">
        <v>28891</v>
      </c>
      <c r="C30855" s="49" t="s">
        <v>207</v>
      </c>
    </row>
    <row r="30856" spans="2:3" hidden="1">
      <c r="B30856" s="49" t="s">
        <v>28892</v>
      </c>
      <c r="C30856" s="49" t="s">
        <v>207</v>
      </c>
    </row>
    <row r="30857" spans="2:3" hidden="1">
      <c r="B30857" s="49" t="s">
        <v>28893</v>
      </c>
      <c r="C30857" s="49" t="s">
        <v>207</v>
      </c>
    </row>
    <row r="30858" spans="2:3" hidden="1">
      <c r="B30858" s="49" t="s">
        <v>28894</v>
      </c>
      <c r="C30858" s="49" t="s">
        <v>207</v>
      </c>
    </row>
    <row r="30859" spans="2:3" hidden="1">
      <c r="B30859" s="49" t="s">
        <v>28895</v>
      </c>
      <c r="C30859" s="49" t="s">
        <v>207</v>
      </c>
    </row>
    <row r="30860" spans="2:3" hidden="1">
      <c r="B30860" s="49" t="s">
        <v>28896</v>
      </c>
      <c r="C30860" s="49" t="s">
        <v>207</v>
      </c>
    </row>
    <row r="30861" spans="2:3" hidden="1">
      <c r="B30861" s="49" t="s">
        <v>28897</v>
      </c>
      <c r="C30861" s="49" t="s">
        <v>207</v>
      </c>
    </row>
    <row r="30862" spans="2:3" hidden="1">
      <c r="B30862" s="49" t="s">
        <v>28898</v>
      </c>
      <c r="C30862" s="49" t="s">
        <v>207</v>
      </c>
    </row>
    <row r="30863" spans="2:3" hidden="1">
      <c r="B30863" s="49" t="s">
        <v>28899</v>
      </c>
      <c r="C30863" s="49" t="s">
        <v>207</v>
      </c>
    </row>
    <row r="30864" spans="2:3" hidden="1">
      <c r="B30864" s="49" t="s">
        <v>28900</v>
      </c>
      <c r="C30864" s="49" t="s">
        <v>207</v>
      </c>
    </row>
    <row r="30865" spans="2:3" hidden="1">
      <c r="B30865" s="49" t="s">
        <v>28901</v>
      </c>
      <c r="C30865" s="49" t="s">
        <v>207</v>
      </c>
    </row>
    <row r="30866" spans="2:3" hidden="1">
      <c r="B30866" s="49" t="s">
        <v>28902</v>
      </c>
      <c r="C30866" s="49" t="s">
        <v>207</v>
      </c>
    </row>
    <row r="30867" spans="2:3" hidden="1">
      <c r="B30867" s="49" t="s">
        <v>28903</v>
      </c>
      <c r="C30867" s="49" t="s">
        <v>207</v>
      </c>
    </row>
    <row r="30868" spans="2:3" hidden="1">
      <c r="B30868" s="49" t="s">
        <v>28904</v>
      </c>
      <c r="C30868" s="49" t="s">
        <v>207</v>
      </c>
    </row>
    <row r="30869" spans="2:3" hidden="1">
      <c r="B30869" s="49" t="s">
        <v>28905</v>
      </c>
      <c r="C30869" s="49" t="s">
        <v>207</v>
      </c>
    </row>
    <row r="30870" spans="2:3" hidden="1">
      <c r="B30870" s="49" t="s">
        <v>28906</v>
      </c>
      <c r="C30870" s="49" t="s">
        <v>207</v>
      </c>
    </row>
    <row r="30871" spans="2:3" hidden="1">
      <c r="B30871" s="49" t="s">
        <v>28907</v>
      </c>
      <c r="C30871" s="49" t="s">
        <v>207</v>
      </c>
    </row>
    <row r="30872" spans="2:3" hidden="1">
      <c r="B30872" s="49" t="s">
        <v>28908</v>
      </c>
      <c r="C30872" s="49" t="s">
        <v>207</v>
      </c>
    </row>
    <row r="30873" spans="2:3" hidden="1">
      <c r="B30873" s="49" t="s">
        <v>28909</v>
      </c>
      <c r="C30873" s="49" t="s">
        <v>207</v>
      </c>
    </row>
    <row r="30874" spans="2:3" hidden="1">
      <c r="B30874" s="49" t="s">
        <v>28910</v>
      </c>
      <c r="C30874" s="49" t="s">
        <v>207</v>
      </c>
    </row>
    <row r="30875" spans="2:3" hidden="1">
      <c r="B30875" s="49" t="s">
        <v>28911</v>
      </c>
      <c r="C30875" s="49" t="s">
        <v>207</v>
      </c>
    </row>
    <row r="30876" spans="2:3" hidden="1">
      <c r="B30876" s="49" t="s">
        <v>28912</v>
      </c>
      <c r="C30876" s="49" t="s">
        <v>207</v>
      </c>
    </row>
    <row r="30877" spans="2:3" hidden="1">
      <c r="B30877" s="49" t="s">
        <v>28913</v>
      </c>
      <c r="C30877" s="49" t="s">
        <v>207</v>
      </c>
    </row>
    <row r="30878" spans="2:3" hidden="1">
      <c r="B30878" s="49" t="s">
        <v>28914</v>
      </c>
      <c r="C30878" s="49" t="s">
        <v>207</v>
      </c>
    </row>
    <row r="30879" spans="2:3" hidden="1">
      <c r="B30879" s="49" t="s">
        <v>28915</v>
      </c>
      <c r="C30879" s="49" t="s">
        <v>207</v>
      </c>
    </row>
    <row r="30880" spans="2:3" hidden="1">
      <c r="B30880" s="49" t="s">
        <v>28916</v>
      </c>
      <c r="C30880" s="49" t="s">
        <v>207</v>
      </c>
    </row>
    <row r="30881" spans="2:3" hidden="1">
      <c r="B30881" s="49" t="s">
        <v>28917</v>
      </c>
      <c r="C30881" s="49" t="s">
        <v>207</v>
      </c>
    </row>
    <row r="30882" spans="2:3" hidden="1">
      <c r="B30882" s="49" t="s">
        <v>28918</v>
      </c>
      <c r="C30882" s="49" t="s">
        <v>207</v>
      </c>
    </row>
    <row r="30883" spans="2:3" hidden="1">
      <c r="B30883" s="49" t="s">
        <v>28919</v>
      </c>
      <c r="C30883" s="49" t="s">
        <v>207</v>
      </c>
    </row>
    <row r="30884" spans="2:3" hidden="1">
      <c r="B30884" s="49" t="s">
        <v>28920</v>
      </c>
      <c r="C30884" s="49" t="s">
        <v>207</v>
      </c>
    </row>
    <row r="30885" spans="2:3" hidden="1">
      <c r="B30885" s="49" t="s">
        <v>28921</v>
      </c>
      <c r="C30885" s="49" t="s">
        <v>207</v>
      </c>
    </row>
    <row r="30886" spans="2:3" hidden="1">
      <c r="B30886" s="49" t="s">
        <v>28922</v>
      </c>
      <c r="C30886" s="49" t="s">
        <v>207</v>
      </c>
    </row>
    <row r="30887" spans="2:3" hidden="1">
      <c r="B30887" s="49" t="s">
        <v>28923</v>
      </c>
      <c r="C30887" s="49" t="s">
        <v>207</v>
      </c>
    </row>
    <row r="30888" spans="2:3" hidden="1">
      <c r="B30888" s="49" t="s">
        <v>28924</v>
      </c>
      <c r="C30888" s="49" t="s">
        <v>207</v>
      </c>
    </row>
    <row r="30889" spans="2:3" hidden="1">
      <c r="B30889" s="49" t="s">
        <v>28925</v>
      </c>
      <c r="C30889" s="49" t="s">
        <v>207</v>
      </c>
    </row>
    <row r="30890" spans="2:3" hidden="1">
      <c r="B30890" s="49" t="s">
        <v>28926</v>
      </c>
      <c r="C30890" s="49" t="s">
        <v>207</v>
      </c>
    </row>
    <row r="30891" spans="2:3" hidden="1">
      <c r="B30891" s="49" t="s">
        <v>28927</v>
      </c>
      <c r="C30891" s="49" t="s">
        <v>207</v>
      </c>
    </row>
    <row r="30892" spans="2:3" hidden="1">
      <c r="B30892" s="49" t="s">
        <v>28928</v>
      </c>
      <c r="C30892" s="49" t="s">
        <v>207</v>
      </c>
    </row>
    <row r="30893" spans="2:3" hidden="1">
      <c r="B30893" s="49" t="s">
        <v>28929</v>
      </c>
      <c r="C30893" s="49" t="s">
        <v>207</v>
      </c>
    </row>
    <row r="30894" spans="2:3" hidden="1">
      <c r="B30894" s="49" t="s">
        <v>28930</v>
      </c>
      <c r="C30894" s="49" t="s">
        <v>207</v>
      </c>
    </row>
    <row r="30895" spans="2:3" hidden="1">
      <c r="B30895" s="49" t="s">
        <v>28931</v>
      </c>
      <c r="C30895" s="49" t="s">
        <v>207</v>
      </c>
    </row>
    <row r="30896" spans="2:3" hidden="1">
      <c r="B30896" s="49" t="s">
        <v>28932</v>
      </c>
      <c r="C30896" s="49" t="s">
        <v>207</v>
      </c>
    </row>
    <row r="30897" spans="2:3" hidden="1">
      <c r="B30897" s="49" t="s">
        <v>28933</v>
      </c>
      <c r="C30897" s="49" t="s">
        <v>207</v>
      </c>
    </row>
    <row r="30898" spans="2:3" hidden="1">
      <c r="B30898" s="49" t="s">
        <v>28934</v>
      </c>
      <c r="C30898" s="49" t="s">
        <v>214</v>
      </c>
    </row>
    <row r="30899" spans="2:3" hidden="1">
      <c r="B30899" s="49" t="s">
        <v>28935</v>
      </c>
      <c r="C30899" s="49" t="s">
        <v>214</v>
      </c>
    </row>
    <row r="30900" spans="2:3" hidden="1">
      <c r="B30900" s="49" t="s">
        <v>28936</v>
      </c>
      <c r="C30900" s="49" t="s">
        <v>214</v>
      </c>
    </row>
    <row r="30901" spans="2:3" hidden="1">
      <c r="B30901" s="49" t="s">
        <v>28937</v>
      </c>
      <c r="C30901" s="49" t="s">
        <v>214</v>
      </c>
    </row>
    <row r="30902" spans="2:3" hidden="1">
      <c r="B30902" s="49" t="s">
        <v>28938</v>
      </c>
      <c r="C30902" s="49" t="s">
        <v>214</v>
      </c>
    </row>
    <row r="30903" spans="2:3" hidden="1">
      <c r="B30903" s="49" t="s">
        <v>28939</v>
      </c>
      <c r="C30903" s="49" t="s">
        <v>214</v>
      </c>
    </row>
    <row r="30904" spans="2:3" hidden="1">
      <c r="B30904" s="49" t="s">
        <v>28940</v>
      </c>
      <c r="C30904" s="49" t="s">
        <v>214</v>
      </c>
    </row>
    <row r="30905" spans="2:3" hidden="1">
      <c r="B30905" s="49" t="s">
        <v>28941</v>
      </c>
      <c r="C30905" s="49" t="s">
        <v>214</v>
      </c>
    </row>
    <row r="30906" spans="2:3" hidden="1">
      <c r="B30906" s="49" t="s">
        <v>28942</v>
      </c>
      <c r="C30906" s="49" t="s">
        <v>215</v>
      </c>
    </row>
    <row r="30907" spans="2:3" hidden="1">
      <c r="B30907" s="49" t="s">
        <v>28943</v>
      </c>
      <c r="C30907" s="49" t="s">
        <v>215</v>
      </c>
    </row>
    <row r="30908" spans="2:3" hidden="1">
      <c r="B30908" s="49" t="s">
        <v>28944</v>
      </c>
      <c r="C30908" s="49" t="s">
        <v>215</v>
      </c>
    </row>
    <row r="30909" spans="2:3" hidden="1">
      <c r="B30909" s="49" t="s">
        <v>28945</v>
      </c>
      <c r="C30909" s="49" t="s">
        <v>214</v>
      </c>
    </row>
    <row r="30910" spans="2:3" hidden="1">
      <c r="B30910" s="49" t="s">
        <v>28946</v>
      </c>
      <c r="C30910" s="49" t="s">
        <v>214</v>
      </c>
    </row>
    <row r="30911" spans="2:3" hidden="1">
      <c r="B30911" s="49" t="s">
        <v>28947</v>
      </c>
      <c r="C30911" s="49" t="s">
        <v>214</v>
      </c>
    </row>
    <row r="30912" spans="2:3" hidden="1">
      <c r="B30912" s="49" t="s">
        <v>28948</v>
      </c>
      <c r="C30912" s="49" t="s">
        <v>214</v>
      </c>
    </row>
    <row r="30913" spans="2:3" hidden="1">
      <c r="B30913" s="49" t="s">
        <v>28949</v>
      </c>
      <c r="C30913" s="49" t="s">
        <v>214</v>
      </c>
    </row>
    <row r="30914" spans="2:3" hidden="1">
      <c r="B30914" s="49" t="s">
        <v>28950</v>
      </c>
      <c r="C30914" s="49" t="s">
        <v>214</v>
      </c>
    </row>
    <row r="30915" spans="2:3" hidden="1">
      <c r="B30915" s="49" t="s">
        <v>28951</v>
      </c>
      <c r="C30915" s="49" t="s">
        <v>214</v>
      </c>
    </row>
    <row r="30916" spans="2:3" hidden="1">
      <c r="B30916" s="49" t="s">
        <v>28952</v>
      </c>
      <c r="C30916" s="49" t="s">
        <v>214</v>
      </c>
    </row>
    <row r="30917" spans="2:3" hidden="1">
      <c r="B30917" s="49" t="s">
        <v>28953</v>
      </c>
      <c r="C30917" s="49" t="s">
        <v>215</v>
      </c>
    </row>
    <row r="30918" spans="2:3" hidden="1">
      <c r="B30918" s="49" t="s">
        <v>28954</v>
      </c>
      <c r="C30918" s="49" t="s">
        <v>215</v>
      </c>
    </row>
    <row r="30919" spans="2:3" hidden="1">
      <c r="B30919" s="49" t="s">
        <v>28955</v>
      </c>
      <c r="C30919" s="49" t="s">
        <v>215</v>
      </c>
    </row>
    <row r="30920" spans="2:3" hidden="1">
      <c r="B30920" s="49" t="s">
        <v>28956</v>
      </c>
      <c r="C30920" s="49" t="s">
        <v>214</v>
      </c>
    </row>
    <row r="30921" spans="2:3" hidden="1">
      <c r="B30921" s="49" t="s">
        <v>28957</v>
      </c>
      <c r="C30921" s="49" t="s">
        <v>214</v>
      </c>
    </row>
    <row r="30922" spans="2:3" hidden="1">
      <c r="B30922" s="49" t="s">
        <v>28958</v>
      </c>
      <c r="C30922" s="49" t="s">
        <v>214</v>
      </c>
    </row>
    <row r="30923" spans="2:3" hidden="1">
      <c r="B30923" s="49" t="s">
        <v>28959</v>
      </c>
      <c r="C30923" s="49" t="s">
        <v>214</v>
      </c>
    </row>
    <row r="30924" spans="2:3" hidden="1">
      <c r="B30924" s="49" t="s">
        <v>28960</v>
      </c>
      <c r="C30924" s="49" t="s">
        <v>214</v>
      </c>
    </row>
    <row r="30925" spans="2:3" hidden="1">
      <c r="B30925" s="49" t="s">
        <v>28961</v>
      </c>
      <c r="C30925" s="49" t="s">
        <v>214</v>
      </c>
    </row>
    <row r="30926" spans="2:3" hidden="1">
      <c r="B30926" s="49" t="s">
        <v>28962</v>
      </c>
      <c r="C30926" s="49" t="s">
        <v>214</v>
      </c>
    </row>
    <row r="30927" spans="2:3" hidden="1">
      <c r="B30927" s="49" t="s">
        <v>28963</v>
      </c>
      <c r="C30927" s="49" t="s">
        <v>214</v>
      </c>
    </row>
    <row r="30928" spans="2:3" hidden="1">
      <c r="B30928" s="49" t="s">
        <v>28964</v>
      </c>
      <c r="C30928" s="49" t="s">
        <v>214</v>
      </c>
    </row>
    <row r="30929" spans="2:3" hidden="1">
      <c r="B30929" s="49" t="s">
        <v>28965</v>
      </c>
      <c r="C30929" s="49" t="s">
        <v>214</v>
      </c>
    </row>
    <row r="30930" spans="2:3" hidden="1">
      <c r="B30930" s="49" t="s">
        <v>28966</v>
      </c>
      <c r="C30930" s="49" t="s">
        <v>214</v>
      </c>
    </row>
    <row r="30931" spans="2:3" hidden="1">
      <c r="B30931" s="49" t="s">
        <v>28967</v>
      </c>
      <c r="C30931" s="49" t="s">
        <v>214</v>
      </c>
    </row>
    <row r="30932" spans="2:3" hidden="1">
      <c r="B30932" s="49" t="s">
        <v>28968</v>
      </c>
      <c r="C30932" s="49" t="s">
        <v>215</v>
      </c>
    </row>
    <row r="30933" spans="2:3" hidden="1">
      <c r="B30933" s="49" t="s">
        <v>28969</v>
      </c>
      <c r="C30933" s="49" t="s">
        <v>215</v>
      </c>
    </row>
    <row r="30934" spans="2:3" hidden="1">
      <c r="B30934" s="49" t="s">
        <v>28970</v>
      </c>
      <c r="C30934" s="49" t="s">
        <v>215</v>
      </c>
    </row>
    <row r="30935" spans="2:3" hidden="1">
      <c r="B30935" s="49" t="s">
        <v>28971</v>
      </c>
      <c r="C30935" s="49" t="s">
        <v>214</v>
      </c>
    </row>
    <row r="30936" spans="2:3" hidden="1">
      <c r="B30936" s="49" t="s">
        <v>28972</v>
      </c>
      <c r="C30936" s="49" t="s">
        <v>214</v>
      </c>
    </row>
    <row r="30937" spans="2:3" hidden="1">
      <c r="B30937" s="49" t="s">
        <v>28973</v>
      </c>
      <c r="C30937" s="49" t="s">
        <v>214</v>
      </c>
    </row>
    <row r="30938" spans="2:3" hidden="1">
      <c r="B30938" s="49" t="s">
        <v>28974</v>
      </c>
      <c r="C30938" s="49" t="s">
        <v>214</v>
      </c>
    </row>
    <row r="30939" spans="2:3" hidden="1">
      <c r="B30939" s="49" t="s">
        <v>28975</v>
      </c>
      <c r="C30939" s="49" t="s">
        <v>214</v>
      </c>
    </row>
    <row r="30940" spans="2:3" hidden="1">
      <c r="B30940" s="49" t="s">
        <v>28976</v>
      </c>
      <c r="C30940" s="49" t="s">
        <v>214</v>
      </c>
    </row>
    <row r="30941" spans="2:3" hidden="1">
      <c r="B30941" s="49" t="s">
        <v>28977</v>
      </c>
      <c r="C30941" s="49" t="s">
        <v>214</v>
      </c>
    </row>
    <row r="30942" spans="2:3" hidden="1">
      <c r="B30942" s="49" t="s">
        <v>28978</v>
      </c>
      <c r="C30942" s="49" t="s">
        <v>214</v>
      </c>
    </row>
    <row r="30943" spans="2:3" hidden="1">
      <c r="B30943" s="49" t="s">
        <v>28979</v>
      </c>
      <c r="C30943" s="49" t="s">
        <v>214</v>
      </c>
    </row>
    <row r="30944" spans="2:3" hidden="1">
      <c r="B30944" s="49" t="s">
        <v>28980</v>
      </c>
      <c r="C30944" s="49" t="s">
        <v>214</v>
      </c>
    </row>
    <row r="30945" spans="2:3" hidden="1">
      <c r="B30945" s="49" t="s">
        <v>28981</v>
      </c>
      <c r="C30945" s="49" t="s">
        <v>214</v>
      </c>
    </row>
    <row r="30946" spans="2:3" hidden="1">
      <c r="B30946" s="49" t="s">
        <v>28982</v>
      </c>
      <c r="C30946" s="49" t="s">
        <v>214</v>
      </c>
    </row>
    <row r="30947" spans="2:3" hidden="1">
      <c r="B30947" s="49" t="s">
        <v>28983</v>
      </c>
      <c r="C30947" s="49" t="s">
        <v>214</v>
      </c>
    </row>
    <row r="30948" spans="2:3" hidden="1">
      <c r="B30948" s="49" t="s">
        <v>28984</v>
      </c>
      <c r="C30948" s="49" t="s">
        <v>214</v>
      </c>
    </row>
    <row r="30949" spans="2:3" hidden="1">
      <c r="B30949" s="49" t="s">
        <v>28985</v>
      </c>
      <c r="C30949" s="49" t="s">
        <v>214</v>
      </c>
    </row>
    <row r="30950" spans="2:3" hidden="1">
      <c r="B30950" s="49" t="s">
        <v>28986</v>
      </c>
      <c r="C30950" s="49" t="s">
        <v>214</v>
      </c>
    </row>
    <row r="30951" spans="2:3" hidden="1">
      <c r="B30951" s="49" t="s">
        <v>28987</v>
      </c>
      <c r="C30951" s="49" t="s">
        <v>214</v>
      </c>
    </row>
    <row r="30952" spans="2:3" hidden="1">
      <c r="B30952" s="49" t="s">
        <v>28988</v>
      </c>
      <c r="C30952" s="49" t="s">
        <v>215</v>
      </c>
    </row>
    <row r="30953" spans="2:3" hidden="1">
      <c r="B30953" s="49" t="s">
        <v>28989</v>
      </c>
      <c r="C30953" s="49" t="s">
        <v>215</v>
      </c>
    </row>
    <row r="30954" spans="2:3" hidden="1">
      <c r="B30954" s="49" t="s">
        <v>28990</v>
      </c>
      <c r="C30954" s="49" t="s">
        <v>215</v>
      </c>
    </row>
    <row r="30955" spans="2:3" hidden="1">
      <c r="B30955" s="49" t="s">
        <v>28991</v>
      </c>
      <c r="C30955" s="49" t="s">
        <v>214</v>
      </c>
    </row>
    <row r="30956" spans="2:3" hidden="1">
      <c r="B30956" s="49" t="s">
        <v>28992</v>
      </c>
      <c r="C30956" s="49" t="s">
        <v>214</v>
      </c>
    </row>
    <row r="30957" spans="2:3" hidden="1">
      <c r="B30957" s="49" t="s">
        <v>28993</v>
      </c>
      <c r="C30957" s="49" t="s">
        <v>215</v>
      </c>
    </row>
    <row r="30958" spans="2:3" hidden="1">
      <c r="B30958" s="49" t="s">
        <v>28994</v>
      </c>
      <c r="C30958" s="49" t="s">
        <v>215</v>
      </c>
    </row>
    <row r="30959" spans="2:3" hidden="1">
      <c r="B30959" s="49" t="s">
        <v>28995</v>
      </c>
      <c r="C30959" s="49" t="s">
        <v>214</v>
      </c>
    </row>
    <row r="30960" spans="2:3" hidden="1">
      <c r="B30960" s="49" t="s">
        <v>28996</v>
      </c>
      <c r="C30960" s="49" t="s">
        <v>215</v>
      </c>
    </row>
    <row r="30961" spans="2:3" hidden="1">
      <c r="B30961" s="49" t="s">
        <v>28997</v>
      </c>
      <c r="C30961" s="49" t="s">
        <v>215</v>
      </c>
    </row>
    <row r="30962" spans="2:3" hidden="1">
      <c r="B30962" s="49" t="s">
        <v>28998</v>
      </c>
      <c r="C30962" s="49" t="s">
        <v>215</v>
      </c>
    </row>
    <row r="30963" spans="2:3" hidden="1">
      <c r="B30963" s="49" t="s">
        <v>28999</v>
      </c>
      <c r="C30963" s="49" t="s">
        <v>215</v>
      </c>
    </row>
    <row r="30964" spans="2:3" hidden="1">
      <c r="B30964" s="49" t="s">
        <v>29000</v>
      </c>
      <c r="C30964" s="49" t="s">
        <v>215</v>
      </c>
    </row>
    <row r="30965" spans="2:3" hidden="1">
      <c r="B30965" s="49" t="s">
        <v>29001</v>
      </c>
      <c r="C30965" s="49" t="s">
        <v>215</v>
      </c>
    </row>
    <row r="30966" spans="2:3" hidden="1">
      <c r="B30966" s="49" t="s">
        <v>29002</v>
      </c>
      <c r="C30966" s="49" t="s">
        <v>214</v>
      </c>
    </row>
    <row r="30967" spans="2:3" hidden="1">
      <c r="B30967" s="49" t="s">
        <v>29003</v>
      </c>
      <c r="C30967" s="49" t="s">
        <v>214</v>
      </c>
    </row>
    <row r="30968" spans="2:3" hidden="1">
      <c r="B30968" s="49" t="s">
        <v>29004</v>
      </c>
      <c r="C30968" s="49" t="s">
        <v>214</v>
      </c>
    </row>
    <row r="30969" spans="2:3" hidden="1">
      <c r="B30969" s="49" t="s">
        <v>29005</v>
      </c>
      <c r="C30969" s="49" t="s">
        <v>214</v>
      </c>
    </row>
    <row r="30970" spans="2:3" hidden="1">
      <c r="B30970" s="49" t="s">
        <v>29006</v>
      </c>
      <c r="C30970" s="49" t="s">
        <v>214</v>
      </c>
    </row>
    <row r="30971" spans="2:3" hidden="1">
      <c r="B30971" s="49" t="s">
        <v>29007</v>
      </c>
      <c r="C30971" s="49" t="s">
        <v>215</v>
      </c>
    </row>
    <row r="30972" spans="2:3" hidden="1">
      <c r="B30972" s="49" t="s">
        <v>29008</v>
      </c>
      <c r="C30972" s="49" t="s">
        <v>215</v>
      </c>
    </row>
    <row r="30973" spans="2:3" hidden="1">
      <c r="B30973" s="49" t="s">
        <v>29009</v>
      </c>
      <c r="C30973" s="49" t="s">
        <v>215</v>
      </c>
    </row>
    <row r="30974" spans="2:3" hidden="1">
      <c r="B30974" s="49" t="s">
        <v>29010</v>
      </c>
      <c r="C30974" s="49" t="s">
        <v>214</v>
      </c>
    </row>
    <row r="30975" spans="2:3" hidden="1">
      <c r="B30975" s="49" t="s">
        <v>29011</v>
      </c>
      <c r="C30975" s="49" t="s">
        <v>215</v>
      </c>
    </row>
    <row r="30976" spans="2:3" hidden="1">
      <c r="B30976" s="49" t="s">
        <v>29012</v>
      </c>
      <c r="C30976" s="49" t="s">
        <v>215</v>
      </c>
    </row>
    <row r="30977" spans="2:3" hidden="1">
      <c r="B30977" s="49" t="s">
        <v>29013</v>
      </c>
      <c r="C30977" s="49" t="s">
        <v>215</v>
      </c>
    </row>
    <row r="30978" spans="2:3" hidden="1">
      <c r="B30978" s="49" t="s">
        <v>29014</v>
      </c>
      <c r="C30978" s="49" t="s">
        <v>215</v>
      </c>
    </row>
    <row r="30979" spans="2:3" hidden="1">
      <c r="B30979" s="49" t="s">
        <v>29015</v>
      </c>
      <c r="C30979" s="49" t="s">
        <v>215</v>
      </c>
    </row>
    <row r="30980" spans="2:3" hidden="1">
      <c r="B30980" s="49" t="s">
        <v>29016</v>
      </c>
      <c r="C30980" s="49" t="s">
        <v>215</v>
      </c>
    </row>
    <row r="30981" spans="2:3" hidden="1">
      <c r="B30981" s="49" t="s">
        <v>29017</v>
      </c>
      <c r="C30981" s="49" t="s">
        <v>214</v>
      </c>
    </row>
    <row r="30982" spans="2:3" hidden="1">
      <c r="B30982" s="49" t="s">
        <v>29018</v>
      </c>
      <c r="C30982" s="49" t="s">
        <v>214</v>
      </c>
    </row>
    <row r="30983" spans="2:3" hidden="1">
      <c r="B30983" s="49" t="s">
        <v>29019</v>
      </c>
      <c r="C30983" s="49" t="s">
        <v>214</v>
      </c>
    </row>
    <row r="30984" spans="2:3" hidden="1">
      <c r="B30984" s="49" t="s">
        <v>29020</v>
      </c>
      <c r="C30984" s="49" t="s">
        <v>214</v>
      </c>
    </row>
    <row r="30985" spans="2:3" hidden="1">
      <c r="B30985" s="49" t="s">
        <v>29021</v>
      </c>
      <c r="C30985" s="49" t="s">
        <v>215</v>
      </c>
    </row>
    <row r="30986" spans="2:3" hidden="1">
      <c r="B30986" s="49" t="s">
        <v>29022</v>
      </c>
      <c r="C30986" s="49" t="s">
        <v>215</v>
      </c>
    </row>
    <row r="30987" spans="2:3" hidden="1">
      <c r="B30987" s="49" t="s">
        <v>29023</v>
      </c>
      <c r="C30987" s="49" t="s">
        <v>214</v>
      </c>
    </row>
    <row r="30988" spans="2:3" hidden="1">
      <c r="B30988" s="49" t="s">
        <v>29024</v>
      </c>
      <c r="C30988" s="49" t="s">
        <v>215</v>
      </c>
    </row>
    <row r="30989" spans="2:3" hidden="1">
      <c r="B30989" s="49" t="s">
        <v>29025</v>
      </c>
      <c r="C30989" s="49" t="s">
        <v>215</v>
      </c>
    </row>
    <row r="30990" spans="2:3" hidden="1">
      <c r="B30990" s="49" t="s">
        <v>29026</v>
      </c>
      <c r="C30990" s="49" t="s">
        <v>216</v>
      </c>
    </row>
    <row r="30991" spans="2:3" hidden="1">
      <c r="B30991" s="49" t="s">
        <v>29027</v>
      </c>
      <c r="C30991" s="49" t="s">
        <v>216</v>
      </c>
    </row>
    <row r="30992" spans="2:3" hidden="1">
      <c r="B30992" s="49" t="s">
        <v>29028</v>
      </c>
      <c r="C30992" s="49" t="s">
        <v>216</v>
      </c>
    </row>
    <row r="30993" spans="2:3" hidden="1">
      <c r="B30993" s="49" t="s">
        <v>29029</v>
      </c>
      <c r="C30993" s="49" t="s">
        <v>216</v>
      </c>
    </row>
    <row r="30994" spans="2:3" hidden="1">
      <c r="B30994" s="49" t="s">
        <v>29030</v>
      </c>
      <c r="C30994" s="49" t="s">
        <v>214</v>
      </c>
    </row>
    <row r="30995" spans="2:3" hidden="1">
      <c r="B30995" s="49" t="s">
        <v>29031</v>
      </c>
      <c r="C30995" s="49" t="s">
        <v>214</v>
      </c>
    </row>
    <row r="30996" spans="2:3" hidden="1">
      <c r="B30996" s="49" t="s">
        <v>29032</v>
      </c>
      <c r="C30996" s="49" t="s">
        <v>214</v>
      </c>
    </row>
    <row r="30997" spans="2:3" hidden="1">
      <c r="B30997" s="49" t="s">
        <v>29033</v>
      </c>
      <c r="C30997" s="49" t="s">
        <v>214</v>
      </c>
    </row>
    <row r="30998" spans="2:3" hidden="1">
      <c r="B30998" s="49" t="s">
        <v>29034</v>
      </c>
      <c r="C30998" s="49" t="s">
        <v>214</v>
      </c>
    </row>
    <row r="30999" spans="2:3" hidden="1">
      <c r="B30999" s="49" t="s">
        <v>29035</v>
      </c>
      <c r="C30999" s="49" t="s">
        <v>214</v>
      </c>
    </row>
    <row r="31000" spans="2:3" hidden="1">
      <c r="B31000" s="49" t="s">
        <v>29036</v>
      </c>
      <c r="C31000" s="49" t="s">
        <v>214</v>
      </c>
    </row>
    <row r="31001" spans="2:3" hidden="1">
      <c r="B31001" s="49" t="s">
        <v>29037</v>
      </c>
      <c r="C31001" s="49" t="s">
        <v>214</v>
      </c>
    </row>
    <row r="31002" spans="2:3" hidden="1">
      <c r="B31002" s="49" t="s">
        <v>29038</v>
      </c>
      <c r="C31002" s="49" t="s">
        <v>215</v>
      </c>
    </row>
    <row r="31003" spans="2:3" hidden="1">
      <c r="B31003" s="49" t="s">
        <v>29039</v>
      </c>
      <c r="C31003" s="49" t="s">
        <v>215</v>
      </c>
    </row>
    <row r="31004" spans="2:3" hidden="1">
      <c r="B31004" s="49" t="s">
        <v>29040</v>
      </c>
      <c r="C31004" s="49" t="s">
        <v>215</v>
      </c>
    </row>
    <row r="31005" spans="2:3" hidden="1">
      <c r="B31005" s="49" t="s">
        <v>29041</v>
      </c>
      <c r="C31005" s="49" t="s">
        <v>216</v>
      </c>
    </row>
    <row r="31006" spans="2:3" hidden="1">
      <c r="B31006" s="49" t="s">
        <v>29042</v>
      </c>
      <c r="C31006" s="49" t="s">
        <v>214</v>
      </c>
    </row>
    <row r="31007" spans="2:3" hidden="1">
      <c r="B31007" s="49" t="s">
        <v>29043</v>
      </c>
      <c r="C31007" s="49" t="s">
        <v>214</v>
      </c>
    </row>
    <row r="31008" spans="2:3" hidden="1">
      <c r="B31008" s="49" t="s">
        <v>29044</v>
      </c>
      <c r="C31008" s="49" t="s">
        <v>214</v>
      </c>
    </row>
    <row r="31009" spans="2:3" hidden="1">
      <c r="B31009" s="49" t="s">
        <v>29045</v>
      </c>
      <c r="C31009" s="49" t="s">
        <v>214</v>
      </c>
    </row>
    <row r="31010" spans="2:3" hidden="1">
      <c r="B31010" s="49" t="s">
        <v>29046</v>
      </c>
      <c r="C31010" s="49" t="s">
        <v>215</v>
      </c>
    </row>
    <row r="31011" spans="2:3" hidden="1">
      <c r="B31011" s="49" t="s">
        <v>29047</v>
      </c>
      <c r="C31011" s="49" t="s">
        <v>215</v>
      </c>
    </row>
    <row r="31012" spans="2:3" hidden="1">
      <c r="B31012" s="49" t="s">
        <v>29048</v>
      </c>
      <c r="C31012" s="49" t="s">
        <v>215</v>
      </c>
    </row>
    <row r="31013" spans="2:3" hidden="1">
      <c r="B31013" s="49" t="s">
        <v>29049</v>
      </c>
      <c r="C31013" s="49" t="s">
        <v>214</v>
      </c>
    </row>
    <row r="31014" spans="2:3" hidden="1">
      <c r="B31014" s="49" t="s">
        <v>29050</v>
      </c>
      <c r="C31014" s="49" t="s">
        <v>214</v>
      </c>
    </row>
    <row r="31015" spans="2:3" hidden="1">
      <c r="B31015" s="49" t="s">
        <v>29051</v>
      </c>
      <c r="C31015" s="49" t="s">
        <v>214</v>
      </c>
    </row>
    <row r="31016" spans="2:3" hidden="1">
      <c r="B31016" s="49" t="s">
        <v>29052</v>
      </c>
      <c r="C31016" s="49" t="s">
        <v>214</v>
      </c>
    </row>
    <row r="31017" spans="2:3" hidden="1">
      <c r="B31017" s="49" t="s">
        <v>29053</v>
      </c>
      <c r="C31017" s="49" t="s">
        <v>215</v>
      </c>
    </row>
    <row r="31018" spans="2:3" hidden="1">
      <c r="B31018" s="49" t="s">
        <v>29054</v>
      </c>
      <c r="C31018" s="49" t="s">
        <v>215</v>
      </c>
    </row>
    <row r="31019" spans="2:3" hidden="1">
      <c r="B31019" s="49" t="s">
        <v>29055</v>
      </c>
      <c r="C31019" s="49" t="s">
        <v>215</v>
      </c>
    </row>
    <row r="31020" spans="2:3" hidden="1">
      <c r="B31020" s="49" t="s">
        <v>29056</v>
      </c>
      <c r="C31020" s="49" t="s">
        <v>216</v>
      </c>
    </row>
    <row r="31021" spans="2:3" hidden="1">
      <c r="B31021" s="49" t="s">
        <v>29057</v>
      </c>
      <c r="C31021" s="49" t="s">
        <v>214</v>
      </c>
    </row>
    <row r="31022" spans="2:3" hidden="1">
      <c r="B31022" s="49" t="s">
        <v>29058</v>
      </c>
      <c r="C31022" s="49" t="s">
        <v>214</v>
      </c>
    </row>
    <row r="31023" spans="2:3" hidden="1">
      <c r="B31023" s="49" t="s">
        <v>29059</v>
      </c>
      <c r="C31023" s="49" t="s">
        <v>214</v>
      </c>
    </row>
    <row r="31024" spans="2:3" hidden="1">
      <c r="B31024" s="49" t="s">
        <v>29060</v>
      </c>
      <c r="C31024" s="49" t="s">
        <v>214</v>
      </c>
    </row>
    <row r="31025" spans="2:3" hidden="1">
      <c r="B31025" s="49" t="s">
        <v>29061</v>
      </c>
      <c r="C31025" s="49" t="s">
        <v>215</v>
      </c>
    </row>
    <row r="31026" spans="2:3" hidden="1">
      <c r="B31026" s="49" t="s">
        <v>29062</v>
      </c>
      <c r="C31026" s="49" t="s">
        <v>215</v>
      </c>
    </row>
    <row r="31027" spans="2:3" hidden="1">
      <c r="B31027" s="49" t="s">
        <v>29063</v>
      </c>
      <c r="C31027" s="49" t="s">
        <v>215</v>
      </c>
    </row>
    <row r="31028" spans="2:3" hidden="1">
      <c r="B31028" s="49" t="s">
        <v>29064</v>
      </c>
      <c r="C31028" s="49" t="s">
        <v>214</v>
      </c>
    </row>
    <row r="31029" spans="2:3" hidden="1">
      <c r="B31029" s="49" t="s">
        <v>29065</v>
      </c>
      <c r="C31029" s="49" t="s">
        <v>214</v>
      </c>
    </row>
    <row r="31030" spans="2:3" hidden="1">
      <c r="B31030" s="49" t="s">
        <v>29066</v>
      </c>
      <c r="C31030" s="49" t="s">
        <v>214</v>
      </c>
    </row>
    <row r="31031" spans="2:3" hidden="1">
      <c r="B31031" s="49" t="s">
        <v>29067</v>
      </c>
      <c r="C31031" s="49" t="s">
        <v>214</v>
      </c>
    </row>
    <row r="31032" spans="2:3" hidden="1">
      <c r="B31032" s="49" t="s">
        <v>29068</v>
      </c>
      <c r="C31032" s="49" t="s">
        <v>215</v>
      </c>
    </row>
    <row r="31033" spans="2:3" hidden="1">
      <c r="B31033" s="49" t="s">
        <v>29069</v>
      </c>
      <c r="C31033" s="49" t="s">
        <v>215</v>
      </c>
    </row>
    <row r="31034" spans="2:3" hidden="1">
      <c r="B31034" s="49" t="s">
        <v>29070</v>
      </c>
      <c r="C31034" s="49" t="s">
        <v>215</v>
      </c>
    </row>
    <row r="31035" spans="2:3" hidden="1">
      <c r="B31035" s="49" t="s">
        <v>29071</v>
      </c>
      <c r="C31035" s="49" t="s">
        <v>216</v>
      </c>
    </row>
    <row r="31036" spans="2:3" hidden="1">
      <c r="B31036" s="49" t="s">
        <v>29072</v>
      </c>
      <c r="C31036" s="49" t="s">
        <v>214</v>
      </c>
    </row>
    <row r="31037" spans="2:3" hidden="1">
      <c r="B31037" s="49" t="s">
        <v>29073</v>
      </c>
      <c r="C31037" s="49" t="s">
        <v>214</v>
      </c>
    </row>
    <row r="31038" spans="2:3" hidden="1">
      <c r="B31038" s="49" t="s">
        <v>29074</v>
      </c>
      <c r="C31038" s="49" t="s">
        <v>214</v>
      </c>
    </row>
    <row r="31039" spans="2:3" hidden="1">
      <c r="B31039" s="49" t="s">
        <v>29075</v>
      </c>
      <c r="C31039" s="49" t="s">
        <v>215</v>
      </c>
    </row>
    <row r="31040" spans="2:3" hidden="1">
      <c r="B31040" s="49" t="s">
        <v>29076</v>
      </c>
      <c r="C31040" s="49" t="s">
        <v>215</v>
      </c>
    </row>
    <row r="31041" spans="2:3" hidden="1">
      <c r="B31041" s="49" t="s">
        <v>29077</v>
      </c>
      <c r="C31041" s="49" t="s">
        <v>214</v>
      </c>
    </row>
    <row r="31042" spans="2:3" hidden="1">
      <c r="B31042" s="49" t="s">
        <v>29078</v>
      </c>
      <c r="C31042" s="49" t="s">
        <v>214</v>
      </c>
    </row>
    <row r="31043" spans="2:3" hidden="1">
      <c r="B31043" s="49" t="s">
        <v>29079</v>
      </c>
      <c r="C31043" s="49" t="s">
        <v>214</v>
      </c>
    </row>
    <row r="31044" spans="2:3" hidden="1">
      <c r="B31044" s="49" t="s">
        <v>29080</v>
      </c>
      <c r="C31044" s="49" t="s">
        <v>216</v>
      </c>
    </row>
    <row r="31045" spans="2:3" hidden="1">
      <c r="B31045" s="49" t="s">
        <v>29081</v>
      </c>
      <c r="C31045" s="49" t="s">
        <v>216</v>
      </c>
    </row>
    <row r="31046" spans="2:3" hidden="1">
      <c r="B31046" s="49" t="s">
        <v>29082</v>
      </c>
      <c r="C31046" s="49" t="s">
        <v>216</v>
      </c>
    </row>
    <row r="31047" spans="2:3" hidden="1">
      <c r="B31047" s="49" t="s">
        <v>29083</v>
      </c>
      <c r="C31047" s="49" t="s">
        <v>216</v>
      </c>
    </row>
    <row r="31048" spans="2:3" hidden="1">
      <c r="B31048" s="49" t="s">
        <v>29084</v>
      </c>
      <c r="C31048" s="49" t="s">
        <v>216</v>
      </c>
    </row>
    <row r="31049" spans="2:3" hidden="1">
      <c r="B31049" s="49" t="s">
        <v>29085</v>
      </c>
      <c r="C31049" s="49" t="s">
        <v>216</v>
      </c>
    </row>
    <row r="31050" spans="2:3" hidden="1">
      <c r="B31050" s="49" t="s">
        <v>29086</v>
      </c>
      <c r="C31050" s="49" t="s">
        <v>216</v>
      </c>
    </row>
    <row r="31051" spans="2:3" hidden="1">
      <c r="B31051" s="49" t="s">
        <v>29087</v>
      </c>
      <c r="C31051" s="49" t="s">
        <v>216</v>
      </c>
    </row>
    <row r="31052" spans="2:3" hidden="1">
      <c r="B31052" s="49" t="s">
        <v>29088</v>
      </c>
      <c r="C31052" s="49" t="s">
        <v>216</v>
      </c>
    </row>
    <row r="31053" spans="2:3" hidden="1">
      <c r="B31053" s="49" t="s">
        <v>29089</v>
      </c>
      <c r="C31053" s="49" t="s">
        <v>216</v>
      </c>
    </row>
    <row r="31054" spans="2:3" hidden="1">
      <c r="B31054" s="49" t="s">
        <v>29090</v>
      </c>
      <c r="C31054" s="49" t="s">
        <v>216</v>
      </c>
    </row>
    <row r="31055" spans="2:3" hidden="1">
      <c r="B31055" s="49" t="s">
        <v>29091</v>
      </c>
      <c r="C31055" s="49" t="s">
        <v>216</v>
      </c>
    </row>
    <row r="31056" spans="2:3" hidden="1">
      <c r="B31056" s="49" t="s">
        <v>29092</v>
      </c>
      <c r="C31056" s="49" t="s">
        <v>216</v>
      </c>
    </row>
    <row r="31057" spans="2:3" hidden="1">
      <c r="B31057" s="49" t="s">
        <v>29093</v>
      </c>
      <c r="C31057" s="49" t="s">
        <v>216</v>
      </c>
    </row>
    <row r="31058" spans="2:3" hidden="1">
      <c r="B31058" s="49" t="s">
        <v>29094</v>
      </c>
      <c r="C31058" s="49" t="s">
        <v>216</v>
      </c>
    </row>
    <row r="31059" spans="2:3" hidden="1">
      <c r="B31059" s="49" t="s">
        <v>29095</v>
      </c>
      <c r="C31059" s="49" t="s">
        <v>216</v>
      </c>
    </row>
    <row r="31060" spans="2:3" hidden="1">
      <c r="B31060" s="49" t="s">
        <v>29096</v>
      </c>
      <c r="C31060" s="49" t="s">
        <v>216</v>
      </c>
    </row>
    <row r="31061" spans="2:3" hidden="1">
      <c r="B31061" s="49" t="s">
        <v>29097</v>
      </c>
      <c r="C31061" s="49" t="s">
        <v>216</v>
      </c>
    </row>
    <row r="31062" spans="2:3" hidden="1">
      <c r="B31062" s="49" t="s">
        <v>29098</v>
      </c>
      <c r="C31062" s="49" t="s">
        <v>216</v>
      </c>
    </row>
    <row r="31063" spans="2:3" hidden="1">
      <c r="B31063" s="49" t="s">
        <v>29099</v>
      </c>
      <c r="C31063" s="49" t="s">
        <v>216</v>
      </c>
    </row>
    <row r="31064" spans="2:3" hidden="1">
      <c r="B31064" s="49" t="s">
        <v>29100</v>
      </c>
      <c r="C31064" s="49" t="s">
        <v>216</v>
      </c>
    </row>
    <row r="31065" spans="2:3" hidden="1">
      <c r="B31065" s="49" t="s">
        <v>29101</v>
      </c>
      <c r="C31065" s="49" t="s">
        <v>216</v>
      </c>
    </row>
    <row r="31066" spans="2:3" hidden="1">
      <c r="B31066" s="49" t="s">
        <v>29102</v>
      </c>
      <c r="C31066" s="49" t="s">
        <v>216</v>
      </c>
    </row>
    <row r="31067" spans="2:3" hidden="1">
      <c r="B31067" s="49" t="s">
        <v>29103</v>
      </c>
      <c r="C31067" s="49" t="s">
        <v>216</v>
      </c>
    </row>
    <row r="31068" spans="2:3" hidden="1">
      <c r="B31068" s="49" t="s">
        <v>29104</v>
      </c>
      <c r="C31068" s="49" t="s">
        <v>216</v>
      </c>
    </row>
    <row r="31069" spans="2:3" hidden="1">
      <c r="B31069" s="49" t="s">
        <v>29105</v>
      </c>
      <c r="C31069" s="49" t="s">
        <v>216</v>
      </c>
    </row>
    <row r="31070" spans="2:3" hidden="1">
      <c r="B31070" s="49" t="s">
        <v>29106</v>
      </c>
      <c r="C31070" s="49" t="s">
        <v>216</v>
      </c>
    </row>
    <row r="31071" spans="2:3" hidden="1">
      <c r="B31071" s="49" t="s">
        <v>29107</v>
      </c>
      <c r="C31071" s="49" t="s">
        <v>214</v>
      </c>
    </row>
    <row r="31072" spans="2:3" hidden="1">
      <c r="B31072" s="49" t="s">
        <v>29108</v>
      </c>
      <c r="C31072" s="49" t="s">
        <v>214</v>
      </c>
    </row>
    <row r="31073" spans="2:3" hidden="1">
      <c r="B31073" s="49" t="s">
        <v>29109</v>
      </c>
      <c r="C31073" s="49" t="s">
        <v>214</v>
      </c>
    </row>
    <row r="31074" spans="2:3" hidden="1">
      <c r="B31074" s="49" t="s">
        <v>29110</v>
      </c>
      <c r="C31074" s="49" t="s">
        <v>214</v>
      </c>
    </row>
    <row r="31075" spans="2:3" hidden="1">
      <c r="B31075" s="49" t="s">
        <v>29111</v>
      </c>
      <c r="C31075" s="49" t="s">
        <v>214</v>
      </c>
    </row>
    <row r="31076" spans="2:3" hidden="1">
      <c r="B31076" s="49" t="s">
        <v>29112</v>
      </c>
      <c r="C31076" s="49" t="s">
        <v>214</v>
      </c>
    </row>
    <row r="31077" spans="2:3" hidden="1">
      <c r="B31077" s="49" t="s">
        <v>29113</v>
      </c>
      <c r="C31077" s="49" t="s">
        <v>214</v>
      </c>
    </row>
    <row r="31078" spans="2:3" hidden="1">
      <c r="B31078" s="49" t="s">
        <v>29114</v>
      </c>
      <c r="C31078" s="49" t="s">
        <v>214</v>
      </c>
    </row>
    <row r="31079" spans="2:3" hidden="1">
      <c r="B31079" s="49" t="s">
        <v>29115</v>
      </c>
      <c r="C31079" s="49" t="s">
        <v>214</v>
      </c>
    </row>
    <row r="31080" spans="2:3" hidden="1">
      <c r="B31080" s="49" t="s">
        <v>29116</v>
      </c>
      <c r="C31080" s="49" t="s">
        <v>214</v>
      </c>
    </row>
    <row r="31081" spans="2:3" hidden="1">
      <c r="B31081" s="49" t="s">
        <v>29117</v>
      </c>
      <c r="C31081" s="49" t="s">
        <v>214</v>
      </c>
    </row>
    <row r="31082" spans="2:3" hidden="1">
      <c r="B31082" s="49" t="s">
        <v>29118</v>
      </c>
      <c r="C31082" s="49" t="s">
        <v>214</v>
      </c>
    </row>
    <row r="31083" spans="2:3" hidden="1">
      <c r="B31083" s="49" t="s">
        <v>29119</v>
      </c>
      <c r="C31083" s="49" t="s">
        <v>214</v>
      </c>
    </row>
    <row r="31084" spans="2:3" hidden="1">
      <c r="B31084" s="49" t="s">
        <v>29120</v>
      </c>
      <c r="C31084" s="49" t="s">
        <v>214</v>
      </c>
    </row>
    <row r="31085" spans="2:3" hidden="1">
      <c r="B31085" s="49" t="s">
        <v>29121</v>
      </c>
      <c r="C31085" s="49" t="s">
        <v>214</v>
      </c>
    </row>
    <row r="31086" spans="2:3" hidden="1">
      <c r="B31086" s="49" t="s">
        <v>29122</v>
      </c>
      <c r="C31086" s="49" t="s">
        <v>214</v>
      </c>
    </row>
    <row r="31087" spans="2:3" hidden="1">
      <c r="B31087" s="49" t="s">
        <v>29123</v>
      </c>
      <c r="C31087" s="49" t="s">
        <v>215</v>
      </c>
    </row>
    <row r="31088" spans="2:3" hidden="1">
      <c r="B31088" s="49" t="s">
        <v>29124</v>
      </c>
      <c r="C31088" s="49" t="s">
        <v>215</v>
      </c>
    </row>
    <row r="31089" spans="2:3" hidden="1">
      <c r="B31089" s="49" t="s">
        <v>29125</v>
      </c>
      <c r="C31089" s="49" t="s">
        <v>215</v>
      </c>
    </row>
    <row r="31090" spans="2:3" hidden="1">
      <c r="B31090" s="49" t="s">
        <v>29126</v>
      </c>
      <c r="C31090" s="49" t="s">
        <v>214</v>
      </c>
    </row>
    <row r="31091" spans="2:3" hidden="1">
      <c r="B31091" s="49" t="s">
        <v>29127</v>
      </c>
      <c r="C31091" s="49" t="s">
        <v>215</v>
      </c>
    </row>
    <row r="31092" spans="2:3" hidden="1">
      <c r="B31092" s="49" t="s">
        <v>29128</v>
      </c>
      <c r="C31092" s="49" t="s">
        <v>215</v>
      </c>
    </row>
    <row r="31093" spans="2:3" hidden="1">
      <c r="B31093" s="49" t="s">
        <v>29129</v>
      </c>
      <c r="C31093" s="49" t="s">
        <v>214</v>
      </c>
    </row>
    <row r="31094" spans="2:3" hidden="1">
      <c r="B31094" s="49" t="s">
        <v>29130</v>
      </c>
      <c r="C31094" s="49" t="s">
        <v>214</v>
      </c>
    </row>
    <row r="31095" spans="2:3" hidden="1">
      <c r="B31095" s="49" t="s">
        <v>29131</v>
      </c>
      <c r="C31095" s="49" t="s">
        <v>214</v>
      </c>
    </row>
    <row r="31096" spans="2:3" hidden="1">
      <c r="B31096" s="49" t="s">
        <v>29132</v>
      </c>
      <c r="C31096" s="49" t="s">
        <v>214</v>
      </c>
    </row>
    <row r="31097" spans="2:3" hidden="1">
      <c r="B31097" s="49" t="s">
        <v>29133</v>
      </c>
      <c r="C31097" s="49" t="s">
        <v>214</v>
      </c>
    </row>
    <row r="31098" spans="2:3" hidden="1">
      <c r="B31098" s="49" t="s">
        <v>29134</v>
      </c>
      <c r="C31098" s="49" t="s">
        <v>214</v>
      </c>
    </row>
    <row r="31099" spans="2:3" hidden="1">
      <c r="B31099" s="49" t="s">
        <v>29135</v>
      </c>
      <c r="C31099" s="49" t="s">
        <v>214</v>
      </c>
    </row>
    <row r="31100" spans="2:3" hidden="1">
      <c r="B31100" s="49" t="s">
        <v>29136</v>
      </c>
      <c r="C31100" s="49" t="s">
        <v>214</v>
      </c>
    </row>
    <row r="31101" spans="2:3" hidden="1">
      <c r="B31101" s="49" t="s">
        <v>29137</v>
      </c>
      <c r="C31101" s="49" t="s">
        <v>214</v>
      </c>
    </row>
    <row r="31102" spans="2:3" hidden="1">
      <c r="B31102" s="49" t="s">
        <v>29138</v>
      </c>
      <c r="C31102" s="49" t="s">
        <v>215</v>
      </c>
    </row>
    <row r="31103" spans="2:3" hidden="1">
      <c r="B31103" s="49" t="s">
        <v>29139</v>
      </c>
      <c r="C31103" s="49" t="s">
        <v>215</v>
      </c>
    </row>
    <row r="31104" spans="2:3" hidden="1">
      <c r="B31104" s="49" t="s">
        <v>29140</v>
      </c>
      <c r="C31104" s="49" t="s">
        <v>215</v>
      </c>
    </row>
    <row r="31105" spans="2:3" hidden="1">
      <c r="B31105" s="49" t="s">
        <v>29141</v>
      </c>
      <c r="C31105" s="49" t="s">
        <v>214</v>
      </c>
    </row>
    <row r="31106" spans="2:3" hidden="1">
      <c r="B31106" s="49" t="s">
        <v>29142</v>
      </c>
      <c r="C31106" s="49" t="s">
        <v>215</v>
      </c>
    </row>
    <row r="31107" spans="2:3" hidden="1">
      <c r="B31107" s="49" t="s">
        <v>29143</v>
      </c>
      <c r="C31107" s="49" t="s">
        <v>215</v>
      </c>
    </row>
    <row r="31108" spans="2:3" hidden="1">
      <c r="B31108" s="49" t="s">
        <v>29144</v>
      </c>
      <c r="C31108" s="49" t="s">
        <v>214</v>
      </c>
    </row>
    <row r="31109" spans="2:3" hidden="1">
      <c r="B31109" s="49" t="s">
        <v>29145</v>
      </c>
      <c r="C31109" s="49" t="s">
        <v>214</v>
      </c>
    </row>
    <row r="31110" spans="2:3" hidden="1">
      <c r="B31110" s="49" t="s">
        <v>29146</v>
      </c>
      <c r="C31110" s="49" t="s">
        <v>214</v>
      </c>
    </row>
    <row r="31111" spans="2:3" hidden="1">
      <c r="B31111" s="49" t="s">
        <v>29147</v>
      </c>
      <c r="C31111" s="49" t="s">
        <v>214</v>
      </c>
    </row>
    <row r="31112" spans="2:3" hidden="1">
      <c r="B31112" s="49" t="s">
        <v>29148</v>
      </c>
      <c r="C31112" s="49" t="s">
        <v>214</v>
      </c>
    </row>
    <row r="31113" spans="2:3" hidden="1">
      <c r="B31113" s="49" t="s">
        <v>29149</v>
      </c>
      <c r="C31113" s="49" t="s">
        <v>214</v>
      </c>
    </row>
    <row r="31114" spans="2:3" hidden="1">
      <c r="B31114" s="49" t="s">
        <v>29150</v>
      </c>
      <c r="C31114" s="49" t="s">
        <v>214</v>
      </c>
    </row>
    <row r="31115" spans="2:3" hidden="1">
      <c r="B31115" s="49" t="s">
        <v>29151</v>
      </c>
      <c r="C31115" s="49" t="s">
        <v>215</v>
      </c>
    </row>
    <row r="31116" spans="2:3" hidden="1">
      <c r="B31116" s="49" t="s">
        <v>29152</v>
      </c>
      <c r="C31116" s="49" t="s">
        <v>215</v>
      </c>
    </row>
    <row r="31117" spans="2:3" hidden="1">
      <c r="B31117" s="49" t="s">
        <v>29153</v>
      </c>
      <c r="C31117" s="49" t="s">
        <v>214</v>
      </c>
    </row>
    <row r="31118" spans="2:3" hidden="1">
      <c r="B31118" s="49" t="s">
        <v>29154</v>
      </c>
      <c r="C31118" s="49" t="s">
        <v>214</v>
      </c>
    </row>
    <row r="31119" spans="2:3" hidden="1">
      <c r="B31119" s="49" t="s">
        <v>29155</v>
      </c>
      <c r="C31119" s="49" t="s">
        <v>215</v>
      </c>
    </row>
    <row r="31120" spans="2:3" hidden="1">
      <c r="B31120" s="49" t="s">
        <v>29156</v>
      </c>
      <c r="C31120" s="49" t="s">
        <v>215</v>
      </c>
    </row>
    <row r="31121" spans="2:3" hidden="1">
      <c r="B31121" s="49" t="s">
        <v>29157</v>
      </c>
      <c r="C31121" s="49" t="s">
        <v>214</v>
      </c>
    </row>
    <row r="31122" spans="2:3" hidden="1">
      <c r="B31122" s="49" t="s">
        <v>29158</v>
      </c>
      <c r="C31122" s="49" t="s">
        <v>215</v>
      </c>
    </row>
    <row r="31123" spans="2:3" hidden="1">
      <c r="B31123" s="49" t="s">
        <v>29159</v>
      </c>
      <c r="C31123" s="49" t="s">
        <v>215</v>
      </c>
    </row>
    <row r="31124" spans="2:3" hidden="1">
      <c r="B31124" s="49" t="s">
        <v>29160</v>
      </c>
      <c r="C31124" s="49" t="s">
        <v>215</v>
      </c>
    </row>
    <row r="31125" spans="2:3" hidden="1">
      <c r="B31125" s="49" t="s">
        <v>29161</v>
      </c>
      <c r="C31125" s="49" t="s">
        <v>215</v>
      </c>
    </row>
    <row r="31126" spans="2:3" hidden="1">
      <c r="B31126" s="49" t="s">
        <v>29162</v>
      </c>
      <c r="C31126" s="49" t="s">
        <v>215</v>
      </c>
    </row>
    <row r="31127" spans="2:3" hidden="1">
      <c r="B31127" s="49" t="s">
        <v>29163</v>
      </c>
      <c r="C31127" s="49" t="s">
        <v>215</v>
      </c>
    </row>
    <row r="31128" spans="2:3" hidden="1">
      <c r="B31128" s="49" t="s">
        <v>29164</v>
      </c>
      <c r="C31128" s="49" t="s">
        <v>215</v>
      </c>
    </row>
    <row r="31129" spans="2:3" hidden="1">
      <c r="B31129" s="49" t="s">
        <v>29165</v>
      </c>
      <c r="C31129" s="49" t="s">
        <v>215</v>
      </c>
    </row>
    <row r="31130" spans="2:3" hidden="1">
      <c r="B31130" s="49" t="s">
        <v>29166</v>
      </c>
      <c r="C31130" s="49" t="s">
        <v>215</v>
      </c>
    </row>
    <row r="31131" spans="2:3" hidden="1">
      <c r="B31131" s="49" t="s">
        <v>29167</v>
      </c>
      <c r="C31131" s="49" t="s">
        <v>215</v>
      </c>
    </row>
    <row r="31132" spans="2:3" hidden="1">
      <c r="B31132" s="49" t="s">
        <v>29168</v>
      </c>
      <c r="C31132" s="49" t="s">
        <v>215</v>
      </c>
    </row>
    <row r="31133" spans="2:3" hidden="1">
      <c r="B31133" s="49" t="s">
        <v>29169</v>
      </c>
      <c r="C31133" s="49" t="s">
        <v>215</v>
      </c>
    </row>
    <row r="31134" spans="2:3" hidden="1">
      <c r="B31134" s="49" t="s">
        <v>29170</v>
      </c>
      <c r="C31134" s="49" t="s">
        <v>215</v>
      </c>
    </row>
    <row r="31135" spans="2:3" hidden="1">
      <c r="B31135" s="49" t="s">
        <v>29171</v>
      </c>
      <c r="C31135" s="49" t="s">
        <v>215</v>
      </c>
    </row>
    <row r="31136" spans="2:3" hidden="1">
      <c r="B31136" s="49" t="s">
        <v>29172</v>
      </c>
      <c r="C31136" s="49" t="s">
        <v>215</v>
      </c>
    </row>
    <row r="31137" spans="2:3" hidden="1">
      <c r="B31137" s="49" t="s">
        <v>29173</v>
      </c>
      <c r="C31137" s="49" t="s">
        <v>215</v>
      </c>
    </row>
    <row r="31138" spans="2:3" hidden="1">
      <c r="B31138" s="49" t="s">
        <v>29174</v>
      </c>
      <c r="C31138" s="49" t="s">
        <v>215</v>
      </c>
    </row>
    <row r="31139" spans="2:3" hidden="1">
      <c r="B31139" s="49" t="s">
        <v>29175</v>
      </c>
      <c r="C31139" s="49" t="s">
        <v>215</v>
      </c>
    </row>
    <row r="31140" spans="2:3" hidden="1">
      <c r="B31140" s="49" t="s">
        <v>29176</v>
      </c>
      <c r="C31140" s="49" t="s">
        <v>214</v>
      </c>
    </row>
    <row r="31141" spans="2:3" hidden="1">
      <c r="B31141" s="49" t="s">
        <v>29177</v>
      </c>
      <c r="C31141" s="49" t="s">
        <v>215</v>
      </c>
    </row>
    <row r="31142" spans="2:3" hidden="1">
      <c r="B31142" s="49" t="s">
        <v>29178</v>
      </c>
      <c r="C31142" s="49" t="s">
        <v>215</v>
      </c>
    </row>
    <row r="31143" spans="2:3" hidden="1">
      <c r="B31143" s="49" t="s">
        <v>29179</v>
      </c>
      <c r="C31143" s="49" t="s">
        <v>215</v>
      </c>
    </row>
    <row r="31144" spans="2:3" hidden="1">
      <c r="B31144" s="49" t="s">
        <v>29180</v>
      </c>
      <c r="C31144" s="49" t="s">
        <v>215</v>
      </c>
    </row>
    <row r="31145" spans="2:3" hidden="1">
      <c r="B31145" s="49" t="s">
        <v>29181</v>
      </c>
      <c r="C31145" s="49" t="s">
        <v>215</v>
      </c>
    </row>
    <row r="31146" spans="2:3" hidden="1">
      <c r="B31146" s="49" t="s">
        <v>29182</v>
      </c>
      <c r="C31146" s="49" t="s">
        <v>215</v>
      </c>
    </row>
    <row r="31147" spans="2:3" hidden="1">
      <c r="B31147" s="49" t="s">
        <v>29183</v>
      </c>
      <c r="C31147" s="49" t="s">
        <v>215</v>
      </c>
    </row>
    <row r="31148" spans="2:3" hidden="1">
      <c r="B31148" s="49" t="s">
        <v>29184</v>
      </c>
      <c r="C31148" s="49" t="s">
        <v>215</v>
      </c>
    </row>
    <row r="31149" spans="2:3" hidden="1">
      <c r="B31149" s="49" t="s">
        <v>29185</v>
      </c>
      <c r="C31149" s="49" t="s">
        <v>215</v>
      </c>
    </row>
    <row r="31150" spans="2:3" hidden="1">
      <c r="B31150" s="49" t="s">
        <v>29186</v>
      </c>
      <c r="C31150" s="49" t="s">
        <v>215</v>
      </c>
    </row>
    <row r="31151" spans="2:3" hidden="1">
      <c r="B31151" s="49" t="s">
        <v>29187</v>
      </c>
      <c r="C31151" s="49" t="s">
        <v>215</v>
      </c>
    </row>
    <row r="31152" spans="2:3" hidden="1">
      <c r="B31152" s="49" t="s">
        <v>29188</v>
      </c>
      <c r="C31152" s="49" t="s">
        <v>215</v>
      </c>
    </row>
    <row r="31153" spans="2:3" hidden="1">
      <c r="B31153" s="49" t="s">
        <v>29189</v>
      </c>
      <c r="C31153" s="49" t="s">
        <v>215</v>
      </c>
    </row>
    <row r="31154" spans="2:3" hidden="1">
      <c r="B31154" s="49" t="s">
        <v>29190</v>
      </c>
      <c r="C31154" s="49" t="s">
        <v>215</v>
      </c>
    </row>
    <row r="31155" spans="2:3" hidden="1">
      <c r="B31155" s="49" t="s">
        <v>29191</v>
      </c>
      <c r="C31155" s="49" t="s">
        <v>214</v>
      </c>
    </row>
    <row r="31156" spans="2:3" hidden="1">
      <c r="B31156" s="49" t="s">
        <v>29192</v>
      </c>
      <c r="C31156" s="49" t="s">
        <v>215</v>
      </c>
    </row>
    <row r="31157" spans="2:3" hidden="1">
      <c r="B31157" s="49" t="s">
        <v>29193</v>
      </c>
      <c r="C31157" s="49" t="s">
        <v>215</v>
      </c>
    </row>
    <row r="31158" spans="2:3" hidden="1">
      <c r="B31158" s="49" t="s">
        <v>29194</v>
      </c>
      <c r="C31158" s="49" t="s">
        <v>215</v>
      </c>
    </row>
    <row r="31159" spans="2:3" hidden="1">
      <c r="B31159" s="49" t="s">
        <v>29195</v>
      </c>
      <c r="C31159" s="49" t="s">
        <v>215</v>
      </c>
    </row>
    <row r="31160" spans="2:3" hidden="1">
      <c r="B31160" s="49" t="s">
        <v>29196</v>
      </c>
      <c r="C31160" s="49" t="s">
        <v>215</v>
      </c>
    </row>
    <row r="31161" spans="2:3" hidden="1">
      <c r="B31161" s="49" t="s">
        <v>29197</v>
      </c>
      <c r="C31161" s="49" t="s">
        <v>215</v>
      </c>
    </row>
    <row r="31162" spans="2:3" hidden="1">
      <c r="B31162" s="49" t="s">
        <v>29198</v>
      </c>
      <c r="C31162" s="49" t="s">
        <v>215</v>
      </c>
    </row>
    <row r="31163" spans="2:3" hidden="1">
      <c r="B31163" s="49" t="s">
        <v>29199</v>
      </c>
      <c r="C31163" s="49" t="s">
        <v>215</v>
      </c>
    </row>
    <row r="31164" spans="2:3" hidden="1">
      <c r="B31164" s="49" t="s">
        <v>29200</v>
      </c>
      <c r="C31164" s="49" t="s">
        <v>214</v>
      </c>
    </row>
    <row r="31165" spans="2:3" hidden="1">
      <c r="B31165" s="49" t="s">
        <v>29201</v>
      </c>
      <c r="C31165" s="49" t="s">
        <v>214</v>
      </c>
    </row>
    <row r="31166" spans="2:3" hidden="1">
      <c r="B31166" s="49" t="s">
        <v>29202</v>
      </c>
      <c r="C31166" s="49" t="s">
        <v>214</v>
      </c>
    </row>
    <row r="31167" spans="2:3" hidden="1">
      <c r="B31167" s="49" t="s">
        <v>29203</v>
      </c>
      <c r="C31167" s="49" t="s">
        <v>214</v>
      </c>
    </row>
    <row r="31168" spans="2:3" hidden="1">
      <c r="B31168" s="49" t="s">
        <v>29204</v>
      </c>
      <c r="C31168" s="49" t="s">
        <v>214</v>
      </c>
    </row>
    <row r="31169" spans="2:3" hidden="1">
      <c r="B31169" s="49" t="s">
        <v>29205</v>
      </c>
      <c r="C31169" s="49" t="s">
        <v>215</v>
      </c>
    </row>
    <row r="31170" spans="2:3" hidden="1">
      <c r="B31170" s="49" t="s">
        <v>29206</v>
      </c>
      <c r="C31170" s="49" t="s">
        <v>215</v>
      </c>
    </row>
    <row r="31171" spans="2:3" hidden="1">
      <c r="B31171" s="49" t="s">
        <v>29207</v>
      </c>
      <c r="C31171" s="49" t="s">
        <v>215</v>
      </c>
    </row>
    <row r="31172" spans="2:3" hidden="1">
      <c r="B31172" s="49" t="s">
        <v>29208</v>
      </c>
      <c r="C31172" s="49" t="s">
        <v>214</v>
      </c>
    </row>
    <row r="31173" spans="2:3" hidden="1">
      <c r="B31173" s="49" t="s">
        <v>29209</v>
      </c>
      <c r="C31173" s="49" t="s">
        <v>215</v>
      </c>
    </row>
    <row r="31174" spans="2:3" hidden="1">
      <c r="B31174" s="49" t="s">
        <v>29210</v>
      </c>
      <c r="C31174" s="49" t="s">
        <v>215</v>
      </c>
    </row>
    <row r="31175" spans="2:3" hidden="1">
      <c r="B31175" s="49" t="s">
        <v>29211</v>
      </c>
      <c r="C31175" s="49" t="s">
        <v>215</v>
      </c>
    </row>
    <row r="31176" spans="2:3" hidden="1">
      <c r="B31176" s="49" t="s">
        <v>29212</v>
      </c>
      <c r="C31176" s="49" t="s">
        <v>215</v>
      </c>
    </row>
    <row r="31177" spans="2:3" hidden="1">
      <c r="B31177" s="49" t="s">
        <v>29213</v>
      </c>
      <c r="C31177" s="49" t="s">
        <v>215</v>
      </c>
    </row>
    <row r="31178" spans="2:3" hidden="1">
      <c r="B31178" s="49" t="s">
        <v>29214</v>
      </c>
      <c r="C31178" s="49" t="s">
        <v>215</v>
      </c>
    </row>
    <row r="31179" spans="2:3" hidden="1">
      <c r="B31179" s="49" t="s">
        <v>29215</v>
      </c>
      <c r="C31179" s="49" t="s">
        <v>214</v>
      </c>
    </row>
    <row r="31180" spans="2:3" hidden="1">
      <c r="B31180" s="49" t="s">
        <v>29216</v>
      </c>
      <c r="C31180" s="49" t="s">
        <v>215</v>
      </c>
    </row>
    <row r="31181" spans="2:3" hidden="1">
      <c r="B31181" s="49" t="s">
        <v>29217</v>
      </c>
      <c r="C31181" s="49" t="s">
        <v>215</v>
      </c>
    </row>
    <row r="31182" spans="2:3" hidden="1">
      <c r="B31182" s="49" t="s">
        <v>29218</v>
      </c>
      <c r="C31182" s="49" t="s">
        <v>215</v>
      </c>
    </row>
    <row r="31183" spans="2:3" hidden="1">
      <c r="B31183" s="49" t="s">
        <v>29219</v>
      </c>
      <c r="C31183" s="49" t="s">
        <v>215</v>
      </c>
    </row>
    <row r="31184" spans="2:3" hidden="1">
      <c r="B31184" s="49" t="s">
        <v>29220</v>
      </c>
      <c r="C31184" s="49" t="s">
        <v>215</v>
      </c>
    </row>
    <row r="31185" spans="2:3" hidden="1">
      <c r="B31185" s="49" t="s">
        <v>29221</v>
      </c>
      <c r="C31185" s="49" t="s">
        <v>215</v>
      </c>
    </row>
    <row r="31186" spans="2:3" hidden="1">
      <c r="B31186" s="49" t="s">
        <v>29222</v>
      </c>
      <c r="C31186" s="49" t="s">
        <v>215</v>
      </c>
    </row>
    <row r="31187" spans="2:3" hidden="1">
      <c r="B31187" s="49" t="s">
        <v>29223</v>
      </c>
      <c r="C31187" s="49" t="s">
        <v>215</v>
      </c>
    </row>
    <row r="31188" spans="2:3" hidden="1">
      <c r="B31188" s="49" t="s">
        <v>29224</v>
      </c>
      <c r="C31188" s="49" t="s">
        <v>215</v>
      </c>
    </row>
    <row r="31189" spans="2:3" hidden="1">
      <c r="B31189" s="49" t="s">
        <v>29225</v>
      </c>
      <c r="C31189" s="49" t="s">
        <v>215</v>
      </c>
    </row>
    <row r="31190" spans="2:3" hidden="1">
      <c r="B31190" s="49" t="s">
        <v>29226</v>
      </c>
      <c r="C31190" s="49" t="s">
        <v>215</v>
      </c>
    </row>
    <row r="31191" spans="2:3" hidden="1">
      <c r="B31191" s="49" t="s">
        <v>29227</v>
      </c>
      <c r="C31191" s="49" t="s">
        <v>215</v>
      </c>
    </row>
    <row r="31192" spans="2:3" hidden="1">
      <c r="B31192" s="49" t="s">
        <v>29228</v>
      </c>
      <c r="C31192" s="49" t="s">
        <v>215</v>
      </c>
    </row>
    <row r="31193" spans="2:3" hidden="1">
      <c r="B31193" s="49" t="s">
        <v>29229</v>
      </c>
      <c r="C31193" s="49" t="s">
        <v>215</v>
      </c>
    </row>
    <row r="31194" spans="2:3" hidden="1">
      <c r="B31194" s="49" t="s">
        <v>29230</v>
      </c>
      <c r="C31194" s="49" t="s">
        <v>214</v>
      </c>
    </row>
    <row r="31195" spans="2:3" hidden="1">
      <c r="B31195" s="49" t="s">
        <v>29231</v>
      </c>
      <c r="C31195" s="49" t="s">
        <v>215</v>
      </c>
    </row>
    <row r="31196" spans="2:3" hidden="1">
      <c r="B31196" s="49" t="s">
        <v>29232</v>
      </c>
      <c r="C31196" s="49" t="s">
        <v>215</v>
      </c>
    </row>
    <row r="31197" spans="2:3" hidden="1">
      <c r="B31197" s="49" t="s">
        <v>29233</v>
      </c>
      <c r="C31197" s="49" t="s">
        <v>215</v>
      </c>
    </row>
    <row r="31198" spans="2:3" hidden="1">
      <c r="B31198" s="49" t="s">
        <v>29234</v>
      </c>
      <c r="C31198" s="49" t="s">
        <v>215</v>
      </c>
    </row>
    <row r="31199" spans="2:3" hidden="1">
      <c r="B31199" s="49" t="s">
        <v>29235</v>
      </c>
      <c r="C31199" s="49" t="s">
        <v>215</v>
      </c>
    </row>
    <row r="31200" spans="2:3" hidden="1">
      <c r="B31200" s="49" t="s">
        <v>29236</v>
      </c>
      <c r="C31200" s="49" t="s">
        <v>215</v>
      </c>
    </row>
    <row r="31201" spans="2:3" hidden="1">
      <c r="B31201" s="49" t="s">
        <v>29237</v>
      </c>
      <c r="C31201" s="49" t="s">
        <v>215</v>
      </c>
    </row>
    <row r="31202" spans="2:3" hidden="1">
      <c r="B31202" s="49" t="s">
        <v>29238</v>
      </c>
      <c r="C31202" s="49" t="s">
        <v>215</v>
      </c>
    </row>
    <row r="31203" spans="2:3" hidden="1">
      <c r="B31203" s="49" t="s">
        <v>29239</v>
      </c>
      <c r="C31203" s="49" t="s">
        <v>215</v>
      </c>
    </row>
    <row r="31204" spans="2:3" hidden="1">
      <c r="B31204" s="49" t="s">
        <v>29240</v>
      </c>
      <c r="C31204" s="49" t="s">
        <v>215</v>
      </c>
    </row>
    <row r="31205" spans="2:3" hidden="1">
      <c r="B31205" s="49" t="s">
        <v>29241</v>
      </c>
      <c r="C31205" s="49" t="s">
        <v>215</v>
      </c>
    </row>
    <row r="31206" spans="2:3" hidden="1">
      <c r="B31206" s="49" t="s">
        <v>29242</v>
      </c>
      <c r="C31206" s="49" t="s">
        <v>215</v>
      </c>
    </row>
    <row r="31207" spans="2:3" hidden="1">
      <c r="B31207" s="49" t="s">
        <v>29243</v>
      </c>
      <c r="C31207" s="49" t="s">
        <v>215</v>
      </c>
    </row>
    <row r="31208" spans="2:3" hidden="1">
      <c r="B31208" s="49" t="s">
        <v>29244</v>
      </c>
      <c r="C31208" s="49" t="s">
        <v>215</v>
      </c>
    </row>
    <row r="31209" spans="2:3" hidden="1">
      <c r="B31209" s="49" t="s">
        <v>29245</v>
      </c>
      <c r="C31209" s="49" t="s">
        <v>214</v>
      </c>
    </row>
    <row r="31210" spans="2:3" hidden="1">
      <c r="B31210" s="49" t="s">
        <v>29246</v>
      </c>
      <c r="C31210" s="49" t="s">
        <v>215</v>
      </c>
    </row>
    <row r="31211" spans="2:3" hidden="1">
      <c r="B31211" s="49" t="s">
        <v>29247</v>
      </c>
      <c r="C31211" s="49" t="s">
        <v>215</v>
      </c>
    </row>
    <row r="31212" spans="2:3" hidden="1">
      <c r="B31212" s="49" t="s">
        <v>29248</v>
      </c>
      <c r="C31212" s="49" t="s">
        <v>215</v>
      </c>
    </row>
    <row r="31213" spans="2:3" hidden="1">
      <c r="B31213" s="49" t="s">
        <v>29249</v>
      </c>
      <c r="C31213" s="49" t="s">
        <v>215</v>
      </c>
    </row>
    <row r="31214" spans="2:3" hidden="1">
      <c r="B31214" s="49" t="s">
        <v>29250</v>
      </c>
      <c r="C31214" s="49" t="s">
        <v>215</v>
      </c>
    </row>
    <row r="31215" spans="2:3" hidden="1">
      <c r="B31215" s="49" t="s">
        <v>29251</v>
      </c>
      <c r="C31215" s="49" t="s">
        <v>215</v>
      </c>
    </row>
    <row r="31216" spans="2:3" hidden="1">
      <c r="B31216" s="49" t="s">
        <v>29252</v>
      </c>
      <c r="C31216" s="49" t="s">
        <v>215</v>
      </c>
    </row>
    <row r="31217" spans="2:3" hidden="1">
      <c r="B31217" s="49" t="s">
        <v>29253</v>
      </c>
      <c r="C31217" s="49" t="s">
        <v>215</v>
      </c>
    </row>
    <row r="31218" spans="2:3" hidden="1">
      <c r="B31218" s="49" t="s">
        <v>29254</v>
      </c>
      <c r="C31218" s="49" t="s">
        <v>216</v>
      </c>
    </row>
    <row r="31219" spans="2:3" hidden="1">
      <c r="B31219" s="49" t="s">
        <v>29255</v>
      </c>
      <c r="C31219" s="49" t="s">
        <v>216</v>
      </c>
    </row>
    <row r="31220" spans="2:3" hidden="1">
      <c r="B31220" s="49" t="s">
        <v>29256</v>
      </c>
      <c r="C31220" s="49" t="s">
        <v>216</v>
      </c>
    </row>
    <row r="31221" spans="2:3" hidden="1">
      <c r="B31221" s="49" t="s">
        <v>29257</v>
      </c>
      <c r="C31221" s="49" t="s">
        <v>216</v>
      </c>
    </row>
    <row r="31222" spans="2:3" hidden="1">
      <c r="B31222" s="49" t="s">
        <v>29258</v>
      </c>
      <c r="C31222" s="49" t="s">
        <v>216</v>
      </c>
    </row>
    <row r="31223" spans="2:3" hidden="1">
      <c r="B31223" s="49" t="s">
        <v>29259</v>
      </c>
      <c r="C31223" s="49" t="s">
        <v>216</v>
      </c>
    </row>
    <row r="31224" spans="2:3" hidden="1">
      <c r="B31224" s="49" t="s">
        <v>29260</v>
      </c>
      <c r="C31224" s="49" t="s">
        <v>216</v>
      </c>
    </row>
    <row r="31225" spans="2:3" hidden="1">
      <c r="B31225" s="49" t="s">
        <v>29261</v>
      </c>
      <c r="C31225" s="49" t="s">
        <v>216</v>
      </c>
    </row>
    <row r="31226" spans="2:3" hidden="1">
      <c r="B31226" s="49" t="s">
        <v>29262</v>
      </c>
      <c r="C31226" s="49" t="s">
        <v>216</v>
      </c>
    </row>
    <row r="31227" spans="2:3" hidden="1">
      <c r="B31227" s="49" t="s">
        <v>29263</v>
      </c>
      <c r="C31227" s="49" t="s">
        <v>216</v>
      </c>
    </row>
    <row r="31228" spans="2:3" hidden="1">
      <c r="B31228" s="49" t="s">
        <v>29264</v>
      </c>
      <c r="C31228" s="49" t="s">
        <v>216</v>
      </c>
    </row>
    <row r="31229" spans="2:3" hidden="1">
      <c r="B31229" s="49" t="s">
        <v>29265</v>
      </c>
      <c r="C31229" s="49" t="s">
        <v>216</v>
      </c>
    </row>
    <row r="31230" spans="2:3" hidden="1">
      <c r="B31230" s="49" t="s">
        <v>29266</v>
      </c>
      <c r="C31230" s="49" t="s">
        <v>216</v>
      </c>
    </row>
    <row r="31231" spans="2:3" hidden="1">
      <c r="B31231" s="49" t="s">
        <v>29267</v>
      </c>
      <c r="C31231" s="49" t="s">
        <v>216</v>
      </c>
    </row>
    <row r="31232" spans="2:3" hidden="1">
      <c r="B31232" s="49" t="s">
        <v>29268</v>
      </c>
      <c r="C31232" s="49" t="s">
        <v>216</v>
      </c>
    </row>
    <row r="31233" spans="2:3" hidden="1">
      <c r="B31233" s="49" t="s">
        <v>29269</v>
      </c>
      <c r="C31233" s="49" t="s">
        <v>216</v>
      </c>
    </row>
    <row r="31234" spans="2:3" hidden="1">
      <c r="B31234" s="49" t="s">
        <v>29270</v>
      </c>
      <c r="C31234" s="49" t="s">
        <v>216</v>
      </c>
    </row>
    <row r="31235" spans="2:3" hidden="1">
      <c r="B31235" s="49" t="s">
        <v>29271</v>
      </c>
      <c r="C31235" s="49" t="s">
        <v>216</v>
      </c>
    </row>
    <row r="31236" spans="2:3" hidden="1">
      <c r="B31236" s="49" t="s">
        <v>29272</v>
      </c>
      <c r="C31236" s="49" t="s">
        <v>216</v>
      </c>
    </row>
    <row r="31237" spans="2:3" hidden="1">
      <c r="B31237" s="49" t="s">
        <v>29273</v>
      </c>
      <c r="C31237" s="49" t="s">
        <v>216</v>
      </c>
    </row>
    <row r="31238" spans="2:3" hidden="1">
      <c r="B31238" s="49" t="s">
        <v>29274</v>
      </c>
      <c r="C31238" s="49" t="s">
        <v>216</v>
      </c>
    </row>
    <row r="31239" spans="2:3" hidden="1">
      <c r="B31239" s="49" t="s">
        <v>29275</v>
      </c>
      <c r="C31239" s="49" t="s">
        <v>216</v>
      </c>
    </row>
    <row r="31240" spans="2:3" hidden="1">
      <c r="B31240" s="49" t="s">
        <v>29276</v>
      </c>
      <c r="C31240" s="49" t="s">
        <v>216</v>
      </c>
    </row>
    <row r="31241" spans="2:3" hidden="1">
      <c r="B31241" s="49" t="s">
        <v>29277</v>
      </c>
      <c r="C31241" s="49" t="s">
        <v>216</v>
      </c>
    </row>
    <row r="31242" spans="2:3" hidden="1">
      <c r="B31242" s="49" t="s">
        <v>29278</v>
      </c>
      <c r="C31242" s="49" t="s">
        <v>216</v>
      </c>
    </row>
    <row r="31243" spans="2:3" hidden="1">
      <c r="B31243" s="49" t="s">
        <v>29279</v>
      </c>
      <c r="C31243" s="49" t="s">
        <v>216</v>
      </c>
    </row>
    <row r="31244" spans="2:3" hidden="1">
      <c r="B31244" s="49" t="s">
        <v>29280</v>
      </c>
      <c r="C31244" s="49" t="s">
        <v>216</v>
      </c>
    </row>
    <row r="31245" spans="2:3" hidden="1">
      <c r="B31245" s="49" t="s">
        <v>29281</v>
      </c>
      <c r="C31245" s="49" t="s">
        <v>211</v>
      </c>
    </row>
    <row r="31246" spans="2:3" hidden="1">
      <c r="B31246" s="49" t="s">
        <v>29282</v>
      </c>
      <c r="C31246" s="49" t="s">
        <v>214</v>
      </c>
    </row>
    <row r="31247" spans="2:3" hidden="1">
      <c r="B31247" s="49" t="s">
        <v>29283</v>
      </c>
      <c r="C31247" s="49" t="s">
        <v>214</v>
      </c>
    </row>
    <row r="31248" spans="2:3" hidden="1">
      <c r="B31248" s="49" t="s">
        <v>29284</v>
      </c>
      <c r="C31248" s="49" t="s">
        <v>214</v>
      </c>
    </row>
    <row r="31249" spans="2:3" hidden="1">
      <c r="B31249" s="49" t="s">
        <v>29285</v>
      </c>
      <c r="C31249" s="49" t="s">
        <v>214</v>
      </c>
    </row>
    <row r="31250" spans="2:3" hidden="1">
      <c r="B31250" s="49" t="s">
        <v>29286</v>
      </c>
      <c r="C31250" s="49" t="s">
        <v>214</v>
      </c>
    </row>
    <row r="31251" spans="2:3" hidden="1">
      <c r="B31251" s="49" t="s">
        <v>29287</v>
      </c>
      <c r="C31251" s="49" t="s">
        <v>214</v>
      </c>
    </row>
    <row r="31252" spans="2:3" hidden="1">
      <c r="B31252" s="49" t="s">
        <v>29288</v>
      </c>
      <c r="C31252" s="49" t="s">
        <v>214</v>
      </c>
    </row>
    <row r="31253" spans="2:3" hidden="1">
      <c r="B31253" s="49" t="s">
        <v>29289</v>
      </c>
      <c r="C31253" s="49" t="s">
        <v>214</v>
      </c>
    </row>
    <row r="31254" spans="2:3" hidden="1">
      <c r="B31254" s="49" t="s">
        <v>29290</v>
      </c>
      <c r="C31254" s="49" t="s">
        <v>214</v>
      </c>
    </row>
    <row r="31255" spans="2:3" hidden="1">
      <c r="B31255" s="49" t="s">
        <v>29291</v>
      </c>
      <c r="C31255" s="49" t="s">
        <v>214</v>
      </c>
    </row>
    <row r="31256" spans="2:3" hidden="1">
      <c r="B31256" s="49" t="s">
        <v>29292</v>
      </c>
      <c r="C31256" s="49" t="s">
        <v>214</v>
      </c>
    </row>
    <row r="31257" spans="2:3" hidden="1">
      <c r="B31257" s="49" t="s">
        <v>29293</v>
      </c>
      <c r="C31257" s="49" t="s">
        <v>214</v>
      </c>
    </row>
    <row r="31258" spans="2:3" hidden="1">
      <c r="B31258" s="49" t="s">
        <v>29294</v>
      </c>
      <c r="C31258" s="49" t="s">
        <v>214</v>
      </c>
    </row>
    <row r="31259" spans="2:3" hidden="1">
      <c r="B31259" s="49" t="s">
        <v>29295</v>
      </c>
      <c r="C31259" s="49" t="s">
        <v>214</v>
      </c>
    </row>
    <row r="31260" spans="2:3" hidden="1">
      <c r="B31260" s="49" t="s">
        <v>29296</v>
      </c>
      <c r="C31260" s="49" t="s">
        <v>214</v>
      </c>
    </row>
    <row r="31261" spans="2:3" hidden="1">
      <c r="B31261" s="49" t="s">
        <v>29297</v>
      </c>
      <c r="C31261" s="49" t="s">
        <v>214</v>
      </c>
    </row>
    <row r="31262" spans="2:3" hidden="1">
      <c r="B31262" s="49" t="s">
        <v>29298</v>
      </c>
      <c r="C31262" s="49" t="s">
        <v>214</v>
      </c>
    </row>
    <row r="31263" spans="2:3" hidden="1">
      <c r="B31263" s="49" t="s">
        <v>29299</v>
      </c>
      <c r="C31263" s="49" t="s">
        <v>214</v>
      </c>
    </row>
    <row r="31264" spans="2:3" hidden="1">
      <c r="B31264" s="49" t="s">
        <v>29300</v>
      </c>
      <c r="C31264" s="49" t="s">
        <v>214</v>
      </c>
    </row>
    <row r="31265" spans="2:3" hidden="1">
      <c r="B31265" s="49" t="s">
        <v>29301</v>
      </c>
      <c r="C31265" s="49" t="s">
        <v>215</v>
      </c>
    </row>
    <row r="31266" spans="2:3" hidden="1">
      <c r="B31266" s="49" t="s">
        <v>29302</v>
      </c>
      <c r="C31266" s="49" t="s">
        <v>215</v>
      </c>
    </row>
    <row r="31267" spans="2:3" hidden="1">
      <c r="B31267" s="49" t="s">
        <v>29303</v>
      </c>
      <c r="C31267" s="49" t="s">
        <v>215</v>
      </c>
    </row>
    <row r="31268" spans="2:3" hidden="1">
      <c r="B31268" s="49" t="s">
        <v>29304</v>
      </c>
      <c r="C31268" s="49" t="s">
        <v>214</v>
      </c>
    </row>
    <row r="31269" spans="2:3" hidden="1">
      <c r="B31269" s="49" t="s">
        <v>29305</v>
      </c>
      <c r="C31269" s="49" t="s">
        <v>215</v>
      </c>
    </row>
    <row r="31270" spans="2:3" hidden="1">
      <c r="B31270" s="49" t="s">
        <v>29306</v>
      </c>
      <c r="C31270" s="49" t="s">
        <v>215</v>
      </c>
    </row>
    <row r="31271" spans="2:3" hidden="1">
      <c r="B31271" s="49" t="s">
        <v>29307</v>
      </c>
      <c r="C31271" s="49" t="s">
        <v>215</v>
      </c>
    </row>
    <row r="31272" spans="2:3" hidden="1">
      <c r="B31272" s="49" t="s">
        <v>29308</v>
      </c>
      <c r="C31272" s="49" t="s">
        <v>214</v>
      </c>
    </row>
    <row r="31273" spans="2:3" hidden="1">
      <c r="B31273" s="49" t="s">
        <v>29309</v>
      </c>
      <c r="C31273" s="49" t="s">
        <v>215</v>
      </c>
    </row>
    <row r="31274" spans="2:3" hidden="1">
      <c r="B31274" s="49" t="s">
        <v>29310</v>
      </c>
      <c r="C31274" s="49" t="s">
        <v>215</v>
      </c>
    </row>
    <row r="31275" spans="2:3" hidden="1">
      <c r="B31275" s="49" t="s">
        <v>29311</v>
      </c>
      <c r="C31275" s="49" t="s">
        <v>214</v>
      </c>
    </row>
    <row r="31276" spans="2:3" hidden="1">
      <c r="B31276" s="49" t="s">
        <v>29312</v>
      </c>
      <c r="C31276" s="49" t="s">
        <v>214</v>
      </c>
    </row>
    <row r="31277" spans="2:3" hidden="1">
      <c r="B31277" s="49" t="s">
        <v>29313</v>
      </c>
      <c r="C31277" s="49" t="s">
        <v>214</v>
      </c>
    </row>
    <row r="31278" spans="2:3" hidden="1">
      <c r="B31278" s="49" t="s">
        <v>29314</v>
      </c>
      <c r="C31278" s="49" t="s">
        <v>214</v>
      </c>
    </row>
    <row r="31279" spans="2:3" hidden="1">
      <c r="B31279" s="49" t="s">
        <v>29315</v>
      </c>
      <c r="C31279" s="49" t="s">
        <v>214</v>
      </c>
    </row>
    <row r="31280" spans="2:3" hidden="1">
      <c r="B31280" s="49" t="s">
        <v>29316</v>
      </c>
      <c r="C31280" s="49" t="s">
        <v>215</v>
      </c>
    </row>
    <row r="31281" spans="2:3" hidden="1">
      <c r="B31281" s="49" t="s">
        <v>29317</v>
      </c>
      <c r="C31281" s="49" t="s">
        <v>215</v>
      </c>
    </row>
    <row r="31282" spans="2:3" hidden="1">
      <c r="B31282" s="49" t="s">
        <v>29318</v>
      </c>
      <c r="C31282" s="49" t="s">
        <v>215</v>
      </c>
    </row>
    <row r="31283" spans="2:3" hidden="1">
      <c r="B31283" s="49" t="s">
        <v>29319</v>
      </c>
      <c r="C31283" s="49" t="s">
        <v>214</v>
      </c>
    </row>
    <row r="31284" spans="2:3" hidden="1">
      <c r="B31284" s="49" t="s">
        <v>29320</v>
      </c>
      <c r="C31284" s="49" t="s">
        <v>215</v>
      </c>
    </row>
    <row r="31285" spans="2:3" hidden="1">
      <c r="B31285" s="49" t="s">
        <v>29321</v>
      </c>
      <c r="C31285" s="49" t="s">
        <v>215</v>
      </c>
    </row>
    <row r="31286" spans="2:3" hidden="1">
      <c r="B31286" s="49" t="s">
        <v>29322</v>
      </c>
      <c r="C31286" s="49" t="s">
        <v>215</v>
      </c>
    </row>
    <row r="31287" spans="2:3" hidden="1">
      <c r="B31287" s="49" t="s">
        <v>29323</v>
      </c>
      <c r="C31287" s="49" t="s">
        <v>214</v>
      </c>
    </row>
    <row r="31288" spans="2:3" hidden="1">
      <c r="B31288" s="49" t="s">
        <v>29324</v>
      </c>
      <c r="C31288" s="49" t="s">
        <v>215</v>
      </c>
    </row>
    <row r="31289" spans="2:3" hidden="1">
      <c r="B31289" s="49" t="s">
        <v>29325</v>
      </c>
      <c r="C31289" s="49" t="s">
        <v>215</v>
      </c>
    </row>
    <row r="31290" spans="2:3" hidden="1">
      <c r="B31290" s="49" t="s">
        <v>29326</v>
      </c>
      <c r="C31290" s="49" t="s">
        <v>214</v>
      </c>
    </row>
    <row r="31291" spans="2:3" hidden="1">
      <c r="B31291" s="49" t="s">
        <v>29327</v>
      </c>
      <c r="C31291" s="49" t="s">
        <v>214</v>
      </c>
    </row>
    <row r="31292" spans="2:3" hidden="1">
      <c r="B31292" s="49" t="s">
        <v>29328</v>
      </c>
      <c r="C31292" s="49" t="s">
        <v>214</v>
      </c>
    </row>
    <row r="31293" spans="2:3" hidden="1">
      <c r="B31293" s="49" t="s">
        <v>29329</v>
      </c>
      <c r="C31293" s="49" t="s">
        <v>214</v>
      </c>
    </row>
    <row r="31294" spans="2:3" hidden="1">
      <c r="B31294" s="49" t="s">
        <v>29330</v>
      </c>
      <c r="C31294" s="49" t="s">
        <v>215</v>
      </c>
    </row>
    <row r="31295" spans="2:3" hidden="1">
      <c r="B31295" s="49" t="s">
        <v>29331</v>
      </c>
      <c r="C31295" s="49" t="s">
        <v>215</v>
      </c>
    </row>
    <row r="31296" spans="2:3" hidden="1">
      <c r="B31296" s="49" t="s">
        <v>29332</v>
      </c>
      <c r="C31296" s="49" t="s">
        <v>214</v>
      </c>
    </row>
    <row r="31297" spans="2:3" hidden="1">
      <c r="B31297" s="49" t="s">
        <v>29333</v>
      </c>
      <c r="C31297" s="49" t="s">
        <v>215</v>
      </c>
    </row>
    <row r="31298" spans="2:3" hidden="1">
      <c r="B31298" s="49" t="s">
        <v>29334</v>
      </c>
      <c r="C31298" s="49" t="s">
        <v>215</v>
      </c>
    </row>
    <row r="31299" spans="2:3" hidden="1">
      <c r="B31299" s="49" t="s">
        <v>29335</v>
      </c>
      <c r="C31299" s="49" t="s">
        <v>215</v>
      </c>
    </row>
    <row r="31300" spans="2:3" hidden="1">
      <c r="B31300" s="49" t="s">
        <v>29336</v>
      </c>
      <c r="C31300" s="49" t="s">
        <v>215</v>
      </c>
    </row>
    <row r="31301" spans="2:3" hidden="1">
      <c r="B31301" s="49" t="s">
        <v>29337</v>
      </c>
      <c r="C31301" s="49" t="s">
        <v>215</v>
      </c>
    </row>
    <row r="31302" spans="2:3" hidden="1">
      <c r="B31302" s="49" t="s">
        <v>29338</v>
      </c>
      <c r="C31302" s="49" t="s">
        <v>215</v>
      </c>
    </row>
    <row r="31303" spans="2:3" hidden="1">
      <c r="B31303" s="49" t="s">
        <v>29339</v>
      </c>
      <c r="C31303" s="49" t="s">
        <v>214</v>
      </c>
    </row>
    <row r="31304" spans="2:3" hidden="1">
      <c r="B31304" s="49" t="s">
        <v>29340</v>
      </c>
      <c r="C31304" s="49" t="s">
        <v>215</v>
      </c>
    </row>
    <row r="31305" spans="2:3" hidden="1">
      <c r="B31305" s="49" t="s">
        <v>29341</v>
      </c>
      <c r="C31305" s="49" t="s">
        <v>215</v>
      </c>
    </row>
    <row r="31306" spans="2:3" hidden="1">
      <c r="B31306" s="49" t="s">
        <v>29342</v>
      </c>
      <c r="C31306" s="49" t="s">
        <v>215</v>
      </c>
    </row>
    <row r="31307" spans="2:3" hidden="1">
      <c r="B31307" s="49" t="s">
        <v>29343</v>
      </c>
      <c r="C31307" s="49" t="s">
        <v>214</v>
      </c>
    </row>
    <row r="31308" spans="2:3" hidden="1">
      <c r="B31308" s="49" t="s">
        <v>29344</v>
      </c>
      <c r="C31308" s="49" t="s">
        <v>215</v>
      </c>
    </row>
    <row r="31309" spans="2:3" hidden="1">
      <c r="B31309" s="49" t="s">
        <v>29345</v>
      </c>
      <c r="C31309" s="49" t="s">
        <v>215</v>
      </c>
    </row>
    <row r="31310" spans="2:3" hidden="1">
      <c r="B31310" s="49" t="s">
        <v>29346</v>
      </c>
      <c r="C31310" s="49" t="s">
        <v>215</v>
      </c>
    </row>
    <row r="31311" spans="2:3" hidden="1">
      <c r="B31311" s="49" t="s">
        <v>29347</v>
      </c>
      <c r="C31311" s="49" t="s">
        <v>215</v>
      </c>
    </row>
    <row r="31312" spans="2:3" hidden="1">
      <c r="B31312" s="49" t="s">
        <v>29348</v>
      </c>
      <c r="C31312" s="49" t="s">
        <v>215</v>
      </c>
    </row>
    <row r="31313" spans="2:3" hidden="1">
      <c r="B31313" s="49" t="s">
        <v>29349</v>
      </c>
      <c r="C31313" s="49" t="s">
        <v>215</v>
      </c>
    </row>
    <row r="31314" spans="2:3" hidden="1">
      <c r="B31314" s="49" t="s">
        <v>29350</v>
      </c>
      <c r="C31314" s="49" t="s">
        <v>215</v>
      </c>
    </row>
    <row r="31315" spans="2:3" hidden="1">
      <c r="B31315" s="49" t="s">
        <v>29351</v>
      </c>
      <c r="C31315" s="49" t="s">
        <v>215</v>
      </c>
    </row>
    <row r="31316" spans="2:3" hidden="1">
      <c r="B31316" s="49" t="s">
        <v>29352</v>
      </c>
      <c r="C31316" s="49" t="s">
        <v>215</v>
      </c>
    </row>
    <row r="31317" spans="2:3" hidden="1">
      <c r="B31317" s="49" t="s">
        <v>29353</v>
      </c>
      <c r="C31317" s="49" t="s">
        <v>215</v>
      </c>
    </row>
    <row r="31318" spans="2:3" hidden="1">
      <c r="B31318" s="49" t="s">
        <v>29354</v>
      </c>
      <c r="C31318" s="49" t="s">
        <v>215</v>
      </c>
    </row>
    <row r="31319" spans="2:3" hidden="1">
      <c r="B31319" s="49" t="s">
        <v>29355</v>
      </c>
      <c r="C31319" s="49" t="s">
        <v>215</v>
      </c>
    </row>
    <row r="31320" spans="2:3" hidden="1">
      <c r="B31320" s="49" t="s">
        <v>29356</v>
      </c>
      <c r="C31320" s="49" t="s">
        <v>215</v>
      </c>
    </row>
    <row r="31321" spans="2:3" hidden="1">
      <c r="B31321" s="49" t="s">
        <v>29357</v>
      </c>
      <c r="C31321" s="49" t="s">
        <v>215</v>
      </c>
    </row>
    <row r="31322" spans="2:3" hidden="1">
      <c r="B31322" s="49" t="s">
        <v>29358</v>
      </c>
      <c r="C31322" s="49" t="s">
        <v>215</v>
      </c>
    </row>
    <row r="31323" spans="2:3" hidden="1">
      <c r="B31323" s="49" t="s">
        <v>29359</v>
      </c>
      <c r="C31323" s="49" t="s">
        <v>215</v>
      </c>
    </row>
    <row r="31324" spans="2:3" hidden="1">
      <c r="B31324" s="49" t="s">
        <v>29360</v>
      </c>
      <c r="C31324" s="49" t="s">
        <v>215</v>
      </c>
    </row>
    <row r="31325" spans="2:3" hidden="1">
      <c r="B31325" s="49" t="s">
        <v>29361</v>
      </c>
      <c r="C31325" s="49" t="s">
        <v>215</v>
      </c>
    </row>
    <row r="31326" spans="2:3" hidden="1">
      <c r="B31326" s="49" t="s">
        <v>29362</v>
      </c>
      <c r="C31326" s="49" t="s">
        <v>215</v>
      </c>
    </row>
    <row r="31327" spans="2:3" hidden="1">
      <c r="B31327" s="49" t="s">
        <v>29363</v>
      </c>
      <c r="C31327" s="49" t="s">
        <v>215</v>
      </c>
    </row>
    <row r="31328" spans="2:3" hidden="1">
      <c r="B31328" s="49" t="s">
        <v>29364</v>
      </c>
      <c r="C31328" s="49" t="s">
        <v>215</v>
      </c>
    </row>
    <row r="31329" spans="2:3" hidden="1">
      <c r="B31329" s="49" t="s">
        <v>29365</v>
      </c>
      <c r="C31329" s="49" t="s">
        <v>215</v>
      </c>
    </row>
    <row r="31330" spans="2:3" hidden="1">
      <c r="B31330" s="49" t="s">
        <v>29366</v>
      </c>
      <c r="C31330" s="49" t="s">
        <v>215</v>
      </c>
    </row>
    <row r="31331" spans="2:3" hidden="1">
      <c r="B31331" s="49" t="s">
        <v>29367</v>
      </c>
      <c r="C31331" s="49" t="s">
        <v>215</v>
      </c>
    </row>
    <row r="31332" spans="2:3" hidden="1">
      <c r="B31332" s="49" t="s">
        <v>29368</v>
      </c>
      <c r="C31332" s="49" t="s">
        <v>215</v>
      </c>
    </row>
    <row r="31333" spans="2:3" hidden="1">
      <c r="B31333" s="49" t="s">
        <v>29369</v>
      </c>
      <c r="C31333" s="49" t="s">
        <v>215</v>
      </c>
    </row>
    <row r="31334" spans="2:3" hidden="1">
      <c r="B31334" s="49" t="s">
        <v>29370</v>
      </c>
      <c r="C31334" s="49" t="s">
        <v>215</v>
      </c>
    </row>
    <row r="31335" spans="2:3" hidden="1">
      <c r="B31335" s="49" t="s">
        <v>29371</v>
      </c>
      <c r="C31335" s="49" t="s">
        <v>215</v>
      </c>
    </row>
    <row r="31336" spans="2:3" hidden="1">
      <c r="B31336" s="49" t="s">
        <v>29372</v>
      </c>
      <c r="C31336" s="49" t="s">
        <v>215</v>
      </c>
    </row>
    <row r="31337" spans="2:3" hidden="1">
      <c r="B31337" s="49" t="s">
        <v>29373</v>
      </c>
      <c r="C31337" s="49" t="s">
        <v>215</v>
      </c>
    </row>
    <row r="31338" spans="2:3" hidden="1">
      <c r="B31338" s="49" t="s">
        <v>29374</v>
      </c>
      <c r="C31338" s="49" t="s">
        <v>215</v>
      </c>
    </row>
    <row r="31339" spans="2:3" hidden="1">
      <c r="B31339" s="49" t="s">
        <v>29375</v>
      </c>
      <c r="C31339" s="49" t="s">
        <v>215</v>
      </c>
    </row>
    <row r="31340" spans="2:3" hidden="1">
      <c r="B31340" s="49" t="s">
        <v>29376</v>
      </c>
      <c r="C31340" s="49" t="s">
        <v>215</v>
      </c>
    </row>
    <row r="31341" spans="2:3" hidden="1">
      <c r="B31341" s="49" t="s">
        <v>29377</v>
      </c>
      <c r="C31341" s="49" t="s">
        <v>215</v>
      </c>
    </row>
    <row r="31342" spans="2:3" hidden="1">
      <c r="B31342" s="49" t="s">
        <v>29378</v>
      </c>
      <c r="C31342" s="49" t="s">
        <v>215</v>
      </c>
    </row>
    <row r="31343" spans="2:3" hidden="1">
      <c r="B31343" s="49" t="s">
        <v>29379</v>
      </c>
      <c r="C31343" s="49" t="s">
        <v>215</v>
      </c>
    </row>
    <row r="31344" spans="2:3" hidden="1">
      <c r="B31344" s="49" t="s">
        <v>29380</v>
      </c>
      <c r="C31344" s="49" t="s">
        <v>215</v>
      </c>
    </row>
    <row r="31345" spans="2:3" hidden="1">
      <c r="B31345" s="49" t="s">
        <v>29381</v>
      </c>
      <c r="C31345" s="49" t="s">
        <v>215</v>
      </c>
    </row>
    <row r="31346" spans="2:3" hidden="1">
      <c r="B31346" s="49" t="s">
        <v>29382</v>
      </c>
      <c r="C31346" s="49" t="s">
        <v>215</v>
      </c>
    </row>
    <row r="31347" spans="2:3" hidden="1">
      <c r="B31347" s="49" t="s">
        <v>29383</v>
      </c>
      <c r="C31347" s="49" t="s">
        <v>215</v>
      </c>
    </row>
    <row r="31348" spans="2:3" hidden="1">
      <c r="B31348" s="49" t="s">
        <v>29384</v>
      </c>
      <c r="C31348" s="49" t="s">
        <v>215</v>
      </c>
    </row>
    <row r="31349" spans="2:3" hidden="1">
      <c r="B31349" s="49" t="s">
        <v>29385</v>
      </c>
      <c r="C31349" s="49" t="s">
        <v>215</v>
      </c>
    </row>
    <row r="31350" spans="2:3" hidden="1">
      <c r="B31350" s="49" t="s">
        <v>29386</v>
      </c>
      <c r="C31350" s="49" t="s">
        <v>215</v>
      </c>
    </row>
    <row r="31351" spans="2:3" hidden="1">
      <c r="B31351" s="49" t="s">
        <v>29387</v>
      </c>
      <c r="C31351" s="49" t="s">
        <v>215</v>
      </c>
    </row>
    <row r="31352" spans="2:3" hidden="1">
      <c r="B31352" s="49" t="s">
        <v>29388</v>
      </c>
      <c r="C31352" s="49" t="s">
        <v>215</v>
      </c>
    </row>
    <row r="31353" spans="2:3" hidden="1">
      <c r="B31353" s="49" t="s">
        <v>29389</v>
      </c>
      <c r="C31353" s="49" t="s">
        <v>214</v>
      </c>
    </row>
    <row r="31354" spans="2:3" hidden="1">
      <c r="B31354" s="49" t="s">
        <v>29390</v>
      </c>
      <c r="C31354" s="49" t="s">
        <v>214</v>
      </c>
    </row>
    <row r="31355" spans="2:3" hidden="1">
      <c r="B31355" s="49" t="s">
        <v>29391</v>
      </c>
      <c r="C31355" s="49" t="s">
        <v>214</v>
      </c>
    </row>
    <row r="31356" spans="2:3" hidden="1">
      <c r="B31356" s="49" t="s">
        <v>29392</v>
      </c>
      <c r="C31356" s="49" t="s">
        <v>214</v>
      </c>
    </row>
    <row r="31357" spans="2:3" hidden="1">
      <c r="B31357" s="49" t="s">
        <v>29393</v>
      </c>
      <c r="C31357" s="49" t="s">
        <v>214</v>
      </c>
    </row>
    <row r="31358" spans="2:3" hidden="1">
      <c r="B31358" s="49" t="s">
        <v>29394</v>
      </c>
      <c r="C31358" s="49" t="s">
        <v>215</v>
      </c>
    </row>
    <row r="31359" spans="2:3" hidden="1">
      <c r="B31359" s="49" t="s">
        <v>29395</v>
      </c>
      <c r="C31359" s="49" t="s">
        <v>215</v>
      </c>
    </row>
    <row r="31360" spans="2:3" hidden="1">
      <c r="B31360" s="49" t="s">
        <v>29396</v>
      </c>
      <c r="C31360" s="49" t="s">
        <v>215</v>
      </c>
    </row>
    <row r="31361" spans="2:3" hidden="1">
      <c r="B31361" s="49" t="s">
        <v>29397</v>
      </c>
      <c r="C31361" s="49" t="s">
        <v>214</v>
      </c>
    </row>
    <row r="31362" spans="2:3" hidden="1">
      <c r="B31362" s="49" t="s">
        <v>29398</v>
      </c>
      <c r="C31362" s="49" t="s">
        <v>215</v>
      </c>
    </row>
    <row r="31363" spans="2:3" hidden="1">
      <c r="B31363" s="49" t="s">
        <v>29399</v>
      </c>
      <c r="C31363" s="49" t="s">
        <v>215</v>
      </c>
    </row>
    <row r="31364" spans="2:3" hidden="1">
      <c r="B31364" s="49" t="s">
        <v>29400</v>
      </c>
      <c r="C31364" s="49" t="s">
        <v>215</v>
      </c>
    </row>
    <row r="31365" spans="2:3" hidden="1">
      <c r="B31365" s="49" t="s">
        <v>29401</v>
      </c>
      <c r="C31365" s="49" t="s">
        <v>215</v>
      </c>
    </row>
    <row r="31366" spans="2:3" hidden="1">
      <c r="B31366" s="49" t="s">
        <v>29402</v>
      </c>
      <c r="C31366" s="49" t="s">
        <v>215</v>
      </c>
    </row>
    <row r="31367" spans="2:3" hidden="1">
      <c r="B31367" s="49" t="s">
        <v>29403</v>
      </c>
      <c r="C31367" s="49" t="s">
        <v>215</v>
      </c>
    </row>
    <row r="31368" spans="2:3" hidden="1">
      <c r="B31368" s="49" t="s">
        <v>29404</v>
      </c>
      <c r="C31368" s="49" t="s">
        <v>214</v>
      </c>
    </row>
    <row r="31369" spans="2:3" hidden="1">
      <c r="B31369" s="49" t="s">
        <v>29405</v>
      </c>
      <c r="C31369" s="49" t="s">
        <v>215</v>
      </c>
    </row>
    <row r="31370" spans="2:3" hidden="1">
      <c r="B31370" s="49" t="s">
        <v>29406</v>
      </c>
      <c r="C31370" s="49" t="s">
        <v>215</v>
      </c>
    </row>
    <row r="31371" spans="2:3" hidden="1">
      <c r="B31371" s="49" t="s">
        <v>29407</v>
      </c>
      <c r="C31371" s="49" t="s">
        <v>215</v>
      </c>
    </row>
    <row r="31372" spans="2:3" hidden="1">
      <c r="B31372" s="49" t="s">
        <v>29408</v>
      </c>
      <c r="C31372" s="49" t="s">
        <v>215</v>
      </c>
    </row>
    <row r="31373" spans="2:3" hidden="1">
      <c r="B31373" s="49" t="s">
        <v>29409</v>
      </c>
      <c r="C31373" s="49" t="s">
        <v>215</v>
      </c>
    </row>
    <row r="31374" spans="2:3" hidden="1">
      <c r="B31374" s="49" t="s">
        <v>29410</v>
      </c>
      <c r="C31374" s="49" t="s">
        <v>215</v>
      </c>
    </row>
    <row r="31375" spans="2:3" hidden="1">
      <c r="B31375" s="49" t="s">
        <v>29411</v>
      </c>
      <c r="C31375" s="49" t="s">
        <v>215</v>
      </c>
    </row>
    <row r="31376" spans="2:3" hidden="1">
      <c r="B31376" s="49" t="s">
        <v>29412</v>
      </c>
      <c r="C31376" s="49" t="s">
        <v>215</v>
      </c>
    </row>
    <row r="31377" spans="2:3" hidden="1">
      <c r="B31377" s="49" t="s">
        <v>29413</v>
      </c>
      <c r="C31377" s="49" t="s">
        <v>215</v>
      </c>
    </row>
    <row r="31378" spans="2:3" hidden="1">
      <c r="B31378" s="49" t="s">
        <v>29414</v>
      </c>
      <c r="C31378" s="49" t="s">
        <v>215</v>
      </c>
    </row>
    <row r="31379" spans="2:3" hidden="1">
      <c r="B31379" s="49" t="s">
        <v>29415</v>
      </c>
      <c r="C31379" s="49" t="s">
        <v>215</v>
      </c>
    </row>
    <row r="31380" spans="2:3" hidden="1">
      <c r="B31380" s="49" t="s">
        <v>29416</v>
      </c>
      <c r="C31380" s="49" t="s">
        <v>215</v>
      </c>
    </row>
    <row r="31381" spans="2:3" hidden="1">
      <c r="B31381" s="49" t="s">
        <v>29417</v>
      </c>
      <c r="C31381" s="49" t="s">
        <v>215</v>
      </c>
    </row>
    <row r="31382" spans="2:3" hidden="1">
      <c r="B31382" s="49" t="s">
        <v>29418</v>
      </c>
      <c r="C31382" s="49" t="s">
        <v>215</v>
      </c>
    </row>
    <row r="31383" spans="2:3" hidden="1">
      <c r="B31383" s="49" t="s">
        <v>29419</v>
      </c>
      <c r="C31383" s="49" t="s">
        <v>214</v>
      </c>
    </row>
    <row r="31384" spans="2:3" hidden="1">
      <c r="B31384" s="49" t="s">
        <v>29420</v>
      </c>
      <c r="C31384" s="49" t="s">
        <v>215</v>
      </c>
    </row>
    <row r="31385" spans="2:3" hidden="1">
      <c r="B31385" s="49" t="s">
        <v>29421</v>
      </c>
      <c r="C31385" s="49" t="s">
        <v>215</v>
      </c>
    </row>
    <row r="31386" spans="2:3" hidden="1">
      <c r="B31386" s="49" t="s">
        <v>29422</v>
      </c>
      <c r="C31386" s="49" t="s">
        <v>215</v>
      </c>
    </row>
    <row r="31387" spans="2:3" hidden="1">
      <c r="B31387" s="49" t="s">
        <v>29423</v>
      </c>
      <c r="C31387" s="49" t="s">
        <v>215</v>
      </c>
    </row>
    <row r="31388" spans="2:3" hidden="1">
      <c r="B31388" s="49" t="s">
        <v>29424</v>
      </c>
      <c r="C31388" s="49" t="s">
        <v>215</v>
      </c>
    </row>
    <row r="31389" spans="2:3" hidden="1">
      <c r="B31389" s="49" t="s">
        <v>29425</v>
      </c>
      <c r="C31389" s="49" t="s">
        <v>215</v>
      </c>
    </row>
    <row r="31390" spans="2:3" hidden="1">
      <c r="B31390" s="49" t="s">
        <v>29426</v>
      </c>
      <c r="C31390" s="49" t="s">
        <v>215</v>
      </c>
    </row>
    <row r="31391" spans="2:3" hidden="1">
      <c r="B31391" s="49" t="s">
        <v>29427</v>
      </c>
      <c r="C31391" s="49" t="s">
        <v>215</v>
      </c>
    </row>
    <row r="31392" spans="2:3" hidden="1">
      <c r="B31392" s="49" t="s">
        <v>29428</v>
      </c>
      <c r="C31392" s="49" t="s">
        <v>215</v>
      </c>
    </row>
    <row r="31393" spans="2:3" hidden="1">
      <c r="B31393" s="49" t="s">
        <v>29429</v>
      </c>
      <c r="C31393" s="49" t="s">
        <v>215</v>
      </c>
    </row>
    <row r="31394" spans="2:3" hidden="1">
      <c r="B31394" s="49" t="s">
        <v>29430</v>
      </c>
      <c r="C31394" s="49" t="s">
        <v>215</v>
      </c>
    </row>
    <row r="31395" spans="2:3" hidden="1">
      <c r="B31395" s="49" t="s">
        <v>29431</v>
      </c>
      <c r="C31395" s="49" t="s">
        <v>215</v>
      </c>
    </row>
    <row r="31396" spans="2:3" hidden="1">
      <c r="B31396" s="49" t="s">
        <v>29432</v>
      </c>
      <c r="C31396" s="49" t="s">
        <v>215</v>
      </c>
    </row>
    <row r="31397" spans="2:3" hidden="1">
      <c r="B31397" s="49" t="s">
        <v>29433</v>
      </c>
      <c r="C31397" s="49" t="s">
        <v>215</v>
      </c>
    </row>
    <row r="31398" spans="2:3" hidden="1">
      <c r="B31398" s="49" t="s">
        <v>29434</v>
      </c>
      <c r="C31398" s="49" t="s">
        <v>214</v>
      </c>
    </row>
    <row r="31399" spans="2:3" hidden="1">
      <c r="B31399" s="49" t="s">
        <v>29435</v>
      </c>
      <c r="C31399" s="49" t="s">
        <v>215</v>
      </c>
    </row>
    <row r="31400" spans="2:3" hidden="1">
      <c r="B31400" s="49" t="s">
        <v>29436</v>
      </c>
      <c r="C31400" s="49" t="s">
        <v>215</v>
      </c>
    </row>
    <row r="31401" spans="2:3" hidden="1">
      <c r="B31401" s="49" t="s">
        <v>29437</v>
      </c>
      <c r="C31401" s="49" t="s">
        <v>215</v>
      </c>
    </row>
    <row r="31402" spans="2:3" hidden="1">
      <c r="B31402" s="49" t="s">
        <v>29438</v>
      </c>
      <c r="C31402" s="49" t="s">
        <v>215</v>
      </c>
    </row>
    <row r="31403" spans="2:3" hidden="1">
      <c r="B31403" s="49" t="s">
        <v>29439</v>
      </c>
      <c r="C31403" s="49" t="s">
        <v>215</v>
      </c>
    </row>
    <row r="31404" spans="2:3" hidden="1">
      <c r="B31404" s="49" t="s">
        <v>29440</v>
      </c>
      <c r="C31404" s="49" t="s">
        <v>215</v>
      </c>
    </row>
    <row r="31405" spans="2:3" hidden="1">
      <c r="B31405" s="49" t="s">
        <v>29441</v>
      </c>
      <c r="C31405" s="49" t="s">
        <v>215</v>
      </c>
    </row>
    <row r="31406" spans="2:3" hidden="1">
      <c r="B31406" s="49" t="s">
        <v>29442</v>
      </c>
      <c r="C31406" s="49" t="s">
        <v>215</v>
      </c>
    </row>
    <row r="31407" spans="2:3" hidden="1">
      <c r="B31407" s="49" t="s">
        <v>29443</v>
      </c>
      <c r="C31407" s="49" t="s">
        <v>216</v>
      </c>
    </row>
    <row r="31408" spans="2:3" hidden="1">
      <c r="B31408" s="49" t="s">
        <v>29444</v>
      </c>
      <c r="C31408" s="49" t="s">
        <v>216</v>
      </c>
    </row>
    <row r="31409" spans="2:3" hidden="1">
      <c r="B31409" s="49" t="s">
        <v>29445</v>
      </c>
      <c r="C31409" s="49" t="s">
        <v>216</v>
      </c>
    </row>
    <row r="31410" spans="2:3" hidden="1">
      <c r="B31410" s="49" t="s">
        <v>29446</v>
      </c>
      <c r="C31410" s="49" t="s">
        <v>216</v>
      </c>
    </row>
    <row r="31411" spans="2:3" hidden="1">
      <c r="B31411" s="49" t="s">
        <v>29447</v>
      </c>
      <c r="C31411" s="49" t="s">
        <v>215</v>
      </c>
    </row>
    <row r="31412" spans="2:3" hidden="1">
      <c r="B31412" s="49" t="s">
        <v>29448</v>
      </c>
      <c r="C31412" s="49" t="s">
        <v>215</v>
      </c>
    </row>
    <row r="31413" spans="2:3" hidden="1">
      <c r="B31413" s="49" t="s">
        <v>29449</v>
      </c>
      <c r="C31413" s="49" t="s">
        <v>216</v>
      </c>
    </row>
    <row r="31414" spans="2:3" hidden="1">
      <c r="B31414" s="49" t="s">
        <v>29450</v>
      </c>
      <c r="C31414" s="49" t="s">
        <v>215</v>
      </c>
    </row>
    <row r="31415" spans="2:3" hidden="1">
      <c r="B31415" s="49" t="s">
        <v>29451</v>
      </c>
      <c r="C31415" s="49" t="s">
        <v>215</v>
      </c>
    </row>
    <row r="31416" spans="2:3" hidden="1">
      <c r="B31416" s="49" t="s">
        <v>29452</v>
      </c>
      <c r="C31416" s="49" t="s">
        <v>216</v>
      </c>
    </row>
    <row r="31417" spans="2:3" hidden="1">
      <c r="B31417" s="49" t="s">
        <v>29453</v>
      </c>
      <c r="C31417" s="49" t="s">
        <v>216</v>
      </c>
    </row>
    <row r="31418" spans="2:3" hidden="1">
      <c r="B31418" s="49" t="s">
        <v>29454</v>
      </c>
      <c r="C31418" s="49" t="s">
        <v>216</v>
      </c>
    </row>
    <row r="31419" spans="2:3" hidden="1">
      <c r="B31419" s="49" t="s">
        <v>29455</v>
      </c>
      <c r="C31419" s="49" t="s">
        <v>215</v>
      </c>
    </row>
    <row r="31420" spans="2:3" hidden="1">
      <c r="B31420" s="49" t="s">
        <v>29456</v>
      </c>
      <c r="C31420" s="49" t="s">
        <v>215</v>
      </c>
    </row>
    <row r="31421" spans="2:3" hidden="1">
      <c r="B31421" s="49" t="s">
        <v>29457</v>
      </c>
      <c r="C31421" s="49" t="s">
        <v>215</v>
      </c>
    </row>
    <row r="31422" spans="2:3" hidden="1">
      <c r="B31422" s="49" t="s">
        <v>29458</v>
      </c>
      <c r="C31422" s="49" t="s">
        <v>215</v>
      </c>
    </row>
    <row r="31423" spans="2:3" hidden="1">
      <c r="B31423" s="49" t="s">
        <v>29459</v>
      </c>
      <c r="C31423" s="49" t="s">
        <v>215</v>
      </c>
    </row>
    <row r="31424" spans="2:3" hidden="1">
      <c r="B31424" s="49" t="s">
        <v>29460</v>
      </c>
      <c r="C31424" s="49" t="s">
        <v>215</v>
      </c>
    </row>
    <row r="31425" spans="2:3" hidden="1">
      <c r="B31425" s="49" t="s">
        <v>29461</v>
      </c>
      <c r="C31425" s="49" t="s">
        <v>216</v>
      </c>
    </row>
    <row r="31426" spans="2:3" hidden="1">
      <c r="B31426" s="49" t="s">
        <v>29462</v>
      </c>
      <c r="C31426" s="49" t="s">
        <v>216</v>
      </c>
    </row>
    <row r="31427" spans="2:3" hidden="1">
      <c r="B31427" s="49" t="s">
        <v>29463</v>
      </c>
      <c r="C31427" s="49" t="s">
        <v>216</v>
      </c>
    </row>
    <row r="31428" spans="2:3" hidden="1">
      <c r="B31428" s="49" t="s">
        <v>29464</v>
      </c>
      <c r="C31428" s="49" t="s">
        <v>215</v>
      </c>
    </row>
    <row r="31429" spans="2:3" hidden="1">
      <c r="B31429" s="49" t="s">
        <v>29465</v>
      </c>
      <c r="C31429" s="49" t="s">
        <v>215</v>
      </c>
    </row>
    <row r="31430" spans="2:3" hidden="1">
      <c r="B31430" s="49" t="s">
        <v>29466</v>
      </c>
      <c r="C31430" s="49" t="s">
        <v>215</v>
      </c>
    </row>
    <row r="31431" spans="2:3" hidden="1">
      <c r="B31431" s="49" t="s">
        <v>29467</v>
      </c>
      <c r="C31431" s="49" t="s">
        <v>215</v>
      </c>
    </row>
    <row r="31432" spans="2:3" hidden="1">
      <c r="B31432" s="49" t="s">
        <v>29468</v>
      </c>
      <c r="C31432" s="49" t="s">
        <v>215</v>
      </c>
    </row>
    <row r="31433" spans="2:3" hidden="1">
      <c r="B31433" s="49" t="s">
        <v>29469</v>
      </c>
      <c r="C31433" s="49" t="s">
        <v>215</v>
      </c>
    </row>
    <row r="31434" spans="2:3" hidden="1">
      <c r="B31434" s="49" t="s">
        <v>29470</v>
      </c>
      <c r="C31434" s="49" t="s">
        <v>211</v>
      </c>
    </row>
    <row r="31435" spans="2:3" hidden="1">
      <c r="B31435" s="49" t="s">
        <v>29471</v>
      </c>
      <c r="C31435" s="49" t="s">
        <v>211</v>
      </c>
    </row>
    <row r="31436" spans="2:3" hidden="1">
      <c r="B31436" s="49" t="s">
        <v>29472</v>
      </c>
      <c r="C31436" s="49" t="s">
        <v>211</v>
      </c>
    </row>
    <row r="31437" spans="2:3" hidden="1">
      <c r="B31437" s="49" t="s">
        <v>29473</v>
      </c>
      <c r="C31437" s="49" t="s">
        <v>210</v>
      </c>
    </row>
    <row r="31438" spans="2:3" hidden="1">
      <c r="B31438" s="49" t="s">
        <v>29474</v>
      </c>
      <c r="C31438" s="49" t="s">
        <v>210</v>
      </c>
    </row>
    <row r="31439" spans="2:3" hidden="1">
      <c r="B31439" s="49" t="s">
        <v>29475</v>
      </c>
      <c r="C31439" s="49" t="s">
        <v>210</v>
      </c>
    </row>
    <row r="31440" spans="2:3" hidden="1">
      <c r="B31440" s="49" t="s">
        <v>29476</v>
      </c>
      <c r="C31440" s="49" t="s">
        <v>210</v>
      </c>
    </row>
    <row r="31441" spans="2:3" hidden="1">
      <c r="B31441" s="49" t="s">
        <v>29477</v>
      </c>
      <c r="C31441" s="49" t="s">
        <v>210</v>
      </c>
    </row>
    <row r="31442" spans="2:3" hidden="1">
      <c r="B31442" s="49" t="s">
        <v>29478</v>
      </c>
      <c r="C31442" s="49" t="s">
        <v>210</v>
      </c>
    </row>
    <row r="31443" spans="2:3" hidden="1">
      <c r="B31443" s="49" t="s">
        <v>29479</v>
      </c>
      <c r="C31443" s="49" t="s">
        <v>211</v>
      </c>
    </row>
    <row r="31444" spans="2:3" hidden="1">
      <c r="B31444" s="49" t="s">
        <v>29480</v>
      </c>
      <c r="C31444" s="49" t="s">
        <v>211</v>
      </c>
    </row>
    <row r="31445" spans="2:3" hidden="1">
      <c r="B31445" s="49" t="s">
        <v>29481</v>
      </c>
      <c r="C31445" s="49" t="s">
        <v>211</v>
      </c>
    </row>
    <row r="31446" spans="2:3" hidden="1">
      <c r="B31446" s="49" t="s">
        <v>29482</v>
      </c>
      <c r="C31446" s="49" t="s">
        <v>210</v>
      </c>
    </row>
    <row r="31447" spans="2:3" hidden="1">
      <c r="B31447" s="49" t="s">
        <v>29483</v>
      </c>
      <c r="C31447" s="49" t="s">
        <v>210</v>
      </c>
    </row>
    <row r="31448" spans="2:3" hidden="1">
      <c r="B31448" s="49" t="s">
        <v>29484</v>
      </c>
      <c r="C31448" s="49" t="s">
        <v>210</v>
      </c>
    </row>
    <row r="31449" spans="2:3" hidden="1">
      <c r="B31449" s="49" t="s">
        <v>29485</v>
      </c>
      <c r="C31449" s="49" t="s">
        <v>210</v>
      </c>
    </row>
    <row r="31450" spans="2:3" hidden="1">
      <c r="B31450" s="49" t="s">
        <v>29486</v>
      </c>
      <c r="C31450" s="49" t="s">
        <v>210</v>
      </c>
    </row>
    <row r="31451" spans="2:3" hidden="1">
      <c r="B31451" s="49" t="s">
        <v>29487</v>
      </c>
      <c r="C31451" s="49" t="s">
        <v>210</v>
      </c>
    </row>
    <row r="31452" spans="2:3" hidden="1">
      <c r="B31452" s="49" t="s">
        <v>29488</v>
      </c>
      <c r="C31452" s="49" t="s">
        <v>211</v>
      </c>
    </row>
    <row r="31453" spans="2:3" hidden="1">
      <c r="B31453" s="49" t="s">
        <v>29489</v>
      </c>
      <c r="C31453" s="49" t="s">
        <v>211</v>
      </c>
    </row>
    <row r="31454" spans="2:3" hidden="1">
      <c r="B31454" s="49" t="s">
        <v>29490</v>
      </c>
      <c r="C31454" s="49" t="s">
        <v>211</v>
      </c>
    </row>
    <row r="31455" spans="2:3" hidden="1">
      <c r="B31455" s="49" t="s">
        <v>29491</v>
      </c>
      <c r="C31455" s="49" t="s">
        <v>210</v>
      </c>
    </row>
    <row r="31456" spans="2:3" hidden="1">
      <c r="B31456" s="49" t="s">
        <v>29492</v>
      </c>
      <c r="C31456" s="49" t="s">
        <v>210</v>
      </c>
    </row>
    <row r="31457" spans="2:3" hidden="1">
      <c r="B31457" s="49" t="s">
        <v>29493</v>
      </c>
      <c r="C31457" s="49" t="s">
        <v>210</v>
      </c>
    </row>
    <row r="31458" spans="2:3" hidden="1">
      <c r="B31458" s="49" t="s">
        <v>29494</v>
      </c>
      <c r="C31458" s="49" t="s">
        <v>210</v>
      </c>
    </row>
    <row r="31459" spans="2:3" hidden="1">
      <c r="B31459" s="49" t="s">
        <v>29495</v>
      </c>
      <c r="C31459" s="49" t="s">
        <v>210</v>
      </c>
    </row>
    <row r="31460" spans="2:3" hidden="1">
      <c r="B31460" s="49" t="s">
        <v>29496</v>
      </c>
      <c r="C31460" s="49" t="s">
        <v>210</v>
      </c>
    </row>
    <row r="31461" spans="2:3" hidden="1">
      <c r="B31461" s="49" t="s">
        <v>29497</v>
      </c>
      <c r="C31461" s="49" t="s">
        <v>211</v>
      </c>
    </row>
    <row r="31462" spans="2:3" hidden="1">
      <c r="B31462" s="49" t="s">
        <v>29498</v>
      </c>
      <c r="C31462" s="49" t="s">
        <v>211</v>
      </c>
    </row>
    <row r="31463" spans="2:3" hidden="1">
      <c r="B31463" s="49" t="s">
        <v>29499</v>
      </c>
      <c r="C31463" s="49" t="s">
        <v>211</v>
      </c>
    </row>
    <row r="31464" spans="2:3" hidden="1">
      <c r="B31464" s="49" t="s">
        <v>29500</v>
      </c>
      <c r="C31464" s="49" t="s">
        <v>210</v>
      </c>
    </row>
    <row r="31465" spans="2:3" hidden="1">
      <c r="B31465" s="49" t="s">
        <v>29501</v>
      </c>
      <c r="C31465" s="49" t="s">
        <v>210</v>
      </c>
    </row>
    <row r="31466" spans="2:3" hidden="1">
      <c r="B31466" s="49" t="s">
        <v>29502</v>
      </c>
      <c r="C31466" s="49" t="s">
        <v>210</v>
      </c>
    </row>
    <row r="31467" spans="2:3" hidden="1">
      <c r="B31467" s="49" t="s">
        <v>29503</v>
      </c>
      <c r="C31467" s="49" t="s">
        <v>210</v>
      </c>
    </row>
    <row r="31468" spans="2:3" hidden="1">
      <c r="B31468" s="49" t="s">
        <v>29504</v>
      </c>
      <c r="C31468" s="49" t="s">
        <v>210</v>
      </c>
    </row>
    <row r="31469" spans="2:3" hidden="1">
      <c r="B31469" s="49" t="s">
        <v>29505</v>
      </c>
      <c r="C31469" s="49" t="s">
        <v>210</v>
      </c>
    </row>
    <row r="31470" spans="2:3" hidden="1">
      <c r="B31470" s="49" t="s">
        <v>29506</v>
      </c>
      <c r="C31470" s="49" t="s">
        <v>211</v>
      </c>
    </row>
    <row r="31471" spans="2:3" hidden="1">
      <c r="B31471" s="49" t="s">
        <v>29507</v>
      </c>
      <c r="C31471" s="49" t="s">
        <v>211</v>
      </c>
    </row>
    <row r="31472" spans="2:3" hidden="1">
      <c r="B31472" s="49" t="s">
        <v>29508</v>
      </c>
      <c r="C31472" s="49" t="s">
        <v>211</v>
      </c>
    </row>
    <row r="31473" spans="2:3" hidden="1">
      <c r="B31473" s="49" t="s">
        <v>29509</v>
      </c>
      <c r="C31473" s="49" t="s">
        <v>210</v>
      </c>
    </row>
    <row r="31474" spans="2:3" hidden="1">
      <c r="B31474" s="49" t="s">
        <v>29510</v>
      </c>
      <c r="C31474" s="49" t="s">
        <v>210</v>
      </c>
    </row>
    <row r="31475" spans="2:3" hidden="1">
      <c r="B31475" s="49" t="s">
        <v>29511</v>
      </c>
      <c r="C31475" s="49" t="s">
        <v>210</v>
      </c>
    </row>
    <row r="31476" spans="2:3" hidden="1">
      <c r="B31476" s="49" t="s">
        <v>29512</v>
      </c>
      <c r="C31476" s="49" t="s">
        <v>210</v>
      </c>
    </row>
    <row r="31477" spans="2:3" hidden="1">
      <c r="B31477" s="49" t="s">
        <v>29513</v>
      </c>
      <c r="C31477" s="49" t="s">
        <v>210</v>
      </c>
    </row>
    <row r="31478" spans="2:3" hidden="1">
      <c r="B31478" s="49" t="s">
        <v>29514</v>
      </c>
      <c r="C31478" s="49" t="s">
        <v>210</v>
      </c>
    </row>
    <row r="31479" spans="2:3" hidden="1">
      <c r="B31479" s="49" t="s">
        <v>29515</v>
      </c>
      <c r="C31479" s="49" t="s">
        <v>211</v>
      </c>
    </row>
    <row r="31480" spans="2:3" hidden="1">
      <c r="B31480" s="49" t="s">
        <v>29516</v>
      </c>
      <c r="C31480" s="49" t="s">
        <v>211</v>
      </c>
    </row>
    <row r="31481" spans="2:3" hidden="1">
      <c r="B31481" s="49" t="s">
        <v>29517</v>
      </c>
      <c r="C31481" s="49" t="s">
        <v>211</v>
      </c>
    </row>
    <row r="31482" spans="2:3" hidden="1">
      <c r="B31482" s="49" t="s">
        <v>29518</v>
      </c>
      <c r="C31482" s="49" t="s">
        <v>210</v>
      </c>
    </row>
    <row r="31483" spans="2:3" hidden="1">
      <c r="B31483" s="49" t="s">
        <v>29519</v>
      </c>
      <c r="C31483" s="49" t="s">
        <v>210</v>
      </c>
    </row>
    <row r="31484" spans="2:3" hidden="1">
      <c r="B31484" s="49" t="s">
        <v>29520</v>
      </c>
      <c r="C31484" s="49" t="s">
        <v>210</v>
      </c>
    </row>
    <row r="31485" spans="2:3" hidden="1">
      <c r="B31485" s="49" t="s">
        <v>29521</v>
      </c>
      <c r="C31485" s="49" t="s">
        <v>210</v>
      </c>
    </row>
    <row r="31486" spans="2:3" hidden="1">
      <c r="B31486" s="49" t="s">
        <v>29522</v>
      </c>
      <c r="C31486" s="49" t="s">
        <v>210</v>
      </c>
    </row>
    <row r="31487" spans="2:3" hidden="1">
      <c r="B31487" s="49" t="s">
        <v>29523</v>
      </c>
      <c r="C31487" s="49" t="s">
        <v>210</v>
      </c>
    </row>
    <row r="31488" spans="2:3" hidden="1">
      <c r="B31488" s="49" t="s">
        <v>29524</v>
      </c>
      <c r="C31488" s="49" t="s">
        <v>211</v>
      </c>
    </row>
    <row r="31489" spans="2:3" hidden="1">
      <c r="B31489" s="49" t="s">
        <v>29525</v>
      </c>
      <c r="C31489" s="49" t="s">
        <v>211</v>
      </c>
    </row>
    <row r="31490" spans="2:3" hidden="1">
      <c r="B31490" s="49" t="s">
        <v>29526</v>
      </c>
      <c r="C31490" s="49" t="s">
        <v>211</v>
      </c>
    </row>
    <row r="31491" spans="2:3" hidden="1">
      <c r="B31491" s="49" t="s">
        <v>29527</v>
      </c>
      <c r="C31491" s="49" t="s">
        <v>211</v>
      </c>
    </row>
    <row r="31492" spans="2:3" hidden="1">
      <c r="B31492" s="49" t="s">
        <v>29528</v>
      </c>
      <c r="C31492" s="49" t="s">
        <v>211</v>
      </c>
    </row>
    <row r="31493" spans="2:3" hidden="1">
      <c r="B31493" s="49" t="s">
        <v>29529</v>
      </c>
      <c r="C31493" s="49" t="s">
        <v>211</v>
      </c>
    </row>
    <row r="31494" spans="2:3" hidden="1">
      <c r="B31494" s="49" t="s">
        <v>29530</v>
      </c>
      <c r="C31494" s="49" t="s">
        <v>210</v>
      </c>
    </row>
    <row r="31495" spans="2:3" hidden="1">
      <c r="B31495" s="49" t="s">
        <v>29531</v>
      </c>
      <c r="C31495" s="49" t="s">
        <v>210</v>
      </c>
    </row>
    <row r="31496" spans="2:3" hidden="1">
      <c r="B31496" s="49" t="s">
        <v>29532</v>
      </c>
      <c r="C31496" s="49" t="s">
        <v>210</v>
      </c>
    </row>
    <row r="31497" spans="2:3" hidden="1">
      <c r="B31497" s="49" t="s">
        <v>29533</v>
      </c>
      <c r="C31497" s="49" t="s">
        <v>211</v>
      </c>
    </row>
    <row r="31498" spans="2:3" hidden="1">
      <c r="B31498" s="49" t="s">
        <v>29534</v>
      </c>
      <c r="C31498" s="49" t="s">
        <v>211</v>
      </c>
    </row>
    <row r="31499" spans="2:3" hidden="1">
      <c r="B31499" s="49" t="s">
        <v>29535</v>
      </c>
      <c r="C31499" s="49" t="s">
        <v>211</v>
      </c>
    </row>
    <row r="31500" spans="2:3" hidden="1">
      <c r="B31500" s="49" t="s">
        <v>29536</v>
      </c>
      <c r="C31500" s="49" t="s">
        <v>211</v>
      </c>
    </row>
    <row r="31501" spans="2:3" hidden="1">
      <c r="B31501" s="49" t="s">
        <v>29537</v>
      </c>
      <c r="C31501" s="49" t="s">
        <v>211</v>
      </c>
    </row>
    <row r="31502" spans="2:3" hidden="1">
      <c r="B31502" s="49" t="s">
        <v>29538</v>
      </c>
      <c r="C31502" s="49" t="s">
        <v>211</v>
      </c>
    </row>
    <row r="31503" spans="2:3" hidden="1">
      <c r="B31503" s="49" t="s">
        <v>29539</v>
      </c>
      <c r="C31503" s="49" t="s">
        <v>210</v>
      </c>
    </row>
    <row r="31504" spans="2:3" hidden="1">
      <c r="B31504" s="49" t="s">
        <v>29540</v>
      </c>
      <c r="C31504" s="49" t="s">
        <v>210</v>
      </c>
    </row>
    <row r="31505" spans="2:3" hidden="1">
      <c r="B31505" s="49" t="s">
        <v>29541</v>
      </c>
      <c r="C31505" s="49" t="s">
        <v>210</v>
      </c>
    </row>
    <row r="31506" spans="2:3" hidden="1">
      <c r="B31506" s="49" t="s">
        <v>29542</v>
      </c>
      <c r="C31506" s="49" t="s">
        <v>211</v>
      </c>
    </row>
    <row r="31507" spans="2:3" hidden="1">
      <c r="B31507" s="49" t="s">
        <v>29543</v>
      </c>
      <c r="C31507" s="49" t="s">
        <v>211</v>
      </c>
    </row>
    <row r="31508" spans="2:3" hidden="1">
      <c r="B31508" s="49" t="s">
        <v>29544</v>
      </c>
      <c r="C31508" s="49" t="s">
        <v>211</v>
      </c>
    </row>
    <row r="31509" spans="2:3" hidden="1">
      <c r="B31509" s="49" t="s">
        <v>29545</v>
      </c>
      <c r="C31509" s="49" t="s">
        <v>211</v>
      </c>
    </row>
    <row r="31510" spans="2:3" hidden="1">
      <c r="B31510" s="49" t="s">
        <v>29546</v>
      </c>
      <c r="C31510" s="49" t="s">
        <v>211</v>
      </c>
    </row>
    <row r="31511" spans="2:3" hidden="1">
      <c r="B31511" s="49" t="s">
        <v>29547</v>
      </c>
      <c r="C31511" s="49" t="s">
        <v>211</v>
      </c>
    </row>
    <row r="31512" spans="2:3" hidden="1">
      <c r="B31512" s="49" t="s">
        <v>29548</v>
      </c>
      <c r="C31512" s="49" t="s">
        <v>210</v>
      </c>
    </row>
    <row r="31513" spans="2:3" hidden="1">
      <c r="B31513" s="49" t="s">
        <v>29549</v>
      </c>
      <c r="C31513" s="49" t="s">
        <v>210</v>
      </c>
    </row>
    <row r="31514" spans="2:3" hidden="1">
      <c r="B31514" s="49" t="s">
        <v>29550</v>
      </c>
      <c r="C31514" s="49" t="s">
        <v>210</v>
      </c>
    </row>
    <row r="31515" spans="2:3" hidden="1">
      <c r="B31515" s="49" t="s">
        <v>29551</v>
      </c>
      <c r="C31515" s="49" t="s">
        <v>214</v>
      </c>
    </row>
    <row r="31516" spans="2:3" hidden="1">
      <c r="B31516" s="49" t="s">
        <v>29552</v>
      </c>
      <c r="C31516" s="49" t="s">
        <v>214</v>
      </c>
    </row>
    <row r="31517" spans="2:3" hidden="1">
      <c r="B31517" s="49" t="s">
        <v>29553</v>
      </c>
      <c r="C31517" s="49" t="s">
        <v>214</v>
      </c>
    </row>
    <row r="31518" spans="2:3" hidden="1">
      <c r="B31518" s="49" t="s">
        <v>29554</v>
      </c>
      <c r="C31518" s="49" t="s">
        <v>214</v>
      </c>
    </row>
    <row r="31519" spans="2:3" hidden="1">
      <c r="B31519" s="49" t="s">
        <v>29555</v>
      </c>
      <c r="C31519" s="49" t="s">
        <v>215</v>
      </c>
    </row>
    <row r="31520" spans="2:3" hidden="1">
      <c r="B31520" s="49" t="s">
        <v>29556</v>
      </c>
      <c r="C31520" s="49" t="s">
        <v>214</v>
      </c>
    </row>
    <row r="31521" spans="2:3" hidden="1">
      <c r="B31521" s="49" t="s">
        <v>29557</v>
      </c>
      <c r="C31521" s="49" t="s">
        <v>214</v>
      </c>
    </row>
    <row r="31522" spans="2:3" hidden="1">
      <c r="B31522" s="49" t="s">
        <v>29558</v>
      </c>
      <c r="C31522" s="49" t="s">
        <v>214</v>
      </c>
    </row>
    <row r="31523" spans="2:3" hidden="1">
      <c r="B31523" s="49" t="s">
        <v>29559</v>
      </c>
      <c r="C31523" s="49" t="s">
        <v>214</v>
      </c>
    </row>
    <row r="31524" spans="2:3" hidden="1">
      <c r="B31524" s="49" t="s">
        <v>29560</v>
      </c>
      <c r="C31524" s="49" t="s">
        <v>215</v>
      </c>
    </row>
    <row r="31525" spans="2:3" hidden="1">
      <c r="B31525" s="49" t="s">
        <v>29561</v>
      </c>
      <c r="C31525" s="49" t="s">
        <v>215</v>
      </c>
    </row>
    <row r="31526" spans="2:3" hidden="1">
      <c r="B31526" s="49" t="s">
        <v>29562</v>
      </c>
      <c r="C31526" s="49" t="s">
        <v>214</v>
      </c>
    </row>
    <row r="31527" spans="2:3" hidden="1">
      <c r="B31527" s="49" t="s">
        <v>29563</v>
      </c>
      <c r="C31527" s="49" t="s">
        <v>214</v>
      </c>
    </row>
    <row r="31528" spans="2:3" hidden="1">
      <c r="B31528" s="49" t="s">
        <v>29564</v>
      </c>
      <c r="C31528" s="49" t="s">
        <v>215</v>
      </c>
    </row>
    <row r="31529" spans="2:3" hidden="1">
      <c r="B31529" s="49" t="s">
        <v>29565</v>
      </c>
      <c r="C31529" s="49" t="s">
        <v>215</v>
      </c>
    </row>
    <row r="31530" spans="2:3" hidden="1">
      <c r="B31530" s="49" t="s">
        <v>29566</v>
      </c>
      <c r="C31530" s="49" t="s">
        <v>214</v>
      </c>
    </row>
    <row r="31531" spans="2:3" hidden="1">
      <c r="B31531" s="49" t="s">
        <v>29567</v>
      </c>
      <c r="C31531" s="49" t="s">
        <v>215</v>
      </c>
    </row>
    <row r="31532" spans="2:3" hidden="1">
      <c r="B31532" s="49" t="s">
        <v>29568</v>
      </c>
      <c r="C31532" s="49" t="s">
        <v>215</v>
      </c>
    </row>
    <row r="31533" spans="2:3" hidden="1">
      <c r="B31533" s="49" t="s">
        <v>29569</v>
      </c>
      <c r="C31533" s="49" t="s">
        <v>215</v>
      </c>
    </row>
    <row r="31534" spans="2:3" hidden="1">
      <c r="B31534" s="49" t="s">
        <v>29570</v>
      </c>
      <c r="C31534" s="49" t="s">
        <v>215</v>
      </c>
    </row>
    <row r="31535" spans="2:3" hidden="1">
      <c r="B31535" s="49" t="s">
        <v>29571</v>
      </c>
      <c r="C31535" s="49" t="s">
        <v>215</v>
      </c>
    </row>
    <row r="31536" spans="2:3" hidden="1">
      <c r="B31536" s="49" t="s">
        <v>29572</v>
      </c>
      <c r="C31536" s="49" t="s">
        <v>215</v>
      </c>
    </row>
    <row r="31537" spans="2:3" hidden="1">
      <c r="B31537" s="49" t="s">
        <v>29573</v>
      </c>
      <c r="C31537" s="49" t="s">
        <v>214</v>
      </c>
    </row>
    <row r="31538" spans="2:3" hidden="1">
      <c r="B31538" s="49" t="s">
        <v>29574</v>
      </c>
      <c r="C31538" s="49" t="s">
        <v>214</v>
      </c>
    </row>
    <row r="31539" spans="2:3" hidden="1">
      <c r="B31539" s="49" t="s">
        <v>29575</v>
      </c>
      <c r="C31539" s="49" t="s">
        <v>214</v>
      </c>
    </row>
    <row r="31540" spans="2:3" hidden="1">
      <c r="B31540" s="49" t="s">
        <v>29576</v>
      </c>
      <c r="C31540" s="49" t="s">
        <v>214</v>
      </c>
    </row>
    <row r="31541" spans="2:3" hidden="1">
      <c r="B31541" s="49" t="s">
        <v>29577</v>
      </c>
      <c r="C31541" s="49" t="s">
        <v>214</v>
      </c>
    </row>
    <row r="31542" spans="2:3" hidden="1">
      <c r="B31542" s="49" t="s">
        <v>29578</v>
      </c>
      <c r="C31542" s="49" t="s">
        <v>215</v>
      </c>
    </row>
    <row r="31543" spans="2:3" hidden="1">
      <c r="B31543" s="49" t="s">
        <v>29579</v>
      </c>
      <c r="C31543" s="49" t="s">
        <v>215</v>
      </c>
    </row>
    <row r="31544" spans="2:3" hidden="1">
      <c r="B31544" s="49" t="s">
        <v>29580</v>
      </c>
      <c r="C31544" s="49" t="s">
        <v>215</v>
      </c>
    </row>
    <row r="31545" spans="2:3" hidden="1">
      <c r="B31545" s="49" t="s">
        <v>29581</v>
      </c>
      <c r="C31545" s="49" t="s">
        <v>214</v>
      </c>
    </row>
    <row r="31546" spans="2:3" hidden="1">
      <c r="B31546" s="49" t="s">
        <v>29582</v>
      </c>
      <c r="C31546" s="49" t="s">
        <v>215</v>
      </c>
    </row>
    <row r="31547" spans="2:3" hidden="1">
      <c r="B31547" s="49" t="s">
        <v>29583</v>
      </c>
      <c r="C31547" s="49" t="s">
        <v>214</v>
      </c>
    </row>
    <row r="31548" spans="2:3" hidden="1">
      <c r="B31548" s="49" t="s">
        <v>29584</v>
      </c>
      <c r="C31548" s="49" t="s">
        <v>215</v>
      </c>
    </row>
    <row r="31549" spans="2:3" hidden="1">
      <c r="B31549" s="49" t="s">
        <v>29585</v>
      </c>
      <c r="C31549" s="49" t="s">
        <v>215</v>
      </c>
    </row>
    <row r="31550" spans="2:3" hidden="1">
      <c r="B31550" s="49" t="s">
        <v>29586</v>
      </c>
      <c r="C31550" s="49" t="s">
        <v>215</v>
      </c>
    </row>
    <row r="31551" spans="2:3" hidden="1">
      <c r="B31551" s="49" t="s">
        <v>29587</v>
      </c>
      <c r="C31551" s="49" t="s">
        <v>215</v>
      </c>
    </row>
    <row r="31552" spans="2:3" hidden="1">
      <c r="B31552" s="49" t="s">
        <v>29588</v>
      </c>
      <c r="C31552" s="49" t="s">
        <v>214</v>
      </c>
    </row>
    <row r="31553" spans="2:3" hidden="1">
      <c r="B31553" s="49" t="s">
        <v>29589</v>
      </c>
      <c r="C31553" s="49" t="s">
        <v>214</v>
      </c>
    </row>
    <row r="31554" spans="2:3" hidden="1">
      <c r="B31554" s="49" t="s">
        <v>29590</v>
      </c>
      <c r="C31554" s="49" t="s">
        <v>214</v>
      </c>
    </row>
    <row r="31555" spans="2:3" hidden="1">
      <c r="B31555" s="49" t="s">
        <v>29591</v>
      </c>
      <c r="C31555" s="49" t="s">
        <v>214</v>
      </c>
    </row>
    <row r="31556" spans="2:3" hidden="1">
      <c r="B31556" s="49" t="s">
        <v>29592</v>
      </c>
      <c r="C31556" s="49" t="s">
        <v>215</v>
      </c>
    </row>
    <row r="31557" spans="2:3" hidden="1">
      <c r="B31557" s="49" t="s">
        <v>29593</v>
      </c>
      <c r="C31557" s="49" t="s">
        <v>215</v>
      </c>
    </row>
    <row r="31558" spans="2:3" hidden="1">
      <c r="B31558" s="49" t="s">
        <v>29594</v>
      </c>
      <c r="C31558" s="49" t="s">
        <v>214</v>
      </c>
    </row>
    <row r="31559" spans="2:3" hidden="1">
      <c r="B31559" s="49" t="s">
        <v>29595</v>
      </c>
      <c r="C31559" s="49" t="s">
        <v>215</v>
      </c>
    </row>
    <row r="31560" spans="2:3" hidden="1">
      <c r="B31560" s="49" t="s">
        <v>29596</v>
      </c>
      <c r="C31560" s="49" t="s">
        <v>215</v>
      </c>
    </row>
    <row r="31561" spans="2:3" hidden="1">
      <c r="B31561" s="49" t="s">
        <v>29597</v>
      </c>
      <c r="C31561" s="49" t="s">
        <v>214</v>
      </c>
    </row>
    <row r="31562" spans="2:3" hidden="1">
      <c r="B31562" s="49" t="s">
        <v>29598</v>
      </c>
      <c r="C31562" s="49" t="s">
        <v>214</v>
      </c>
    </row>
    <row r="31563" spans="2:3" hidden="1">
      <c r="B31563" s="49" t="s">
        <v>29599</v>
      </c>
      <c r="C31563" s="49" t="s">
        <v>215</v>
      </c>
    </row>
    <row r="31564" spans="2:3" hidden="1">
      <c r="B31564" s="49" t="s">
        <v>29600</v>
      </c>
      <c r="C31564" s="49" t="s">
        <v>215</v>
      </c>
    </row>
    <row r="31565" spans="2:3" hidden="1">
      <c r="B31565" s="49" t="s">
        <v>29601</v>
      </c>
      <c r="C31565" s="49" t="s">
        <v>214</v>
      </c>
    </row>
    <row r="31566" spans="2:3" hidden="1">
      <c r="B31566" s="49" t="s">
        <v>29602</v>
      </c>
      <c r="C31566" s="49" t="s">
        <v>215</v>
      </c>
    </row>
    <row r="31567" spans="2:3" hidden="1">
      <c r="B31567" s="49" t="s">
        <v>29603</v>
      </c>
      <c r="C31567" s="49" t="s">
        <v>215</v>
      </c>
    </row>
    <row r="31568" spans="2:3" hidden="1">
      <c r="B31568" s="49" t="s">
        <v>29604</v>
      </c>
      <c r="C31568" s="49" t="s">
        <v>215</v>
      </c>
    </row>
    <row r="31569" spans="2:3" hidden="1">
      <c r="B31569" s="49" t="s">
        <v>29605</v>
      </c>
      <c r="C31569" s="49" t="s">
        <v>215</v>
      </c>
    </row>
    <row r="31570" spans="2:3" hidden="1">
      <c r="B31570" s="49" t="s">
        <v>29606</v>
      </c>
      <c r="C31570" s="49" t="s">
        <v>215</v>
      </c>
    </row>
    <row r="31571" spans="2:3" hidden="1">
      <c r="B31571" s="49" t="s">
        <v>29607</v>
      </c>
      <c r="C31571" s="49" t="s">
        <v>215</v>
      </c>
    </row>
    <row r="31572" spans="2:3" hidden="1">
      <c r="B31572" s="49" t="s">
        <v>29608</v>
      </c>
      <c r="C31572" s="49" t="s">
        <v>215</v>
      </c>
    </row>
    <row r="31573" spans="2:3" hidden="1">
      <c r="B31573" s="49" t="s">
        <v>29609</v>
      </c>
      <c r="C31573" s="49" t="s">
        <v>215</v>
      </c>
    </row>
    <row r="31574" spans="2:3" hidden="1">
      <c r="B31574" s="49" t="s">
        <v>29610</v>
      </c>
      <c r="C31574" s="49" t="s">
        <v>215</v>
      </c>
    </row>
    <row r="31575" spans="2:3" hidden="1">
      <c r="B31575" s="49" t="s">
        <v>29611</v>
      </c>
      <c r="C31575" s="49" t="s">
        <v>215</v>
      </c>
    </row>
    <row r="31576" spans="2:3" hidden="1">
      <c r="B31576" s="49" t="s">
        <v>29612</v>
      </c>
      <c r="C31576" s="49" t="s">
        <v>215</v>
      </c>
    </row>
    <row r="31577" spans="2:3" hidden="1">
      <c r="B31577" s="49" t="s">
        <v>29613</v>
      </c>
      <c r="C31577" s="49" t="s">
        <v>215</v>
      </c>
    </row>
    <row r="31578" spans="2:3" hidden="1">
      <c r="B31578" s="49" t="s">
        <v>29614</v>
      </c>
      <c r="C31578" s="49" t="s">
        <v>215</v>
      </c>
    </row>
    <row r="31579" spans="2:3" hidden="1">
      <c r="B31579" s="49" t="s">
        <v>29615</v>
      </c>
      <c r="C31579" s="49" t="s">
        <v>215</v>
      </c>
    </row>
    <row r="31580" spans="2:3" hidden="1">
      <c r="B31580" s="49" t="s">
        <v>29616</v>
      </c>
      <c r="C31580" s="49" t="s">
        <v>215</v>
      </c>
    </row>
    <row r="31581" spans="2:3" hidden="1">
      <c r="B31581" s="49" t="s">
        <v>29617</v>
      </c>
      <c r="C31581" s="49" t="s">
        <v>215</v>
      </c>
    </row>
    <row r="31582" spans="2:3" hidden="1">
      <c r="B31582" s="49" t="s">
        <v>29618</v>
      </c>
      <c r="C31582" s="49" t="s">
        <v>215</v>
      </c>
    </row>
    <row r="31583" spans="2:3" hidden="1">
      <c r="B31583" s="49" t="s">
        <v>29619</v>
      </c>
      <c r="C31583" s="49" t="s">
        <v>215</v>
      </c>
    </row>
    <row r="31584" spans="2:3" hidden="1">
      <c r="B31584" s="49" t="s">
        <v>29620</v>
      </c>
      <c r="C31584" s="49" t="s">
        <v>214</v>
      </c>
    </row>
    <row r="31585" spans="2:3" hidden="1">
      <c r="B31585" s="49" t="s">
        <v>29621</v>
      </c>
      <c r="C31585" s="49" t="s">
        <v>215</v>
      </c>
    </row>
    <row r="31586" spans="2:3" hidden="1">
      <c r="B31586" s="49" t="s">
        <v>29622</v>
      </c>
      <c r="C31586" s="49" t="s">
        <v>215</v>
      </c>
    </row>
    <row r="31587" spans="2:3" hidden="1">
      <c r="B31587" s="49" t="s">
        <v>29623</v>
      </c>
      <c r="C31587" s="49" t="s">
        <v>215</v>
      </c>
    </row>
    <row r="31588" spans="2:3" hidden="1">
      <c r="B31588" s="49" t="s">
        <v>29624</v>
      </c>
      <c r="C31588" s="49" t="s">
        <v>215</v>
      </c>
    </row>
    <row r="31589" spans="2:3" hidden="1">
      <c r="B31589" s="49" t="s">
        <v>29625</v>
      </c>
      <c r="C31589" s="49" t="s">
        <v>215</v>
      </c>
    </row>
    <row r="31590" spans="2:3" hidden="1">
      <c r="B31590" s="49" t="s">
        <v>29626</v>
      </c>
      <c r="C31590" s="49" t="s">
        <v>215</v>
      </c>
    </row>
    <row r="31591" spans="2:3" hidden="1">
      <c r="B31591" s="49" t="s">
        <v>29627</v>
      </c>
      <c r="C31591" s="49" t="s">
        <v>215</v>
      </c>
    </row>
    <row r="31592" spans="2:3" hidden="1">
      <c r="B31592" s="49" t="s">
        <v>29628</v>
      </c>
      <c r="C31592" s="49" t="s">
        <v>215</v>
      </c>
    </row>
    <row r="31593" spans="2:3" hidden="1">
      <c r="B31593" s="49" t="s">
        <v>29629</v>
      </c>
      <c r="C31593" s="49" t="s">
        <v>215</v>
      </c>
    </row>
    <row r="31594" spans="2:3" hidden="1">
      <c r="B31594" s="49" t="s">
        <v>29630</v>
      </c>
      <c r="C31594" s="49" t="s">
        <v>215</v>
      </c>
    </row>
    <row r="31595" spans="2:3" hidden="1">
      <c r="B31595" s="49" t="s">
        <v>29631</v>
      </c>
      <c r="C31595" s="49" t="s">
        <v>215</v>
      </c>
    </row>
    <row r="31596" spans="2:3" hidden="1">
      <c r="B31596" s="49" t="s">
        <v>29632</v>
      </c>
      <c r="C31596" s="49" t="s">
        <v>215</v>
      </c>
    </row>
    <row r="31597" spans="2:3" hidden="1">
      <c r="B31597" s="49" t="s">
        <v>29633</v>
      </c>
      <c r="C31597" s="49" t="s">
        <v>215</v>
      </c>
    </row>
    <row r="31598" spans="2:3" hidden="1">
      <c r="B31598" s="49" t="s">
        <v>29634</v>
      </c>
      <c r="C31598" s="49" t="s">
        <v>215</v>
      </c>
    </row>
    <row r="31599" spans="2:3" hidden="1">
      <c r="B31599" s="49" t="s">
        <v>29635</v>
      </c>
      <c r="C31599" s="49" t="s">
        <v>214</v>
      </c>
    </row>
    <row r="31600" spans="2:3" hidden="1">
      <c r="B31600" s="49" t="s">
        <v>29636</v>
      </c>
      <c r="C31600" s="49" t="s">
        <v>215</v>
      </c>
    </row>
    <row r="31601" spans="2:3" hidden="1">
      <c r="B31601" s="49" t="s">
        <v>29637</v>
      </c>
      <c r="C31601" s="49" t="s">
        <v>215</v>
      </c>
    </row>
    <row r="31602" spans="2:3" hidden="1">
      <c r="B31602" s="49" t="s">
        <v>29638</v>
      </c>
      <c r="C31602" s="49" t="s">
        <v>215</v>
      </c>
    </row>
    <row r="31603" spans="2:3" hidden="1">
      <c r="B31603" s="49" t="s">
        <v>29639</v>
      </c>
      <c r="C31603" s="49" t="s">
        <v>215</v>
      </c>
    </row>
    <row r="31604" spans="2:3" hidden="1">
      <c r="B31604" s="49" t="s">
        <v>29640</v>
      </c>
      <c r="C31604" s="49" t="s">
        <v>215</v>
      </c>
    </row>
    <row r="31605" spans="2:3" hidden="1">
      <c r="B31605" s="49" t="s">
        <v>29641</v>
      </c>
      <c r="C31605" s="49" t="s">
        <v>215</v>
      </c>
    </row>
    <row r="31606" spans="2:3" hidden="1">
      <c r="B31606" s="49" t="s">
        <v>29642</v>
      </c>
      <c r="C31606" s="49" t="s">
        <v>215</v>
      </c>
    </row>
    <row r="31607" spans="2:3" hidden="1">
      <c r="B31607" s="49" t="s">
        <v>29643</v>
      </c>
      <c r="C31607" s="49" t="s">
        <v>215</v>
      </c>
    </row>
    <row r="31608" spans="2:3" hidden="1">
      <c r="B31608" s="49" t="s">
        <v>29644</v>
      </c>
      <c r="C31608" s="49" t="s">
        <v>214</v>
      </c>
    </row>
    <row r="31609" spans="2:3" hidden="1">
      <c r="B31609" s="49" t="s">
        <v>29645</v>
      </c>
      <c r="C31609" s="49" t="s">
        <v>214</v>
      </c>
    </row>
    <row r="31610" spans="2:3" hidden="1">
      <c r="B31610" s="49" t="s">
        <v>29646</v>
      </c>
      <c r="C31610" s="49" t="s">
        <v>214</v>
      </c>
    </row>
    <row r="31611" spans="2:3" hidden="1">
      <c r="B31611" s="49" t="s">
        <v>29647</v>
      </c>
      <c r="C31611" s="49" t="s">
        <v>214</v>
      </c>
    </row>
    <row r="31612" spans="2:3" hidden="1">
      <c r="B31612" s="49" t="s">
        <v>29648</v>
      </c>
      <c r="C31612" s="49" t="s">
        <v>214</v>
      </c>
    </row>
    <row r="31613" spans="2:3" hidden="1">
      <c r="B31613" s="49" t="s">
        <v>29649</v>
      </c>
      <c r="C31613" s="49" t="s">
        <v>215</v>
      </c>
    </row>
    <row r="31614" spans="2:3" hidden="1">
      <c r="B31614" s="49" t="s">
        <v>29650</v>
      </c>
      <c r="C31614" s="49" t="s">
        <v>215</v>
      </c>
    </row>
    <row r="31615" spans="2:3" hidden="1">
      <c r="B31615" s="49" t="s">
        <v>29651</v>
      </c>
      <c r="C31615" s="49" t="s">
        <v>215</v>
      </c>
    </row>
    <row r="31616" spans="2:3" hidden="1">
      <c r="B31616" s="49" t="s">
        <v>29652</v>
      </c>
      <c r="C31616" s="49" t="s">
        <v>214</v>
      </c>
    </row>
    <row r="31617" spans="2:3" hidden="1">
      <c r="B31617" s="49" t="s">
        <v>29653</v>
      </c>
      <c r="C31617" s="49" t="s">
        <v>215</v>
      </c>
    </row>
    <row r="31618" spans="2:3" hidden="1">
      <c r="B31618" s="49" t="s">
        <v>29654</v>
      </c>
      <c r="C31618" s="49" t="s">
        <v>215</v>
      </c>
    </row>
    <row r="31619" spans="2:3" hidden="1">
      <c r="B31619" s="49" t="s">
        <v>29655</v>
      </c>
      <c r="C31619" s="49" t="s">
        <v>215</v>
      </c>
    </row>
    <row r="31620" spans="2:3" hidden="1">
      <c r="B31620" s="49" t="s">
        <v>29656</v>
      </c>
      <c r="C31620" s="49" t="s">
        <v>215</v>
      </c>
    </row>
    <row r="31621" spans="2:3" hidden="1">
      <c r="B31621" s="49" t="s">
        <v>29657</v>
      </c>
      <c r="C31621" s="49" t="s">
        <v>215</v>
      </c>
    </row>
    <row r="31622" spans="2:3" hidden="1">
      <c r="B31622" s="49" t="s">
        <v>29658</v>
      </c>
      <c r="C31622" s="49" t="s">
        <v>215</v>
      </c>
    </row>
    <row r="31623" spans="2:3" hidden="1">
      <c r="B31623" s="49" t="s">
        <v>29659</v>
      </c>
      <c r="C31623" s="49" t="s">
        <v>214</v>
      </c>
    </row>
    <row r="31624" spans="2:3" hidden="1">
      <c r="B31624" s="49" t="s">
        <v>29660</v>
      </c>
      <c r="C31624" s="49" t="s">
        <v>215</v>
      </c>
    </row>
    <row r="31625" spans="2:3" hidden="1">
      <c r="B31625" s="49" t="s">
        <v>29661</v>
      </c>
      <c r="C31625" s="49" t="s">
        <v>215</v>
      </c>
    </row>
    <row r="31626" spans="2:3" hidden="1">
      <c r="B31626" s="49" t="s">
        <v>29662</v>
      </c>
      <c r="C31626" s="49" t="s">
        <v>215</v>
      </c>
    </row>
    <row r="31627" spans="2:3" hidden="1">
      <c r="B31627" s="49" t="s">
        <v>29663</v>
      </c>
      <c r="C31627" s="49" t="s">
        <v>215</v>
      </c>
    </row>
    <row r="31628" spans="2:3" hidden="1">
      <c r="B31628" s="49" t="s">
        <v>29664</v>
      </c>
      <c r="C31628" s="49" t="s">
        <v>215</v>
      </c>
    </row>
    <row r="31629" spans="2:3" hidden="1">
      <c r="B31629" s="49" t="s">
        <v>29665</v>
      </c>
      <c r="C31629" s="49" t="s">
        <v>215</v>
      </c>
    </row>
    <row r="31630" spans="2:3" hidden="1">
      <c r="B31630" s="49" t="s">
        <v>29666</v>
      </c>
      <c r="C31630" s="49" t="s">
        <v>215</v>
      </c>
    </row>
    <row r="31631" spans="2:3" hidden="1">
      <c r="B31631" s="49" t="s">
        <v>29667</v>
      </c>
      <c r="C31631" s="49" t="s">
        <v>215</v>
      </c>
    </row>
    <row r="31632" spans="2:3" hidden="1">
      <c r="B31632" s="49" t="s">
        <v>29668</v>
      </c>
      <c r="C31632" s="49" t="s">
        <v>215</v>
      </c>
    </row>
    <row r="31633" spans="2:3" hidden="1">
      <c r="B31633" s="49" t="s">
        <v>29669</v>
      </c>
      <c r="C31633" s="49" t="s">
        <v>215</v>
      </c>
    </row>
    <row r="31634" spans="2:3" hidden="1">
      <c r="B31634" s="49" t="s">
        <v>29670</v>
      </c>
      <c r="C31634" s="49" t="s">
        <v>215</v>
      </c>
    </row>
    <row r="31635" spans="2:3" hidden="1">
      <c r="B31635" s="49" t="s">
        <v>29671</v>
      </c>
      <c r="C31635" s="49" t="s">
        <v>215</v>
      </c>
    </row>
    <row r="31636" spans="2:3" hidden="1">
      <c r="B31636" s="49" t="s">
        <v>29672</v>
      </c>
      <c r="C31636" s="49" t="s">
        <v>215</v>
      </c>
    </row>
    <row r="31637" spans="2:3" hidden="1">
      <c r="B31637" s="49" t="s">
        <v>29673</v>
      </c>
      <c r="C31637" s="49" t="s">
        <v>215</v>
      </c>
    </row>
    <row r="31638" spans="2:3" hidden="1">
      <c r="B31638" s="49" t="s">
        <v>29674</v>
      </c>
      <c r="C31638" s="49" t="s">
        <v>214</v>
      </c>
    </row>
    <row r="31639" spans="2:3" hidden="1">
      <c r="B31639" s="49" t="s">
        <v>29675</v>
      </c>
      <c r="C31639" s="49" t="s">
        <v>215</v>
      </c>
    </row>
    <row r="31640" spans="2:3" hidden="1">
      <c r="B31640" s="49" t="s">
        <v>29676</v>
      </c>
      <c r="C31640" s="49" t="s">
        <v>215</v>
      </c>
    </row>
    <row r="31641" spans="2:3" hidden="1">
      <c r="B31641" s="49" t="s">
        <v>29677</v>
      </c>
      <c r="C31641" s="49" t="s">
        <v>215</v>
      </c>
    </row>
    <row r="31642" spans="2:3" hidden="1">
      <c r="B31642" s="49" t="s">
        <v>29678</v>
      </c>
      <c r="C31642" s="49" t="s">
        <v>215</v>
      </c>
    </row>
    <row r="31643" spans="2:3" hidden="1">
      <c r="B31643" s="49" t="s">
        <v>29679</v>
      </c>
      <c r="C31643" s="49" t="s">
        <v>215</v>
      </c>
    </row>
    <row r="31644" spans="2:3" hidden="1">
      <c r="B31644" s="49" t="s">
        <v>29680</v>
      </c>
      <c r="C31644" s="49" t="s">
        <v>215</v>
      </c>
    </row>
    <row r="31645" spans="2:3" hidden="1">
      <c r="B31645" s="49" t="s">
        <v>29681</v>
      </c>
      <c r="C31645" s="49" t="s">
        <v>215</v>
      </c>
    </row>
    <row r="31646" spans="2:3" hidden="1">
      <c r="B31646" s="49" t="s">
        <v>29682</v>
      </c>
      <c r="C31646" s="49" t="s">
        <v>215</v>
      </c>
    </row>
    <row r="31647" spans="2:3" hidden="1">
      <c r="B31647" s="49" t="s">
        <v>29683</v>
      </c>
      <c r="C31647" s="49" t="s">
        <v>215</v>
      </c>
    </row>
    <row r="31648" spans="2:3" hidden="1">
      <c r="B31648" s="49" t="s">
        <v>29684</v>
      </c>
      <c r="C31648" s="49" t="s">
        <v>215</v>
      </c>
    </row>
    <row r="31649" spans="2:3" hidden="1">
      <c r="B31649" s="49" t="s">
        <v>29685</v>
      </c>
      <c r="C31649" s="49" t="s">
        <v>215</v>
      </c>
    </row>
    <row r="31650" spans="2:3" hidden="1">
      <c r="B31650" s="49" t="s">
        <v>29686</v>
      </c>
      <c r="C31650" s="49" t="s">
        <v>215</v>
      </c>
    </row>
    <row r="31651" spans="2:3" hidden="1">
      <c r="B31651" s="49" t="s">
        <v>29687</v>
      </c>
      <c r="C31651" s="49" t="s">
        <v>215</v>
      </c>
    </row>
    <row r="31652" spans="2:3" hidden="1">
      <c r="B31652" s="49" t="s">
        <v>29688</v>
      </c>
      <c r="C31652" s="49" t="s">
        <v>215</v>
      </c>
    </row>
    <row r="31653" spans="2:3" hidden="1">
      <c r="B31653" s="49" t="s">
        <v>29689</v>
      </c>
      <c r="C31653" s="49" t="s">
        <v>214</v>
      </c>
    </row>
    <row r="31654" spans="2:3" hidden="1">
      <c r="B31654" s="49" t="s">
        <v>29690</v>
      </c>
      <c r="C31654" s="49" t="s">
        <v>215</v>
      </c>
    </row>
    <row r="31655" spans="2:3" hidden="1">
      <c r="B31655" s="49" t="s">
        <v>29691</v>
      </c>
      <c r="C31655" s="49" t="s">
        <v>215</v>
      </c>
    </row>
    <row r="31656" spans="2:3" hidden="1">
      <c r="B31656" s="49" t="s">
        <v>29692</v>
      </c>
      <c r="C31656" s="49" t="s">
        <v>215</v>
      </c>
    </row>
    <row r="31657" spans="2:3" hidden="1">
      <c r="B31657" s="49" t="s">
        <v>29693</v>
      </c>
      <c r="C31657" s="49" t="s">
        <v>215</v>
      </c>
    </row>
    <row r="31658" spans="2:3" hidden="1">
      <c r="B31658" s="49" t="s">
        <v>29694</v>
      </c>
      <c r="C31658" s="49" t="s">
        <v>215</v>
      </c>
    </row>
    <row r="31659" spans="2:3" hidden="1">
      <c r="B31659" s="49" t="s">
        <v>29695</v>
      </c>
      <c r="C31659" s="49" t="s">
        <v>215</v>
      </c>
    </row>
    <row r="31660" spans="2:3" hidden="1">
      <c r="B31660" s="49" t="s">
        <v>29696</v>
      </c>
      <c r="C31660" s="49" t="s">
        <v>215</v>
      </c>
    </row>
    <row r="31661" spans="2:3" hidden="1">
      <c r="B31661" s="49" t="s">
        <v>29697</v>
      </c>
      <c r="C31661" s="49" t="s">
        <v>215</v>
      </c>
    </row>
    <row r="31662" spans="2:3" hidden="1">
      <c r="B31662" s="49" t="s">
        <v>29698</v>
      </c>
      <c r="C31662" s="49" t="s">
        <v>216</v>
      </c>
    </row>
    <row r="31663" spans="2:3" hidden="1">
      <c r="B31663" s="49" t="s">
        <v>29699</v>
      </c>
      <c r="C31663" s="49" t="s">
        <v>216</v>
      </c>
    </row>
    <row r="31664" spans="2:3" hidden="1">
      <c r="B31664" s="49" t="s">
        <v>29700</v>
      </c>
      <c r="C31664" s="49" t="s">
        <v>216</v>
      </c>
    </row>
    <row r="31665" spans="2:3" hidden="1">
      <c r="B31665" s="49" t="s">
        <v>29701</v>
      </c>
      <c r="C31665" s="49" t="s">
        <v>216</v>
      </c>
    </row>
    <row r="31666" spans="2:3" hidden="1">
      <c r="B31666" s="49" t="s">
        <v>29702</v>
      </c>
      <c r="C31666" s="49" t="s">
        <v>216</v>
      </c>
    </row>
    <row r="31667" spans="2:3" hidden="1">
      <c r="B31667" s="49" t="s">
        <v>29703</v>
      </c>
      <c r="C31667" s="49" t="s">
        <v>216</v>
      </c>
    </row>
    <row r="31668" spans="2:3" hidden="1">
      <c r="B31668" s="49" t="s">
        <v>29704</v>
      </c>
      <c r="C31668" s="49" t="s">
        <v>216</v>
      </c>
    </row>
    <row r="31669" spans="2:3" hidden="1">
      <c r="B31669" s="49" t="s">
        <v>29705</v>
      </c>
      <c r="C31669" s="49" t="s">
        <v>216</v>
      </c>
    </row>
    <row r="31670" spans="2:3" hidden="1">
      <c r="B31670" s="49" t="s">
        <v>29706</v>
      </c>
      <c r="C31670" s="49" t="s">
        <v>216</v>
      </c>
    </row>
    <row r="31671" spans="2:3" hidden="1">
      <c r="B31671" s="49" t="s">
        <v>29707</v>
      </c>
      <c r="C31671" s="49" t="s">
        <v>216</v>
      </c>
    </row>
    <row r="31672" spans="2:3" hidden="1">
      <c r="B31672" s="49" t="s">
        <v>29708</v>
      </c>
      <c r="C31672" s="49" t="s">
        <v>214</v>
      </c>
    </row>
    <row r="31673" spans="2:3" hidden="1">
      <c r="B31673" s="49" t="s">
        <v>29709</v>
      </c>
      <c r="C31673" s="49" t="s">
        <v>214</v>
      </c>
    </row>
    <row r="31674" spans="2:3" hidden="1">
      <c r="B31674" s="49" t="s">
        <v>29710</v>
      </c>
      <c r="C31674" s="49" t="s">
        <v>216</v>
      </c>
    </row>
    <row r="31675" spans="2:3" hidden="1">
      <c r="B31675" s="49" t="s">
        <v>29711</v>
      </c>
      <c r="C31675" s="49" t="s">
        <v>216</v>
      </c>
    </row>
    <row r="31676" spans="2:3" hidden="1">
      <c r="B31676" s="49" t="s">
        <v>29712</v>
      </c>
      <c r="C31676" s="49" t="s">
        <v>216</v>
      </c>
    </row>
    <row r="31677" spans="2:3" hidden="1">
      <c r="B31677" s="49" t="s">
        <v>29713</v>
      </c>
      <c r="C31677" s="49" t="s">
        <v>216</v>
      </c>
    </row>
    <row r="31678" spans="2:3" hidden="1">
      <c r="B31678" s="49" t="s">
        <v>29714</v>
      </c>
      <c r="C31678" s="49" t="s">
        <v>216</v>
      </c>
    </row>
    <row r="31679" spans="2:3" hidden="1">
      <c r="B31679" s="49" t="s">
        <v>29715</v>
      </c>
      <c r="C31679" s="49" t="s">
        <v>216</v>
      </c>
    </row>
    <row r="31680" spans="2:3" hidden="1">
      <c r="B31680" s="49" t="s">
        <v>29716</v>
      </c>
      <c r="C31680" s="49" t="s">
        <v>216</v>
      </c>
    </row>
    <row r="31681" spans="2:3" hidden="1">
      <c r="B31681" s="49" t="s">
        <v>29717</v>
      </c>
      <c r="C31681" s="49" t="s">
        <v>214</v>
      </c>
    </row>
    <row r="31682" spans="2:3" hidden="1">
      <c r="B31682" s="49" t="s">
        <v>29718</v>
      </c>
      <c r="C31682" s="49" t="s">
        <v>214</v>
      </c>
    </row>
    <row r="31683" spans="2:3" hidden="1">
      <c r="B31683" s="49" t="s">
        <v>29719</v>
      </c>
      <c r="C31683" s="49" t="s">
        <v>216</v>
      </c>
    </row>
    <row r="31684" spans="2:3" hidden="1">
      <c r="B31684" s="49" t="s">
        <v>29720</v>
      </c>
      <c r="C31684" s="49" t="s">
        <v>216</v>
      </c>
    </row>
    <row r="31685" spans="2:3" hidden="1">
      <c r="B31685" s="49" t="s">
        <v>29721</v>
      </c>
      <c r="C31685" s="49" t="s">
        <v>216</v>
      </c>
    </row>
    <row r="31686" spans="2:3" hidden="1">
      <c r="B31686" s="49" t="s">
        <v>29722</v>
      </c>
      <c r="C31686" s="49" t="s">
        <v>216</v>
      </c>
    </row>
    <row r="31687" spans="2:3" hidden="1">
      <c r="B31687" s="49" t="s">
        <v>29723</v>
      </c>
      <c r="C31687" s="49" t="s">
        <v>216</v>
      </c>
    </row>
    <row r="31688" spans="2:3" hidden="1">
      <c r="B31688" s="49" t="s">
        <v>29724</v>
      </c>
      <c r="C31688" s="49" t="s">
        <v>216</v>
      </c>
    </row>
    <row r="31689" spans="2:3" hidden="1">
      <c r="B31689" s="49" t="s">
        <v>29725</v>
      </c>
      <c r="C31689" s="49" t="s">
        <v>214</v>
      </c>
    </row>
    <row r="31690" spans="2:3" hidden="1">
      <c r="B31690" s="49" t="s">
        <v>29726</v>
      </c>
      <c r="C31690" s="49" t="s">
        <v>214</v>
      </c>
    </row>
    <row r="31691" spans="2:3" hidden="1">
      <c r="B31691" s="49" t="s">
        <v>29727</v>
      </c>
      <c r="C31691" s="49" t="s">
        <v>215</v>
      </c>
    </row>
    <row r="31692" spans="2:3" hidden="1">
      <c r="B31692" s="49" t="s">
        <v>29728</v>
      </c>
      <c r="C31692" s="49" t="s">
        <v>215</v>
      </c>
    </row>
    <row r="31693" spans="2:3" hidden="1">
      <c r="B31693" s="49" t="s">
        <v>29729</v>
      </c>
      <c r="C31693" s="49" t="s">
        <v>214</v>
      </c>
    </row>
    <row r="31694" spans="2:3" hidden="1">
      <c r="B31694" s="49" t="s">
        <v>29730</v>
      </c>
      <c r="C31694" s="49" t="s">
        <v>215</v>
      </c>
    </row>
    <row r="31695" spans="2:3" hidden="1">
      <c r="B31695" s="49" t="s">
        <v>29731</v>
      </c>
      <c r="C31695" s="49" t="s">
        <v>215</v>
      </c>
    </row>
    <row r="31696" spans="2:3" hidden="1">
      <c r="B31696" s="49" t="s">
        <v>29732</v>
      </c>
      <c r="C31696" s="49" t="s">
        <v>215</v>
      </c>
    </row>
    <row r="31697" spans="2:3" hidden="1">
      <c r="B31697" s="49" t="s">
        <v>29733</v>
      </c>
      <c r="C31697" s="49" t="s">
        <v>214</v>
      </c>
    </row>
    <row r="31698" spans="2:3" hidden="1">
      <c r="B31698" s="49" t="s">
        <v>29734</v>
      </c>
      <c r="C31698" s="49" t="s">
        <v>215</v>
      </c>
    </row>
    <row r="31699" spans="2:3" hidden="1">
      <c r="B31699" s="49" t="s">
        <v>29735</v>
      </c>
      <c r="C31699" s="49" t="s">
        <v>215</v>
      </c>
    </row>
    <row r="31700" spans="2:3" hidden="1">
      <c r="B31700" s="49" t="s">
        <v>29736</v>
      </c>
      <c r="C31700" s="49" t="s">
        <v>215</v>
      </c>
    </row>
    <row r="31701" spans="2:3" hidden="1">
      <c r="B31701" s="49" t="s">
        <v>29737</v>
      </c>
      <c r="C31701" s="49" t="s">
        <v>215</v>
      </c>
    </row>
    <row r="31702" spans="2:3" hidden="1">
      <c r="B31702" s="49" t="s">
        <v>29738</v>
      </c>
      <c r="C31702" s="49" t="s">
        <v>215</v>
      </c>
    </row>
    <row r="31703" spans="2:3" hidden="1">
      <c r="B31703" s="49" t="s">
        <v>29739</v>
      </c>
      <c r="C31703" s="49" t="s">
        <v>215</v>
      </c>
    </row>
    <row r="31704" spans="2:3" hidden="1">
      <c r="B31704" s="49" t="s">
        <v>29740</v>
      </c>
      <c r="C31704" s="49" t="s">
        <v>215</v>
      </c>
    </row>
    <row r="31705" spans="2:3" hidden="1">
      <c r="B31705" s="49" t="s">
        <v>29741</v>
      </c>
      <c r="C31705" s="49" t="s">
        <v>215</v>
      </c>
    </row>
    <row r="31706" spans="2:3" hidden="1">
      <c r="B31706" s="49" t="s">
        <v>29742</v>
      </c>
      <c r="C31706" s="49" t="s">
        <v>215</v>
      </c>
    </row>
    <row r="31707" spans="2:3" hidden="1">
      <c r="B31707" s="49" t="s">
        <v>29743</v>
      </c>
      <c r="C31707" s="49" t="s">
        <v>215</v>
      </c>
    </row>
    <row r="31708" spans="2:3" hidden="1">
      <c r="B31708" s="49" t="s">
        <v>29744</v>
      </c>
      <c r="C31708" s="49" t="s">
        <v>215</v>
      </c>
    </row>
    <row r="31709" spans="2:3" hidden="1">
      <c r="B31709" s="49" t="s">
        <v>29745</v>
      </c>
      <c r="C31709" s="49" t="s">
        <v>215</v>
      </c>
    </row>
    <row r="31710" spans="2:3" hidden="1">
      <c r="B31710" s="49" t="s">
        <v>29746</v>
      </c>
      <c r="C31710" s="49" t="s">
        <v>215</v>
      </c>
    </row>
    <row r="31711" spans="2:3" hidden="1">
      <c r="B31711" s="49" t="s">
        <v>29747</v>
      </c>
      <c r="C31711" s="49" t="s">
        <v>215</v>
      </c>
    </row>
    <row r="31712" spans="2:3" hidden="1">
      <c r="B31712" s="49" t="s">
        <v>29748</v>
      </c>
      <c r="C31712" s="49" t="s">
        <v>214</v>
      </c>
    </row>
    <row r="31713" spans="2:3" hidden="1">
      <c r="B31713" s="49" t="s">
        <v>29749</v>
      </c>
      <c r="C31713" s="49" t="s">
        <v>215</v>
      </c>
    </row>
    <row r="31714" spans="2:3" hidden="1">
      <c r="B31714" s="49" t="s">
        <v>29750</v>
      </c>
      <c r="C31714" s="49" t="s">
        <v>215</v>
      </c>
    </row>
    <row r="31715" spans="2:3" hidden="1">
      <c r="B31715" s="49" t="s">
        <v>29751</v>
      </c>
      <c r="C31715" s="49" t="s">
        <v>215</v>
      </c>
    </row>
    <row r="31716" spans="2:3" hidden="1">
      <c r="B31716" s="49" t="s">
        <v>29752</v>
      </c>
      <c r="C31716" s="49" t="s">
        <v>215</v>
      </c>
    </row>
    <row r="31717" spans="2:3" hidden="1">
      <c r="B31717" s="49" t="s">
        <v>29753</v>
      </c>
      <c r="C31717" s="49" t="s">
        <v>215</v>
      </c>
    </row>
    <row r="31718" spans="2:3" hidden="1">
      <c r="B31718" s="49" t="s">
        <v>29754</v>
      </c>
      <c r="C31718" s="49" t="s">
        <v>215</v>
      </c>
    </row>
    <row r="31719" spans="2:3" hidden="1">
      <c r="B31719" s="49" t="s">
        <v>29755</v>
      </c>
      <c r="C31719" s="49" t="s">
        <v>215</v>
      </c>
    </row>
    <row r="31720" spans="2:3" hidden="1">
      <c r="B31720" s="49" t="s">
        <v>29756</v>
      </c>
      <c r="C31720" s="49" t="s">
        <v>215</v>
      </c>
    </row>
    <row r="31721" spans="2:3" hidden="1">
      <c r="B31721" s="49" t="s">
        <v>29757</v>
      </c>
      <c r="C31721" s="49" t="s">
        <v>215</v>
      </c>
    </row>
    <row r="31722" spans="2:3" hidden="1">
      <c r="B31722" s="49" t="s">
        <v>29758</v>
      </c>
      <c r="C31722" s="49" t="s">
        <v>215</v>
      </c>
    </row>
    <row r="31723" spans="2:3" hidden="1">
      <c r="B31723" s="49" t="s">
        <v>29759</v>
      </c>
      <c r="C31723" s="49" t="s">
        <v>215</v>
      </c>
    </row>
    <row r="31724" spans="2:3" hidden="1">
      <c r="B31724" s="49" t="s">
        <v>29760</v>
      </c>
      <c r="C31724" s="49" t="s">
        <v>215</v>
      </c>
    </row>
    <row r="31725" spans="2:3" hidden="1">
      <c r="B31725" s="49" t="s">
        <v>29761</v>
      </c>
      <c r="C31725" s="49" t="s">
        <v>215</v>
      </c>
    </row>
    <row r="31726" spans="2:3" hidden="1">
      <c r="B31726" s="49" t="s">
        <v>29762</v>
      </c>
      <c r="C31726" s="49" t="s">
        <v>215</v>
      </c>
    </row>
    <row r="31727" spans="2:3" hidden="1">
      <c r="B31727" s="49" t="s">
        <v>29763</v>
      </c>
      <c r="C31727" s="49" t="s">
        <v>214</v>
      </c>
    </row>
    <row r="31728" spans="2:3" hidden="1">
      <c r="B31728" s="49" t="s">
        <v>29764</v>
      </c>
      <c r="C31728" s="49" t="s">
        <v>215</v>
      </c>
    </row>
    <row r="31729" spans="2:3" hidden="1">
      <c r="B31729" s="49" t="s">
        <v>29765</v>
      </c>
      <c r="C31729" s="49" t="s">
        <v>215</v>
      </c>
    </row>
    <row r="31730" spans="2:3" hidden="1">
      <c r="B31730" s="49" t="s">
        <v>29766</v>
      </c>
      <c r="C31730" s="49" t="s">
        <v>215</v>
      </c>
    </row>
    <row r="31731" spans="2:3" hidden="1">
      <c r="B31731" s="49" t="s">
        <v>29767</v>
      </c>
      <c r="C31731" s="49" t="s">
        <v>215</v>
      </c>
    </row>
    <row r="31732" spans="2:3" hidden="1">
      <c r="B31732" s="49" t="s">
        <v>29768</v>
      </c>
      <c r="C31732" s="49" t="s">
        <v>215</v>
      </c>
    </row>
    <row r="31733" spans="2:3" hidden="1">
      <c r="B31733" s="49" t="s">
        <v>29769</v>
      </c>
      <c r="C31733" s="49" t="s">
        <v>215</v>
      </c>
    </row>
    <row r="31734" spans="2:3" hidden="1">
      <c r="B31734" s="49" t="s">
        <v>29770</v>
      </c>
      <c r="C31734" s="49" t="s">
        <v>215</v>
      </c>
    </row>
    <row r="31735" spans="2:3" hidden="1">
      <c r="B31735" s="49" t="s">
        <v>29771</v>
      </c>
      <c r="C31735" s="49" t="s">
        <v>215</v>
      </c>
    </row>
    <row r="31736" spans="2:3" hidden="1">
      <c r="B31736" s="49" t="s">
        <v>29772</v>
      </c>
      <c r="C31736" s="49" t="s">
        <v>215</v>
      </c>
    </row>
    <row r="31737" spans="2:3" hidden="1">
      <c r="B31737" s="49" t="s">
        <v>29773</v>
      </c>
      <c r="C31737" s="49" t="s">
        <v>215</v>
      </c>
    </row>
    <row r="31738" spans="2:3" hidden="1">
      <c r="B31738" s="49" t="s">
        <v>29774</v>
      </c>
      <c r="C31738" s="49" t="s">
        <v>215</v>
      </c>
    </row>
    <row r="31739" spans="2:3" hidden="1">
      <c r="B31739" s="49" t="s">
        <v>29775</v>
      </c>
      <c r="C31739" s="49" t="s">
        <v>215</v>
      </c>
    </row>
    <row r="31740" spans="2:3" hidden="1">
      <c r="B31740" s="49" t="s">
        <v>29776</v>
      </c>
      <c r="C31740" s="49" t="s">
        <v>215</v>
      </c>
    </row>
    <row r="31741" spans="2:3" hidden="1">
      <c r="B31741" s="49" t="s">
        <v>29777</v>
      </c>
      <c r="C31741" s="49" t="s">
        <v>215</v>
      </c>
    </row>
    <row r="31742" spans="2:3" hidden="1">
      <c r="B31742" s="49" t="s">
        <v>29778</v>
      </c>
      <c r="C31742" s="49" t="s">
        <v>215</v>
      </c>
    </row>
    <row r="31743" spans="2:3" hidden="1">
      <c r="B31743" s="49" t="s">
        <v>29779</v>
      </c>
      <c r="C31743" s="49" t="s">
        <v>215</v>
      </c>
    </row>
    <row r="31744" spans="2:3" hidden="1">
      <c r="B31744" s="49" t="s">
        <v>29780</v>
      </c>
      <c r="C31744" s="49" t="s">
        <v>215</v>
      </c>
    </row>
    <row r="31745" spans="2:3" hidden="1">
      <c r="B31745" s="49" t="s">
        <v>29781</v>
      </c>
      <c r="C31745" s="49" t="s">
        <v>215</v>
      </c>
    </row>
    <row r="31746" spans="2:3" hidden="1">
      <c r="B31746" s="49" t="s">
        <v>29782</v>
      </c>
      <c r="C31746" s="49" t="s">
        <v>215</v>
      </c>
    </row>
    <row r="31747" spans="2:3" hidden="1">
      <c r="B31747" s="49" t="s">
        <v>29783</v>
      </c>
      <c r="C31747" s="49" t="s">
        <v>215</v>
      </c>
    </row>
    <row r="31748" spans="2:3" hidden="1">
      <c r="B31748" s="49" t="s">
        <v>29784</v>
      </c>
      <c r="C31748" s="49" t="s">
        <v>215</v>
      </c>
    </row>
    <row r="31749" spans="2:3" hidden="1">
      <c r="B31749" s="49" t="s">
        <v>29785</v>
      </c>
      <c r="C31749" s="49" t="s">
        <v>215</v>
      </c>
    </row>
    <row r="31750" spans="2:3" hidden="1">
      <c r="B31750" s="49" t="s">
        <v>29786</v>
      </c>
      <c r="C31750" s="49" t="s">
        <v>215</v>
      </c>
    </row>
    <row r="31751" spans="2:3" hidden="1">
      <c r="B31751" s="49" t="s">
        <v>29787</v>
      </c>
      <c r="C31751" s="49" t="s">
        <v>215</v>
      </c>
    </row>
    <row r="31752" spans="2:3" hidden="1">
      <c r="B31752" s="49" t="s">
        <v>29788</v>
      </c>
      <c r="C31752" s="49" t="s">
        <v>215</v>
      </c>
    </row>
    <row r="31753" spans="2:3" hidden="1">
      <c r="B31753" s="49" t="s">
        <v>29789</v>
      </c>
      <c r="C31753" s="49" t="s">
        <v>215</v>
      </c>
    </row>
    <row r="31754" spans="2:3" hidden="1">
      <c r="B31754" s="49" t="s">
        <v>29790</v>
      </c>
      <c r="C31754" s="49" t="s">
        <v>215</v>
      </c>
    </row>
    <row r="31755" spans="2:3" hidden="1">
      <c r="B31755" s="49" t="s">
        <v>29791</v>
      </c>
      <c r="C31755" s="49" t="s">
        <v>215</v>
      </c>
    </row>
    <row r="31756" spans="2:3" hidden="1">
      <c r="B31756" s="49" t="s">
        <v>29792</v>
      </c>
      <c r="C31756" s="49" t="s">
        <v>215</v>
      </c>
    </row>
    <row r="31757" spans="2:3" hidden="1">
      <c r="B31757" s="49" t="s">
        <v>29793</v>
      </c>
      <c r="C31757" s="49" t="s">
        <v>215</v>
      </c>
    </row>
    <row r="31758" spans="2:3" hidden="1">
      <c r="B31758" s="49" t="s">
        <v>29794</v>
      </c>
      <c r="C31758" s="49" t="s">
        <v>215</v>
      </c>
    </row>
    <row r="31759" spans="2:3" hidden="1">
      <c r="B31759" s="49" t="s">
        <v>29795</v>
      </c>
      <c r="C31759" s="49" t="s">
        <v>215</v>
      </c>
    </row>
    <row r="31760" spans="2:3" hidden="1">
      <c r="B31760" s="49" t="s">
        <v>29796</v>
      </c>
      <c r="C31760" s="49" t="s">
        <v>215</v>
      </c>
    </row>
    <row r="31761" spans="2:3" hidden="1">
      <c r="B31761" s="49" t="s">
        <v>29797</v>
      </c>
      <c r="C31761" s="49" t="s">
        <v>215</v>
      </c>
    </row>
    <row r="31762" spans="2:3" hidden="1">
      <c r="B31762" s="49" t="s">
        <v>29798</v>
      </c>
      <c r="C31762" s="49" t="s">
        <v>215</v>
      </c>
    </row>
    <row r="31763" spans="2:3" hidden="1">
      <c r="B31763" s="49" t="s">
        <v>29799</v>
      </c>
      <c r="C31763" s="49" t="s">
        <v>215</v>
      </c>
    </row>
    <row r="31764" spans="2:3" hidden="1">
      <c r="B31764" s="49" t="s">
        <v>29800</v>
      </c>
      <c r="C31764" s="49" t="s">
        <v>215</v>
      </c>
    </row>
    <row r="31765" spans="2:3" hidden="1">
      <c r="B31765" s="49" t="s">
        <v>29801</v>
      </c>
      <c r="C31765" s="49" t="s">
        <v>215</v>
      </c>
    </row>
    <row r="31766" spans="2:3" hidden="1">
      <c r="B31766" s="49" t="s">
        <v>29802</v>
      </c>
      <c r="C31766" s="49" t="s">
        <v>215</v>
      </c>
    </row>
    <row r="31767" spans="2:3" hidden="1">
      <c r="B31767" s="49" t="s">
        <v>29803</v>
      </c>
      <c r="C31767" s="49" t="s">
        <v>215</v>
      </c>
    </row>
    <row r="31768" spans="2:3" hidden="1">
      <c r="B31768" s="49" t="s">
        <v>29804</v>
      </c>
      <c r="C31768" s="49" t="s">
        <v>215</v>
      </c>
    </row>
    <row r="31769" spans="2:3" hidden="1">
      <c r="B31769" s="49" t="s">
        <v>29805</v>
      </c>
      <c r="C31769" s="49" t="s">
        <v>215</v>
      </c>
    </row>
    <row r="31770" spans="2:3" hidden="1">
      <c r="B31770" s="49" t="s">
        <v>29806</v>
      </c>
      <c r="C31770" s="49" t="s">
        <v>215</v>
      </c>
    </row>
    <row r="31771" spans="2:3" hidden="1">
      <c r="B31771" s="49" t="s">
        <v>29807</v>
      </c>
      <c r="C31771" s="49" t="s">
        <v>215</v>
      </c>
    </row>
    <row r="31772" spans="2:3" hidden="1">
      <c r="B31772" s="49" t="s">
        <v>29808</v>
      </c>
      <c r="C31772" s="49" t="s">
        <v>215</v>
      </c>
    </row>
    <row r="31773" spans="2:3" hidden="1">
      <c r="B31773" s="49" t="s">
        <v>29809</v>
      </c>
      <c r="C31773" s="49" t="s">
        <v>215</v>
      </c>
    </row>
    <row r="31774" spans="2:3" hidden="1">
      <c r="B31774" s="49" t="s">
        <v>29810</v>
      </c>
      <c r="C31774" s="49" t="s">
        <v>215</v>
      </c>
    </row>
    <row r="31775" spans="2:3" hidden="1">
      <c r="B31775" s="49" t="s">
        <v>29811</v>
      </c>
      <c r="C31775" s="49" t="s">
        <v>215</v>
      </c>
    </row>
    <row r="31776" spans="2:3" hidden="1">
      <c r="B31776" s="49" t="s">
        <v>29812</v>
      </c>
      <c r="C31776" s="49" t="s">
        <v>215</v>
      </c>
    </row>
    <row r="31777" spans="2:3" hidden="1">
      <c r="B31777" s="49" t="s">
        <v>29813</v>
      </c>
      <c r="C31777" s="49" t="s">
        <v>215</v>
      </c>
    </row>
    <row r="31778" spans="2:3" hidden="1">
      <c r="B31778" s="49" t="s">
        <v>29814</v>
      </c>
      <c r="C31778" s="49" t="s">
        <v>215</v>
      </c>
    </row>
    <row r="31779" spans="2:3" hidden="1">
      <c r="B31779" s="49" t="s">
        <v>29815</v>
      </c>
      <c r="C31779" s="49" t="s">
        <v>215</v>
      </c>
    </row>
    <row r="31780" spans="2:3" hidden="1">
      <c r="B31780" s="49" t="s">
        <v>29816</v>
      </c>
      <c r="C31780" s="49" t="s">
        <v>215</v>
      </c>
    </row>
    <row r="31781" spans="2:3" hidden="1">
      <c r="B31781" s="49" t="s">
        <v>29817</v>
      </c>
      <c r="C31781" s="49" t="s">
        <v>215</v>
      </c>
    </row>
    <row r="31782" spans="2:3" hidden="1">
      <c r="B31782" s="49" t="s">
        <v>29818</v>
      </c>
      <c r="C31782" s="49" t="s">
        <v>215</v>
      </c>
    </row>
    <row r="31783" spans="2:3" hidden="1">
      <c r="B31783" s="49" t="s">
        <v>29819</v>
      </c>
      <c r="C31783" s="49" t="s">
        <v>215</v>
      </c>
    </row>
    <row r="31784" spans="2:3" hidden="1">
      <c r="B31784" s="49" t="s">
        <v>29820</v>
      </c>
      <c r="C31784" s="49" t="s">
        <v>215</v>
      </c>
    </row>
    <row r="31785" spans="2:3" hidden="1">
      <c r="B31785" s="49" t="s">
        <v>29821</v>
      </c>
      <c r="C31785" s="49" t="s">
        <v>215</v>
      </c>
    </row>
    <row r="31786" spans="2:3" hidden="1">
      <c r="B31786" s="49" t="s">
        <v>29822</v>
      </c>
      <c r="C31786" s="49" t="s">
        <v>214</v>
      </c>
    </row>
    <row r="31787" spans="2:3" hidden="1">
      <c r="B31787" s="49" t="s">
        <v>29823</v>
      </c>
      <c r="C31787" s="49" t="s">
        <v>215</v>
      </c>
    </row>
    <row r="31788" spans="2:3" hidden="1">
      <c r="B31788" s="49" t="s">
        <v>29824</v>
      </c>
      <c r="C31788" s="49" t="s">
        <v>215</v>
      </c>
    </row>
    <row r="31789" spans="2:3" hidden="1">
      <c r="B31789" s="49" t="s">
        <v>29825</v>
      </c>
      <c r="C31789" s="49" t="s">
        <v>215</v>
      </c>
    </row>
    <row r="31790" spans="2:3" hidden="1">
      <c r="B31790" s="49" t="s">
        <v>29826</v>
      </c>
      <c r="C31790" s="49" t="s">
        <v>215</v>
      </c>
    </row>
    <row r="31791" spans="2:3" hidden="1">
      <c r="B31791" s="49" t="s">
        <v>29827</v>
      </c>
      <c r="C31791" s="49" t="s">
        <v>215</v>
      </c>
    </row>
    <row r="31792" spans="2:3" hidden="1">
      <c r="B31792" s="49" t="s">
        <v>29828</v>
      </c>
      <c r="C31792" s="49" t="s">
        <v>215</v>
      </c>
    </row>
    <row r="31793" spans="2:3" hidden="1">
      <c r="B31793" s="49" t="s">
        <v>29829</v>
      </c>
      <c r="C31793" s="49" t="s">
        <v>215</v>
      </c>
    </row>
    <row r="31794" spans="2:3" hidden="1">
      <c r="B31794" s="49" t="s">
        <v>29830</v>
      </c>
      <c r="C31794" s="49" t="s">
        <v>215</v>
      </c>
    </row>
    <row r="31795" spans="2:3" hidden="1">
      <c r="B31795" s="49" t="s">
        <v>29831</v>
      </c>
      <c r="C31795" s="49" t="s">
        <v>215</v>
      </c>
    </row>
    <row r="31796" spans="2:3" hidden="1">
      <c r="B31796" s="49" t="s">
        <v>29832</v>
      </c>
      <c r="C31796" s="49" t="s">
        <v>215</v>
      </c>
    </row>
    <row r="31797" spans="2:3" hidden="1">
      <c r="B31797" s="49" t="s">
        <v>29833</v>
      </c>
      <c r="C31797" s="49" t="s">
        <v>215</v>
      </c>
    </row>
    <row r="31798" spans="2:3" hidden="1">
      <c r="B31798" s="49" t="s">
        <v>29834</v>
      </c>
      <c r="C31798" s="49" t="s">
        <v>215</v>
      </c>
    </row>
    <row r="31799" spans="2:3" hidden="1">
      <c r="B31799" s="49" t="s">
        <v>29835</v>
      </c>
      <c r="C31799" s="49" t="s">
        <v>215</v>
      </c>
    </row>
    <row r="31800" spans="2:3" hidden="1">
      <c r="B31800" s="49" t="s">
        <v>29836</v>
      </c>
      <c r="C31800" s="49" t="s">
        <v>215</v>
      </c>
    </row>
    <row r="31801" spans="2:3" hidden="1">
      <c r="B31801" s="49" t="s">
        <v>29837</v>
      </c>
      <c r="C31801" s="49" t="s">
        <v>215</v>
      </c>
    </row>
    <row r="31802" spans="2:3" hidden="1">
      <c r="B31802" s="49" t="s">
        <v>29838</v>
      </c>
      <c r="C31802" s="49" t="s">
        <v>215</v>
      </c>
    </row>
    <row r="31803" spans="2:3" hidden="1">
      <c r="B31803" s="49" t="s">
        <v>29839</v>
      </c>
      <c r="C31803" s="49" t="s">
        <v>215</v>
      </c>
    </row>
    <row r="31804" spans="2:3" hidden="1">
      <c r="B31804" s="49" t="s">
        <v>29840</v>
      </c>
      <c r="C31804" s="49" t="s">
        <v>215</v>
      </c>
    </row>
    <row r="31805" spans="2:3" hidden="1">
      <c r="B31805" s="49" t="s">
        <v>29841</v>
      </c>
      <c r="C31805" s="49" t="s">
        <v>215</v>
      </c>
    </row>
    <row r="31806" spans="2:3" hidden="1">
      <c r="B31806" s="49" t="s">
        <v>29842</v>
      </c>
      <c r="C31806" s="49" t="s">
        <v>215</v>
      </c>
    </row>
    <row r="31807" spans="2:3" hidden="1">
      <c r="B31807" s="49" t="s">
        <v>29843</v>
      </c>
      <c r="C31807" s="49" t="s">
        <v>215</v>
      </c>
    </row>
    <row r="31808" spans="2:3" hidden="1">
      <c r="B31808" s="49" t="s">
        <v>29844</v>
      </c>
      <c r="C31808" s="49" t="s">
        <v>215</v>
      </c>
    </row>
    <row r="31809" spans="2:3" hidden="1">
      <c r="B31809" s="49" t="s">
        <v>29845</v>
      </c>
      <c r="C31809" s="49" t="s">
        <v>215</v>
      </c>
    </row>
    <row r="31810" spans="2:3" hidden="1">
      <c r="B31810" s="49" t="s">
        <v>29846</v>
      </c>
      <c r="C31810" s="49" t="s">
        <v>215</v>
      </c>
    </row>
    <row r="31811" spans="2:3" hidden="1">
      <c r="B31811" s="49" t="s">
        <v>29847</v>
      </c>
      <c r="C31811" s="49" t="s">
        <v>215</v>
      </c>
    </row>
    <row r="31812" spans="2:3" hidden="1">
      <c r="B31812" s="49" t="s">
        <v>29848</v>
      </c>
      <c r="C31812" s="49" t="s">
        <v>215</v>
      </c>
    </row>
    <row r="31813" spans="2:3" hidden="1">
      <c r="B31813" s="49" t="s">
        <v>29849</v>
      </c>
      <c r="C31813" s="49" t="s">
        <v>215</v>
      </c>
    </row>
    <row r="31814" spans="2:3" hidden="1">
      <c r="B31814" s="49" t="s">
        <v>29850</v>
      </c>
      <c r="C31814" s="49" t="s">
        <v>215</v>
      </c>
    </row>
    <row r="31815" spans="2:3" hidden="1">
      <c r="B31815" s="49" t="s">
        <v>29851</v>
      </c>
      <c r="C31815" s="49" t="s">
        <v>215</v>
      </c>
    </row>
    <row r="31816" spans="2:3" hidden="1">
      <c r="B31816" s="49" t="s">
        <v>29852</v>
      </c>
      <c r="C31816" s="49" t="s">
        <v>215</v>
      </c>
    </row>
    <row r="31817" spans="2:3" hidden="1">
      <c r="B31817" s="49" t="s">
        <v>29853</v>
      </c>
      <c r="C31817" s="49" t="s">
        <v>215</v>
      </c>
    </row>
    <row r="31818" spans="2:3" hidden="1">
      <c r="B31818" s="49" t="s">
        <v>29854</v>
      </c>
      <c r="C31818" s="49" t="s">
        <v>215</v>
      </c>
    </row>
    <row r="31819" spans="2:3" hidden="1">
      <c r="B31819" s="49" t="s">
        <v>29855</v>
      </c>
      <c r="C31819" s="49" t="s">
        <v>215</v>
      </c>
    </row>
    <row r="31820" spans="2:3" hidden="1">
      <c r="B31820" s="49" t="s">
        <v>29856</v>
      </c>
      <c r="C31820" s="49" t="s">
        <v>215</v>
      </c>
    </row>
    <row r="31821" spans="2:3" hidden="1">
      <c r="B31821" s="49" t="s">
        <v>29857</v>
      </c>
      <c r="C31821" s="49" t="s">
        <v>215</v>
      </c>
    </row>
    <row r="31822" spans="2:3" hidden="1">
      <c r="B31822" s="49" t="s">
        <v>29858</v>
      </c>
      <c r="C31822" s="49" t="s">
        <v>215</v>
      </c>
    </row>
    <row r="31823" spans="2:3" hidden="1">
      <c r="B31823" s="49" t="s">
        <v>29859</v>
      </c>
      <c r="C31823" s="49" t="s">
        <v>215</v>
      </c>
    </row>
    <row r="31824" spans="2:3" hidden="1">
      <c r="B31824" s="49" t="s">
        <v>29860</v>
      </c>
      <c r="C31824" s="49" t="s">
        <v>215</v>
      </c>
    </row>
    <row r="31825" spans="2:3" hidden="1">
      <c r="B31825" s="49" t="s">
        <v>29861</v>
      </c>
      <c r="C31825" s="49" t="s">
        <v>215</v>
      </c>
    </row>
    <row r="31826" spans="2:3" hidden="1">
      <c r="B31826" s="49" t="s">
        <v>29862</v>
      </c>
      <c r="C31826" s="49" t="s">
        <v>215</v>
      </c>
    </row>
    <row r="31827" spans="2:3" hidden="1">
      <c r="B31827" s="49" t="s">
        <v>29863</v>
      </c>
      <c r="C31827" s="49" t="s">
        <v>215</v>
      </c>
    </row>
    <row r="31828" spans="2:3" hidden="1">
      <c r="B31828" s="49" t="s">
        <v>29864</v>
      </c>
      <c r="C31828" s="49" t="s">
        <v>215</v>
      </c>
    </row>
    <row r="31829" spans="2:3" hidden="1">
      <c r="B31829" s="49" t="s">
        <v>29865</v>
      </c>
      <c r="C31829" s="49" t="s">
        <v>215</v>
      </c>
    </row>
    <row r="31830" spans="2:3" hidden="1">
      <c r="B31830" s="49" t="s">
        <v>29866</v>
      </c>
      <c r="C31830" s="49" t="s">
        <v>215</v>
      </c>
    </row>
    <row r="31831" spans="2:3" hidden="1">
      <c r="B31831" s="49" t="s">
        <v>29867</v>
      </c>
      <c r="C31831" s="49" t="s">
        <v>215</v>
      </c>
    </row>
    <row r="31832" spans="2:3" hidden="1">
      <c r="B31832" s="49" t="s">
        <v>29868</v>
      </c>
      <c r="C31832" s="49" t="s">
        <v>215</v>
      </c>
    </row>
    <row r="31833" spans="2:3" hidden="1">
      <c r="B31833" s="49" t="s">
        <v>29869</v>
      </c>
      <c r="C31833" s="49" t="s">
        <v>215</v>
      </c>
    </row>
    <row r="31834" spans="2:3" hidden="1">
      <c r="B31834" s="49" t="s">
        <v>29870</v>
      </c>
      <c r="C31834" s="49" t="s">
        <v>215</v>
      </c>
    </row>
    <row r="31835" spans="2:3" hidden="1">
      <c r="B31835" s="49" t="s">
        <v>29871</v>
      </c>
      <c r="C31835" s="49" t="s">
        <v>215</v>
      </c>
    </row>
    <row r="31836" spans="2:3" hidden="1">
      <c r="B31836" s="49" t="s">
        <v>29872</v>
      </c>
      <c r="C31836" s="49" t="s">
        <v>215</v>
      </c>
    </row>
    <row r="31837" spans="2:3" hidden="1">
      <c r="B31837" s="49" t="s">
        <v>29873</v>
      </c>
      <c r="C31837" s="49" t="s">
        <v>215</v>
      </c>
    </row>
    <row r="31838" spans="2:3" hidden="1">
      <c r="B31838" s="49" t="s">
        <v>29874</v>
      </c>
      <c r="C31838" s="49" t="s">
        <v>215</v>
      </c>
    </row>
    <row r="31839" spans="2:3" hidden="1">
      <c r="B31839" s="49" t="s">
        <v>29875</v>
      </c>
      <c r="C31839" s="49" t="s">
        <v>215</v>
      </c>
    </row>
    <row r="31840" spans="2:3" hidden="1">
      <c r="B31840" s="49" t="s">
        <v>29876</v>
      </c>
      <c r="C31840" s="49" t="s">
        <v>216</v>
      </c>
    </row>
    <row r="31841" spans="2:3" hidden="1">
      <c r="B31841" s="49" t="s">
        <v>29877</v>
      </c>
      <c r="C31841" s="49" t="s">
        <v>216</v>
      </c>
    </row>
    <row r="31842" spans="2:3" hidden="1">
      <c r="B31842" s="49" t="s">
        <v>29878</v>
      </c>
      <c r="C31842" s="49" t="s">
        <v>216</v>
      </c>
    </row>
    <row r="31843" spans="2:3" hidden="1">
      <c r="B31843" s="49" t="s">
        <v>29879</v>
      </c>
      <c r="C31843" s="49" t="s">
        <v>216</v>
      </c>
    </row>
    <row r="31844" spans="2:3" hidden="1">
      <c r="B31844" s="49" t="s">
        <v>29880</v>
      </c>
      <c r="C31844" s="49" t="s">
        <v>216</v>
      </c>
    </row>
    <row r="31845" spans="2:3" hidden="1">
      <c r="B31845" s="49" t="s">
        <v>29881</v>
      </c>
      <c r="C31845" s="49" t="s">
        <v>216</v>
      </c>
    </row>
    <row r="31846" spans="2:3" hidden="1">
      <c r="B31846" s="49" t="s">
        <v>29882</v>
      </c>
      <c r="C31846" s="49" t="s">
        <v>216</v>
      </c>
    </row>
    <row r="31847" spans="2:3" hidden="1">
      <c r="B31847" s="49" t="s">
        <v>29883</v>
      </c>
      <c r="C31847" s="49" t="s">
        <v>216</v>
      </c>
    </row>
    <row r="31848" spans="2:3" hidden="1">
      <c r="B31848" s="49" t="s">
        <v>29884</v>
      </c>
      <c r="C31848" s="49" t="s">
        <v>216</v>
      </c>
    </row>
    <row r="31849" spans="2:3" hidden="1">
      <c r="B31849" s="49" t="s">
        <v>29885</v>
      </c>
      <c r="C31849" s="49" t="s">
        <v>216</v>
      </c>
    </row>
    <row r="31850" spans="2:3" hidden="1">
      <c r="B31850" s="49" t="s">
        <v>29886</v>
      </c>
      <c r="C31850" s="49" t="s">
        <v>216</v>
      </c>
    </row>
    <row r="31851" spans="2:3" hidden="1">
      <c r="B31851" s="49" t="s">
        <v>29887</v>
      </c>
      <c r="C31851" s="49" t="s">
        <v>216</v>
      </c>
    </row>
    <row r="31852" spans="2:3" hidden="1">
      <c r="B31852" s="49" t="s">
        <v>29888</v>
      </c>
      <c r="C31852" s="49" t="s">
        <v>216</v>
      </c>
    </row>
    <row r="31853" spans="2:3" hidden="1">
      <c r="B31853" s="49" t="s">
        <v>29889</v>
      </c>
      <c r="C31853" s="49" t="s">
        <v>216</v>
      </c>
    </row>
    <row r="31854" spans="2:3" hidden="1">
      <c r="B31854" s="49" t="s">
        <v>29890</v>
      </c>
      <c r="C31854" s="49" t="s">
        <v>216</v>
      </c>
    </row>
    <row r="31855" spans="2:3" hidden="1">
      <c r="B31855" s="49" t="s">
        <v>29891</v>
      </c>
      <c r="C31855" s="49" t="s">
        <v>216</v>
      </c>
    </row>
    <row r="31856" spans="2:3" hidden="1">
      <c r="B31856" s="49" t="s">
        <v>29892</v>
      </c>
      <c r="C31856" s="49" t="s">
        <v>216</v>
      </c>
    </row>
    <row r="31857" spans="2:3" hidden="1">
      <c r="B31857" s="49" t="s">
        <v>29893</v>
      </c>
      <c r="C31857" s="49" t="s">
        <v>216</v>
      </c>
    </row>
    <row r="31858" spans="2:3" hidden="1">
      <c r="B31858" s="49" t="s">
        <v>29894</v>
      </c>
      <c r="C31858" s="49" t="s">
        <v>216</v>
      </c>
    </row>
    <row r="31859" spans="2:3" hidden="1">
      <c r="B31859" s="49" t="s">
        <v>29895</v>
      </c>
      <c r="C31859" s="49" t="s">
        <v>216</v>
      </c>
    </row>
    <row r="31860" spans="2:3" hidden="1">
      <c r="B31860" s="49" t="s">
        <v>29896</v>
      </c>
      <c r="C31860" s="49" t="s">
        <v>216</v>
      </c>
    </row>
    <row r="31861" spans="2:3" hidden="1">
      <c r="B31861" s="49" t="s">
        <v>29897</v>
      </c>
      <c r="C31861" s="49" t="s">
        <v>216</v>
      </c>
    </row>
    <row r="31862" spans="2:3" hidden="1">
      <c r="B31862" s="49" t="s">
        <v>29898</v>
      </c>
      <c r="C31862" s="49" t="s">
        <v>216</v>
      </c>
    </row>
    <row r="31863" spans="2:3" hidden="1">
      <c r="B31863" s="49" t="s">
        <v>29899</v>
      </c>
      <c r="C31863" s="49" t="s">
        <v>216</v>
      </c>
    </row>
    <row r="31864" spans="2:3" hidden="1">
      <c r="B31864" s="49" t="s">
        <v>29900</v>
      </c>
      <c r="C31864" s="49" t="s">
        <v>216</v>
      </c>
    </row>
    <row r="31865" spans="2:3" hidden="1">
      <c r="B31865" s="49" t="s">
        <v>29901</v>
      </c>
      <c r="C31865" s="49" t="s">
        <v>216</v>
      </c>
    </row>
    <row r="31866" spans="2:3" hidden="1">
      <c r="B31866" s="49" t="s">
        <v>29902</v>
      </c>
      <c r="C31866" s="49" t="s">
        <v>216</v>
      </c>
    </row>
    <row r="31867" spans="2:3" hidden="1">
      <c r="B31867" s="49" t="s">
        <v>29903</v>
      </c>
      <c r="C31867" s="49" t="s">
        <v>214</v>
      </c>
    </row>
    <row r="31868" spans="2:3" hidden="1">
      <c r="B31868" s="49" t="s">
        <v>29904</v>
      </c>
      <c r="C31868" s="49" t="s">
        <v>214</v>
      </c>
    </row>
    <row r="31869" spans="2:3" hidden="1">
      <c r="B31869" s="49" t="s">
        <v>29905</v>
      </c>
      <c r="C31869" s="49" t="s">
        <v>214</v>
      </c>
    </row>
    <row r="31870" spans="2:3" hidden="1">
      <c r="B31870" s="49" t="s">
        <v>29906</v>
      </c>
      <c r="C31870" s="49" t="s">
        <v>214</v>
      </c>
    </row>
    <row r="31871" spans="2:3" hidden="1">
      <c r="B31871" s="49" t="s">
        <v>29907</v>
      </c>
      <c r="C31871" s="49" t="s">
        <v>214</v>
      </c>
    </row>
    <row r="31872" spans="2:3" hidden="1">
      <c r="B31872" s="49" t="s">
        <v>29908</v>
      </c>
      <c r="C31872" s="49" t="s">
        <v>215</v>
      </c>
    </row>
    <row r="31873" spans="2:3" hidden="1">
      <c r="B31873" s="49" t="s">
        <v>29909</v>
      </c>
      <c r="C31873" s="49" t="s">
        <v>215</v>
      </c>
    </row>
    <row r="31874" spans="2:3" hidden="1">
      <c r="B31874" s="49" t="s">
        <v>29910</v>
      </c>
      <c r="C31874" s="49" t="s">
        <v>215</v>
      </c>
    </row>
    <row r="31875" spans="2:3" hidden="1">
      <c r="B31875" s="49" t="s">
        <v>29911</v>
      </c>
      <c r="C31875" s="49" t="s">
        <v>214</v>
      </c>
    </row>
    <row r="31876" spans="2:3" hidden="1">
      <c r="B31876" s="49" t="s">
        <v>29912</v>
      </c>
      <c r="C31876" s="49" t="s">
        <v>215</v>
      </c>
    </row>
    <row r="31877" spans="2:3" hidden="1">
      <c r="B31877" s="49" t="s">
        <v>29913</v>
      </c>
      <c r="C31877" s="49" t="s">
        <v>215</v>
      </c>
    </row>
    <row r="31878" spans="2:3" hidden="1">
      <c r="B31878" s="49" t="s">
        <v>29914</v>
      </c>
      <c r="C31878" s="49" t="s">
        <v>215</v>
      </c>
    </row>
    <row r="31879" spans="2:3" hidden="1">
      <c r="B31879" s="49" t="s">
        <v>29915</v>
      </c>
      <c r="C31879" s="49" t="s">
        <v>214</v>
      </c>
    </row>
    <row r="31880" spans="2:3" hidden="1">
      <c r="B31880" s="49" t="s">
        <v>29916</v>
      </c>
      <c r="C31880" s="49" t="s">
        <v>215</v>
      </c>
    </row>
    <row r="31881" spans="2:3" hidden="1">
      <c r="B31881" s="49" t="s">
        <v>29917</v>
      </c>
      <c r="C31881" s="49" t="s">
        <v>215</v>
      </c>
    </row>
    <row r="31882" spans="2:3" hidden="1">
      <c r="B31882" s="49" t="s">
        <v>29918</v>
      </c>
      <c r="C31882" s="49" t="s">
        <v>214</v>
      </c>
    </row>
    <row r="31883" spans="2:3" hidden="1">
      <c r="B31883" s="49" t="s">
        <v>29919</v>
      </c>
      <c r="C31883" s="49" t="s">
        <v>215</v>
      </c>
    </row>
    <row r="31884" spans="2:3" hidden="1">
      <c r="B31884" s="49" t="s">
        <v>29920</v>
      </c>
      <c r="C31884" s="49" t="s">
        <v>215</v>
      </c>
    </row>
    <row r="31885" spans="2:3" hidden="1">
      <c r="B31885" s="49" t="s">
        <v>29921</v>
      </c>
      <c r="C31885" s="49" t="s">
        <v>215</v>
      </c>
    </row>
    <row r="31886" spans="2:3" hidden="1">
      <c r="B31886" s="49" t="s">
        <v>29922</v>
      </c>
      <c r="C31886" s="49" t="s">
        <v>215</v>
      </c>
    </row>
    <row r="31887" spans="2:3" hidden="1">
      <c r="B31887" s="49" t="s">
        <v>29923</v>
      </c>
      <c r="C31887" s="49" t="s">
        <v>215</v>
      </c>
    </row>
    <row r="31888" spans="2:3" hidden="1">
      <c r="B31888" s="49" t="s">
        <v>29924</v>
      </c>
      <c r="C31888" s="49" t="s">
        <v>215</v>
      </c>
    </row>
    <row r="31889" spans="2:3" hidden="1">
      <c r="B31889" s="49" t="s">
        <v>29925</v>
      </c>
      <c r="C31889" s="49" t="s">
        <v>215</v>
      </c>
    </row>
    <row r="31890" spans="2:3" hidden="1">
      <c r="B31890" s="49" t="s">
        <v>29926</v>
      </c>
      <c r="C31890" s="49" t="s">
        <v>215</v>
      </c>
    </row>
    <row r="31891" spans="2:3" hidden="1">
      <c r="B31891" s="49" t="s">
        <v>29927</v>
      </c>
      <c r="C31891" s="49" t="s">
        <v>215</v>
      </c>
    </row>
    <row r="31892" spans="2:3" hidden="1">
      <c r="B31892" s="49" t="s">
        <v>29928</v>
      </c>
      <c r="C31892" s="49" t="s">
        <v>215</v>
      </c>
    </row>
    <row r="31893" spans="2:3" hidden="1">
      <c r="B31893" s="49" t="s">
        <v>29929</v>
      </c>
      <c r="C31893" s="49" t="s">
        <v>215</v>
      </c>
    </row>
    <row r="31894" spans="2:3" hidden="1">
      <c r="B31894" s="49" t="s">
        <v>29930</v>
      </c>
      <c r="C31894" s="49" t="s">
        <v>215</v>
      </c>
    </row>
    <row r="31895" spans="2:3" hidden="1">
      <c r="B31895" s="49" t="s">
        <v>29931</v>
      </c>
      <c r="C31895" s="49" t="s">
        <v>215</v>
      </c>
    </row>
    <row r="31896" spans="2:3" hidden="1">
      <c r="B31896" s="49" t="s">
        <v>29932</v>
      </c>
      <c r="C31896" s="49" t="s">
        <v>215</v>
      </c>
    </row>
    <row r="31897" spans="2:3" hidden="1">
      <c r="B31897" s="49" t="s">
        <v>29933</v>
      </c>
      <c r="C31897" s="49" t="s">
        <v>214</v>
      </c>
    </row>
    <row r="31898" spans="2:3" hidden="1">
      <c r="B31898" s="49" t="s">
        <v>29934</v>
      </c>
      <c r="C31898" s="49" t="s">
        <v>215</v>
      </c>
    </row>
    <row r="31899" spans="2:3" hidden="1">
      <c r="B31899" s="49" t="s">
        <v>29935</v>
      </c>
      <c r="C31899" s="49" t="s">
        <v>215</v>
      </c>
    </row>
    <row r="31900" spans="2:3" hidden="1">
      <c r="B31900" s="49" t="s">
        <v>29936</v>
      </c>
      <c r="C31900" s="49" t="s">
        <v>215</v>
      </c>
    </row>
    <row r="31901" spans="2:3" hidden="1">
      <c r="B31901" s="49" t="s">
        <v>29937</v>
      </c>
      <c r="C31901" s="49" t="s">
        <v>215</v>
      </c>
    </row>
    <row r="31902" spans="2:3" hidden="1">
      <c r="B31902" s="49" t="s">
        <v>29938</v>
      </c>
      <c r="C31902" s="49" t="s">
        <v>215</v>
      </c>
    </row>
    <row r="31903" spans="2:3" hidden="1">
      <c r="B31903" s="49" t="s">
        <v>29939</v>
      </c>
      <c r="C31903" s="49" t="s">
        <v>215</v>
      </c>
    </row>
    <row r="31904" spans="2:3" hidden="1">
      <c r="B31904" s="49" t="s">
        <v>29940</v>
      </c>
      <c r="C31904" s="49" t="s">
        <v>215</v>
      </c>
    </row>
    <row r="31905" spans="2:3" hidden="1">
      <c r="B31905" s="49" t="s">
        <v>29941</v>
      </c>
      <c r="C31905" s="49" t="s">
        <v>215</v>
      </c>
    </row>
    <row r="31906" spans="2:3" hidden="1">
      <c r="B31906" s="49" t="s">
        <v>29942</v>
      </c>
      <c r="C31906" s="49" t="s">
        <v>215</v>
      </c>
    </row>
    <row r="31907" spans="2:3" hidden="1">
      <c r="B31907" s="49" t="s">
        <v>29943</v>
      </c>
      <c r="C31907" s="49" t="s">
        <v>215</v>
      </c>
    </row>
    <row r="31908" spans="2:3" hidden="1">
      <c r="B31908" s="49" t="s">
        <v>29944</v>
      </c>
      <c r="C31908" s="49" t="s">
        <v>215</v>
      </c>
    </row>
    <row r="31909" spans="2:3" hidden="1">
      <c r="B31909" s="49" t="s">
        <v>29945</v>
      </c>
      <c r="C31909" s="49" t="s">
        <v>215</v>
      </c>
    </row>
    <row r="31910" spans="2:3" hidden="1">
      <c r="B31910" s="49" t="s">
        <v>29946</v>
      </c>
      <c r="C31910" s="49" t="s">
        <v>215</v>
      </c>
    </row>
    <row r="31911" spans="2:3" hidden="1">
      <c r="B31911" s="49" t="s">
        <v>29947</v>
      </c>
      <c r="C31911" s="49" t="s">
        <v>215</v>
      </c>
    </row>
    <row r="31912" spans="2:3" hidden="1">
      <c r="B31912" s="49" t="s">
        <v>29948</v>
      </c>
      <c r="C31912" s="49" t="s">
        <v>214</v>
      </c>
    </row>
    <row r="31913" spans="2:3" hidden="1">
      <c r="B31913" s="49" t="s">
        <v>29949</v>
      </c>
      <c r="C31913" s="49" t="s">
        <v>215</v>
      </c>
    </row>
    <row r="31914" spans="2:3" hidden="1">
      <c r="B31914" s="49" t="s">
        <v>29950</v>
      </c>
      <c r="C31914" s="49" t="s">
        <v>215</v>
      </c>
    </row>
    <row r="31915" spans="2:3" hidden="1">
      <c r="B31915" s="49" t="s">
        <v>29951</v>
      </c>
      <c r="C31915" s="49" t="s">
        <v>215</v>
      </c>
    </row>
    <row r="31916" spans="2:3" hidden="1">
      <c r="B31916" s="49" t="s">
        <v>29952</v>
      </c>
      <c r="C31916" s="49" t="s">
        <v>215</v>
      </c>
    </row>
    <row r="31917" spans="2:3" hidden="1">
      <c r="B31917" s="49" t="s">
        <v>29953</v>
      </c>
      <c r="C31917" s="49" t="s">
        <v>215</v>
      </c>
    </row>
    <row r="31918" spans="2:3" hidden="1">
      <c r="B31918" s="49" t="s">
        <v>29954</v>
      </c>
      <c r="C31918" s="49" t="s">
        <v>215</v>
      </c>
    </row>
    <row r="31919" spans="2:3" hidden="1">
      <c r="B31919" s="49" t="s">
        <v>29955</v>
      </c>
      <c r="C31919" s="49" t="s">
        <v>215</v>
      </c>
    </row>
    <row r="31920" spans="2:3" hidden="1">
      <c r="B31920" s="49" t="s">
        <v>29956</v>
      </c>
      <c r="C31920" s="49" t="s">
        <v>215</v>
      </c>
    </row>
    <row r="31921" spans="2:3" hidden="1">
      <c r="B31921" s="49" t="s">
        <v>29957</v>
      </c>
      <c r="C31921" s="49" t="s">
        <v>214</v>
      </c>
    </row>
    <row r="31922" spans="2:3" hidden="1">
      <c r="B31922" s="49" t="s">
        <v>29958</v>
      </c>
      <c r="C31922" s="49" t="s">
        <v>215</v>
      </c>
    </row>
    <row r="31923" spans="2:3" hidden="1">
      <c r="B31923" s="49" t="s">
        <v>29959</v>
      </c>
      <c r="C31923" s="49" t="s">
        <v>215</v>
      </c>
    </row>
    <row r="31924" spans="2:3" hidden="1">
      <c r="B31924" s="49" t="s">
        <v>29960</v>
      </c>
      <c r="C31924" s="49" t="s">
        <v>215</v>
      </c>
    </row>
    <row r="31925" spans="2:3" hidden="1">
      <c r="B31925" s="49" t="s">
        <v>29961</v>
      </c>
      <c r="C31925" s="49" t="s">
        <v>215</v>
      </c>
    </row>
    <row r="31926" spans="2:3" hidden="1">
      <c r="B31926" s="49" t="s">
        <v>29962</v>
      </c>
      <c r="C31926" s="49" t="s">
        <v>215</v>
      </c>
    </row>
    <row r="31927" spans="2:3" hidden="1">
      <c r="B31927" s="49" t="s">
        <v>29963</v>
      </c>
      <c r="C31927" s="49" t="s">
        <v>215</v>
      </c>
    </row>
    <row r="31928" spans="2:3" hidden="1">
      <c r="B31928" s="49" t="s">
        <v>29964</v>
      </c>
      <c r="C31928" s="49" t="s">
        <v>215</v>
      </c>
    </row>
    <row r="31929" spans="2:3" hidden="1">
      <c r="B31929" s="49" t="s">
        <v>29965</v>
      </c>
      <c r="C31929" s="49" t="s">
        <v>215</v>
      </c>
    </row>
    <row r="31930" spans="2:3" hidden="1">
      <c r="B31930" s="49" t="s">
        <v>29966</v>
      </c>
      <c r="C31930" s="49" t="s">
        <v>215</v>
      </c>
    </row>
    <row r="31931" spans="2:3" hidden="1">
      <c r="B31931" s="49" t="s">
        <v>29967</v>
      </c>
      <c r="C31931" s="49" t="s">
        <v>215</v>
      </c>
    </row>
    <row r="31932" spans="2:3" hidden="1">
      <c r="B31932" s="49" t="s">
        <v>29968</v>
      </c>
      <c r="C31932" s="49" t="s">
        <v>215</v>
      </c>
    </row>
    <row r="31933" spans="2:3" hidden="1">
      <c r="B31933" s="49" t="s">
        <v>29969</v>
      </c>
      <c r="C31933" s="49" t="s">
        <v>215</v>
      </c>
    </row>
    <row r="31934" spans="2:3" hidden="1">
      <c r="B31934" s="49" t="s">
        <v>29970</v>
      </c>
      <c r="C31934" s="49" t="s">
        <v>215</v>
      </c>
    </row>
    <row r="31935" spans="2:3" hidden="1">
      <c r="B31935" s="49" t="s">
        <v>29971</v>
      </c>
      <c r="C31935" s="49" t="s">
        <v>215</v>
      </c>
    </row>
    <row r="31936" spans="2:3" hidden="1">
      <c r="B31936" s="49" t="s">
        <v>29972</v>
      </c>
      <c r="C31936" s="49" t="s">
        <v>215</v>
      </c>
    </row>
    <row r="31937" spans="2:3" hidden="1">
      <c r="B31937" s="49" t="s">
        <v>29973</v>
      </c>
      <c r="C31937" s="49" t="s">
        <v>215</v>
      </c>
    </row>
    <row r="31938" spans="2:3" hidden="1">
      <c r="B31938" s="49" t="s">
        <v>29974</v>
      </c>
      <c r="C31938" s="49" t="s">
        <v>215</v>
      </c>
    </row>
    <row r="31939" spans="2:3" hidden="1">
      <c r="B31939" s="49" t="s">
        <v>29975</v>
      </c>
      <c r="C31939" s="49" t="s">
        <v>215</v>
      </c>
    </row>
    <row r="31940" spans="2:3" hidden="1">
      <c r="B31940" s="49" t="s">
        <v>29976</v>
      </c>
      <c r="C31940" s="49" t="s">
        <v>215</v>
      </c>
    </row>
    <row r="31941" spans="2:3" hidden="1">
      <c r="B31941" s="49" t="s">
        <v>29977</v>
      </c>
      <c r="C31941" s="49" t="s">
        <v>215</v>
      </c>
    </row>
    <row r="31942" spans="2:3" hidden="1">
      <c r="B31942" s="49" t="s">
        <v>29978</v>
      </c>
      <c r="C31942" s="49" t="s">
        <v>215</v>
      </c>
    </row>
    <row r="31943" spans="2:3" hidden="1">
      <c r="B31943" s="49" t="s">
        <v>29979</v>
      </c>
      <c r="C31943" s="49" t="s">
        <v>215</v>
      </c>
    </row>
    <row r="31944" spans="2:3" hidden="1">
      <c r="B31944" s="49" t="s">
        <v>29980</v>
      </c>
      <c r="C31944" s="49" t="s">
        <v>215</v>
      </c>
    </row>
    <row r="31945" spans="2:3" hidden="1">
      <c r="B31945" s="49" t="s">
        <v>29981</v>
      </c>
      <c r="C31945" s="49" t="s">
        <v>215</v>
      </c>
    </row>
    <row r="31946" spans="2:3" hidden="1">
      <c r="B31946" s="49" t="s">
        <v>29982</v>
      </c>
      <c r="C31946" s="49" t="s">
        <v>215</v>
      </c>
    </row>
    <row r="31947" spans="2:3" hidden="1">
      <c r="B31947" s="49" t="s">
        <v>29983</v>
      </c>
      <c r="C31947" s="49" t="s">
        <v>215</v>
      </c>
    </row>
    <row r="31948" spans="2:3" hidden="1">
      <c r="B31948" s="49" t="s">
        <v>29984</v>
      </c>
      <c r="C31948" s="49" t="s">
        <v>215</v>
      </c>
    </row>
    <row r="31949" spans="2:3" hidden="1">
      <c r="B31949" s="49" t="s">
        <v>29985</v>
      </c>
      <c r="C31949" s="49" t="s">
        <v>215</v>
      </c>
    </row>
    <row r="31950" spans="2:3" hidden="1">
      <c r="B31950" s="49" t="s">
        <v>29986</v>
      </c>
      <c r="C31950" s="49" t="s">
        <v>215</v>
      </c>
    </row>
    <row r="31951" spans="2:3" hidden="1">
      <c r="B31951" s="49" t="s">
        <v>29987</v>
      </c>
      <c r="C31951" s="49" t="s">
        <v>215</v>
      </c>
    </row>
    <row r="31952" spans="2:3" hidden="1">
      <c r="B31952" s="49" t="s">
        <v>29988</v>
      </c>
      <c r="C31952" s="49" t="s">
        <v>215</v>
      </c>
    </row>
    <row r="31953" spans="2:3" hidden="1">
      <c r="B31953" s="49" t="s">
        <v>29989</v>
      </c>
      <c r="C31953" s="49" t="s">
        <v>215</v>
      </c>
    </row>
    <row r="31954" spans="2:3" hidden="1">
      <c r="B31954" s="49" t="s">
        <v>29990</v>
      </c>
      <c r="C31954" s="49" t="s">
        <v>215</v>
      </c>
    </row>
    <row r="31955" spans="2:3" hidden="1">
      <c r="B31955" s="49" t="s">
        <v>29991</v>
      </c>
      <c r="C31955" s="49" t="s">
        <v>215</v>
      </c>
    </row>
    <row r="31956" spans="2:3" hidden="1">
      <c r="B31956" s="49" t="s">
        <v>29992</v>
      </c>
      <c r="C31956" s="49" t="s">
        <v>215</v>
      </c>
    </row>
    <row r="31957" spans="2:3" hidden="1">
      <c r="B31957" s="49" t="s">
        <v>29993</v>
      </c>
      <c r="C31957" s="49" t="s">
        <v>215</v>
      </c>
    </row>
    <row r="31958" spans="2:3" hidden="1">
      <c r="B31958" s="49" t="s">
        <v>29994</v>
      </c>
      <c r="C31958" s="49" t="s">
        <v>215</v>
      </c>
    </row>
    <row r="31959" spans="2:3" hidden="1">
      <c r="B31959" s="49" t="s">
        <v>29995</v>
      </c>
      <c r="C31959" s="49" t="s">
        <v>215</v>
      </c>
    </row>
    <row r="31960" spans="2:3" hidden="1">
      <c r="B31960" s="49" t="s">
        <v>29996</v>
      </c>
      <c r="C31960" s="49" t="s">
        <v>215</v>
      </c>
    </row>
    <row r="31961" spans="2:3" hidden="1">
      <c r="B31961" s="49" t="s">
        <v>29997</v>
      </c>
      <c r="C31961" s="49" t="s">
        <v>215</v>
      </c>
    </row>
    <row r="31962" spans="2:3" hidden="1">
      <c r="B31962" s="49" t="s">
        <v>29998</v>
      </c>
      <c r="C31962" s="49" t="s">
        <v>215</v>
      </c>
    </row>
    <row r="31963" spans="2:3" hidden="1">
      <c r="B31963" s="49" t="s">
        <v>29999</v>
      </c>
      <c r="C31963" s="49" t="s">
        <v>215</v>
      </c>
    </row>
    <row r="31964" spans="2:3" hidden="1">
      <c r="B31964" s="49" t="s">
        <v>30000</v>
      </c>
      <c r="C31964" s="49" t="s">
        <v>215</v>
      </c>
    </row>
    <row r="31965" spans="2:3" hidden="1">
      <c r="B31965" s="49" t="s">
        <v>30001</v>
      </c>
      <c r="C31965" s="49" t="s">
        <v>215</v>
      </c>
    </row>
    <row r="31966" spans="2:3" hidden="1">
      <c r="B31966" s="49" t="s">
        <v>30002</v>
      </c>
      <c r="C31966" s="49" t="s">
        <v>215</v>
      </c>
    </row>
    <row r="31967" spans="2:3" hidden="1">
      <c r="B31967" s="49" t="s">
        <v>30003</v>
      </c>
      <c r="C31967" s="49" t="s">
        <v>215</v>
      </c>
    </row>
    <row r="31968" spans="2:3" hidden="1">
      <c r="B31968" s="49" t="s">
        <v>30004</v>
      </c>
      <c r="C31968" s="49" t="s">
        <v>215</v>
      </c>
    </row>
    <row r="31969" spans="2:3" hidden="1">
      <c r="B31969" s="49" t="s">
        <v>30005</v>
      </c>
      <c r="C31969" s="49" t="s">
        <v>215</v>
      </c>
    </row>
    <row r="31970" spans="2:3" hidden="1">
      <c r="B31970" s="49" t="s">
        <v>30006</v>
      </c>
      <c r="C31970" s="49" t="s">
        <v>215</v>
      </c>
    </row>
    <row r="31971" spans="2:3" hidden="1">
      <c r="B31971" s="49" t="s">
        <v>30007</v>
      </c>
      <c r="C31971" s="49" t="s">
        <v>215</v>
      </c>
    </row>
    <row r="31972" spans="2:3" hidden="1">
      <c r="B31972" s="49" t="s">
        <v>30008</v>
      </c>
      <c r="C31972" s="49" t="s">
        <v>215</v>
      </c>
    </row>
    <row r="31973" spans="2:3" hidden="1">
      <c r="B31973" s="49" t="s">
        <v>30009</v>
      </c>
      <c r="C31973" s="49" t="s">
        <v>215</v>
      </c>
    </row>
    <row r="31974" spans="2:3" hidden="1">
      <c r="B31974" s="49" t="s">
        <v>30010</v>
      </c>
      <c r="C31974" s="49" t="s">
        <v>215</v>
      </c>
    </row>
    <row r="31975" spans="2:3" hidden="1">
      <c r="B31975" s="49" t="s">
        <v>30011</v>
      </c>
      <c r="C31975" s="49" t="s">
        <v>214</v>
      </c>
    </row>
    <row r="31976" spans="2:3" hidden="1">
      <c r="B31976" s="49" t="s">
        <v>30012</v>
      </c>
      <c r="C31976" s="49" t="s">
        <v>215</v>
      </c>
    </row>
    <row r="31977" spans="2:3" hidden="1">
      <c r="B31977" s="49" t="s">
        <v>30013</v>
      </c>
      <c r="C31977" s="49" t="s">
        <v>215</v>
      </c>
    </row>
    <row r="31978" spans="2:3" hidden="1">
      <c r="B31978" s="49" t="s">
        <v>30014</v>
      </c>
      <c r="C31978" s="49" t="s">
        <v>215</v>
      </c>
    </row>
    <row r="31979" spans="2:3" hidden="1">
      <c r="B31979" s="49" t="s">
        <v>30015</v>
      </c>
      <c r="C31979" s="49" t="s">
        <v>215</v>
      </c>
    </row>
    <row r="31980" spans="2:3" hidden="1">
      <c r="B31980" s="49" t="s">
        <v>30016</v>
      </c>
      <c r="C31980" s="49" t="s">
        <v>215</v>
      </c>
    </row>
    <row r="31981" spans="2:3" hidden="1">
      <c r="B31981" s="49" t="s">
        <v>30017</v>
      </c>
      <c r="C31981" s="49" t="s">
        <v>215</v>
      </c>
    </row>
    <row r="31982" spans="2:3" hidden="1">
      <c r="B31982" s="49" t="s">
        <v>30018</v>
      </c>
      <c r="C31982" s="49" t="s">
        <v>215</v>
      </c>
    </row>
    <row r="31983" spans="2:3" hidden="1">
      <c r="B31983" s="49" t="s">
        <v>30019</v>
      </c>
      <c r="C31983" s="49" t="s">
        <v>215</v>
      </c>
    </row>
    <row r="31984" spans="2:3" hidden="1">
      <c r="B31984" s="49" t="s">
        <v>30020</v>
      </c>
      <c r="C31984" s="49" t="s">
        <v>215</v>
      </c>
    </row>
    <row r="31985" spans="2:3" hidden="1">
      <c r="B31985" s="49" t="s">
        <v>30021</v>
      </c>
      <c r="C31985" s="49" t="s">
        <v>215</v>
      </c>
    </row>
    <row r="31986" spans="2:3" hidden="1">
      <c r="B31986" s="49" t="s">
        <v>30022</v>
      </c>
      <c r="C31986" s="49" t="s">
        <v>215</v>
      </c>
    </row>
    <row r="31987" spans="2:3" hidden="1">
      <c r="B31987" s="49" t="s">
        <v>30023</v>
      </c>
      <c r="C31987" s="49" t="s">
        <v>215</v>
      </c>
    </row>
    <row r="31988" spans="2:3" hidden="1">
      <c r="B31988" s="49" t="s">
        <v>30024</v>
      </c>
      <c r="C31988" s="49" t="s">
        <v>215</v>
      </c>
    </row>
    <row r="31989" spans="2:3" hidden="1">
      <c r="B31989" s="49" t="s">
        <v>30025</v>
      </c>
      <c r="C31989" s="49" t="s">
        <v>215</v>
      </c>
    </row>
    <row r="31990" spans="2:3" hidden="1">
      <c r="B31990" s="49" t="s">
        <v>30026</v>
      </c>
      <c r="C31990" s="49" t="s">
        <v>215</v>
      </c>
    </row>
    <row r="31991" spans="2:3" hidden="1">
      <c r="B31991" s="49" t="s">
        <v>30027</v>
      </c>
      <c r="C31991" s="49" t="s">
        <v>215</v>
      </c>
    </row>
    <row r="31992" spans="2:3" hidden="1">
      <c r="B31992" s="49" t="s">
        <v>30028</v>
      </c>
      <c r="C31992" s="49" t="s">
        <v>215</v>
      </c>
    </row>
    <row r="31993" spans="2:3" hidden="1">
      <c r="B31993" s="49" t="s">
        <v>30029</v>
      </c>
      <c r="C31993" s="49" t="s">
        <v>215</v>
      </c>
    </row>
    <row r="31994" spans="2:3" hidden="1">
      <c r="B31994" s="49" t="s">
        <v>30030</v>
      </c>
      <c r="C31994" s="49" t="s">
        <v>215</v>
      </c>
    </row>
    <row r="31995" spans="2:3" hidden="1">
      <c r="B31995" s="49" t="s">
        <v>30031</v>
      </c>
      <c r="C31995" s="49" t="s">
        <v>215</v>
      </c>
    </row>
    <row r="31996" spans="2:3" hidden="1">
      <c r="B31996" s="49" t="s">
        <v>30032</v>
      </c>
      <c r="C31996" s="49" t="s">
        <v>215</v>
      </c>
    </row>
    <row r="31997" spans="2:3" hidden="1">
      <c r="B31997" s="49" t="s">
        <v>30033</v>
      </c>
      <c r="C31997" s="49" t="s">
        <v>215</v>
      </c>
    </row>
    <row r="31998" spans="2:3" hidden="1">
      <c r="B31998" s="49" t="s">
        <v>30034</v>
      </c>
      <c r="C31998" s="49" t="s">
        <v>215</v>
      </c>
    </row>
    <row r="31999" spans="2:3" hidden="1">
      <c r="B31999" s="49" t="s">
        <v>30035</v>
      </c>
      <c r="C31999" s="49" t="s">
        <v>215</v>
      </c>
    </row>
    <row r="32000" spans="2:3" hidden="1">
      <c r="B32000" s="49" t="s">
        <v>30036</v>
      </c>
      <c r="C32000" s="49" t="s">
        <v>215</v>
      </c>
    </row>
    <row r="32001" spans="2:3" hidden="1">
      <c r="B32001" s="49" t="s">
        <v>30037</v>
      </c>
      <c r="C32001" s="49" t="s">
        <v>215</v>
      </c>
    </row>
    <row r="32002" spans="2:3" hidden="1">
      <c r="B32002" s="49" t="s">
        <v>30038</v>
      </c>
      <c r="C32002" s="49" t="s">
        <v>215</v>
      </c>
    </row>
    <row r="32003" spans="2:3" hidden="1">
      <c r="B32003" s="49" t="s">
        <v>30039</v>
      </c>
      <c r="C32003" s="49" t="s">
        <v>215</v>
      </c>
    </row>
    <row r="32004" spans="2:3" hidden="1">
      <c r="B32004" s="49" t="s">
        <v>30040</v>
      </c>
      <c r="C32004" s="49" t="s">
        <v>215</v>
      </c>
    </row>
    <row r="32005" spans="2:3" hidden="1">
      <c r="B32005" s="49" t="s">
        <v>30041</v>
      </c>
      <c r="C32005" s="49" t="s">
        <v>215</v>
      </c>
    </row>
    <row r="32006" spans="2:3" hidden="1">
      <c r="B32006" s="49" t="s">
        <v>30042</v>
      </c>
      <c r="C32006" s="49" t="s">
        <v>215</v>
      </c>
    </row>
    <row r="32007" spans="2:3" hidden="1">
      <c r="B32007" s="49" t="s">
        <v>30043</v>
      </c>
      <c r="C32007" s="49" t="s">
        <v>215</v>
      </c>
    </row>
    <row r="32008" spans="2:3" hidden="1">
      <c r="B32008" s="49" t="s">
        <v>30044</v>
      </c>
      <c r="C32008" s="49" t="s">
        <v>215</v>
      </c>
    </row>
    <row r="32009" spans="2:3" hidden="1">
      <c r="B32009" s="49" t="s">
        <v>30045</v>
      </c>
      <c r="C32009" s="49" t="s">
        <v>215</v>
      </c>
    </row>
    <row r="32010" spans="2:3" hidden="1">
      <c r="B32010" s="49" t="s">
        <v>30046</v>
      </c>
      <c r="C32010" s="49" t="s">
        <v>215</v>
      </c>
    </row>
    <row r="32011" spans="2:3" hidden="1">
      <c r="B32011" s="49" t="s">
        <v>30047</v>
      </c>
      <c r="C32011" s="49" t="s">
        <v>215</v>
      </c>
    </row>
    <row r="32012" spans="2:3" hidden="1">
      <c r="B32012" s="49" t="s">
        <v>30048</v>
      </c>
      <c r="C32012" s="49" t="s">
        <v>215</v>
      </c>
    </row>
    <row r="32013" spans="2:3" hidden="1">
      <c r="B32013" s="49" t="s">
        <v>30049</v>
      </c>
      <c r="C32013" s="49" t="s">
        <v>215</v>
      </c>
    </row>
    <row r="32014" spans="2:3" hidden="1">
      <c r="B32014" s="49" t="s">
        <v>30050</v>
      </c>
      <c r="C32014" s="49" t="s">
        <v>215</v>
      </c>
    </row>
    <row r="32015" spans="2:3" hidden="1">
      <c r="B32015" s="49" t="s">
        <v>30051</v>
      </c>
      <c r="C32015" s="49" t="s">
        <v>215</v>
      </c>
    </row>
    <row r="32016" spans="2:3" hidden="1">
      <c r="B32016" s="49" t="s">
        <v>30052</v>
      </c>
      <c r="C32016" s="49" t="s">
        <v>215</v>
      </c>
    </row>
    <row r="32017" spans="2:3" hidden="1">
      <c r="B32017" s="49" t="s">
        <v>30053</v>
      </c>
      <c r="C32017" s="49" t="s">
        <v>215</v>
      </c>
    </row>
    <row r="32018" spans="2:3" hidden="1">
      <c r="B32018" s="49" t="s">
        <v>30054</v>
      </c>
      <c r="C32018" s="49" t="s">
        <v>215</v>
      </c>
    </row>
    <row r="32019" spans="2:3" hidden="1">
      <c r="B32019" s="49" t="s">
        <v>30055</v>
      </c>
      <c r="C32019" s="49" t="s">
        <v>215</v>
      </c>
    </row>
    <row r="32020" spans="2:3" hidden="1">
      <c r="B32020" s="49" t="s">
        <v>30056</v>
      </c>
      <c r="C32020" s="49" t="s">
        <v>215</v>
      </c>
    </row>
    <row r="32021" spans="2:3" hidden="1">
      <c r="B32021" s="49" t="s">
        <v>30057</v>
      </c>
      <c r="C32021" s="49" t="s">
        <v>215</v>
      </c>
    </row>
    <row r="32022" spans="2:3" hidden="1">
      <c r="B32022" s="49" t="s">
        <v>30058</v>
      </c>
      <c r="C32022" s="49" t="s">
        <v>215</v>
      </c>
    </row>
    <row r="32023" spans="2:3" hidden="1">
      <c r="B32023" s="49" t="s">
        <v>30059</v>
      </c>
      <c r="C32023" s="49" t="s">
        <v>215</v>
      </c>
    </row>
    <row r="32024" spans="2:3" hidden="1">
      <c r="B32024" s="49" t="s">
        <v>30060</v>
      </c>
      <c r="C32024" s="49" t="s">
        <v>215</v>
      </c>
    </row>
    <row r="32025" spans="2:3" hidden="1">
      <c r="B32025" s="49" t="s">
        <v>30061</v>
      </c>
      <c r="C32025" s="49" t="s">
        <v>215</v>
      </c>
    </row>
    <row r="32026" spans="2:3" hidden="1">
      <c r="B32026" s="49" t="s">
        <v>30062</v>
      </c>
      <c r="C32026" s="49" t="s">
        <v>215</v>
      </c>
    </row>
    <row r="32027" spans="2:3" hidden="1">
      <c r="B32027" s="49" t="s">
        <v>30063</v>
      </c>
      <c r="C32027" s="49" t="s">
        <v>215</v>
      </c>
    </row>
    <row r="32028" spans="2:3" hidden="1">
      <c r="B32028" s="49" t="s">
        <v>30064</v>
      </c>
      <c r="C32028" s="49" t="s">
        <v>215</v>
      </c>
    </row>
    <row r="32029" spans="2:3" hidden="1">
      <c r="B32029" s="49" t="s">
        <v>30065</v>
      </c>
      <c r="C32029" s="49" t="s">
        <v>216</v>
      </c>
    </row>
    <row r="32030" spans="2:3" hidden="1">
      <c r="B32030" s="49" t="s">
        <v>30066</v>
      </c>
      <c r="C32030" s="49" t="s">
        <v>216</v>
      </c>
    </row>
    <row r="32031" spans="2:3" hidden="1">
      <c r="B32031" s="49" t="s">
        <v>30067</v>
      </c>
      <c r="C32031" s="49" t="s">
        <v>216</v>
      </c>
    </row>
    <row r="32032" spans="2:3" hidden="1">
      <c r="B32032" s="49" t="s">
        <v>30068</v>
      </c>
      <c r="C32032" s="49" t="s">
        <v>215</v>
      </c>
    </row>
    <row r="32033" spans="2:3" hidden="1">
      <c r="B32033" s="49" t="s">
        <v>30069</v>
      </c>
      <c r="C32033" s="49" t="s">
        <v>215</v>
      </c>
    </row>
    <row r="32034" spans="2:3" hidden="1">
      <c r="B32034" s="49" t="s">
        <v>30070</v>
      </c>
      <c r="C32034" s="49" t="s">
        <v>215</v>
      </c>
    </row>
    <row r="32035" spans="2:3" hidden="1">
      <c r="B32035" s="49" t="s">
        <v>30071</v>
      </c>
      <c r="C32035" s="49" t="s">
        <v>215</v>
      </c>
    </row>
    <row r="32036" spans="2:3" hidden="1">
      <c r="B32036" s="49" t="s">
        <v>30072</v>
      </c>
      <c r="C32036" s="49" t="s">
        <v>215</v>
      </c>
    </row>
    <row r="32037" spans="2:3" hidden="1">
      <c r="B32037" s="49" t="s">
        <v>30073</v>
      </c>
      <c r="C32037" s="49" t="s">
        <v>215</v>
      </c>
    </row>
    <row r="32038" spans="2:3" hidden="1">
      <c r="B32038" s="49" t="s">
        <v>30074</v>
      </c>
      <c r="C32038" s="49" t="s">
        <v>216</v>
      </c>
    </row>
    <row r="32039" spans="2:3" hidden="1">
      <c r="B32039" s="49" t="s">
        <v>30075</v>
      </c>
      <c r="C32039" s="49" t="s">
        <v>216</v>
      </c>
    </row>
    <row r="32040" spans="2:3" hidden="1">
      <c r="B32040" s="49" t="s">
        <v>30076</v>
      </c>
      <c r="C32040" s="49" t="s">
        <v>216</v>
      </c>
    </row>
    <row r="32041" spans="2:3" hidden="1">
      <c r="B32041" s="49" t="s">
        <v>30077</v>
      </c>
      <c r="C32041" s="49" t="s">
        <v>215</v>
      </c>
    </row>
    <row r="32042" spans="2:3" hidden="1">
      <c r="B32042" s="49" t="s">
        <v>30078</v>
      </c>
      <c r="C32042" s="49" t="s">
        <v>215</v>
      </c>
    </row>
    <row r="32043" spans="2:3" hidden="1">
      <c r="B32043" s="49" t="s">
        <v>30079</v>
      </c>
      <c r="C32043" s="49" t="s">
        <v>215</v>
      </c>
    </row>
    <row r="32044" spans="2:3" hidden="1">
      <c r="B32044" s="49" t="s">
        <v>30080</v>
      </c>
      <c r="C32044" s="49" t="s">
        <v>215</v>
      </c>
    </row>
    <row r="32045" spans="2:3" hidden="1">
      <c r="B32045" s="49" t="s">
        <v>30081</v>
      </c>
      <c r="C32045" s="49" t="s">
        <v>215</v>
      </c>
    </row>
    <row r="32046" spans="2:3" hidden="1">
      <c r="B32046" s="49" t="s">
        <v>30082</v>
      </c>
      <c r="C32046" s="49" t="s">
        <v>215</v>
      </c>
    </row>
    <row r="32047" spans="2:3" hidden="1">
      <c r="B32047" s="49" t="s">
        <v>30083</v>
      </c>
      <c r="C32047" s="49" t="s">
        <v>216</v>
      </c>
    </row>
    <row r="32048" spans="2:3" hidden="1">
      <c r="B32048" s="49" t="s">
        <v>30084</v>
      </c>
      <c r="C32048" s="49" t="s">
        <v>216</v>
      </c>
    </row>
    <row r="32049" spans="2:3" hidden="1">
      <c r="B32049" s="49" t="s">
        <v>30085</v>
      </c>
      <c r="C32049" s="49" t="s">
        <v>216</v>
      </c>
    </row>
    <row r="32050" spans="2:3" hidden="1">
      <c r="B32050" s="49" t="s">
        <v>30086</v>
      </c>
      <c r="C32050" s="49" t="s">
        <v>215</v>
      </c>
    </row>
    <row r="32051" spans="2:3" hidden="1">
      <c r="B32051" s="49" t="s">
        <v>30087</v>
      </c>
      <c r="C32051" s="49" t="s">
        <v>215</v>
      </c>
    </row>
    <row r="32052" spans="2:3" hidden="1">
      <c r="B32052" s="49" t="s">
        <v>30088</v>
      </c>
      <c r="C32052" s="49" t="s">
        <v>215</v>
      </c>
    </row>
    <row r="32053" spans="2:3" hidden="1">
      <c r="B32053" s="49" t="s">
        <v>30089</v>
      </c>
      <c r="C32053" s="49" t="s">
        <v>215</v>
      </c>
    </row>
    <row r="32054" spans="2:3" hidden="1">
      <c r="B32054" s="49" t="s">
        <v>30090</v>
      </c>
      <c r="C32054" s="49" t="s">
        <v>215</v>
      </c>
    </row>
    <row r="32055" spans="2:3" hidden="1">
      <c r="B32055" s="49" t="s">
        <v>30091</v>
      </c>
      <c r="C32055" s="49" t="s">
        <v>215</v>
      </c>
    </row>
    <row r="32056" spans="2:3" hidden="1">
      <c r="B32056" s="49" t="s">
        <v>30092</v>
      </c>
      <c r="C32056" s="49" t="s">
        <v>211</v>
      </c>
    </row>
    <row r="32057" spans="2:3" hidden="1">
      <c r="B32057" s="49" t="s">
        <v>30093</v>
      </c>
      <c r="C32057" s="49" t="s">
        <v>211</v>
      </c>
    </row>
    <row r="32058" spans="2:3" hidden="1">
      <c r="B32058" s="49" t="s">
        <v>30094</v>
      </c>
      <c r="C32058" s="49" t="s">
        <v>211</v>
      </c>
    </row>
    <row r="32059" spans="2:3" hidden="1">
      <c r="B32059" s="49" t="s">
        <v>30095</v>
      </c>
      <c r="C32059" s="49" t="s">
        <v>210</v>
      </c>
    </row>
    <row r="32060" spans="2:3" hidden="1">
      <c r="B32060" s="49" t="s">
        <v>30096</v>
      </c>
      <c r="C32060" s="49" t="s">
        <v>210</v>
      </c>
    </row>
    <row r="32061" spans="2:3" hidden="1">
      <c r="B32061" s="49" t="s">
        <v>30097</v>
      </c>
      <c r="C32061" s="49" t="s">
        <v>210</v>
      </c>
    </row>
    <row r="32062" spans="2:3" hidden="1">
      <c r="B32062" s="49" t="s">
        <v>30098</v>
      </c>
      <c r="C32062" s="49" t="s">
        <v>210</v>
      </c>
    </row>
    <row r="32063" spans="2:3" hidden="1">
      <c r="B32063" s="49" t="s">
        <v>30099</v>
      </c>
      <c r="C32063" s="49" t="s">
        <v>210</v>
      </c>
    </row>
    <row r="32064" spans="2:3" hidden="1">
      <c r="B32064" s="49" t="s">
        <v>30100</v>
      </c>
      <c r="C32064" s="49" t="s">
        <v>210</v>
      </c>
    </row>
    <row r="32065" spans="2:3" hidden="1">
      <c r="B32065" s="49" t="s">
        <v>30101</v>
      </c>
      <c r="C32065" s="49" t="s">
        <v>211</v>
      </c>
    </row>
    <row r="32066" spans="2:3" hidden="1">
      <c r="B32066" s="49" t="s">
        <v>30102</v>
      </c>
      <c r="C32066" s="49" t="s">
        <v>210</v>
      </c>
    </row>
    <row r="32067" spans="2:3" hidden="1">
      <c r="B32067" s="49" t="s">
        <v>30103</v>
      </c>
      <c r="C32067" s="49" t="s">
        <v>210</v>
      </c>
    </row>
    <row r="32068" spans="2:3" hidden="1">
      <c r="B32068" s="49" t="s">
        <v>30104</v>
      </c>
      <c r="C32068" s="49" t="s">
        <v>210</v>
      </c>
    </row>
    <row r="32069" spans="2:3" hidden="1">
      <c r="B32069" s="49" t="s">
        <v>30105</v>
      </c>
      <c r="C32069" s="49" t="s">
        <v>210</v>
      </c>
    </row>
    <row r="32070" spans="2:3" hidden="1">
      <c r="B32070" s="49" t="s">
        <v>30106</v>
      </c>
      <c r="C32070" s="49" t="s">
        <v>210</v>
      </c>
    </row>
    <row r="32071" spans="2:3" hidden="1">
      <c r="B32071" s="49" t="s">
        <v>30107</v>
      </c>
      <c r="C32071" s="49" t="s">
        <v>210</v>
      </c>
    </row>
    <row r="32072" spans="2:3" hidden="1">
      <c r="B32072" s="49" t="s">
        <v>30108</v>
      </c>
      <c r="C32072" s="49" t="s">
        <v>210</v>
      </c>
    </row>
    <row r="32073" spans="2:3" hidden="1">
      <c r="B32073" s="49" t="s">
        <v>30109</v>
      </c>
      <c r="C32073" s="49" t="s">
        <v>210</v>
      </c>
    </row>
    <row r="32074" spans="2:3" hidden="1">
      <c r="B32074" s="49" t="s">
        <v>30110</v>
      </c>
      <c r="C32074" s="49" t="s">
        <v>211</v>
      </c>
    </row>
    <row r="32075" spans="2:3" hidden="1">
      <c r="B32075" s="49" t="s">
        <v>30111</v>
      </c>
      <c r="C32075" s="49" t="s">
        <v>210</v>
      </c>
    </row>
    <row r="32076" spans="2:3" hidden="1">
      <c r="B32076" s="49" t="s">
        <v>30112</v>
      </c>
      <c r="C32076" s="49" t="s">
        <v>210</v>
      </c>
    </row>
    <row r="32077" spans="2:3" hidden="1">
      <c r="B32077" s="49" t="s">
        <v>30113</v>
      </c>
      <c r="C32077" s="49" t="s">
        <v>210</v>
      </c>
    </row>
    <row r="32078" spans="2:3" hidden="1">
      <c r="B32078" s="49" t="s">
        <v>30114</v>
      </c>
      <c r="C32078" s="49" t="s">
        <v>210</v>
      </c>
    </row>
    <row r="32079" spans="2:3" hidden="1">
      <c r="B32079" s="49" t="s">
        <v>30115</v>
      </c>
      <c r="C32079" s="49" t="s">
        <v>210</v>
      </c>
    </row>
    <row r="32080" spans="2:3" hidden="1">
      <c r="B32080" s="49" t="s">
        <v>30116</v>
      </c>
      <c r="C32080" s="49" t="s">
        <v>210</v>
      </c>
    </row>
    <row r="32081" spans="2:3" hidden="1">
      <c r="B32081" s="49" t="s">
        <v>30117</v>
      </c>
      <c r="C32081" s="49" t="s">
        <v>210</v>
      </c>
    </row>
    <row r="32082" spans="2:3" hidden="1">
      <c r="B32082" s="49" t="s">
        <v>30118</v>
      </c>
      <c r="C32082" s="49" t="s">
        <v>210</v>
      </c>
    </row>
    <row r="32083" spans="2:3" hidden="1">
      <c r="B32083" s="49" t="s">
        <v>30119</v>
      </c>
      <c r="C32083" s="49" t="s">
        <v>211</v>
      </c>
    </row>
    <row r="32084" spans="2:3" hidden="1">
      <c r="B32084" s="49" t="s">
        <v>30120</v>
      </c>
      <c r="C32084" s="49" t="s">
        <v>211</v>
      </c>
    </row>
    <row r="32085" spans="2:3" hidden="1">
      <c r="B32085" s="49" t="s">
        <v>30121</v>
      </c>
      <c r="C32085" s="49" t="s">
        <v>211</v>
      </c>
    </row>
    <row r="32086" spans="2:3" hidden="1">
      <c r="B32086" s="49" t="s">
        <v>30122</v>
      </c>
      <c r="C32086" s="49" t="s">
        <v>210</v>
      </c>
    </row>
    <row r="32087" spans="2:3" hidden="1">
      <c r="B32087" s="49" t="s">
        <v>30123</v>
      </c>
      <c r="C32087" s="49" t="s">
        <v>210</v>
      </c>
    </row>
    <row r="32088" spans="2:3" hidden="1">
      <c r="B32088" s="49" t="s">
        <v>30124</v>
      </c>
      <c r="C32088" s="49" t="s">
        <v>210</v>
      </c>
    </row>
    <row r="32089" spans="2:3" hidden="1">
      <c r="B32089" s="49" t="s">
        <v>30125</v>
      </c>
      <c r="C32089" s="49" t="s">
        <v>210</v>
      </c>
    </row>
    <row r="32090" spans="2:3" hidden="1">
      <c r="B32090" s="49" t="s">
        <v>30126</v>
      </c>
      <c r="C32090" s="49" t="s">
        <v>210</v>
      </c>
    </row>
    <row r="32091" spans="2:3" hidden="1">
      <c r="B32091" s="49" t="s">
        <v>30127</v>
      </c>
      <c r="C32091" s="49" t="s">
        <v>210</v>
      </c>
    </row>
    <row r="32092" spans="2:3" hidden="1">
      <c r="B32092" s="49" t="s">
        <v>30128</v>
      </c>
      <c r="C32092" s="49" t="s">
        <v>211</v>
      </c>
    </row>
    <row r="32093" spans="2:3" hidden="1">
      <c r="B32093" s="49" t="s">
        <v>30129</v>
      </c>
      <c r="C32093" s="49" t="s">
        <v>211</v>
      </c>
    </row>
    <row r="32094" spans="2:3" hidden="1">
      <c r="B32094" s="49" t="s">
        <v>30130</v>
      </c>
      <c r="C32094" s="49" t="s">
        <v>211</v>
      </c>
    </row>
    <row r="32095" spans="2:3" hidden="1">
      <c r="B32095" s="49" t="s">
        <v>30131</v>
      </c>
      <c r="C32095" s="49" t="s">
        <v>210</v>
      </c>
    </row>
    <row r="32096" spans="2:3" hidden="1">
      <c r="B32096" s="49" t="s">
        <v>30132</v>
      </c>
      <c r="C32096" s="49" t="s">
        <v>210</v>
      </c>
    </row>
    <row r="32097" spans="2:3" hidden="1">
      <c r="B32097" s="49" t="s">
        <v>30133</v>
      </c>
      <c r="C32097" s="49" t="s">
        <v>210</v>
      </c>
    </row>
    <row r="32098" spans="2:3" hidden="1">
      <c r="B32098" s="49" t="s">
        <v>30134</v>
      </c>
      <c r="C32098" s="49" t="s">
        <v>210</v>
      </c>
    </row>
    <row r="32099" spans="2:3" hidden="1">
      <c r="B32099" s="49" t="s">
        <v>30135</v>
      </c>
      <c r="C32099" s="49" t="s">
        <v>210</v>
      </c>
    </row>
    <row r="32100" spans="2:3" hidden="1">
      <c r="B32100" s="49" t="s">
        <v>30136</v>
      </c>
      <c r="C32100" s="49" t="s">
        <v>210</v>
      </c>
    </row>
    <row r="32101" spans="2:3" hidden="1">
      <c r="B32101" s="49" t="s">
        <v>30137</v>
      </c>
      <c r="C32101" s="49" t="s">
        <v>211</v>
      </c>
    </row>
    <row r="32102" spans="2:3" hidden="1">
      <c r="B32102" s="49" t="s">
        <v>30138</v>
      </c>
      <c r="C32102" s="49" t="s">
        <v>211</v>
      </c>
    </row>
    <row r="32103" spans="2:3" hidden="1">
      <c r="B32103" s="49" t="s">
        <v>30139</v>
      </c>
      <c r="C32103" s="49" t="s">
        <v>211</v>
      </c>
    </row>
    <row r="32104" spans="2:3" hidden="1">
      <c r="B32104" s="49" t="s">
        <v>30140</v>
      </c>
      <c r="C32104" s="49" t="s">
        <v>210</v>
      </c>
    </row>
    <row r="32105" spans="2:3" hidden="1">
      <c r="B32105" s="49" t="s">
        <v>30141</v>
      </c>
      <c r="C32105" s="49" t="s">
        <v>210</v>
      </c>
    </row>
    <row r="32106" spans="2:3" hidden="1">
      <c r="B32106" s="49" t="s">
        <v>30142</v>
      </c>
      <c r="C32106" s="49" t="s">
        <v>210</v>
      </c>
    </row>
    <row r="32107" spans="2:3" hidden="1">
      <c r="B32107" s="49" t="s">
        <v>30143</v>
      </c>
      <c r="C32107" s="49" t="s">
        <v>210</v>
      </c>
    </row>
    <row r="32108" spans="2:3" hidden="1">
      <c r="B32108" s="49" t="s">
        <v>30144</v>
      </c>
      <c r="C32108" s="49" t="s">
        <v>210</v>
      </c>
    </row>
    <row r="32109" spans="2:3" hidden="1">
      <c r="B32109" s="49" t="s">
        <v>30145</v>
      </c>
      <c r="C32109" s="49" t="s">
        <v>210</v>
      </c>
    </row>
    <row r="32110" spans="2:3" hidden="1">
      <c r="B32110" s="49" t="s">
        <v>30146</v>
      </c>
      <c r="C32110" s="49" t="s">
        <v>211</v>
      </c>
    </row>
    <row r="32111" spans="2:3" hidden="1">
      <c r="B32111" s="49" t="s">
        <v>30147</v>
      </c>
      <c r="C32111" s="49" t="s">
        <v>211</v>
      </c>
    </row>
    <row r="32112" spans="2:3" hidden="1">
      <c r="B32112" s="49" t="s">
        <v>30148</v>
      </c>
      <c r="C32112" s="49" t="s">
        <v>211</v>
      </c>
    </row>
    <row r="32113" spans="2:3" hidden="1">
      <c r="B32113" s="49" t="s">
        <v>30149</v>
      </c>
      <c r="C32113" s="49" t="s">
        <v>211</v>
      </c>
    </row>
    <row r="32114" spans="2:3" hidden="1">
      <c r="B32114" s="49" t="s">
        <v>30150</v>
      </c>
      <c r="C32114" s="49" t="s">
        <v>211</v>
      </c>
    </row>
    <row r="32115" spans="2:3" hidden="1">
      <c r="B32115" s="49" t="s">
        <v>30151</v>
      </c>
      <c r="C32115" s="49" t="s">
        <v>211</v>
      </c>
    </row>
    <row r="32116" spans="2:3" hidden="1">
      <c r="B32116" s="49" t="s">
        <v>30152</v>
      </c>
      <c r="C32116" s="49" t="s">
        <v>210</v>
      </c>
    </row>
    <row r="32117" spans="2:3" hidden="1">
      <c r="B32117" s="49" t="s">
        <v>30153</v>
      </c>
      <c r="C32117" s="49" t="s">
        <v>210</v>
      </c>
    </row>
    <row r="32118" spans="2:3" hidden="1">
      <c r="B32118" s="49" t="s">
        <v>30154</v>
      </c>
      <c r="C32118" s="49" t="s">
        <v>210</v>
      </c>
    </row>
    <row r="32119" spans="2:3" hidden="1">
      <c r="B32119" s="49" t="s">
        <v>30155</v>
      </c>
      <c r="C32119" s="49" t="s">
        <v>211</v>
      </c>
    </row>
    <row r="32120" spans="2:3" hidden="1">
      <c r="B32120" s="49" t="s">
        <v>30156</v>
      </c>
      <c r="C32120" s="49" t="s">
        <v>211</v>
      </c>
    </row>
    <row r="32121" spans="2:3" hidden="1">
      <c r="B32121" s="49" t="s">
        <v>30157</v>
      </c>
      <c r="C32121" s="49" t="s">
        <v>211</v>
      </c>
    </row>
    <row r="32122" spans="2:3" hidden="1">
      <c r="B32122" s="49" t="s">
        <v>30158</v>
      </c>
      <c r="C32122" s="49" t="s">
        <v>211</v>
      </c>
    </row>
    <row r="32123" spans="2:3" hidden="1">
      <c r="B32123" s="49" t="s">
        <v>30159</v>
      </c>
      <c r="C32123" s="49" t="s">
        <v>211</v>
      </c>
    </row>
    <row r="32124" spans="2:3" hidden="1">
      <c r="B32124" s="49" t="s">
        <v>30160</v>
      </c>
      <c r="C32124" s="49" t="s">
        <v>211</v>
      </c>
    </row>
    <row r="32125" spans="2:3" hidden="1">
      <c r="B32125" s="49" t="s">
        <v>30161</v>
      </c>
      <c r="C32125" s="49" t="s">
        <v>210</v>
      </c>
    </row>
    <row r="32126" spans="2:3" hidden="1">
      <c r="B32126" s="49" t="s">
        <v>30162</v>
      </c>
      <c r="C32126" s="49" t="s">
        <v>210</v>
      </c>
    </row>
    <row r="32127" spans="2:3" hidden="1">
      <c r="B32127" s="49" t="s">
        <v>30163</v>
      </c>
      <c r="C32127" s="49" t="s">
        <v>210</v>
      </c>
    </row>
    <row r="32128" spans="2:3" hidden="1">
      <c r="B32128" s="49" t="s">
        <v>30164</v>
      </c>
      <c r="C32128" s="49" t="s">
        <v>211</v>
      </c>
    </row>
    <row r="32129" spans="2:3" hidden="1">
      <c r="B32129" s="49" t="s">
        <v>30165</v>
      </c>
      <c r="C32129" s="49" t="s">
        <v>211</v>
      </c>
    </row>
    <row r="32130" spans="2:3" hidden="1">
      <c r="B32130" s="49" t="s">
        <v>30166</v>
      </c>
      <c r="C32130" s="49" t="s">
        <v>211</v>
      </c>
    </row>
    <row r="32131" spans="2:3" hidden="1">
      <c r="B32131" s="49" t="s">
        <v>30167</v>
      </c>
      <c r="C32131" s="49" t="s">
        <v>211</v>
      </c>
    </row>
    <row r="32132" spans="2:3" hidden="1">
      <c r="B32132" s="49" t="s">
        <v>30168</v>
      </c>
      <c r="C32132" s="49" t="s">
        <v>211</v>
      </c>
    </row>
    <row r="32133" spans="2:3" hidden="1">
      <c r="B32133" s="49" t="s">
        <v>30169</v>
      </c>
      <c r="C32133" s="49" t="s">
        <v>211</v>
      </c>
    </row>
    <row r="32134" spans="2:3" hidden="1">
      <c r="B32134" s="49" t="s">
        <v>30170</v>
      </c>
      <c r="C32134" s="49" t="s">
        <v>210</v>
      </c>
    </row>
    <row r="32135" spans="2:3" hidden="1">
      <c r="B32135" s="49" t="s">
        <v>30171</v>
      </c>
      <c r="C32135" s="49" t="s">
        <v>210</v>
      </c>
    </row>
    <row r="32136" spans="2:3" hidden="1">
      <c r="B32136" s="49" t="s">
        <v>30172</v>
      </c>
      <c r="C32136" s="49" t="s">
        <v>210</v>
      </c>
    </row>
    <row r="32137" spans="2:3" hidden="1">
      <c r="B32137" s="49" t="s">
        <v>30173</v>
      </c>
      <c r="C32137" s="49" t="s">
        <v>208</v>
      </c>
    </row>
    <row r="32138" spans="2:3" hidden="1">
      <c r="B32138" s="49" t="s">
        <v>30174</v>
      </c>
      <c r="C32138" s="49" t="s">
        <v>208</v>
      </c>
    </row>
    <row r="32139" spans="2:3" hidden="1">
      <c r="B32139" s="49" t="s">
        <v>30175</v>
      </c>
      <c r="C32139" s="49" t="s">
        <v>208</v>
      </c>
    </row>
    <row r="32140" spans="2:3" hidden="1">
      <c r="B32140" s="49" t="s">
        <v>30176</v>
      </c>
      <c r="C32140" s="49" t="s">
        <v>208</v>
      </c>
    </row>
    <row r="32141" spans="2:3" hidden="1">
      <c r="B32141" s="49" t="s">
        <v>30177</v>
      </c>
      <c r="C32141" s="49" t="s">
        <v>208</v>
      </c>
    </row>
    <row r="32142" spans="2:3" hidden="1">
      <c r="B32142" s="49" t="s">
        <v>30178</v>
      </c>
      <c r="C32142" s="49" t="s">
        <v>208</v>
      </c>
    </row>
    <row r="32143" spans="2:3" hidden="1">
      <c r="B32143" s="49" t="s">
        <v>30179</v>
      </c>
      <c r="C32143" s="49" t="s">
        <v>208</v>
      </c>
    </row>
    <row r="32144" spans="2:3" hidden="1">
      <c r="B32144" s="49" t="s">
        <v>30180</v>
      </c>
      <c r="C32144" s="49" t="s">
        <v>208</v>
      </c>
    </row>
    <row r="32145" spans="2:3" hidden="1">
      <c r="B32145" s="49" t="s">
        <v>30181</v>
      </c>
      <c r="C32145" s="49" t="s">
        <v>208</v>
      </c>
    </row>
    <row r="32146" spans="2:3" hidden="1">
      <c r="B32146" s="49" t="s">
        <v>30182</v>
      </c>
      <c r="C32146" s="49" t="s">
        <v>208</v>
      </c>
    </row>
    <row r="32147" spans="2:3" hidden="1">
      <c r="B32147" s="49" t="s">
        <v>30183</v>
      </c>
      <c r="C32147" s="49" t="s">
        <v>208</v>
      </c>
    </row>
    <row r="32148" spans="2:3" hidden="1">
      <c r="B32148" s="49" t="s">
        <v>30184</v>
      </c>
      <c r="C32148" s="49" t="s">
        <v>208</v>
      </c>
    </row>
    <row r="32149" spans="2:3" hidden="1">
      <c r="B32149" s="49" t="s">
        <v>30185</v>
      </c>
      <c r="C32149" s="49" t="s">
        <v>208</v>
      </c>
    </row>
    <row r="32150" spans="2:3" hidden="1">
      <c r="B32150" s="49" t="s">
        <v>30186</v>
      </c>
      <c r="C32150" s="49" t="s">
        <v>208</v>
      </c>
    </row>
    <row r="32151" spans="2:3" hidden="1">
      <c r="B32151" s="49" t="s">
        <v>30187</v>
      </c>
      <c r="C32151" s="49" t="s">
        <v>208</v>
      </c>
    </row>
    <row r="32152" spans="2:3" hidden="1">
      <c r="B32152" s="49" t="s">
        <v>30188</v>
      </c>
      <c r="C32152" s="49" t="s">
        <v>208</v>
      </c>
    </row>
    <row r="32153" spans="2:3" hidden="1">
      <c r="B32153" s="49" t="s">
        <v>30189</v>
      </c>
      <c r="C32153" s="49" t="s">
        <v>208</v>
      </c>
    </row>
    <row r="32154" spans="2:3" hidden="1">
      <c r="B32154" s="49" t="s">
        <v>30190</v>
      </c>
      <c r="C32154" s="49" t="s">
        <v>208</v>
      </c>
    </row>
    <row r="32155" spans="2:3" hidden="1">
      <c r="B32155" s="49" t="s">
        <v>30191</v>
      </c>
      <c r="C32155" s="49" t="s">
        <v>208</v>
      </c>
    </row>
    <row r="32156" spans="2:3" hidden="1">
      <c r="B32156" s="49" t="s">
        <v>30192</v>
      </c>
      <c r="C32156" s="49" t="s">
        <v>208</v>
      </c>
    </row>
    <row r="32157" spans="2:3" hidden="1">
      <c r="B32157" s="49" t="s">
        <v>30193</v>
      </c>
      <c r="C32157" s="49" t="s">
        <v>208</v>
      </c>
    </row>
    <row r="32158" spans="2:3" hidden="1">
      <c r="B32158" s="49" t="s">
        <v>30194</v>
      </c>
      <c r="C32158" s="49" t="s">
        <v>208</v>
      </c>
    </row>
    <row r="32159" spans="2:3" hidden="1">
      <c r="B32159" s="49" t="s">
        <v>30195</v>
      </c>
      <c r="C32159" s="49" t="s">
        <v>208</v>
      </c>
    </row>
    <row r="32160" spans="2:3" hidden="1">
      <c r="B32160" s="49" t="s">
        <v>30196</v>
      </c>
      <c r="C32160" s="49" t="s">
        <v>208</v>
      </c>
    </row>
    <row r="32161" spans="2:3" hidden="1">
      <c r="B32161" s="49" t="s">
        <v>30197</v>
      </c>
      <c r="C32161" s="49" t="s">
        <v>208</v>
      </c>
    </row>
    <row r="32162" spans="2:3" hidden="1">
      <c r="B32162" s="49" t="s">
        <v>30198</v>
      </c>
      <c r="C32162" s="49" t="s">
        <v>208</v>
      </c>
    </row>
    <row r="32163" spans="2:3" hidden="1">
      <c r="B32163" s="49" t="s">
        <v>30199</v>
      </c>
      <c r="C32163" s="49" t="s">
        <v>208</v>
      </c>
    </row>
    <row r="32164" spans="2:3" hidden="1">
      <c r="B32164" s="49" t="s">
        <v>30200</v>
      </c>
      <c r="C32164" s="49" t="s">
        <v>208</v>
      </c>
    </row>
    <row r="32165" spans="2:3" hidden="1">
      <c r="B32165" s="49" t="s">
        <v>30201</v>
      </c>
      <c r="C32165" s="49" t="s">
        <v>208</v>
      </c>
    </row>
    <row r="32166" spans="2:3" hidden="1">
      <c r="B32166" s="49" t="s">
        <v>30202</v>
      </c>
      <c r="C32166" s="49" t="s">
        <v>208</v>
      </c>
    </row>
    <row r="32167" spans="2:3" hidden="1">
      <c r="B32167" s="49" t="s">
        <v>30203</v>
      </c>
      <c r="C32167" s="49" t="s">
        <v>208</v>
      </c>
    </row>
    <row r="32168" spans="2:3" hidden="1">
      <c r="B32168" s="49" t="s">
        <v>30204</v>
      </c>
      <c r="C32168" s="49" t="s">
        <v>208</v>
      </c>
    </row>
    <row r="32169" spans="2:3" hidden="1">
      <c r="B32169" s="49" t="s">
        <v>30205</v>
      </c>
      <c r="C32169" s="49" t="s">
        <v>208</v>
      </c>
    </row>
    <row r="32170" spans="2:3" hidden="1">
      <c r="B32170" s="49" t="s">
        <v>30206</v>
      </c>
      <c r="C32170" s="49" t="s">
        <v>208</v>
      </c>
    </row>
    <row r="32171" spans="2:3" hidden="1">
      <c r="B32171" s="49" t="s">
        <v>30207</v>
      </c>
      <c r="C32171" s="49" t="s">
        <v>208</v>
      </c>
    </row>
    <row r="32172" spans="2:3" hidden="1">
      <c r="B32172" s="49" t="s">
        <v>30208</v>
      </c>
      <c r="C32172" s="49" t="s">
        <v>208</v>
      </c>
    </row>
    <row r="32173" spans="2:3" hidden="1">
      <c r="B32173" s="49" t="s">
        <v>30209</v>
      </c>
      <c r="C32173" s="49" t="s">
        <v>208</v>
      </c>
    </row>
    <row r="32174" spans="2:3" hidden="1">
      <c r="B32174" s="49" t="s">
        <v>30210</v>
      </c>
      <c r="C32174" s="49" t="s">
        <v>208</v>
      </c>
    </row>
    <row r="32175" spans="2:3" hidden="1">
      <c r="B32175" s="49" t="s">
        <v>30211</v>
      </c>
      <c r="C32175" s="49" t="s">
        <v>208</v>
      </c>
    </row>
    <row r="32176" spans="2:3" hidden="1">
      <c r="B32176" s="49" t="s">
        <v>30212</v>
      </c>
      <c r="C32176" s="49" t="s">
        <v>208</v>
      </c>
    </row>
    <row r="32177" spans="2:3" hidden="1">
      <c r="B32177" s="49" t="s">
        <v>30213</v>
      </c>
      <c r="C32177" s="49" t="s">
        <v>208</v>
      </c>
    </row>
    <row r="32178" spans="2:3" hidden="1">
      <c r="B32178" s="49" t="s">
        <v>30214</v>
      </c>
      <c r="C32178" s="49" t="s">
        <v>208</v>
      </c>
    </row>
    <row r="32179" spans="2:3" hidden="1">
      <c r="B32179" s="49" t="s">
        <v>30215</v>
      </c>
      <c r="C32179" s="49" t="s">
        <v>208</v>
      </c>
    </row>
    <row r="32180" spans="2:3" hidden="1">
      <c r="B32180" s="49" t="s">
        <v>30216</v>
      </c>
      <c r="C32180" s="49" t="s">
        <v>208</v>
      </c>
    </row>
    <row r="32181" spans="2:3" hidden="1">
      <c r="B32181" s="49" t="s">
        <v>30217</v>
      </c>
      <c r="C32181" s="49" t="s">
        <v>208</v>
      </c>
    </row>
    <row r="32182" spans="2:3" hidden="1">
      <c r="B32182" s="49" t="s">
        <v>30218</v>
      </c>
      <c r="C32182" s="49" t="s">
        <v>208</v>
      </c>
    </row>
    <row r="32183" spans="2:3" hidden="1">
      <c r="B32183" s="49" t="s">
        <v>30219</v>
      </c>
      <c r="C32183" s="49" t="s">
        <v>208</v>
      </c>
    </row>
    <row r="32184" spans="2:3" hidden="1">
      <c r="B32184" s="49" t="s">
        <v>30220</v>
      </c>
      <c r="C32184" s="49" t="s">
        <v>208</v>
      </c>
    </row>
    <row r="32185" spans="2:3" hidden="1">
      <c r="B32185" s="49" t="s">
        <v>30221</v>
      </c>
      <c r="C32185" s="49" t="s">
        <v>208</v>
      </c>
    </row>
    <row r="32186" spans="2:3" hidden="1">
      <c r="B32186" s="49" t="s">
        <v>30222</v>
      </c>
      <c r="C32186" s="49" t="s">
        <v>208</v>
      </c>
    </row>
    <row r="32187" spans="2:3" hidden="1">
      <c r="B32187" s="49" t="s">
        <v>30223</v>
      </c>
      <c r="C32187" s="49" t="s">
        <v>208</v>
      </c>
    </row>
    <row r="32188" spans="2:3" hidden="1">
      <c r="B32188" s="49" t="s">
        <v>30224</v>
      </c>
      <c r="C32188" s="49" t="s">
        <v>208</v>
      </c>
    </row>
    <row r="32189" spans="2:3" hidden="1">
      <c r="B32189" s="49" t="s">
        <v>30225</v>
      </c>
      <c r="C32189" s="49" t="s">
        <v>208</v>
      </c>
    </row>
    <row r="32190" spans="2:3" hidden="1">
      <c r="B32190" s="49" t="s">
        <v>30226</v>
      </c>
      <c r="C32190" s="49" t="s">
        <v>208</v>
      </c>
    </row>
    <row r="32191" spans="2:3" hidden="1">
      <c r="B32191" s="49" t="s">
        <v>30227</v>
      </c>
      <c r="C32191" s="49" t="s">
        <v>208</v>
      </c>
    </row>
    <row r="32192" spans="2:3" hidden="1">
      <c r="B32192" s="49" t="s">
        <v>30228</v>
      </c>
      <c r="C32192" s="49" t="s">
        <v>208</v>
      </c>
    </row>
    <row r="32193" spans="2:3" hidden="1">
      <c r="B32193" s="49" t="s">
        <v>30229</v>
      </c>
      <c r="C32193" s="49" t="s">
        <v>208</v>
      </c>
    </row>
    <row r="32194" spans="2:3" hidden="1">
      <c r="B32194" s="49" t="s">
        <v>30230</v>
      </c>
      <c r="C32194" s="49" t="s">
        <v>208</v>
      </c>
    </row>
    <row r="32195" spans="2:3" hidden="1">
      <c r="B32195" s="49" t="s">
        <v>30231</v>
      </c>
      <c r="C32195" s="49" t="s">
        <v>208</v>
      </c>
    </row>
    <row r="32196" spans="2:3" hidden="1">
      <c r="B32196" s="49" t="s">
        <v>30232</v>
      </c>
      <c r="C32196" s="49" t="s">
        <v>208</v>
      </c>
    </row>
    <row r="32197" spans="2:3" hidden="1">
      <c r="B32197" s="49" t="s">
        <v>30233</v>
      </c>
      <c r="C32197" s="49" t="s">
        <v>208</v>
      </c>
    </row>
    <row r="32198" spans="2:3" hidden="1">
      <c r="B32198" s="49" t="s">
        <v>30234</v>
      </c>
      <c r="C32198" s="49" t="s">
        <v>208</v>
      </c>
    </row>
    <row r="32199" spans="2:3" hidden="1">
      <c r="B32199" s="49" t="s">
        <v>30235</v>
      </c>
      <c r="C32199" s="49" t="s">
        <v>208</v>
      </c>
    </row>
    <row r="32200" spans="2:3" hidden="1">
      <c r="B32200" s="49" t="s">
        <v>30236</v>
      </c>
      <c r="C32200" s="49" t="s">
        <v>208</v>
      </c>
    </row>
    <row r="32201" spans="2:3" hidden="1">
      <c r="B32201" s="49" t="s">
        <v>30237</v>
      </c>
      <c r="C32201" s="49" t="s">
        <v>208</v>
      </c>
    </row>
    <row r="32202" spans="2:3" hidden="1">
      <c r="B32202" s="49" t="s">
        <v>30238</v>
      </c>
      <c r="C32202" s="49" t="s">
        <v>208</v>
      </c>
    </row>
    <row r="32203" spans="2:3" hidden="1">
      <c r="B32203" s="49" t="s">
        <v>30239</v>
      </c>
      <c r="C32203" s="49" t="s">
        <v>208</v>
      </c>
    </row>
    <row r="32204" spans="2:3" hidden="1">
      <c r="B32204" s="49" t="s">
        <v>30240</v>
      </c>
      <c r="C32204" s="49" t="s">
        <v>208</v>
      </c>
    </row>
    <row r="32205" spans="2:3" hidden="1">
      <c r="B32205" s="49" t="s">
        <v>30241</v>
      </c>
      <c r="C32205" s="49" t="s">
        <v>208</v>
      </c>
    </row>
    <row r="32206" spans="2:3" hidden="1">
      <c r="B32206" s="49" t="s">
        <v>30242</v>
      </c>
      <c r="C32206" s="49" t="s">
        <v>208</v>
      </c>
    </row>
    <row r="32207" spans="2:3" hidden="1">
      <c r="B32207" s="49" t="s">
        <v>30243</v>
      </c>
      <c r="C32207" s="49" t="s">
        <v>208</v>
      </c>
    </row>
    <row r="32208" spans="2:3" hidden="1">
      <c r="B32208" s="49" t="s">
        <v>30244</v>
      </c>
      <c r="C32208" s="49" t="s">
        <v>208</v>
      </c>
    </row>
    <row r="32209" spans="2:3" hidden="1">
      <c r="B32209" s="49" t="s">
        <v>30245</v>
      </c>
      <c r="C32209" s="49" t="s">
        <v>208</v>
      </c>
    </row>
    <row r="32210" spans="2:3" hidden="1">
      <c r="B32210" s="49" t="s">
        <v>30246</v>
      </c>
      <c r="C32210" s="49" t="s">
        <v>208</v>
      </c>
    </row>
    <row r="32211" spans="2:3" hidden="1">
      <c r="B32211" s="49" t="s">
        <v>30247</v>
      </c>
      <c r="C32211" s="49" t="s">
        <v>208</v>
      </c>
    </row>
    <row r="32212" spans="2:3" hidden="1">
      <c r="B32212" s="49" t="s">
        <v>30248</v>
      </c>
      <c r="C32212" s="49" t="s">
        <v>208</v>
      </c>
    </row>
    <row r="32213" spans="2:3" hidden="1">
      <c r="B32213" s="49" t="s">
        <v>30249</v>
      </c>
      <c r="C32213" s="49" t="s">
        <v>208</v>
      </c>
    </row>
    <row r="32214" spans="2:3" hidden="1">
      <c r="B32214" s="49" t="s">
        <v>30250</v>
      </c>
      <c r="C32214" s="49" t="s">
        <v>208</v>
      </c>
    </row>
    <row r="32215" spans="2:3" hidden="1">
      <c r="B32215" s="49" t="s">
        <v>30251</v>
      </c>
      <c r="C32215" s="49" t="s">
        <v>208</v>
      </c>
    </row>
    <row r="32216" spans="2:3" hidden="1">
      <c r="B32216" s="49" t="s">
        <v>30252</v>
      </c>
      <c r="C32216" s="49" t="s">
        <v>208</v>
      </c>
    </row>
    <row r="32217" spans="2:3" hidden="1">
      <c r="B32217" s="49" t="s">
        <v>30253</v>
      </c>
      <c r="C32217" s="49" t="s">
        <v>208</v>
      </c>
    </row>
    <row r="32218" spans="2:3" hidden="1">
      <c r="B32218" s="49" t="s">
        <v>30254</v>
      </c>
      <c r="C32218" s="49" t="s">
        <v>208</v>
      </c>
    </row>
    <row r="32219" spans="2:3" hidden="1">
      <c r="B32219" s="49" t="s">
        <v>30255</v>
      </c>
      <c r="C32219" s="49" t="s">
        <v>208</v>
      </c>
    </row>
    <row r="32220" spans="2:3" hidden="1">
      <c r="B32220" s="49" t="s">
        <v>30256</v>
      </c>
      <c r="C32220" s="49" t="s">
        <v>208</v>
      </c>
    </row>
    <row r="32221" spans="2:3" hidden="1">
      <c r="B32221" s="49" t="s">
        <v>30257</v>
      </c>
      <c r="C32221" s="49" t="s">
        <v>208</v>
      </c>
    </row>
    <row r="32222" spans="2:3" hidden="1">
      <c r="B32222" s="49" t="s">
        <v>30258</v>
      </c>
      <c r="C32222" s="49" t="s">
        <v>208</v>
      </c>
    </row>
    <row r="32223" spans="2:3" hidden="1">
      <c r="B32223" s="49" t="s">
        <v>30259</v>
      </c>
      <c r="C32223" s="49" t="s">
        <v>208</v>
      </c>
    </row>
    <row r="32224" spans="2:3" hidden="1">
      <c r="B32224" s="49" t="s">
        <v>30260</v>
      </c>
      <c r="C32224" s="49" t="s">
        <v>208</v>
      </c>
    </row>
    <row r="32225" spans="2:3" hidden="1">
      <c r="B32225" s="49" t="s">
        <v>30261</v>
      </c>
      <c r="C32225" s="49" t="s">
        <v>208</v>
      </c>
    </row>
    <row r="32226" spans="2:3" hidden="1">
      <c r="B32226" s="49" t="s">
        <v>30262</v>
      </c>
      <c r="C32226" s="49" t="s">
        <v>208</v>
      </c>
    </row>
    <row r="32227" spans="2:3" hidden="1">
      <c r="B32227" s="49" t="s">
        <v>30263</v>
      </c>
      <c r="C32227" s="49" t="s">
        <v>208</v>
      </c>
    </row>
    <row r="32228" spans="2:3" hidden="1">
      <c r="B32228" s="49" t="s">
        <v>30264</v>
      </c>
      <c r="C32228" s="49" t="s">
        <v>208</v>
      </c>
    </row>
    <row r="32229" spans="2:3" hidden="1">
      <c r="B32229" s="49" t="s">
        <v>30265</v>
      </c>
      <c r="C32229" s="49" t="s">
        <v>208</v>
      </c>
    </row>
    <row r="32230" spans="2:3" hidden="1">
      <c r="B32230" s="49" t="s">
        <v>30266</v>
      </c>
      <c r="C32230" s="49" t="s">
        <v>208</v>
      </c>
    </row>
    <row r="32231" spans="2:3" hidden="1">
      <c r="B32231" s="49" t="s">
        <v>30267</v>
      </c>
      <c r="C32231" s="49" t="s">
        <v>208</v>
      </c>
    </row>
    <row r="32232" spans="2:3" hidden="1">
      <c r="B32232" s="49" t="s">
        <v>30268</v>
      </c>
      <c r="C32232" s="49" t="s">
        <v>208</v>
      </c>
    </row>
    <row r="32233" spans="2:3" hidden="1">
      <c r="B32233" s="49" t="s">
        <v>30269</v>
      </c>
      <c r="C32233" s="49" t="s">
        <v>208</v>
      </c>
    </row>
    <row r="32234" spans="2:3" hidden="1">
      <c r="B32234" s="49" t="s">
        <v>30270</v>
      </c>
      <c r="C32234" s="49" t="s">
        <v>208</v>
      </c>
    </row>
    <row r="32235" spans="2:3" hidden="1">
      <c r="B32235" s="49" t="s">
        <v>30271</v>
      </c>
      <c r="C32235" s="49" t="s">
        <v>208</v>
      </c>
    </row>
    <row r="32236" spans="2:3" hidden="1">
      <c r="B32236" s="49" t="s">
        <v>30272</v>
      </c>
      <c r="C32236" s="49" t="s">
        <v>208</v>
      </c>
    </row>
    <row r="32237" spans="2:3" hidden="1">
      <c r="B32237" s="49" t="s">
        <v>30273</v>
      </c>
      <c r="C32237" s="49" t="s">
        <v>208</v>
      </c>
    </row>
    <row r="32238" spans="2:3" hidden="1">
      <c r="B32238" s="49" t="s">
        <v>30274</v>
      </c>
      <c r="C32238" s="49" t="s">
        <v>208</v>
      </c>
    </row>
    <row r="32239" spans="2:3" hidden="1">
      <c r="B32239" s="49" t="s">
        <v>30275</v>
      </c>
      <c r="C32239" s="49" t="s">
        <v>208</v>
      </c>
    </row>
    <row r="32240" spans="2:3" hidden="1">
      <c r="B32240" s="49" t="s">
        <v>30276</v>
      </c>
      <c r="C32240" s="49" t="s">
        <v>208</v>
      </c>
    </row>
    <row r="32241" spans="2:3" hidden="1">
      <c r="B32241" s="49" t="s">
        <v>30277</v>
      </c>
      <c r="C32241" s="49" t="s">
        <v>208</v>
      </c>
    </row>
    <row r="32242" spans="2:3" hidden="1">
      <c r="B32242" s="49" t="s">
        <v>30278</v>
      </c>
      <c r="C32242" s="49" t="s">
        <v>208</v>
      </c>
    </row>
    <row r="32243" spans="2:3" hidden="1">
      <c r="B32243" s="49" t="s">
        <v>30279</v>
      </c>
      <c r="C32243" s="49" t="s">
        <v>208</v>
      </c>
    </row>
    <row r="32244" spans="2:3" hidden="1">
      <c r="B32244" s="49" t="s">
        <v>30280</v>
      </c>
      <c r="C32244" s="49" t="s">
        <v>208</v>
      </c>
    </row>
    <row r="32245" spans="2:3" hidden="1">
      <c r="B32245" s="49" t="s">
        <v>30281</v>
      </c>
      <c r="C32245" s="49" t="s">
        <v>208</v>
      </c>
    </row>
    <row r="32246" spans="2:3" hidden="1">
      <c r="B32246" s="49" t="s">
        <v>30282</v>
      </c>
      <c r="C32246" s="49" t="s">
        <v>208</v>
      </c>
    </row>
    <row r="32247" spans="2:3" hidden="1">
      <c r="B32247" s="49" t="s">
        <v>30283</v>
      </c>
      <c r="C32247" s="49" t="s">
        <v>208</v>
      </c>
    </row>
    <row r="32248" spans="2:3" hidden="1">
      <c r="B32248" s="49" t="s">
        <v>30284</v>
      </c>
      <c r="C32248" s="49" t="s">
        <v>208</v>
      </c>
    </row>
    <row r="32249" spans="2:3" hidden="1">
      <c r="B32249" s="49" t="s">
        <v>30285</v>
      </c>
      <c r="C32249" s="49" t="s">
        <v>208</v>
      </c>
    </row>
    <row r="32250" spans="2:3" hidden="1">
      <c r="B32250" s="49" t="s">
        <v>30286</v>
      </c>
      <c r="C32250" s="49" t="s">
        <v>208</v>
      </c>
    </row>
    <row r="32251" spans="2:3" hidden="1">
      <c r="B32251" s="49" t="s">
        <v>30287</v>
      </c>
      <c r="C32251" s="49" t="s">
        <v>208</v>
      </c>
    </row>
    <row r="32252" spans="2:3" hidden="1">
      <c r="B32252" s="49" t="s">
        <v>30288</v>
      </c>
      <c r="C32252" s="49" t="s">
        <v>208</v>
      </c>
    </row>
    <row r="32253" spans="2:3" hidden="1">
      <c r="B32253" s="49" t="s">
        <v>30289</v>
      </c>
      <c r="C32253" s="49" t="s">
        <v>208</v>
      </c>
    </row>
    <row r="32254" spans="2:3" hidden="1">
      <c r="B32254" s="49" t="s">
        <v>30290</v>
      </c>
      <c r="C32254" s="49" t="s">
        <v>208</v>
      </c>
    </row>
    <row r="32255" spans="2:3" hidden="1">
      <c r="B32255" s="49" t="s">
        <v>30291</v>
      </c>
      <c r="C32255" s="49" t="s">
        <v>208</v>
      </c>
    </row>
    <row r="32256" spans="2:3" hidden="1">
      <c r="B32256" s="49" t="s">
        <v>30292</v>
      </c>
      <c r="C32256" s="49" t="s">
        <v>208</v>
      </c>
    </row>
    <row r="32257" spans="2:3" hidden="1">
      <c r="B32257" s="49" t="s">
        <v>30293</v>
      </c>
      <c r="C32257" s="49" t="s">
        <v>208</v>
      </c>
    </row>
    <row r="32258" spans="2:3" hidden="1">
      <c r="B32258" s="49" t="s">
        <v>30294</v>
      </c>
      <c r="C32258" s="49" t="s">
        <v>208</v>
      </c>
    </row>
    <row r="32259" spans="2:3" hidden="1">
      <c r="B32259" s="49" t="s">
        <v>30295</v>
      </c>
      <c r="C32259" s="49" t="s">
        <v>208</v>
      </c>
    </row>
    <row r="32260" spans="2:3" hidden="1">
      <c r="B32260" s="49" t="s">
        <v>30296</v>
      </c>
      <c r="C32260" s="49" t="s">
        <v>208</v>
      </c>
    </row>
    <row r="32261" spans="2:3" hidden="1">
      <c r="B32261" s="49" t="s">
        <v>30297</v>
      </c>
      <c r="C32261" s="49" t="s">
        <v>208</v>
      </c>
    </row>
    <row r="32262" spans="2:3" hidden="1">
      <c r="B32262" s="49" t="s">
        <v>30298</v>
      </c>
      <c r="C32262" s="49" t="s">
        <v>208</v>
      </c>
    </row>
    <row r="32263" spans="2:3" hidden="1">
      <c r="B32263" s="49" t="s">
        <v>30299</v>
      </c>
      <c r="C32263" s="49" t="s">
        <v>208</v>
      </c>
    </row>
    <row r="32264" spans="2:3" hidden="1">
      <c r="B32264" s="49" t="s">
        <v>30300</v>
      </c>
      <c r="C32264" s="49" t="s">
        <v>208</v>
      </c>
    </row>
    <row r="32265" spans="2:3" hidden="1">
      <c r="B32265" s="49" t="s">
        <v>30301</v>
      </c>
      <c r="C32265" s="49" t="s">
        <v>208</v>
      </c>
    </row>
    <row r="32266" spans="2:3" hidden="1">
      <c r="B32266" s="49" t="s">
        <v>30302</v>
      </c>
      <c r="C32266" s="49" t="s">
        <v>208</v>
      </c>
    </row>
    <row r="32267" spans="2:3" hidden="1">
      <c r="B32267" s="49" t="s">
        <v>30303</v>
      </c>
      <c r="C32267" s="49" t="s">
        <v>208</v>
      </c>
    </row>
    <row r="32268" spans="2:3" hidden="1">
      <c r="B32268" s="49" t="s">
        <v>30304</v>
      </c>
      <c r="C32268" s="49" t="s">
        <v>208</v>
      </c>
    </row>
    <row r="32269" spans="2:3" hidden="1">
      <c r="B32269" s="49" t="s">
        <v>30305</v>
      </c>
      <c r="C32269" s="49" t="s">
        <v>208</v>
      </c>
    </row>
    <row r="32270" spans="2:3" hidden="1">
      <c r="B32270" s="49" t="s">
        <v>30306</v>
      </c>
      <c r="C32270" s="49" t="s">
        <v>208</v>
      </c>
    </row>
    <row r="32271" spans="2:3" hidden="1">
      <c r="B32271" s="49" t="s">
        <v>30307</v>
      </c>
      <c r="C32271" s="49" t="s">
        <v>208</v>
      </c>
    </row>
    <row r="32272" spans="2:3" hidden="1">
      <c r="B32272" s="49" t="s">
        <v>30308</v>
      </c>
      <c r="C32272" s="49" t="s">
        <v>208</v>
      </c>
    </row>
    <row r="32273" spans="2:3" hidden="1">
      <c r="B32273" s="49" t="s">
        <v>30309</v>
      </c>
      <c r="C32273" s="49" t="s">
        <v>208</v>
      </c>
    </row>
    <row r="32274" spans="2:3" hidden="1">
      <c r="B32274" s="49" t="s">
        <v>30310</v>
      </c>
      <c r="C32274" s="49" t="s">
        <v>208</v>
      </c>
    </row>
    <row r="32275" spans="2:3" hidden="1">
      <c r="B32275" s="49" t="s">
        <v>30311</v>
      </c>
      <c r="C32275" s="49" t="s">
        <v>208</v>
      </c>
    </row>
    <row r="32276" spans="2:3" hidden="1">
      <c r="B32276" s="49" t="s">
        <v>30312</v>
      </c>
      <c r="C32276" s="49" t="s">
        <v>208</v>
      </c>
    </row>
    <row r="32277" spans="2:3" hidden="1">
      <c r="B32277" s="49" t="s">
        <v>30313</v>
      </c>
      <c r="C32277" s="49" t="s">
        <v>208</v>
      </c>
    </row>
    <row r="32278" spans="2:3" hidden="1">
      <c r="B32278" s="49" t="s">
        <v>30314</v>
      </c>
      <c r="C32278" s="49" t="s">
        <v>208</v>
      </c>
    </row>
    <row r="32279" spans="2:3" hidden="1">
      <c r="B32279" s="49" t="s">
        <v>30315</v>
      </c>
      <c r="C32279" s="49" t="s">
        <v>208</v>
      </c>
    </row>
    <row r="32280" spans="2:3" hidden="1">
      <c r="B32280" s="49" t="s">
        <v>30316</v>
      </c>
      <c r="C32280" s="49" t="s">
        <v>208</v>
      </c>
    </row>
    <row r="32281" spans="2:3" hidden="1">
      <c r="B32281" s="49" t="s">
        <v>30317</v>
      </c>
      <c r="C32281" s="49" t="s">
        <v>208</v>
      </c>
    </row>
    <row r="32282" spans="2:3" hidden="1">
      <c r="B32282" s="49" t="s">
        <v>30318</v>
      </c>
      <c r="C32282" s="49" t="s">
        <v>208</v>
      </c>
    </row>
    <row r="32283" spans="2:3" hidden="1">
      <c r="B32283" s="49" t="s">
        <v>30319</v>
      </c>
      <c r="C32283" s="49" t="s">
        <v>208</v>
      </c>
    </row>
    <row r="32284" spans="2:3" hidden="1">
      <c r="B32284" s="49" t="s">
        <v>30320</v>
      </c>
      <c r="C32284" s="49" t="s">
        <v>208</v>
      </c>
    </row>
    <row r="32285" spans="2:3" hidden="1">
      <c r="B32285" s="49" t="s">
        <v>30321</v>
      </c>
      <c r="C32285" s="49" t="s">
        <v>208</v>
      </c>
    </row>
    <row r="32286" spans="2:3" hidden="1">
      <c r="B32286" s="49" t="s">
        <v>30322</v>
      </c>
      <c r="C32286" s="49" t="s">
        <v>208</v>
      </c>
    </row>
    <row r="32287" spans="2:3" hidden="1">
      <c r="B32287" s="49" t="s">
        <v>30323</v>
      </c>
      <c r="C32287" s="49" t="s">
        <v>208</v>
      </c>
    </row>
    <row r="32288" spans="2:3" hidden="1">
      <c r="B32288" s="49" t="s">
        <v>30324</v>
      </c>
      <c r="C32288" s="49" t="s">
        <v>208</v>
      </c>
    </row>
    <row r="32289" spans="2:3" hidden="1">
      <c r="B32289" s="49" t="s">
        <v>30325</v>
      </c>
      <c r="C32289" s="49" t="s">
        <v>208</v>
      </c>
    </row>
    <row r="32290" spans="2:3" hidden="1">
      <c r="B32290" s="49" t="s">
        <v>30326</v>
      </c>
      <c r="C32290" s="49" t="s">
        <v>208</v>
      </c>
    </row>
    <row r="32291" spans="2:3" hidden="1">
      <c r="B32291" s="49" t="s">
        <v>30327</v>
      </c>
      <c r="C32291" s="49" t="s">
        <v>208</v>
      </c>
    </row>
    <row r="32292" spans="2:3" hidden="1">
      <c r="B32292" s="49" t="s">
        <v>30328</v>
      </c>
      <c r="C32292" s="49" t="s">
        <v>208</v>
      </c>
    </row>
    <row r="32293" spans="2:3" hidden="1">
      <c r="B32293" s="49" t="s">
        <v>30329</v>
      </c>
      <c r="C32293" s="49" t="s">
        <v>208</v>
      </c>
    </row>
    <row r="32294" spans="2:3" hidden="1">
      <c r="B32294" s="49" t="s">
        <v>30330</v>
      </c>
      <c r="C32294" s="49" t="s">
        <v>208</v>
      </c>
    </row>
    <row r="32295" spans="2:3" hidden="1">
      <c r="B32295" s="49" t="s">
        <v>30331</v>
      </c>
      <c r="C32295" s="49" t="s">
        <v>208</v>
      </c>
    </row>
    <row r="32296" spans="2:3" hidden="1">
      <c r="B32296" s="49" t="s">
        <v>30332</v>
      </c>
      <c r="C32296" s="49" t="s">
        <v>208</v>
      </c>
    </row>
    <row r="32297" spans="2:3" hidden="1">
      <c r="B32297" s="49" t="s">
        <v>30333</v>
      </c>
      <c r="C32297" s="49" t="s">
        <v>208</v>
      </c>
    </row>
    <row r="32298" spans="2:3" hidden="1">
      <c r="B32298" s="49" t="s">
        <v>30334</v>
      </c>
      <c r="C32298" s="49" t="s">
        <v>208</v>
      </c>
    </row>
    <row r="32299" spans="2:3" hidden="1">
      <c r="B32299" s="49" t="s">
        <v>30335</v>
      </c>
      <c r="C32299" s="49" t="s">
        <v>208</v>
      </c>
    </row>
    <row r="32300" spans="2:3" hidden="1">
      <c r="B32300" s="49" t="s">
        <v>30336</v>
      </c>
      <c r="C32300" s="49" t="s">
        <v>216</v>
      </c>
    </row>
    <row r="32301" spans="2:3" hidden="1">
      <c r="B32301" s="49" t="s">
        <v>30337</v>
      </c>
      <c r="C32301" s="49" t="s">
        <v>216</v>
      </c>
    </row>
    <row r="32302" spans="2:3" hidden="1">
      <c r="B32302" s="49" t="s">
        <v>30338</v>
      </c>
      <c r="C32302" s="49" t="s">
        <v>216</v>
      </c>
    </row>
    <row r="32303" spans="2:3" hidden="1">
      <c r="B32303" s="49" t="s">
        <v>30339</v>
      </c>
      <c r="C32303" s="49" t="s">
        <v>216</v>
      </c>
    </row>
    <row r="32304" spans="2:3" hidden="1">
      <c r="B32304" s="49" t="s">
        <v>30340</v>
      </c>
      <c r="C32304" s="49" t="s">
        <v>216</v>
      </c>
    </row>
    <row r="32305" spans="2:3" hidden="1">
      <c r="B32305" s="49" t="s">
        <v>30341</v>
      </c>
      <c r="C32305" s="49" t="s">
        <v>216</v>
      </c>
    </row>
    <row r="32306" spans="2:3" hidden="1">
      <c r="B32306" s="49" t="s">
        <v>30342</v>
      </c>
      <c r="C32306" s="49" t="s">
        <v>216</v>
      </c>
    </row>
    <row r="32307" spans="2:3" hidden="1">
      <c r="B32307" s="49" t="s">
        <v>30343</v>
      </c>
      <c r="C32307" s="49" t="s">
        <v>216</v>
      </c>
    </row>
    <row r="32308" spans="2:3" hidden="1">
      <c r="B32308" s="49" t="s">
        <v>30344</v>
      </c>
      <c r="C32308" s="49" t="s">
        <v>216</v>
      </c>
    </row>
    <row r="32309" spans="2:3" hidden="1">
      <c r="B32309" s="49" t="s">
        <v>30345</v>
      </c>
      <c r="C32309" s="49" t="s">
        <v>216</v>
      </c>
    </row>
    <row r="32310" spans="2:3" hidden="1">
      <c r="B32310" s="49" t="s">
        <v>30346</v>
      </c>
      <c r="C32310" s="49" t="s">
        <v>216</v>
      </c>
    </row>
    <row r="32311" spans="2:3" hidden="1">
      <c r="B32311" s="49" t="s">
        <v>30347</v>
      </c>
      <c r="C32311" s="49" t="s">
        <v>216</v>
      </c>
    </row>
    <row r="32312" spans="2:3" hidden="1">
      <c r="B32312" s="49" t="s">
        <v>30348</v>
      </c>
      <c r="C32312" s="49" t="s">
        <v>216</v>
      </c>
    </row>
    <row r="32313" spans="2:3" hidden="1">
      <c r="B32313" s="49" t="s">
        <v>30349</v>
      </c>
      <c r="C32313" s="49" t="s">
        <v>216</v>
      </c>
    </row>
    <row r="32314" spans="2:3" hidden="1">
      <c r="B32314" s="49" t="s">
        <v>30350</v>
      </c>
      <c r="C32314" s="49" t="s">
        <v>216</v>
      </c>
    </row>
    <row r="32315" spans="2:3" hidden="1">
      <c r="B32315" s="49" t="s">
        <v>30351</v>
      </c>
      <c r="C32315" s="49" t="s">
        <v>216</v>
      </c>
    </row>
    <row r="32316" spans="2:3" hidden="1">
      <c r="B32316" s="49" t="s">
        <v>30352</v>
      </c>
      <c r="C32316" s="49" t="s">
        <v>216</v>
      </c>
    </row>
    <row r="32317" spans="2:3" hidden="1">
      <c r="B32317" s="49" t="s">
        <v>30353</v>
      </c>
      <c r="C32317" s="49" t="s">
        <v>216</v>
      </c>
    </row>
    <row r="32318" spans="2:3" hidden="1">
      <c r="B32318" s="49" t="s">
        <v>30354</v>
      </c>
      <c r="C32318" s="49" t="s">
        <v>216</v>
      </c>
    </row>
    <row r="32319" spans="2:3" hidden="1">
      <c r="B32319" s="49" t="s">
        <v>30355</v>
      </c>
      <c r="C32319" s="49" t="s">
        <v>216</v>
      </c>
    </row>
    <row r="32320" spans="2:3" hidden="1">
      <c r="B32320" s="49" t="s">
        <v>30356</v>
      </c>
      <c r="C32320" s="49" t="s">
        <v>216</v>
      </c>
    </row>
    <row r="32321" spans="2:3" hidden="1">
      <c r="B32321" s="49" t="s">
        <v>30357</v>
      </c>
      <c r="C32321" s="49" t="s">
        <v>216</v>
      </c>
    </row>
    <row r="32322" spans="2:3" hidden="1">
      <c r="B32322" s="49" t="s">
        <v>30358</v>
      </c>
      <c r="C32322" s="49" t="s">
        <v>216</v>
      </c>
    </row>
    <row r="32323" spans="2:3" hidden="1">
      <c r="B32323" s="49" t="s">
        <v>30359</v>
      </c>
      <c r="C32323" s="49" t="s">
        <v>216</v>
      </c>
    </row>
    <row r="32324" spans="2:3" hidden="1">
      <c r="B32324" s="49" t="s">
        <v>30360</v>
      </c>
      <c r="C32324" s="49" t="s">
        <v>216</v>
      </c>
    </row>
    <row r="32325" spans="2:3" hidden="1">
      <c r="B32325" s="49" t="s">
        <v>30361</v>
      </c>
      <c r="C32325" s="49" t="s">
        <v>216</v>
      </c>
    </row>
    <row r="32326" spans="2:3" hidden="1">
      <c r="B32326" s="49" t="s">
        <v>30362</v>
      </c>
      <c r="C32326" s="49" t="s">
        <v>208</v>
      </c>
    </row>
    <row r="32327" spans="2:3" hidden="1">
      <c r="B32327" s="49" t="s">
        <v>30363</v>
      </c>
      <c r="C32327" s="49" t="s">
        <v>208</v>
      </c>
    </row>
    <row r="32328" spans="2:3" hidden="1">
      <c r="B32328" s="49" t="s">
        <v>30364</v>
      </c>
      <c r="C32328" s="49" t="s">
        <v>208</v>
      </c>
    </row>
    <row r="32329" spans="2:3" hidden="1">
      <c r="B32329" s="49" t="s">
        <v>30365</v>
      </c>
      <c r="C32329" s="49" t="s">
        <v>208</v>
      </c>
    </row>
    <row r="32330" spans="2:3" hidden="1">
      <c r="B32330" s="49" t="s">
        <v>30366</v>
      </c>
      <c r="C32330" s="49" t="s">
        <v>208</v>
      </c>
    </row>
    <row r="32331" spans="2:3" hidden="1">
      <c r="B32331" s="49" t="s">
        <v>30367</v>
      </c>
      <c r="C32331" s="49" t="s">
        <v>208</v>
      </c>
    </row>
    <row r="32332" spans="2:3" hidden="1">
      <c r="B32332" s="49" t="s">
        <v>30368</v>
      </c>
      <c r="C32332" s="49" t="s">
        <v>208</v>
      </c>
    </row>
    <row r="32333" spans="2:3" hidden="1">
      <c r="B32333" s="49" t="s">
        <v>30369</v>
      </c>
      <c r="C32333" s="49" t="s">
        <v>208</v>
      </c>
    </row>
    <row r="32334" spans="2:3" hidden="1">
      <c r="B32334" s="49" t="s">
        <v>30370</v>
      </c>
      <c r="C32334" s="49" t="s">
        <v>208</v>
      </c>
    </row>
    <row r="32335" spans="2:3" hidden="1">
      <c r="B32335" s="49" t="s">
        <v>30371</v>
      </c>
      <c r="C32335" s="49" t="s">
        <v>208</v>
      </c>
    </row>
    <row r="32336" spans="2:3" hidden="1">
      <c r="B32336" s="49" t="s">
        <v>30372</v>
      </c>
      <c r="C32336" s="49" t="s">
        <v>208</v>
      </c>
    </row>
    <row r="32337" spans="2:3" hidden="1">
      <c r="B32337" s="49" t="s">
        <v>30373</v>
      </c>
      <c r="C32337" s="49" t="s">
        <v>208</v>
      </c>
    </row>
    <row r="32338" spans="2:3" hidden="1">
      <c r="B32338" s="49" t="s">
        <v>30374</v>
      </c>
      <c r="C32338" s="49" t="s">
        <v>208</v>
      </c>
    </row>
    <row r="32339" spans="2:3" hidden="1">
      <c r="B32339" s="49" t="s">
        <v>30375</v>
      </c>
      <c r="C32339" s="49" t="s">
        <v>208</v>
      </c>
    </row>
    <row r="32340" spans="2:3" hidden="1">
      <c r="B32340" s="49" t="s">
        <v>30376</v>
      </c>
      <c r="C32340" s="49" t="s">
        <v>208</v>
      </c>
    </row>
    <row r="32341" spans="2:3" hidden="1">
      <c r="B32341" s="49" t="s">
        <v>30377</v>
      </c>
      <c r="C32341" s="49" t="s">
        <v>208</v>
      </c>
    </row>
    <row r="32342" spans="2:3" hidden="1">
      <c r="B32342" s="49" t="s">
        <v>30378</v>
      </c>
      <c r="C32342" s="49" t="s">
        <v>208</v>
      </c>
    </row>
    <row r="32343" spans="2:3" hidden="1">
      <c r="B32343" s="49" t="s">
        <v>30379</v>
      </c>
      <c r="C32343" s="49" t="s">
        <v>208</v>
      </c>
    </row>
    <row r="32344" spans="2:3" hidden="1">
      <c r="B32344" s="49" t="s">
        <v>30380</v>
      </c>
      <c r="C32344" s="49" t="s">
        <v>208</v>
      </c>
    </row>
    <row r="32345" spans="2:3" hidden="1">
      <c r="B32345" s="49" t="s">
        <v>30381</v>
      </c>
      <c r="C32345" s="49" t="s">
        <v>208</v>
      </c>
    </row>
    <row r="32346" spans="2:3" hidden="1">
      <c r="B32346" s="49" t="s">
        <v>30382</v>
      </c>
      <c r="C32346" s="49" t="s">
        <v>208</v>
      </c>
    </row>
    <row r="32347" spans="2:3" hidden="1">
      <c r="B32347" s="49" t="s">
        <v>30383</v>
      </c>
      <c r="C32347" s="49" t="s">
        <v>208</v>
      </c>
    </row>
    <row r="32348" spans="2:3" hidden="1">
      <c r="B32348" s="49" t="s">
        <v>30384</v>
      </c>
      <c r="C32348" s="49" t="s">
        <v>208</v>
      </c>
    </row>
    <row r="32349" spans="2:3" hidden="1">
      <c r="B32349" s="49" t="s">
        <v>30385</v>
      </c>
      <c r="C32349" s="49" t="s">
        <v>208</v>
      </c>
    </row>
    <row r="32350" spans="2:3" hidden="1">
      <c r="B32350" s="49" t="s">
        <v>30386</v>
      </c>
      <c r="C32350" s="49" t="s">
        <v>208</v>
      </c>
    </row>
    <row r="32351" spans="2:3" hidden="1">
      <c r="B32351" s="49" t="s">
        <v>30387</v>
      </c>
      <c r="C32351" s="49" t="s">
        <v>208</v>
      </c>
    </row>
    <row r="32352" spans="2:3" hidden="1">
      <c r="B32352" s="49" t="s">
        <v>30388</v>
      </c>
      <c r="C32352" s="49" t="s">
        <v>208</v>
      </c>
    </row>
    <row r="32353" spans="2:3" hidden="1">
      <c r="B32353" s="49" t="s">
        <v>30389</v>
      </c>
      <c r="C32353" s="49" t="s">
        <v>208</v>
      </c>
    </row>
    <row r="32354" spans="2:3" hidden="1">
      <c r="B32354" s="49" t="s">
        <v>30390</v>
      </c>
      <c r="C32354" s="49" t="s">
        <v>208</v>
      </c>
    </row>
    <row r="32355" spans="2:3" hidden="1">
      <c r="B32355" s="49" t="s">
        <v>30391</v>
      </c>
      <c r="C32355" s="49" t="s">
        <v>208</v>
      </c>
    </row>
    <row r="32356" spans="2:3" hidden="1">
      <c r="B32356" s="49" t="s">
        <v>30392</v>
      </c>
      <c r="C32356" s="49" t="s">
        <v>208</v>
      </c>
    </row>
    <row r="32357" spans="2:3" hidden="1">
      <c r="B32357" s="49" t="s">
        <v>30393</v>
      </c>
      <c r="C32357" s="49" t="s">
        <v>208</v>
      </c>
    </row>
    <row r="32358" spans="2:3" hidden="1">
      <c r="B32358" s="49" t="s">
        <v>30394</v>
      </c>
      <c r="C32358" s="49" t="s">
        <v>208</v>
      </c>
    </row>
    <row r="32359" spans="2:3" hidden="1">
      <c r="B32359" s="49" t="s">
        <v>30395</v>
      </c>
      <c r="C32359" s="49" t="s">
        <v>208</v>
      </c>
    </row>
    <row r="32360" spans="2:3" hidden="1">
      <c r="B32360" s="49" t="s">
        <v>30396</v>
      </c>
      <c r="C32360" s="49" t="s">
        <v>208</v>
      </c>
    </row>
    <row r="32361" spans="2:3" hidden="1">
      <c r="B32361" s="49" t="s">
        <v>30397</v>
      </c>
      <c r="C32361" s="49" t="s">
        <v>208</v>
      </c>
    </row>
    <row r="32362" spans="2:3" hidden="1">
      <c r="B32362" s="49" t="s">
        <v>30398</v>
      </c>
      <c r="C32362" s="49" t="s">
        <v>208</v>
      </c>
    </row>
    <row r="32363" spans="2:3" hidden="1">
      <c r="B32363" s="49" t="s">
        <v>30399</v>
      </c>
      <c r="C32363" s="49" t="s">
        <v>208</v>
      </c>
    </row>
    <row r="32364" spans="2:3" hidden="1">
      <c r="B32364" s="49" t="s">
        <v>30400</v>
      </c>
      <c r="C32364" s="49" t="s">
        <v>208</v>
      </c>
    </row>
    <row r="32365" spans="2:3" hidden="1">
      <c r="B32365" s="49" t="s">
        <v>30401</v>
      </c>
      <c r="C32365" s="49" t="s">
        <v>208</v>
      </c>
    </row>
    <row r="32366" spans="2:3" hidden="1">
      <c r="B32366" s="49" t="s">
        <v>30402</v>
      </c>
      <c r="C32366" s="49" t="s">
        <v>208</v>
      </c>
    </row>
    <row r="32367" spans="2:3" hidden="1">
      <c r="B32367" s="49" t="s">
        <v>30403</v>
      </c>
      <c r="C32367" s="49" t="s">
        <v>208</v>
      </c>
    </row>
    <row r="32368" spans="2:3" hidden="1">
      <c r="B32368" s="49" t="s">
        <v>30404</v>
      </c>
      <c r="C32368" s="49" t="s">
        <v>208</v>
      </c>
    </row>
    <row r="32369" spans="2:3" hidden="1">
      <c r="B32369" s="49" t="s">
        <v>30405</v>
      </c>
      <c r="C32369" s="49" t="s">
        <v>208</v>
      </c>
    </row>
    <row r="32370" spans="2:3" hidden="1">
      <c r="B32370" s="49" t="s">
        <v>30406</v>
      </c>
      <c r="C32370" s="49" t="s">
        <v>208</v>
      </c>
    </row>
    <row r="32371" spans="2:3" hidden="1">
      <c r="B32371" s="49" t="s">
        <v>30407</v>
      </c>
      <c r="C32371" s="49" t="s">
        <v>208</v>
      </c>
    </row>
    <row r="32372" spans="2:3" hidden="1">
      <c r="B32372" s="49" t="s">
        <v>30408</v>
      </c>
      <c r="C32372" s="49" t="s">
        <v>208</v>
      </c>
    </row>
    <row r="32373" spans="2:3" hidden="1">
      <c r="B32373" s="49" t="s">
        <v>30409</v>
      </c>
      <c r="C32373" s="49" t="s">
        <v>208</v>
      </c>
    </row>
    <row r="32374" spans="2:3" hidden="1">
      <c r="B32374" s="49" t="s">
        <v>30410</v>
      </c>
      <c r="C32374" s="49" t="s">
        <v>208</v>
      </c>
    </row>
    <row r="32375" spans="2:3" hidden="1">
      <c r="B32375" s="49" t="s">
        <v>30411</v>
      </c>
      <c r="C32375" s="49" t="s">
        <v>208</v>
      </c>
    </row>
    <row r="32376" spans="2:3" hidden="1">
      <c r="B32376" s="49" t="s">
        <v>30412</v>
      </c>
      <c r="C32376" s="49" t="s">
        <v>208</v>
      </c>
    </row>
    <row r="32377" spans="2:3" hidden="1">
      <c r="B32377" s="49" t="s">
        <v>30413</v>
      </c>
      <c r="C32377" s="49" t="s">
        <v>208</v>
      </c>
    </row>
    <row r="32378" spans="2:3" hidden="1">
      <c r="B32378" s="49" t="s">
        <v>30414</v>
      </c>
      <c r="C32378" s="49" t="s">
        <v>208</v>
      </c>
    </row>
    <row r="32379" spans="2:3" hidden="1">
      <c r="B32379" s="49" t="s">
        <v>30415</v>
      </c>
      <c r="C32379" s="49" t="s">
        <v>208</v>
      </c>
    </row>
    <row r="32380" spans="2:3" hidden="1">
      <c r="B32380" s="49" t="s">
        <v>30416</v>
      </c>
      <c r="C32380" s="49" t="s">
        <v>208</v>
      </c>
    </row>
    <row r="32381" spans="2:3" hidden="1">
      <c r="B32381" s="49" t="s">
        <v>30417</v>
      </c>
      <c r="C32381" s="49" t="s">
        <v>208</v>
      </c>
    </row>
    <row r="32382" spans="2:3" hidden="1">
      <c r="B32382" s="49" t="s">
        <v>30418</v>
      </c>
      <c r="C32382" s="49" t="s">
        <v>208</v>
      </c>
    </row>
    <row r="32383" spans="2:3" hidden="1">
      <c r="B32383" s="49" t="s">
        <v>30419</v>
      </c>
      <c r="C32383" s="49" t="s">
        <v>208</v>
      </c>
    </row>
    <row r="32384" spans="2:3" hidden="1">
      <c r="B32384" s="49" t="s">
        <v>30420</v>
      </c>
      <c r="C32384" s="49" t="s">
        <v>208</v>
      </c>
    </row>
    <row r="32385" spans="2:3" hidden="1">
      <c r="B32385" s="49" t="s">
        <v>30421</v>
      </c>
      <c r="C32385" s="49" t="s">
        <v>208</v>
      </c>
    </row>
    <row r="32386" spans="2:3" hidden="1">
      <c r="B32386" s="49" t="s">
        <v>30422</v>
      </c>
      <c r="C32386" s="49" t="s">
        <v>208</v>
      </c>
    </row>
    <row r="32387" spans="2:3" hidden="1">
      <c r="B32387" s="49" t="s">
        <v>30423</v>
      </c>
      <c r="C32387" s="49" t="s">
        <v>208</v>
      </c>
    </row>
    <row r="32388" spans="2:3" hidden="1">
      <c r="B32388" s="49" t="s">
        <v>30424</v>
      </c>
      <c r="C32388" s="49" t="s">
        <v>208</v>
      </c>
    </row>
    <row r="32389" spans="2:3" hidden="1">
      <c r="B32389" s="49" t="s">
        <v>30425</v>
      </c>
      <c r="C32389" s="49" t="s">
        <v>208</v>
      </c>
    </row>
    <row r="32390" spans="2:3" hidden="1">
      <c r="B32390" s="49" t="s">
        <v>30426</v>
      </c>
      <c r="C32390" s="49" t="s">
        <v>208</v>
      </c>
    </row>
    <row r="32391" spans="2:3" hidden="1">
      <c r="B32391" s="49" t="s">
        <v>30427</v>
      </c>
      <c r="C32391" s="49" t="s">
        <v>208</v>
      </c>
    </row>
    <row r="32392" spans="2:3" hidden="1">
      <c r="B32392" s="49" t="s">
        <v>30428</v>
      </c>
      <c r="C32392" s="49" t="s">
        <v>208</v>
      </c>
    </row>
    <row r="32393" spans="2:3" hidden="1">
      <c r="B32393" s="49" t="s">
        <v>30429</v>
      </c>
      <c r="C32393" s="49" t="s">
        <v>208</v>
      </c>
    </row>
    <row r="32394" spans="2:3" hidden="1">
      <c r="B32394" s="49" t="s">
        <v>30430</v>
      </c>
      <c r="C32394" s="49" t="s">
        <v>208</v>
      </c>
    </row>
    <row r="32395" spans="2:3" hidden="1">
      <c r="B32395" s="49" t="s">
        <v>30431</v>
      </c>
      <c r="C32395" s="49" t="s">
        <v>208</v>
      </c>
    </row>
    <row r="32396" spans="2:3" hidden="1">
      <c r="B32396" s="49" t="s">
        <v>30432</v>
      </c>
      <c r="C32396" s="49" t="s">
        <v>208</v>
      </c>
    </row>
    <row r="32397" spans="2:3" hidden="1">
      <c r="B32397" s="49" t="s">
        <v>30433</v>
      </c>
      <c r="C32397" s="49" t="s">
        <v>208</v>
      </c>
    </row>
    <row r="32398" spans="2:3" hidden="1">
      <c r="B32398" s="49" t="s">
        <v>30434</v>
      </c>
      <c r="C32398" s="49" t="s">
        <v>208</v>
      </c>
    </row>
    <row r="32399" spans="2:3" hidden="1">
      <c r="B32399" s="49" t="s">
        <v>30435</v>
      </c>
      <c r="C32399" s="49" t="s">
        <v>208</v>
      </c>
    </row>
    <row r="32400" spans="2:3" hidden="1">
      <c r="B32400" s="49" t="s">
        <v>30436</v>
      </c>
      <c r="C32400" s="49" t="s">
        <v>208</v>
      </c>
    </row>
    <row r="32401" spans="2:3" hidden="1">
      <c r="B32401" s="49" t="s">
        <v>30437</v>
      </c>
      <c r="C32401" s="49" t="s">
        <v>208</v>
      </c>
    </row>
    <row r="32402" spans="2:3" hidden="1">
      <c r="B32402" s="49" t="s">
        <v>30438</v>
      </c>
      <c r="C32402" s="49" t="s">
        <v>208</v>
      </c>
    </row>
    <row r="32403" spans="2:3" hidden="1">
      <c r="B32403" s="49" t="s">
        <v>30439</v>
      </c>
      <c r="C32403" s="49" t="s">
        <v>208</v>
      </c>
    </row>
    <row r="32404" spans="2:3" hidden="1">
      <c r="B32404" s="49" t="s">
        <v>30440</v>
      </c>
      <c r="C32404" s="49" t="s">
        <v>208</v>
      </c>
    </row>
    <row r="32405" spans="2:3" hidden="1">
      <c r="B32405" s="49" t="s">
        <v>30441</v>
      </c>
      <c r="C32405" s="49" t="s">
        <v>208</v>
      </c>
    </row>
    <row r="32406" spans="2:3" hidden="1">
      <c r="B32406" s="49" t="s">
        <v>30442</v>
      </c>
      <c r="C32406" s="49" t="s">
        <v>208</v>
      </c>
    </row>
    <row r="32407" spans="2:3" hidden="1">
      <c r="B32407" s="49" t="s">
        <v>30443</v>
      </c>
      <c r="C32407" s="49" t="s">
        <v>208</v>
      </c>
    </row>
    <row r="32408" spans="2:3" hidden="1">
      <c r="B32408" s="49" t="s">
        <v>30444</v>
      </c>
      <c r="C32408" s="49" t="s">
        <v>208</v>
      </c>
    </row>
    <row r="32409" spans="2:3" hidden="1">
      <c r="B32409" s="49" t="s">
        <v>30445</v>
      </c>
      <c r="C32409" s="49" t="s">
        <v>208</v>
      </c>
    </row>
    <row r="32410" spans="2:3" hidden="1">
      <c r="B32410" s="49" t="s">
        <v>30446</v>
      </c>
      <c r="C32410" s="49" t="s">
        <v>208</v>
      </c>
    </row>
    <row r="32411" spans="2:3" hidden="1">
      <c r="B32411" s="49" t="s">
        <v>30447</v>
      </c>
      <c r="C32411" s="49" t="s">
        <v>208</v>
      </c>
    </row>
    <row r="32412" spans="2:3" hidden="1">
      <c r="B32412" s="49" t="s">
        <v>30448</v>
      </c>
      <c r="C32412" s="49" t="s">
        <v>208</v>
      </c>
    </row>
    <row r="32413" spans="2:3" hidden="1">
      <c r="B32413" s="49" t="s">
        <v>30449</v>
      </c>
      <c r="C32413" s="49" t="s">
        <v>208</v>
      </c>
    </row>
    <row r="32414" spans="2:3" hidden="1">
      <c r="B32414" s="49" t="s">
        <v>30450</v>
      </c>
      <c r="C32414" s="49" t="s">
        <v>208</v>
      </c>
    </row>
    <row r="32415" spans="2:3" hidden="1">
      <c r="B32415" s="49" t="s">
        <v>30451</v>
      </c>
      <c r="C32415" s="49" t="s">
        <v>208</v>
      </c>
    </row>
    <row r="32416" spans="2:3" hidden="1">
      <c r="B32416" s="49" t="s">
        <v>30452</v>
      </c>
      <c r="C32416" s="49" t="s">
        <v>208</v>
      </c>
    </row>
    <row r="32417" spans="2:3" hidden="1">
      <c r="B32417" s="49" t="s">
        <v>30453</v>
      </c>
      <c r="C32417" s="49" t="s">
        <v>208</v>
      </c>
    </row>
    <row r="32418" spans="2:3" hidden="1">
      <c r="B32418" s="49" t="s">
        <v>30454</v>
      </c>
      <c r="C32418" s="49" t="s">
        <v>208</v>
      </c>
    </row>
    <row r="32419" spans="2:3" hidden="1">
      <c r="B32419" s="49" t="s">
        <v>30455</v>
      </c>
      <c r="C32419" s="49" t="s">
        <v>208</v>
      </c>
    </row>
    <row r="32420" spans="2:3" hidden="1">
      <c r="B32420" s="49" t="s">
        <v>30456</v>
      </c>
      <c r="C32420" s="49" t="s">
        <v>208</v>
      </c>
    </row>
    <row r="32421" spans="2:3" hidden="1">
      <c r="B32421" s="49" t="s">
        <v>30457</v>
      </c>
      <c r="C32421" s="49" t="s">
        <v>208</v>
      </c>
    </row>
    <row r="32422" spans="2:3" hidden="1">
      <c r="B32422" s="49" t="s">
        <v>30458</v>
      </c>
      <c r="C32422" s="49" t="s">
        <v>208</v>
      </c>
    </row>
    <row r="32423" spans="2:3" hidden="1">
      <c r="B32423" s="49" t="s">
        <v>30459</v>
      </c>
      <c r="C32423" s="49" t="s">
        <v>208</v>
      </c>
    </row>
    <row r="32424" spans="2:3" hidden="1">
      <c r="B32424" s="49" t="s">
        <v>30460</v>
      </c>
      <c r="C32424" s="49" t="s">
        <v>208</v>
      </c>
    </row>
    <row r="32425" spans="2:3" hidden="1">
      <c r="B32425" s="49" t="s">
        <v>30461</v>
      </c>
      <c r="C32425" s="49" t="s">
        <v>208</v>
      </c>
    </row>
    <row r="32426" spans="2:3" hidden="1">
      <c r="B32426" s="49" t="s">
        <v>30462</v>
      </c>
      <c r="C32426" s="49" t="s">
        <v>208</v>
      </c>
    </row>
    <row r="32427" spans="2:3" hidden="1">
      <c r="B32427" s="49" t="s">
        <v>30463</v>
      </c>
      <c r="C32427" s="49" t="s">
        <v>208</v>
      </c>
    </row>
    <row r="32428" spans="2:3" hidden="1">
      <c r="B32428" s="49" t="s">
        <v>30464</v>
      </c>
      <c r="C32428" s="49" t="s">
        <v>208</v>
      </c>
    </row>
    <row r="32429" spans="2:3" hidden="1">
      <c r="B32429" s="49" t="s">
        <v>30465</v>
      </c>
      <c r="C32429" s="49" t="s">
        <v>208</v>
      </c>
    </row>
    <row r="32430" spans="2:3" hidden="1">
      <c r="B32430" s="49" t="s">
        <v>30466</v>
      </c>
      <c r="C32430" s="49" t="s">
        <v>208</v>
      </c>
    </row>
    <row r="32431" spans="2:3" hidden="1">
      <c r="B32431" s="49" t="s">
        <v>30467</v>
      </c>
      <c r="C32431" s="49" t="s">
        <v>208</v>
      </c>
    </row>
    <row r="32432" spans="2:3" hidden="1">
      <c r="B32432" s="49" t="s">
        <v>30468</v>
      </c>
      <c r="C32432" s="49" t="s">
        <v>208</v>
      </c>
    </row>
    <row r="32433" spans="2:3" hidden="1">
      <c r="B32433" s="49" t="s">
        <v>30469</v>
      </c>
      <c r="C32433" s="49" t="s">
        <v>208</v>
      </c>
    </row>
    <row r="32434" spans="2:3" hidden="1">
      <c r="B32434" s="49" t="s">
        <v>30470</v>
      </c>
      <c r="C32434" s="49" t="s">
        <v>208</v>
      </c>
    </row>
    <row r="32435" spans="2:3" hidden="1">
      <c r="B32435" s="49" t="s">
        <v>30471</v>
      </c>
      <c r="C32435" s="49" t="s">
        <v>208</v>
      </c>
    </row>
    <row r="32436" spans="2:3" hidden="1">
      <c r="B32436" s="49" t="s">
        <v>30472</v>
      </c>
      <c r="C32436" s="49" t="s">
        <v>208</v>
      </c>
    </row>
    <row r="32437" spans="2:3" hidden="1">
      <c r="B32437" s="49" t="s">
        <v>30473</v>
      </c>
      <c r="C32437" s="49" t="s">
        <v>208</v>
      </c>
    </row>
    <row r="32438" spans="2:3" hidden="1">
      <c r="B32438" s="49" t="s">
        <v>30474</v>
      </c>
      <c r="C32438" s="49" t="s">
        <v>208</v>
      </c>
    </row>
    <row r="32439" spans="2:3" hidden="1">
      <c r="B32439" s="49" t="s">
        <v>30475</v>
      </c>
      <c r="C32439" s="49" t="s">
        <v>208</v>
      </c>
    </row>
    <row r="32440" spans="2:3" hidden="1">
      <c r="B32440" s="49" t="s">
        <v>30476</v>
      </c>
      <c r="C32440" s="49" t="s">
        <v>208</v>
      </c>
    </row>
    <row r="32441" spans="2:3" hidden="1">
      <c r="B32441" s="49" t="s">
        <v>30477</v>
      </c>
      <c r="C32441" s="49" t="s">
        <v>208</v>
      </c>
    </row>
    <row r="32442" spans="2:3" hidden="1">
      <c r="B32442" s="49" t="s">
        <v>30478</v>
      </c>
      <c r="C32442" s="49" t="s">
        <v>208</v>
      </c>
    </row>
    <row r="32443" spans="2:3" hidden="1">
      <c r="B32443" s="49" t="s">
        <v>30479</v>
      </c>
      <c r="C32443" s="49" t="s">
        <v>208</v>
      </c>
    </row>
    <row r="32444" spans="2:3" hidden="1">
      <c r="B32444" s="49" t="s">
        <v>30480</v>
      </c>
      <c r="C32444" s="49" t="s">
        <v>208</v>
      </c>
    </row>
    <row r="32445" spans="2:3" hidden="1">
      <c r="B32445" s="49" t="s">
        <v>30481</v>
      </c>
      <c r="C32445" s="49" t="s">
        <v>208</v>
      </c>
    </row>
    <row r="32446" spans="2:3" hidden="1">
      <c r="B32446" s="49" t="s">
        <v>30482</v>
      </c>
      <c r="C32446" s="49" t="s">
        <v>208</v>
      </c>
    </row>
    <row r="32447" spans="2:3" hidden="1">
      <c r="B32447" s="49" t="s">
        <v>30483</v>
      </c>
      <c r="C32447" s="49" t="s">
        <v>208</v>
      </c>
    </row>
    <row r="32448" spans="2:3" hidden="1">
      <c r="B32448" s="49" t="s">
        <v>30484</v>
      </c>
      <c r="C32448" s="49" t="s">
        <v>208</v>
      </c>
    </row>
    <row r="32449" spans="2:3" hidden="1">
      <c r="B32449" s="49" t="s">
        <v>30485</v>
      </c>
      <c r="C32449" s="49" t="s">
        <v>208</v>
      </c>
    </row>
    <row r="32450" spans="2:3" hidden="1">
      <c r="B32450" s="49" t="s">
        <v>30486</v>
      </c>
      <c r="C32450" s="49" t="s">
        <v>208</v>
      </c>
    </row>
    <row r="32451" spans="2:3" hidden="1">
      <c r="B32451" s="49" t="s">
        <v>30487</v>
      </c>
      <c r="C32451" s="49" t="s">
        <v>208</v>
      </c>
    </row>
    <row r="32452" spans="2:3" hidden="1">
      <c r="B32452" s="49" t="s">
        <v>30488</v>
      </c>
      <c r="C32452" s="49" t="s">
        <v>208</v>
      </c>
    </row>
    <row r="32453" spans="2:3" hidden="1">
      <c r="B32453" s="49" t="s">
        <v>30489</v>
      </c>
      <c r="C32453" s="49" t="s">
        <v>208</v>
      </c>
    </row>
    <row r="32454" spans="2:3" hidden="1">
      <c r="B32454" s="49" t="s">
        <v>30490</v>
      </c>
      <c r="C32454" s="49" t="s">
        <v>208</v>
      </c>
    </row>
    <row r="32455" spans="2:3" hidden="1">
      <c r="B32455" s="49" t="s">
        <v>30491</v>
      </c>
      <c r="C32455" s="49" t="s">
        <v>208</v>
      </c>
    </row>
    <row r="32456" spans="2:3" hidden="1">
      <c r="B32456" s="49" t="s">
        <v>30492</v>
      </c>
      <c r="C32456" s="49" t="s">
        <v>208</v>
      </c>
    </row>
    <row r="32457" spans="2:3" hidden="1">
      <c r="B32457" s="49" t="s">
        <v>30493</v>
      </c>
      <c r="C32457" s="49" t="s">
        <v>208</v>
      </c>
    </row>
    <row r="32458" spans="2:3" hidden="1">
      <c r="B32458" s="49" t="s">
        <v>30494</v>
      </c>
      <c r="C32458" s="49" t="s">
        <v>208</v>
      </c>
    </row>
    <row r="32459" spans="2:3" hidden="1">
      <c r="B32459" s="49" t="s">
        <v>30495</v>
      </c>
      <c r="C32459" s="49" t="s">
        <v>208</v>
      </c>
    </row>
    <row r="32460" spans="2:3" hidden="1">
      <c r="B32460" s="49" t="s">
        <v>30496</v>
      </c>
      <c r="C32460" s="49" t="s">
        <v>208</v>
      </c>
    </row>
    <row r="32461" spans="2:3" hidden="1">
      <c r="B32461" s="49" t="s">
        <v>30497</v>
      </c>
      <c r="C32461" s="49" t="s">
        <v>208</v>
      </c>
    </row>
    <row r="32462" spans="2:3" hidden="1">
      <c r="B32462" s="49" t="s">
        <v>30498</v>
      </c>
      <c r="C32462" s="49" t="s">
        <v>208</v>
      </c>
    </row>
    <row r="32463" spans="2:3" hidden="1">
      <c r="B32463" s="49" t="s">
        <v>30499</v>
      </c>
      <c r="C32463" s="49" t="s">
        <v>208</v>
      </c>
    </row>
    <row r="32464" spans="2:3" hidden="1">
      <c r="B32464" s="49" t="s">
        <v>30500</v>
      </c>
      <c r="C32464" s="49" t="s">
        <v>208</v>
      </c>
    </row>
    <row r="32465" spans="2:3" hidden="1">
      <c r="B32465" s="49" t="s">
        <v>30501</v>
      </c>
      <c r="C32465" s="49" t="s">
        <v>208</v>
      </c>
    </row>
    <row r="32466" spans="2:3" hidden="1">
      <c r="B32466" s="49" t="s">
        <v>30502</v>
      </c>
      <c r="C32466" s="49" t="s">
        <v>208</v>
      </c>
    </row>
    <row r="32467" spans="2:3" hidden="1">
      <c r="B32467" s="49" t="s">
        <v>30503</v>
      </c>
      <c r="C32467" s="49" t="s">
        <v>208</v>
      </c>
    </row>
    <row r="32468" spans="2:3" hidden="1">
      <c r="B32468" s="49" t="s">
        <v>30504</v>
      </c>
      <c r="C32468" s="49" t="s">
        <v>208</v>
      </c>
    </row>
    <row r="32469" spans="2:3" hidden="1">
      <c r="B32469" s="49" t="s">
        <v>30505</v>
      </c>
      <c r="C32469" s="49" t="s">
        <v>208</v>
      </c>
    </row>
    <row r="32470" spans="2:3" hidden="1">
      <c r="B32470" s="49" t="s">
        <v>30506</v>
      </c>
      <c r="C32470" s="49" t="s">
        <v>208</v>
      </c>
    </row>
    <row r="32471" spans="2:3" hidden="1">
      <c r="B32471" s="49" t="s">
        <v>30507</v>
      </c>
      <c r="C32471" s="49" t="s">
        <v>208</v>
      </c>
    </row>
    <row r="32472" spans="2:3" hidden="1">
      <c r="B32472" s="49" t="s">
        <v>30508</v>
      </c>
      <c r="C32472" s="49" t="s">
        <v>208</v>
      </c>
    </row>
    <row r="32473" spans="2:3" hidden="1">
      <c r="B32473" s="49" t="s">
        <v>30509</v>
      </c>
      <c r="C32473" s="49" t="s">
        <v>208</v>
      </c>
    </row>
    <row r="32474" spans="2:3" hidden="1">
      <c r="B32474" s="49" t="s">
        <v>30510</v>
      </c>
      <c r="C32474" s="49" t="s">
        <v>208</v>
      </c>
    </row>
    <row r="32475" spans="2:3" hidden="1">
      <c r="B32475" s="49" t="s">
        <v>30511</v>
      </c>
      <c r="C32475" s="49" t="s">
        <v>208</v>
      </c>
    </row>
    <row r="32476" spans="2:3" hidden="1">
      <c r="B32476" s="49" t="s">
        <v>30512</v>
      </c>
      <c r="C32476" s="49" t="s">
        <v>208</v>
      </c>
    </row>
    <row r="32477" spans="2:3" hidden="1">
      <c r="B32477" s="49" t="s">
        <v>30513</v>
      </c>
      <c r="C32477" s="49" t="s">
        <v>208</v>
      </c>
    </row>
    <row r="32478" spans="2:3" hidden="1">
      <c r="B32478" s="49" t="s">
        <v>30514</v>
      </c>
      <c r="C32478" s="49" t="s">
        <v>208</v>
      </c>
    </row>
    <row r="32479" spans="2:3" hidden="1">
      <c r="B32479" s="49" t="s">
        <v>30515</v>
      </c>
      <c r="C32479" s="49" t="s">
        <v>208</v>
      </c>
    </row>
    <row r="32480" spans="2:3" hidden="1">
      <c r="B32480" s="49" t="s">
        <v>30516</v>
      </c>
      <c r="C32480" s="49" t="s">
        <v>208</v>
      </c>
    </row>
    <row r="32481" spans="2:3" hidden="1">
      <c r="B32481" s="49" t="s">
        <v>30517</v>
      </c>
      <c r="C32481" s="49" t="s">
        <v>208</v>
      </c>
    </row>
    <row r="32482" spans="2:3" hidden="1">
      <c r="B32482" s="49" t="s">
        <v>30518</v>
      </c>
      <c r="C32482" s="49" t="s">
        <v>208</v>
      </c>
    </row>
    <row r="32483" spans="2:3" hidden="1">
      <c r="B32483" s="49" t="s">
        <v>30519</v>
      </c>
      <c r="C32483" s="49" t="s">
        <v>208</v>
      </c>
    </row>
    <row r="32484" spans="2:3" hidden="1">
      <c r="B32484" s="49" t="s">
        <v>30520</v>
      </c>
      <c r="C32484" s="49" t="s">
        <v>208</v>
      </c>
    </row>
    <row r="32485" spans="2:3" hidden="1">
      <c r="B32485" s="49" t="s">
        <v>30521</v>
      </c>
      <c r="C32485" s="49" t="s">
        <v>208</v>
      </c>
    </row>
    <row r="32486" spans="2:3" hidden="1">
      <c r="B32486" s="49" t="s">
        <v>30522</v>
      </c>
      <c r="C32486" s="49" t="s">
        <v>208</v>
      </c>
    </row>
    <row r="32487" spans="2:3" hidden="1">
      <c r="B32487" s="49" t="s">
        <v>30523</v>
      </c>
      <c r="C32487" s="49" t="s">
        <v>208</v>
      </c>
    </row>
    <row r="32488" spans="2:3" hidden="1">
      <c r="B32488" s="49" t="s">
        <v>30524</v>
      </c>
      <c r="C32488" s="49" t="s">
        <v>216</v>
      </c>
    </row>
    <row r="32489" spans="2:3" hidden="1">
      <c r="B32489" s="49" t="s">
        <v>30525</v>
      </c>
      <c r="C32489" s="49" t="s">
        <v>216</v>
      </c>
    </row>
    <row r="32490" spans="2:3" hidden="1">
      <c r="B32490" s="49" t="s">
        <v>30526</v>
      </c>
      <c r="C32490" s="49" t="s">
        <v>216</v>
      </c>
    </row>
    <row r="32491" spans="2:3" hidden="1">
      <c r="B32491" s="49" t="s">
        <v>30527</v>
      </c>
      <c r="C32491" s="49" t="s">
        <v>216</v>
      </c>
    </row>
    <row r="32492" spans="2:3" hidden="1">
      <c r="B32492" s="49" t="s">
        <v>30528</v>
      </c>
      <c r="C32492" s="49" t="s">
        <v>216</v>
      </c>
    </row>
    <row r="32493" spans="2:3" hidden="1">
      <c r="B32493" s="49" t="s">
        <v>30529</v>
      </c>
      <c r="C32493" s="49" t="s">
        <v>216</v>
      </c>
    </row>
    <row r="32494" spans="2:3" hidden="1">
      <c r="B32494" s="49" t="s">
        <v>30530</v>
      </c>
      <c r="C32494" s="49" t="s">
        <v>216</v>
      </c>
    </row>
    <row r="32495" spans="2:3" hidden="1">
      <c r="B32495" s="49" t="s">
        <v>30531</v>
      </c>
      <c r="C32495" s="49" t="s">
        <v>216</v>
      </c>
    </row>
    <row r="32496" spans="2:3" hidden="1">
      <c r="B32496" s="49" t="s">
        <v>30532</v>
      </c>
      <c r="C32496" s="49" t="s">
        <v>216</v>
      </c>
    </row>
    <row r="32497" spans="2:3" hidden="1">
      <c r="B32497" s="49" t="s">
        <v>30533</v>
      </c>
      <c r="C32497" s="49" t="s">
        <v>216</v>
      </c>
    </row>
    <row r="32498" spans="2:3" hidden="1">
      <c r="B32498" s="49" t="s">
        <v>30534</v>
      </c>
      <c r="C32498" s="49" t="s">
        <v>216</v>
      </c>
    </row>
    <row r="32499" spans="2:3" hidden="1">
      <c r="B32499" s="49" t="s">
        <v>30535</v>
      </c>
      <c r="C32499" s="49" t="s">
        <v>216</v>
      </c>
    </row>
    <row r="32500" spans="2:3" hidden="1">
      <c r="B32500" s="49" t="s">
        <v>30536</v>
      </c>
      <c r="C32500" s="49" t="s">
        <v>216</v>
      </c>
    </row>
    <row r="32501" spans="2:3" hidden="1">
      <c r="B32501" s="49" t="s">
        <v>30537</v>
      </c>
      <c r="C32501" s="49" t="s">
        <v>216</v>
      </c>
    </row>
    <row r="32502" spans="2:3" hidden="1">
      <c r="B32502" s="49" t="s">
        <v>30538</v>
      </c>
      <c r="C32502" s="49" t="s">
        <v>216</v>
      </c>
    </row>
    <row r="32503" spans="2:3" hidden="1">
      <c r="B32503" s="49" t="s">
        <v>30539</v>
      </c>
      <c r="C32503" s="49" t="s">
        <v>216</v>
      </c>
    </row>
    <row r="32504" spans="2:3" hidden="1">
      <c r="B32504" s="49" t="s">
        <v>30540</v>
      </c>
      <c r="C32504" s="49" t="s">
        <v>216</v>
      </c>
    </row>
    <row r="32505" spans="2:3" hidden="1">
      <c r="B32505" s="49" t="s">
        <v>30541</v>
      </c>
      <c r="C32505" s="49" t="s">
        <v>216</v>
      </c>
    </row>
    <row r="32506" spans="2:3" hidden="1">
      <c r="B32506" s="49" t="s">
        <v>30542</v>
      </c>
      <c r="C32506" s="49" t="s">
        <v>216</v>
      </c>
    </row>
    <row r="32507" spans="2:3" hidden="1">
      <c r="B32507" s="49" t="s">
        <v>30543</v>
      </c>
      <c r="C32507" s="49" t="s">
        <v>216</v>
      </c>
    </row>
    <row r="32508" spans="2:3" hidden="1">
      <c r="B32508" s="49" t="s">
        <v>30544</v>
      </c>
      <c r="C32508" s="49" t="s">
        <v>216</v>
      </c>
    </row>
    <row r="32509" spans="2:3" hidden="1">
      <c r="B32509" s="49" t="s">
        <v>30545</v>
      </c>
      <c r="C32509" s="49" t="s">
        <v>216</v>
      </c>
    </row>
    <row r="32510" spans="2:3" hidden="1">
      <c r="B32510" s="49" t="s">
        <v>30546</v>
      </c>
      <c r="C32510" s="49" t="s">
        <v>216</v>
      </c>
    </row>
    <row r="32511" spans="2:3" hidden="1">
      <c r="B32511" s="49" t="s">
        <v>30547</v>
      </c>
      <c r="C32511" s="49" t="s">
        <v>216</v>
      </c>
    </row>
    <row r="32512" spans="2:3" hidden="1">
      <c r="B32512" s="49" t="s">
        <v>30548</v>
      </c>
      <c r="C32512" s="49" t="s">
        <v>216</v>
      </c>
    </row>
    <row r="32513" spans="2:3" hidden="1">
      <c r="B32513" s="49" t="s">
        <v>30549</v>
      </c>
      <c r="C32513" s="49" t="s">
        <v>216</v>
      </c>
    </row>
    <row r="32514" spans="2:3" hidden="1">
      <c r="B32514" s="49" t="s">
        <v>30550</v>
      </c>
      <c r="C32514" s="49" t="s">
        <v>216</v>
      </c>
    </row>
    <row r="32515" spans="2:3" hidden="1">
      <c r="B32515" s="49" t="s">
        <v>30551</v>
      </c>
      <c r="C32515" s="49" t="s">
        <v>208</v>
      </c>
    </row>
    <row r="32516" spans="2:3" hidden="1">
      <c r="B32516" s="49" t="s">
        <v>30552</v>
      </c>
      <c r="C32516" s="49" t="s">
        <v>208</v>
      </c>
    </row>
    <row r="32517" spans="2:3" hidden="1">
      <c r="B32517" s="49" t="s">
        <v>30553</v>
      </c>
      <c r="C32517" s="49" t="s">
        <v>208</v>
      </c>
    </row>
    <row r="32518" spans="2:3" hidden="1">
      <c r="B32518" s="49" t="s">
        <v>30554</v>
      </c>
      <c r="C32518" s="49" t="s">
        <v>208</v>
      </c>
    </row>
    <row r="32519" spans="2:3" hidden="1">
      <c r="B32519" s="49" t="s">
        <v>30555</v>
      </c>
      <c r="C32519" s="49" t="s">
        <v>208</v>
      </c>
    </row>
    <row r="32520" spans="2:3" hidden="1">
      <c r="B32520" s="49" t="s">
        <v>30556</v>
      </c>
      <c r="C32520" s="49" t="s">
        <v>208</v>
      </c>
    </row>
    <row r="32521" spans="2:3" hidden="1">
      <c r="B32521" s="49" t="s">
        <v>30557</v>
      </c>
      <c r="C32521" s="49" t="s">
        <v>208</v>
      </c>
    </row>
    <row r="32522" spans="2:3" hidden="1">
      <c r="B32522" s="49" t="s">
        <v>30558</v>
      </c>
      <c r="C32522" s="49" t="s">
        <v>208</v>
      </c>
    </row>
    <row r="32523" spans="2:3" hidden="1">
      <c r="B32523" s="49" t="s">
        <v>30559</v>
      </c>
      <c r="C32523" s="49" t="s">
        <v>208</v>
      </c>
    </row>
    <row r="32524" spans="2:3" hidden="1">
      <c r="B32524" s="49" t="s">
        <v>30560</v>
      </c>
      <c r="C32524" s="49" t="s">
        <v>208</v>
      </c>
    </row>
    <row r="32525" spans="2:3" hidden="1">
      <c r="B32525" s="49" t="s">
        <v>30561</v>
      </c>
      <c r="C32525" s="49" t="s">
        <v>208</v>
      </c>
    </row>
    <row r="32526" spans="2:3" hidden="1">
      <c r="B32526" s="49" t="s">
        <v>30562</v>
      </c>
      <c r="C32526" s="49" t="s">
        <v>208</v>
      </c>
    </row>
    <row r="32527" spans="2:3" hidden="1">
      <c r="B32527" s="49" t="s">
        <v>30563</v>
      </c>
      <c r="C32527" s="49" t="s">
        <v>208</v>
      </c>
    </row>
    <row r="32528" spans="2:3" hidden="1">
      <c r="B32528" s="49" t="s">
        <v>30564</v>
      </c>
      <c r="C32528" s="49" t="s">
        <v>208</v>
      </c>
    </row>
    <row r="32529" spans="2:3" hidden="1">
      <c r="B32529" s="49" t="s">
        <v>30565</v>
      </c>
      <c r="C32529" s="49" t="s">
        <v>208</v>
      </c>
    </row>
    <row r="32530" spans="2:3" hidden="1">
      <c r="B32530" s="49" t="s">
        <v>30566</v>
      </c>
      <c r="C32530" s="49" t="s">
        <v>208</v>
      </c>
    </row>
    <row r="32531" spans="2:3" hidden="1">
      <c r="B32531" s="49" t="s">
        <v>30567</v>
      </c>
      <c r="C32531" s="49" t="s">
        <v>208</v>
      </c>
    </row>
    <row r="32532" spans="2:3" hidden="1">
      <c r="B32532" s="49" t="s">
        <v>30568</v>
      </c>
      <c r="C32532" s="49" t="s">
        <v>208</v>
      </c>
    </row>
    <row r="32533" spans="2:3" hidden="1">
      <c r="B32533" s="49" t="s">
        <v>30569</v>
      </c>
      <c r="C32533" s="49" t="s">
        <v>208</v>
      </c>
    </row>
    <row r="32534" spans="2:3" hidden="1">
      <c r="B32534" s="49" t="s">
        <v>30570</v>
      </c>
      <c r="C32534" s="49" t="s">
        <v>208</v>
      </c>
    </row>
    <row r="32535" spans="2:3" hidden="1">
      <c r="B32535" s="49" t="s">
        <v>30571</v>
      </c>
      <c r="C32535" s="49" t="s">
        <v>208</v>
      </c>
    </row>
    <row r="32536" spans="2:3" hidden="1">
      <c r="B32536" s="49" t="s">
        <v>30572</v>
      </c>
      <c r="C32536" s="49" t="s">
        <v>208</v>
      </c>
    </row>
    <row r="32537" spans="2:3" hidden="1">
      <c r="B32537" s="49" t="s">
        <v>30573</v>
      </c>
      <c r="C32537" s="49" t="s">
        <v>208</v>
      </c>
    </row>
    <row r="32538" spans="2:3" hidden="1">
      <c r="B32538" s="49" t="s">
        <v>30574</v>
      </c>
      <c r="C32538" s="49" t="s">
        <v>208</v>
      </c>
    </row>
    <row r="32539" spans="2:3" hidden="1">
      <c r="B32539" s="49" t="s">
        <v>30575</v>
      </c>
      <c r="C32539" s="49" t="s">
        <v>208</v>
      </c>
    </row>
    <row r="32540" spans="2:3" hidden="1">
      <c r="B32540" s="49" t="s">
        <v>30576</v>
      </c>
      <c r="C32540" s="49" t="s">
        <v>208</v>
      </c>
    </row>
    <row r="32541" spans="2:3" hidden="1">
      <c r="B32541" s="49" t="s">
        <v>30577</v>
      </c>
      <c r="C32541" s="49" t="s">
        <v>208</v>
      </c>
    </row>
    <row r="32542" spans="2:3" hidden="1">
      <c r="B32542" s="49" t="s">
        <v>30578</v>
      </c>
      <c r="C32542" s="49" t="s">
        <v>208</v>
      </c>
    </row>
    <row r="32543" spans="2:3" hidden="1">
      <c r="B32543" s="49" t="s">
        <v>30579</v>
      </c>
      <c r="C32543" s="49" t="s">
        <v>208</v>
      </c>
    </row>
    <row r="32544" spans="2:3" hidden="1">
      <c r="B32544" s="49" t="s">
        <v>30580</v>
      </c>
      <c r="C32544" s="49" t="s">
        <v>208</v>
      </c>
    </row>
    <row r="32545" spans="2:3" hidden="1">
      <c r="B32545" s="49" t="s">
        <v>30581</v>
      </c>
      <c r="C32545" s="49" t="s">
        <v>208</v>
      </c>
    </row>
    <row r="32546" spans="2:3" hidden="1">
      <c r="B32546" s="49" t="s">
        <v>30582</v>
      </c>
      <c r="C32546" s="49" t="s">
        <v>208</v>
      </c>
    </row>
    <row r="32547" spans="2:3" hidden="1">
      <c r="B32547" s="49" t="s">
        <v>30583</v>
      </c>
      <c r="C32547" s="49" t="s">
        <v>208</v>
      </c>
    </row>
    <row r="32548" spans="2:3" hidden="1">
      <c r="B32548" s="49" t="s">
        <v>30584</v>
      </c>
      <c r="C32548" s="49" t="s">
        <v>208</v>
      </c>
    </row>
    <row r="32549" spans="2:3" hidden="1">
      <c r="B32549" s="49" t="s">
        <v>30585</v>
      </c>
      <c r="C32549" s="49" t="s">
        <v>208</v>
      </c>
    </row>
    <row r="32550" spans="2:3" hidden="1">
      <c r="B32550" s="49" t="s">
        <v>30586</v>
      </c>
      <c r="C32550" s="49" t="s">
        <v>208</v>
      </c>
    </row>
    <row r="32551" spans="2:3" hidden="1">
      <c r="B32551" s="49" t="s">
        <v>30587</v>
      </c>
      <c r="C32551" s="49" t="s">
        <v>208</v>
      </c>
    </row>
    <row r="32552" spans="2:3" hidden="1">
      <c r="B32552" s="49" t="s">
        <v>30588</v>
      </c>
      <c r="C32552" s="49" t="s">
        <v>208</v>
      </c>
    </row>
    <row r="32553" spans="2:3" hidden="1">
      <c r="B32553" s="49" t="s">
        <v>30589</v>
      </c>
      <c r="C32553" s="49" t="s">
        <v>208</v>
      </c>
    </row>
    <row r="32554" spans="2:3" hidden="1">
      <c r="B32554" s="49" t="s">
        <v>30590</v>
      </c>
      <c r="C32554" s="49" t="s">
        <v>208</v>
      </c>
    </row>
    <row r="32555" spans="2:3" hidden="1">
      <c r="B32555" s="49" t="s">
        <v>30591</v>
      </c>
      <c r="C32555" s="49" t="s">
        <v>208</v>
      </c>
    </row>
    <row r="32556" spans="2:3" hidden="1">
      <c r="B32556" s="49" t="s">
        <v>30592</v>
      </c>
      <c r="C32556" s="49" t="s">
        <v>208</v>
      </c>
    </row>
    <row r="32557" spans="2:3" hidden="1">
      <c r="B32557" s="49" t="s">
        <v>30593</v>
      </c>
      <c r="C32557" s="49" t="s">
        <v>208</v>
      </c>
    </row>
    <row r="32558" spans="2:3" hidden="1">
      <c r="B32558" s="49" t="s">
        <v>30594</v>
      </c>
      <c r="C32558" s="49" t="s">
        <v>208</v>
      </c>
    </row>
    <row r="32559" spans="2:3" hidden="1">
      <c r="B32559" s="49" t="s">
        <v>30595</v>
      </c>
      <c r="C32559" s="49" t="s">
        <v>208</v>
      </c>
    </row>
    <row r="32560" spans="2:3" hidden="1">
      <c r="B32560" s="49" t="s">
        <v>30596</v>
      </c>
      <c r="C32560" s="49" t="s">
        <v>208</v>
      </c>
    </row>
    <row r="32561" spans="2:3" hidden="1">
      <c r="B32561" s="49" t="s">
        <v>30597</v>
      </c>
      <c r="C32561" s="49" t="s">
        <v>208</v>
      </c>
    </row>
    <row r="32562" spans="2:3" hidden="1">
      <c r="B32562" s="49" t="s">
        <v>30598</v>
      </c>
      <c r="C32562" s="49" t="s">
        <v>208</v>
      </c>
    </row>
    <row r="32563" spans="2:3" hidden="1">
      <c r="B32563" s="49" t="s">
        <v>30599</v>
      </c>
      <c r="C32563" s="49" t="s">
        <v>208</v>
      </c>
    </row>
    <row r="32564" spans="2:3" hidden="1">
      <c r="B32564" s="49" t="s">
        <v>30600</v>
      </c>
      <c r="C32564" s="49" t="s">
        <v>208</v>
      </c>
    </row>
    <row r="32565" spans="2:3" hidden="1">
      <c r="B32565" s="49" t="s">
        <v>30601</v>
      </c>
      <c r="C32565" s="49" t="s">
        <v>208</v>
      </c>
    </row>
    <row r="32566" spans="2:3" hidden="1">
      <c r="B32566" s="49" t="s">
        <v>30602</v>
      </c>
      <c r="C32566" s="49" t="s">
        <v>208</v>
      </c>
    </row>
    <row r="32567" spans="2:3" hidden="1">
      <c r="B32567" s="49" t="s">
        <v>30603</v>
      </c>
      <c r="C32567" s="49" t="s">
        <v>208</v>
      </c>
    </row>
    <row r="32568" spans="2:3" hidden="1">
      <c r="B32568" s="49" t="s">
        <v>30604</v>
      </c>
      <c r="C32568" s="49" t="s">
        <v>208</v>
      </c>
    </row>
    <row r="32569" spans="2:3" hidden="1">
      <c r="B32569" s="49" t="s">
        <v>30605</v>
      </c>
      <c r="C32569" s="49" t="s">
        <v>208</v>
      </c>
    </row>
    <row r="32570" spans="2:3" hidden="1">
      <c r="B32570" s="49" t="s">
        <v>30606</v>
      </c>
      <c r="C32570" s="49" t="s">
        <v>208</v>
      </c>
    </row>
    <row r="32571" spans="2:3" hidden="1">
      <c r="B32571" s="49" t="s">
        <v>30607</v>
      </c>
      <c r="C32571" s="49" t="s">
        <v>208</v>
      </c>
    </row>
    <row r="32572" spans="2:3" hidden="1">
      <c r="B32572" s="49" t="s">
        <v>30608</v>
      </c>
      <c r="C32572" s="49" t="s">
        <v>208</v>
      </c>
    </row>
    <row r="32573" spans="2:3" hidden="1">
      <c r="B32573" s="49" t="s">
        <v>30609</v>
      </c>
      <c r="C32573" s="49" t="s">
        <v>208</v>
      </c>
    </row>
    <row r="32574" spans="2:3" hidden="1">
      <c r="B32574" s="49" t="s">
        <v>30610</v>
      </c>
      <c r="C32574" s="49" t="s">
        <v>208</v>
      </c>
    </row>
    <row r="32575" spans="2:3" hidden="1">
      <c r="B32575" s="49" t="s">
        <v>30611</v>
      </c>
      <c r="C32575" s="49" t="s">
        <v>208</v>
      </c>
    </row>
    <row r="32576" spans="2:3" hidden="1">
      <c r="B32576" s="49" t="s">
        <v>30612</v>
      </c>
      <c r="C32576" s="49" t="s">
        <v>208</v>
      </c>
    </row>
    <row r="32577" spans="2:3" hidden="1">
      <c r="B32577" s="49" t="s">
        <v>30613</v>
      </c>
      <c r="C32577" s="49" t="s">
        <v>208</v>
      </c>
    </row>
    <row r="32578" spans="2:3" hidden="1">
      <c r="B32578" s="49" t="s">
        <v>30614</v>
      </c>
      <c r="C32578" s="49" t="s">
        <v>208</v>
      </c>
    </row>
    <row r="32579" spans="2:3" hidden="1">
      <c r="B32579" s="49" t="s">
        <v>30615</v>
      </c>
      <c r="C32579" s="49" t="s">
        <v>208</v>
      </c>
    </row>
    <row r="32580" spans="2:3" hidden="1">
      <c r="B32580" s="49" t="s">
        <v>30616</v>
      </c>
      <c r="C32580" s="49" t="s">
        <v>208</v>
      </c>
    </row>
    <row r="32581" spans="2:3" hidden="1">
      <c r="B32581" s="49" t="s">
        <v>30617</v>
      </c>
      <c r="C32581" s="49" t="s">
        <v>208</v>
      </c>
    </row>
    <row r="32582" spans="2:3" hidden="1">
      <c r="B32582" s="49" t="s">
        <v>30618</v>
      </c>
      <c r="C32582" s="49" t="s">
        <v>208</v>
      </c>
    </row>
    <row r="32583" spans="2:3" hidden="1">
      <c r="B32583" s="49" t="s">
        <v>30619</v>
      </c>
      <c r="C32583" s="49" t="s">
        <v>208</v>
      </c>
    </row>
    <row r="32584" spans="2:3" hidden="1">
      <c r="B32584" s="49" t="s">
        <v>30620</v>
      </c>
      <c r="C32584" s="49" t="s">
        <v>208</v>
      </c>
    </row>
    <row r="32585" spans="2:3" hidden="1">
      <c r="B32585" s="49" t="s">
        <v>30621</v>
      </c>
      <c r="C32585" s="49" t="s">
        <v>208</v>
      </c>
    </row>
    <row r="32586" spans="2:3" hidden="1">
      <c r="B32586" s="49" t="s">
        <v>30622</v>
      </c>
      <c r="C32586" s="49" t="s">
        <v>208</v>
      </c>
    </row>
    <row r="32587" spans="2:3" hidden="1">
      <c r="B32587" s="49" t="s">
        <v>30623</v>
      </c>
      <c r="C32587" s="49" t="s">
        <v>208</v>
      </c>
    </row>
    <row r="32588" spans="2:3" hidden="1">
      <c r="B32588" s="49" t="s">
        <v>30624</v>
      </c>
      <c r="C32588" s="49" t="s">
        <v>208</v>
      </c>
    </row>
    <row r="32589" spans="2:3" hidden="1">
      <c r="B32589" s="49" t="s">
        <v>30625</v>
      </c>
      <c r="C32589" s="49" t="s">
        <v>208</v>
      </c>
    </row>
    <row r="32590" spans="2:3" hidden="1">
      <c r="B32590" s="49" t="s">
        <v>30626</v>
      </c>
      <c r="C32590" s="49" t="s">
        <v>208</v>
      </c>
    </row>
    <row r="32591" spans="2:3" hidden="1">
      <c r="B32591" s="49" t="s">
        <v>30627</v>
      </c>
      <c r="C32591" s="49" t="s">
        <v>208</v>
      </c>
    </row>
    <row r="32592" spans="2:3" hidden="1">
      <c r="B32592" s="49" t="s">
        <v>30628</v>
      </c>
      <c r="C32592" s="49" t="s">
        <v>208</v>
      </c>
    </row>
    <row r="32593" spans="2:3" hidden="1">
      <c r="B32593" s="49" t="s">
        <v>30629</v>
      </c>
      <c r="C32593" s="49" t="s">
        <v>208</v>
      </c>
    </row>
    <row r="32594" spans="2:3" hidden="1">
      <c r="B32594" s="49" t="s">
        <v>30630</v>
      </c>
      <c r="C32594" s="49" t="s">
        <v>208</v>
      </c>
    </row>
    <row r="32595" spans="2:3" hidden="1">
      <c r="B32595" s="49" t="s">
        <v>30631</v>
      </c>
      <c r="C32595" s="49" t="s">
        <v>208</v>
      </c>
    </row>
    <row r="32596" spans="2:3" hidden="1">
      <c r="B32596" s="49" t="s">
        <v>30632</v>
      </c>
      <c r="C32596" s="49" t="s">
        <v>208</v>
      </c>
    </row>
    <row r="32597" spans="2:3" hidden="1">
      <c r="B32597" s="49" t="s">
        <v>30633</v>
      </c>
      <c r="C32597" s="49" t="s">
        <v>208</v>
      </c>
    </row>
    <row r="32598" spans="2:3" hidden="1">
      <c r="B32598" s="49" t="s">
        <v>30634</v>
      </c>
      <c r="C32598" s="49" t="s">
        <v>208</v>
      </c>
    </row>
    <row r="32599" spans="2:3" hidden="1">
      <c r="B32599" s="49" t="s">
        <v>30635</v>
      </c>
      <c r="C32599" s="49" t="s">
        <v>208</v>
      </c>
    </row>
    <row r="32600" spans="2:3" hidden="1">
      <c r="B32600" s="49" t="s">
        <v>30636</v>
      </c>
      <c r="C32600" s="49" t="s">
        <v>208</v>
      </c>
    </row>
    <row r="32601" spans="2:3" hidden="1">
      <c r="B32601" s="49" t="s">
        <v>30637</v>
      </c>
      <c r="C32601" s="49" t="s">
        <v>208</v>
      </c>
    </row>
    <row r="32602" spans="2:3" hidden="1">
      <c r="B32602" s="49" t="s">
        <v>30638</v>
      </c>
      <c r="C32602" s="49" t="s">
        <v>208</v>
      </c>
    </row>
    <row r="32603" spans="2:3" hidden="1">
      <c r="B32603" s="49" t="s">
        <v>30639</v>
      </c>
      <c r="C32603" s="49" t="s">
        <v>208</v>
      </c>
    </row>
    <row r="32604" spans="2:3" hidden="1">
      <c r="B32604" s="49" t="s">
        <v>30640</v>
      </c>
      <c r="C32604" s="49" t="s">
        <v>208</v>
      </c>
    </row>
    <row r="32605" spans="2:3" hidden="1">
      <c r="B32605" s="49" t="s">
        <v>30641</v>
      </c>
      <c r="C32605" s="49" t="s">
        <v>208</v>
      </c>
    </row>
    <row r="32606" spans="2:3" hidden="1">
      <c r="B32606" s="49" t="s">
        <v>30642</v>
      </c>
      <c r="C32606" s="49" t="s">
        <v>208</v>
      </c>
    </row>
    <row r="32607" spans="2:3" hidden="1">
      <c r="B32607" s="49" t="s">
        <v>30643</v>
      </c>
      <c r="C32607" s="49" t="s">
        <v>208</v>
      </c>
    </row>
    <row r="32608" spans="2:3" hidden="1">
      <c r="B32608" s="49" t="s">
        <v>30644</v>
      </c>
      <c r="C32608" s="49" t="s">
        <v>208</v>
      </c>
    </row>
    <row r="32609" spans="2:3" hidden="1">
      <c r="B32609" s="49" t="s">
        <v>30645</v>
      </c>
      <c r="C32609" s="49" t="s">
        <v>208</v>
      </c>
    </row>
    <row r="32610" spans="2:3" hidden="1">
      <c r="B32610" s="49" t="s">
        <v>30646</v>
      </c>
      <c r="C32610" s="49" t="s">
        <v>208</v>
      </c>
    </row>
    <row r="32611" spans="2:3" hidden="1">
      <c r="B32611" s="49" t="s">
        <v>30647</v>
      </c>
      <c r="C32611" s="49" t="s">
        <v>208</v>
      </c>
    </row>
    <row r="32612" spans="2:3" hidden="1">
      <c r="B32612" s="49" t="s">
        <v>30648</v>
      </c>
      <c r="C32612" s="49" t="s">
        <v>208</v>
      </c>
    </row>
    <row r="32613" spans="2:3" hidden="1">
      <c r="B32613" s="49" t="s">
        <v>30649</v>
      </c>
      <c r="C32613" s="49" t="s">
        <v>208</v>
      </c>
    </row>
    <row r="32614" spans="2:3" hidden="1">
      <c r="B32614" s="49" t="s">
        <v>30650</v>
      </c>
      <c r="C32614" s="49" t="s">
        <v>208</v>
      </c>
    </row>
    <row r="32615" spans="2:3" hidden="1">
      <c r="B32615" s="49" t="s">
        <v>30651</v>
      </c>
      <c r="C32615" s="49" t="s">
        <v>208</v>
      </c>
    </row>
    <row r="32616" spans="2:3" hidden="1">
      <c r="B32616" s="49" t="s">
        <v>30652</v>
      </c>
      <c r="C32616" s="49" t="s">
        <v>208</v>
      </c>
    </row>
    <row r="32617" spans="2:3" hidden="1">
      <c r="B32617" s="49" t="s">
        <v>30653</v>
      </c>
      <c r="C32617" s="49" t="s">
        <v>208</v>
      </c>
    </row>
    <row r="32618" spans="2:3" hidden="1">
      <c r="B32618" s="49" t="s">
        <v>30654</v>
      </c>
      <c r="C32618" s="49" t="s">
        <v>208</v>
      </c>
    </row>
    <row r="32619" spans="2:3" hidden="1">
      <c r="B32619" s="49" t="s">
        <v>30655</v>
      </c>
      <c r="C32619" s="49" t="s">
        <v>208</v>
      </c>
    </row>
    <row r="32620" spans="2:3" hidden="1">
      <c r="B32620" s="49" t="s">
        <v>30656</v>
      </c>
      <c r="C32620" s="49" t="s">
        <v>208</v>
      </c>
    </row>
    <row r="32621" spans="2:3" hidden="1">
      <c r="B32621" s="49" t="s">
        <v>30657</v>
      </c>
      <c r="C32621" s="49" t="s">
        <v>208</v>
      </c>
    </row>
    <row r="32622" spans="2:3" hidden="1">
      <c r="B32622" s="49" t="s">
        <v>30658</v>
      </c>
      <c r="C32622" s="49" t="s">
        <v>208</v>
      </c>
    </row>
    <row r="32623" spans="2:3" hidden="1">
      <c r="B32623" s="49" t="s">
        <v>30659</v>
      </c>
      <c r="C32623" s="49" t="s">
        <v>208</v>
      </c>
    </row>
    <row r="32624" spans="2:3" hidden="1">
      <c r="B32624" s="49" t="s">
        <v>30660</v>
      </c>
      <c r="C32624" s="49" t="s">
        <v>208</v>
      </c>
    </row>
    <row r="32625" spans="2:3" hidden="1">
      <c r="B32625" s="49" t="s">
        <v>30661</v>
      </c>
      <c r="C32625" s="49" t="s">
        <v>208</v>
      </c>
    </row>
    <row r="32626" spans="2:3" hidden="1">
      <c r="B32626" s="49" t="s">
        <v>30662</v>
      </c>
      <c r="C32626" s="49" t="s">
        <v>208</v>
      </c>
    </row>
    <row r="32627" spans="2:3" hidden="1">
      <c r="B32627" s="49" t="s">
        <v>30663</v>
      </c>
      <c r="C32627" s="49" t="s">
        <v>208</v>
      </c>
    </row>
    <row r="32628" spans="2:3" hidden="1">
      <c r="B32628" s="49" t="s">
        <v>30664</v>
      </c>
      <c r="C32628" s="49" t="s">
        <v>208</v>
      </c>
    </row>
    <row r="32629" spans="2:3" hidden="1">
      <c r="B32629" s="49" t="s">
        <v>30665</v>
      </c>
      <c r="C32629" s="49" t="s">
        <v>208</v>
      </c>
    </row>
    <row r="32630" spans="2:3" hidden="1">
      <c r="B32630" s="49" t="s">
        <v>30666</v>
      </c>
      <c r="C32630" s="49" t="s">
        <v>208</v>
      </c>
    </row>
    <row r="32631" spans="2:3" hidden="1">
      <c r="B32631" s="49" t="s">
        <v>30667</v>
      </c>
      <c r="C32631" s="49" t="s">
        <v>208</v>
      </c>
    </row>
    <row r="32632" spans="2:3" hidden="1">
      <c r="B32632" s="49" t="s">
        <v>30668</v>
      </c>
      <c r="C32632" s="49" t="s">
        <v>208</v>
      </c>
    </row>
    <row r="32633" spans="2:3" hidden="1">
      <c r="B32633" s="49" t="s">
        <v>30669</v>
      </c>
      <c r="C32633" s="49" t="s">
        <v>208</v>
      </c>
    </row>
    <row r="32634" spans="2:3" hidden="1">
      <c r="B32634" s="49" t="s">
        <v>30670</v>
      </c>
      <c r="C32634" s="49" t="s">
        <v>208</v>
      </c>
    </row>
    <row r="32635" spans="2:3" hidden="1">
      <c r="B32635" s="49" t="s">
        <v>30671</v>
      </c>
      <c r="C32635" s="49" t="s">
        <v>208</v>
      </c>
    </row>
    <row r="32636" spans="2:3" hidden="1">
      <c r="B32636" s="49" t="s">
        <v>30672</v>
      </c>
      <c r="C32636" s="49" t="s">
        <v>208</v>
      </c>
    </row>
    <row r="32637" spans="2:3" hidden="1">
      <c r="B32637" s="49" t="s">
        <v>30673</v>
      </c>
      <c r="C32637" s="49" t="s">
        <v>208</v>
      </c>
    </row>
    <row r="32638" spans="2:3" hidden="1">
      <c r="B32638" s="49" t="s">
        <v>30674</v>
      </c>
      <c r="C32638" s="49" t="s">
        <v>208</v>
      </c>
    </row>
    <row r="32639" spans="2:3" hidden="1">
      <c r="B32639" s="49" t="s">
        <v>30675</v>
      </c>
      <c r="C32639" s="49" t="s">
        <v>208</v>
      </c>
    </row>
    <row r="32640" spans="2:3" hidden="1">
      <c r="B32640" s="49" t="s">
        <v>30676</v>
      </c>
      <c r="C32640" s="49" t="s">
        <v>208</v>
      </c>
    </row>
    <row r="32641" spans="2:3" hidden="1">
      <c r="B32641" s="49" t="s">
        <v>30677</v>
      </c>
      <c r="C32641" s="49" t="s">
        <v>208</v>
      </c>
    </row>
    <row r="32642" spans="2:3" hidden="1">
      <c r="B32642" s="49" t="s">
        <v>30678</v>
      </c>
      <c r="C32642" s="49" t="s">
        <v>208</v>
      </c>
    </row>
    <row r="32643" spans="2:3" hidden="1">
      <c r="B32643" s="49" t="s">
        <v>30679</v>
      </c>
      <c r="C32643" s="49" t="s">
        <v>208</v>
      </c>
    </row>
    <row r="32644" spans="2:3" hidden="1">
      <c r="B32644" s="49" t="s">
        <v>30680</v>
      </c>
      <c r="C32644" s="49" t="s">
        <v>208</v>
      </c>
    </row>
    <row r="32645" spans="2:3" hidden="1">
      <c r="B32645" s="49" t="s">
        <v>30681</v>
      </c>
      <c r="C32645" s="49" t="s">
        <v>208</v>
      </c>
    </row>
    <row r="32646" spans="2:3" hidden="1">
      <c r="B32646" s="49" t="s">
        <v>30682</v>
      </c>
      <c r="C32646" s="49" t="s">
        <v>208</v>
      </c>
    </row>
    <row r="32647" spans="2:3" hidden="1">
      <c r="B32647" s="49" t="s">
        <v>30683</v>
      </c>
      <c r="C32647" s="49" t="s">
        <v>208</v>
      </c>
    </row>
    <row r="32648" spans="2:3" hidden="1">
      <c r="B32648" s="49" t="s">
        <v>30684</v>
      </c>
      <c r="C32648" s="49" t="s">
        <v>208</v>
      </c>
    </row>
    <row r="32649" spans="2:3" hidden="1">
      <c r="B32649" s="49" t="s">
        <v>30685</v>
      </c>
      <c r="C32649" s="49" t="s">
        <v>208</v>
      </c>
    </row>
    <row r="32650" spans="2:3" hidden="1">
      <c r="B32650" s="49" t="s">
        <v>30686</v>
      </c>
      <c r="C32650" s="49" t="s">
        <v>208</v>
      </c>
    </row>
    <row r="32651" spans="2:3" hidden="1">
      <c r="B32651" s="49" t="s">
        <v>30687</v>
      </c>
      <c r="C32651" s="49" t="s">
        <v>208</v>
      </c>
    </row>
    <row r="32652" spans="2:3" hidden="1">
      <c r="B32652" s="49" t="s">
        <v>30688</v>
      </c>
      <c r="C32652" s="49" t="s">
        <v>208</v>
      </c>
    </row>
    <row r="32653" spans="2:3" hidden="1">
      <c r="B32653" s="49" t="s">
        <v>30689</v>
      </c>
      <c r="C32653" s="49" t="s">
        <v>208</v>
      </c>
    </row>
    <row r="32654" spans="2:3" hidden="1">
      <c r="B32654" s="49" t="s">
        <v>30690</v>
      </c>
      <c r="C32654" s="49" t="s">
        <v>208</v>
      </c>
    </row>
    <row r="32655" spans="2:3" hidden="1">
      <c r="B32655" s="49" t="s">
        <v>30691</v>
      </c>
      <c r="C32655" s="49" t="s">
        <v>208</v>
      </c>
    </row>
    <row r="32656" spans="2:3" hidden="1">
      <c r="B32656" s="49" t="s">
        <v>30692</v>
      </c>
      <c r="C32656" s="49" t="s">
        <v>208</v>
      </c>
    </row>
    <row r="32657" spans="2:3" hidden="1">
      <c r="B32657" s="49" t="s">
        <v>30693</v>
      </c>
      <c r="C32657" s="49" t="s">
        <v>208</v>
      </c>
    </row>
    <row r="32658" spans="2:3" hidden="1">
      <c r="B32658" s="49" t="s">
        <v>30694</v>
      </c>
      <c r="C32658" s="49" t="s">
        <v>208</v>
      </c>
    </row>
    <row r="32659" spans="2:3" hidden="1">
      <c r="B32659" s="49" t="s">
        <v>30695</v>
      </c>
      <c r="C32659" s="49" t="s">
        <v>208</v>
      </c>
    </row>
    <row r="32660" spans="2:3" hidden="1">
      <c r="B32660" s="49" t="s">
        <v>30696</v>
      </c>
      <c r="C32660" s="49" t="s">
        <v>208</v>
      </c>
    </row>
    <row r="32661" spans="2:3" hidden="1">
      <c r="B32661" s="49" t="s">
        <v>30697</v>
      </c>
      <c r="C32661" s="49" t="s">
        <v>208</v>
      </c>
    </row>
    <row r="32662" spans="2:3" hidden="1">
      <c r="B32662" s="49" t="s">
        <v>30698</v>
      </c>
      <c r="C32662" s="49" t="s">
        <v>208</v>
      </c>
    </row>
    <row r="32663" spans="2:3" hidden="1">
      <c r="B32663" s="49" t="s">
        <v>30699</v>
      </c>
      <c r="C32663" s="49" t="s">
        <v>208</v>
      </c>
    </row>
    <row r="32664" spans="2:3" hidden="1">
      <c r="B32664" s="49" t="s">
        <v>30700</v>
      </c>
      <c r="C32664" s="49" t="s">
        <v>208</v>
      </c>
    </row>
    <row r="32665" spans="2:3" hidden="1">
      <c r="B32665" s="49" t="s">
        <v>30701</v>
      </c>
      <c r="C32665" s="49" t="s">
        <v>208</v>
      </c>
    </row>
    <row r="32666" spans="2:3" hidden="1">
      <c r="B32666" s="49" t="s">
        <v>30702</v>
      </c>
      <c r="C32666" s="49" t="s">
        <v>208</v>
      </c>
    </row>
    <row r="32667" spans="2:3" hidden="1">
      <c r="B32667" s="49" t="s">
        <v>30703</v>
      </c>
      <c r="C32667" s="49" t="s">
        <v>208</v>
      </c>
    </row>
    <row r="32668" spans="2:3" hidden="1">
      <c r="B32668" s="49" t="s">
        <v>30704</v>
      </c>
      <c r="C32668" s="49" t="s">
        <v>208</v>
      </c>
    </row>
    <row r="32669" spans="2:3" hidden="1">
      <c r="B32669" s="49" t="s">
        <v>30705</v>
      </c>
      <c r="C32669" s="49" t="s">
        <v>208</v>
      </c>
    </row>
    <row r="32670" spans="2:3" hidden="1">
      <c r="B32670" s="49" t="s">
        <v>30706</v>
      </c>
      <c r="C32670" s="49" t="s">
        <v>208</v>
      </c>
    </row>
    <row r="32671" spans="2:3" hidden="1">
      <c r="B32671" s="49" t="s">
        <v>30707</v>
      </c>
      <c r="C32671" s="49" t="s">
        <v>208</v>
      </c>
    </row>
    <row r="32672" spans="2:3" hidden="1">
      <c r="B32672" s="49" t="s">
        <v>30708</v>
      </c>
      <c r="C32672" s="49" t="s">
        <v>208</v>
      </c>
    </row>
    <row r="32673" spans="2:3" hidden="1">
      <c r="B32673" s="49" t="s">
        <v>30709</v>
      </c>
      <c r="C32673" s="49" t="s">
        <v>208</v>
      </c>
    </row>
    <row r="32674" spans="2:3" hidden="1">
      <c r="B32674" s="49" t="s">
        <v>30710</v>
      </c>
      <c r="C32674" s="49" t="s">
        <v>216</v>
      </c>
    </row>
    <row r="32675" spans="2:3" hidden="1">
      <c r="B32675" s="49" t="s">
        <v>30711</v>
      </c>
      <c r="C32675" s="49" t="s">
        <v>216</v>
      </c>
    </row>
    <row r="32676" spans="2:3" hidden="1">
      <c r="B32676" s="49" t="s">
        <v>30712</v>
      </c>
      <c r="C32676" s="49" t="s">
        <v>216</v>
      </c>
    </row>
    <row r="32677" spans="2:3" hidden="1">
      <c r="B32677" s="49" t="s">
        <v>30713</v>
      </c>
      <c r="C32677" s="49" t="s">
        <v>216</v>
      </c>
    </row>
    <row r="32678" spans="2:3" hidden="1">
      <c r="B32678" s="49" t="s">
        <v>30714</v>
      </c>
      <c r="C32678" s="49" t="s">
        <v>216</v>
      </c>
    </row>
    <row r="32679" spans="2:3" hidden="1">
      <c r="B32679" s="49" t="s">
        <v>30715</v>
      </c>
      <c r="C32679" s="49" t="s">
        <v>216</v>
      </c>
    </row>
    <row r="32680" spans="2:3" hidden="1">
      <c r="B32680" s="49" t="s">
        <v>30716</v>
      </c>
      <c r="C32680" s="49" t="s">
        <v>216</v>
      </c>
    </row>
    <row r="32681" spans="2:3" hidden="1">
      <c r="B32681" s="49" t="s">
        <v>30717</v>
      </c>
      <c r="C32681" s="49" t="s">
        <v>216</v>
      </c>
    </row>
    <row r="32682" spans="2:3" hidden="1">
      <c r="B32682" s="49" t="s">
        <v>30718</v>
      </c>
      <c r="C32682" s="49" t="s">
        <v>216</v>
      </c>
    </row>
    <row r="32683" spans="2:3" hidden="1">
      <c r="B32683" s="49" t="s">
        <v>30719</v>
      </c>
      <c r="C32683" s="49" t="s">
        <v>216</v>
      </c>
    </row>
    <row r="32684" spans="2:3" hidden="1">
      <c r="B32684" s="49" t="s">
        <v>30720</v>
      </c>
      <c r="C32684" s="49" t="s">
        <v>216</v>
      </c>
    </row>
    <row r="32685" spans="2:3" hidden="1">
      <c r="B32685" s="49" t="s">
        <v>30721</v>
      </c>
      <c r="C32685" s="49" t="s">
        <v>216</v>
      </c>
    </row>
    <row r="32686" spans="2:3" hidden="1">
      <c r="B32686" s="49" t="s">
        <v>30722</v>
      </c>
      <c r="C32686" s="49" t="s">
        <v>216</v>
      </c>
    </row>
    <row r="32687" spans="2:3" hidden="1">
      <c r="B32687" s="49" t="s">
        <v>30723</v>
      </c>
      <c r="C32687" s="49" t="s">
        <v>216</v>
      </c>
    </row>
    <row r="32688" spans="2:3" hidden="1">
      <c r="B32688" s="49" t="s">
        <v>30724</v>
      </c>
      <c r="C32688" s="49" t="s">
        <v>216</v>
      </c>
    </row>
    <row r="32689" spans="2:3" hidden="1">
      <c r="B32689" s="49" t="s">
        <v>30725</v>
      </c>
      <c r="C32689" s="49" t="s">
        <v>216</v>
      </c>
    </row>
    <row r="32690" spans="2:3" hidden="1">
      <c r="B32690" s="49" t="s">
        <v>30726</v>
      </c>
      <c r="C32690" s="49" t="s">
        <v>216</v>
      </c>
    </row>
    <row r="32691" spans="2:3" hidden="1">
      <c r="B32691" s="49" t="s">
        <v>30727</v>
      </c>
      <c r="C32691" s="49" t="s">
        <v>216</v>
      </c>
    </row>
    <row r="32692" spans="2:3" hidden="1">
      <c r="B32692" s="49" t="s">
        <v>30728</v>
      </c>
      <c r="C32692" s="49" t="s">
        <v>216</v>
      </c>
    </row>
    <row r="32693" spans="2:3" hidden="1">
      <c r="B32693" s="49" t="s">
        <v>30729</v>
      </c>
      <c r="C32693" s="49" t="s">
        <v>216</v>
      </c>
    </row>
    <row r="32694" spans="2:3" hidden="1">
      <c r="B32694" s="49" t="s">
        <v>30730</v>
      </c>
      <c r="C32694" s="49" t="s">
        <v>216</v>
      </c>
    </row>
    <row r="32695" spans="2:3" hidden="1">
      <c r="B32695" s="49" t="s">
        <v>30731</v>
      </c>
      <c r="C32695" s="49" t="s">
        <v>216</v>
      </c>
    </row>
    <row r="32696" spans="2:3" hidden="1">
      <c r="B32696" s="49" t="s">
        <v>30732</v>
      </c>
      <c r="C32696" s="49" t="s">
        <v>216</v>
      </c>
    </row>
    <row r="32697" spans="2:3" hidden="1">
      <c r="B32697" s="49" t="s">
        <v>30733</v>
      </c>
      <c r="C32697" s="49" t="s">
        <v>216</v>
      </c>
    </row>
    <row r="32698" spans="2:3" hidden="1">
      <c r="B32698" s="49" t="s">
        <v>30734</v>
      </c>
      <c r="C32698" s="49" t="s">
        <v>216</v>
      </c>
    </row>
    <row r="32699" spans="2:3" hidden="1">
      <c r="B32699" s="49" t="s">
        <v>30735</v>
      </c>
      <c r="C32699" s="49" t="s">
        <v>216</v>
      </c>
    </row>
    <row r="32700" spans="2:3" hidden="1">
      <c r="B32700" s="49" t="s">
        <v>30736</v>
      </c>
      <c r="C32700" s="49" t="s">
        <v>208</v>
      </c>
    </row>
    <row r="32701" spans="2:3" hidden="1">
      <c r="B32701" s="49" t="s">
        <v>30737</v>
      </c>
      <c r="C32701" s="49" t="s">
        <v>208</v>
      </c>
    </row>
    <row r="32702" spans="2:3" hidden="1">
      <c r="B32702" s="49" t="s">
        <v>30738</v>
      </c>
      <c r="C32702" s="49" t="s">
        <v>208</v>
      </c>
    </row>
    <row r="32703" spans="2:3" hidden="1">
      <c r="B32703" s="49" t="s">
        <v>30739</v>
      </c>
      <c r="C32703" s="49" t="s">
        <v>208</v>
      </c>
    </row>
    <row r="32704" spans="2:3" hidden="1">
      <c r="B32704" s="49" t="s">
        <v>30740</v>
      </c>
      <c r="C32704" s="49" t="s">
        <v>208</v>
      </c>
    </row>
    <row r="32705" spans="2:3" hidden="1">
      <c r="B32705" s="49" t="s">
        <v>30741</v>
      </c>
      <c r="C32705" s="49" t="s">
        <v>208</v>
      </c>
    </row>
    <row r="32706" spans="2:3" hidden="1">
      <c r="B32706" s="49" t="s">
        <v>30742</v>
      </c>
      <c r="C32706" s="49" t="s">
        <v>208</v>
      </c>
    </row>
    <row r="32707" spans="2:3" hidden="1">
      <c r="B32707" s="49" t="s">
        <v>30743</v>
      </c>
      <c r="C32707" s="49" t="s">
        <v>208</v>
      </c>
    </row>
    <row r="32708" spans="2:3" hidden="1">
      <c r="B32708" s="49" t="s">
        <v>30744</v>
      </c>
      <c r="C32708" s="49" t="s">
        <v>208</v>
      </c>
    </row>
    <row r="32709" spans="2:3" hidden="1">
      <c r="B32709" s="49" t="s">
        <v>30745</v>
      </c>
      <c r="C32709" s="49" t="s">
        <v>208</v>
      </c>
    </row>
    <row r="32710" spans="2:3" hidden="1">
      <c r="B32710" s="49" t="s">
        <v>30746</v>
      </c>
      <c r="C32710" s="49" t="s">
        <v>208</v>
      </c>
    </row>
    <row r="32711" spans="2:3" hidden="1">
      <c r="B32711" s="49" t="s">
        <v>30747</v>
      </c>
      <c r="C32711" s="49" t="s">
        <v>208</v>
      </c>
    </row>
    <row r="32712" spans="2:3" hidden="1">
      <c r="B32712" s="49" t="s">
        <v>30748</v>
      </c>
      <c r="C32712" s="49" t="s">
        <v>208</v>
      </c>
    </row>
    <row r="32713" spans="2:3" hidden="1">
      <c r="B32713" s="49" t="s">
        <v>30749</v>
      </c>
      <c r="C32713" s="49" t="s">
        <v>208</v>
      </c>
    </row>
    <row r="32714" spans="2:3" hidden="1">
      <c r="B32714" s="49" t="s">
        <v>30750</v>
      </c>
      <c r="C32714" s="49" t="s">
        <v>208</v>
      </c>
    </row>
    <row r="32715" spans="2:3" hidden="1">
      <c r="B32715" s="49" t="s">
        <v>30751</v>
      </c>
      <c r="C32715" s="49" t="s">
        <v>208</v>
      </c>
    </row>
    <row r="32716" spans="2:3" hidden="1">
      <c r="B32716" s="49" t="s">
        <v>30752</v>
      </c>
      <c r="C32716" s="49" t="s">
        <v>208</v>
      </c>
    </row>
    <row r="32717" spans="2:3" hidden="1">
      <c r="B32717" s="49" t="s">
        <v>30753</v>
      </c>
      <c r="C32717" s="49" t="s">
        <v>208</v>
      </c>
    </row>
    <row r="32718" spans="2:3" hidden="1">
      <c r="B32718" s="49" t="s">
        <v>30754</v>
      </c>
      <c r="C32718" s="49" t="s">
        <v>208</v>
      </c>
    </row>
    <row r="32719" spans="2:3" hidden="1">
      <c r="B32719" s="49" t="s">
        <v>30755</v>
      </c>
      <c r="C32719" s="49" t="s">
        <v>208</v>
      </c>
    </row>
    <row r="32720" spans="2:3" hidden="1">
      <c r="B32720" s="49" t="s">
        <v>30756</v>
      </c>
      <c r="C32720" s="49" t="s">
        <v>208</v>
      </c>
    </row>
    <row r="32721" spans="2:3" hidden="1">
      <c r="B32721" s="49" t="s">
        <v>30757</v>
      </c>
      <c r="C32721" s="49" t="s">
        <v>208</v>
      </c>
    </row>
    <row r="32722" spans="2:3" hidden="1">
      <c r="B32722" s="49" t="s">
        <v>30758</v>
      </c>
      <c r="C32722" s="49" t="s">
        <v>208</v>
      </c>
    </row>
    <row r="32723" spans="2:3" hidden="1">
      <c r="B32723" s="49" t="s">
        <v>30759</v>
      </c>
      <c r="C32723" s="49" t="s">
        <v>208</v>
      </c>
    </row>
    <row r="32724" spans="2:3" hidden="1">
      <c r="B32724" s="49" t="s">
        <v>30760</v>
      </c>
      <c r="C32724" s="49" t="s">
        <v>208</v>
      </c>
    </row>
    <row r="32725" spans="2:3" hidden="1">
      <c r="B32725" s="49" t="s">
        <v>30761</v>
      </c>
      <c r="C32725" s="49" t="s">
        <v>208</v>
      </c>
    </row>
    <row r="32726" spans="2:3" hidden="1">
      <c r="B32726" s="49" t="s">
        <v>30762</v>
      </c>
      <c r="C32726" s="49" t="s">
        <v>208</v>
      </c>
    </row>
    <row r="32727" spans="2:3" hidden="1">
      <c r="B32727" s="49" t="s">
        <v>30763</v>
      </c>
      <c r="C32727" s="49" t="s">
        <v>208</v>
      </c>
    </row>
    <row r="32728" spans="2:3" hidden="1">
      <c r="B32728" s="49" t="s">
        <v>30764</v>
      </c>
      <c r="C32728" s="49" t="s">
        <v>208</v>
      </c>
    </row>
    <row r="32729" spans="2:3" hidden="1">
      <c r="B32729" s="49" t="s">
        <v>30765</v>
      </c>
      <c r="C32729" s="49" t="s">
        <v>208</v>
      </c>
    </row>
    <row r="32730" spans="2:3" hidden="1">
      <c r="B32730" s="49" t="s">
        <v>30766</v>
      </c>
      <c r="C32730" s="49" t="s">
        <v>208</v>
      </c>
    </row>
    <row r="32731" spans="2:3" hidden="1">
      <c r="B32731" s="49" t="s">
        <v>30767</v>
      </c>
      <c r="C32731" s="49" t="s">
        <v>208</v>
      </c>
    </row>
    <row r="32732" spans="2:3" hidden="1">
      <c r="B32732" s="49" t="s">
        <v>30768</v>
      </c>
      <c r="C32732" s="49" t="s">
        <v>208</v>
      </c>
    </row>
    <row r="32733" spans="2:3" hidden="1">
      <c r="B32733" s="49" t="s">
        <v>30769</v>
      </c>
      <c r="C32733" s="49" t="s">
        <v>208</v>
      </c>
    </row>
    <row r="32734" spans="2:3" hidden="1">
      <c r="B32734" s="49" t="s">
        <v>30770</v>
      </c>
      <c r="C32734" s="49" t="s">
        <v>208</v>
      </c>
    </row>
    <row r="32735" spans="2:3" hidden="1">
      <c r="B32735" s="49" t="s">
        <v>30771</v>
      </c>
      <c r="C32735" s="49" t="s">
        <v>208</v>
      </c>
    </row>
    <row r="32736" spans="2:3" hidden="1">
      <c r="B32736" s="49" t="s">
        <v>30772</v>
      </c>
      <c r="C32736" s="49" t="s">
        <v>208</v>
      </c>
    </row>
    <row r="32737" spans="2:3" hidden="1">
      <c r="B32737" s="49" t="s">
        <v>30773</v>
      </c>
      <c r="C32737" s="49" t="s">
        <v>208</v>
      </c>
    </row>
    <row r="32738" spans="2:3" hidden="1">
      <c r="B32738" s="49" t="s">
        <v>30774</v>
      </c>
      <c r="C32738" s="49" t="s">
        <v>208</v>
      </c>
    </row>
    <row r="32739" spans="2:3" hidden="1">
      <c r="B32739" s="49" t="s">
        <v>30775</v>
      </c>
      <c r="C32739" s="49" t="s">
        <v>208</v>
      </c>
    </row>
    <row r="32740" spans="2:3" hidden="1">
      <c r="B32740" s="49" t="s">
        <v>30776</v>
      </c>
      <c r="C32740" s="49" t="s">
        <v>208</v>
      </c>
    </row>
    <row r="32741" spans="2:3" hidden="1">
      <c r="B32741" s="49" t="s">
        <v>30777</v>
      </c>
      <c r="C32741" s="49" t="s">
        <v>208</v>
      </c>
    </row>
    <row r="32742" spans="2:3" hidden="1">
      <c r="B32742" s="49" t="s">
        <v>30778</v>
      </c>
      <c r="C32742" s="49" t="s">
        <v>208</v>
      </c>
    </row>
    <row r="32743" spans="2:3" hidden="1">
      <c r="B32743" s="49" t="s">
        <v>30779</v>
      </c>
      <c r="C32743" s="49" t="s">
        <v>208</v>
      </c>
    </row>
    <row r="32744" spans="2:3" hidden="1">
      <c r="B32744" s="49" t="s">
        <v>30780</v>
      </c>
      <c r="C32744" s="49" t="s">
        <v>208</v>
      </c>
    </row>
    <row r="32745" spans="2:3" hidden="1">
      <c r="B32745" s="49" t="s">
        <v>30781</v>
      </c>
      <c r="C32745" s="49" t="s">
        <v>208</v>
      </c>
    </row>
    <row r="32746" spans="2:3" hidden="1">
      <c r="B32746" s="49" t="s">
        <v>30782</v>
      </c>
      <c r="C32746" s="49" t="s">
        <v>208</v>
      </c>
    </row>
    <row r="32747" spans="2:3" hidden="1">
      <c r="B32747" s="49" t="s">
        <v>30783</v>
      </c>
      <c r="C32747" s="49" t="s">
        <v>208</v>
      </c>
    </row>
    <row r="32748" spans="2:3" hidden="1">
      <c r="B32748" s="49" t="s">
        <v>30784</v>
      </c>
      <c r="C32748" s="49" t="s">
        <v>208</v>
      </c>
    </row>
    <row r="32749" spans="2:3" hidden="1">
      <c r="B32749" s="49" t="s">
        <v>30785</v>
      </c>
      <c r="C32749" s="49" t="s">
        <v>208</v>
      </c>
    </row>
    <row r="32750" spans="2:3" hidden="1">
      <c r="B32750" s="49" t="s">
        <v>30786</v>
      </c>
      <c r="C32750" s="49" t="s">
        <v>208</v>
      </c>
    </row>
    <row r="32751" spans="2:3" hidden="1">
      <c r="B32751" s="49" t="s">
        <v>30787</v>
      </c>
      <c r="C32751" s="49" t="s">
        <v>208</v>
      </c>
    </row>
    <row r="32752" spans="2:3" hidden="1">
      <c r="B32752" s="49" t="s">
        <v>30788</v>
      </c>
      <c r="C32752" s="49" t="s">
        <v>208</v>
      </c>
    </row>
    <row r="32753" spans="2:3" hidden="1">
      <c r="B32753" s="49" t="s">
        <v>30789</v>
      </c>
      <c r="C32753" s="49" t="s">
        <v>208</v>
      </c>
    </row>
    <row r="32754" spans="2:3" hidden="1">
      <c r="B32754" s="49" t="s">
        <v>30790</v>
      </c>
      <c r="C32754" s="49" t="s">
        <v>208</v>
      </c>
    </row>
    <row r="32755" spans="2:3" hidden="1">
      <c r="B32755" s="49" t="s">
        <v>30791</v>
      </c>
      <c r="C32755" s="49" t="s">
        <v>208</v>
      </c>
    </row>
    <row r="32756" spans="2:3" hidden="1">
      <c r="B32756" s="49" t="s">
        <v>30792</v>
      </c>
      <c r="C32756" s="49" t="s">
        <v>208</v>
      </c>
    </row>
    <row r="32757" spans="2:3" hidden="1">
      <c r="B32757" s="49" t="s">
        <v>30793</v>
      </c>
      <c r="C32757" s="49" t="s">
        <v>208</v>
      </c>
    </row>
    <row r="32758" spans="2:3" hidden="1">
      <c r="B32758" s="49" t="s">
        <v>30794</v>
      </c>
      <c r="C32758" s="49" t="s">
        <v>208</v>
      </c>
    </row>
    <row r="32759" spans="2:3" hidden="1">
      <c r="B32759" s="49" t="s">
        <v>30795</v>
      </c>
      <c r="C32759" s="49" t="s">
        <v>208</v>
      </c>
    </row>
    <row r="32760" spans="2:3" hidden="1">
      <c r="B32760" s="49" t="s">
        <v>30796</v>
      </c>
      <c r="C32760" s="49" t="s">
        <v>208</v>
      </c>
    </row>
    <row r="32761" spans="2:3" hidden="1">
      <c r="B32761" s="49" t="s">
        <v>30797</v>
      </c>
      <c r="C32761" s="49" t="s">
        <v>208</v>
      </c>
    </row>
    <row r="32762" spans="2:3" hidden="1">
      <c r="B32762" s="49" t="s">
        <v>30798</v>
      </c>
      <c r="C32762" s="49" t="s">
        <v>208</v>
      </c>
    </row>
    <row r="32763" spans="2:3" hidden="1">
      <c r="B32763" s="49" t="s">
        <v>30799</v>
      </c>
      <c r="C32763" s="49" t="s">
        <v>208</v>
      </c>
    </row>
    <row r="32764" spans="2:3" hidden="1">
      <c r="B32764" s="49" t="s">
        <v>30800</v>
      </c>
      <c r="C32764" s="49" t="s">
        <v>208</v>
      </c>
    </row>
    <row r="32765" spans="2:3" hidden="1">
      <c r="B32765" s="49" t="s">
        <v>30801</v>
      </c>
      <c r="C32765" s="49" t="s">
        <v>208</v>
      </c>
    </row>
    <row r="32766" spans="2:3" hidden="1">
      <c r="B32766" s="49" t="s">
        <v>30802</v>
      </c>
      <c r="C32766" s="49" t="s">
        <v>208</v>
      </c>
    </row>
    <row r="32767" spans="2:3" hidden="1">
      <c r="B32767" s="49" t="s">
        <v>30803</v>
      </c>
      <c r="C32767" s="49" t="s">
        <v>208</v>
      </c>
    </row>
    <row r="32768" spans="2:3" hidden="1">
      <c r="B32768" s="49" t="s">
        <v>30804</v>
      </c>
      <c r="C32768" s="49" t="s">
        <v>208</v>
      </c>
    </row>
    <row r="32769" spans="2:3" hidden="1">
      <c r="B32769" s="49" t="s">
        <v>30805</v>
      </c>
      <c r="C32769" s="49" t="s">
        <v>208</v>
      </c>
    </row>
    <row r="32770" spans="2:3" hidden="1">
      <c r="B32770" s="49" t="s">
        <v>30806</v>
      </c>
      <c r="C32770" s="49" t="s">
        <v>208</v>
      </c>
    </row>
    <row r="32771" spans="2:3" hidden="1">
      <c r="B32771" s="49" t="s">
        <v>30807</v>
      </c>
      <c r="C32771" s="49" t="s">
        <v>208</v>
      </c>
    </row>
    <row r="32772" spans="2:3" hidden="1">
      <c r="B32772" s="49" t="s">
        <v>30808</v>
      </c>
      <c r="C32772" s="49" t="s">
        <v>208</v>
      </c>
    </row>
    <row r="32773" spans="2:3" hidden="1">
      <c r="B32773" s="49" t="s">
        <v>30809</v>
      </c>
      <c r="C32773" s="49" t="s">
        <v>208</v>
      </c>
    </row>
    <row r="32774" spans="2:3" hidden="1">
      <c r="B32774" s="49" t="s">
        <v>30810</v>
      </c>
      <c r="C32774" s="49" t="s">
        <v>208</v>
      </c>
    </row>
    <row r="32775" spans="2:3" hidden="1">
      <c r="B32775" s="49" t="s">
        <v>30811</v>
      </c>
      <c r="C32775" s="49" t="s">
        <v>208</v>
      </c>
    </row>
    <row r="32776" spans="2:3" hidden="1">
      <c r="B32776" s="49" t="s">
        <v>30812</v>
      </c>
      <c r="C32776" s="49" t="s">
        <v>208</v>
      </c>
    </row>
    <row r="32777" spans="2:3" hidden="1">
      <c r="B32777" s="49" t="s">
        <v>30813</v>
      </c>
      <c r="C32777" s="49" t="s">
        <v>208</v>
      </c>
    </row>
    <row r="32778" spans="2:3" hidden="1">
      <c r="B32778" s="49" t="s">
        <v>30814</v>
      </c>
      <c r="C32778" s="49" t="s">
        <v>208</v>
      </c>
    </row>
    <row r="32779" spans="2:3" hidden="1">
      <c r="B32779" s="49" t="s">
        <v>30815</v>
      </c>
      <c r="C32779" s="49" t="s">
        <v>208</v>
      </c>
    </row>
    <row r="32780" spans="2:3" hidden="1">
      <c r="B32780" s="49" t="s">
        <v>30816</v>
      </c>
      <c r="C32780" s="49" t="s">
        <v>208</v>
      </c>
    </row>
    <row r="32781" spans="2:3" hidden="1">
      <c r="B32781" s="49" t="s">
        <v>30817</v>
      </c>
      <c r="C32781" s="49" t="s">
        <v>208</v>
      </c>
    </row>
    <row r="32782" spans="2:3" hidden="1">
      <c r="B32782" s="49" t="s">
        <v>30818</v>
      </c>
      <c r="C32782" s="49" t="s">
        <v>208</v>
      </c>
    </row>
    <row r="32783" spans="2:3" hidden="1">
      <c r="B32783" s="49" t="s">
        <v>30819</v>
      </c>
      <c r="C32783" s="49" t="s">
        <v>208</v>
      </c>
    </row>
    <row r="32784" spans="2:3" hidden="1">
      <c r="B32784" s="49" t="s">
        <v>30820</v>
      </c>
      <c r="C32784" s="49" t="s">
        <v>208</v>
      </c>
    </row>
    <row r="32785" spans="2:3" hidden="1">
      <c r="B32785" s="49" t="s">
        <v>30821</v>
      </c>
      <c r="C32785" s="49" t="s">
        <v>208</v>
      </c>
    </row>
    <row r="32786" spans="2:3" hidden="1">
      <c r="B32786" s="49" t="s">
        <v>30822</v>
      </c>
      <c r="C32786" s="49" t="s">
        <v>208</v>
      </c>
    </row>
    <row r="32787" spans="2:3" hidden="1">
      <c r="B32787" s="49" t="s">
        <v>30823</v>
      </c>
      <c r="C32787" s="49" t="s">
        <v>208</v>
      </c>
    </row>
    <row r="32788" spans="2:3" hidden="1">
      <c r="B32788" s="49" t="s">
        <v>30824</v>
      </c>
      <c r="C32788" s="49" t="s">
        <v>208</v>
      </c>
    </row>
    <row r="32789" spans="2:3" hidden="1">
      <c r="B32789" s="49" t="s">
        <v>30825</v>
      </c>
      <c r="C32789" s="49" t="s">
        <v>208</v>
      </c>
    </row>
    <row r="32790" spans="2:3" hidden="1">
      <c r="B32790" s="49" t="s">
        <v>30826</v>
      </c>
      <c r="C32790" s="49" t="s">
        <v>208</v>
      </c>
    </row>
    <row r="32791" spans="2:3" hidden="1">
      <c r="B32791" s="49" t="s">
        <v>30827</v>
      </c>
      <c r="C32791" s="49" t="s">
        <v>208</v>
      </c>
    </row>
    <row r="32792" spans="2:3" hidden="1">
      <c r="B32792" s="49" t="s">
        <v>30828</v>
      </c>
      <c r="C32792" s="49" t="s">
        <v>208</v>
      </c>
    </row>
    <row r="32793" spans="2:3" hidden="1">
      <c r="B32793" s="49" t="s">
        <v>30829</v>
      </c>
      <c r="C32793" s="49" t="s">
        <v>208</v>
      </c>
    </row>
    <row r="32794" spans="2:3" hidden="1">
      <c r="B32794" s="49" t="s">
        <v>30830</v>
      </c>
      <c r="C32794" s="49" t="s">
        <v>208</v>
      </c>
    </row>
    <row r="32795" spans="2:3" hidden="1">
      <c r="B32795" s="49" t="s">
        <v>30831</v>
      </c>
      <c r="C32795" s="49" t="s">
        <v>208</v>
      </c>
    </row>
    <row r="32796" spans="2:3" hidden="1">
      <c r="B32796" s="49" t="s">
        <v>30832</v>
      </c>
      <c r="C32796" s="49" t="s">
        <v>208</v>
      </c>
    </row>
    <row r="32797" spans="2:3" hidden="1">
      <c r="B32797" s="49" t="s">
        <v>30833</v>
      </c>
      <c r="C32797" s="49" t="s">
        <v>208</v>
      </c>
    </row>
    <row r="32798" spans="2:3" hidden="1">
      <c r="B32798" s="49" t="s">
        <v>30834</v>
      </c>
      <c r="C32798" s="49" t="s">
        <v>208</v>
      </c>
    </row>
    <row r="32799" spans="2:3" hidden="1">
      <c r="B32799" s="49" t="s">
        <v>30835</v>
      </c>
      <c r="C32799" s="49" t="s">
        <v>208</v>
      </c>
    </row>
    <row r="32800" spans="2:3" hidden="1">
      <c r="B32800" s="49" t="s">
        <v>30836</v>
      </c>
      <c r="C32800" s="49" t="s">
        <v>208</v>
      </c>
    </row>
    <row r="32801" spans="2:3" hidden="1">
      <c r="B32801" s="49" t="s">
        <v>30837</v>
      </c>
      <c r="C32801" s="49" t="s">
        <v>208</v>
      </c>
    </row>
    <row r="32802" spans="2:3" hidden="1">
      <c r="B32802" s="49" t="s">
        <v>30838</v>
      </c>
      <c r="C32802" s="49" t="s">
        <v>208</v>
      </c>
    </row>
    <row r="32803" spans="2:3" hidden="1">
      <c r="B32803" s="49" t="s">
        <v>30839</v>
      </c>
      <c r="C32803" s="49" t="s">
        <v>208</v>
      </c>
    </row>
    <row r="32804" spans="2:3" hidden="1">
      <c r="B32804" s="49" t="s">
        <v>30840</v>
      </c>
      <c r="C32804" s="49" t="s">
        <v>208</v>
      </c>
    </row>
    <row r="32805" spans="2:3" hidden="1">
      <c r="B32805" s="49" t="s">
        <v>30841</v>
      </c>
      <c r="C32805" s="49" t="s">
        <v>208</v>
      </c>
    </row>
    <row r="32806" spans="2:3" hidden="1">
      <c r="B32806" s="49" t="s">
        <v>30842</v>
      </c>
      <c r="C32806" s="49" t="s">
        <v>208</v>
      </c>
    </row>
    <row r="32807" spans="2:3" hidden="1">
      <c r="B32807" s="49" t="s">
        <v>30843</v>
      </c>
      <c r="C32807" s="49" t="s">
        <v>208</v>
      </c>
    </row>
    <row r="32808" spans="2:3" hidden="1">
      <c r="B32808" s="49" t="s">
        <v>30844</v>
      </c>
      <c r="C32808" s="49" t="s">
        <v>208</v>
      </c>
    </row>
    <row r="32809" spans="2:3" hidden="1">
      <c r="B32809" s="49" t="s">
        <v>30845</v>
      </c>
      <c r="C32809" s="49" t="s">
        <v>208</v>
      </c>
    </row>
    <row r="32810" spans="2:3" hidden="1">
      <c r="B32810" s="49" t="s">
        <v>30846</v>
      </c>
      <c r="C32810" s="49" t="s">
        <v>208</v>
      </c>
    </row>
    <row r="32811" spans="2:3" hidden="1">
      <c r="B32811" s="49" t="s">
        <v>30847</v>
      </c>
      <c r="C32811" s="49" t="s">
        <v>208</v>
      </c>
    </row>
    <row r="32812" spans="2:3" hidden="1">
      <c r="B32812" s="49" t="s">
        <v>30848</v>
      </c>
      <c r="C32812" s="49" t="s">
        <v>208</v>
      </c>
    </row>
    <row r="32813" spans="2:3" hidden="1">
      <c r="B32813" s="49" t="s">
        <v>30849</v>
      </c>
      <c r="C32813" s="49" t="s">
        <v>208</v>
      </c>
    </row>
    <row r="32814" spans="2:3" hidden="1">
      <c r="B32814" s="49" t="s">
        <v>30850</v>
      </c>
      <c r="C32814" s="49" t="s">
        <v>208</v>
      </c>
    </row>
    <row r="32815" spans="2:3" hidden="1">
      <c r="B32815" s="49" t="s">
        <v>30851</v>
      </c>
      <c r="C32815" s="49" t="s">
        <v>208</v>
      </c>
    </row>
    <row r="32816" spans="2:3" hidden="1">
      <c r="B32816" s="49" t="s">
        <v>30852</v>
      </c>
      <c r="C32816" s="49" t="s">
        <v>208</v>
      </c>
    </row>
    <row r="32817" spans="2:3" hidden="1">
      <c r="B32817" s="49" t="s">
        <v>30853</v>
      </c>
      <c r="C32817" s="49" t="s">
        <v>208</v>
      </c>
    </row>
    <row r="32818" spans="2:3" hidden="1">
      <c r="B32818" s="49" t="s">
        <v>30854</v>
      </c>
      <c r="C32818" s="49" t="s">
        <v>208</v>
      </c>
    </row>
    <row r="32819" spans="2:3" hidden="1">
      <c r="B32819" s="49" t="s">
        <v>30855</v>
      </c>
      <c r="C32819" s="49" t="s">
        <v>208</v>
      </c>
    </row>
    <row r="32820" spans="2:3" hidden="1">
      <c r="B32820" s="49" t="s">
        <v>30856</v>
      </c>
      <c r="C32820" s="49" t="s">
        <v>208</v>
      </c>
    </row>
    <row r="32821" spans="2:3" hidden="1">
      <c r="B32821" s="49" t="s">
        <v>30857</v>
      </c>
      <c r="C32821" s="49" t="s">
        <v>208</v>
      </c>
    </row>
    <row r="32822" spans="2:3" hidden="1">
      <c r="B32822" s="49" t="s">
        <v>30858</v>
      </c>
      <c r="C32822" s="49" t="s">
        <v>208</v>
      </c>
    </row>
    <row r="32823" spans="2:3" hidden="1">
      <c r="B32823" s="49" t="s">
        <v>30859</v>
      </c>
      <c r="C32823" s="49" t="s">
        <v>208</v>
      </c>
    </row>
    <row r="32824" spans="2:3" hidden="1">
      <c r="B32824" s="49" t="s">
        <v>30860</v>
      </c>
      <c r="C32824" s="49" t="s">
        <v>208</v>
      </c>
    </row>
    <row r="32825" spans="2:3" hidden="1">
      <c r="B32825" s="49" t="s">
        <v>30861</v>
      </c>
      <c r="C32825" s="49" t="s">
        <v>208</v>
      </c>
    </row>
    <row r="32826" spans="2:3" hidden="1">
      <c r="B32826" s="49" t="s">
        <v>30862</v>
      </c>
      <c r="C32826" s="49" t="s">
        <v>208</v>
      </c>
    </row>
    <row r="32827" spans="2:3" hidden="1">
      <c r="B32827" s="49" t="s">
        <v>30863</v>
      </c>
      <c r="C32827" s="49" t="s">
        <v>208</v>
      </c>
    </row>
    <row r="32828" spans="2:3" hidden="1">
      <c r="B32828" s="49" t="s">
        <v>30864</v>
      </c>
      <c r="C32828" s="49" t="s">
        <v>208</v>
      </c>
    </row>
    <row r="32829" spans="2:3" hidden="1">
      <c r="B32829" s="49" t="s">
        <v>30865</v>
      </c>
      <c r="C32829" s="49" t="s">
        <v>208</v>
      </c>
    </row>
    <row r="32830" spans="2:3" hidden="1">
      <c r="B32830" s="49" t="s">
        <v>30866</v>
      </c>
      <c r="C32830" s="49" t="s">
        <v>208</v>
      </c>
    </row>
    <row r="32831" spans="2:3" hidden="1">
      <c r="B32831" s="49" t="s">
        <v>30867</v>
      </c>
      <c r="C32831" s="49" t="s">
        <v>208</v>
      </c>
    </row>
    <row r="32832" spans="2:3" hidden="1">
      <c r="B32832" s="49" t="s">
        <v>30868</v>
      </c>
      <c r="C32832" s="49" t="s">
        <v>208</v>
      </c>
    </row>
    <row r="32833" spans="2:3" hidden="1">
      <c r="B32833" s="49" t="s">
        <v>30869</v>
      </c>
      <c r="C32833" s="49" t="s">
        <v>208</v>
      </c>
    </row>
    <row r="32834" spans="2:3" hidden="1">
      <c r="B32834" s="49" t="s">
        <v>30870</v>
      </c>
      <c r="C32834" s="49" t="s">
        <v>208</v>
      </c>
    </row>
    <row r="32835" spans="2:3" hidden="1">
      <c r="B32835" s="49" t="s">
        <v>30871</v>
      </c>
      <c r="C32835" s="49" t="s">
        <v>208</v>
      </c>
    </row>
    <row r="32836" spans="2:3" hidden="1">
      <c r="B32836" s="49" t="s">
        <v>30872</v>
      </c>
      <c r="C32836" s="49" t="s">
        <v>208</v>
      </c>
    </row>
    <row r="32837" spans="2:3" hidden="1">
      <c r="B32837" s="49" t="s">
        <v>30873</v>
      </c>
      <c r="C32837" s="49" t="s">
        <v>208</v>
      </c>
    </row>
    <row r="32838" spans="2:3" hidden="1">
      <c r="B32838" s="49" t="s">
        <v>30874</v>
      </c>
      <c r="C32838" s="49" t="s">
        <v>208</v>
      </c>
    </row>
    <row r="32839" spans="2:3" hidden="1">
      <c r="B32839" s="49" t="s">
        <v>30875</v>
      </c>
      <c r="C32839" s="49" t="s">
        <v>208</v>
      </c>
    </row>
    <row r="32840" spans="2:3" hidden="1">
      <c r="B32840" s="49" t="s">
        <v>30876</v>
      </c>
      <c r="C32840" s="49" t="s">
        <v>208</v>
      </c>
    </row>
    <row r="32841" spans="2:3" hidden="1">
      <c r="B32841" s="49" t="s">
        <v>30877</v>
      </c>
      <c r="C32841" s="49" t="s">
        <v>208</v>
      </c>
    </row>
    <row r="32842" spans="2:3" hidden="1">
      <c r="B32842" s="49" t="s">
        <v>30878</v>
      </c>
      <c r="C32842" s="49" t="s">
        <v>208</v>
      </c>
    </row>
    <row r="32843" spans="2:3" hidden="1">
      <c r="B32843" s="49" t="s">
        <v>30879</v>
      </c>
      <c r="C32843" s="49" t="s">
        <v>208</v>
      </c>
    </row>
    <row r="32844" spans="2:3" hidden="1">
      <c r="B32844" s="49" t="s">
        <v>30880</v>
      </c>
      <c r="C32844" s="49" t="s">
        <v>208</v>
      </c>
    </row>
    <row r="32845" spans="2:3" hidden="1">
      <c r="B32845" s="49" t="s">
        <v>30881</v>
      </c>
      <c r="C32845" s="49" t="s">
        <v>208</v>
      </c>
    </row>
    <row r="32846" spans="2:3" hidden="1">
      <c r="B32846" s="49" t="s">
        <v>30882</v>
      </c>
      <c r="C32846" s="49" t="s">
        <v>208</v>
      </c>
    </row>
    <row r="32847" spans="2:3" hidden="1">
      <c r="B32847" s="49" t="s">
        <v>30883</v>
      </c>
      <c r="C32847" s="49" t="s">
        <v>208</v>
      </c>
    </row>
    <row r="32848" spans="2:3" hidden="1">
      <c r="B32848" s="49" t="s">
        <v>30884</v>
      </c>
      <c r="C32848" s="49" t="s">
        <v>208</v>
      </c>
    </row>
    <row r="32849" spans="2:3" hidden="1">
      <c r="B32849" s="49" t="s">
        <v>30885</v>
      </c>
      <c r="C32849" s="49" t="s">
        <v>208</v>
      </c>
    </row>
    <row r="32850" spans="2:3" hidden="1">
      <c r="B32850" s="49" t="s">
        <v>30886</v>
      </c>
      <c r="C32850" s="49" t="s">
        <v>208</v>
      </c>
    </row>
    <row r="32851" spans="2:3" hidden="1">
      <c r="B32851" s="49" t="s">
        <v>30887</v>
      </c>
      <c r="C32851" s="49" t="s">
        <v>208</v>
      </c>
    </row>
    <row r="32852" spans="2:3" hidden="1">
      <c r="B32852" s="49" t="s">
        <v>30888</v>
      </c>
      <c r="C32852" s="49" t="s">
        <v>208</v>
      </c>
    </row>
    <row r="32853" spans="2:3" hidden="1">
      <c r="B32853" s="49" t="s">
        <v>30889</v>
      </c>
      <c r="C32853" s="49" t="s">
        <v>208</v>
      </c>
    </row>
    <row r="32854" spans="2:3" hidden="1">
      <c r="B32854" s="49" t="s">
        <v>30890</v>
      </c>
      <c r="C32854" s="49" t="s">
        <v>208</v>
      </c>
    </row>
    <row r="32855" spans="2:3" hidden="1">
      <c r="B32855" s="49" t="s">
        <v>30891</v>
      </c>
      <c r="C32855" s="49" t="s">
        <v>208</v>
      </c>
    </row>
    <row r="32856" spans="2:3" hidden="1">
      <c r="B32856" s="49" t="s">
        <v>30892</v>
      </c>
      <c r="C32856" s="49" t="s">
        <v>208</v>
      </c>
    </row>
    <row r="32857" spans="2:3" hidden="1">
      <c r="B32857" s="49" t="s">
        <v>30893</v>
      </c>
      <c r="C32857" s="49" t="s">
        <v>208</v>
      </c>
    </row>
    <row r="32858" spans="2:3" hidden="1">
      <c r="B32858" s="49" t="s">
        <v>30894</v>
      </c>
      <c r="C32858" s="49" t="s">
        <v>208</v>
      </c>
    </row>
    <row r="32859" spans="2:3" hidden="1">
      <c r="B32859" s="49" t="s">
        <v>30895</v>
      </c>
      <c r="C32859" s="49" t="s">
        <v>208</v>
      </c>
    </row>
    <row r="32860" spans="2:3" hidden="1">
      <c r="B32860" s="49" t="s">
        <v>30896</v>
      </c>
      <c r="C32860" s="49" t="s">
        <v>208</v>
      </c>
    </row>
    <row r="32861" spans="2:3" hidden="1">
      <c r="B32861" s="49" t="s">
        <v>30897</v>
      </c>
      <c r="C32861" s="49" t="s">
        <v>208</v>
      </c>
    </row>
    <row r="32862" spans="2:3" hidden="1">
      <c r="B32862" s="49" t="s">
        <v>30898</v>
      </c>
      <c r="C32862" s="49" t="s">
        <v>208</v>
      </c>
    </row>
    <row r="32863" spans="2:3" hidden="1">
      <c r="B32863" s="49" t="s">
        <v>30899</v>
      </c>
      <c r="C32863" s="49" t="s">
        <v>208</v>
      </c>
    </row>
    <row r="32864" spans="2:3" hidden="1">
      <c r="B32864" s="49" t="s">
        <v>30900</v>
      </c>
      <c r="C32864" s="49" t="s">
        <v>208</v>
      </c>
    </row>
    <row r="32865" spans="2:3" hidden="1">
      <c r="B32865" s="49" t="s">
        <v>30901</v>
      </c>
      <c r="C32865" s="49" t="s">
        <v>208</v>
      </c>
    </row>
    <row r="32866" spans="2:3" hidden="1">
      <c r="B32866" s="49" t="s">
        <v>30902</v>
      </c>
      <c r="C32866" s="49" t="s">
        <v>208</v>
      </c>
    </row>
    <row r="32867" spans="2:3" hidden="1">
      <c r="B32867" s="49" t="s">
        <v>30903</v>
      </c>
      <c r="C32867" s="49" t="s">
        <v>208</v>
      </c>
    </row>
    <row r="32868" spans="2:3" hidden="1">
      <c r="B32868" s="49" t="s">
        <v>30904</v>
      </c>
      <c r="C32868" s="49" t="s">
        <v>208</v>
      </c>
    </row>
    <row r="32869" spans="2:3" hidden="1">
      <c r="B32869" s="49" t="s">
        <v>30905</v>
      </c>
      <c r="C32869" s="49" t="s">
        <v>208</v>
      </c>
    </row>
    <row r="32870" spans="2:3" hidden="1">
      <c r="B32870" s="49" t="s">
        <v>30906</v>
      </c>
      <c r="C32870" s="49" t="s">
        <v>208</v>
      </c>
    </row>
    <row r="32871" spans="2:3" hidden="1">
      <c r="B32871" s="49" t="s">
        <v>30907</v>
      </c>
      <c r="C32871" s="49" t="s">
        <v>208</v>
      </c>
    </row>
    <row r="32872" spans="2:3" hidden="1">
      <c r="B32872" s="49" t="s">
        <v>30908</v>
      </c>
      <c r="C32872" s="49" t="s">
        <v>208</v>
      </c>
    </row>
    <row r="32873" spans="2:3" hidden="1">
      <c r="B32873" s="49" t="s">
        <v>30909</v>
      </c>
      <c r="C32873" s="49" t="s">
        <v>208</v>
      </c>
    </row>
    <row r="32874" spans="2:3" hidden="1">
      <c r="B32874" s="49" t="s">
        <v>30910</v>
      </c>
      <c r="C32874" s="49" t="s">
        <v>208</v>
      </c>
    </row>
    <row r="32875" spans="2:3" hidden="1">
      <c r="B32875" s="49" t="s">
        <v>30911</v>
      </c>
      <c r="C32875" s="49" t="s">
        <v>208</v>
      </c>
    </row>
    <row r="32876" spans="2:3" hidden="1">
      <c r="B32876" s="49" t="s">
        <v>30912</v>
      </c>
      <c r="C32876" s="49" t="s">
        <v>208</v>
      </c>
    </row>
    <row r="32877" spans="2:3" hidden="1">
      <c r="B32877" s="49" t="s">
        <v>30913</v>
      </c>
      <c r="C32877" s="49" t="s">
        <v>208</v>
      </c>
    </row>
    <row r="32878" spans="2:3" hidden="1">
      <c r="B32878" s="49" t="s">
        <v>30914</v>
      </c>
      <c r="C32878" s="49" t="s">
        <v>208</v>
      </c>
    </row>
    <row r="32879" spans="2:3" hidden="1">
      <c r="B32879" s="49" t="s">
        <v>30915</v>
      </c>
      <c r="C32879" s="49" t="s">
        <v>208</v>
      </c>
    </row>
    <row r="32880" spans="2:3" hidden="1">
      <c r="B32880" s="49" t="s">
        <v>30916</v>
      </c>
      <c r="C32880" s="49" t="s">
        <v>208</v>
      </c>
    </row>
    <row r="32881" spans="2:3" hidden="1">
      <c r="B32881" s="49" t="s">
        <v>30917</v>
      </c>
      <c r="C32881" s="49" t="s">
        <v>208</v>
      </c>
    </row>
    <row r="32882" spans="2:3" hidden="1">
      <c r="B32882" s="49" t="s">
        <v>30918</v>
      </c>
      <c r="C32882" s="49" t="s">
        <v>208</v>
      </c>
    </row>
    <row r="32883" spans="2:3" hidden="1">
      <c r="B32883" s="49" t="s">
        <v>30919</v>
      </c>
      <c r="C32883" s="49" t="s">
        <v>208</v>
      </c>
    </row>
    <row r="32884" spans="2:3" hidden="1">
      <c r="B32884" s="49" t="s">
        <v>30920</v>
      </c>
      <c r="C32884" s="49" t="s">
        <v>208</v>
      </c>
    </row>
    <row r="32885" spans="2:3" hidden="1">
      <c r="B32885" s="49" t="s">
        <v>30921</v>
      </c>
      <c r="C32885" s="49" t="s">
        <v>208</v>
      </c>
    </row>
    <row r="32886" spans="2:3" hidden="1">
      <c r="B32886" s="49" t="s">
        <v>30922</v>
      </c>
      <c r="C32886" s="49" t="s">
        <v>208</v>
      </c>
    </row>
    <row r="32887" spans="2:3" hidden="1">
      <c r="B32887" s="49" t="s">
        <v>30923</v>
      </c>
      <c r="C32887" s="49" t="s">
        <v>208</v>
      </c>
    </row>
    <row r="32888" spans="2:3" hidden="1">
      <c r="B32888" s="49" t="s">
        <v>30924</v>
      </c>
      <c r="C32888" s="49" t="s">
        <v>208</v>
      </c>
    </row>
    <row r="32889" spans="2:3" hidden="1">
      <c r="B32889" s="49" t="s">
        <v>30925</v>
      </c>
      <c r="C32889" s="49" t="s">
        <v>208</v>
      </c>
    </row>
    <row r="32890" spans="2:3" hidden="1">
      <c r="B32890" s="49" t="s">
        <v>30926</v>
      </c>
      <c r="C32890" s="49" t="s">
        <v>208</v>
      </c>
    </row>
    <row r="32891" spans="2:3" hidden="1">
      <c r="B32891" s="49" t="s">
        <v>30927</v>
      </c>
      <c r="C32891" s="49" t="s">
        <v>208</v>
      </c>
    </row>
    <row r="32892" spans="2:3" hidden="1">
      <c r="B32892" s="49" t="s">
        <v>30928</v>
      </c>
      <c r="C32892" s="49" t="s">
        <v>208</v>
      </c>
    </row>
    <row r="32893" spans="2:3" hidden="1">
      <c r="B32893" s="49" t="s">
        <v>30929</v>
      </c>
      <c r="C32893" s="49" t="s">
        <v>208</v>
      </c>
    </row>
    <row r="32894" spans="2:3" hidden="1">
      <c r="B32894" s="49" t="s">
        <v>30930</v>
      </c>
      <c r="C32894" s="49" t="s">
        <v>208</v>
      </c>
    </row>
    <row r="32895" spans="2:3" hidden="1">
      <c r="B32895" s="49" t="s">
        <v>30931</v>
      </c>
      <c r="C32895" s="49" t="s">
        <v>208</v>
      </c>
    </row>
    <row r="32896" spans="2:3" hidden="1">
      <c r="B32896" s="49" t="s">
        <v>30932</v>
      </c>
      <c r="C32896" s="49" t="s">
        <v>208</v>
      </c>
    </row>
    <row r="32897" spans="2:3" hidden="1">
      <c r="B32897" s="49" t="s">
        <v>30933</v>
      </c>
      <c r="C32897" s="49" t="s">
        <v>208</v>
      </c>
    </row>
    <row r="32898" spans="2:3" hidden="1">
      <c r="B32898" s="49" t="s">
        <v>30934</v>
      </c>
      <c r="C32898" s="49" t="s">
        <v>208</v>
      </c>
    </row>
    <row r="32899" spans="2:3" hidden="1">
      <c r="B32899" s="49" t="s">
        <v>30935</v>
      </c>
      <c r="C32899" s="49" t="s">
        <v>208</v>
      </c>
    </row>
    <row r="32900" spans="2:3" hidden="1">
      <c r="B32900" s="49" t="s">
        <v>30936</v>
      </c>
      <c r="C32900" s="49" t="s">
        <v>208</v>
      </c>
    </row>
    <row r="32901" spans="2:3" hidden="1">
      <c r="B32901" s="49" t="s">
        <v>30937</v>
      </c>
      <c r="C32901" s="49" t="s">
        <v>208</v>
      </c>
    </row>
    <row r="32902" spans="2:3" hidden="1">
      <c r="B32902" s="49" t="s">
        <v>30938</v>
      </c>
      <c r="C32902" s="49" t="s">
        <v>208</v>
      </c>
    </row>
    <row r="32903" spans="2:3" hidden="1">
      <c r="B32903" s="49" t="s">
        <v>30939</v>
      </c>
      <c r="C32903" s="49" t="s">
        <v>208</v>
      </c>
    </row>
    <row r="32904" spans="2:3" hidden="1">
      <c r="B32904" s="49" t="s">
        <v>30940</v>
      </c>
      <c r="C32904" s="49" t="s">
        <v>208</v>
      </c>
    </row>
    <row r="32905" spans="2:3" hidden="1">
      <c r="B32905" s="49" t="s">
        <v>30941</v>
      </c>
      <c r="C32905" s="49" t="s">
        <v>208</v>
      </c>
    </row>
    <row r="32906" spans="2:3" hidden="1">
      <c r="B32906" s="49" t="s">
        <v>30942</v>
      </c>
      <c r="C32906" s="49" t="s">
        <v>208</v>
      </c>
    </row>
    <row r="32907" spans="2:3" hidden="1">
      <c r="B32907" s="49" t="s">
        <v>30943</v>
      </c>
      <c r="C32907" s="49" t="s">
        <v>208</v>
      </c>
    </row>
    <row r="32908" spans="2:3" hidden="1">
      <c r="B32908" s="49" t="s">
        <v>30944</v>
      </c>
      <c r="C32908" s="49" t="s">
        <v>208</v>
      </c>
    </row>
    <row r="32909" spans="2:3" hidden="1">
      <c r="B32909" s="49" t="s">
        <v>30945</v>
      </c>
      <c r="C32909" s="49" t="s">
        <v>208</v>
      </c>
    </row>
    <row r="32910" spans="2:3" hidden="1">
      <c r="B32910" s="49" t="s">
        <v>30946</v>
      </c>
      <c r="C32910" s="49" t="s">
        <v>208</v>
      </c>
    </row>
    <row r="32911" spans="2:3" hidden="1">
      <c r="B32911" s="49" t="s">
        <v>30947</v>
      </c>
      <c r="C32911" s="49" t="s">
        <v>208</v>
      </c>
    </row>
    <row r="32912" spans="2:3" hidden="1">
      <c r="B32912" s="49" t="s">
        <v>30948</v>
      </c>
      <c r="C32912" s="49" t="s">
        <v>208</v>
      </c>
    </row>
    <row r="32913" spans="2:3" hidden="1">
      <c r="B32913" s="49" t="s">
        <v>30949</v>
      </c>
      <c r="C32913" s="49" t="s">
        <v>208</v>
      </c>
    </row>
    <row r="32914" spans="2:3" hidden="1">
      <c r="B32914" s="49" t="s">
        <v>30950</v>
      </c>
      <c r="C32914" s="49" t="s">
        <v>208</v>
      </c>
    </row>
    <row r="32915" spans="2:3" hidden="1">
      <c r="B32915" s="49" t="s">
        <v>30951</v>
      </c>
      <c r="C32915" s="49" t="s">
        <v>208</v>
      </c>
    </row>
    <row r="32916" spans="2:3" hidden="1">
      <c r="B32916" s="49" t="s">
        <v>30952</v>
      </c>
      <c r="C32916" s="49" t="s">
        <v>208</v>
      </c>
    </row>
    <row r="32917" spans="2:3" hidden="1">
      <c r="B32917" s="49" t="s">
        <v>30953</v>
      </c>
      <c r="C32917" s="49" t="s">
        <v>208</v>
      </c>
    </row>
    <row r="32918" spans="2:3" hidden="1">
      <c r="B32918" s="49" t="s">
        <v>30954</v>
      </c>
      <c r="C32918" s="49" t="s">
        <v>208</v>
      </c>
    </row>
    <row r="32919" spans="2:3" hidden="1">
      <c r="B32919" s="49" t="s">
        <v>30955</v>
      </c>
      <c r="C32919" s="49" t="s">
        <v>208</v>
      </c>
    </row>
    <row r="32920" spans="2:3" hidden="1">
      <c r="B32920" s="49" t="s">
        <v>30956</v>
      </c>
      <c r="C32920" s="49" t="s">
        <v>208</v>
      </c>
    </row>
    <row r="32921" spans="2:3" hidden="1">
      <c r="B32921" s="49" t="s">
        <v>30957</v>
      </c>
      <c r="C32921" s="49" t="s">
        <v>208</v>
      </c>
    </row>
    <row r="32922" spans="2:3" hidden="1">
      <c r="B32922" s="49" t="s">
        <v>30958</v>
      </c>
      <c r="C32922" s="49" t="s">
        <v>208</v>
      </c>
    </row>
    <row r="32923" spans="2:3" hidden="1">
      <c r="B32923" s="49" t="s">
        <v>30959</v>
      </c>
      <c r="C32923" s="49" t="s">
        <v>208</v>
      </c>
    </row>
    <row r="32924" spans="2:3" hidden="1">
      <c r="B32924" s="49" t="s">
        <v>30960</v>
      </c>
      <c r="C32924" s="49" t="s">
        <v>208</v>
      </c>
    </row>
    <row r="32925" spans="2:3" hidden="1">
      <c r="B32925" s="49" t="s">
        <v>30961</v>
      </c>
      <c r="C32925" s="49" t="s">
        <v>208</v>
      </c>
    </row>
    <row r="32926" spans="2:3" hidden="1">
      <c r="B32926" s="49" t="s">
        <v>30962</v>
      </c>
      <c r="C32926" s="49" t="s">
        <v>208</v>
      </c>
    </row>
    <row r="32927" spans="2:3" hidden="1">
      <c r="B32927" s="49" t="s">
        <v>30963</v>
      </c>
      <c r="C32927" s="49" t="s">
        <v>208</v>
      </c>
    </row>
    <row r="32928" spans="2:3" hidden="1">
      <c r="B32928" s="49" t="s">
        <v>30964</v>
      </c>
      <c r="C32928" s="49" t="s">
        <v>208</v>
      </c>
    </row>
    <row r="32929" spans="2:3" hidden="1">
      <c r="B32929" s="49" t="s">
        <v>30965</v>
      </c>
      <c r="C32929" s="49" t="s">
        <v>208</v>
      </c>
    </row>
    <row r="32930" spans="2:3" hidden="1">
      <c r="B32930" s="49" t="s">
        <v>30966</v>
      </c>
      <c r="C32930" s="49" t="s">
        <v>208</v>
      </c>
    </row>
    <row r="32931" spans="2:3" hidden="1">
      <c r="B32931" s="49" t="s">
        <v>30967</v>
      </c>
      <c r="C32931" s="49" t="s">
        <v>208</v>
      </c>
    </row>
    <row r="32932" spans="2:3" hidden="1">
      <c r="B32932" s="49" t="s">
        <v>30968</v>
      </c>
      <c r="C32932" s="49" t="s">
        <v>208</v>
      </c>
    </row>
    <row r="32933" spans="2:3" hidden="1">
      <c r="B32933" s="49" t="s">
        <v>30969</v>
      </c>
      <c r="C32933" s="49" t="s">
        <v>208</v>
      </c>
    </row>
    <row r="32934" spans="2:3" hidden="1">
      <c r="B32934" s="49" t="s">
        <v>30970</v>
      </c>
      <c r="C32934" s="49" t="s">
        <v>208</v>
      </c>
    </row>
    <row r="32935" spans="2:3" hidden="1">
      <c r="B32935" s="49" t="s">
        <v>30971</v>
      </c>
      <c r="C32935" s="49" t="s">
        <v>208</v>
      </c>
    </row>
    <row r="32936" spans="2:3" hidden="1">
      <c r="B32936" s="49" t="s">
        <v>30972</v>
      </c>
      <c r="C32936" s="49" t="s">
        <v>208</v>
      </c>
    </row>
    <row r="32937" spans="2:3" hidden="1">
      <c r="B32937" s="49" t="s">
        <v>30973</v>
      </c>
      <c r="C32937" s="49" t="s">
        <v>208</v>
      </c>
    </row>
    <row r="32938" spans="2:3" hidden="1">
      <c r="B32938" s="49" t="s">
        <v>30974</v>
      </c>
      <c r="C32938" s="49" t="s">
        <v>208</v>
      </c>
    </row>
    <row r="32939" spans="2:3" hidden="1">
      <c r="B32939" s="49" t="s">
        <v>30975</v>
      </c>
      <c r="C32939" s="49" t="s">
        <v>208</v>
      </c>
    </row>
    <row r="32940" spans="2:3" hidden="1">
      <c r="B32940" s="49" t="s">
        <v>30976</v>
      </c>
      <c r="C32940" s="49" t="s">
        <v>208</v>
      </c>
    </row>
    <row r="32941" spans="2:3" hidden="1">
      <c r="B32941" s="49" t="s">
        <v>30977</v>
      </c>
      <c r="C32941" s="49" t="s">
        <v>208</v>
      </c>
    </row>
    <row r="32942" spans="2:3" hidden="1">
      <c r="B32942" s="49" t="s">
        <v>30978</v>
      </c>
      <c r="C32942" s="49" t="s">
        <v>208</v>
      </c>
    </row>
    <row r="32943" spans="2:3" hidden="1">
      <c r="B32943" s="49" t="s">
        <v>30979</v>
      </c>
      <c r="C32943" s="49" t="s">
        <v>208</v>
      </c>
    </row>
    <row r="32944" spans="2:3" hidden="1">
      <c r="B32944" s="49" t="s">
        <v>30980</v>
      </c>
      <c r="C32944" s="49" t="s">
        <v>208</v>
      </c>
    </row>
    <row r="32945" spans="2:3" hidden="1">
      <c r="B32945" s="49" t="s">
        <v>30981</v>
      </c>
      <c r="C32945" s="49" t="s">
        <v>208</v>
      </c>
    </row>
    <row r="32946" spans="2:3" hidden="1">
      <c r="B32946" s="49" t="s">
        <v>30982</v>
      </c>
      <c r="C32946" s="49" t="s">
        <v>208</v>
      </c>
    </row>
    <row r="32947" spans="2:3" hidden="1">
      <c r="B32947" s="49" t="s">
        <v>30983</v>
      </c>
      <c r="C32947" s="49" t="s">
        <v>208</v>
      </c>
    </row>
    <row r="32948" spans="2:3" hidden="1">
      <c r="B32948" s="49" t="s">
        <v>30984</v>
      </c>
      <c r="C32948" s="49" t="s">
        <v>208</v>
      </c>
    </row>
    <row r="32949" spans="2:3" hidden="1">
      <c r="B32949" s="49" t="s">
        <v>30985</v>
      </c>
      <c r="C32949" s="49" t="s">
        <v>208</v>
      </c>
    </row>
    <row r="32950" spans="2:3" hidden="1">
      <c r="B32950" s="49" t="s">
        <v>30986</v>
      </c>
      <c r="C32950" s="49" t="s">
        <v>208</v>
      </c>
    </row>
    <row r="32951" spans="2:3" hidden="1">
      <c r="B32951" s="49" t="s">
        <v>30987</v>
      </c>
      <c r="C32951" s="49" t="s">
        <v>208</v>
      </c>
    </row>
    <row r="32952" spans="2:3" hidden="1">
      <c r="B32952" s="49" t="s">
        <v>30988</v>
      </c>
      <c r="C32952" s="49" t="s">
        <v>208</v>
      </c>
    </row>
    <row r="32953" spans="2:3" hidden="1">
      <c r="B32953" s="49" t="s">
        <v>30989</v>
      </c>
      <c r="C32953" s="49" t="s">
        <v>208</v>
      </c>
    </row>
    <row r="32954" spans="2:3" hidden="1">
      <c r="B32954" s="49" t="s">
        <v>30990</v>
      </c>
      <c r="C32954" s="49" t="s">
        <v>208</v>
      </c>
    </row>
    <row r="32955" spans="2:3" hidden="1">
      <c r="B32955" s="49" t="s">
        <v>30991</v>
      </c>
      <c r="C32955" s="49" t="s">
        <v>208</v>
      </c>
    </row>
    <row r="32956" spans="2:3" hidden="1">
      <c r="B32956" s="49" t="s">
        <v>30992</v>
      </c>
      <c r="C32956" s="49" t="s">
        <v>208</v>
      </c>
    </row>
    <row r="32957" spans="2:3" hidden="1">
      <c r="B32957" s="49" t="s">
        <v>30993</v>
      </c>
      <c r="C32957" s="49" t="s">
        <v>208</v>
      </c>
    </row>
    <row r="32958" spans="2:3" hidden="1">
      <c r="B32958" s="49" t="s">
        <v>30994</v>
      </c>
      <c r="C32958" s="49" t="s">
        <v>208</v>
      </c>
    </row>
    <row r="32959" spans="2:3" hidden="1">
      <c r="B32959" s="49" t="s">
        <v>30995</v>
      </c>
      <c r="C32959" s="49" t="s">
        <v>208</v>
      </c>
    </row>
    <row r="32960" spans="2:3" hidden="1">
      <c r="B32960" s="49" t="s">
        <v>30996</v>
      </c>
      <c r="C32960" s="49" t="s">
        <v>208</v>
      </c>
    </row>
    <row r="32961" spans="2:3" hidden="1">
      <c r="B32961" s="49" t="s">
        <v>30997</v>
      </c>
      <c r="C32961" s="49" t="s">
        <v>208</v>
      </c>
    </row>
    <row r="32962" spans="2:3" hidden="1">
      <c r="B32962" s="49" t="s">
        <v>30998</v>
      </c>
      <c r="C32962" s="49" t="s">
        <v>208</v>
      </c>
    </row>
    <row r="32963" spans="2:3" hidden="1">
      <c r="B32963" s="49" t="s">
        <v>30999</v>
      </c>
      <c r="C32963" s="49" t="s">
        <v>208</v>
      </c>
    </row>
    <row r="32964" spans="2:3" hidden="1">
      <c r="B32964" s="49" t="s">
        <v>31000</v>
      </c>
      <c r="C32964" s="49" t="s">
        <v>208</v>
      </c>
    </row>
    <row r="32965" spans="2:3" hidden="1">
      <c r="B32965" s="49" t="s">
        <v>31001</v>
      </c>
      <c r="C32965" s="49" t="s">
        <v>208</v>
      </c>
    </row>
    <row r="32966" spans="2:3" hidden="1">
      <c r="B32966" s="49" t="s">
        <v>31002</v>
      </c>
      <c r="C32966" s="49" t="s">
        <v>208</v>
      </c>
    </row>
    <row r="32967" spans="2:3" hidden="1">
      <c r="B32967" s="49" t="s">
        <v>31003</v>
      </c>
      <c r="C32967" s="49" t="s">
        <v>208</v>
      </c>
    </row>
    <row r="32968" spans="2:3" hidden="1">
      <c r="B32968" s="49" t="s">
        <v>31004</v>
      </c>
      <c r="C32968" s="49" t="s">
        <v>208</v>
      </c>
    </row>
    <row r="32969" spans="2:3" hidden="1">
      <c r="B32969" s="49" t="s">
        <v>31005</v>
      </c>
      <c r="C32969" s="49" t="s">
        <v>208</v>
      </c>
    </row>
    <row r="32970" spans="2:3" hidden="1">
      <c r="B32970" s="49" t="s">
        <v>31006</v>
      </c>
      <c r="C32970" s="49" t="s">
        <v>208</v>
      </c>
    </row>
    <row r="32971" spans="2:3" hidden="1">
      <c r="B32971" s="49" t="s">
        <v>31007</v>
      </c>
      <c r="C32971" s="49" t="s">
        <v>208</v>
      </c>
    </row>
    <row r="32972" spans="2:3" hidden="1">
      <c r="B32972" s="49" t="s">
        <v>31008</v>
      </c>
      <c r="C32972" s="49" t="s">
        <v>208</v>
      </c>
    </row>
    <row r="32973" spans="2:3" hidden="1">
      <c r="B32973" s="49" t="s">
        <v>31009</v>
      </c>
      <c r="C32973" s="49" t="s">
        <v>208</v>
      </c>
    </row>
    <row r="32974" spans="2:3" hidden="1">
      <c r="B32974" s="49" t="s">
        <v>31010</v>
      </c>
      <c r="C32974" s="49" t="s">
        <v>208</v>
      </c>
    </row>
    <row r="32975" spans="2:3" hidden="1">
      <c r="B32975" s="49" t="s">
        <v>31011</v>
      </c>
      <c r="C32975" s="49" t="s">
        <v>208</v>
      </c>
    </row>
    <row r="32976" spans="2:3" hidden="1">
      <c r="B32976" s="49" t="s">
        <v>31012</v>
      </c>
      <c r="C32976" s="49" t="s">
        <v>208</v>
      </c>
    </row>
    <row r="32977" spans="2:3" hidden="1">
      <c r="B32977" s="49" t="s">
        <v>31013</v>
      </c>
      <c r="C32977" s="49" t="s">
        <v>208</v>
      </c>
    </row>
    <row r="32978" spans="2:3" hidden="1">
      <c r="B32978" s="49" t="s">
        <v>31014</v>
      </c>
      <c r="C32978" s="49" t="s">
        <v>208</v>
      </c>
    </row>
    <row r="32979" spans="2:3" hidden="1">
      <c r="B32979" s="49" t="s">
        <v>31015</v>
      </c>
      <c r="C32979" s="49" t="s">
        <v>208</v>
      </c>
    </row>
    <row r="32980" spans="2:3" hidden="1">
      <c r="B32980" s="49" t="s">
        <v>31016</v>
      </c>
      <c r="C32980" s="49" t="s">
        <v>208</v>
      </c>
    </row>
    <row r="32981" spans="2:3" hidden="1">
      <c r="B32981" s="49" t="s">
        <v>31017</v>
      </c>
      <c r="C32981" s="49" t="s">
        <v>208</v>
      </c>
    </row>
    <row r="32982" spans="2:3" hidden="1">
      <c r="B32982" s="49" t="s">
        <v>31018</v>
      </c>
      <c r="C32982" s="49" t="s">
        <v>208</v>
      </c>
    </row>
    <row r="32983" spans="2:3" hidden="1">
      <c r="B32983" s="49" t="s">
        <v>31019</v>
      </c>
      <c r="C32983" s="49" t="s">
        <v>208</v>
      </c>
    </row>
    <row r="32984" spans="2:3" hidden="1">
      <c r="B32984" s="49" t="s">
        <v>31020</v>
      </c>
      <c r="C32984" s="49" t="s">
        <v>208</v>
      </c>
    </row>
    <row r="32985" spans="2:3" hidden="1">
      <c r="B32985" s="49" t="s">
        <v>31021</v>
      </c>
      <c r="C32985" s="49" t="s">
        <v>208</v>
      </c>
    </row>
    <row r="32986" spans="2:3" hidden="1">
      <c r="B32986" s="49" t="s">
        <v>31022</v>
      </c>
      <c r="C32986" s="49" t="s">
        <v>208</v>
      </c>
    </row>
    <row r="32987" spans="2:3" hidden="1">
      <c r="B32987" s="49" t="s">
        <v>31023</v>
      </c>
      <c r="C32987" s="49" t="s">
        <v>208</v>
      </c>
    </row>
    <row r="32988" spans="2:3" hidden="1">
      <c r="B32988" s="49" t="s">
        <v>31024</v>
      </c>
      <c r="C32988" s="49" t="s">
        <v>208</v>
      </c>
    </row>
    <row r="32989" spans="2:3" hidden="1">
      <c r="B32989" s="49" t="s">
        <v>31025</v>
      </c>
      <c r="C32989" s="49" t="s">
        <v>208</v>
      </c>
    </row>
    <row r="32990" spans="2:3" hidden="1">
      <c r="B32990" s="49" t="s">
        <v>31026</v>
      </c>
      <c r="C32990" s="49" t="s">
        <v>208</v>
      </c>
    </row>
    <row r="32991" spans="2:3" hidden="1">
      <c r="B32991" s="49" t="s">
        <v>31027</v>
      </c>
      <c r="C32991" s="49" t="s">
        <v>208</v>
      </c>
    </row>
    <row r="32992" spans="2:3" hidden="1">
      <c r="B32992" s="49" t="s">
        <v>31028</v>
      </c>
      <c r="C32992" s="49" t="s">
        <v>208</v>
      </c>
    </row>
    <row r="32993" spans="2:3" hidden="1">
      <c r="B32993" s="49" t="s">
        <v>31029</v>
      </c>
      <c r="C32993" s="49" t="s">
        <v>208</v>
      </c>
    </row>
    <row r="32994" spans="2:3" hidden="1">
      <c r="B32994" s="49" t="s">
        <v>31030</v>
      </c>
      <c r="C32994" s="49" t="s">
        <v>208</v>
      </c>
    </row>
    <row r="32995" spans="2:3" hidden="1">
      <c r="B32995" s="49" t="s">
        <v>31031</v>
      </c>
      <c r="C32995" s="49" t="s">
        <v>208</v>
      </c>
    </row>
    <row r="32996" spans="2:3" hidden="1">
      <c r="B32996" s="49" t="s">
        <v>31032</v>
      </c>
      <c r="C32996" s="49" t="s">
        <v>208</v>
      </c>
    </row>
    <row r="32997" spans="2:3" hidden="1">
      <c r="B32997" s="49" t="s">
        <v>31033</v>
      </c>
      <c r="C32997" s="49" t="s">
        <v>208</v>
      </c>
    </row>
    <row r="32998" spans="2:3" hidden="1">
      <c r="B32998" s="49" t="s">
        <v>31034</v>
      </c>
      <c r="C32998" s="49" t="s">
        <v>208</v>
      </c>
    </row>
    <row r="32999" spans="2:3" hidden="1">
      <c r="B32999" s="49" t="s">
        <v>31035</v>
      </c>
      <c r="C32999" s="49" t="s">
        <v>208</v>
      </c>
    </row>
    <row r="33000" spans="2:3" hidden="1">
      <c r="B33000" s="49" t="s">
        <v>31036</v>
      </c>
      <c r="C33000" s="49" t="s">
        <v>208</v>
      </c>
    </row>
    <row r="33001" spans="2:3" hidden="1">
      <c r="B33001" s="49" t="s">
        <v>31037</v>
      </c>
      <c r="C33001" s="49" t="s">
        <v>208</v>
      </c>
    </row>
    <row r="33002" spans="2:3" hidden="1">
      <c r="B33002" s="49" t="s">
        <v>31038</v>
      </c>
      <c r="C33002" s="49" t="s">
        <v>208</v>
      </c>
    </row>
    <row r="33003" spans="2:3" hidden="1">
      <c r="B33003" s="49" t="s">
        <v>31039</v>
      </c>
      <c r="C33003" s="49" t="s">
        <v>208</v>
      </c>
    </row>
    <row r="33004" spans="2:3" hidden="1">
      <c r="B33004" s="49" t="s">
        <v>31040</v>
      </c>
      <c r="C33004" s="49" t="s">
        <v>208</v>
      </c>
    </row>
    <row r="33005" spans="2:3" hidden="1">
      <c r="B33005" s="49" t="s">
        <v>31041</v>
      </c>
      <c r="C33005" s="49" t="s">
        <v>208</v>
      </c>
    </row>
    <row r="33006" spans="2:3" hidden="1">
      <c r="B33006" s="49" t="s">
        <v>31042</v>
      </c>
      <c r="C33006" s="49" t="s">
        <v>208</v>
      </c>
    </row>
    <row r="33007" spans="2:3" hidden="1">
      <c r="B33007" s="49" t="s">
        <v>31043</v>
      </c>
      <c r="C33007" s="49" t="s">
        <v>208</v>
      </c>
    </row>
    <row r="33008" spans="2:3" hidden="1">
      <c r="B33008" s="49" t="s">
        <v>31044</v>
      </c>
      <c r="C33008" s="49" t="s">
        <v>208</v>
      </c>
    </row>
    <row r="33009" spans="2:3" hidden="1">
      <c r="B33009" s="49" t="s">
        <v>31045</v>
      </c>
      <c r="C33009" s="49" t="s">
        <v>208</v>
      </c>
    </row>
    <row r="33010" spans="2:3" hidden="1">
      <c r="B33010" s="49" t="s">
        <v>31046</v>
      </c>
      <c r="C33010" s="49" t="s">
        <v>208</v>
      </c>
    </row>
    <row r="33011" spans="2:3" hidden="1">
      <c r="B33011" s="49" t="s">
        <v>31047</v>
      </c>
      <c r="C33011" s="49" t="s">
        <v>208</v>
      </c>
    </row>
    <row r="33012" spans="2:3" hidden="1">
      <c r="B33012" s="49" t="s">
        <v>31048</v>
      </c>
      <c r="C33012" s="49" t="s">
        <v>208</v>
      </c>
    </row>
    <row r="33013" spans="2:3" hidden="1">
      <c r="B33013" s="49" t="s">
        <v>31049</v>
      </c>
      <c r="C33013" s="49" t="s">
        <v>208</v>
      </c>
    </row>
    <row r="33014" spans="2:3" hidden="1">
      <c r="B33014" s="49" t="s">
        <v>31050</v>
      </c>
      <c r="C33014" s="49" t="s">
        <v>208</v>
      </c>
    </row>
    <row r="33015" spans="2:3" hidden="1">
      <c r="B33015" s="49" t="s">
        <v>31051</v>
      </c>
      <c r="C33015" s="49" t="s">
        <v>208</v>
      </c>
    </row>
    <row r="33016" spans="2:3" hidden="1">
      <c r="B33016" s="49" t="s">
        <v>31052</v>
      </c>
      <c r="C33016" s="49" t="s">
        <v>208</v>
      </c>
    </row>
    <row r="33017" spans="2:3" hidden="1">
      <c r="B33017" s="49" t="s">
        <v>31053</v>
      </c>
      <c r="C33017" s="49" t="s">
        <v>208</v>
      </c>
    </row>
    <row r="33018" spans="2:3" hidden="1">
      <c r="B33018" s="49" t="s">
        <v>31054</v>
      </c>
      <c r="C33018" s="49" t="s">
        <v>208</v>
      </c>
    </row>
    <row r="33019" spans="2:3" hidden="1">
      <c r="B33019" s="49" t="s">
        <v>31055</v>
      </c>
      <c r="C33019" s="49" t="s">
        <v>208</v>
      </c>
    </row>
    <row r="33020" spans="2:3" hidden="1">
      <c r="B33020" s="49" t="s">
        <v>31056</v>
      </c>
      <c r="C33020" s="49" t="s">
        <v>208</v>
      </c>
    </row>
    <row r="33021" spans="2:3" hidden="1">
      <c r="B33021" s="49" t="s">
        <v>31057</v>
      </c>
      <c r="C33021" s="49" t="s">
        <v>208</v>
      </c>
    </row>
    <row r="33022" spans="2:3" hidden="1">
      <c r="B33022" s="49" t="s">
        <v>31058</v>
      </c>
      <c r="C33022" s="49" t="s">
        <v>212</v>
      </c>
    </row>
    <row r="33023" spans="2:3" hidden="1">
      <c r="B33023" s="49" t="s">
        <v>31059</v>
      </c>
      <c r="C33023" s="49" t="s">
        <v>212</v>
      </c>
    </row>
    <row r="33024" spans="2:3" hidden="1">
      <c r="B33024" s="49" t="s">
        <v>31060</v>
      </c>
      <c r="C33024" s="49" t="s">
        <v>214</v>
      </c>
    </row>
    <row r="33025" spans="2:3" hidden="1">
      <c r="B33025" s="49" t="s">
        <v>31061</v>
      </c>
      <c r="C33025" s="49" t="s">
        <v>212</v>
      </c>
    </row>
    <row r="33026" spans="2:3" hidden="1">
      <c r="B33026" s="49" t="s">
        <v>31062</v>
      </c>
      <c r="C33026" s="49" t="s">
        <v>212</v>
      </c>
    </row>
    <row r="33027" spans="2:3" hidden="1">
      <c r="B33027" s="49" t="s">
        <v>31063</v>
      </c>
      <c r="C33027" s="49" t="s">
        <v>214</v>
      </c>
    </row>
    <row r="33028" spans="2:3" hidden="1">
      <c r="B33028" s="49" t="s">
        <v>31064</v>
      </c>
      <c r="C33028" s="49" t="s">
        <v>212</v>
      </c>
    </row>
    <row r="33029" spans="2:3" hidden="1">
      <c r="B33029" s="49" t="s">
        <v>31065</v>
      </c>
      <c r="C33029" s="49" t="s">
        <v>214</v>
      </c>
    </row>
    <row r="33030" spans="2:3" hidden="1">
      <c r="B33030" s="49" t="s">
        <v>31066</v>
      </c>
      <c r="C33030" s="49" t="s">
        <v>214</v>
      </c>
    </row>
    <row r="33031" spans="2:3" hidden="1">
      <c r="B33031" s="49" t="s">
        <v>31067</v>
      </c>
      <c r="C33031" s="49" t="s">
        <v>212</v>
      </c>
    </row>
    <row r="33032" spans="2:3" hidden="1">
      <c r="B33032" s="49" t="s">
        <v>31068</v>
      </c>
      <c r="C33032" s="49" t="s">
        <v>212</v>
      </c>
    </row>
    <row r="33033" spans="2:3" hidden="1">
      <c r="B33033" s="49" t="s">
        <v>31069</v>
      </c>
      <c r="C33033" s="49" t="s">
        <v>214</v>
      </c>
    </row>
    <row r="33034" spans="2:3" hidden="1">
      <c r="B33034" s="49" t="s">
        <v>31070</v>
      </c>
      <c r="C33034" s="49" t="s">
        <v>212</v>
      </c>
    </row>
    <row r="33035" spans="2:3" hidden="1">
      <c r="B33035" s="49" t="s">
        <v>31071</v>
      </c>
      <c r="C33035" s="49" t="s">
        <v>214</v>
      </c>
    </row>
    <row r="33036" spans="2:3" hidden="1">
      <c r="B33036" s="49" t="s">
        <v>31072</v>
      </c>
      <c r="C33036" s="49" t="s">
        <v>214</v>
      </c>
    </row>
    <row r="33037" spans="2:3" hidden="1">
      <c r="B33037" s="49" t="s">
        <v>31073</v>
      </c>
      <c r="C33037" s="49" t="s">
        <v>214</v>
      </c>
    </row>
    <row r="33038" spans="2:3" hidden="1">
      <c r="B33038" s="49" t="s">
        <v>31074</v>
      </c>
      <c r="C33038" s="49" t="s">
        <v>214</v>
      </c>
    </row>
    <row r="33039" spans="2:3" hidden="1">
      <c r="B33039" s="49" t="s">
        <v>31075</v>
      </c>
      <c r="C33039" s="49" t="s">
        <v>214</v>
      </c>
    </row>
    <row r="33040" spans="2:3" hidden="1">
      <c r="B33040" s="49" t="s">
        <v>31076</v>
      </c>
      <c r="C33040" s="49" t="s">
        <v>214</v>
      </c>
    </row>
    <row r="33041" spans="2:3" hidden="1">
      <c r="B33041" s="49" t="s">
        <v>31077</v>
      </c>
      <c r="C33041" s="49" t="s">
        <v>214</v>
      </c>
    </row>
    <row r="33042" spans="2:3" hidden="1">
      <c r="B33042" s="49" t="s">
        <v>31078</v>
      </c>
      <c r="C33042" s="49" t="s">
        <v>214</v>
      </c>
    </row>
    <row r="33043" spans="2:3" hidden="1">
      <c r="B33043" s="49" t="s">
        <v>31079</v>
      </c>
      <c r="C33043" s="49" t="s">
        <v>214</v>
      </c>
    </row>
    <row r="33044" spans="2:3" hidden="1">
      <c r="B33044" s="49" t="s">
        <v>31080</v>
      </c>
      <c r="C33044" s="49" t="s">
        <v>214</v>
      </c>
    </row>
    <row r="33045" spans="2:3" hidden="1">
      <c r="B33045" s="49" t="s">
        <v>31081</v>
      </c>
      <c r="C33045" s="49" t="s">
        <v>214</v>
      </c>
    </row>
    <row r="33046" spans="2:3" hidden="1">
      <c r="B33046" s="49" t="s">
        <v>31082</v>
      </c>
      <c r="C33046" s="49" t="s">
        <v>214</v>
      </c>
    </row>
    <row r="33047" spans="2:3" hidden="1">
      <c r="B33047" s="49" t="s">
        <v>31083</v>
      </c>
      <c r="C33047" s="49" t="s">
        <v>214</v>
      </c>
    </row>
    <row r="33048" spans="2:3" hidden="1">
      <c r="B33048" s="49" t="s">
        <v>31084</v>
      </c>
      <c r="C33048" s="49" t="s">
        <v>214</v>
      </c>
    </row>
    <row r="33049" spans="2:3" hidden="1">
      <c r="B33049" s="49" t="s">
        <v>31085</v>
      </c>
      <c r="C33049" s="49" t="s">
        <v>216</v>
      </c>
    </row>
    <row r="33050" spans="2:3" hidden="1">
      <c r="B33050" s="49" t="s">
        <v>31086</v>
      </c>
      <c r="C33050" s="49" t="s">
        <v>212</v>
      </c>
    </row>
    <row r="33051" spans="2:3" hidden="1">
      <c r="B33051" s="49" t="s">
        <v>31087</v>
      </c>
      <c r="C33051" s="49" t="s">
        <v>214</v>
      </c>
    </row>
    <row r="33052" spans="2:3" hidden="1">
      <c r="B33052" s="49" t="s">
        <v>31088</v>
      </c>
      <c r="C33052" s="49" t="s">
        <v>212</v>
      </c>
    </row>
    <row r="33053" spans="2:3" hidden="1">
      <c r="B33053" s="49" t="s">
        <v>31089</v>
      </c>
      <c r="C33053" s="49" t="s">
        <v>214</v>
      </c>
    </row>
    <row r="33054" spans="2:3" hidden="1">
      <c r="B33054" s="49" t="s">
        <v>31090</v>
      </c>
      <c r="C33054" s="49" t="s">
        <v>214</v>
      </c>
    </row>
    <row r="33055" spans="2:3" hidden="1">
      <c r="B33055" s="49" t="s">
        <v>31091</v>
      </c>
      <c r="C33055" s="49" t="s">
        <v>214</v>
      </c>
    </row>
    <row r="33056" spans="2:3" hidden="1">
      <c r="B33056" s="49" t="s">
        <v>31092</v>
      </c>
      <c r="C33056" s="49" t="s">
        <v>214</v>
      </c>
    </row>
    <row r="33057" spans="2:3" hidden="1">
      <c r="B33057" s="49" t="s">
        <v>31093</v>
      </c>
      <c r="C33057" s="49" t="s">
        <v>214</v>
      </c>
    </row>
    <row r="33058" spans="2:3" hidden="1">
      <c r="B33058" s="49" t="s">
        <v>31094</v>
      </c>
      <c r="C33058" s="49" t="s">
        <v>212</v>
      </c>
    </row>
    <row r="33059" spans="2:3" hidden="1">
      <c r="B33059" s="49" t="s">
        <v>31095</v>
      </c>
      <c r="C33059" s="49" t="s">
        <v>214</v>
      </c>
    </row>
    <row r="33060" spans="2:3" hidden="1">
      <c r="B33060" s="49" t="s">
        <v>31096</v>
      </c>
      <c r="C33060" s="49" t="s">
        <v>214</v>
      </c>
    </row>
    <row r="33061" spans="2:3" hidden="1">
      <c r="B33061" s="49" t="s">
        <v>31097</v>
      </c>
      <c r="C33061" s="49" t="s">
        <v>214</v>
      </c>
    </row>
    <row r="33062" spans="2:3" hidden="1">
      <c r="B33062" s="49" t="s">
        <v>31098</v>
      </c>
      <c r="C33062" s="49" t="s">
        <v>215</v>
      </c>
    </row>
    <row r="33063" spans="2:3" hidden="1">
      <c r="B33063" s="49" t="s">
        <v>31099</v>
      </c>
      <c r="C33063" s="49" t="s">
        <v>215</v>
      </c>
    </row>
    <row r="33064" spans="2:3" hidden="1">
      <c r="B33064" s="49" t="s">
        <v>31100</v>
      </c>
      <c r="C33064" s="49" t="s">
        <v>214</v>
      </c>
    </row>
    <row r="33065" spans="2:3" hidden="1">
      <c r="B33065" s="49" t="s">
        <v>31101</v>
      </c>
      <c r="C33065" s="49" t="s">
        <v>31102</v>
      </c>
    </row>
    <row r="33066" spans="2:3" hidden="1">
      <c r="B33066" s="49" t="s">
        <v>31103</v>
      </c>
      <c r="C33066" s="49" t="s">
        <v>31102</v>
      </c>
    </row>
    <row r="33067" spans="2:3" hidden="1">
      <c r="B33067" s="49" t="s">
        <v>31104</v>
      </c>
      <c r="C33067" s="49" t="s">
        <v>214</v>
      </c>
    </row>
    <row r="33068" spans="2:3" hidden="1">
      <c r="B33068" s="49" t="s">
        <v>31105</v>
      </c>
      <c r="C33068" s="49" t="s">
        <v>214</v>
      </c>
    </row>
    <row r="33069" spans="2:3" hidden="1">
      <c r="B33069" s="49" t="s">
        <v>31106</v>
      </c>
      <c r="C33069" s="49" t="s">
        <v>214</v>
      </c>
    </row>
    <row r="33070" spans="2:3" hidden="1">
      <c r="B33070" s="49" t="s">
        <v>31107</v>
      </c>
      <c r="C33070" s="49" t="s">
        <v>214</v>
      </c>
    </row>
    <row r="33071" spans="2:3" hidden="1">
      <c r="B33071" s="49" t="s">
        <v>31108</v>
      </c>
      <c r="C33071" s="49" t="s">
        <v>215</v>
      </c>
    </row>
    <row r="33072" spans="2:3" hidden="1">
      <c r="B33072" s="49" t="s">
        <v>31109</v>
      </c>
      <c r="C33072" s="49" t="s">
        <v>215</v>
      </c>
    </row>
    <row r="33073" spans="2:3" hidden="1">
      <c r="B33073" s="49" t="s">
        <v>31110</v>
      </c>
      <c r="C33073" s="49" t="s">
        <v>214</v>
      </c>
    </row>
    <row r="33074" spans="2:3" hidden="1">
      <c r="B33074" s="49" t="s">
        <v>31111</v>
      </c>
      <c r="C33074" s="49" t="s">
        <v>214</v>
      </c>
    </row>
    <row r="33075" spans="2:3" hidden="1">
      <c r="B33075" s="49" t="s">
        <v>31112</v>
      </c>
      <c r="C33075" s="49" t="s">
        <v>214</v>
      </c>
    </row>
    <row r="33076" spans="2:3" hidden="1">
      <c r="B33076" s="49" t="s">
        <v>31113</v>
      </c>
      <c r="C33076" s="49" t="s">
        <v>216</v>
      </c>
    </row>
    <row r="33077" spans="2:3" hidden="1">
      <c r="B33077" s="49" t="s">
        <v>31114</v>
      </c>
      <c r="C33077" s="49" t="s">
        <v>216</v>
      </c>
    </row>
    <row r="33078" spans="2:3" hidden="1">
      <c r="B33078" s="49" t="s">
        <v>31115</v>
      </c>
      <c r="C33078" s="49" t="s">
        <v>216</v>
      </c>
    </row>
    <row r="33079" spans="2:3" hidden="1">
      <c r="B33079" s="49" t="s">
        <v>31116</v>
      </c>
      <c r="C33079" s="49" t="s">
        <v>216</v>
      </c>
    </row>
    <row r="33080" spans="2:3" hidden="1">
      <c r="B33080" s="49" t="s">
        <v>31117</v>
      </c>
      <c r="C33080" s="49" t="s">
        <v>216</v>
      </c>
    </row>
    <row r="33081" spans="2:3" hidden="1">
      <c r="B33081" s="49" t="s">
        <v>31118</v>
      </c>
      <c r="C33081" s="49" t="s">
        <v>216</v>
      </c>
    </row>
    <row r="33082" spans="2:3" hidden="1">
      <c r="B33082" s="49" t="s">
        <v>31119</v>
      </c>
      <c r="C33082" s="49" t="s">
        <v>214</v>
      </c>
    </row>
    <row r="33083" spans="2:3" hidden="1">
      <c r="B33083" s="49" t="s">
        <v>31120</v>
      </c>
      <c r="C33083" s="49" t="s">
        <v>214</v>
      </c>
    </row>
    <row r="33084" spans="2:3" hidden="1">
      <c r="B33084" s="49" t="s">
        <v>31121</v>
      </c>
      <c r="C33084" s="49" t="s">
        <v>214</v>
      </c>
    </row>
    <row r="33085" spans="2:3" hidden="1">
      <c r="B33085" s="49" t="s">
        <v>31122</v>
      </c>
      <c r="C33085" s="49" t="s">
        <v>216</v>
      </c>
    </row>
    <row r="33086" spans="2:3" hidden="1">
      <c r="B33086" s="49" t="s">
        <v>31123</v>
      </c>
      <c r="C33086" s="49" t="s">
        <v>216</v>
      </c>
    </row>
    <row r="33087" spans="2:3" hidden="1">
      <c r="B33087" s="49" t="s">
        <v>31124</v>
      </c>
      <c r="C33087" s="49" t="s">
        <v>216</v>
      </c>
    </row>
    <row r="33088" spans="2:3" hidden="1">
      <c r="B33088" s="49" t="s">
        <v>31125</v>
      </c>
      <c r="C33088" s="49" t="s">
        <v>216</v>
      </c>
    </row>
    <row r="33089" spans="2:3" hidden="1">
      <c r="B33089" s="49" t="s">
        <v>31126</v>
      </c>
      <c r="C33089" s="49" t="s">
        <v>215</v>
      </c>
    </row>
    <row r="33090" spans="2:3" hidden="1">
      <c r="B33090" s="49" t="s">
        <v>31127</v>
      </c>
      <c r="C33090" s="49" t="s">
        <v>215</v>
      </c>
    </row>
    <row r="33091" spans="2:3" hidden="1">
      <c r="B33091" s="49" t="s">
        <v>31128</v>
      </c>
      <c r="C33091" s="49" t="s">
        <v>214</v>
      </c>
    </row>
    <row r="33092" spans="2:3" hidden="1">
      <c r="B33092" s="49" t="s">
        <v>31129</v>
      </c>
      <c r="C33092" s="49" t="s">
        <v>215</v>
      </c>
    </row>
    <row r="33093" spans="2:3" hidden="1">
      <c r="B33093" s="49" t="s">
        <v>31130</v>
      </c>
      <c r="C33093" s="49" t="s">
        <v>215</v>
      </c>
    </row>
    <row r="33094" spans="2:3" hidden="1">
      <c r="B33094" s="49" t="s">
        <v>31131</v>
      </c>
      <c r="C33094" s="49" t="s">
        <v>216</v>
      </c>
    </row>
    <row r="33095" spans="2:3" hidden="1">
      <c r="B33095" s="49" t="s">
        <v>31132</v>
      </c>
      <c r="C33095" s="49" t="s">
        <v>216</v>
      </c>
    </row>
    <row r="33096" spans="2:3" hidden="1">
      <c r="B33096" s="49" t="s">
        <v>31133</v>
      </c>
      <c r="C33096" s="49" t="s">
        <v>216</v>
      </c>
    </row>
    <row r="33097" spans="2:3" hidden="1">
      <c r="B33097" s="49" t="s">
        <v>31134</v>
      </c>
      <c r="C33097" s="49" t="s">
        <v>216</v>
      </c>
    </row>
    <row r="33098" spans="2:3" hidden="1">
      <c r="B33098" s="49" t="s">
        <v>31135</v>
      </c>
      <c r="C33098" s="49" t="s">
        <v>215</v>
      </c>
    </row>
    <row r="33099" spans="2:3" hidden="1">
      <c r="B33099" s="49" t="s">
        <v>31136</v>
      </c>
      <c r="C33099" s="49" t="s">
        <v>215</v>
      </c>
    </row>
    <row r="33100" spans="2:3" hidden="1">
      <c r="B33100" s="49" t="s">
        <v>31137</v>
      </c>
      <c r="C33100" s="49" t="s">
        <v>215</v>
      </c>
    </row>
    <row r="33101" spans="2:3" hidden="1">
      <c r="B33101" s="49" t="s">
        <v>31138</v>
      </c>
      <c r="C33101" s="49" t="s">
        <v>215</v>
      </c>
    </row>
    <row r="33102" spans="2:3" hidden="1">
      <c r="B33102" s="49" t="s">
        <v>31139</v>
      </c>
      <c r="C33102" s="49" t="s">
        <v>215</v>
      </c>
    </row>
    <row r="33103" spans="2:3" hidden="1">
      <c r="B33103" s="49" t="s">
        <v>31140</v>
      </c>
      <c r="C33103" s="49" t="s">
        <v>212</v>
      </c>
    </row>
    <row r="33104" spans="2:3" hidden="1">
      <c r="B33104" s="49" t="s">
        <v>31141</v>
      </c>
      <c r="C33104" s="49" t="s">
        <v>212</v>
      </c>
    </row>
    <row r="33105" spans="2:3" hidden="1">
      <c r="B33105" s="49" t="s">
        <v>31142</v>
      </c>
      <c r="C33105" s="49" t="s">
        <v>214</v>
      </c>
    </row>
    <row r="33106" spans="2:3" hidden="1">
      <c r="B33106" s="49" t="s">
        <v>31143</v>
      </c>
      <c r="C33106" s="49" t="s">
        <v>212</v>
      </c>
    </row>
    <row r="33107" spans="2:3" hidden="1">
      <c r="B33107" s="49" t="s">
        <v>31144</v>
      </c>
      <c r="C33107" s="49" t="s">
        <v>214</v>
      </c>
    </row>
    <row r="33108" spans="2:3" hidden="1">
      <c r="B33108" s="49" t="s">
        <v>31145</v>
      </c>
      <c r="C33108" s="49" t="s">
        <v>214</v>
      </c>
    </row>
    <row r="33109" spans="2:3" hidden="1">
      <c r="B33109" s="49" t="s">
        <v>31146</v>
      </c>
      <c r="C33109" s="49" t="s">
        <v>214</v>
      </c>
    </row>
    <row r="33110" spans="2:3" hidden="1">
      <c r="B33110" s="49" t="s">
        <v>31147</v>
      </c>
      <c r="C33110" s="49" t="s">
        <v>214</v>
      </c>
    </row>
    <row r="33111" spans="2:3" hidden="1">
      <c r="B33111" s="49" t="s">
        <v>31148</v>
      </c>
      <c r="C33111" s="49" t="s">
        <v>214</v>
      </c>
    </row>
    <row r="33112" spans="2:3" hidden="1">
      <c r="B33112" s="49" t="s">
        <v>31149</v>
      </c>
      <c r="C33112" s="49" t="s">
        <v>212</v>
      </c>
    </row>
    <row r="33113" spans="2:3" hidden="1">
      <c r="B33113" s="49" t="s">
        <v>31150</v>
      </c>
      <c r="C33113" s="49" t="s">
        <v>214</v>
      </c>
    </row>
    <row r="33114" spans="2:3" hidden="1">
      <c r="B33114" s="49" t="s">
        <v>31151</v>
      </c>
      <c r="C33114" s="49" t="s">
        <v>214</v>
      </c>
    </row>
    <row r="33115" spans="2:3" hidden="1">
      <c r="B33115" s="49" t="s">
        <v>31152</v>
      </c>
      <c r="C33115" s="49" t="s">
        <v>214</v>
      </c>
    </row>
    <row r="33116" spans="2:3" hidden="1">
      <c r="B33116" s="49" t="s">
        <v>31153</v>
      </c>
      <c r="C33116" s="49" t="s">
        <v>215</v>
      </c>
    </row>
    <row r="33117" spans="2:3" hidden="1">
      <c r="B33117" s="49" t="s">
        <v>31154</v>
      </c>
      <c r="C33117" s="49" t="s">
        <v>215</v>
      </c>
    </row>
    <row r="33118" spans="2:3" hidden="1">
      <c r="B33118" s="49" t="s">
        <v>31155</v>
      </c>
      <c r="C33118" s="49" t="s">
        <v>214</v>
      </c>
    </row>
    <row r="33119" spans="2:3" hidden="1">
      <c r="B33119" s="49" t="s">
        <v>31156</v>
      </c>
      <c r="C33119" s="49" t="s">
        <v>215</v>
      </c>
    </row>
    <row r="33120" spans="2:3" hidden="1">
      <c r="B33120" s="49" t="s">
        <v>31157</v>
      </c>
      <c r="C33120" s="49" t="s">
        <v>215</v>
      </c>
    </row>
    <row r="33121" spans="2:3" hidden="1">
      <c r="B33121" s="49" t="s">
        <v>31158</v>
      </c>
      <c r="C33121" s="49" t="s">
        <v>214</v>
      </c>
    </row>
    <row r="33122" spans="2:3" hidden="1">
      <c r="B33122" s="49" t="s">
        <v>31159</v>
      </c>
      <c r="C33122" s="49" t="s">
        <v>214</v>
      </c>
    </row>
    <row r="33123" spans="2:3" hidden="1">
      <c r="B33123" s="49" t="s">
        <v>31160</v>
      </c>
      <c r="C33123" s="49" t="s">
        <v>214</v>
      </c>
    </row>
    <row r="33124" spans="2:3" hidden="1">
      <c r="B33124" s="49" t="s">
        <v>31161</v>
      </c>
      <c r="C33124" s="49" t="s">
        <v>214</v>
      </c>
    </row>
    <row r="33125" spans="2:3" hidden="1">
      <c r="B33125" s="49" t="s">
        <v>31162</v>
      </c>
      <c r="C33125" s="49" t="s">
        <v>215</v>
      </c>
    </row>
    <row r="33126" spans="2:3" hidden="1">
      <c r="B33126" s="49" t="s">
        <v>31163</v>
      </c>
      <c r="C33126" s="49" t="s">
        <v>215</v>
      </c>
    </row>
    <row r="33127" spans="2:3" hidden="1">
      <c r="B33127" s="49" t="s">
        <v>31164</v>
      </c>
      <c r="C33127" s="49" t="s">
        <v>214</v>
      </c>
    </row>
    <row r="33128" spans="2:3" hidden="1">
      <c r="B33128" s="49" t="s">
        <v>31165</v>
      </c>
      <c r="C33128" s="49" t="s">
        <v>215</v>
      </c>
    </row>
    <row r="33129" spans="2:3" hidden="1">
      <c r="B33129" s="49" t="s">
        <v>31166</v>
      </c>
      <c r="C33129" s="49" t="s">
        <v>215</v>
      </c>
    </row>
    <row r="33130" spans="2:3" hidden="1">
      <c r="B33130" s="49" t="s">
        <v>31167</v>
      </c>
      <c r="C33130" s="49" t="s">
        <v>212</v>
      </c>
    </row>
    <row r="33131" spans="2:3" hidden="1">
      <c r="B33131" s="49" t="s">
        <v>31168</v>
      </c>
      <c r="C33131" s="49" t="s">
        <v>214</v>
      </c>
    </row>
    <row r="33132" spans="2:3" hidden="1">
      <c r="B33132" s="49" t="s">
        <v>31169</v>
      </c>
      <c r="C33132" s="49" t="s">
        <v>214</v>
      </c>
    </row>
    <row r="33133" spans="2:3" hidden="1">
      <c r="B33133" s="49" t="s">
        <v>31170</v>
      </c>
      <c r="C33133" s="49" t="s">
        <v>214</v>
      </c>
    </row>
    <row r="33134" spans="2:3" hidden="1">
      <c r="B33134" s="49" t="s">
        <v>31171</v>
      </c>
      <c r="C33134" s="49" t="s">
        <v>215</v>
      </c>
    </row>
    <row r="33135" spans="2:3" hidden="1">
      <c r="B33135" s="49" t="s">
        <v>31172</v>
      </c>
      <c r="C33135" s="49" t="s">
        <v>215</v>
      </c>
    </row>
    <row r="33136" spans="2:3" hidden="1">
      <c r="B33136" s="49" t="s">
        <v>31173</v>
      </c>
      <c r="C33136" s="49" t="s">
        <v>214</v>
      </c>
    </row>
    <row r="33137" spans="2:3" hidden="1">
      <c r="B33137" s="49" t="s">
        <v>31174</v>
      </c>
      <c r="C33137" s="49" t="s">
        <v>215</v>
      </c>
    </row>
    <row r="33138" spans="2:3" hidden="1">
      <c r="B33138" s="49" t="s">
        <v>31175</v>
      </c>
      <c r="C33138" s="49" t="s">
        <v>215</v>
      </c>
    </row>
    <row r="33139" spans="2:3" hidden="1">
      <c r="B33139" s="49" t="s">
        <v>31176</v>
      </c>
      <c r="C33139" s="49" t="s">
        <v>214</v>
      </c>
    </row>
    <row r="33140" spans="2:3" hidden="1">
      <c r="B33140" s="49" t="s">
        <v>31177</v>
      </c>
      <c r="C33140" s="49" t="s">
        <v>215</v>
      </c>
    </row>
    <row r="33141" spans="2:3" hidden="1">
      <c r="B33141" s="49" t="s">
        <v>31178</v>
      </c>
      <c r="C33141" s="49" t="s">
        <v>215</v>
      </c>
    </row>
    <row r="33142" spans="2:3" hidden="1">
      <c r="B33142" s="49" t="s">
        <v>31179</v>
      </c>
      <c r="C33142" s="49" t="s">
        <v>215</v>
      </c>
    </row>
    <row r="33143" spans="2:3" hidden="1">
      <c r="B33143" s="49" t="s">
        <v>31180</v>
      </c>
      <c r="C33143" s="49" t="s">
        <v>215</v>
      </c>
    </row>
    <row r="33144" spans="2:3" hidden="1">
      <c r="B33144" s="49" t="s">
        <v>31181</v>
      </c>
      <c r="C33144" s="49" t="s">
        <v>215</v>
      </c>
    </row>
    <row r="33145" spans="2:3" hidden="1">
      <c r="B33145" s="49" t="s">
        <v>31182</v>
      </c>
      <c r="C33145" s="49" t="s">
        <v>215</v>
      </c>
    </row>
    <row r="33146" spans="2:3" hidden="1">
      <c r="B33146" s="49" t="s">
        <v>31183</v>
      </c>
      <c r="C33146" s="49" t="s">
        <v>215</v>
      </c>
    </row>
    <row r="33147" spans="2:3" hidden="1">
      <c r="B33147" s="49" t="s">
        <v>31184</v>
      </c>
      <c r="C33147" s="49" t="s">
        <v>215</v>
      </c>
    </row>
    <row r="33148" spans="2:3" hidden="1">
      <c r="B33148" s="49" t="s">
        <v>31185</v>
      </c>
      <c r="C33148" s="49" t="s">
        <v>214</v>
      </c>
    </row>
    <row r="33149" spans="2:3" hidden="1">
      <c r="B33149" s="49" t="s">
        <v>31186</v>
      </c>
      <c r="C33149" s="49" t="s">
        <v>215</v>
      </c>
    </row>
    <row r="33150" spans="2:3" hidden="1">
      <c r="B33150" s="49" t="s">
        <v>31187</v>
      </c>
      <c r="C33150" s="49" t="s">
        <v>215</v>
      </c>
    </row>
    <row r="33151" spans="2:3" hidden="1">
      <c r="B33151" s="49" t="s">
        <v>31188</v>
      </c>
      <c r="C33151" s="49" t="s">
        <v>215</v>
      </c>
    </row>
    <row r="33152" spans="2:3" hidden="1">
      <c r="B33152" s="49" t="s">
        <v>31189</v>
      </c>
      <c r="C33152" s="49" t="s">
        <v>215</v>
      </c>
    </row>
    <row r="33153" spans="2:3" hidden="1">
      <c r="B33153" s="49" t="s">
        <v>31190</v>
      </c>
      <c r="C33153" s="49" t="s">
        <v>215</v>
      </c>
    </row>
    <row r="33154" spans="2:3" hidden="1">
      <c r="B33154" s="49" t="s">
        <v>31191</v>
      </c>
      <c r="C33154" s="49" t="s">
        <v>215</v>
      </c>
    </row>
    <row r="33155" spans="2:3" hidden="1">
      <c r="B33155" s="49" t="s">
        <v>31192</v>
      </c>
      <c r="C33155" s="49" t="s">
        <v>215</v>
      </c>
    </row>
    <row r="33156" spans="2:3" hidden="1">
      <c r="B33156" s="49" t="s">
        <v>31193</v>
      </c>
      <c r="C33156" s="49" t="s">
        <v>215</v>
      </c>
    </row>
    <row r="33157" spans="2:3" hidden="1">
      <c r="B33157" s="49" t="s">
        <v>31194</v>
      </c>
      <c r="C33157" s="49" t="s">
        <v>216</v>
      </c>
    </row>
    <row r="33158" spans="2:3" hidden="1">
      <c r="B33158" s="49" t="s">
        <v>31195</v>
      </c>
      <c r="C33158" s="49" t="s">
        <v>216</v>
      </c>
    </row>
    <row r="33159" spans="2:3" hidden="1">
      <c r="B33159" s="49" t="s">
        <v>31196</v>
      </c>
      <c r="C33159" s="49" t="s">
        <v>216</v>
      </c>
    </row>
    <row r="33160" spans="2:3" hidden="1">
      <c r="B33160" s="49" t="s">
        <v>31197</v>
      </c>
      <c r="C33160" s="49" t="s">
        <v>216</v>
      </c>
    </row>
    <row r="33161" spans="2:3" hidden="1">
      <c r="B33161" s="49" t="s">
        <v>31198</v>
      </c>
      <c r="C33161" s="49" t="s">
        <v>215</v>
      </c>
    </row>
    <row r="33162" spans="2:3" hidden="1">
      <c r="B33162" s="49" t="s">
        <v>31199</v>
      </c>
      <c r="C33162" s="49" t="s">
        <v>215</v>
      </c>
    </row>
    <row r="33163" spans="2:3" hidden="1">
      <c r="B33163" s="49" t="s">
        <v>31200</v>
      </c>
      <c r="C33163" s="49" t="s">
        <v>214</v>
      </c>
    </row>
    <row r="33164" spans="2:3" hidden="1">
      <c r="B33164" s="49" t="s">
        <v>31201</v>
      </c>
      <c r="C33164" s="49" t="s">
        <v>215</v>
      </c>
    </row>
    <row r="33165" spans="2:3" hidden="1">
      <c r="B33165" s="49" t="s">
        <v>31202</v>
      </c>
      <c r="C33165" s="49" t="s">
        <v>215</v>
      </c>
    </row>
    <row r="33166" spans="2:3" hidden="1">
      <c r="B33166" s="49" t="s">
        <v>31203</v>
      </c>
      <c r="C33166" s="49" t="s">
        <v>216</v>
      </c>
    </row>
    <row r="33167" spans="2:3" hidden="1">
      <c r="B33167" s="49" t="s">
        <v>31204</v>
      </c>
      <c r="C33167" s="49" t="s">
        <v>215</v>
      </c>
    </row>
    <row r="33168" spans="2:3" hidden="1">
      <c r="B33168" s="49" t="s">
        <v>31205</v>
      </c>
      <c r="C33168" s="49" t="s">
        <v>215</v>
      </c>
    </row>
    <row r="33169" spans="2:3" hidden="1">
      <c r="B33169" s="49" t="s">
        <v>31206</v>
      </c>
      <c r="C33169" s="49" t="s">
        <v>215</v>
      </c>
    </row>
    <row r="33170" spans="2:3" hidden="1">
      <c r="B33170" s="49" t="s">
        <v>31207</v>
      </c>
      <c r="C33170" s="49" t="s">
        <v>215</v>
      </c>
    </row>
    <row r="33171" spans="2:3" hidden="1">
      <c r="B33171" s="49" t="s">
        <v>31208</v>
      </c>
      <c r="C33171" s="49" t="s">
        <v>215</v>
      </c>
    </row>
    <row r="33172" spans="2:3" hidden="1">
      <c r="B33172" s="49" t="s">
        <v>31209</v>
      </c>
      <c r="C33172" s="49" t="s">
        <v>215</v>
      </c>
    </row>
    <row r="33173" spans="2:3" hidden="1">
      <c r="B33173" s="49" t="s">
        <v>31210</v>
      </c>
      <c r="C33173" s="49" t="s">
        <v>215</v>
      </c>
    </row>
    <row r="33174" spans="2:3" hidden="1">
      <c r="B33174" s="49" t="s">
        <v>31211</v>
      </c>
      <c r="C33174" s="49" t="s">
        <v>215</v>
      </c>
    </row>
    <row r="33175" spans="2:3" hidden="1">
      <c r="B33175" s="49" t="s">
        <v>31212</v>
      </c>
      <c r="C33175" s="49" t="s">
        <v>216</v>
      </c>
    </row>
    <row r="33176" spans="2:3" hidden="1">
      <c r="B33176" s="49" t="s">
        <v>31213</v>
      </c>
      <c r="C33176" s="49" t="s">
        <v>215</v>
      </c>
    </row>
    <row r="33177" spans="2:3" hidden="1">
      <c r="B33177" s="49" t="s">
        <v>31214</v>
      </c>
      <c r="C33177" s="49" t="s">
        <v>215</v>
      </c>
    </row>
    <row r="33178" spans="2:3" hidden="1">
      <c r="B33178" s="49" t="s">
        <v>31215</v>
      </c>
      <c r="C33178" s="49" t="s">
        <v>215</v>
      </c>
    </row>
    <row r="33179" spans="2:3" hidden="1">
      <c r="B33179" s="49" t="s">
        <v>31216</v>
      </c>
      <c r="C33179" s="49" t="s">
        <v>215</v>
      </c>
    </row>
    <row r="33180" spans="2:3" hidden="1">
      <c r="B33180" s="49" t="s">
        <v>31217</v>
      </c>
      <c r="C33180" s="49" t="s">
        <v>215</v>
      </c>
    </row>
    <row r="33181" spans="2:3" hidden="1">
      <c r="B33181" s="49" t="s">
        <v>31218</v>
      </c>
      <c r="C33181" s="49" t="s">
        <v>215</v>
      </c>
    </row>
    <row r="33182" spans="2:3" hidden="1">
      <c r="B33182" s="49" t="s">
        <v>31219</v>
      </c>
      <c r="C33182" s="49" t="s">
        <v>215</v>
      </c>
    </row>
    <row r="33183" spans="2:3" hidden="1">
      <c r="B33183" s="49" t="s">
        <v>31220</v>
      </c>
      <c r="C33183" s="49" t="s">
        <v>215</v>
      </c>
    </row>
    <row r="33184" spans="2:3" hidden="1">
      <c r="B33184" s="49" t="s">
        <v>31221</v>
      </c>
      <c r="C33184" s="49" t="s">
        <v>214</v>
      </c>
    </row>
    <row r="33185" spans="2:3" hidden="1">
      <c r="B33185" s="49" t="s">
        <v>31222</v>
      </c>
      <c r="C33185" s="49" t="s">
        <v>214</v>
      </c>
    </row>
    <row r="33186" spans="2:3" hidden="1">
      <c r="B33186" s="49" t="s">
        <v>31223</v>
      </c>
      <c r="C33186" s="49" t="s">
        <v>214</v>
      </c>
    </row>
    <row r="33187" spans="2:3" hidden="1">
      <c r="B33187" s="49" t="s">
        <v>31224</v>
      </c>
      <c r="C33187" s="49" t="s">
        <v>214</v>
      </c>
    </row>
    <row r="33188" spans="2:3" hidden="1">
      <c r="B33188" s="49" t="s">
        <v>31225</v>
      </c>
      <c r="C33188" s="49" t="s">
        <v>214</v>
      </c>
    </row>
    <row r="33189" spans="2:3" hidden="1">
      <c r="B33189" s="49" t="s">
        <v>31226</v>
      </c>
      <c r="C33189" s="49" t="s">
        <v>214</v>
      </c>
    </row>
    <row r="33190" spans="2:3" hidden="1">
      <c r="B33190" s="49" t="s">
        <v>31227</v>
      </c>
      <c r="C33190" s="49" t="s">
        <v>214</v>
      </c>
    </row>
    <row r="33191" spans="2:3" hidden="1">
      <c r="B33191" s="49" t="s">
        <v>31228</v>
      </c>
      <c r="C33191" s="49" t="s">
        <v>214</v>
      </c>
    </row>
    <row r="33192" spans="2:3" hidden="1">
      <c r="B33192" s="49" t="s">
        <v>31229</v>
      </c>
      <c r="C33192" s="49" t="s">
        <v>214</v>
      </c>
    </row>
    <row r="33193" spans="2:3" hidden="1">
      <c r="B33193" s="49" t="s">
        <v>31230</v>
      </c>
      <c r="C33193" s="49" t="s">
        <v>214</v>
      </c>
    </row>
    <row r="33194" spans="2:3" hidden="1">
      <c r="B33194" s="49" t="s">
        <v>31231</v>
      </c>
      <c r="C33194" s="49" t="s">
        <v>214</v>
      </c>
    </row>
    <row r="33195" spans="2:3" hidden="1">
      <c r="B33195" s="49" t="s">
        <v>31232</v>
      </c>
      <c r="C33195" s="49" t="s">
        <v>214</v>
      </c>
    </row>
    <row r="33196" spans="2:3" hidden="1">
      <c r="B33196" s="49" t="s">
        <v>31233</v>
      </c>
      <c r="C33196" s="49" t="s">
        <v>214</v>
      </c>
    </row>
    <row r="33197" spans="2:3" hidden="1">
      <c r="B33197" s="49" t="s">
        <v>31234</v>
      </c>
      <c r="C33197" s="49" t="s">
        <v>215</v>
      </c>
    </row>
    <row r="33198" spans="2:3" hidden="1">
      <c r="B33198" s="49" t="s">
        <v>31235</v>
      </c>
      <c r="C33198" s="49" t="s">
        <v>215</v>
      </c>
    </row>
    <row r="33199" spans="2:3" hidden="1">
      <c r="B33199" s="49" t="s">
        <v>31236</v>
      </c>
      <c r="C33199" s="49" t="s">
        <v>214</v>
      </c>
    </row>
    <row r="33200" spans="2:3" hidden="1">
      <c r="B33200" s="49" t="s">
        <v>31237</v>
      </c>
      <c r="C33200" s="49" t="s">
        <v>215</v>
      </c>
    </row>
    <row r="33201" spans="2:3" hidden="1">
      <c r="B33201" s="49" t="s">
        <v>31238</v>
      </c>
      <c r="C33201" s="49" t="s">
        <v>215</v>
      </c>
    </row>
    <row r="33202" spans="2:3" hidden="1">
      <c r="B33202" s="49" t="s">
        <v>31239</v>
      </c>
      <c r="C33202" s="49" t="s">
        <v>214</v>
      </c>
    </row>
    <row r="33203" spans="2:3" hidden="1">
      <c r="B33203" s="49" t="s">
        <v>31240</v>
      </c>
      <c r="C33203" s="49" t="s">
        <v>214</v>
      </c>
    </row>
    <row r="33204" spans="2:3" hidden="1">
      <c r="B33204" s="49" t="s">
        <v>31241</v>
      </c>
      <c r="C33204" s="49" t="s">
        <v>214</v>
      </c>
    </row>
    <row r="33205" spans="2:3" hidden="1">
      <c r="B33205" s="49" t="s">
        <v>31242</v>
      </c>
      <c r="C33205" s="49" t="s">
        <v>214</v>
      </c>
    </row>
    <row r="33206" spans="2:3" hidden="1">
      <c r="B33206" s="49" t="s">
        <v>31243</v>
      </c>
      <c r="C33206" s="49" t="s">
        <v>215</v>
      </c>
    </row>
    <row r="33207" spans="2:3" hidden="1">
      <c r="B33207" s="49" t="s">
        <v>31244</v>
      </c>
      <c r="C33207" s="49" t="s">
        <v>215</v>
      </c>
    </row>
    <row r="33208" spans="2:3" hidden="1">
      <c r="B33208" s="49" t="s">
        <v>31245</v>
      </c>
      <c r="C33208" s="49" t="s">
        <v>214</v>
      </c>
    </row>
    <row r="33209" spans="2:3" hidden="1">
      <c r="B33209" s="49" t="s">
        <v>31246</v>
      </c>
      <c r="C33209" s="49" t="s">
        <v>215</v>
      </c>
    </row>
    <row r="33210" spans="2:3" hidden="1">
      <c r="B33210" s="49" t="s">
        <v>31247</v>
      </c>
      <c r="C33210" s="49" t="s">
        <v>215</v>
      </c>
    </row>
    <row r="33211" spans="2:3" hidden="1">
      <c r="B33211" s="49" t="s">
        <v>31248</v>
      </c>
      <c r="C33211" s="49" t="s">
        <v>214</v>
      </c>
    </row>
    <row r="33212" spans="2:3" hidden="1">
      <c r="B33212" s="49" t="s">
        <v>31249</v>
      </c>
      <c r="C33212" s="49" t="s">
        <v>214</v>
      </c>
    </row>
    <row r="33213" spans="2:3" hidden="1">
      <c r="B33213" s="49" t="s">
        <v>31250</v>
      </c>
      <c r="C33213" s="49" t="s">
        <v>214</v>
      </c>
    </row>
    <row r="33214" spans="2:3" hidden="1">
      <c r="B33214" s="49" t="s">
        <v>31251</v>
      </c>
      <c r="C33214" s="49" t="s">
        <v>214</v>
      </c>
    </row>
    <row r="33215" spans="2:3" hidden="1">
      <c r="B33215" s="49" t="s">
        <v>31252</v>
      </c>
      <c r="C33215" s="49" t="s">
        <v>215</v>
      </c>
    </row>
    <row r="33216" spans="2:3" hidden="1">
      <c r="B33216" s="49" t="s">
        <v>31253</v>
      </c>
      <c r="C33216" s="49" t="s">
        <v>215</v>
      </c>
    </row>
    <row r="33217" spans="2:3" hidden="1">
      <c r="B33217" s="49" t="s">
        <v>31254</v>
      </c>
      <c r="C33217" s="49" t="s">
        <v>214</v>
      </c>
    </row>
    <row r="33218" spans="2:3" hidden="1">
      <c r="B33218" s="49" t="s">
        <v>31255</v>
      </c>
      <c r="C33218" s="49" t="s">
        <v>215</v>
      </c>
    </row>
    <row r="33219" spans="2:3" hidden="1">
      <c r="B33219" s="49" t="s">
        <v>31256</v>
      </c>
      <c r="C33219" s="49" t="s">
        <v>215</v>
      </c>
    </row>
    <row r="33220" spans="2:3" hidden="1">
      <c r="B33220" s="49" t="s">
        <v>31257</v>
      </c>
      <c r="C33220" s="49" t="s">
        <v>214</v>
      </c>
    </row>
    <row r="33221" spans="2:3" hidden="1">
      <c r="B33221" s="49" t="s">
        <v>31258</v>
      </c>
      <c r="C33221" s="49" t="s">
        <v>215</v>
      </c>
    </row>
    <row r="33222" spans="2:3" hidden="1">
      <c r="B33222" s="49" t="s">
        <v>31259</v>
      </c>
      <c r="C33222" s="49" t="s">
        <v>215</v>
      </c>
    </row>
    <row r="33223" spans="2:3" hidden="1">
      <c r="B33223" s="49" t="s">
        <v>31260</v>
      </c>
      <c r="C33223" s="49" t="s">
        <v>215</v>
      </c>
    </row>
    <row r="33224" spans="2:3" hidden="1">
      <c r="B33224" s="49" t="s">
        <v>31261</v>
      </c>
      <c r="C33224" s="49" t="s">
        <v>215</v>
      </c>
    </row>
    <row r="33225" spans="2:3" hidden="1">
      <c r="B33225" s="49" t="s">
        <v>31262</v>
      </c>
      <c r="C33225" s="49" t="s">
        <v>215</v>
      </c>
    </row>
    <row r="33226" spans="2:3" hidden="1">
      <c r="B33226" s="49" t="s">
        <v>31263</v>
      </c>
      <c r="C33226" s="49" t="s">
        <v>215</v>
      </c>
    </row>
    <row r="33227" spans="2:3" hidden="1">
      <c r="B33227" s="49" t="s">
        <v>31264</v>
      </c>
      <c r="C33227" s="49" t="s">
        <v>215</v>
      </c>
    </row>
    <row r="33228" spans="2:3" hidden="1">
      <c r="B33228" s="49" t="s">
        <v>31265</v>
      </c>
      <c r="C33228" s="49" t="s">
        <v>215</v>
      </c>
    </row>
    <row r="33229" spans="2:3" hidden="1">
      <c r="B33229" s="49" t="s">
        <v>31266</v>
      </c>
      <c r="C33229" s="49" t="s">
        <v>214</v>
      </c>
    </row>
    <row r="33230" spans="2:3" hidden="1">
      <c r="B33230" s="49" t="s">
        <v>31267</v>
      </c>
      <c r="C33230" s="49" t="s">
        <v>215</v>
      </c>
    </row>
    <row r="33231" spans="2:3" hidden="1">
      <c r="B33231" s="49" t="s">
        <v>31268</v>
      </c>
      <c r="C33231" s="49" t="s">
        <v>215</v>
      </c>
    </row>
    <row r="33232" spans="2:3" hidden="1">
      <c r="B33232" s="49" t="s">
        <v>31269</v>
      </c>
      <c r="C33232" s="49" t="s">
        <v>215</v>
      </c>
    </row>
    <row r="33233" spans="2:3" hidden="1">
      <c r="B33233" s="49" t="s">
        <v>31270</v>
      </c>
      <c r="C33233" s="49" t="s">
        <v>215</v>
      </c>
    </row>
    <row r="33234" spans="2:3" hidden="1">
      <c r="B33234" s="49" t="s">
        <v>31271</v>
      </c>
      <c r="C33234" s="49" t="s">
        <v>215</v>
      </c>
    </row>
    <row r="33235" spans="2:3" hidden="1">
      <c r="B33235" s="49" t="s">
        <v>31272</v>
      </c>
      <c r="C33235" s="49" t="s">
        <v>215</v>
      </c>
    </row>
    <row r="33236" spans="2:3" hidden="1">
      <c r="B33236" s="49" t="s">
        <v>31273</v>
      </c>
      <c r="C33236" s="49" t="s">
        <v>215</v>
      </c>
    </row>
    <row r="33237" spans="2:3" hidden="1">
      <c r="B33237" s="49" t="s">
        <v>31274</v>
      </c>
      <c r="C33237" s="49" t="s">
        <v>215</v>
      </c>
    </row>
    <row r="33238" spans="2:3" hidden="1">
      <c r="B33238" s="49" t="s">
        <v>31275</v>
      </c>
      <c r="C33238" s="49" t="s">
        <v>216</v>
      </c>
    </row>
    <row r="33239" spans="2:3" hidden="1">
      <c r="B33239" s="49" t="s">
        <v>31276</v>
      </c>
      <c r="C33239" s="49" t="s">
        <v>216</v>
      </c>
    </row>
    <row r="33240" spans="2:3" hidden="1">
      <c r="B33240" s="49" t="s">
        <v>31277</v>
      </c>
      <c r="C33240" s="49" t="s">
        <v>216</v>
      </c>
    </row>
    <row r="33241" spans="2:3" hidden="1">
      <c r="B33241" s="49" t="s">
        <v>31278</v>
      </c>
      <c r="C33241" s="49" t="s">
        <v>216</v>
      </c>
    </row>
    <row r="33242" spans="2:3" hidden="1">
      <c r="B33242" s="49" t="s">
        <v>31279</v>
      </c>
      <c r="C33242" s="49" t="s">
        <v>215</v>
      </c>
    </row>
    <row r="33243" spans="2:3" hidden="1">
      <c r="B33243" s="49" t="s">
        <v>31280</v>
      </c>
      <c r="C33243" s="49" t="s">
        <v>215</v>
      </c>
    </row>
    <row r="33244" spans="2:3" hidden="1">
      <c r="B33244" s="49" t="s">
        <v>31281</v>
      </c>
      <c r="C33244" s="49" t="s">
        <v>214</v>
      </c>
    </row>
    <row r="33245" spans="2:3" hidden="1">
      <c r="B33245" s="49" t="s">
        <v>31282</v>
      </c>
      <c r="C33245" s="49" t="s">
        <v>215</v>
      </c>
    </row>
    <row r="33246" spans="2:3" hidden="1">
      <c r="B33246" s="49" t="s">
        <v>31283</v>
      </c>
      <c r="C33246" s="49" t="s">
        <v>215</v>
      </c>
    </row>
    <row r="33247" spans="2:3" hidden="1">
      <c r="B33247" s="49" t="s">
        <v>31284</v>
      </c>
      <c r="C33247" s="49" t="s">
        <v>216</v>
      </c>
    </row>
    <row r="33248" spans="2:3" hidden="1">
      <c r="B33248" s="49" t="s">
        <v>31285</v>
      </c>
      <c r="C33248" s="49" t="s">
        <v>215</v>
      </c>
    </row>
    <row r="33249" spans="2:3" hidden="1">
      <c r="B33249" s="49" t="s">
        <v>31286</v>
      </c>
      <c r="C33249" s="49" t="s">
        <v>215</v>
      </c>
    </row>
    <row r="33250" spans="2:3" hidden="1">
      <c r="B33250" s="49" t="s">
        <v>31287</v>
      </c>
      <c r="C33250" s="49" t="s">
        <v>215</v>
      </c>
    </row>
    <row r="33251" spans="2:3" hidden="1">
      <c r="B33251" s="49" t="s">
        <v>31288</v>
      </c>
      <c r="C33251" s="49" t="s">
        <v>215</v>
      </c>
    </row>
    <row r="33252" spans="2:3" hidden="1">
      <c r="B33252" s="49" t="s">
        <v>31289</v>
      </c>
      <c r="C33252" s="49" t="s">
        <v>215</v>
      </c>
    </row>
    <row r="33253" spans="2:3" hidden="1">
      <c r="B33253" s="49" t="s">
        <v>31290</v>
      </c>
      <c r="C33253" s="49" t="s">
        <v>215</v>
      </c>
    </row>
    <row r="33254" spans="2:3" hidden="1">
      <c r="B33254" s="49" t="s">
        <v>31291</v>
      </c>
      <c r="C33254" s="49" t="s">
        <v>215</v>
      </c>
    </row>
    <row r="33255" spans="2:3" hidden="1">
      <c r="B33255" s="49" t="s">
        <v>31292</v>
      </c>
      <c r="C33255" s="49" t="s">
        <v>215</v>
      </c>
    </row>
    <row r="33256" spans="2:3" hidden="1">
      <c r="B33256" s="49" t="s">
        <v>31293</v>
      </c>
      <c r="C33256" s="49" t="s">
        <v>216</v>
      </c>
    </row>
    <row r="33257" spans="2:3" hidden="1">
      <c r="B33257" s="49" t="s">
        <v>31294</v>
      </c>
      <c r="C33257" s="49" t="s">
        <v>215</v>
      </c>
    </row>
    <row r="33258" spans="2:3" hidden="1">
      <c r="B33258" s="49" t="s">
        <v>31295</v>
      </c>
      <c r="C33258" s="49" t="s">
        <v>215</v>
      </c>
    </row>
    <row r="33259" spans="2:3" hidden="1">
      <c r="B33259" s="49" t="s">
        <v>31296</v>
      </c>
      <c r="C33259" s="49" t="s">
        <v>215</v>
      </c>
    </row>
    <row r="33260" spans="2:3" hidden="1">
      <c r="B33260" s="49" t="s">
        <v>31297</v>
      </c>
      <c r="C33260" s="49" t="s">
        <v>215</v>
      </c>
    </row>
    <row r="33261" spans="2:3" hidden="1">
      <c r="B33261" s="49" t="s">
        <v>31298</v>
      </c>
      <c r="C33261" s="49" t="s">
        <v>215</v>
      </c>
    </row>
    <row r="33262" spans="2:3" hidden="1">
      <c r="B33262" s="49" t="s">
        <v>31299</v>
      </c>
      <c r="C33262" s="49" t="s">
        <v>215</v>
      </c>
    </row>
    <row r="33263" spans="2:3" hidden="1">
      <c r="B33263" s="49" t="s">
        <v>31300</v>
      </c>
      <c r="C33263" s="49" t="s">
        <v>215</v>
      </c>
    </row>
    <row r="33264" spans="2:3" hidden="1">
      <c r="B33264" s="49" t="s">
        <v>31301</v>
      </c>
      <c r="C33264" s="49" t="s">
        <v>208</v>
      </c>
    </row>
    <row r="33265" spans="2:3" hidden="1">
      <c r="B33265" s="49" t="s">
        <v>31302</v>
      </c>
      <c r="C33265" s="49" t="s">
        <v>212</v>
      </c>
    </row>
    <row r="33266" spans="2:3" hidden="1">
      <c r="B33266" s="49" t="s">
        <v>31303</v>
      </c>
      <c r="C33266" s="49" t="s">
        <v>214</v>
      </c>
    </row>
    <row r="33267" spans="2:3" hidden="1">
      <c r="B33267" s="49" t="s">
        <v>31304</v>
      </c>
      <c r="C33267" s="49" t="s">
        <v>212</v>
      </c>
    </row>
    <row r="33268" spans="2:3" hidden="1">
      <c r="B33268" s="49" t="s">
        <v>31305</v>
      </c>
      <c r="C33268" s="49" t="s">
        <v>214</v>
      </c>
    </row>
    <row r="33269" spans="2:3" hidden="1">
      <c r="B33269" s="49" t="s">
        <v>31306</v>
      </c>
      <c r="C33269" s="49" t="s">
        <v>214</v>
      </c>
    </row>
    <row r="33270" spans="2:3" hidden="1">
      <c r="B33270" s="49" t="s">
        <v>31307</v>
      </c>
      <c r="C33270" s="49" t="s">
        <v>215</v>
      </c>
    </row>
    <row r="33271" spans="2:3" hidden="1">
      <c r="B33271" s="49" t="s">
        <v>31308</v>
      </c>
      <c r="C33271" s="49" t="s">
        <v>215</v>
      </c>
    </row>
    <row r="33272" spans="2:3" hidden="1">
      <c r="B33272" s="49" t="s">
        <v>31309</v>
      </c>
      <c r="C33272" s="49" t="s">
        <v>215</v>
      </c>
    </row>
    <row r="33273" spans="2:3" hidden="1">
      <c r="B33273" s="49" t="s">
        <v>31310</v>
      </c>
      <c r="C33273" s="49" t="s">
        <v>212</v>
      </c>
    </row>
    <row r="33274" spans="2:3" hidden="1">
      <c r="B33274" s="49" t="s">
        <v>31311</v>
      </c>
      <c r="C33274" s="49" t="s">
        <v>214</v>
      </c>
    </row>
    <row r="33275" spans="2:3" hidden="1">
      <c r="B33275" s="49" t="s">
        <v>31312</v>
      </c>
      <c r="C33275" s="49" t="s">
        <v>214</v>
      </c>
    </row>
    <row r="33276" spans="2:3" hidden="1">
      <c r="B33276" s="49" t="s">
        <v>31313</v>
      </c>
      <c r="C33276" s="49" t="s">
        <v>214</v>
      </c>
    </row>
    <row r="33277" spans="2:3" hidden="1">
      <c r="B33277" s="49" t="s">
        <v>31314</v>
      </c>
      <c r="C33277" s="49" t="s">
        <v>215</v>
      </c>
    </row>
    <row r="33278" spans="2:3" hidden="1">
      <c r="B33278" s="49" t="s">
        <v>31315</v>
      </c>
      <c r="C33278" s="49" t="s">
        <v>215</v>
      </c>
    </row>
    <row r="33279" spans="2:3" hidden="1">
      <c r="B33279" s="49" t="s">
        <v>31316</v>
      </c>
      <c r="C33279" s="49" t="s">
        <v>215</v>
      </c>
    </row>
    <row r="33280" spans="2:3" hidden="1">
      <c r="B33280" s="49" t="s">
        <v>31317</v>
      </c>
      <c r="C33280" s="49" t="s">
        <v>215</v>
      </c>
    </row>
    <row r="33281" spans="2:3" hidden="1">
      <c r="B33281" s="49" t="s">
        <v>31318</v>
      </c>
      <c r="C33281" s="49" t="s">
        <v>215</v>
      </c>
    </row>
    <row r="33282" spans="2:3" hidden="1">
      <c r="B33282" s="49" t="s">
        <v>31319</v>
      </c>
      <c r="C33282" s="49" t="s">
        <v>214</v>
      </c>
    </row>
    <row r="33283" spans="2:3" hidden="1">
      <c r="B33283" s="49" t="s">
        <v>31320</v>
      </c>
      <c r="C33283" s="49" t="s">
        <v>214</v>
      </c>
    </row>
    <row r="33284" spans="2:3" hidden="1">
      <c r="B33284" s="49" t="s">
        <v>31321</v>
      </c>
      <c r="C33284" s="49" t="s">
        <v>214</v>
      </c>
    </row>
    <row r="33285" spans="2:3" hidden="1">
      <c r="B33285" s="49" t="s">
        <v>31322</v>
      </c>
      <c r="C33285" s="49" t="s">
        <v>214</v>
      </c>
    </row>
    <row r="33286" spans="2:3" hidden="1">
      <c r="B33286" s="49" t="s">
        <v>31323</v>
      </c>
      <c r="C33286" s="49" t="s">
        <v>215</v>
      </c>
    </row>
    <row r="33287" spans="2:3" hidden="1">
      <c r="B33287" s="49" t="s">
        <v>31324</v>
      </c>
      <c r="C33287" s="49" t="s">
        <v>215</v>
      </c>
    </row>
    <row r="33288" spans="2:3" hidden="1">
      <c r="B33288" s="49" t="s">
        <v>31325</v>
      </c>
      <c r="C33288" s="49" t="s">
        <v>215</v>
      </c>
    </row>
    <row r="33289" spans="2:3" hidden="1">
      <c r="B33289" s="49" t="s">
        <v>31326</v>
      </c>
      <c r="C33289" s="49" t="s">
        <v>214</v>
      </c>
    </row>
    <row r="33290" spans="2:3" hidden="1">
      <c r="B33290" s="49" t="s">
        <v>31327</v>
      </c>
      <c r="C33290" s="49" t="s">
        <v>214</v>
      </c>
    </row>
    <row r="33291" spans="2:3" hidden="1">
      <c r="B33291" s="49" t="s">
        <v>31328</v>
      </c>
      <c r="C33291" s="49" t="s">
        <v>212</v>
      </c>
    </row>
    <row r="33292" spans="2:3" hidden="1">
      <c r="B33292" s="49" t="s">
        <v>31329</v>
      </c>
      <c r="C33292" s="49" t="s">
        <v>214</v>
      </c>
    </row>
    <row r="33293" spans="2:3" hidden="1">
      <c r="B33293" s="49" t="s">
        <v>31330</v>
      </c>
      <c r="C33293" s="49" t="s">
        <v>214</v>
      </c>
    </row>
    <row r="33294" spans="2:3" hidden="1">
      <c r="B33294" s="49" t="s">
        <v>31331</v>
      </c>
      <c r="C33294" s="49" t="s">
        <v>214</v>
      </c>
    </row>
    <row r="33295" spans="2:3" hidden="1">
      <c r="B33295" s="49" t="s">
        <v>31332</v>
      </c>
      <c r="C33295" s="49" t="s">
        <v>215</v>
      </c>
    </row>
    <row r="33296" spans="2:3" hidden="1">
      <c r="B33296" s="49" t="s">
        <v>31333</v>
      </c>
      <c r="C33296" s="49" t="s">
        <v>215</v>
      </c>
    </row>
    <row r="33297" spans="2:3" hidden="1">
      <c r="B33297" s="49" t="s">
        <v>31334</v>
      </c>
      <c r="C33297" s="49" t="s">
        <v>214</v>
      </c>
    </row>
    <row r="33298" spans="2:3" hidden="1">
      <c r="B33298" s="49" t="s">
        <v>31335</v>
      </c>
      <c r="C33298" s="49" t="s">
        <v>214</v>
      </c>
    </row>
    <row r="33299" spans="2:3" hidden="1">
      <c r="B33299" s="49" t="s">
        <v>31336</v>
      </c>
      <c r="C33299" s="49" t="s">
        <v>214</v>
      </c>
    </row>
    <row r="33300" spans="2:3" hidden="1">
      <c r="B33300" s="49" t="s">
        <v>31337</v>
      </c>
      <c r="C33300" s="49" t="s">
        <v>214</v>
      </c>
    </row>
    <row r="33301" spans="2:3" hidden="1">
      <c r="B33301" s="49" t="s">
        <v>31338</v>
      </c>
      <c r="C33301" s="49" t="s">
        <v>215</v>
      </c>
    </row>
    <row r="33302" spans="2:3" hidden="1">
      <c r="B33302" s="49" t="s">
        <v>31339</v>
      </c>
      <c r="C33302" s="49" t="s">
        <v>215</v>
      </c>
    </row>
    <row r="33303" spans="2:3" hidden="1">
      <c r="B33303" s="49" t="s">
        <v>31340</v>
      </c>
      <c r="C33303" s="49" t="s">
        <v>215</v>
      </c>
    </row>
    <row r="33304" spans="2:3" hidden="1">
      <c r="B33304" s="49" t="s">
        <v>31341</v>
      </c>
      <c r="C33304" s="49" t="s">
        <v>215</v>
      </c>
    </row>
    <row r="33305" spans="2:3" hidden="1">
      <c r="B33305" s="49" t="s">
        <v>31342</v>
      </c>
      <c r="C33305" s="49" t="s">
        <v>215</v>
      </c>
    </row>
    <row r="33306" spans="2:3" hidden="1">
      <c r="B33306" s="49" t="s">
        <v>31343</v>
      </c>
      <c r="C33306" s="49" t="s">
        <v>214</v>
      </c>
    </row>
    <row r="33307" spans="2:3" hidden="1">
      <c r="B33307" s="49" t="s">
        <v>31344</v>
      </c>
      <c r="C33307" s="49" t="s">
        <v>214</v>
      </c>
    </row>
    <row r="33308" spans="2:3" hidden="1">
      <c r="B33308" s="49" t="s">
        <v>31345</v>
      </c>
      <c r="C33308" s="49" t="s">
        <v>214</v>
      </c>
    </row>
    <row r="33309" spans="2:3" hidden="1">
      <c r="B33309" s="49" t="s">
        <v>31346</v>
      </c>
      <c r="C33309" s="49" t="s">
        <v>214</v>
      </c>
    </row>
    <row r="33310" spans="2:3" hidden="1">
      <c r="B33310" s="49" t="s">
        <v>31347</v>
      </c>
      <c r="C33310" s="49" t="s">
        <v>215</v>
      </c>
    </row>
    <row r="33311" spans="2:3" hidden="1">
      <c r="B33311" s="49" t="s">
        <v>31348</v>
      </c>
      <c r="C33311" s="49" t="s">
        <v>215</v>
      </c>
    </row>
    <row r="33312" spans="2:3" hidden="1">
      <c r="B33312" s="49" t="s">
        <v>31349</v>
      </c>
      <c r="C33312" s="49" t="s">
        <v>215</v>
      </c>
    </row>
    <row r="33313" spans="2:3" hidden="1">
      <c r="B33313" s="49" t="s">
        <v>31350</v>
      </c>
      <c r="C33313" s="49" t="s">
        <v>215</v>
      </c>
    </row>
    <row r="33314" spans="2:3" hidden="1">
      <c r="B33314" s="49" t="s">
        <v>31351</v>
      </c>
      <c r="C33314" s="49" t="s">
        <v>215</v>
      </c>
    </row>
    <row r="33315" spans="2:3" hidden="1">
      <c r="B33315" s="49" t="s">
        <v>31352</v>
      </c>
      <c r="C33315" s="49" t="s">
        <v>214</v>
      </c>
    </row>
    <row r="33316" spans="2:3" hidden="1">
      <c r="B33316" s="49" t="s">
        <v>31353</v>
      </c>
      <c r="C33316" s="49" t="s">
        <v>214</v>
      </c>
    </row>
    <row r="33317" spans="2:3" hidden="1">
      <c r="B33317" s="49" t="s">
        <v>31354</v>
      </c>
      <c r="C33317" s="49" t="s">
        <v>214</v>
      </c>
    </row>
    <row r="33318" spans="2:3" hidden="1">
      <c r="B33318" s="49" t="s">
        <v>31355</v>
      </c>
      <c r="C33318" s="49" t="s">
        <v>216</v>
      </c>
    </row>
    <row r="33319" spans="2:3" hidden="1">
      <c r="B33319" s="49" t="s">
        <v>31356</v>
      </c>
      <c r="C33319" s="49" t="s">
        <v>216</v>
      </c>
    </row>
    <row r="33320" spans="2:3" hidden="1">
      <c r="B33320" s="49" t="s">
        <v>31357</v>
      </c>
      <c r="C33320" s="49" t="s">
        <v>216</v>
      </c>
    </row>
    <row r="33321" spans="2:3" hidden="1">
      <c r="B33321" s="49" t="s">
        <v>31358</v>
      </c>
      <c r="C33321" s="49" t="s">
        <v>216</v>
      </c>
    </row>
    <row r="33322" spans="2:3" hidden="1">
      <c r="B33322" s="49" t="s">
        <v>31359</v>
      </c>
      <c r="C33322" s="49" t="s">
        <v>215</v>
      </c>
    </row>
    <row r="33323" spans="2:3" hidden="1">
      <c r="B33323" s="49" t="s">
        <v>31360</v>
      </c>
      <c r="C33323" s="49" t="s">
        <v>215</v>
      </c>
    </row>
    <row r="33324" spans="2:3" hidden="1">
      <c r="B33324" s="49" t="s">
        <v>31361</v>
      </c>
      <c r="C33324" s="49" t="s">
        <v>214</v>
      </c>
    </row>
    <row r="33325" spans="2:3" hidden="1">
      <c r="B33325" s="49" t="s">
        <v>31362</v>
      </c>
      <c r="C33325" s="49" t="s">
        <v>215</v>
      </c>
    </row>
    <row r="33326" spans="2:3" hidden="1">
      <c r="B33326" s="49" t="s">
        <v>31363</v>
      </c>
      <c r="C33326" s="49" t="s">
        <v>215</v>
      </c>
    </row>
    <row r="33327" spans="2:3" hidden="1">
      <c r="B33327" s="49" t="s">
        <v>31364</v>
      </c>
      <c r="C33327" s="49" t="s">
        <v>216</v>
      </c>
    </row>
    <row r="33328" spans="2:3" hidden="1">
      <c r="B33328" s="49" t="s">
        <v>31365</v>
      </c>
      <c r="C33328" s="49" t="s">
        <v>215</v>
      </c>
    </row>
    <row r="33329" spans="2:3" hidden="1">
      <c r="B33329" s="49" t="s">
        <v>31366</v>
      </c>
      <c r="C33329" s="49" t="s">
        <v>215</v>
      </c>
    </row>
    <row r="33330" spans="2:3" hidden="1">
      <c r="B33330" s="49" t="s">
        <v>31367</v>
      </c>
      <c r="C33330" s="49" t="s">
        <v>215</v>
      </c>
    </row>
    <row r="33331" spans="2:3" hidden="1">
      <c r="B33331" s="49" t="s">
        <v>31368</v>
      </c>
      <c r="C33331" s="49" t="s">
        <v>215</v>
      </c>
    </row>
    <row r="33332" spans="2:3" hidden="1">
      <c r="B33332" s="49" t="s">
        <v>31369</v>
      </c>
      <c r="C33332" s="49" t="s">
        <v>215</v>
      </c>
    </row>
    <row r="33333" spans="2:3" hidden="1">
      <c r="B33333" s="49" t="s">
        <v>31370</v>
      </c>
      <c r="C33333" s="49" t="s">
        <v>215</v>
      </c>
    </row>
    <row r="33334" spans="2:3" hidden="1">
      <c r="B33334" s="49" t="s">
        <v>31371</v>
      </c>
      <c r="C33334" s="49" t="s">
        <v>215</v>
      </c>
    </row>
    <row r="33335" spans="2:3" hidden="1">
      <c r="B33335" s="49" t="s">
        <v>31372</v>
      </c>
      <c r="C33335" s="49" t="s">
        <v>215</v>
      </c>
    </row>
    <row r="33336" spans="2:3" hidden="1">
      <c r="B33336" s="49" t="s">
        <v>31373</v>
      </c>
      <c r="C33336" s="49" t="s">
        <v>216</v>
      </c>
    </row>
    <row r="33337" spans="2:3" hidden="1">
      <c r="B33337" s="49" t="s">
        <v>31374</v>
      </c>
      <c r="C33337" s="49" t="s">
        <v>215</v>
      </c>
    </row>
    <row r="33338" spans="2:3" hidden="1">
      <c r="B33338" s="49" t="s">
        <v>31375</v>
      </c>
      <c r="C33338" s="49" t="s">
        <v>215</v>
      </c>
    </row>
    <row r="33339" spans="2:3" hidden="1">
      <c r="B33339" s="49" t="s">
        <v>31376</v>
      </c>
      <c r="C33339" s="49" t="s">
        <v>215</v>
      </c>
    </row>
    <row r="33340" spans="2:3" hidden="1">
      <c r="B33340" s="49" t="s">
        <v>31377</v>
      </c>
      <c r="C33340" s="49" t="s">
        <v>215</v>
      </c>
    </row>
    <row r="33341" spans="2:3" hidden="1">
      <c r="B33341" s="49" t="s">
        <v>31378</v>
      </c>
      <c r="C33341" s="49" t="s">
        <v>215</v>
      </c>
    </row>
    <row r="33342" spans="2:3" hidden="1">
      <c r="B33342" s="49" t="s">
        <v>31379</v>
      </c>
      <c r="C33342" s="49" t="s">
        <v>215</v>
      </c>
    </row>
    <row r="33343" spans="2:3" hidden="1">
      <c r="B33343" s="49" t="s">
        <v>31380</v>
      </c>
      <c r="C33343" s="49" t="s">
        <v>215</v>
      </c>
    </row>
    <row r="33344" spans="2:3" hidden="1">
      <c r="B33344" s="49" t="s">
        <v>31381</v>
      </c>
      <c r="C33344" s="49" t="s">
        <v>215</v>
      </c>
    </row>
    <row r="33345" spans="2:3" hidden="1">
      <c r="B33345" s="49" t="s">
        <v>31382</v>
      </c>
      <c r="C33345" s="49" t="s">
        <v>212</v>
      </c>
    </row>
    <row r="33346" spans="2:3" hidden="1">
      <c r="B33346" s="49" t="s">
        <v>31383</v>
      </c>
      <c r="C33346" s="49" t="s">
        <v>214</v>
      </c>
    </row>
    <row r="33347" spans="2:3" hidden="1">
      <c r="B33347" s="49" t="s">
        <v>31384</v>
      </c>
      <c r="C33347" s="49" t="s">
        <v>214</v>
      </c>
    </row>
    <row r="33348" spans="2:3" hidden="1">
      <c r="B33348" s="49" t="s">
        <v>31385</v>
      </c>
      <c r="C33348" s="49" t="s">
        <v>214</v>
      </c>
    </row>
    <row r="33349" spans="2:3" hidden="1">
      <c r="B33349" s="49" t="s">
        <v>31386</v>
      </c>
      <c r="C33349" s="49" t="s">
        <v>215</v>
      </c>
    </row>
    <row r="33350" spans="2:3" hidden="1">
      <c r="B33350" s="49" t="s">
        <v>31387</v>
      </c>
      <c r="C33350" s="49" t="s">
        <v>215</v>
      </c>
    </row>
    <row r="33351" spans="2:3" hidden="1">
      <c r="B33351" s="49" t="s">
        <v>31388</v>
      </c>
      <c r="C33351" s="49" t="s">
        <v>215</v>
      </c>
    </row>
    <row r="33352" spans="2:3" hidden="1">
      <c r="B33352" s="49" t="s">
        <v>31389</v>
      </c>
      <c r="C33352" s="49" t="s">
        <v>215</v>
      </c>
    </row>
    <row r="33353" spans="2:3" hidden="1">
      <c r="B33353" s="49" t="s">
        <v>31390</v>
      </c>
      <c r="C33353" s="49" t="s">
        <v>215</v>
      </c>
    </row>
    <row r="33354" spans="2:3" hidden="1">
      <c r="B33354" s="49" t="s">
        <v>31391</v>
      </c>
      <c r="C33354" s="49" t="s">
        <v>214</v>
      </c>
    </row>
    <row r="33355" spans="2:3" hidden="1">
      <c r="B33355" s="49" t="s">
        <v>31392</v>
      </c>
      <c r="C33355" s="49" t="s">
        <v>215</v>
      </c>
    </row>
    <row r="33356" spans="2:3" hidden="1">
      <c r="B33356" s="49" t="s">
        <v>31393</v>
      </c>
      <c r="C33356" s="49" t="s">
        <v>215</v>
      </c>
    </row>
    <row r="33357" spans="2:3" hidden="1">
      <c r="B33357" s="49" t="s">
        <v>31394</v>
      </c>
      <c r="C33357" s="49" t="s">
        <v>215</v>
      </c>
    </row>
    <row r="33358" spans="2:3" hidden="1">
      <c r="B33358" s="49" t="s">
        <v>31395</v>
      </c>
      <c r="C33358" s="49" t="s">
        <v>215</v>
      </c>
    </row>
    <row r="33359" spans="2:3" hidden="1">
      <c r="B33359" s="49" t="s">
        <v>31396</v>
      </c>
      <c r="C33359" s="49" t="s">
        <v>215</v>
      </c>
    </row>
    <row r="33360" spans="2:3" hidden="1">
      <c r="B33360" s="49" t="s">
        <v>31397</v>
      </c>
      <c r="C33360" s="49" t="s">
        <v>215</v>
      </c>
    </row>
    <row r="33361" spans="2:3" hidden="1">
      <c r="B33361" s="49" t="s">
        <v>31398</v>
      </c>
      <c r="C33361" s="49" t="s">
        <v>215</v>
      </c>
    </row>
    <row r="33362" spans="2:3" hidden="1">
      <c r="B33362" s="49" t="s">
        <v>31399</v>
      </c>
      <c r="C33362" s="49" t="s">
        <v>215</v>
      </c>
    </row>
    <row r="33363" spans="2:3" hidden="1">
      <c r="B33363" s="49" t="s">
        <v>31400</v>
      </c>
      <c r="C33363" s="49" t="s">
        <v>214</v>
      </c>
    </row>
    <row r="33364" spans="2:3" hidden="1">
      <c r="B33364" s="49" t="s">
        <v>31401</v>
      </c>
      <c r="C33364" s="49" t="s">
        <v>215</v>
      </c>
    </row>
    <row r="33365" spans="2:3" hidden="1">
      <c r="B33365" s="49" t="s">
        <v>31402</v>
      </c>
      <c r="C33365" s="49" t="s">
        <v>215</v>
      </c>
    </row>
    <row r="33366" spans="2:3" hidden="1">
      <c r="B33366" s="49" t="s">
        <v>31403</v>
      </c>
      <c r="C33366" s="49" t="s">
        <v>215</v>
      </c>
    </row>
    <row r="33367" spans="2:3" hidden="1">
      <c r="B33367" s="49" t="s">
        <v>31404</v>
      </c>
      <c r="C33367" s="49" t="s">
        <v>215</v>
      </c>
    </row>
    <row r="33368" spans="2:3" hidden="1">
      <c r="B33368" s="49" t="s">
        <v>31405</v>
      </c>
      <c r="C33368" s="49" t="s">
        <v>215</v>
      </c>
    </row>
    <row r="33369" spans="2:3" hidden="1">
      <c r="B33369" s="49" t="s">
        <v>31406</v>
      </c>
      <c r="C33369" s="49" t="s">
        <v>215</v>
      </c>
    </row>
    <row r="33370" spans="2:3" hidden="1">
      <c r="B33370" s="49" t="s">
        <v>31407</v>
      </c>
      <c r="C33370" s="49" t="s">
        <v>215</v>
      </c>
    </row>
    <row r="33371" spans="2:3" hidden="1">
      <c r="B33371" s="49" t="s">
        <v>31408</v>
      </c>
      <c r="C33371" s="49" t="s">
        <v>215</v>
      </c>
    </row>
    <row r="33372" spans="2:3" hidden="1">
      <c r="B33372" s="49" t="s">
        <v>31409</v>
      </c>
      <c r="C33372" s="49" t="s">
        <v>214</v>
      </c>
    </row>
    <row r="33373" spans="2:3" hidden="1">
      <c r="B33373" s="49" t="s">
        <v>31410</v>
      </c>
      <c r="C33373" s="49" t="s">
        <v>215</v>
      </c>
    </row>
    <row r="33374" spans="2:3" hidden="1">
      <c r="B33374" s="49" t="s">
        <v>31411</v>
      </c>
      <c r="C33374" s="49" t="s">
        <v>215</v>
      </c>
    </row>
    <row r="33375" spans="2:3" hidden="1">
      <c r="B33375" s="49" t="s">
        <v>31412</v>
      </c>
      <c r="C33375" s="49" t="s">
        <v>215</v>
      </c>
    </row>
    <row r="33376" spans="2:3" hidden="1">
      <c r="B33376" s="49" t="s">
        <v>31413</v>
      </c>
      <c r="C33376" s="49" t="s">
        <v>215</v>
      </c>
    </row>
    <row r="33377" spans="2:3" hidden="1">
      <c r="B33377" s="49" t="s">
        <v>31414</v>
      </c>
      <c r="C33377" s="49" t="s">
        <v>215</v>
      </c>
    </row>
    <row r="33378" spans="2:3" hidden="1">
      <c r="B33378" s="49" t="s">
        <v>31415</v>
      </c>
      <c r="C33378" s="49" t="s">
        <v>215</v>
      </c>
    </row>
    <row r="33379" spans="2:3" hidden="1">
      <c r="B33379" s="49" t="s">
        <v>31416</v>
      </c>
      <c r="C33379" s="49" t="s">
        <v>215</v>
      </c>
    </row>
    <row r="33380" spans="2:3" hidden="1">
      <c r="B33380" s="49" t="s">
        <v>31417</v>
      </c>
      <c r="C33380" s="49" t="s">
        <v>215</v>
      </c>
    </row>
    <row r="33381" spans="2:3" hidden="1">
      <c r="B33381" s="49" t="s">
        <v>31418</v>
      </c>
      <c r="C33381" s="49" t="s">
        <v>215</v>
      </c>
    </row>
    <row r="33382" spans="2:3" hidden="1">
      <c r="B33382" s="49" t="s">
        <v>31419</v>
      </c>
      <c r="C33382" s="49" t="s">
        <v>215</v>
      </c>
    </row>
    <row r="33383" spans="2:3" hidden="1">
      <c r="B33383" s="49" t="s">
        <v>31420</v>
      </c>
      <c r="C33383" s="49" t="s">
        <v>215</v>
      </c>
    </row>
    <row r="33384" spans="2:3" hidden="1">
      <c r="B33384" s="49" t="s">
        <v>31421</v>
      </c>
      <c r="C33384" s="49" t="s">
        <v>215</v>
      </c>
    </row>
    <row r="33385" spans="2:3" hidden="1">
      <c r="B33385" s="49" t="s">
        <v>31422</v>
      </c>
      <c r="C33385" s="49" t="s">
        <v>212</v>
      </c>
    </row>
    <row r="33386" spans="2:3" hidden="1">
      <c r="B33386" s="49" t="s">
        <v>31423</v>
      </c>
      <c r="C33386" s="49" t="s">
        <v>215</v>
      </c>
    </row>
    <row r="33387" spans="2:3" hidden="1">
      <c r="B33387" s="49" t="s">
        <v>31424</v>
      </c>
      <c r="C33387" s="49" t="s">
        <v>215</v>
      </c>
    </row>
    <row r="33388" spans="2:3" hidden="1">
      <c r="B33388" s="49" t="s">
        <v>31425</v>
      </c>
      <c r="C33388" s="49" t="s">
        <v>215</v>
      </c>
    </row>
    <row r="33389" spans="2:3" hidden="1">
      <c r="B33389" s="49" t="s">
        <v>31426</v>
      </c>
      <c r="C33389" s="49" t="s">
        <v>215</v>
      </c>
    </row>
    <row r="33390" spans="2:3" hidden="1">
      <c r="B33390" s="49" t="s">
        <v>31427</v>
      </c>
      <c r="C33390" s="49" t="s">
        <v>215</v>
      </c>
    </row>
    <row r="33391" spans="2:3" hidden="1">
      <c r="B33391" s="49" t="s">
        <v>31428</v>
      </c>
      <c r="C33391" s="49" t="s">
        <v>215</v>
      </c>
    </row>
    <row r="33392" spans="2:3" hidden="1">
      <c r="B33392" s="49" t="s">
        <v>31429</v>
      </c>
      <c r="C33392" s="49" t="s">
        <v>215</v>
      </c>
    </row>
    <row r="33393" spans="2:3" hidden="1">
      <c r="B33393" s="49" t="s">
        <v>31430</v>
      </c>
      <c r="C33393" s="49" t="s">
        <v>215</v>
      </c>
    </row>
    <row r="33394" spans="2:3" hidden="1">
      <c r="B33394" s="49" t="s">
        <v>31431</v>
      </c>
      <c r="C33394" s="49" t="s">
        <v>215</v>
      </c>
    </row>
    <row r="33395" spans="2:3" hidden="1">
      <c r="B33395" s="49" t="s">
        <v>31432</v>
      </c>
      <c r="C33395" s="49" t="s">
        <v>215</v>
      </c>
    </row>
    <row r="33396" spans="2:3" hidden="1">
      <c r="B33396" s="49" t="s">
        <v>31433</v>
      </c>
      <c r="C33396" s="49" t="s">
        <v>215</v>
      </c>
    </row>
    <row r="33397" spans="2:3" hidden="1">
      <c r="B33397" s="49" t="s">
        <v>31434</v>
      </c>
      <c r="C33397" s="49" t="s">
        <v>215</v>
      </c>
    </row>
    <row r="33398" spans="2:3" hidden="1">
      <c r="B33398" s="49" t="s">
        <v>31435</v>
      </c>
      <c r="C33398" s="49" t="s">
        <v>215</v>
      </c>
    </row>
    <row r="33399" spans="2:3" hidden="1">
      <c r="B33399" s="49" t="s">
        <v>31436</v>
      </c>
      <c r="C33399" s="49" t="s">
        <v>216</v>
      </c>
    </row>
    <row r="33400" spans="2:3" hidden="1">
      <c r="B33400" s="49" t="s">
        <v>31437</v>
      </c>
      <c r="C33400" s="49" t="s">
        <v>215</v>
      </c>
    </row>
    <row r="33401" spans="2:3" hidden="1">
      <c r="B33401" s="49" t="s">
        <v>31438</v>
      </c>
      <c r="C33401" s="49" t="s">
        <v>215</v>
      </c>
    </row>
    <row r="33402" spans="2:3" hidden="1">
      <c r="B33402" s="49" t="s">
        <v>31439</v>
      </c>
      <c r="C33402" s="49" t="s">
        <v>215</v>
      </c>
    </row>
    <row r="33403" spans="2:3" hidden="1">
      <c r="B33403" s="49" t="s">
        <v>31440</v>
      </c>
      <c r="C33403" s="49" t="s">
        <v>215</v>
      </c>
    </row>
    <row r="33404" spans="2:3" hidden="1">
      <c r="B33404" s="49" t="s">
        <v>31441</v>
      </c>
      <c r="C33404" s="49" t="s">
        <v>215</v>
      </c>
    </row>
    <row r="33405" spans="2:3" hidden="1">
      <c r="B33405" s="49" t="s">
        <v>31442</v>
      </c>
      <c r="C33405" s="49" t="s">
        <v>215</v>
      </c>
    </row>
    <row r="33406" spans="2:3" hidden="1">
      <c r="B33406" s="49" t="s">
        <v>31443</v>
      </c>
      <c r="C33406" s="49" t="s">
        <v>215</v>
      </c>
    </row>
    <row r="33407" spans="2:3" hidden="1">
      <c r="B33407" s="49" t="s">
        <v>31444</v>
      </c>
      <c r="C33407" s="49" t="s">
        <v>215</v>
      </c>
    </row>
    <row r="33408" spans="2:3" hidden="1">
      <c r="B33408" s="49" t="s">
        <v>31445</v>
      </c>
      <c r="C33408" s="49" t="s">
        <v>215</v>
      </c>
    </row>
    <row r="33409" spans="2:3" hidden="1">
      <c r="B33409" s="49" t="s">
        <v>31446</v>
      </c>
      <c r="C33409" s="49" t="s">
        <v>215</v>
      </c>
    </row>
    <row r="33410" spans="2:3" hidden="1">
      <c r="B33410" s="49" t="s">
        <v>31447</v>
      </c>
      <c r="C33410" s="49" t="s">
        <v>215</v>
      </c>
    </row>
    <row r="33411" spans="2:3" hidden="1">
      <c r="B33411" s="49" t="s">
        <v>31448</v>
      </c>
      <c r="C33411" s="49" t="s">
        <v>215</v>
      </c>
    </row>
    <row r="33412" spans="2:3" hidden="1">
      <c r="B33412" s="49" t="s">
        <v>31449</v>
      </c>
      <c r="C33412" s="49" t="s">
        <v>215</v>
      </c>
    </row>
    <row r="33413" spans="2:3" hidden="1">
      <c r="B33413" s="49" t="s">
        <v>31450</v>
      </c>
      <c r="C33413" s="49" t="s">
        <v>215</v>
      </c>
    </row>
    <row r="33414" spans="2:3" hidden="1">
      <c r="B33414" s="49" t="s">
        <v>31451</v>
      </c>
      <c r="C33414" s="49" t="s">
        <v>215</v>
      </c>
    </row>
    <row r="33415" spans="2:3" hidden="1">
      <c r="B33415" s="49" t="s">
        <v>31452</v>
      </c>
      <c r="C33415" s="49" t="s">
        <v>215</v>
      </c>
    </row>
    <row r="33416" spans="2:3" hidden="1">
      <c r="B33416" s="49" t="s">
        <v>31453</v>
      </c>
      <c r="C33416" s="49" t="s">
        <v>215</v>
      </c>
    </row>
    <row r="33417" spans="2:3" hidden="1">
      <c r="B33417" s="49" t="s">
        <v>31454</v>
      </c>
      <c r="C33417" s="49" t="s">
        <v>215</v>
      </c>
    </row>
    <row r="33418" spans="2:3" hidden="1">
      <c r="B33418" s="49" t="s">
        <v>31455</v>
      </c>
      <c r="C33418" s="49" t="s">
        <v>215</v>
      </c>
    </row>
    <row r="33419" spans="2:3" hidden="1">
      <c r="B33419" s="49" t="s">
        <v>31456</v>
      </c>
      <c r="C33419" s="49" t="s">
        <v>215</v>
      </c>
    </row>
    <row r="33420" spans="2:3" hidden="1">
      <c r="B33420" s="49" t="s">
        <v>31457</v>
      </c>
      <c r="C33420" s="49" t="s">
        <v>215</v>
      </c>
    </row>
    <row r="33421" spans="2:3" hidden="1">
      <c r="B33421" s="49" t="s">
        <v>31458</v>
      </c>
      <c r="C33421" s="49" t="s">
        <v>215</v>
      </c>
    </row>
    <row r="33422" spans="2:3" hidden="1">
      <c r="B33422" s="49" t="s">
        <v>31459</v>
      </c>
      <c r="C33422" s="49" t="s">
        <v>215</v>
      </c>
    </row>
    <row r="33423" spans="2:3" hidden="1">
      <c r="B33423" s="49" t="s">
        <v>31460</v>
      </c>
      <c r="C33423" s="49" t="s">
        <v>215</v>
      </c>
    </row>
    <row r="33424" spans="2:3" hidden="1">
      <c r="B33424" s="49" t="s">
        <v>31461</v>
      </c>
      <c r="C33424" s="49" t="s">
        <v>215</v>
      </c>
    </row>
    <row r="33425" spans="2:3" hidden="1">
      <c r="B33425" s="49" t="s">
        <v>31462</v>
      </c>
      <c r="C33425" s="49" t="s">
        <v>215</v>
      </c>
    </row>
    <row r="33426" spans="2:3" hidden="1">
      <c r="B33426" s="49" t="s">
        <v>31463</v>
      </c>
      <c r="C33426" s="49" t="s">
        <v>214</v>
      </c>
    </row>
    <row r="33427" spans="2:3" hidden="1">
      <c r="B33427" s="49" t="s">
        <v>31464</v>
      </c>
      <c r="C33427" s="49" t="s">
        <v>214</v>
      </c>
    </row>
    <row r="33428" spans="2:3" hidden="1">
      <c r="B33428" s="49" t="s">
        <v>31465</v>
      </c>
      <c r="C33428" s="49" t="s">
        <v>214</v>
      </c>
    </row>
    <row r="33429" spans="2:3" hidden="1">
      <c r="B33429" s="49" t="s">
        <v>31466</v>
      </c>
      <c r="C33429" s="49" t="s">
        <v>214</v>
      </c>
    </row>
    <row r="33430" spans="2:3" hidden="1">
      <c r="B33430" s="49" t="s">
        <v>31467</v>
      </c>
      <c r="C33430" s="49" t="s">
        <v>215</v>
      </c>
    </row>
    <row r="33431" spans="2:3" hidden="1">
      <c r="B33431" s="49" t="s">
        <v>31468</v>
      </c>
      <c r="C33431" s="49" t="s">
        <v>215</v>
      </c>
    </row>
    <row r="33432" spans="2:3" hidden="1">
      <c r="B33432" s="49" t="s">
        <v>31469</v>
      </c>
      <c r="C33432" s="49" t="s">
        <v>214</v>
      </c>
    </row>
    <row r="33433" spans="2:3" hidden="1">
      <c r="B33433" s="49" t="s">
        <v>31470</v>
      </c>
      <c r="C33433" s="49" t="s">
        <v>215</v>
      </c>
    </row>
    <row r="33434" spans="2:3" hidden="1">
      <c r="B33434" s="49" t="s">
        <v>31471</v>
      </c>
      <c r="C33434" s="49" t="s">
        <v>215</v>
      </c>
    </row>
    <row r="33435" spans="2:3" hidden="1">
      <c r="B33435" s="49" t="s">
        <v>31472</v>
      </c>
      <c r="C33435" s="49" t="s">
        <v>214</v>
      </c>
    </row>
    <row r="33436" spans="2:3" hidden="1">
      <c r="B33436" s="49" t="s">
        <v>31473</v>
      </c>
      <c r="C33436" s="49" t="s">
        <v>215</v>
      </c>
    </row>
    <row r="33437" spans="2:3" hidden="1">
      <c r="B33437" s="49" t="s">
        <v>31474</v>
      </c>
      <c r="C33437" s="49" t="s">
        <v>215</v>
      </c>
    </row>
    <row r="33438" spans="2:3" hidden="1">
      <c r="B33438" s="49" t="s">
        <v>31475</v>
      </c>
      <c r="C33438" s="49" t="s">
        <v>215</v>
      </c>
    </row>
    <row r="33439" spans="2:3" hidden="1">
      <c r="B33439" s="49" t="s">
        <v>31476</v>
      </c>
      <c r="C33439" s="49" t="s">
        <v>215</v>
      </c>
    </row>
    <row r="33440" spans="2:3" hidden="1">
      <c r="B33440" s="49" t="s">
        <v>31477</v>
      </c>
      <c r="C33440" s="49" t="s">
        <v>215</v>
      </c>
    </row>
    <row r="33441" spans="2:3" hidden="1">
      <c r="B33441" s="49" t="s">
        <v>31478</v>
      </c>
      <c r="C33441" s="49" t="s">
        <v>215</v>
      </c>
    </row>
    <row r="33442" spans="2:3" hidden="1">
      <c r="B33442" s="49" t="s">
        <v>31479</v>
      </c>
      <c r="C33442" s="49" t="s">
        <v>215</v>
      </c>
    </row>
    <row r="33443" spans="2:3" hidden="1">
      <c r="B33443" s="49" t="s">
        <v>31480</v>
      </c>
      <c r="C33443" s="49" t="s">
        <v>215</v>
      </c>
    </row>
    <row r="33444" spans="2:3" hidden="1">
      <c r="B33444" s="49" t="s">
        <v>31481</v>
      </c>
      <c r="C33444" s="49" t="s">
        <v>214</v>
      </c>
    </row>
    <row r="33445" spans="2:3" hidden="1">
      <c r="B33445" s="49" t="s">
        <v>31482</v>
      </c>
      <c r="C33445" s="49" t="s">
        <v>215</v>
      </c>
    </row>
    <row r="33446" spans="2:3" hidden="1">
      <c r="B33446" s="49" t="s">
        <v>31483</v>
      </c>
      <c r="C33446" s="49" t="s">
        <v>215</v>
      </c>
    </row>
    <row r="33447" spans="2:3" hidden="1">
      <c r="B33447" s="49" t="s">
        <v>31484</v>
      </c>
      <c r="C33447" s="49" t="s">
        <v>215</v>
      </c>
    </row>
    <row r="33448" spans="2:3" hidden="1">
      <c r="B33448" s="49" t="s">
        <v>31485</v>
      </c>
      <c r="C33448" s="49" t="s">
        <v>215</v>
      </c>
    </row>
    <row r="33449" spans="2:3" hidden="1">
      <c r="B33449" s="49" t="s">
        <v>31486</v>
      </c>
      <c r="C33449" s="49" t="s">
        <v>215</v>
      </c>
    </row>
    <row r="33450" spans="2:3" hidden="1">
      <c r="B33450" s="49" t="s">
        <v>31487</v>
      </c>
      <c r="C33450" s="49" t="s">
        <v>215</v>
      </c>
    </row>
    <row r="33451" spans="2:3" hidden="1">
      <c r="B33451" s="49" t="s">
        <v>31488</v>
      </c>
      <c r="C33451" s="49" t="s">
        <v>215</v>
      </c>
    </row>
    <row r="33452" spans="2:3" hidden="1">
      <c r="B33452" s="49" t="s">
        <v>31489</v>
      </c>
      <c r="C33452" s="49" t="s">
        <v>215</v>
      </c>
    </row>
    <row r="33453" spans="2:3" hidden="1">
      <c r="B33453" s="49" t="s">
        <v>31490</v>
      </c>
      <c r="C33453" s="49" t="s">
        <v>214</v>
      </c>
    </row>
    <row r="33454" spans="2:3" hidden="1">
      <c r="B33454" s="49" t="s">
        <v>31491</v>
      </c>
      <c r="C33454" s="49" t="s">
        <v>215</v>
      </c>
    </row>
    <row r="33455" spans="2:3" hidden="1">
      <c r="B33455" s="49" t="s">
        <v>31492</v>
      </c>
      <c r="C33455" s="49" t="s">
        <v>215</v>
      </c>
    </row>
    <row r="33456" spans="2:3" hidden="1">
      <c r="B33456" s="49" t="s">
        <v>31493</v>
      </c>
      <c r="C33456" s="49" t="s">
        <v>215</v>
      </c>
    </row>
    <row r="33457" spans="2:3" hidden="1">
      <c r="B33457" s="49" t="s">
        <v>31494</v>
      </c>
      <c r="C33457" s="49" t="s">
        <v>215</v>
      </c>
    </row>
    <row r="33458" spans="2:3" hidden="1">
      <c r="B33458" s="49" t="s">
        <v>31495</v>
      </c>
      <c r="C33458" s="49" t="s">
        <v>215</v>
      </c>
    </row>
    <row r="33459" spans="2:3" hidden="1">
      <c r="B33459" s="49" t="s">
        <v>31496</v>
      </c>
      <c r="C33459" s="49" t="s">
        <v>215</v>
      </c>
    </row>
    <row r="33460" spans="2:3" hidden="1">
      <c r="B33460" s="49" t="s">
        <v>31497</v>
      </c>
      <c r="C33460" s="49" t="s">
        <v>215</v>
      </c>
    </row>
    <row r="33461" spans="2:3" hidden="1">
      <c r="B33461" s="49" t="s">
        <v>31498</v>
      </c>
      <c r="C33461" s="49" t="s">
        <v>215</v>
      </c>
    </row>
    <row r="33462" spans="2:3" hidden="1">
      <c r="B33462" s="49" t="s">
        <v>31499</v>
      </c>
      <c r="C33462" s="49" t="s">
        <v>215</v>
      </c>
    </row>
    <row r="33463" spans="2:3" hidden="1">
      <c r="B33463" s="49" t="s">
        <v>31500</v>
      </c>
      <c r="C33463" s="49" t="s">
        <v>215</v>
      </c>
    </row>
    <row r="33464" spans="2:3" hidden="1">
      <c r="B33464" s="49" t="s">
        <v>31501</v>
      </c>
      <c r="C33464" s="49" t="s">
        <v>215</v>
      </c>
    </row>
    <row r="33465" spans="2:3" hidden="1">
      <c r="B33465" s="49" t="s">
        <v>31502</v>
      </c>
      <c r="C33465" s="49" t="s">
        <v>215</v>
      </c>
    </row>
    <row r="33466" spans="2:3" hidden="1">
      <c r="B33466" s="49" t="s">
        <v>31503</v>
      </c>
      <c r="C33466" s="49" t="s">
        <v>215</v>
      </c>
    </row>
    <row r="33467" spans="2:3" hidden="1">
      <c r="B33467" s="49" t="s">
        <v>31504</v>
      </c>
      <c r="C33467" s="49" t="s">
        <v>215</v>
      </c>
    </row>
    <row r="33468" spans="2:3" hidden="1">
      <c r="B33468" s="49" t="s">
        <v>31505</v>
      </c>
      <c r="C33468" s="49" t="s">
        <v>215</v>
      </c>
    </row>
    <row r="33469" spans="2:3" hidden="1">
      <c r="B33469" s="49" t="s">
        <v>31506</v>
      </c>
      <c r="C33469" s="49" t="s">
        <v>215</v>
      </c>
    </row>
    <row r="33470" spans="2:3" hidden="1">
      <c r="B33470" s="49" t="s">
        <v>31507</v>
      </c>
      <c r="C33470" s="49" t="s">
        <v>215</v>
      </c>
    </row>
    <row r="33471" spans="2:3" hidden="1">
      <c r="B33471" s="49" t="s">
        <v>31508</v>
      </c>
      <c r="C33471" s="49" t="s">
        <v>215</v>
      </c>
    </row>
    <row r="33472" spans="2:3" hidden="1">
      <c r="B33472" s="49" t="s">
        <v>31509</v>
      </c>
      <c r="C33472" s="49" t="s">
        <v>215</v>
      </c>
    </row>
    <row r="33473" spans="2:3" hidden="1">
      <c r="B33473" s="49" t="s">
        <v>31510</v>
      </c>
      <c r="C33473" s="49" t="s">
        <v>215</v>
      </c>
    </row>
    <row r="33474" spans="2:3" hidden="1">
      <c r="B33474" s="49" t="s">
        <v>31511</v>
      </c>
      <c r="C33474" s="49" t="s">
        <v>215</v>
      </c>
    </row>
    <row r="33475" spans="2:3" hidden="1">
      <c r="B33475" s="49" t="s">
        <v>31512</v>
      </c>
      <c r="C33475" s="49" t="s">
        <v>215</v>
      </c>
    </row>
    <row r="33476" spans="2:3" hidden="1">
      <c r="B33476" s="49" t="s">
        <v>31513</v>
      </c>
      <c r="C33476" s="49" t="s">
        <v>215</v>
      </c>
    </row>
    <row r="33477" spans="2:3" hidden="1">
      <c r="B33477" s="49" t="s">
        <v>31514</v>
      </c>
      <c r="C33477" s="49" t="s">
        <v>215</v>
      </c>
    </row>
    <row r="33478" spans="2:3" hidden="1">
      <c r="B33478" s="49" t="s">
        <v>31515</v>
      </c>
      <c r="C33478" s="49" t="s">
        <v>215</v>
      </c>
    </row>
    <row r="33479" spans="2:3" hidden="1">
      <c r="B33479" s="49" t="s">
        <v>31516</v>
      </c>
      <c r="C33479" s="49" t="s">
        <v>215</v>
      </c>
    </row>
    <row r="33480" spans="2:3" hidden="1">
      <c r="B33480" s="49" t="s">
        <v>31517</v>
      </c>
      <c r="C33480" s="49" t="s">
        <v>216</v>
      </c>
    </row>
    <row r="33481" spans="2:3" hidden="1">
      <c r="B33481" s="49" t="s">
        <v>31518</v>
      </c>
      <c r="C33481" s="49" t="s">
        <v>215</v>
      </c>
    </row>
    <row r="33482" spans="2:3" hidden="1">
      <c r="B33482" s="49" t="s">
        <v>31519</v>
      </c>
      <c r="C33482" s="49" t="s">
        <v>215</v>
      </c>
    </row>
    <row r="33483" spans="2:3" hidden="1">
      <c r="B33483" s="49" t="s">
        <v>31520</v>
      </c>
      <c r="C33483" s="49" t="s">
        <v>215</v>
      </c>
    </row>
    <row r="33484" spans="2:3" hidden="1">
      <c r="B33484" s="49" t="s">
        <v>31521</v>
      </c>
      <c r="C33484" s="49" t="s">
        <v>215</v>
      </c>
    </row>
    <row r="33485" spans="2:3" hidden="1">
      <c r="B33485" s="49" t="s">
        <v>31522</v>
      </c>
      <c r="C33485" s="49" t="s">
        <v>215</v>
      </c>
    </row>
    <row r="33486" spans="2:3" hidden="1">
      <c r="B33486" s="49" t="s">
        <v>31523</v>
      </c>
      <c r="C33486" s="49" t="s">
        <v>215</v>
      </c>
    </row>
    <row r="33487" spans="2:3" hidden="1">
      <c r="B33487" s="49" t="s">
        <v>31524</v>
      </c>
      <c r="C33487" s="49" t="s">
        <v>215</v>
      </c>
    </row>
    <row r="33488" spans="2:3" hidden="1">
      <c r="B33488" s="49" t="s">
        <v>31525</v>
      </c>
      <c r="C33488" s="49" t="s">
        <v>215</v>
      </c>
    </row>
    <row r="33489" spans="2:3" hidden="1">
      <c r="B33489" s="49" t="s">
        <v>31526</v>
      </c>
      <c r="C33489" s="49" t="s">
        <v>215</v>
      </c>
    </row>
    <row r="33490" spans="2:3" hidden="1">
      <c r="B33490" s="49" t="s">
        <v>31527</v>
      </c>
      <c r="C33490" s="49" t="s">
        <v>215</v>
      </c>
    </row>
    <row r="33491" spans="2:3" hidden="1">
      <c r="B33491" s="49" t="s">
        <v>31528</v>
      </c>
      <c r="C33491" s="49" t="s">
        <v>215</v>
      </c>
    </row>
    <row r="33492" spans="2:3" hidden="1">
      <c r="B33492" s="49" t="s">
        <v>31529</v>
      </c>
      <c r="C33492" s="49" t="s">
        <v>215</v>
      </c>
    </row>
    <row r="33493" spans="2:3" hidden="1">
      <c r="B33493" s="49" t="s">
        <v>31530</v>
      </c>
      <c r="C33493" s="49" t="s">
        <v>215</v>
      </c>
    </row>
    <row r="33494" spans="2:3" hidden="1">
      <c r="B33494" s="49" t="s">
        <v>31531</v>
      </c>
      <c r="C33494" s="49" t="s">
        <v>215</v>
      </c>
    </row>
    <row r="33495" spans="2:3" hidden="1">
      <c r="B33495" s="49" t="s">
        <v>31532</v>
      </c>
      <c r="C33495" s="49" t="s">
        <v>215</v>
      </c>
    </row>
    <row r="33496" spans="2:3" hidden="1">
      <c r="B33496" s="49" t="s">
        <v>31533</v>
      </c>
      <c r="C33496" s="49" t="s">
        <v>215</v>
      </c>
    </row>
    <row r="33497" spans="2:3" hidden="1">
      <c r="B33497" s="49" t="s">
        <v>31534</v>
      </c>
      <c r="C33497" s="49" t="s">
        <v>215</v>
      </c>
    </row>
    <row r="33498" spans="2:3" hidden="1">
      <c r="B33498" s="49" t="s">
        <v>31535</v>
      </c>
      <c r="C33498" s="49" t="s">
        <v>215</v>
      </c>
    </row>
    <row r="33499" spans="2:3" hidden="1">
      <c r="B33499" s="49" t="s">
        <v>31536</v>
      </c>
      <c r="C33499" s="49" t="s">
        <v>215</v>
      </c>
    </row>
    <row r="33500" spans="2:3" hidden="1">
      <c r="B33500" s="49" t="s">
        <v>31537</v>
      </c>
      <c r="C33500" s="49" t="s">
        <v>215</v>
      </c>
    </row>
    <row r="33501" spans="2:3" hidden="1">
      <c r="B33501" s="49" t="s">
        <v>31538</v>
      </c>
      <c r="C33501" s="49" t="s">
        <v>215</v>
      </c>
    </row>
    <row r="33502" spans="2:3" hidden="1">
      <c r="B33502" s="49" t="s">
        <v>31539</v>
      </c>
      <c r="C33502" s="49" t="s">
        <v>215</v>
      </c>
    </row>
    <row r="33503" spans="2:3" hidden="1">
      <c r="B33503" s="49" t="s">
        <v>31540</v>
      </c>
      <c r="C33503" s="49" t="s">
        <v>215</v>
      </c>
    </row>
    <row r="33504" spans="2:3" hidden="1">
      <c r="B33504" s="49" t="s">
        <v>31541</v>
      </c>
      <c r="C33504" s="49" t="s">
        <v>215</v>
      </c>
    </row>
    <row r="33505" spans="2:3" hidden="1">
      <c r="B33505" s="49" t="s">
        <v>31542</v>
      </c>
      <c r="C33505" s="49" t="s">
        <v>215</v>
      </c>
    </row>
    <row r="33506" spans="2:3" hidden="1">
      <c r="B33506" s="49" t="s">
        <v>31543</v>
      </c>
      <c r="C33506" s="49" t="s">
        <v>208</v>
      </c>
    </row>
    <row r="33507" spans="2:3" hidden="1">
      <c r="B33507" s="49" t="s">
        <v>31544</v>
      </c>
      <c r="C33507" s="49" t="s">
        <v>208</v>
      </c>
    </row>
    <row r="33508" spans="2:3" hidden="1">
      <c r="B33508" s="49" t="s">
        <v>31545</v>
      </c>
      <c r="C33508" s="49" t="s">
        <v>208</v>
      </c>
    </row>
    <row r="33509" spans="2:3" hidden="1">
      <c r="B33509" s="49" t="s">
        <v>31546</v>
      </c>
      <c r="C33509" s="49" t="s">
        <v>208</v>
      </c>
    </row>
    <row r="33510" spans="2:3" hidden="1">
      <c r="B33510" s="49" t="s">
        <v>31547</v>
      </c>
      <c r="C33510" s="49" t="s">
        <v>208</v>
      </c>
    </row>
    <row r="33511" spans="2:3" hidden="1">
      <c r="B33511" s="49" t="s">
        <v>31548</v>
      </c>
      <c r="C33511" s="49" t="s">
        <v>208</v>
      </c>
    </row>
    <row r="33512" spans="2:3" hidden="1">
      <c r="B33512" s="49" t="s">
        <v>31549</v>
      </c>
      <c r="C33512" s="49" t="s">
        <v>208</v>
      </c>
    </row>
    <row r="33513" spans="2:3" hidden="1">
      <c r="B33513" s="49" t="s">
        <v>31550</v>
      </c>
      <c r="C33513" s="49" t="s">
        <v>208</v>
      </c>
    </row>
    <row r="33514" spans="2:3" hidden="1">
      <c r="B33514" s="49" t="s">
        <v>31551</v>
      </c>
      <c r="C33514" s="49" t="s">
        <v>208</v>
      </c>
    </row>
    <row r="33515" spans="2:3" hidden="1">
      <c r="B33515" s="49" t="s">
        <v>31552</v>
      </c>
      <c r="C33515" s="49" t="s">
        <v>208</v>
      </c>
    </row>
    <row r="33516" spans="2:3" hidden="1">
      <c r="B33516" s="49" t="s">
        <v>31553</v>
      </c>
      <c r="C33516" s="49" t="s">
        <v>208</v>
      </c>
    </row>
    <row r="33517" spans="2:3" hidden="1">
      <c r="B33517" s="49" t="s">
        <v>31554</v>
      </c>
      <c r="C33517" s="49" t="s">
        <v>208</v>
      </c>
    </row>
    <row r="33518" spans="2:3" hidden="1">
      <c r="B33518" s="49" t="s">
        <v>31555</v>
      </c>
      <c r="C33518" s="49" t="s">
        <v>208</v>
      </c>
    </row>
    <row r="33519" spans="2:3" hidden="1">
      <c r="B33519" s="49" t="s">
        <v>31556</v>
      </c>
      <c r="C33519" s="49" t="s">
        <v>208</v>
      </c>
    </row>
    <row r="33520" spans="2:3" hidden="1">
      <c r="B33520" s="49" t="s">
        <v>31557</v>
      </c>
      <c r="C33520" s="49" t="s">
        <v>208</v>
      </c>
    </row>
    <row r="33521" spans="2:3" hidden="1">
      <c r="B33521" s="49" t="s">
        <v>31558</v>
      </c>
      <c r="C33521" s="49" t="s">
        <v>208</v>
      </c>
    </row>
    <row r="33522" spans="2:3" hidden="1">
      <c r="B33522" s="49" t="s">
        <v>31559</v>
      </c>
      <c r="C33522" s="49" t="s">
        <v>208</v>
      </c>
    </row>
    <row r="33523" spans="2:3" hidden="1">
      <c r="B33523" s="49" t="s">
        <v>31560</v>
      </c>
      <c r="C33523" s="49" t="s">
        <v>208</v>
      </c>
    </row>
    <row r="33524" spans="2:3" hidden="1">
      <c r="B33524" s="49" t="s">
        <v>31561</v>
      </c>
      <c r="C33524" s="49" t="s">
        <v>208</v>
      </c>
    </row>
    <row r="33525" spans="2:3" hidden="1">
      <c r="B33525" s="49" t="s">
        <v>31562</v>
      </c>
      <c r="C33525" s="49" t="s">
        <v>208</v>
      </c>
    </row>
    <row r="33526" spans="2:3" hidden="1">
      <c r="B33526" s="49" t="s">
        <v>31563</v>
      </c>
      <c r="C33526" s="49" t="s">
        <v>208</v>
      </c>
    </row>
    <row r="33527" spans="2:3" hidden="1">
      <c r="B33527" s="49" t="s">
        <v>31564</v>
      </c>
      <c r="C33527" s="49" t="s">
        <v>208</v>
      </c>
    </row>
    <row r="33528" spans="2:3" hidden="1">
      <c r="B33528" s="49" t="s">
        <v>31565</v>
      </c>
      <c r="C33528" s="49" t="s">
        <v>208</v>
      </c>
    </row>
    <row r="33529" spans="2:3" hidden="1">
      <c r="B33529" s="49" t="s">
        <v>31566</v>
      </c>
      <c r="C33529" s="49" t="s">
        <v>208</v>
      </c>
    </row>
    <row r="33530" spans="2:3" hidden="1">
      <c r="B33530" s="49" t="s">
        <v>31567</v>
      </c>
      <c r="C33530" s="49" t="s">
        <v>208</v>
      </c>
    </row>
    <row r="33531" spans="2:3" hidden="1">
      <c r="B33531" s="49" t="s">
        <v>31568</v>
      </c>
      <c r="C33531" s="49" t="s">
        <v>208</v>
      </c>
    </row>
    <row r="33532" spans="2:3" hidden="1">
      <c r="B33532" s="49" t="s">
        <v>31569</v>
      </c>
      <c r="C33532" s="49" t="s">
        <v>208</v>
      </c>
    </row>
    <row r="33533" spans="2:3" hidden="1">
      <c r="B33533" s="49" t="s">
        <v>31570</v>
      </c>
      <c r="C33533" s="49" t="s">
        <v>208</v>
      </c>
    </row>
    <row r="33534" spans="2:3" hidden="1">
      <c r="B33534" s="49" t="s">
        <v>31571</v>
      </c>
      <c r="C33534" s="49" t="s">
        <v>208</v>
      </c>
    </row>
    <row r="33535" spans="2:3" hidden="1">
      <c r="B33535" s="49" t="s">
        <v>31572</v>
      </c>
      <c r="C33535" s="49" t="s">
        <v>208</v>
      </c>
    </row>
    <row r="33536" spans="2:3" hidden="1">
      <c r="B33536" s="49" t="s">
        <v>31573</v>
      </c>
      <c r="C33536" s="49" t="s">
        <v>208</v>
      </c>
    </row>
    <row r="33537" spans="2:3" hidden="1">
      <c r="B33537" s="49" t="s">
        <v>31574</v>
      </c>
      <c r="C33537" s="49" t="s">
        <v>208</v>
      </c>
    </row>
    <row r="33538" spans="2:3" hidden="1">
      <c r="B33538" s="49" t="s">
        <v>31575</v>
      </c>
      <c r="C33538" s="49" t="s">
        <v>208</v>
      </c>
    </row>
    <row r="33539" spans="2:3" hidden="1">
      <c r="B33539" s="49" t="s">
        <v>31576</v>
      </c>
      <c r="C33539" s="49" t="s">
        <v>208</v>
      </c>
    </row>
    <row r="33540" spans="2:3" hidden="1">
      <c r="B33540" s="49" t="s">
        <v>31577</v>
      </c>
      <c r="C33540" s="49" t="s">
        <v>208</v>
      </c>
    </row>
    <row r="33541" spans="2:3" hidden="1">
      <c r="B33541" s="49" t="s">
        <v>31578</v>
      </c>
      <c r="C33541" s="49" t="s">
        <v>208</v>
      </c>
    </row>
    <row r="33542" spans="2:3" hidden="1">
      <c r="B33542" s="49" t="s">
        <v>31579</v>
      </c>
      <c r="C33542" s="49" t="s">
        <v>208</v>
      </c>
    </row>
    <row r="33543" spans="2:3" hidden="1">
      <c r="B33543" s="49" t="s">
        <v>31580</v>
      </c>
      <c r="C33543" s="49" t="s">
        <v>208</v>
      </c>
    </row>
    <row r="33544" spans="2:3" hidden="1">
      <c r="B33544" s="49" t="s">
        <v>31581</v>
      </c>
      <c r="C33544" s="49" t="s">
        <v>208</v>
      </c>
    </row>
    <row r="33545" spans="2:3" hidden="1">
      <c r="B33545" s="49" t="s">
        <v>31582</v>
      </c>
      <c r="C33545" s="49" t="s">
        <v>208</v>
      </c>
    </row>
    <row r="33546" spans="2:3" hidden="1">
      <c r="B33546" s="49" t="s">
        <v>31583</v>
      </c>
      <c r="C33546" s="49" t="s">
        <v>208</v>
      </c>
    </row>
    <row r="33547" spans="2:3" hidden="1">
      <c r="B33547" s="49" t="s">
        <v>31584</v>
      </c>
      <c r="C33547" s="49" t="s">
        <v>208</v>
      </c>
    </row>
    <row r="33548" spans="2:3" hidden="1">
      <c r="B33548" s="49" t="s">
        <v>31585</v>
      </c>
      <c r="C33548" s="49" t="s">
        <v>208</v>
      </c>
    </row>
    <row r="33549" spans="2:3" hidden="1">
      <c r="B33549" s="49" t="s">
        <v>31586</v>
      </c>
      <c r="C33549" s="49" t="s">
        <v>208</v>
      </c>
    </row>
    <row r="33550" spans="2:3" hidden="1">
      <c r="B33550" s="49" t="s">
        <v>31587</v>
      </c>
      <c r="C33550" s="49" t="s">
        <v>208</v>
      </c>
    </row>
    <row r="33551" spans="2:3" hidden="1">
      <c r="B33551" s="49" t="s">
        <v>31588</v>
      </c>
      <c r="C33551" s="49" t="s">
        <v>208</v>
      </c>
    </row>
    <row r="33552" spans="2:3" hidden="1">
      <c r="B33552" s="49" t="s">
        <v>31589</v>
      </c>
      <c r="C33552" s="49" t="s">
        <v>208</v>
      </c>
    </row>
    <row r="33553" spans="2:3" hidden="1">
      <c r="B33553" s="49" t="s">
        <v>31590</v>
      </c>
      <c r="C33553" s="49" t="s">
        <v>208</v>
      </c>
    </row>
    <row r="33554" spans="2:3" hidden="1">
      <c r="B33554" s="49" t="s">
        <v>31591</v>
      </c>
      <c r="C33554" s="49" t="s">
        <v>208</v>
      </c>
    </row>
    <row r="33555" spans="2:3" hidden="1">
      <c r="B33555" s="49" t="s">
        <v>31592</v>
      </c>
      <c r="C33555" s="49" t="s">
        <v>208</v>
      </c>
    </row>
    <row r="33556" spans="2:3" hidden="1">
      <c r="B33556" s="49" t="s">
        <v>31593</v>
      </c>
      <c r="C33556" s="49" t="s">
        <v>208</v>
      </c>
    </row>
    <row r="33557" spans="2:3" hidden="1">
      <c r="B33557" s="49" t="s">
        <v>31594</v>
      </c>
      <c r="C33557" s="49" t="s">
        <v>208</v>
      </c>
    </row>
    <row r="33558" spans="2:3" hidden="1">
      <c r="B33558" s="49" t="s">
        <v>31595</v>
      </c>
      <c r="C33558" s="49" t="s">
        <v>208</v>
      </c>
    </row>
    <row r="33559" spans="2:3" hidden="1">
      <c r="B33559" s="49" t="s">
        <v>31596</v>
      </c>
      <c r="C33559" s="49" t="s">
        <v>208</v>
      </c>
    </row>
    <row r="33560" spans="2:3" hidden="1">
      <c r="B33560" s="49" t="s">
        <v>31597</v>
      </c>
      <c r="C33560" s="49" t="s">
        <v>208</v>
      </c>
    </row>
    <row r="33561" spans="2:3" hidden="1">
      <c r="B33561" s="49" t="s">
        <v>31598</v>
      </c>
      <c r="C33561" s="49" t="s">
        <v>208</v>
      </c>
    </row>
    <row r="33562" spans="2:3" hidden="1">
      <c r="B33562" s="49" t="s">
        <v>31599</v>
      </c>
      <c r="C33562" s="49" t="s">
        <v>208</v>
      </c>
    </row>
    <row r="33563" spans="2:3" hidden="1">
      <c r="B33563" s="49" t="s">
        <v>31600</v>
      </c>
      <c r="C33563" s="49" t="s">
        <v>208</v>
      </c>
    </row>
    <row r="33564" spans="2:3" hidden="1">
      <c r="B33564" s="49" t="s">
        <v>31601</v>
      </c>
      <c r="C33564" s="49" t="s">
        <v>208</v>
      </c>
    </row>
    <row r="33565" spans="2:3" hidden="1">
      <c r="B33565" s="49" t="s">
        <v>31602</v>
      </c>
      <c r="C33565" s="49" t="s">
        <v>208</v>
      </c>
    </row>
    <row r="33566" spans="2:3" hidden="1">
      <c r="B33566" s="49" t="s">
        <v>31603</v>
      </c>
      <c r="C33566" s="49" t="s">
        <v>208</v>
      </c>
    </row>
    <row r="33567" spans="2:3" hidden="1">
      <c r="B33567" s="49" t="s">
        <v>31604</v>
      </c>
      <c r="C33567" s="49" t="s">
        <v>208</v>
      </c>
    </row>
    <row r="33568" spans="2:3" hidden="1">
      <c r="B33568" s="49" t="s">
        <v>31605</v>
      </c>
      <c r="C33568" s="49" t="s">
        <v>208</v>
      </c>
    </row>
    <row r="33569" spans="2:3" hidden="1">
      <c r="B33569" s="49" t="s">
        <v>31606</v>
      </c>
      <c r="C33569" s="49" t="s">
        <v>208</v>
      </c>
    </row>
    <row r="33570" spans="2:3" hidden="1">
      <c r="B33570" s="49" t="s">
        <v>31607</v>
      </c>
      <c r="C33570" s="49" t="s">
        <v>208</v>
      </c>
    </row>
    <row r="33571" spans="2:3" hidden="1">
      <c r="B33571" s="49" t="s">
        <v>31608</v>
      </c>
      <c r="C33571" s="49" t="s">
        <v>208</v>
      </c>
    </row>
    <row r="33572" spans="2:3" hidden="1">
      <c r="B33572" s="49" t="s">
        <v>31609</v>
      </c>
      <c r="C33572" s="49" t="s">
        <v>208</v>
      </c>
    </row>
    <row r="33573" spans="2:3" hidden="1">
      <c r="B33573" s="49" t="s">
        <v>31610</v>
      </c>
      <c r="C33573" s="49" t="s">
        <v>208</v>
      </c>
    </row>
    <row r="33574" spans="2:3" hidden="1">
      <c r="B33574" s="49" t="s">
        <v>31611</v>
      </c>
      <c r="C33574" s="49" t="s">
        <v>208</v>
      </c>
    </row>
    <row r="33575" spans="2:3" hidden="1">
      <c r="B33575" s="49" t="s">
        <v>31612</v>
      </c>
      <c r="C33575" s="49" t="s">
        <v>208</v>
      </c>
    </row>
    <row r="33576" spans="2:3" hidden="1">
      <c r="B33576" s="49" t="s">
        <v>31613</v>
      </c>
      <c r="C33576" s="49" t="s">
        <v>208</v>
      </c>
    </row>
    <row r="33577" spans="2:3" hidden="1">
      <c r="B33577" s="49" t="s">
        <v>31614</v>
      </c>
      <c r="C33577" s="49" t="s">
        <v>208</v>
      </c>
    </row>
    <row r="33578" spans="2:3" hidden="1">
      <c r="B33578" s="49" t="s">
        <v>31615</v>
      </c>
      <c r="C33578" s="49" t="s">
        <v>208</v>
      </c>
    </row>
    <row r="33579" spans="2:3" hidden="1">
      <c r="B33579" s="49" t="s">
        <v>31616</v>
      </c>
      <c r="C33579" s="49" t="s">
        <v>208</v>
      </c>
    </row>
    <row r="33580" spans="2:3" hidden="1">
      <c r="B33580" s="49" t="s">
        <v>31617</v>
      </c>
      <c r="C33580" s="49" t="s">
        <v>208</v>
      </c>
    </row>
    <row r="33581" spans="2:3" hidden="1">
      <c r="B33581" s="49" t="s">
        <v>31618</v>
      </c>
      <c r="C33581" s="49" t="s">
        <v>208</v>
      </c>
    </row>
    <row r="33582" spans="2:3" hidden="1">
      <c r="B33582" s="49" t="s">
        <v>31619</v>
      </c>
      <c r="C33582" s="49" t="s">
        <v>208</v>
      </c>
    </row>
    <row r="33583" spans="2:3" hidden="1">
      <c r="B33583" s="49" t="s">
        <v>31620</v>
      </c>
      <c r="C33583" s="49" t="s">
        <v>208</v>
      </c>
    </row>
    <row r="33584" spans="2:3" hidden="1">
      <c r="B33584" s="49" t="s">
        <v>31621</v>
      </c>
      <c r="C33584" s="49" t="s">
        <v>208</v>
      </c>
    </row>
    <row r="33585" spans="2:3" hidden="1">
      <c r="B33585" s="49" t="s">
        <v>31622</v>
      </c>
      <c r="C33585" s="49" t="s">
        <v>208</v>
      </c>
    </row>
    <row r="33586" spans="2:3" hidden="1">
      <c r="B33586" s="49" t="s">
        <v>31623</v>
      </c>
      <c r="C33586" s="49" t="s">
        <v>208</v>
      </c>
    </row>
    <row r="33587" spans="2:3" hidden="1">
      <c r="B33587" s="49" t="s">
        <v>31624</v>
      </c>
      <c r="C33587" s="49" t="s">
        <v>208</v>
      </c>
    </row>
    <row r="33588" spans="2:3" hidden="1">
      <c r="B33588" s="49" t="s">
        <v>31625</v>
      </c>
      <c r="C33588" s="49" t="s">
        <v>208</v>
      </c>
    </row>
    <row r="33589" spans="2:3" hidden="1">
      <c r="B33589" s="49" t="s">
        <v>31626</v>
      </c>
      <c r="C33589" s="49" t="s">
        <v>208</v>
      </c>
    </row>
    <row r="33590" spans="2:3" hidden="1">
      <c r="B33590" s="49" t="s">
        <v>31627</v>
      </c>
      <c r="C33590" s="49" t="s">
        <v>208</v>
      </c>
    </row>
    <row r="33591" spans="2:3" hidden="1">
      <c r="B33591" s="49" t="s">
        <v>31628</v>
      </c>
      <c r="C33591" s="49" t="s">
        <v>208</v>
      </c>
    </row>
    <row r="33592" spans="2:3" hidden="1">
      <c r="B33592" s="49" t="s">
        <v>31629</v>
      </c>
      <c r="C33592" s="49" t="s">
        <v>208</v>
      </c>
    </row>
    <row r="33593" spans="2:3" hidden="1">
      <c r="B33593" s="49" t="s">
        <v>31630</v>
      </c>
      <c r="C33593" s="49" t="s">
        <v>208</v>
      </c>
    </row>
    <row r="33594" spans="2:3" hidden="1">
      <c r="B33594" s="49" t="s">
        <v>31631</v>
      </c>
      <c r="C33594" s="49" t="s">
        <v>208</v>
      </c>
    </row>
    <row r="33595" spans="2:3" hidden="1">
      <c r="B33595" s="49" t="s">
        <v>31632</v>
      </c>
      <c r="C33595" s="49" t="s">
        <v>208</v>
      </c>
    </row>
    <row r="33596" spans="2:3" hidden="1">
      <c r="B33596" s="49" t="s">
        <v>31633</v>
      </c>
      <c r="C33596" s="49" t="s">
        <v>208</v>
      </c>
    </row>
    <row r="33597" spans="2:3" hidden="1">
      <c r="B33597" s="49" t="s">
        <v>31634</v>
      </c>
      <c r="C33597" s="49" t="s">
        <v>208</v>
      </c>
    </row>
    <row r="33598" spans="2:3" hidden="1">
      <c r="B33598" s="49" t="s">
        <v>31635</v>
      </c>
      <c r="C33598" s="49" t="s">
        <v>208</v>
      </c>
    </row>
    <row r="33599" spans="2:3" hidden="1">
      <c r="B33599" s="49" t="s">
        <v>31636</v>
      </c>
      <c r="C33599" s="49" t="s">
        <v>208</v>
      </c>
    </row>
    <row r="33600" spans="2:3" hidden="1">
      <c r="B33600" s="49" t="s">
        <v>31637</v>
      </c>
      <c r="C33600" s="49" t="s">
        <v>208</v>
      </c>
    </row>
    <row r="33601" spans="2:3" hidden="1">
      <c r="B33601" s="49" t="s">
        <v>31638</v>
      </c>
      <c r="C33601" s="49" t="s">
        <v>208</v>
      </c>
    </row>
    <row r="33602" spans="2:3" hidden="1">
      <c r="B33602" s="49" t="s">
        <v>31639</v>
      </c>
      <c r="C33602" s="49" t="s">
        <v>208</v>
      </c>
    </row>
    <row r="33603" spans="2:3" hidden="1">
      <c r="B33603" s="49" t="s">
        <v>31640</v>
      </c>
      <c r="C33603" s="49" t="s">
        <v>208</v>
      </c>
    </row>
    <row r="33604" spans="2:3" hidden="1">
      <c r="B33604" s="49" t="s">
        <v>31641</v>
      </c>
      <c r="C33604" s="49" t="s">
        <v>208</v>
      </c>
    </row>
    <row r="33605" spans="2:3" hidden="1">
      <c r="B33605" s="49" t="s">
        <v>31642</v>
      </c>
      <c r="C33605" s="49" t="s">
        <v>208</v>
      </c>
    </row>
    <row r="33606" spans="2:3" hidden="1">
      <c r="B33606" s="49" t="s">
        <v>31643</v>
      </c>
      <c r="C33606" s="49" t="s">
        <v>208</v>
      </c>
    </row>
    <row r="33607" spans="2:3" hidden="1">
      <c r="B33607" s="49" t="s">
        <v>31644</v>
      </c>
      <c r="C33607" s="49" t="s">
        <v>208</v>
      </c>
    </row>
    <row r="33608" spans="2:3" hidden="1">
      <c r="B33608" s="49" t="s">
        <v>31645</v>
      </c>
      <c r="C33608" s="49" t="s">
        <v>208</v>
      </c>
    </row>
    <row r="33609" spans="2:3" hidden="1">
      <c r="B33609" s="49" t="s">
        <v>31646</v>
      </c>
      <c r="C33609" s="49" t="s">
        <v>208</v>
      </c>
    </row>
    <row r="33610" spans="2:3" hidden="1">
      <c r="B33610" s="49" t="s">
        <v>31647</v>
      </c>
      <c r="C33610" s="49" t="s">
        <v>208</v>
      </c>
    </row>
    <row r="33611" spans="2:3" hidden="1">
      <c r="B33611" s="49" t="s">
        <v>31648</v>
      </c>
      <c r="C33611" s="49" t="s">
        <v>208</v>
      </c>
    </row>
    <row r="33612" spans="2:3" hidden="1">
      <c r="B33612" s="49" t="s">
        <v>31649</v>
      </c>
      <c r="C33612" s="49" t="s">
        <v>208</v>
      </c>
    </row>
    <row r="33613" spans="2:3" hidden="1">
      <c r="B33613" s="49" t="s">
        <v>31650</v>
      </c>
      <c r="C33613" s="49" t="s">
        <v>208</v>
      </c>
    </row>
    <row r="33614" spans="2:3" hidden="1">
      <c r="B33614" s="49" t="s">
        <v>31651</v>
      </c>
      <c r="C33614" s="49" t="s">
        <v>208</v>
      </c>
    </row>
    <row r="33615" spans="2:3" hidden="1">
      <c r="B33615" s="49" t="s">
        <v>31652</v>
      </c>
      <c r="C33615" s="49" t="s">
        <v>208</v>
      </c>
    </row>
    <row r="33616" spans="2:3" hidden="1">
      <c r="B33616" s="49" t="s">
        <v>31653</v>
      </c>
      <c r="C33616" s="49" t="s">
        <v>208</v>
      </c>
    </row>
    <row r="33617" spans="2:3" hidden="1">
      <c r="B33617" s="49" t="s">
        <v>31654</v>
      </c>
      <c r="C33617" s="49" t="s">
        <v>208</v>
      </c>
    </row>
    <row r="33618" spans="2:3" hidden="1">
      <c r="B33618" s="49" t="s">
        <v>31655</v>
      </c>
      <c r="C33618" s="49" t="s">
        <v>208</v>
      </c>
    </row>
    <row r="33619" spans="2:3" hidden="1">
      <c r="B33619" s="49" t="s">
        <v>31656</v>
      </c>
      <c r="C33619" s="49" t="s">
        <v>208</v>
      </c>
    </row>
    <row r="33620" spans="2:3" hidden="1">
      <c r="B33620" s="49" t="s">
        <v>31657</v>
      </c>
      <c r="C33620" s="49" t="s">
        <v>208</v>
      </c>
    </row>
    <row r="33621" spans="2:3" hidden="1">
      <c r="B33621" s="49" t="s">
        <v>31658</v>
      </c>
      <c r="C33621" s="49" t="s">
        <v>208</v>
      </c>
    </row>
    <row r="33622" spans="2:3" hidden="1">
      <c r="B33622" s="49" t="s">
        <v>31659</v>
      </c>
      <c r="C33622" s="49" t="s">
        <v>208</v>
      </c>
    </row>
    <row r="33623" spans="2:3" hidden="1">
      <c r="B33623" s="49" t="s">
        <v>31660</v>
      </c>
      <c r="C33623" s="49" t="s">
        <v>208</v>
      </c>
    </row>
    <row r="33624" spans="2:3" hidden="1">
      <c r="B33624" s="49" t="s">
        <v>31661</v>
      </c>
      <c r="C33624" s="49" t="s">
        <v>208</v>
      </c>
    </row>
    <row r="33625" spans="2:3" hidden="1">
      <c r="B33625" s="49" t="s">
        <v>31662</v>
      </c>
      <c r="C33625" s="49" t="s">
        <v>208</v>
      </c>
    </row>
    <row r="33626" spans="2:3" hidden="1">
      <c r="B33626" s="49" t="s">
        <v>31663</v>
      </c>
      <c r="C33626" s="49" t="s">
        <v>208</v>
      </c>
    </row>
    <row r="33627" spans="2:3" hidden="1">
      <c r="B33627" s="49" t="s">
        <v>31664</v>
      </c>
      <c r="C33627" s="49" t="s">
        <v>208</v>
      </c>
    </row>
    <row r="33628" spans="2:3" hidden="1">
      <c r="B33628" s="49" t="s">
        <v>31665</v>
      </c>
      <c r="C33628" s="49" t="s">
        <v>208</v>
      </c>
    </row>
    <row r="33629" spans="2:3" hidden="1">
      <c r="B33629" s="49" t="s">
        <v>31666</v>
      </c>
      <c r="C33629" s="49" t="s">
        <v>208</v>
      </c>
    </row>
    <row r="33630" spans="2:3" hidden="1">
      <c r="B33630" s="49" t="s">
        <v>31667</v>
      </c>
      <c r="C33630" s="49" t="s">
        <v>208</v>
      </c>
    </row>
    <row r="33631" spans="2:3" hidden="1">
      <c r="B33631" s="49" t="s">
        <v>31668</v>
      </c>
      <c r="C33631" s="49" t="s">
        <v>208</v>
      </c>
    </row>
    <row r="33632" spans="2:3" hidden="1">
      <c r="B33632" s="49" t="s">
        <v>31669</v>
      </c>
      <c r="C33632" s="49" t="s">
        <v>208</v>
      </c>
    </row>
    <row r="33633" spans="2:3" hidden="1">
      <c r="B33633" s="49" t="s">
        <v>31670</v>
      </c>
      <c r="C33633" s="49" t="s">
        <v>208</v>
      </c>
    </row>
    <row r="33634" spans="2:3" hidden="1">
      <c r="B33634" s="49" t="s">
        <v>31671</v>
      </c>
      <c r="C33634" s="49" t="s">
        <v>208</v>
      </c>
    </row>
    <row r="33635" spans="2:3" hidden="1">
      <c r="B33635" s="49" t="s">
        <v>31672</v>
      </c>
      <c r="C33635" s="49" t="s">
        <v>208</v>
      </c>
    </row>
    <row r="33636" spans="2:3" hidden="1">
      <c r="B33636" s="49" t="s">
        <v>31673</v>
      </c>
      <c r="C33636" s="49" t="s">
        <v>208</v>
      </c>
    </row>
    <row r="33637" spans="2:3" hidden="1">
      <c r="B33637" s="49" t="s">
        <v>31674</v>
      </c>
      <c r="C33637" s="49" t="s">
        <v>208</v>
      </c>
    </row>
    <row r="33638" spans="2:3" hidden="1">
      <c r="B33638" s="49" t="s">
        <v>31675</v>
      </c>
      <c r="C33638" s="49" t="s">
        <v>208</v>
      </c>
    </row>
    <row r="33639" spans="2:3" hidden="1">
      <c r="B33639" s="49" t="s">
        <v>31676</v>
      </c>
      <c r="C33639" s="49" t="s">
        <v>208</v>
      </c>
    </row>
    <row r="33640" spans="2:3" hidden="1">
      <c r="B33640" s="49" t="s">
        <v>31677</v>
      </c>
      <c r="C33640" s="49" t="s">
        <v>208</v>
      </c>
    </row>
    <row r="33641" spans="2:3" hidden="1">
      <c r="B33641" s="49" t="s">
        <v>31678</v>
      </c>
      <c r="C33641" s="49" t="s">
        <v>208</v>
      </c>
    </row>
    <row r="33642" spans="2:3" hidden="1">
      <c r="B33642" s="49" t="s">
        <v>31679</v>
      </c>
      <c r="C33642" s="49" t="s">
        <v>208</v>
      </c>
    </row>
    <row r="33643" spans="2:3" hidden="1">
      <c r="B33643" s="49" t="s">
        <v>31680</v>
      </c>
      <c r="C33643" s="49" t="s">
        <v>208</v>
      </c>
    </row>
    <row r="33644" spans="2:3" hidden="1">
      <c r="B33644" s="49" t="s">
        <v>31681</v>
      </c>
      <c r="C33644" s="49" t="s">
        <v>208</v>
      </c>
    </row>
    <row r="33645" spans="2:3" hidden="1">
      <c r="B33645" s="49" t="s">
        <v>31682</v>
      </c>
      <c r="C33645" s="49" t="s">
        <v>208</v>
      </c>
    </row>
    <row r="33646" spans="2:3" hidden="1">
      <c r="B33646" s="49" t="s">
        <v>31683</v>
      </c>
      <c r="C33646" s="49" t="s">
        <v>208</v>
      </c>
    </row>
    <row r="33647" spans="2:3" hidden="1">
      <c r="B33647" s="49" t="s">
        <v>31684</v>
      </c>
      <c r="C33647" s="49" t="s">
        <v>208</v>
      </c>
    </row>
    <row r="33648" spans="2:3" hidden="1">
      <c r="B33648" s="49" t="s">
        <v>31685</v>
      </c>
      <c r="C33648" s="49" t="s">
        <v>208</v>
      </c>
    </row>
    <row r="33649" spans="2:3" hidden="1">
      <c r="B33649" s="49" t="s">
        <v>31686</v>
      </c>
      <c r="C33649" s="49" t="s">
        <v>208</v>
      </c>
    </row>
    <row r="33650" spans="2:3" hidden="1">
      <c r="B33650" s="49" t="s">
        <v>31687</v>
      </c>
      <c r="C33650" s="49" t="s">
        <v>208</v>
      </c>
    </row>
    <row r="33651" spans="2:3" hidden="1">
      <c r="B33651" s="49" t="s">
        <v>31688</v>
      </c>
      <c r="C33651" s="49" t="s">
        <v>208</v>
      </c>
    </row>
    <row r="33652" spans="2:3" hidden="1">
      <c r="B33652" s="49" t="s">
        <v>31689</v>
      </c>
      <c r="C33652" s="49" t="s">
        <v>208</v>
      </c>
    </row>
    <row r="33653" spans="2:3" hidden="1">
      <c r="B33653" s="49" t="s">
        <v>31690</v>
      </c>
      <c r="C33653" s="49" t="s">
        <v>208</v>
      </c>
    </row>
    <row r="33654" spans="2:3" hidden="1">
      <c r="B33654" s="49" t="s">
        <v>31691</v>
      </c>
      <c r="C33654" s="49" t="s">
        <v>208</v>
      </c>
    </row>
    <row r="33655" spans="2:3" hidden="1">
      <c r="B33655" s="49" t="s">
        <v>31692</v>
      </c>
      <c r="C33655" s="49" t="s">
        <v>208</v>
      </c>
    </row>
    <row r="33656" spans="2:3" hidden="1">
      <c r="B33656" s="49" t="s">
        <v>31693</v>
      </c>
      <c r="C33656" s="49" t="s">
        <v>208</v>
      </c>
    </row>
    <row r="33657" spans="2:3" hidden="1">
      <c r="B33657" s="49" t="s">
        <v>31694</v>
      </c>
      <c r="C33657" s="49" t="s">
        <v>208</v>
      </c>
    </row>
    <row r="33658" spans="2:3" hidden="1">
      <c r="B33658" s="49" t="s">
        <v>31695</v>
      </c>
      <c r="C33658" s="49" t="s">
        <v>208</v>
      </c>
    </row>
    <row r="33659" spans="2:3" hidden="1">
      <c r="B33659" s="49" t="s">
        <v>31696</v>
      </c>
      <c r="C33659" s="49" t="s">
        <v>208</v>
      </c>
    </row>
    <row r="33660" spans="2:3" hidden="1">
      <c r="B33660" s="49" t="s">
        <v>31697</v>
      </c>
      <c r="C33660" s="49" t="s">
        <v>208</v>
      </c>
    </row>
    <row r="33661" spans="2:3" hidden="1">
      <c r="B33661" s="49" t="s">
        <v>31698</v>
      </c>
      <c r="C33661" s="49" t="s">
        <v>208</v>
      </c>
    </row>
    <row r="33662" spans="2:3" hidden="1">
      <c r="B33662" s="49" t="s">
        <v>31699</v>
      </c>
      <c r="C33662" s="49" t="s">
        <v>208</v>
      </c>
    </row>
    <row r="33663" spans="2:3" hidden="1">
      <c r="B33663" s="49" t="s">
        <v>31700</v>
      </c>
      <c r="C33663" s="49" t="s">
        <v>208</v>
      </c>
    </row>
    <row r="33664" spans="2:3" hidden="1">
      <c r="B33664" s="49" t="s">
        <v>31701</v>
      </c>
      <c r="C33664" s="49" t="s">
        <v>208</v>
      </c>
    </row>
    <row r="33665" spans="2:3" hidden="1">
      <c r="B33665" s="49" t="s">
        <v>31702</v>
      </c>
      <c r="C33665" s="49" t="s">
        <v>208</v>
      </c>
    </row>
    <row r="33666" spans="2:3" hidden="1">
      <c r="B33666" s="49" t="s">
        <v>31703</v>
      </c>
      <c r="C33666" s="49" t="s">
        <v>208</v>
      </c>
    </row>
    <row r="33667" spans="2:3" hidden="1">
      <c r="B33667" s="49" t="s">
        <v>31704</v>
      </c>
      <c r="C33667" s="49" t="s">
        <v>208</v>
      </c>
    </row>
    <row r="33668" spans="2:3" hidden="1">
      <c r="B33668" s="49" t="s">
        <v>31705</v>
      </c>
      <c r="C33668" s="49" t="s">
        <v>208</v>
      </c>
    </row>
    <row r="33669" spans="2:3" hidden="1">
      <c r="B33669" s="49" t="s">
        <v>31706</v>
      </c>
      <c r="C33669" s="49" t="s">
        <v>208</v>
      </c>
    </row>
    <row r="33670" spans="2:3" hidden="1">
      <c r="B33670" s="49" t="s">
        <v>31707</v>
      </c>
      <c r="C33670" s="49" t="s">
        <v>208</v>
      </c>
    </row>
    <row r="33671" spans="2:3" hidden="1">
      <c r="B33671" s="49" t="s">
        <v>31708</v>
      </c>
      <c r="C33671" s="49" t="s">
        <v>208</v>
      </c>
    </row>
    <row r="33672" spans="2:3" hidden="1">
      <c r="B33672" s="49" t="s">
        <v>31709</v>
      </c>
      <c r="C33672" s="49" t="s">
        <v>208</v>
      </c>
    </row>
    <row r="33673" spans="2:3" hidden="1">
      <c r="B33673" s="49" t="s">
        <v>31710</v>
      </c>
      <c r="C33673" s="49" t="s">
        <v>208</v>
      </c>
    </row>
    <row r="33674" spans="2:3" hidden="1">
      <c r="B33674" s="49" t="s">
        <v>31711</v>
      </c>
      <c r="C33674" s="49" t="s">
        <v>208</v>
      </c>
    </row>
    <row r="33675" spans="2:3" hidden="1">
      <c r="B33675" s="49" t="s">
        <v>31712</v>
      </c>
      <c r="C33675" s="49" t="s">
        <v>208</v>
      </c>
    </row>
    <row r="33676" spans="2:3" hidden="1">
      <c r="B33676" s="49" t="s">
        <v>31713</v>
      </c>
      <c r="C33676" s="49" t="s">
        <v>208</v>
      </c>
    </row>
    <row r="33677" spans="2:3" hidden="1">
      <c r="B33677" s="49" t="s">
        <v>31714</v>
      </c>
      <c r="C33677" s="49" t="s">
        <v>208</v>
      </c>
    </row>
    <row r="33678" spans="2:3" hidden="1">
      <c r="B33678" s="49" t="s">
        <v>31715</v>
      </c>
      <c r="C33678" s="49" t="s">
        <v>208</v>
      </c>
    </row>
    <row r="33679" spans="2:3" hidden="1">
      <c r="B33679" s="49" t="s">
        <v>31716</v>
      </c>
      <c r="C33679" s="49" t="s">
        <v>208</v>
      </c>
    </row>
    <row r="33680" spans="2:3" hidden="1">
      <c r="B33680" s="49" t="s">
        <v>31717</v>
      </c>
      <c r="C33680" s="49" t="s">
        <v>208</v>
      </c>
    </row>
    <row r="33681" spans="2:3" hidden="1">
      <c r="B33681" s="49" t="s">
        <v>31718</v>
      </c>
      <c r="C33681" s="49" t="s">
        <v>208</v>
      </c>
    </row>
    <row r="33682" spans="2:3" hidden="1">
      <c r="B33682" s="49" t="s">
        <v>31719</v>
      </c>
      <c r="C33682" s="49" t="s">
        <v>208</v>
      </c>
    </row>
    <row r="33683" spans="2:3" hidden="1">
      <c r="B33683" s="49" t="s">
        <v>31720</v>
      </c>
      <c r="C33683" s="49" t="s">
        <v>208</v>
      </c>
    </row>
    <row r="33684" spans="2:3" hidden="1">
      <c r="B33684" s="49" t="s">
        <v>31721</v>
      </c>
      <c r="C33684" s="49" t="s">
        <v>208</v>
      </c>
    </row>
    <row r="33685" spans="2:3" hidden="1">
      <c r="B33685" s="49" t="s">
        <v>31722</v>
      </c>
      <c r="C33685" s="49" t="s">
        <v>208</v>
      </c>
    </row>
    <row r="33686" spans="2:3" hidden="1">
      <c r="B33686" s="49" t="s">
        <v>31723</v>
      </c>
      <c r="C33686" s="49" t="s">
        <v>208</v>
      </c>
    </row>
    <row r="33687" spans="2:3" hidden="1">
      <c r="B33687" s="49" t="s">
        <v>31724</v>
      </c>
      <c r="C33687" s="49" t="s">
        <v>208</v>
      </c>
    </row>
    <row r="33688" spans="2:3" hidden="1">
      <c r="B33688" s="49" t="s">
        <v>31725</v>
      </c>
      <c r="C33688" s="49" t="s">
        <v>208</v>
      </c>
    </row>
    <row r="33689" spans="2:3" hidden="1">
      <c r="B33689" s="49" t="s">
        <v>31726</v>
      </c>
      <c r="C33689" s="49" t="s">
        <v>208</v>
      </c>
    </row>
    <row r="33690" spans="2:3" hidden="1">
      <c r="B33690" s="49" t="s">
        <v>31727</v>
      </c>
      <c r="C33690" s="49" t="s">
        <v>208</v>
      </c>
    </row>
    <row r="33691" spans="2:3" hidden="1">
      <c r="B33691" s="49" t="s">
        <v>31728</v>
      </c>
      <c r="C33691" s="49" t="s">
        <v>208</v>
      </c>
    </row>
    <row r="33692" spans="2:3" hidden="1">
      <c r="B33692" s="49" t="s">
        <v>31729</v>
      </c>
      <c r="C33692" s="49" t="s">
        <v>208</v>
      </c>
    </row>
    <row r="33693" spans="2:3" hidden="1">
      <c r="B33693" s="49" t="s">
        <v>31730</v>
      </c>
      <c r="C33693" s="49" t="s">
        <v>208</v>
      </c>
    </row>
    <row r="33694" spans="2:3" hidden="1">
      <c r="B33694" s="49" t="s">
        <v>31731</v>
      </c>
      <c r="C33694" s="49" t="s">
        <v>208</v>
      </c>
    </row>
    <row r="33695" spans="2:3" hidden="1">
      <c r="B33695" s="49" t="s">
        <v>31732</v>
      </c>
      <c r="C33695" s="49" t="s">
        <v>208</v>
      </c>
    </row>
    <row r="33696" spans="2:3" hidden="1">
      <c r="B33696" s="49" t="s">
        <v>31733</v>
      </c>
      <c r="C33696" s="49" t="s">
        <v>208</v>
      </c>
    </row>
    <row r="33697" spans="2:3" hidden="1">
      <c r="B33697" s="49" t="s">
        <v>31734</v>
      </c>
      <c r="C33697" s="49" t="s">
        <v>208</v>
      </c>
    </row>
    <row r="33698" spans="2:3" hidden="1">
      <c r="B33698" s="49" t="s">
        <v>31735</v>
      </c>
      <c r="C33698" s="49" t="s">
        <v>208</v>
      </c>
    </row>
    <row r="33699" spans="2:3" hidden="1">
      <c r="B33699" s="49" t="s">
        <v>31736</v>
      </c>
      <c r="C33699" s="49" t="s">
        <v>208</v>
      </c>
    </row>
    <row r="33700" spans="2:3" hidden="1">
      <c r="B33700" s="49" t="s">
        <v>31737</v>
      </c>
      <c r="C33700" s="49" t="s">
        <v>208</v>
      </c>
    </row>
    <row r="33701" spans="2:3" hidden="1">
      <c r="B33701" s="49" t="s">
        <v>31738</v>
      </c>
      <c r="C33701" s="49" t="s">
        <v>208</v>
      </c>
    </row>
    <row r="33702" spans="2:3" hidden="1">
      <c r="B33702" s="49" t="s">
        <v>31739</v>
      </c>
      <c r="C33702" s="49" t="s">
        <v>208</v>
      </c>
    </row>
    <row r="33703" spans="2:3" hidden="1">
      <c r="B33703" s="49" t="s">
        <v>31740</v>
      </c>
      <c r="C33703" s="49" t="s">
        <v>208</v>
      </c>
    </row>
    <row r="33704" spans="2:3" hidden="1">
      <c r="B33704" s="49" t="s">
        <v>31741</v>
      </c>
      <c r="C33704" s="49" t="s">
        <v>208</v>
      </c>
    </row>
    <row r="33705" spans="2:3" hidden="1">
      <c r="B33705" s="49" t="s">
        <v>31742</v>
      </c>
      <c r="C33705" s="49" t="s">
        <v>208</v>
      </c>
    </row>
    <row r="33706" spans="2:3" hidden="1">
      <c r="B33706" s="49" t="s">
        <v>31743</v>
      </c>
      <c r="C33706" s="49" t="s">
        <v>208</v>
      </c>
    </row>
    <row r="33707" spans="2:3" hidden="1">
      <c r="B33707" s="49" t="s">
        <v>31744</v>
      </c>
      <c r="C33707" s="49" t="s">
        <v>208</v>
      </c>
    </row>
    <row r="33708" spans="2:3" hidden="1">
      <c r="B33708" s="49" t="s">
        <v>31745</v>
      </c>
      <c r="C33708" s="49" t="s">
        <v>208</v>
      </c>
    </row>
    <row r="33709" spans="2:3" hidden="1">
      <c r="B33709" s="49" t="s">
        <v>31746</v>
      </c>
      <c r="C33709" s="49" t="s">
        <v>208</v>
      </c>
    </row>
    <row r="33710" spans="2:3" hidden="1">
      <c r="B33710" s="49" t="s">
        <v>31747</v>
      </c>
      <c r="C33710" s="49" t="s">
        <v>208</v>
      </c>
    </row>
    <row r="33711" spans="2:3" hidden="1">
      <c r="B33711" s="49" t="s">
        <v>31748</v>
      </c>
      <c r="C33711" s="49" t="s">
        <v>208</v>
      </c>
    </row>
    <row r="33712" spans="2:3" hidden="1">
      <c r="B33712" s="49" t="s">
        <v>31749</v>
      </c>
      <c r="C33712" s="49" t="s">
        <v>208</v>
      </c>
    </row>
    <row r="33713" spans="2:3" hidden="1">
      <c r="B33713" s="49" t="s">
        <v>31750</v>
      </c>
      <c r="C33713" s="49" t="s">
        <v>208</v>
      </c>
    </row>
    <row r="33714" spans="2:3" hidden="1">
      <c r="B33714" s="49" t="s">
        <v>31751</v>
      </c>
      <c r="C33714" s="49" t="s">
        <v>208</v>
      </c>
    </row>
    <row r="33715" spans="2:3" hidden="1">
      <c r="B33715" s="49" t="s">
        <v>31752</v>
      </c>
      <c r="C33715" s="49" t="s">
        <v>208</v>
      </c>
    </row>
    <row r="33716" spans="2:3" hidden="1">
      <c r="B33716" s="49" t="s">
        <v>31753</v>
      </c>
      <c r="C33716" s="49" t="s">
        <v>208</v>
      </c>
    </row>
    <row r="33717" spans="2:3" hidden="1">
      <c r="B33717" s="49" t="s">
        <v>31754</v>
      </c>
      <c r="C33717" s="49" t="s">
        <v>208</v>
      </c>
    </row>
    <row r="33718" spans="2:3" hidden="1">
      <c r="B33718" s="49" t="s">
        <v>31755</v>
      </c>
      <c r="C33718" s="49" t="s">
        <v>208</v>
      </c>
    </row>
    <row r="33719" spans="2:3" hidden="1">
      <c r="B33719" s="49" t="s">
        <v>31756</v>
      </c>
      <c r="C33719" s="49" t="s">
        <v>208</v>
      </c>
    </row>
    <row r="33720" spans="2:3" hidden="1">
      <c r="B33720" s="49" t="s">
        <v>31757</v>
      </c>
      <c r="C33720" s="49" t="s">
        <v>208</v>
      </c>
    </row>
    <row r="33721" spans="2:3" hidden="1">
      <c r="B33721" s="49" t="s">
        <v>31758</v>
      </c>
      <c r="C33721" s="49" t="s">
        <v>208</v>
      </c>
    </row>
    <row r="33722" spans="2:3" hidden="1">
      <c r="B33722" s="49" t="s">
        <v>31759</v>
      </c>
      <c r="C33722" s="49" t="s">
        <v>208</v>
      </c>
    </row>
    <row r="33723" spans="2:3" hidden="1">
      <c r="B33723" s="49" t="s">
        <v>31760</v>
      </c>
      <c r="C33723" s="49" t="s">
        <v>208</v>
      </c>
    </row>
    <row r="33724" spans="2:3" hidden="1">
      <c r="B33724" s="49" t="s">
        <v>31761</v>
      </c>
      <c r="C33724" s="49" t="s">
        <v>208</v>
      </c>
    </row>
    <row r="33725" spans="2:3" hidden="1">
      <c r="B33725" s="49" t="s">
        <v>31762</v>
      </c>
      <c r="C33725" s="49" t="s">
        <v>208</v>
      </c>
    </row>
    <row r="33726" spans="2:3" hidden="1">
      <c r="B33726" s="49" t="s">
        <v>31763</v>
      </c>
      <c r="C33726" s="49" t="s">
        <v>208</v>
      </c>
    </row>
    <row r="33727" spans="2:3" hidden="1">
      <c r="B33727" s="49" t="s">
        <v>31764</v>
      </c>
      <c r="C33727" s="49" t="s">
        <v>208</v>
      </c>
    </row>
    <row r="33728" spans="2:3" hidden="1">
      <c r="B33728" s="49" t="s">
        <v>31765</v>
      </c>
      <c r="C33728" s="49" t="s">
        <v>208</v>
      </c>
    </row>
    <row r="33729" spans="2:3" hidden="1">
      <c r="B33729" s="49" t="s">
        <v>31766</v>
      </c>
      <c r="C33729" s="49" t="s">
        <v>208</v>
      </c>
    </row>
    <row r="33730" spans="2:3" hidden="1">
      <c r="B33730" s="49" t="s">
        <v>31767</v>
      </c>
      <c r="C33730" s="49" t="s">
        <v>208</v>
      </c>
    </row>
    <row r="33731" spans="2:3" hidden="1">
      <c r="B33731" s="49" t="s">
        <v>31768</v>
      </c>
      <c r="C33731" s="49" t="s">
        <v>208</v>
      </c>
    </row>
    <row r="33732" spans="2:3" hidden="1">
      <c r="B33732" s="49" t="s">
        <v>31769</v>
      </c>
      <c r="C33732" s="49" t="s">
        <v>208</v>
      </c>
    </row>
    <row r="33733" spans="2:3" hidden="1">
      <c r="B33733" s="49" t="s">
        <v>31770</v>
      </c>
      <c r="C33733" s="49" t="s">
        <v>208</v>
      </c>
    </row>
    <row r="33734" spans="2:3" hidden="1">
      <c r="B33734" s="49" t="s">
        <v>31771</v>
      </c>
      <c r="C33734" s="49" t="s">
        <v>208</v>
      </c>
    </row>
    <row r="33735" spans="2:3" hidden="1">
      <c r="B33735" s="49" t="s">
        <v>31772</v>
      </c>
      <c r="C33735" s="49" t="s">
        <v>208</v>
      </c>
    </row>
    <row r="33736" spans="2:3" hidden="1">
      <c r="B33736" s="49" t="s">
        <v>31773</v>
      </c>
      <c r="C33736" s="49" t="s">
        <v>208</v>
      </c>
    </row>
    <row r="33737" spans="2:3" hidden="1">
      <c r="B33737" s="49" t="s">
        <v>31774</v>
      </c>
      <c r="C33737" s="49" t="s">
        <v>208</v>
      </c>
    </row>
    <row r="33739" spans="2:3">
      <c r="B33739" s="2" t="s">
        <v>31775</v>
      </c>
    </row>
    <row r="33740" spans="2:3">
      <c r="B33740" s="2" t="s">
        <v>80</v>
      </c>
    </row>
    <row r="33741" spans="2:3">
      <c r="B33741" s="2" t="s">
        <v>95</v>
      </c>
    </row>
    <row r="33743" spans="2:3">
      <c r="B33743" s="2" t="s">
        <v>31776</v>
      </c>
    </row>
    <row r="33744" spans="2:3">
      <c r="B33744" s="2" t="s">
        <v>82</v>
      </c>
    </row>
    <row r="33745" spans="2:3">
      <c r="B33745" s="2" t="s">
        <v>31777</v>
      </c>
    </row>
    <row r="33746" spans="2:3">
      <c r="B33746" s="2" t="s">
        <v>31778</v>
      </c>
    </row>
    <row r="33747" spans="2:3">
      <c r="B33747" s="2" t="s">
        <v>31779</v>
      </c>
    </row>
    <row r="33748" spans="2:3">
      <c r="B33748" s="2" t="s">
        <v>85</v>
      </c>
    </row>
    <row r="33749" spans="2:3">
      <c r="B33749" s="2" t="s">
        <v>31780</v>
      </c>
    </row>
    <row r="33750" spans="2:3">
      <c r="B33750" s="2" t="s">
        <v>31781</v>
      </c>
    </row>
    <row r="33751" spans="2:3" ht="15" customHeight="1">
      <c r="C33751" s="22"/>
    </row>
    <row r="33752" spans="2:3" ht="15" customHeight="1">
      <c r="B33752" s="2" t="s">
        <v>31782</v>
      </c>
      <c r="C33752" s="2" t="s">
        <v>31783</v>
      </c>
    </row>
    <row r="33753" spans="2:3" ht="15" customHeight="1">
      <c r="B33753" s="2" t="s">
        <v>31784</v>
      </c>
      <c r="C33753" s="84">
        <v>3.9617433000000002</v>
      </c>
    </row>
    <row r="33754" spans="2:3" ht="15" customHeight="1">
      <c r="B33754" s="2" t="s">
        <v>31785</v>
      </c>
      <c r="C33754" s="84">
        <v>13.508516</v>
      </c>
    </row>
    <row r="33755" spans="2:3" ht="15" customHeight="1">
      <c r="B33755" s="2" t="s">
        <v>31786</v>
      </c>
      <c r="C33755" s="84">
        <v>11.5181352</v>
      </c>
    </row>
    <row r="33756" spans="2:3" ht="15" customHeight="1">
      <c r="B33756" s="2" t="s">
        <v>31787</v>
      </c>
      <c r="C33756" s="84">
        <v>8.3212948000000004</v>
      </c>
    </row>
    <row r="33757" spans="2:3" ht="15" customHeight="1">
      <c r="B33757" s="2" t="s">
        <v>31788</v>
      </c>
      <c r="C33757" s="84">
        <v>7.2716818999999999</v>
      </c>
    </row>
    <row r="33758" spans="2:3" ht="15" customHeight="1">
      <c r="B33758" s="2" t="s">
        <v>31789</v>
      </c>
      <c r="C33758" s="84">
        <v>4.8946755</v>
      </c>
    </row>
    <row r="33759" spans="2:3" ht="15" customHeight="1">
      <c r="B33759" s="2" t="s">
        <v>31790</v>
      </c>
      <c r="C33759" s="84">
        <v>5.5088285000000008</v>
      </c>
    </row>
    <row r="33760" spans="2:3" ht="15" customHeight="1">
      <c r="B33760" s="2" t="s">
        <v>31791</v>
      </c>
      <c r="C33760" s="84">
        <v>11.020366499999998</v>
      </c>
    </row>
    <row r="33761" spans="2:3" ht="15" customHeight="1">
      <c r="B33761" s="2" t="s">
        <v>31792</v>
      </c>
      <c r="C33761" s="84">
        <v>11.720875500000002</v>
      </c>
    </row>
    <row r="33762" spans="2:3" ht="15" customHeight="1">
      <c r="C33762" s="22"/>
    </row>
    <row r="33763" spans="2:3">
      <c r="B33763" s="3" t="s">
        <v>31793</v>
      </c>
    </row>
    <row r="33764" spans="2:3">
      <c r="B33764" s="2">
        <v>2024</v>
      </c>
    </row>
    <row r="33765" spans="2:3">
      <c r="B33765" s="2">
        <v>2025</v>
      </c>
    </row>
    <row r="33766" spans="2:3">
      <c r="B33766" s="2">
        <v>2026</v>
      </c>
    </row>
    <row r="33767" spans="2:3">
      <c r="B33767" s="2">
        <v>2027</v>
      </c>
    </row>
    <row r="33768" spans="2:3">
      <c r="B33768" s="2">
        <v>2028</v>
      </c>
    </row>
    <row r="33769" spans="2:3">
      <c r="B33769" s="2">
        <v>2029</v>
      </c>
    </row>
    <row r="33770" spans="2:3">
      <c r="B33770" s="2">
        <v>2030</v>
      </c>
    </row>
    <row r="33771" spans="2:3">
      <c r="B33771" s="2">
        <v>2031</v>
      </c>
    </row>
    <row r="33772" spans="2:3">
      <c r="B33772" s="2">
        <v>2032</v>
      </c>
    </row>
    <row r="33773" spans="2:3">
      <c r="B33773" s="2">
        <v>2033</v>
      </c>
    </row>
    <row r="33774" spans="2:3">
      <c r="B33774" s="2">
        <v>2034</v>
      </c>
    </row>
    <row r="33775" spans="2:3">
      <c r="B33775" s="2">
        <v>2035</v>
      </c>
    </row>
    <row r="33776" spans="2:3">
      <c r="B33776" s="2">
        <v>2036</v>
      </c>
    </row>
    <row r="33777" spans="2:2">
      <c r="B33777" s="2">
        <v>2037</v>
      </c>
    </row>
    <row r="33778" spans="2:2">
      <c r="B33778" s="2">
        <v>2038</v>
      </c>
    </row>
    <row r="33779" spans="2:2">
      <c r="B33779" s="2">
        <v>2039</v>
      </c>
    </row>
    <row r="33780" spans="2:2">
      <c r="B33780" s="2">
        <v>2040</v>
      </c>
    </row>
    <row r="33781" spans="2:2">
      <c r="B33781" s="2">
        <v>2041</v>
      </c>
    </row>
    <row r="33782" spans="2:2">
      <c r="B33782" s="2">
        <v>2042</v>
      </c>
    </row>
    <row r="33783" spans="2:2">
      <c r="B33783" s="2">
        <v>2043</v>
      </c>
    </row>
    <row r="33784" spans="2:2">
      <c r="B33784" s="2">
        <v>2044</v>
      </c>
    </row>
    <row r="33785" spans="2:2">
      <c r="B33785" s="2">
        <v>2045</v>
      </c>
    </row>
    <row r="33786" spans="2:2">
      <c r="B33786" s="2">
        <v>2046</v>
      </c>
    </row>
    <row r="33787" spans="2:2">
      <c r="B33787" s="2">
        <v>2047</v>
      </c>
    </row>
    <row r="33788" spans="2:2">
      <c r="B33788" s="2">
        <v>2048</v>
      </c>
    </row>
    <row r="33789" spans="2:2">
      <c r="B33789" s="2">
        <v>2049</v>
      </c>
    </row>
    <row r="33790" spans="2:2">
      <c r="B33790" s="2">
        <v>2050</v>
      </c>
    </row>
    <row r="33793" spans="2:9">
      <c r="B33793" s="2" t="s">
        <v>31794</v>
      </c>
      <c r="C33793" s="2" t="s">
        <v>31776</v>
      </c>
      <c r="D33793" s="2" t="s">
        <v>31795</v>
      </c>
      <c r="E33793" s="2" t="s">
        <v>31796</v>
      </c>
      <c r="F33793" s="2" t="s">
        <v>31797</v>
      </c>
      <c r="G33793" s="2" t="s">
        <v>31798</v>
      </c>
      <c r="H33793" s="2" t="s">
        <v>31799</v>
      </c>
      <c r="I33793" s="2" t="s">
        <v>31800</v>
      </c>
    </row>
    <row r="33794" spans="2:9">
      <c r="B33794" s="2">
        <v>2024</v>
      </c>
      <c r="C33794" s="2" t="s">
        <v>82</v>
      </c>
      <c r="D33794" s="2" t="str">
        <f>CONCATENATE(EquipmentDetails[[#This Row],[Calendar Year]],EquipmentDetails[[#This Row],[Vehicle Category]])</f>
        <v>2024Crawler Tractor</v>
      </c>
      <c r="E33794" s="2" t="s">
        <v>31785</v>
      </c>
      <c r="F33794" s="2">
        <v>22.130614100685086</v>
      </c>
      <c r="G33794" s="2">
        <v>201.09423149450996</v>
      </c>
      <c r="H33794" s="2">
        <v>8.5478001781344251</v>
      </c>
      <c r="I33794" s="2">
        <v>4.846933043473773</v>
      </c>
    </row>
    <row r="33795" spans="2:9">
      <c r="B33795" s="2">
        <v>2025</v>
      </c>
      <c r="C33795" s="2" t="s">
        <v>82</v>
      </c>
      <c r="D33795" s="2" t="str">
        <f>CONCATENATE(EquipmentDetails[[#This Row],[Calendar Year]],EquipmentDetails[[#This Row],[Vehicle Category]])</f>
        <v>2025Crawler Tractor</v>
      </c>
      <c r="E33795" s="2" t="s">
        <v>31785</v>
      </c>
      <c r="F33795" s="2">
        <v>21.136048001501706</v>
      </c>
      <c r="G33795" s="2">
        <v>181.85597806814175</v>
      </c>
      <c r="H33795" s="2">
        <v>7.8449886355900507</v>
      </c>
      <c r="I33795" s="2">
        <v>4.846496186841442</v>
      </c>
    </row>
    <row r="33796" spans="2:9">
      <c r="B33796" s="2">
        <v>2026</v>
      </c>
      <c r="C33796" s="2" t="s">
        <v>82</v>
      </c>
      <c r="D33796" s="2" t="str">
        <f>CONCATENATE(EquipmentDetails[[#This Row],[Calendar Year]],EquipmentDetails[[#This Row],[Vehicle Category]])</f>
        <v>2026Crawler Tractor</v>
      </c>
      <c r="E33796" s="2" t="s">
        <v>31785</v>
      </c>
      <c r="F33796" s="2">
        <v>19.112032625275923</v>
      </c>
      <c r="G33796" s="2">
        <v>149.17071110293935</v>
      </c>
      <c r="H33796" s="2">
        <v>6.5810367326568837</v>
      </c>
      <c r="I33796" s="2">
        <v>4.832859437511015</v>
      </c>
    </row>
    <row r="33797" spans="2:9">
      <c r="B33797" s="2">
        <v>2027</v>
      </c>
      <c r="C33797" s="2" t="s">
        <v>82</v>
      </c>
      <c r="D33797" s="2" t="str">
        <f>CONCATENATE(EquipmentDetails[[#This Row],[Calendar Year]],EquipmentDetails[[#This Row],[Vehicle Category]])</f>
        <v>2027Crawler Tractor</v>
      </c>
      <c r="E33797" s="2" t="s">
        <v>31785</v>
      </c>
      <c r="F33797" s="2">
        <v>18.462073856263487</v>
      </c>
      <c r="G33797" s="2">
        <v>135.67866062884741</v>
      </c>
      <c r="H33797" s="2">
        <v>6.0579298948569713</v>
      </c>
      <c r="I33797" s="2">
        <v>4.8365181214897799</v>
      </c>
    </row>
    <row r="33798" spans="2:9">
      <c r="B33798" s="2">
        <v>2028</v>
      </c>
      <c r="C33798" s="2" t="s">
        <v>82</v>
      </c>
      <c r="D33798" s="2" t="str">
        <f>CONCATENATE(EquipmentDetails[[#This Row],[Calendar Year]],EquipmentDetails[[#This Row],[Vehicle Category]])</f>
        <v>2028Crawler Tractor</v>
      </c>
      <c r="E33798" s="2" t="s">
        <v>31785</v>
      </c>
      <c r="F33798" s="2">
        <v>16.335650454829505</v>
      </c>
      <c r="G33798" s="2">
        <v>102.87057256220588</v>
      </c>
      <c r="H33798" s="2">
        <v>4.6058567225746962</v>
      </c>
      <c r="I33798" s="2">
        <v>4.8779623011905198</v>
      </c>
    </row>
    <row r="33799" spans="2:9">
      <c r="B33799" s="2">
        <v>2029</v>
      </c>
      <c r="C33799" s="2" t="s">
        <v>82</v>
      </c>
      <c r="D33799" s="2" t="str">
        <f>CONCATENATE(EquipmentDetails[[#This Row],[Calendar Year]],EquipmentDetails[[#This Row],[Vehicle Category]])</f>
        <v>2029Crawler Tractor</v>
      </c>
      <c r="E33799" s="2" t="s">
        <v>31785</v>
      </c>
      <c r="F33799" s="2">
        <v>16.06004267312564</v>
      </c>
      <c r="G33799" s="2">
        <v>95.376241599457501</v>
      </c>
      <c r="H33799" s="2">
        <v>4.2945839144220956</v>
      </c>
      <c r="I33799" s="2">
        <v>4.8811566329281755</v>
      </c>
    </row>
    <row r="33800" spans="2:9">
      <c r="B33800" s="2">
        <v>2030</v>
      </c>
      <c r="C33800" s="2" t="s">
        <v>82</v>
      </c>
      <c r="D33800" s="2" t="str">
        <f>CONCATENATE(EquipmentDetails[[#This Row],[Calendar Year]],EquipmentDetails[[#This Row],[Vehicle Category]])</f>
        <v>2030Crawler Tractor</v>
      </c>
      <c r="E33800" s="2" t="s">
        <v>31785</v>
      </c>
      <c r="F33800" s="2">
        <v>15.570075328723874</v>
      </c>
      <c r="G33800" s="2">
        <v>85.104761534806997</v>
      </c>
      <c r="H33800" s="2">
        <v>3.8881446548977792</v>
      </c>
      <c r="I33800" s="2">
        <v>4.8996001762789119</v>
      </c>
    </row>
    <row r="33801" spans="2:9">
      <c r="B33801" s="2">
        <v>2031</v>
      </c>
      <c r="C33801" s="2" t="s">
        <v>82</v>
      </c>
      <c r="D33801" s="2" t="str">
        <f>CONCATENATE(EquipmentDetails[[#This Row],[Calendar Year]],EquipmentDetails[[#This Row],[Vehicle Category]])</f>
        <v>2031Crawler Tractor</v>
      </c>
      <c r="E33801" s="2" t="s">
        <v>31785</v>
      </c>
      <c r="F33801" s="2">
        <v>15.429550271529084</v>
      </c>
      <c r="G33801" s="2">
        <v>79.648344099358184</v>
      </c>
      <c r="H33801" s="2">
        <v>3.6504017796877624</v>
      </c>
      <c r="I33801" s="2">
        <v>4.9031519895847824</v>
      </c>
    </row>
    <row r="33802" spans="2:9">
      <c r="B33802" s="2">
        <v>2032</v>
      </c>
      <c r="C33802" s="2" t="s">
        <v>82</v>
      </c>
      <c r="D33802" s="2" t="str">
        <f>CONCATENATE(EquipmentDetails[[#This Row],[Calendar Year]],EquipmentDetails[[#This Row],[Vehicle Category]])</f>
        <v>2032Crawler Tractor</v>
      </c>
      <c r="E33802" s="2" t="s">
        <v>31785</v>
      </c>
      <c r="F33802" s="2">
        <v>15.208920921794713</v>
      </c>
      <c r="G33802" s="2">
        <v>73.22834878970697</v>
      </c>
      <c r="H33802" s="2">
        <v>3.3697889008299207</v>
      </c>
      <c r="I33802" s="2">
        <v>4.9196120789901512</v>
      </c>
    </row>
    <row r="33803" spans="2:9">
      <c r="B33803" s="2">
        <v>2033</v>
      </c>
      <c r="C33803" s="2" t="s">
        <v>82</v>
      </c>
      <c r="D33803" s="2" t="str">
        <f>CONCATENATE(EquipmentDetails[[#This Row],[Calendar Year]],EquipmentDetails[[#This Row],[Vehicle Category]])</f>
        <v>2033Crawler Tractor</v>
      </c>
      <c r="E33803" s="2" t="s">
        <v>31785</v>
      </c>
      <c r="F33803" s="2">
        <v>15.120278592688791</v>
      </c>
      <c r="G33803" s="2">
        <v>68.951794354736052</v>
      </c>
      <c r="H33803" s="2">
        <v>3.1763159181955283</v>
      </c>
      <c r="I33803" s="2">
        <v>4.9194026965698479</v>
      </c>
    </row>
    <row r="33804" spans="2:9">
      <c r="B33804" s="2">
        <v>2034</v>
      </c>
      <c r="C33804" s="2" t="s">
        <v>82</v>
      </c>
      <c r="D33804" s="2" t="str">
        <f>CONCATENATE(EquipmentDetails[[#This Row],[Calendar Year]],EquipmentDetails[[#This Row],[Vehicle Category]])</f>
        <v>2034Crawler Tractor</v>
      </c>
      <c r="E33804" s="2" t="s">
        <v>31785</v>
      </c>
      <c r="F33804" s="2">
        <v>15.073636498172302</v>
      </c>
      <c r="G33804" s="2">
        <v>65.218649875514913</v>
      </c>
      <c r="H33804" s="2">
        <v>3.0034146840746883</v>
      </c>
      <c r="I33804" s="2">
        <v>4.9207782850880921</v>
      </c>
    </row>
    <row r="33805" spans="2:9">
      <c r="B33805" s="2">
        <v>2035</v>
      </c>
      <c r="C33805" s="2" t="s">
        <v>82</v>
      </c>
      <c r="D33805" s="2" t="str">
        <f>CONCATENATE(EquipmentDetails[[#This Row],[Calendar Year]],EquipmentDetails[[#This Row],[Vehicle Category]])</f>
        <v>2035Crawler Tractor</v>
      </c>
      <c r="E33805" s="2" t="s">
        <v>31785</v>
      </c>
      <c r="F33805" s="2">
        <v>15.058184180207073</v>
      </c>
      <c r="G33805" s="2">
        <v>61.900827722412956</v>
      </c>
      <c r="H33805" s="2">
        <v>2.8471118464053635</v>
      </c>
      <c r="I33805" s="2">
        <v>4.9216861594211547</v>
      </c>
    </row>
    <row r="33806" spans="2:9">
      <c r="B33806" s="2">
        <v>2036</v>
      </c>
      <c r="C33806" s="2" t="s">
        <v>82</v>
      </c>
      <c r="D33806" s="2" t="str">
        <f>CONCATENATE(EquipmentDetails[[#This Row],[Calendar Year]],EquipmentDetails[[#This Row],[Vehicle Category]])</f>
        <v>2036Crawler Tractor</v>
      </c>
      <c r="E33806" s="2" t="s">
        <v>31785</v>
      </c>
      <c r="F33806" s="2">
        <v>13.561467899263702</v>
      </c>
      <c r="G33806" s="2">
        <v>41.829372917771963</v>
      </c>
      <c r="H33806" s="2">
        <v>1.7183490387414231</v>
      </c>
      <c r="I33806" s="2">
        <v>4.9621695182521082</v>
      </c>
    </row>
    <row r="33807" spans="2:9">
      <c r="B33807" s="2">
        <v>2037</v>
      </c>
      <c r="C33807" s="2" t="s">
        <v>82</v>
      </c>
      <c r="D33807" s="2" t="str">
        <f>CONCATENATE(EquipmentDetails[[#This Row],[Calendar Year]],EquipmentDetails[[#This Row],[Vehicle Category]])</f>
        <v>2037Crawler Tractor</v>
      </c>
      <c r="E33807" s="2" t="s">
        <v>31785</v>
      </c>
      <c r="F33807" s="2">
        <v>13.690376835345527</v>
      </c>
      <c r="G33807" s="2">
        <v>40.456442327292727</v>
      </c>
      <c r="H33807" s="2">
        <v>1.6705798633784206</v>
      </c>
      <c r="I33807" s="2">
        <v>4.9637126009951036</v>
      </c>
    </row>
    <row r="33808" spans="2:9">
      <c r="B33808" s="2">
        <v>2038</v>
      </c>
      <c r="C33808" s="2" t="s">
        <v>82</v>
      </c>
      <c r="D33808" s="2" t="str">
        <f>CONCATENATE(EquipmentDetails[[#This Row],[Calendar Year]],EquipmentDetails[[#This Row],[Vehicle Category]])</f>
        <v>2038Crawler Tractor</v>
      </c>
      <c r="E33808" s="2" t="s">
        <v>31785</v>
      </c>
      <c r="F33808" s="2">
        <v>13.800243216012683</v>
      </c>
      <c r="G33808" s="2">
        <v>39.145500651515796</v>
      </c>
      <c r="H33808" s="2">
        <v>1.6259065028265516</v>
      </c>
      <c r="I33808" s="2">
        <v>4.9621079878995609</v>
      </c>
    </row>
    <row r="33809" spans="2:9">
      <c r="B33809" s="2">
        <v>2039</v>
      </c>
      <c r="C33809" s="2" t="s">
        <v>82</v>
      </c>
      <c r="D33809" s="2" t="str">
        <f>CONCATENATE(EquipmentDetails[[#This Row],[Calendar Year]],EquipmentDetails[[#This Row],[Vehicle Category]])</f>
        <v>2039Crawler Tractor</v>
      </c>
      <c r="E33809" s="2" t="s">
        <v>31785</v>
      </c>
      <c r="F33809" s="2">
        <v>13.892685056110857</v>
      </c>
      <c r="G33809" s="2">
        <v>37.943414398399668</v>
      </c>
      <c r="H33809" s="2">
        <v>1.584106927909301</v>
      </c>
      <c r="I33809" s="2">
        <v>4.9591805461431493</v>
      </c>
    </row>
    <row r="33810" spans="2:9">
      <c r="B33810" s="2">
        <v>2040</v>
      </c>
      <c r="C33810" s="2" t="s">
        <v>82</v>
      </c>
      <c r="D33810" s="2" t="str">
        <f>CONCATENATE(EquipmentDetails[[#This Row],[Calendar Year]],EquipmentDetails[[#This Row],[Vehicle Category]])</f>
        <v>2040Crawler Tractor</v>
      </c>
      <c r="E33810" s="2" t="s">
        <v>31785</v>
      </c>
      <c r="F33810" s="2">
        <v>13.976586780463361</v>
      </c>
      <c r="G33810" s="2">
        <v>36.988660822702272</v>
      </c>
      <c r="H33810" s="2">
        <v>1.5507698512587393</v>
      </c>
      <c r="I33810" s="2">
        <v>4.9540672439389084</v>
      </c>
    </row>
    <row r="33811" spans="2:9">
      <c r="B33811" s="2">
        <v>2041</v>
      </c>
      <c r="C33811" s="2" t="s">
        <v>82</v>
      </c>
      <c r="D33811" s="2" t="str">
        <f>CONCATENATE(EquipmentDetails[[#This Row],[Calendar Year]],EquipmentDetails[[#This Row],[Vehicle Category]])</f>
        <v>2041Crawler Tractor</v>
      </c>
      <c r="E33811" s="2" t="s">
        <v>31785</v>
      </c>
      <c r="F33811" s="2">
        <v>14.051934554826323</v>
      </c>
      <c r="G33811" s="2">
        <v>36.131965130860053</v>
      </c>
      <c r="H33811" s="2">
        <v>1.5220900829375859</v>
      </c>
      <c r="I33811" s="2">
        <v>4.948779140908905</v>
      </c>
    </row>
    <row r="33812" spans="2:9">
      <c r="B33812" s="2">
        <v>2042</v>
      </c>
      <c r="C33812" s="2" t="s">
        <v>82</v>
      </c>
      <c r="D33812" s="2" t="str">
        <f>CONCATENATE(EquipmentDetails[[#This Row],[Calendar Year]],EquipmentDetails[[#This Row],[Vehicle Category]])</f>
        <v>2042Crawler Tractor</v>
      </c>
      <c r="E33812" s="2" t="s">
        <v>31785</v>
      </c>
      <c r="F33812" s="2">
        <v>14.11826192855748</v>
      </c>
      <c r="G33812" s="2">
        <v>35.43939343314743</v>
      </c>
      <c r="H33812" s="2">
        <v>1.4980881203373175</v>
      </c>
      <c r="I33812" s="2">
        <v>4.9436065943287177</v>
      </c>
    </row>
    <row r="33813" spans="2:9">
      <c r="B33813" s="2">
        <v>2043</v>
      </c>
      <c r="C33813" s="2" t="s">
        <v>82</v>
      </c>
      <c r="D33813" s="2" t="str">
        <f>CONCATENATE(EquipmentDetails[[#This Row],[Calendar Year]],EquipmentDetails[[#This Row],[Vehicle Category]])</f>
        <v>2043Crawler Tractor</v>
      </c>
      <c r="E33813" s="2" t="s">
        <v>31785</v>
      </c>
      <c r="F33813" s="2">
        <v>14.167927657997579</v>
      </c>
      <c r="G33813" s="2">
        <v>34.78312752514654</v>
      </c>
      <c r="H33813" s="2">
        <v>1.4748912009503505</v>
      </c>
      <c r="I33813" s="2">
        <v>4.9382295777563288</v>
      </c>
    </row>
    <row r="33814" spans="2:9">
      <c r="B33814" s="2">
        <v>2044</v>
      </c>
      <c r="C33814" s="2" t="s">
        <v>82</v>
      </c>
      <c r="D33814" s="2" t="str">
        <f>CONCATENATE(EquipmentDetails[[#This Row],[Calendar Year]],EquipmentDetails[[#This Row],[Vehicle Category]])</f>
        <v>2044Crawler Tractor</v>
      </c>
      <c r="E33814" s="2" t="s">
        <v>31785</v>
      </c>
      <c r="F33814" s="2">
        <v>14.169252524567964</v>
      </c>
      <c r="G33814" s="2">
        <v>34.120576310956238</v>
      </c>
      <c r="H33814" s="2">
        <v>1.4505525304086073</v>
      </c>
      <c r="I33814" s="2">
        <v>4.9337246594468356</v>
      </c>
    </row>
    <row r="33815" spans="2:9">
      <c r="B33815" s="2">
        <v>2045</v>
      </c>
      <c r="C33815" s="2" t="s">
        <v>82</v>
      </c>
      <c r="D33815" s="2" t="str">
        <f>CONCATENATE(EquipmentDetails[[#This Row],[Calendar Year]],EquipmentDetails[[#This Row],[Vehicle Category]])</f>
        <v>2045Crawler Tractor</v>
      </c>
      <c r="E33815" s="2" t="s">
        <v>31785</v>
      </c>
      <c r="F33815" s="2">
        <v>14.158718226809839</v>
      </c>
      <c r="G33815" s="2">
        <v>33.499743209524389</v>
      </c>
      <c r="H33815" s="2">
        <v>1.426282872499995</v>
      </c>
      <c r="I33815" s="2">
        <v>4.9278778777559413</v>
      </c>
    </row>
    <row r="33816" spans="2:9">
      <c r="B33816" s="2">
        <v>2046</v>
      </c>
      <c r="C33816" s="2" t="s">
        <v>82</v>
      </c>
      <c r="D33816" s="2" t="str">
        <f>CONCATENATE(EquipmentDetails[[#This Row],[Calendar Year]],EquipmentDetails[[#This Row],[Vehicle Category]])</f>
        <v>2046Crawler Tractor</v>
      </c>
      <c r="E33816" s="2" t="s">
        <v>31785</v>
      </c>
      <c r="F33816" s="2">
        <v>14.142774371715522</v>
      </c>
      <c r="G33816" s="2">
        <v>32.939662825319765</v>
      </c>
      <c r="H33816" s="2">
        <v>1.4036384697943927</v>
      </c>
      <c r="I33816" s="2">
        <v>4.9226288847047259</v>
      </c>
    </row>
    <row r="33817" spans="2:9">
      <c r="B33817" s="2">
        <v>2047</v>
      </c>
      <c r="C33817" s="2" t="s">
        <v>82</v>
      </c>
      <c r="D33817" s="2" t="str">
        <f>CONCATENATE(EquipmentDetails[[#This Row],[Calendar Year]],EquipmentDetails[[#This Row],[Vehicle Category]])</f>
        <v>2047Crawler Tractor</v>
      </c>
      <c r="E33817" s="2" t="s">
        <v>31785</v>
      </c>
      <c r="F33817" s="2">
        <v>14.104155368866426</v>
      </c>
      <c r="G33817" s="2">
        <v>32.409122657524577</v>
      </c>
      <c r="H33817" s="2">
        <v>1.3815876027813332</v>
      </c>
      <c r="I33817" s="2">
        <v>4.9185071928164286</v>
      </c>
    </row>
    <row r="33818" spans="2:9">
      <c r="B33818" s="2">
        <v>2048</v>
      </c>
      <c r="C33818" s="2" t="s">
        <v>82</v>
      </c>
      <c r="D33818" s="2" t="str">
        <f>CONCATENATE(EquipmentDetails[[#This Row],[Calendar Year]],EquipmentDetails[[#This Row],[Vehicle Category]])</f>
        <v>2048Crawler Tractor</v>
      </c>
      <c r="E33818" s="2" t="s">
        <v>31785</v>
      </c>
      <c r="F33818" s="2">
        <v>14.067584958010876</v>
      </c>
      <c r="G33818" s="2">
        <v>31.98499971316879</v>
      </c>
      <c r="H33818" s="2">
        <v>1.3624210361091338</v>
      </c>
      <c r="I33818" s="2">
        <v>4.9161811082698952</v>
      </c>
    </row>
    <row r="33819" spans="2:9">
      <c r="B33819" s="2">
        <v>2049</v>
      </c>
      <c r="C33819" s="2" t="s">
        <v>82</v>
      </c>
      <c r="D33819" s="2" t="str">
        <f>CONCATENATE(EquipmentDetails[[#This Row],[Calendar Year]],EquipmentDetails[[#This Row],[Vehicle Category]])</f>
        <v>2049Crawler Tractor</v>
      </c>
      <c r="E33819" s="2" t="s">
        <v>31785</v>
      </c>
      <c r="F33819" s="2">
        <v>14.023352302518511</v>
      </c>
      <c r="G33819" s="2">
        <v>31.473072459078637</v>
      </c>
      <c r="H33819" s="2">
        <v>1.3413025727914236</v>
      </c>
      <c r="I33819" s="2">
        <v>4.9141585214732526</v>
      </c>
    </row>
    <row r="33820" spans="2:9">
      <c r="B33820" s="2">
        <v>2050</v>
      </c>
      <c r="C33820" s="2" t="s">
        <v>82</v>
      </c>
      <c r="D33820" s="2" t="str">
        <f>CONCATENATE(EquipmentDetails[[#This Row],[Calendar Year]],EquipmentDetails[[#This Row],[Vehicle Category]])</f>
        <v>2050Crawler Tractor</v>
      </c>
      <c r="E33820" s="2" t="s">
        <v>31785</v>
      </c>
      <c r="F33820" s="2">
        <v>13.980722176788975</v>
      </c>
      <c r="G33820" s="2">
        <v>30.964584330705204</v>
      </c>
      <c r="H33820" s="2">
        <v>1.3213387605896136</v>
      </c>
      <c r="I33820" s="2">
        <v>4.9123038014856775</v>
      </c>
    </row>
    <row r="33821" spans="2:9">
      <c r="B33821" s="2">
        <v>2024</v>
      </c>
      <c r="C33821" s="2" t="s">
        <v>31777</v>
      </c>
      <c r="D33821" s="2" t="str">
        <f>CONCATENATE(EquipmentDetails[[#This Row],[Calendar Year]],EquipmentDetails[[#This Row],[Vehicle Category]])</f>
        <v>2024Excavator</v>
      </c>
      <c r="E33821" s="2" t="s">
        <v>31785</v>
      </c>
      <c r="F33821" s="2">
        <v>12.477626387597329</v>
      </c>
      <c r="G33821" s="2">
        <v>98.511699876614983</v>
      </c>
      <c r="H33821" s="2">
        <v>3.5474871651341333</v>
      </c>
      <c r="I33821" s="2">
        <v>2.9630786458875451</v>
      </c>
    </row>
    <row r="33822" spans="2:9">
      <c r="B33822" s="2">
        <v>2025</v>
      </c>
      <c r="C33822" s="2" t="s">
        <v>31777</v>
      </c>
      <c r="D33822" s="2" t="str">
        <f>CONCATENATE(EquipmentDetails[[#This Row],[Calendar Year]],EquipmentDetails[[#This Row],[Vehicle Category]])</f>
        <v>2025Excavator</v>
      </c>
      <c r="E33822" s="2" t="s">
        <v>31785</v>
      </c>
      <c r="F33822" s="2">
        <v>12.266066432902127</v>
      </c>
      <c r="G33822" s="2">
        <v>91.155615351614415</v>
      </c>
      <c r="H33822" s="2">
        <v>3.2926657963790511</v>
      </c>
      <c r="I33822" s="2">
        <v>2.9668738917363404</v>
      </c>
    </row>
    <row r="33823" spans="2:9">
      <c r="B33823" s="2">
        <v>2026</v>
      </c>
      <c r="C33823" s="2" t="s">
        <v>31777</v>
      </c>
      <c r="D33823" s="2" t="str">
        <f>CONCATENATE(EquipmentDetails[[#This Row],[Calendar Year]],EquipmentDetails[[#This Row],[Vehicle Category]])</f>
        <v>2026Excavator</v>
      </c>
      <c r="E33823" s="2" t="s">
        <v>31785</v>
      </c>
      <c r="F33823" s="2">
        <v>11.796935262103466</v>
      </c>
      <c r="G33823" s="2">
        <v>80.799749850386618</v>
      </c>
      <c r="H33823" s="2">
        <v>2.9145175693694623</v>
      </c>
      <c r="I33823" s="2">
        <v>2.9632268760770382</v>
      </c>
    </row>
    <row r="33824" spans="2:9">
      <c r="B33824" s="2">
        <v>2027</v>
      </c>
      <c r="C33824" s="2" t="s">
        <v>31777</v>
      </c>
      <c r="D33824" s="2" t="str">
        <f>CONCATENATE(EquipmentDetails[[#This Row],[Calendar Year]],EquipmentDetails[[#This Row],[Vehicle Category]])</f>
        <v>2027Excavator</v>
      </c>
      <c r="E33824" s="2" t="s">
        <v>31785</v>
      </c>
      <c r="F33824" s="2">
        <v>11.664767037523392</v>
      </c>
      <c r="G33824" s="2">
        <v>75.249995117849892</v>
      </c>
      <c r="H33824" s="2">
        <v>2.7118330362059186</v>
      </c>
      <c r="I33824" s="2">
        <v>2.9667521679259816</v>
      </c>
    </row>
    <row r="33825" spans="2:9">
      <c r="B33825" s="2">
        <v>2028</v>
      </c>
      <c r="C33825" s="2" t="s">
        <v>31777</v>
      </c>
      <c r="D33825" s="2" t="str">
        <f>CONCATENATE(EquipmentDetails[[#This Row],[Calendar Year]],EquipmentDetails[[#This Row],[Vehicle Category]])</f>
        <v>2028Excavator</v>
      </c>
      <c r="E33825" s="2" t="s">
        <v>31785</v>
      </c>
      <c r="F33825" s="2">
        <v>11.053846911992842</v>
      </c>
      <c r="G33825" s="2">
        <v>64.093066206490249</v>
      </c>
      <c r="H33825" s="2">
        <v>2.2523894521657506</v>
      </c>
      <c r="I33825" s="2">
        <v>2.971512720937997</v>
      </c>
    </row>
    <row r="33826" spans="2:9">
      <c r="B33826" s="2">
        <v>2029</v>
      </c>
      <c r="C33826" s="2" t="s">
        <v>31777</v>
      </c>
      <c r="D33826" s="2" t="str">
        <f>CONCATENATE(EquipmentDetails[[#This Row],[Calendar Year]],EquipmentDetails[[#This Row],[Vehicle Category]])</f>
        <v>2029Excavator</v>
      </c>
      <c r="E33826" s="2" t="s">
        <v>31785</v>
      </c>
      <c r="F33826" s="2">
        <v>11.012531956893293</v>
      </c>
      <c r="G33826" s="2">
        <v>60.455733302493748</v>
      </c>
      <c r="H33826" s="2">
        <v>2.1060828975377195</v>
      </c>
      <c r="I33826" s="2">
        <v>2.9757011698167939</v>
      </c>
    </row>
    <row r="33827" spans="2:9">
      <c r="B33827" s="2">
        <v>2030</v>
      </c>
      <c r="C33827" s="2" t="s">
        <v>31777</v>
      </c>
      <c r="D33827" s="2" t="str">
        <f>CONCATENATE(EquipmentDetails[[#This Row],[Calendar Year]],EquipmentDetails[[#This Row],[Vehicle Category]])</f>
        <v>2030Excavator</v>
      </c>
      <c r="E33827" s="2" t="s">
        <v>31785</v>
      </c>
      <c r="F33827" s="2">
        <v>10.75521482064064</v>
      </c>
      <c r="G33827" s="2">
        <v>54.577458316054667</v>
      </c>
      <c r="H33827" s="2">
        <v>1.8842778418384976</v>
      </c>
      <c r="I33827" s="2">
        <v>2.9851921585840651</v>
      </c>
    </row>
    <row r="33828" spans="2:9">
      <c r="B33828" s="2">
        <v>2031</v>
      </c>
      <c r="C33828" s="2" t="s">
        <v>31777</v>
      </c>
      <c r="D33828" s="2" t="str">
        <f>CONCATENATE(EquipmentDetails[[#This Row],[Calendar Year]],EquipmentDetails[[#This Row],[Vehicle Category]])</f>
        <v>2031Excavator</v>
      </c>
      <c r="E33828" s="2" t="s">
        <v>31785</v>
      </c>
      <c r="F33828" s="2">
        <v>10.777486490086007</v>
      </c>
      <c r="G33828" s="2">
        <v>52.081496185054455</v>
      </c>
      <c r="H33828" s="2">
        <v>1.7765071871257394</v>
      </c>
      <c r="I33828" s="2">
        <v>2.9876370013139568</v>
      </c>
    </row>
    <row r="33829" spans="2:9">
      <c r="B33829" s="2">
        <v>2032</v>
      </c>
      <c r="C33829" s="2" t="s">
        <v>31777</v>
      </c>
      <c r="D33829" s="2" t="str">
        <f>CONCATENATE(EquipmentDetails[[#This Row],[Calendar Year]],EquipmentDetails[[#This Row],[Vehicle Category]])</f>
        <v>2032Excavator</v>
      </c>
      <c r="E33829" s="2" t="s">
        <v>31785</v>
      </c>
      <c r="F33829" s="2">
        <v>10.699851702175385</v>
      </c>
      <c r="G33829" s="2">
        <v>48.591358793224366</v>
      </c>
      <c r="H33829" s="2">
        <v>1.6192356749623189</v>
      </c>
      <c r="I33829" s="2">
        <v>3.0077233330189386</v>
      </c>
    </row>
    <row r="33830" spans="2:9">
      <c r="B33830" s="2">
        <v>2033</v>
      </c>
      <c r="C33830" s="2" t="s">
        <v>31777</v>
      </c>
      <c r="D33830" s="2" t="str">
        <f>CONCATENATE(EquipmentDetails[[#This Row],[Calendar Year]],EquipmentDetails[[#This Row],[Vehicle Category]])</f>
        <v>2033Excavator</v>
      </c>
      <c r="E33830" s="2" t="s">
        <v>31785</v>
      </c>
      <c r="F33830" s="2">
        <v>10.717020656287653</v>
      </c>
      <c r="G33830" s="2">
        <v>46.718422524345783</v>
      </c>
      <c r="H33830" s="2">
        <v>1.5317758182266459</v>
      </c>
      <c r="I33830" s="2">
        <v>3.0052492062901526</v>
      </c>
    </row>
    <row r="33831" spans="2:9">
      <c r="B33831" s="2">
        <v>2034</v>
      </c>
      <c r="C33831" s="2" t="s">
        <v>31777</v>
      </c>
      <c r="D33831" s="2" t="str">
        <f>CONCATENATE(EquipmentDetails[[#This Row],[Calendar Year]],EquipmentDetails[[#This Row],[Vehicle Category]])</f>
        <v>2034Excavator</v>
      </c>
      <c r="E33831" s="2" t="s">
        <v>31785</v>
      </c>
      <c r="F33831" s="2">
        <v>10.741130234534307</v>
      </c>
      <c r="G33831" s="2">
        <v>45.032684472011702</v>
      </c>
      <c r="H33831" s="2">
        <v>1.4502452010610727</v>
      </c>
      <c r="I33831" s="2">
        <v>3.0032505743401994</v>
      </c>
    </row>
    <row r="33832" spans="2:9">
      <c r="B33832" s="2">
        <v>2035</v>
      </c>
      <c r="C33832" s="2" t="s">
        <v>31777</v>
      </c>
      <c r="D33832" s="2" t="str">
        <f>CONCATENATE(EquipmentDetails[[#This Row],[Calendar Year]],EquipmentDetails[[#This Row],[Vehicle Category]])</f>
        <v>2035Excavator</v>
      </c>
      <c r="E33832" s="2" t="s">
        <v>31785</v>
      </c>
      <c r="F33832" s="2">
        <v>10.772457820921741</v>
      </c>
      <c r="G33832" s="2">
        <v>43.544503143951374</v>
      </c>
      <c r="H33832" s="2">
        <v>1.375866918313587</v>
      </c>
      <c r="I33832" s="2">
        <v>3.0017371417868235</v>
      </c>
    </row>
    <row r="33833" spans="2:9">
      <c r="B33833" s="2">
        <v>2036</v>
      </c>
      <c r="C33833" s="2" t="s">
        <v>31777</v>
      </c>
      <c r="D33833" s="2" t="str">
        <f>CONCATENATE(EquipmentDetails[[#This Row],[Calendar Year]],EquipmentDetails[[#This Row],[Vehicle Category]])</f>
        <v>2036Excavator</v>
      </c>
      <c r="E33833" s="2" t="s">
        <v>31785</v>
      </c>
      <c r="F33833" s="2">
        <v>10.624769152080127</v>
      </c>
      <c r="G33833" s="2">
        <v>40.343745684154918</v>
      </c>
      <c r="H33833" s="2">
        <v>1.1967536752832197</v>
      </c>
      <c r="I33833" s="2">
        <v>3.0012919643341749</v>
      </c>
    </row>
    <row r="33834" spans="2:9">
      <c r="B33834" s="2">
        <v>2037</v>
      </c>
      <c r="C33834" s="2" t="s">
        <v>31777</v>
      </c>
      <c r="D33834" s="2" t="str">
        <f>CONCATENATE(EquipmentDetails[[#This Row],[Calendar Year]],EquipmentDetails[[#This Row],[Vehicle Category]])</f>
        <v>2037Excavator</v>
      </c>
      <c r="E33834" s="2" t="s">
        <v>31785</v>
      </c>
      <c r="F33834" s="2">
        <v>10.661297699916146</v>
      </c>
      <c r="G33834" s="2">
        <v>39.3124692320457</v>
      </c>
      <c r="H33834" s="2">
        <v>1.145570881797928</v>
      </c>
      <c r="I33834" s="2">
        <v>3.0011971305802003</v>
      </c>
    </row>
    <row r="33835" spans="2:9">
      <c r="B33835" s="2">
        <v>2038</v>
      </c>
      <c r="C33835" s="2" t="s">
        <v>31777</v>
      </c>
      <c r="D33835" s="2" t="str">
        <f>CONCATENATE(EquipmentDetails[[#This Row],[Calendar Year]],EquipmentDetails[[#This Row],[Vehicle Category]])</f>
        <v>2038Excavator</v>
      </c>
      <c r="E33835" s="2" t="s">
        <v>31785</v>
      </c>
      <c r="F33835" s="2">
        <v>10.684040777630221</v>
      </c>
      <c r="G33835" s="2">
        <v>38.385566042606577</v>
      </c>
      <c r="H33835" s="2">
        <v>1.0985116235327865</v>
      </c>
      <c r="I33835" s="2">
        <v>3.0000608509042399</v>
      </c>
    </row>
    <row r="33836" spans="2:9">
      <c r="B33836" s="2">
        <v>2039</v>
      </c>
      <c r="C33836" s="2" t="s">
        <v>31777</v>
      </c>
      <c r="D33836" s="2" t="str">
        <f>CONCATENATE(EquipmentDetails[[#This Row],[Calendar Year]],EquipmentDetails[[#This Row],[Vehicle Category]])</f>
        <v>2039Excavator</v>
      </c>
      <c r="E33836" s="2" t="s">
        <v>31785</v>
      </c>
      <c r="F33836" s="2">
        <v>10.701362054924097</v>
      </c>
      <c r="G33836" s="2">
        <v>37.585450824382363</v>
      </c>
      <c r="H33836" s="2">
        <v>1.0566456809097002</v>
      </c>
      <c r="I33836" s="2">
        <v>2.9989816391565864</v>
      </c>
    </row>
    <row r="33837" spans="2:9">
      <c r="B33837" s="2">
        <v>2040</v>
      </c>
      <c r="C33837" s="2" t="s">
        <v>31777</v>
      </c>
      <c r="D33837" s="2" t="str">
        <f>CONCATENATE(EquipmentDetails[[#This Row],[Calendar Year]],EquipmentDetails[[#This Row],[Vehicle Category]])</f>
        <v>2040Excavator</v>
      </c>
      <c r="E33837" s="2" t="s">
        <v>31785</v>
      </c>
      <c r="F33837" s="2">
        <v>10.718396620879613</v>
      </c>
      <c r="G33837" s="2">
        <v>36.928910925434536</v>
      </c>
      <c r="H33837" s="2">
        <v>1.0211693614652664</v>
      </c>
      <c r="I33837" s="2">
        <v>2.9981382953316618</v>
      </c>
    </row>
    <row r="33838" spans="2:9">
      <c r="B33838" s="2">
        <v>2041</v>
      </c>
      <c r="C33838" s="2" t="s">
        <v>31777</v>
      </c>
      <c r="D33838" s="2" t="str">
        <f>CONCATENATE(EquipmentDetails[[#This Row],[Calendar Year]],EquipmentDetails[[#This Row],[Vehicle Category]])</f>
        <v>2041Excavator</v>
      </c>
      <c r="E33838" s="2" t="s">
        <v>31785</v>
      </c>
      <c r="F33838" s="2">
        <v>10.736395787304369</v>
      </c>
      <c r="G33838" s="2">
        <v>36.383597096400962</v>
      </c>
      <c r="H33838" s="2">
        <v>0.99137214646754457</v>
      </c>
      <c r="I33838" s="2">
        <v>2.9970904261667615</v>
      </c>
    </row>
    <row r="33839" spans="2:9">
      <c r="B33839" s="2">
        <v>2042</v>
      </c>
      <c r="C33839" s="2" t="s">
        <v>31777</v>
      </c>
      <c r="D33839" s="2" t="str">
        <f>CONCATENATE(EquipmentDetails[[#This Row],[Calendar Year]],EquipmentDetails[[#This Row],[Vehicle Category]])</f>
        <v>2042Excavator</v>
      </c>
      <c r="E33839" s="2" t="s">
        <v>31785</v>
      </c>
      <c r="F33839" s="2">
        <v>10.756736169125636</v>
      </c>
      <c r="G33839" s="2">
        <v>35.93257181780497</v>
      </c>
      <c r="H33839" s="2">
        <v>0.96662980548118016</v>
      </c>
      <c r="I33839" s="2">
        <v>2.9963303539357034</v>
      </c>
    </row>
    <row r="33840" spans="2:9">
      <c r="B33840" s="2">
        <v>2043</v>
      </c>
      <c r="C33840" s="2" t="s">
        <v>31777</v>
      </c>
      <c r="D33840" s="2" t="str">
        <f>CONCATENATE(EquipmentDetails[[#This Row],[Calendar Year]],EquipmentDetails[[#This Row],[Vehicle Category]])</f>
        <v>2043Excavator</v>
      </c>
      <c r="E33840" s="2" t="s">
        <v>31785</v>
      </c>
      <c r="F33840" s="2">
        <v>10.779231443069243</v>
      </c>
      <c r="G33840" s="2">
        <v>35.558261927771376</v>
      </c>
      <c r="H33840" s="2">
        <v>0.94600228830310462</v>
      </c>
      <c r="I33840" s="2">
        <v>2.9952832130860223</v>
      </c>
    </row>
    <row r="33841" spans="2:9">
      <c r="B33841" s="2">
        <v>2044</v>
      </c>
      <c r="C33841" s="2" t="s">
        <v>31777</v>
      </c>
      <c r="D33841" s="2" t="str">
        <f>CONCATENATE(EquipmentDetails[[#This Row],[Calendar Year]],EquipmentDetails[[#This Row],[Vehicle Category]])</f>
        <v>2044Excavator</v>
      </c>
      <c r="E33841" s="2" t="s">
        <v>31785</v>
      </c>
      <c r="F33841" s="2">
        <v>10.777892412644944</v>
      </c>
      <c r="G33841" s="2">
        <v>35.21754143338007</v>
      </c>
      <c r="H33841" s="2">
        <v>0.92771020637041579</v>
      </c>
      <c r="I33841" s="2">
        <v>2.994387636104249</v>
      </c>
    </row>
    <row r="33842" spans="2:9">
      <c r="B33842" s="2">
        <v>2045</v>
      </c>
      <c r="C33842" s="2" t="s">
        <v>31777</v>
      </c>
      <c r="D33842" s="2" t="str">
        <f>CONCATENATE(EquipmentDetails[[#This Row],[Calendar Year]],EquipmentDetails[[#This Row],[Vehicle Category]])</f>
        <v>2045Excavator</v>
      </c>
      <c r="E33842" s="2" t="s">
        <v>31785</v>
      </c>
      <c r="F33842" s="2">
        <v>10.780823943040012</v>
      </c>
      <c r="G33842" s="2">
        <v>34.905750651057176</v>
      </c>
      <c r="H33842" s="2">
        <v>0.9121086538971882</v>
      </c>
      <c r="I33842" s="2">
        <v>2.9927749877358116</v>
      </c>
    </row>
    <row r="33843" spans="2:9">
      <c r="B33843" s="2">
        <v>2046</v>
      </c>
      <c r="C33843" s="2" t="s">
        <v>31777</v>
      </c>
      <c r="D33843" s="2" t="str">
        <f>CONCATENATE(EquipmentDetails[[#This Row],[Calendar Year]],EquipmentDetails[[#This Row],[Vehicle Category]])</f>
        <v>2046Excavator</v>
      </c>
      <c r="E33843" s="2" t="s">
        <v>31785</v>
      </c>
      <c r="F33843" s="2">
        <v>10.787894015222347</v>
      </c>
      <c r="G33843" s="2">
        <v>34.628686188924576</v>
      </c>
      <c r="H33843" s="2">
        <v>0.89873577006134453</v>
      </c>
      <c r="I33843" s="2">
        <v>2.9914735329452768</v>
      </c>
    </row>
    <row r="33844" spans="2:9">
      <c r="B33844" s="2">
        <v>2047</v>
      </c>
      <c r="C33844" s="2" t="s">
        <v>31777</v>
      </c>
      <c r="D33844" s="2" t="str">
        <f>CONCATENATE(EquipmentDetails[[#This Row],[Calendar Year]],EquipmentDetails[[#This Row],[Vehicle Category]])</f>
        <v>2047Excavator</v>
      </c>
      <c r="E33844" s="2" t="s">
        <v>31785</v>
      </c>
      <c r="F33844" s="2">
        <v>10.780053660816758</v>
      </c>
      <c r="G33844" s="2">
        <v>34.345620636264123</v>
      </c>
      <c r="H33844" s="2">
        <v>0.88564538856640396</v>
      </c>
      <c r="I33844" s="2">
        <v>2.9912309956513417</v>
      </c>
    </row>
    <row r="33845" spans="2:9">
      <c r="B33845" s="2">
        <v>2048</v>
      </c>
      <c r="C33845" s="2" t="s">
        <v>31777</v>
      </c>
      <c r="D33845" s="2" t="str">
        <f>CONCATENATE(EquipmentDetails[[#This Row],[Calendar Year]],EquipmentDetails[[#This Row],[Vehicle Category]])</f>
        <v>2048Excavator</v>
      </c>
      <c r="E33845" s="2" t="s">
        <v>31785</v>
      </c>
      <c r="F33845" s="2">
        <v>10.778241448811722</v>
      </c>
      <c r="G33845" s="2">
        <v>34.12336066921435</v>
      </c>
      <c r="H33845" s="2">
        <v>0.87488785162964644</v>
      </c>
      <c r="I33845" s="2">
        <v>2.9919184030802897</v>
      </c>
    </row>
    <row r="33846" spans="2:9">
      <c r="B33846" s="2">
        <v>2049</v>
      </c>
      <c r="C33846" s="2" t="s">
        <v>31777</v>
      </c>
      <c r="D33846" s="2" t="str">
        <f>CONCATENATE(EquipmentDetails[[#This Row],[Calendar Year]],EquipmentDetails[[#This Row],[Vehicle Category]])</f>
        <v>2049Excavator</v>
      </c>
      <c r="E33846" s="2" t="s">
        <v>31785</v>
      </c>
      <c r="F33846" s="2">
        <v>10.77959675092279</v>
      </c>
      <c r="G33846" s="2">
        <v>33.916156769964985</v>
      </c>
      <c r="H33846" s="2">
        <v>0.86553348945503594</v>
      </c>
      <c r="I33846" s="2">
        <v>2.9934812108463844</v>
      </c>
    </row>
    <row r="33847" spans="2:9">
      <c r="B33847" s="2">
        <v>2050</v>
      </c>
      <c r="C33847" s="2" t="s">
        <v>31777</v>
      </c>
      <c r="D33847" s="2" t="str">
        <f>CONCATENATE(EquipmentDetails[[#This Row],[Calendar Year]],EquipmentDetails[[#This Row],[Vehicle Category]])</f>
        <v>2050Excavator</v>
      </c>
      <c r="E33847" s="2" t="s">
        <v>31785</v>
      </c>
      <c r="F33847" s="2">
        <v>10.780235897690613</v>
      </c>
      <c r="G33847" s="2">
        <v>33.705444810411677</v>
      </c>
      <c r="H33847" s="2">
        <v>0.85661392408279469</v>
      </c>
      <c r="I33847" s="2">
        <v>2.9948840010208011</v>
      </c>
    </row>
    <row r="33848" spans="2:9">
      <c r="B33848" s="2">
        <v>2024</v>
      </c>
      <c r="C33848" s="2" t="s">
        <v>31778</v>
      </c>
      <c r="D33848" s="2" t="str">
        <f>CONCATENATE(EquipmentDetails[[#This Row],[Calendar Year]],EquipmentDetails[[#This Row],[Vehicle Category]])</f>
        <v>2024Skid Steer Loader</v>
      </c>
      <c r="E33848" s="2" t="s">
        <v>31785</v>
      </c>
      <c r="F33848" s="2">
        <v>7.8511041023730801</v>
      </c>
      <c r="G33848" s="2">
        <v>76.270139018396989</v>
      </c>
      <c r="H33848" s="2">
        <v>2.498962529237414</v>
      </c>
      <c r="I33848" s="2">
        <v>1.5133618486704734</v>
      </c>
    </row>
    <row r="33849" spans="2:9">
      <c r="B33849" s="2">
        <v>2025</v>
      </c>
      <c r="C33849" s="2" t="s">
        <v>31778</v>
      </c>
      <c r="D33849" s="2" t="str">
        <f>CONCATENATE(EquipmentDetails[[#This Row],[Calendar Year]],EquipmentDetails[[#This Row],[Vehicle Category]])</f>
        <v>2025Skid Steer Loader</v>
      </c>
      <c r="E33849" s="2" t="s">
        <v>31785</v>
      </c>
      <c r="F33849" s="2">
        <v>7.6897333993090333</v>
      </c>
      <c r="G33849" s="2">
        <v>74.149067800769728</v>
      </c>
      <c r="H33849" s="2">
        <v>2.3633531966134176</v>
      </c>
      <c r="I33849" s="2">
        <v>1.5127252153901145</v>
      </c>
    </row>
    <row r="33850" spans="2:9">
      <c r="B33850" s="2">
        <v>2026</v>
      </c>
      <c r="C33850" s="2" t="s">
        <v>31778</v>
      </c>
      <c r="D33850" s="2" t="str">
        <f>CONCATENATE(EquipmentDetails[[#This Row],[Calendar Year]],EquipmentDetails[[#This Row],[Vehicle Category]])</f>
        <v>2026Skid Steer Loader</v>
      </c>
      <c r="E33850" s="2" t="s">
        <v>31785</v>
      </c>
      <c r="F33850" s="2">
        <v>7.4698207153561915</v>
      </c>
      <c r="G33850" s="2">
        <v>71.627490754689305</v>
      </c>
      <c r="H33850" s="2">
        <v>2.2003656480751039</v>
      </c>
      <c r="I33850" s="2">
        <v>1.5233721928994168</v>
      </c>
    </row>
    <row r="33851" spans="2:9">
      <c r="B33851" s="2">
        <v>2027</v>
      </c>
      <c r="C33851" s="2" t="s">
        <v>31778</v>
      </c>
      <c r="D33851" s="2" t="str">
        <f>CONCATENATE(EquipmentDetails[[#This Row],[Calendar Year]],EquipmentDetails[[#This Row],[Vehicle Category]])</f>
        <v>2027Skid Steer Loader</v>
      </c>
      <c r="E33851" s="2" t="s">
        <v>31785</v>
      </c>
      <c r="F33851" s="2">
        <v>7.3532623087925035</v>
      </c>
      <c r="G33851" s="2">
        <v>69.557739176465191</v>
      </c>
      <c r="H33851" s="2">
        <v>2.0679775015131909</v>
      </c>
      <c r="I33851" s="2">
        <v>1.521325504698521</v>
      </c>
    </row>
    <row r="33852" spans="2:9">
      <c r="B33852" s="2">
        <v>2028</v>
      </c>
      <c r="C33852" s="2" t="s">
        <v>31778</v>
      </c>
      <c r="D33852" s="2" t="str">
        <f>CONCATENATE(EquipmentDetails[[#This Row],[Calendar Year]],EquipmentDetails[[#This Row],[Vehicle Category]])</f>
        <v>2028Skid Steer Loader</v>
      </c>
      <c r="E33852" s="2" t="s">
        <v>31785</v>
      </c>
      <c r="F33852" s="2">
        <v>7.0691220661252672</v>
      </c>
      <c r="G33852" s="2">
        <v>66.793699139632992</v>
      </c>
      <c r="H33852" s="2">
        <v>1.8496025666337845</v>
      </c>
      <c r="I33852" s="2">
        <v>1.5573446224045029</v>
      </c>
    </row>
    <row r="33853" spans="2:9">
      <c r="B33853" s="2">
        <v>2029</v>
      </c>
      <c r="C33853" s="2" t="s">
        <v>31778</v>
      </c>
      <c r="D33853" s="2" t="str">
        <f>CONCATENATE(EquipmentDetails[[#This Row],[Calendar Year]],EquipmentDetails[[#This Row],[Vehicle Category]])</f>
        <v>2029Skid Steer Loader</v>
      </c>
      <c r="E33853" s="2" t="s">
        <v>31785</v>
      </c>
      <c r="F33853" s="2">
        <v>7.0177825529590399</v>
      </c>
      <c r="G33853" s="2">
        <v>65.171675778716931</v>
      </c>
      <c r="H33853" s="2">
        <v>1.7306049949482147</v>
      </c>
      <c r="I33853" s="2">
        <v>1.5522492268550234</v>
      </c>
    </row>
    <row r="33854" spans="2:9">
      <c r="B33854" s="2">
        <v>2030</v>
      </c>
      <c r="C33854" s="2" t="s">
        <v>31778</v>
      </c>
      <c r="D33854" s="2" t="str">
        <f>CONCATENATE(EquipmentDetails[[#This Row],[Calendar Year]],EquipmentDetails[[#This Row],[Vehicle Category]])</f>
        <v>2030Skid Steer Loader</v>
      </c>
      <c r="E33854" s="2" t="s">
        <v>31785</v>
      </c>
      <c r="F33854" s="2">
        <v>6.8051057296604114</v>
      </c>
      <c r="G33854" s="2">
        <v>62.880711906266527</v>
      </c>
      <c r="H33854" s="2">
        <v>1.5591165688315454</v>
      </c>
      <c r="I33854" s="2">
        <v>1.5819186012102191</v>
      </c>
    </row>
    <row r="33855" spans="2:9">
      <c r="B33855" s="2">
        <v>2031</v>
      </c>
      <c r="C33855" s="2" t="s">
        <v>31778</v>
      </c>
      <c r="D33855" s="2" t="str">
        <f>CONCATENATE(EquipmentDetails[[#This Row],[Calendar Year]],EquipmentDetails[[#This Row],[Vehicle Category]])</f>
        <v>2031Skid Steer Loader</v>
      </c>
      <c r="E33855" s="2" t="s">
        <v>31785</v>
      </c>
      <c r="F33855" s="2">
        <v>6.8332114186362052</v>
      </c>
      <c r="G33855" s="2">
        <v>61.800686907307792</v>
      </c>
      <c r="H33855" s="2">
        <v>1.4713099500672682</v>
      </c>
      <c r="I33855" s="2">
        <v>1.5766915071534844</v>
      </c>
    </row>
    <row r="33856" spans="2:9">
      <c r="B33856" s="2">
        <v>2032</v>
      </c>
      <c r="C33856" s="2" t="s">
        <v>31778</v>
      </c>
      <c r="D33856" s="2" t="str">
        <f>CONCATENATE(EquipmentDetails[[#This Row],[Calendar Year]],EquipmentDetails[[#This Row],[Vehicle Category]])</f>
        <v>2032Skid Steer Loader</v>
      </c>
      <c r="E33856" s="2" t="s">
        <v>31785</v>
      </c>
      <c r="F33856" s="2">
        <v>6.7923986750798999</v>
      </c>
      <c r="G33856" s="2">
        <v>59.773044228759453</v>
      </c>
      <c r="H33856" s="2">
        <v>1.3169137884084174</v>
      </c>
      <c r="I33856" s="2">
        <v>1.6166795574769168</v>
      </c>
    </row>
    <row r="33857" spans="2:9">
      <c r="B33857" s="2">
        <v>2033</v>
      </c>
      <c r="C33857" s="2" t="s">
        <v>31778</v>
      </c>
      <c r="D33857" s="2" t="str">
        <f>CONCATENATE(EquipmentDetails[[#This Row],[Calendar Year]],EquipmentDetails[[#This Row],[Vehicle Category]])</f>
        <v>2033Skid Steer Loader</v>
      </c>
      <c r="E33857" s="2" t="s">
        <v>31785</v>
      </c>
      <c r="F33857" s="2">
        <v>6.8192158237286025</v>
      </c>
      <c r="G33857" s="2">
        <v>59.053047095552877</v>
      </c>
      <c r="H33857" s="2">
        <v>1.248228337906506</v>
      </c>
      <c r="I33857" s="2">
        <v>1.607071160857332</v>
      </c>
    </row>
    <row r="33858" spans="2:9">
      <c r="B33858" s="2">
        <v>2034</v>
      </c>
      <c r="C33858" s="2" t="s">
        <v>31778</v>
      </c>
      <c r="D33858" s="2" t="str">
        <f>CONCATENATE(EquipmentDetails[[#This Row],[Calendar Year]],EquipmentDetails[[#This Row],[Vehicle Category]])</f>
        <v>2034Skid Steer Loader</v>
      </c>
      <c r="E33858" s="2" t="s">
        <v>31785</v>
      </c>
      <c r="F33858" s="2">
        <v>6.840762111676213</v>
      </c>
      <c r="G33858" s="2">
        <v>58.368691294418383</v>
      </c>
      <c r="H33858" s="2">
        <v>1.1808781530710151</v>
      </c>
      <c r="I33858" s="2">
        <v>1.6002226822429328</v>
      </c>
    </row>
    <row r="33859" spans="2:9">
      <c r="B33859" s="2">
        <v>2035</v>
      </c>
      <c r="C33859" s="2" t="s">
        <v>31778</v>
      </c>
      <c r="D33859" s="2" t="str">
        <f>CONCATENATE(EquipmentDetails[[#This Row],[Calendar Year]],EquipmentDetails[[#This Row],[Vehicle Category]])</f>
        <v>2035Skid Steer Loader</v>
      </c>
      <c r="E33859" s="2" t="s">
        <v>31785</v>
      </c>
      <c r="F33859" s="2">
        <v>6.8579388977516835</v>
      </c>
      <c r="G33859" s="2">
        <v>57.737417800617088</v>
      </c>
      <c r="H33859" s="2">
        <v>1.1165043613270997</v>
      </c>
      <c r="I33859" s="2">
        <v>1.5958024950164</v>
      </c>
    </row>
    <row r="33860" spans="2:9">
      <c r="B33860" s="2">
        <v>2036</v>
      </c>
      <c r="C33860" s="2" t="s">
        <v>31778</v>
      </c>
      <c r="D33860" s="2" t="str">
        <f>CONCATENATE(EquipmentDetails[[#This Row],[Calendar Year]],EquipmentDetails[[#This Row],[Vehicle Category]])</f>
        <v>2036Skid Steer Loader</v>
      </c>
      <c r="E33860" s="2" t="s">
        <v>31785</v>
      </c>
      <c r="F33860" s="2">
        <v>6.7286369514547433</v>
      </c>
      <c r="G33860" s="2">
        <v>56.498625374074102</v>
      </c>
      <c r="H33860" s="2">
        <v>0.98929293538244789</v>
      </c>
      <c r="I33860" s="2">
        <v>1.5928078868016333</v>
      </c>
    </row>
    <row r="33861" spans="2:9">
      <c r="B33861" s="2">
        <v>2037</v>
      </c>
      <c r="C33861" s="2" t="s">
        <v>31778</v>
      </c>
      <c r="D33861" s="2" t="str">
        <f>CONCATENATE(EquipmentDetails[[#This Row],[Calendar Year]],EquipmentDetails[[#This Row],[Vehicle Category]])</f>
        <v>2037Skid Steer Loader</v>
      </c>
      <c r="E33861" s="2" t="s">
        <v>31785</v>
      </c>
      <c r="F33861" s="2">
        <v>6.7425146097773716</v>
      </c>
      <c r="G33861" s="2">
        <v>56.009867422344335</v>
      </c>
      <c r="H33861" s="2">
        <v>0.93817901193944586</v>
      </c>
      <c r="I33861" s="2">
        <v>1.5902962562917451</v>
      </c>
    </row>
    <row r="33862" spans="2:9">
      <c r="B33862" s="2">
        <v>2038</v>
      </c>
      <c r="C33862" s="2" t="s">
        <v>31778</v>
      </c>
      <c r="D33862" s="2" t="str">
        <f>CONCATENATE(EquipmentDetails[[#This Row],[Calendar Year]],EquipmentDetails[[#This Row],[Vehicle Category]])</f>
        <v>2038Skid Steer Loader</v>
      </c>
      <c r="E33862" s="2" t="s">
        <v>31785</v>
      </c>
      <c r="F33862" s="2">
        <v>6.7410277268586514</v>
      </c>
      <c r="G33862" s="2">
        <v>55.53930742655681</v>
      </c>
      <c r="H33862" s="2">
        <v>0.88908835086566773</v>
      </c>
      <c r="I33862" s="2">
        <v>1.5864553110796418</v>
      </c>
    </row>
    <row r="33863" spans="2:9">
      <c r="B33863" s="2">
        <v>2039</v>
      </c>
      <c r="C33863" s="2" t="s">
        <v>31778</v>
      </c>
      <c r="D33863" s="2" t="str">
        <f>CONCATENATE(EquipmentDetails[[#This Row],[Calendar Year]],EquipmentDetails[[#This Row],[Vehicle Category]])</f>
        <v>2039Skid Steer Loader</v>
      </c>
      <c r="E33863" s="2" t="s">
        <v>31785</v>
      </c>
      <c r="F33863" s="2">
        <v>6.7287424434054666</v>
      </c>
      <c r="G33863" s="2">
        <v>55.086646486838596</v>
      </c>
      <c r="H33863" s="2">
        <v>0.842531663074647</v>
      </c>
      <c r="I33863" s="2">
        <v>1.5820895537172179</v>
      </c>
    </row>
    <row r="33864" spans="2:9">
      <c r="B33864" s="2">
        <v>2040</v>
      </c>
      <c r="C33864" s="2" t="s">
        <v>31778</v>
      </c>
      <c r="D33864" s="2" t="str">
        <f>CONCATENATE(EquipmentDetails[[#This Row],[Calendar Year]],EquipmentDetails[[#This Row],[Vehicle Category]])</f>
        <v>2040Skid Steer Loader</v>
      </c>
      <c r="E33864" s="2" t="s">
        <v>31785</v>
      </c>
      <c r="F33864" s="2">
        <v>6.7114154712916481</v>
      </c>
      <c r="G33864" s="2">
        <v>54.672018410644661</v>
      </c>
      <c r="H33864" s="2">
        <v>0.8004543308012928</v>
      </c>
      <c r="I33864" s="2">
        <v>1.577594480172374</v>
      </c>
    </row>
    <row r="33865" spans="2:9">
      <c r="B33865" s="2">
        <v>2041</v>
      </c>
      <c r="C33865" s="2" t="s">
        <v>31778</v>
      </c>
      <c r="D33865" s="2" t="str">
        <f>CONCATENATE(EquipmentDetails[[#This Row],[Calendar Year]],EquipmentDetails[[#This Row],[Vehicle Category]])</f>
        <v>2041Skid Steer Loader</v>
      </c>
      <c r="E33865" s="2" t="s">
        <v>31785</v>
      </c>
      <c r="F33865" s="2">
        <v>6.6969538540272353</v>
      </c>
      <c r="G33865" s="2">
        <v>54.2926462185441</v>
      </c>
      <c r="H33865" s="2">
        <v>0.76329038882627753</v>
      </c>
      <c r="I33865" s="2">
        <v>1.5727647330058658</v>
      </c>
    </row>
    <row r="33866" spans="2:9">
      <c r="B33866" s="2">
        <v>2042</v>
      </c>
      <c r="C33866" s="2" t="s">
        <v>31778</v>
      </c>
      <c r="D33866" s="2" t="str">
        <f>CONCATENATE(EquipmentDetails[[#This Row],[Calendar Year]],EquipmentDetails[[#This Row],[Vehicle Category]])</f>
        <v>2042Skid Steer Loader</v>
      </c>
      <c r="E33866" s="2" t="s">
        <v>31785</v>
      </c>
      <c r="F33866" s="2">
        <v>6.6872533695511782</v>
      </c>
      <c r="G33866" s="2">
        <v>53.954723028778055</v>
      </c>
      <c r="H33866" s="2">
        <v>0.73061944324291317</v>
      </c>
      <c r="I33866" s="2">
        <v>1.5675991552787958</v>
      </c>
    </row>
    <row r="33867" spans="2:9">
      <c r="B33867" s="2">
        <v>2043</v>
      </c>
      <c r="C33867" s="2" t="s">
        <v>31778</v>
      </c>
      <c r="D33867" s="2" t="str">
        <f>CONCATENATE(EquipmentDetails[[#This Row],[Calendar Year]],EquipmentDetails[[#This Row],[Vehicle Category]])</f>
        <v>2043Skid Steer Loader</v>
      </c>
      <c r="E33867" s="2" t="s">
        <v>31785</v>
      </c>
      <c r="F33867" s="2">
        <v>6.6820319383949363</v>
      </c>
      <c r="G33867" s="2">
        <v>53.647144201191452</v>
      </c>
      <c r="H33867" s="2">
        <v>0.70181795775876743</v>
      </c>
      <c r="I33867" s="2">
        <v>1.5612758276742011</v>
      </c>
    </row>
    <row r="33868" spans="2:9">
      <c r="B33868" s="2">
        <v>2044</v>
      </c>
      <c r="C33868" s="2" t="s">
        <v>31778</v>
      </c>
      <c r="D33868" s="2" t="str">
        <f>CONCATENATE(EquipmentDetails[[#This Row],[Calendar Year]],EquipmentDetails[[#This Row],[Vehicle Category]])</f>
        <v>2044Skid Steer Loader</v>
      </c>
      <c r="E33868" s="2" t="s">
        <v>31785</v>
      </c>
      <c r="F33868" s="2">
        <v>6.6739402641759629</v>
      </c>
      <c r="G33868" s="2">
        <v>53.357998171457773</v>
      </c>
      <c r="H33868" s="2">
        <v>0.67642390931223428</v>
      </c>
      <c r="I33868" s="2">
        <v>1.5543714129543393</v>
      </c>
    </row>
    <row r="33869" spans="2:9">
      <c r="B33869" s="2">
        <v>2045</v>
      </c>
      <c r="C33869" s="2" t="s">
        <v>31778</v>
      </c>
      <c r="D33869" s="2" t="str">
        <f>CONCATENATE(EquipmentDetails[[#This Row],[Calendar Year]],EquipmentDetails[[#This Row],[Vehicle Category]])</f>
        <v>2045Skid Steer Loader</v>
      </c>
      <c r="E33869" s="2" t="s">
        <v>31785</v>
      </c>
      <c r="F33869" s="2">
        <v>6.6745301132253125</v>
      </c>
      <c r="G33869" s="2">
        <v>53.111777876123654</v>
      </c>
      <c r="H33869" s="2">
        <v>0.65472864265044572</v>
      </c>
      <c r="I33869" s="2">
        <v>1.5466504316753056</v>
      </c>
    </row>
    <row r="33870" spans="2:9">
      <c r="B33870" s="2">
        <v>2046</v>
      </c>
      <c r="C33870" s="2" t="s">
        <v>31778</v>
      </c>
      <c r="D33870" s="2" t="str">
        <f>CONCATENATE(EquipmentDetails[[#This Row],[Calendar Year]],EquipmentDetails[[#This Row],[Vehicle Category]])</f>
        <v>2046Skid Steer Loader</v>
      </c>
      <c r="E33870" s="2" t="s">
        <v>31785</v>
      </c>
      <c r="F33870" s="2">
        <v>6.6827652559490138</v>
      </c>
      <c r="G33870" s="2">
        <v>52.905044260899906</v>
      </c>
      <c r="H33870" s="2">
        <v>0.63614966421326591</v>
      </c>
      <c r="I33870" s="2">
        <v>1.5397362226082885</v>
      </c>
    </row>
    <row r="33871" spans="2:9">
      <c r="B33871" s="2">
        <v>2047</v>
      </c>
      <c r="C33871" s="2" t="s">
        <v>31778</v>
      </c>
      <c r="D33871" s="2" t="str">
        <f>CONCATENATE(EquipmentDetails[[#This Row],[Calendar Year]],EquipmentDetails[[#This Row],[Vehicle Category]])</f>
        <v>2047Skid Steer Loader</v>
      </c>
      <c r="E33871" s="2" t="s">
        <v>31785</v>
      </c>
      <c r="F33871" s="2">
        <v>6.6905105018833106</v>
      </c>
      <c r="G33871" s="2">
        <v>52.717632556951415</v>
      </c>
      <c r="H33871" s="2">
        <v>0.61921317795994446</v>
      </c>
      <c r="I33871" s="2">
        <v>1.5345804306253905</v>
      </c>
    </row>
    <row r="33872" spans="2:9">
      <c r="B33872" s="2">
        <v>2048</v>
      </c>
      <c r="C33872" s="2" t="s">
        <v>31778</v>
      </c>
      <c r="D33872" s="2" t="str">
        <f>CONCATENATE(EquipmentDetails[[#This Row],[Calendar Year]],EquipmentDetails[[#This Row],[Vehicle Category]])</f>
        <v>2048Skid Steer Loader</v>
      </c>
      <c r="E33872" s="2" t="s">
        <v>31785</v>
      </c>
      <c r="F33872" s="2">
        <v>6.7032218023495362</v>
      </c>
      <c r="G33872" s="2">
        <v>52.572671489436601</v>
      </c>
      <c r="H33872" s="2">
        <v>0.60439819385525162</v>
      </c>
      <c r="I33872" s="2">
        <v>1.5311762577507593</v>
      </c>
    </row>
    <row r="33873" spans="2:9">
      <c r="B33873" s="2">
        <v>2049</v>
      </c>
      <c r="C33873" s="2" t="s">
        <v>31778</v>
      </c>
      <c r="D33873" s="2" t="str">
        <f>CONCATENATE(EquipmentDetails[[#This Row],[Calendar Year]],EquipmentDetails[[#This Row],[Vehicle Category]])</f>
        <v>2049Skid Steer Loader</v>
      </c>
      <c r="E33873" s="2" t="s">
        <v>31785</v>
      </c>
      <c r="F33873" s="2">
        <v>6.7189344609233315</v>
      </c>
      <c r="G33873" s="2">
        <v>52.454457816207928</v>
      </c>
      <c r="H33873" s="2">
        <v>0.59091749714350006</v>
      </c>
      <c r="I33873" s="2">
        <v>1.5293932314124328</v>
      </c>
    </row>
    <row r="33874" spans="2:9">
      <c r="B33874" s="2">
        <v>2050</v>
      </c>
      <c r="C33874" s="2" t="s">
        <v>31778</v>
      </c>
      <c r="D33874" s="2" t="str">
        <f>CONCATENATE(EquipmentDetails[[#This Row],[Calendar Year]],EquipmentDetails[[#This Row],[Vehicle Category]])</f>
        <v>2050Skid Steer Loader</v>
      </c>
      <c r="E33874" s="2" t="s">
        <v>31785</v>
      </c>
      <c r="F33874" s="2">
        <v>6.7310105967473852</v>
      </c>
      <c r="G33874" s="2">
        <v>52.349934810952647</v>
      </c>
      <c r="H33874" s="2">
        <v>0.57892769000387467</v>
      </c>
      <c r="I33874" s="2">
        <v>1.5272607505777651</v>
      </c>
    </row>
    <row r="33875" spans="2:9">
      <c r="B33875" s="2">
        <v>2024</v>
      </c>
      <c r="C33875" s="2" t="s">
        <v>31779</v>
      </c>
      <c r="D33875" s="2" t="str">
        <f>CONCATENATE(EquipmentDetails[[#This Row],[Calendar Year]],EquipmentDetails[[#This Row],[Vehicle Category]])</f>
        <v>2024Tractor/Loader/Backhoe</v>
      </c>
      <c r="E33875" s="2" t="s">
        <v>31785</v>
      </c>
      <c r="F33875" s="2">
        <v>11.530902653708841</v>
      </c>
      <c r="G33875" s="2">
        <v>93.647876046432984</v>
      </c>
      <c r="H33875" s="2">
        <v>4.3498098083561452</v>
      </c>
      <c r="I33875" s="2">
        <v>2.1935640393565041</v>
      </c>
    </row>
    <row r="33876" spans="2:9">
      <c r="B33876" s="2">
        <v>2025</v>
      </c>
      <c r="C33876" s="2" t="s">
        <v>31779</v>
      </c>
      <c r="D33876" s="2" t="str">
        <f>CONCATENATE(EquipmentDetails[[#This Row],[Calendar Year]],EquipmentDetails[[#This Row],[Vehicle Category]])</f>
        <v>2025Tractor/Loader/Backhoe</v>
      </c>
      <c r="E33876" s="2" t="s">
        <v>31785</v>
      </c>
      <c r="F33876" s="2">
        <v>10.993420962202956</v>
      </c>
      <c r="G33876" s="2">
        <v>86.511333182307993</v>
      </c>
      <c r="H33876" s="2">
        <v>4.0303731032545871</v>
      </c>
      <c r="I33876" s="2">
        <v>2.1922772587830965</v>
      </c>
    </row>
    <row r="33877" spans="2:9">
      <c r="B33877" s="2">
        <v>2026</v>
      </c>
      <c r="C33877" s="2" t="s">
        <v>31779</v>
      </c>
      <c r="D33877" s="2" t="str">
        <f>CONCATENATE(EquipmentDetails[[#This Row],[Calendar Year]],EquipmentDetails[[#This Row],[Vehicle Category]])</f>
        <v>2026Tractor/Loader/Backhoe</v>
      </c>
      <c r="E33877" s="2" t="s">
        <v>31785</v>
      </c>
      <c r="F33877" s="2">
        <v>10.229425022395807</v>
      </c>
      <c r="G33877" s="2">
        <v>77.070345074664658</v>
      </c>
      <c r="H33877" s="2">
        <v>3.5984755588883117</v>
      </c>
      <c r="I33877" s="2">
        <v>2.2066871853119485</v>
      </c>
    </row>
    <row r="33878" spans="2:9">
      <c r="B33878" s="2">
        <v>2027</v>
      </c>
      <c r="C33878" s="2" t="s">
        <v>31779</v>
      </c>
      <c r="D33878" s="2" t="str">
        <f>CONCATENATE(EquipmentDetails[[#This Row],[Calendar Year]],EquipmentDetails[[#This Row],[Vehicle Category]])</f>
        <v>2027Tractor/Loader/Backhoe</v>
      </c>
      <c r="E33878" s="2" t="s">
        <v>31785</v>
      </c>
      <c r="F33878" s="2">
        <v>9.8688067373749053</v>
      </c>
      <c r="G33878" s="2">
        <v>71.335441586755024</v>
      </c>
      <c r="H33878" s="2">
        <v>3.3356836558287331</v>
      </c>
      <c r="I33878" s="2">
        <v>2.2037502591626512</v>
      </c>
    </row>
    <row r="33879" spans="2:9">
      <c r="B33879" s="2">
        <v>2028</v>
      </c>
      <c r="C33879" s="2" t="s">
        <v>31779</v>
      </c>
      <c r="D33879" s="2" t="str">
        <f>CONCATENATE(EquipmentDetails[[#This Row],[Calendar Year]],EquipmentDetails[[#This Row],[Vehicle Category]])</f>
        <v>2028Tractor/Loader/Backhoe</v>
      </c>
      <c r="E33879" s="2" t="s">
        <v>31785</v>
      </c>
      <c r="F33879" s="2">
        <v>8.949856130412785</v>
      </c>
      <c r="G33879" s="2">
        <v>60.643017414964248</v>
      </c>
      <c r="H33879" s="2">
        <v>2.7004438962934572</v>
      </c>
      <c r="I33879" s="2">
        <v>2.2728193876287857</v>
      </c>
    </row>
    <row r="33880" spans="2:9">
      <c r="B33880" s="2">
        <v>2029</v>
      </c>
      <c r="C33880" s="2" t="s">
        <v>31779</v>
      </c>
      <c r="D33880" s="2" t="str">
        <f>CONCATENATE(EquipmentDetails[[#This Row],[Calendar Year]],EquipmentDetails[[#This Row],[Vehicle Category]])</f>
        <v>2029Tractor/Loader/Backhoe</v>
      </c>
      <c r="E33880" s="2" t="s">
        <v>31785</v>
      </c>
      <c r="F33880" s="2">
        <v>8.7859089811107278</v>
      </c>
      <c r="G33880" s="2">
        <v>56.897856734177381</v>
      </c>
      <c r="H33880" s="2">
        <v>2.5126082403602168</v>
      </c>
      <c r="I33880" s="2">
        <v>2.2646607760702855</v>
      </c>
    </row>
    <row r="33881" spans="2:9">
      <c r="B33881" s="2">
        <v>2030</v>
      </c>
      <c r="C33881" s="2" t="s">
        <v>31779</v>
      </c>
      <c r="D33881" s="2" t="str">
        <f>CONCATENATE(EquipmentDetails[[#This Row],[Calendar Year]],EquipmentDetails[[#This Row],[Vehicle Category]])</f>
        <v>2030Tractor/Loader/Backhoe</v>
      </c>
      <c r="E33881" s="2" t="s">
        <v>31785</v>
      </c>
      <c r="F33881" s="2">
        <v>8.3267628462719117</v>
      </c>
      <c r="G33881" s="2">
        <v>51.027879651979738</v>
      </c>
      <c r="H33881" s="2">
        <v>2.2000137770428649</v>
      </c>
      <c r="I33881" s="2">
        <v>2.29456041092718</v>
      </c>
    </row>
    <row r="33882" spans="2:9">
      <c r="B33882" s="2">
        <v>2031</v>
      </c>
      <c r="C33882" s="2" t="s">
        <v>31779</v>
      </c>
      <c r="D33882" s="2" t="str">
        <f>CONCATENATE(EquipmentDetails[[#This Row],[Calendar Year]],EquipmentDetails[[#This Row],[Vehicle Category]])</f>
        <v>2031Tractor/Loader/Backhoe</v>
      </c>
      <c r="E33882" s="2" t="s">
        <v>31785</v>
      </c>
      <c r="F33882" s="2">
        <v>8.2888659664066147</v>
      </c>
      <c r="G33882" s="2">
        <v>48.473400655597004</v>
      </c>
      <c r="H33882" s="2">
        <v>2.0669152203705976</v>
      </c>
      <c r="I33882" s="2">
        <v>2.2868812489396997</v>
      </c>
    </row>
    <row r="33883" spans="2:9">
      <c r="B33883" s="2">
        <v>2032</v>
      </c>
      <c r="C33883" s="2" t="s">
        <v>31779</v>
      </c>
      <c r="D33883" s="2" t="str">
        <f>CONCATENATE(EquipmentDetails[[#This Row],[Calendar Year]],EquipmentDetails[[#This Row],[Vehicle Category]])</f>
        <v>2032Tractor/Loader/Backhoe</v>
      </c>
      <c r="E33883" s="2" t="s">
        <v>31785</v>
      </c>
      <c r="F33883" s="2">
        <v>8.1580496695360214</v>
      </c>
      <c r="G33883" s="2">
        <v>44.703381442817744</v>
      </c>
      <c r="H33883" s="2">
        <v>1.8623190096243591</v>
      </c>
      <c r="I33883" s="2">
        <v>2.3120721287516868</v>
      </c>
    </row>
    <row r="33884" spans="2:9">
      <c r="B33884" s="2">
        <v>2033</v>
      </c>
      <c r="C33884" s="2" t="s">
        <v>31779</v>
      </c>
      <c r="D33884" s="2" t="str">
        <f>CONCATENATE(EquipmentDetails[[#This Row],[Calendar Year]],EquipmentDetails[[#This Row],[Vehicle Category]])</f>
        <v>2033Tractor/Loader/Backhoe</v>
      </c>
      <c r="E33884" s="2" t="s">
        <v>31785</v>
      </c>
      <c r="F33884" s="2">
        <v>8.1524284421757756</v>
      </c>
      <c r="G33884" s="2">
        <v>42.848364904782649</v>
      </c>
      <c r="H33884" s="2">
        <v>1.7618597910416758</v>
      </c>
      <c r="I33884" s="2">
        <v>2.3013094749501617</v>
      </c>
    </row>
    <row r="33885" spans="2:9">
      <c r="B33885" s="2">
        <v>2034</v>
      </c>
      <c r="C33885" s="2" t="s">
        <v>31779</v>
      </c>
      <c r="D33885" s="2" t="str">
        <f>CONCATENATE(EquipmentDetails[[#This Row],[Calendar Year]],EquipmentDetails[[#This Row],[Vehicle Category]])</f>
        <v>2034Tractor/Loader/Backhoe</v>
      </c>
      <c r="E33885" s="2" t="s">
        <v>31785</v>
      </c>
      <c r="F33885" s="2">
        <v>8.1539327954295349</v>
      </c>
      <c r="G33885" s="2">
        <v>41.138855146939036</v>
      </c>
      <c r="H33885" s="2">
        <v>1.6663971218844842</v>
      </c>
      <c r="I33885" s="2">
        <v>2.2924122011426382</v>
      </c>
    </row>
    <row r="33886" spans="2:9">
      <c r="B33886" s="2">
        <v>2035</v>
      </c>
      <c r="C33886" s="2" t="s">
        <v>31779</v>
      </c>
      <c r="D33886" s="2" t="str">
        <f>CONCATENATE(EquipmentDetails[[#This Row],[Calendar Year]],EquipmentDetails[[#This Row],[Vehicle Category]])</f>
        <v>2035Tractor/Loader/Backhoe</v>
      </c>
      <c r="E33886" s="2" t="s">
        <v>31785</v>
      </c>
      <c r="F33886" s="2">
        <v>8.1628977425342359</v>
      </c>
      <c r="G33886" s="2">
        <v>39.573544958023895</v>
      </c>
      <c r="H33886" s="2">
        <v>1.5770829799475876</v>
      </c>
      <c r="I33886" s="2">
        <v>2.2853497984041717</v>
      </c>
    </row>
    <row r="33887" spans="2:9">
      <c r="B33887" s="2">
        <v>2036</v>
      </c>
      <c r="C33887" s="2" t="s">
        <v>31779</v>
      </c>
      <c r="D33887" s="2" t="str">
        <f>CONCATENATE(EquipmentDetails[[#This Row],[Calendar Year]],EquipmentDetails[[#This Row],[Vehicle Category]])</f>
        <v>2036Tractor/Loader/Backhoe</v>
      </c>
      <c r="E33887" s="2" t="s">
        <v>31785</v>
      </c>
      <c r="F33887" s="2">
        <v>7.7370244693842727</v>
      </c>
      <c r="G33887" s="2">
        <v>34.604115360385428</v>
      </c>
      <c r="H33887" s="2">
        <v>1.2259529995056839</v>
      </c>
      <c r="I33887" s="2">
        <v>2.2846247318032309</v>
      </c>
    </row>
    <row r="33888" spans="2:9">
      <c r="B33888" s="2">
        <v>2037</v>
      </c>
      <c r="C33888" s="2" t="s">
        <v>31779</v>
      </c>
      <c r="D33888" s="2" t="str">
        <f>CONCATENATE(EquipmentDetails[[#This Row],[Calendar Year]],EquipmentDetails[[#This Row],[Vehicle Category]])</f>
        <v>2037Tractor/Loader/Backhoe</v>
      </c>
      <c r="E33888" s="2" t="s">
        <v>31785</v>
      </c>
      <c r="F33888" s="2">
        <v>7.7738332479569525</v>
      </c>
      <c r="G33888" s="2">
        <v>33.535755777327623</v>
      </c>
      <c r="H33888" s="2">
        <v>1.1690134573340181</v>
      </c>
      <c r="I33888" s="2">
        <v>2.2793255270272477</v>
      </c>
    </row>
    <row r="33889" spans="2:9">
      <c r="B33889" s="2">
        <v>2038</v>
      </c>
      <c r="C33889" s="2" t="s">
        <v>31779</v>
      </c>
      <c r="D33889" s="2" t="str">
        <f>CONCATENATE(EquipmentDetails[[#This Row],[Calendar Year]],EquipmentDetails[[#This Row],[Vehicle Category]])</f>
        <v>2038Tractor/Loader/Backhoe</v>
      </c>
      <c r="E33889" s="2" t="s">
        <v>31785</v>
      </c>
      <c r="F33889" s="2">
        <v>7.7949466816759605</v>
      </c>
      <c r="G33889" s="2">
        <v>32.524616735463049</v>
      </c>
      <c r="H33889" s="2">
        <v>1.1136777699512017</v>
      </c>
      <c r="I33889" s="2">
        <v>2.2725692518548226</v>
      </c>
    </row>
    <row r="33890" spans="2:9">
      <c r="B33890" s="2">
        <v>2039</v>
      </c>
      <c r="C33890" s="2" t="s">
        <v>31779</v>
      </c>
      <c r="D33890" s="2" t="str">
        <f>CONCATENATE(EquipmentDetails[[#This Row],[Calendar Year]],EquipmentDetails[[#This Row],[Vehicle Category]])</f>
        <v>2039Tractor/Loader/Backhoe</v>
      </c>
      <c r="E33890" s="2" t="s">
        <v>31785</v>
      </c>
      <c r="F33890" s="2">
        <v>7.8048084996080931</v>
      </c>
      <c r="G33890" s="2">
        <v>31.58169507395646</v>
      </c>
      <c r="H33890" s="2">
        <v>1.060356791831472</v>
      </c>
      <c r="I33890" s="2">
        <v>2.2656712965570649</v>
      </c>
    </row>
    <row r="33891" spans="2:9">
      <c r="B33891" s="2">
        <v>2040</v>
      </c>
      <c r="C33891" s="2" t="s">
        <v>31779</v>
      </c>
      <c r="D33891" s="2" t="str">
        <f>CONCATENATE(EquipmentDetails[[#This Row],[Calendar Year]],EquipmentDetails[[#This Row],[Vehicle Category]])</f>
        <v>2040Tractor/Loader/Backhoe</v>
      </c>
      <c r="E33891" s="2" t="s">
        <v>31785</v>
      </c>
      <c r="F33891" s="2">
        <v>7.8107415982891428</v>
      </c>
      <c r="G33891" s="2">
        <v>30.762719160328814</v>
      </c>
      <c r="H33891" s="2">
        <v>1.013774430771007</v>
      </c>
      <c r="I33891" s="2">
        <v>2.2589506206814649</v>
      </c>
    </row>
    <row r="33892" spans="2:9">
      <c r="B33892" s="2">
        <v>2041</v>
      </c>
      <c r="C33892" s="2" t="s">
        <v>31779</v>
      </c>
      <c r="D33892" s="2" t="str">
        <f>CONCATENATE(EquipmentDetails[[#This Row],[Calendar Year]],EquipmentDetails[[#This Row],[Vehicle Category]])</f>
        <v>2041Tractor/Loader/Backhoe</v>
      </c>
      <c r="E33892" s="2" t="s">
        <v>31785</v>
      </c>
      <c r="F33892" s="2">
        <v>7.8148746840115297</v>
      </c>
      <c r="G33892" s="2">
        <v>30.053271839586674</v>
      </c>
      <c r="H33892" s="2">
        <v>0.97209563999488857</v>
      </c>
      <c r="I33892" s="2">
        <v>2.2518503451995677</v>
      </c>
    </row>
    <row r="33893" spans="2:9">
      <c r="B33893" s="2">
        <v>2042</v>
      </c>
      <c r="C33893" s="2" t="s">
        <v>31779</v>
      </c>
      <c r="D33893" s="2" t="str">
        <f>CONCATENATE(EquipmentDetails[[#This Row],[Calendar Year]],EquipmentDetails[[#This Row],[Vehicle Category]])</f>
        <v>2042Tractor/Loader/Backhoe</v>
      </c>
      <c r="E33893" s="2" t="s">
        <v>31785</v>
      </c>
      <c r="F33893" s="2">
        <v>7.8169277089139113</v>
      </c>
      <c r="G33893" s="2">
        <v>29.434118177172071</v>
      </c>
      <c r="H33893" s="2">
        <v>0.93422885244505194</v>
      </c>
      <c r="I33893" s="2">
        <v>2.2452489484989111</v>
      </c>
    </row>
    <row r="33894" spans="2:9">
      <c r="B33894" s="2">
        <v>2043</v>
      </c>
      <c r="C33894" s="2" t="s">
        <v>31779</v>
      </c>
      <c r="D33894" s="2" t="str">
        <f>CONCATENATE(EquipmentDetails[[#This Row],[Calendar Year]],EquipmentDetails[[#This Row],[Vehicle Category]])</f>
        <v>2043Tractor/Loader/Backhoe</v>
      </c>
      <c r="E33894" s="2" t="s">
        <v>31785</v>
      </c>
      <c r="F33894" s="2">
        <v>7.8154520199488386</v>
      </c>
      <c r="G33894" s="2">
        <v>28.883425863372857</v>
      </c>
      <c r="H33894" s="2">
        <v>0.89952977596274752</v>
      </c>
      <c r="I33894" s="2">
        <v>2.2381179131198405</v>
      </c>
    </row>
    <row r="33895" spans="2:9">
      <c r="B33895" s="2">
        <v>2044</v>
      </c>
      <c r="C33895" s="2" t="s">
        <v>31779</v>
      </c>
      <c r="D33895" s="2" t="str">
        <f>CONCATENATE(EquipmentDetails[[#This Row],[Calendar Year]],EquipmentDetails[[#This Row],[Vehicle Category]])</f>
        <v>2044Tractor/Loader/Backhoe</v>
      </c>
      <c r="E33895" s="2" t="s">
        <v>31785</v>
      </c>
      <c r="F33895" s="2">
        <v>7.795139267887027</v>
      </c>
      <c r="G33895" s="2">
        <v>28.360050696370269</v>
      </c>
      <c r="H33895" s="2">
        <v>0.86635802360164904</v>
      </c>
      <c r="I33895" s="2">
        <v>2.2308666248531801</v>
      </c>
    </row>
    <row r="33896" spans="2:9">
      <c r="B33896" s="2">
        <v>2045</v>
      </c>
      <c r="C33896" s="2" t="s">
        <v>31779</v>
      </c>
      <c r="D33896" s="2" t="str">
        <f>CONCATENATE(EquipmentDetails[[#This Row],[Calendar Year]],EquipmentDetails[[#This Row],[Vehicle Category]])</f>
        <v>2045Tractor/Loader/Backhoe</v>
      </c>
      <c r="E33896" s="2" t="s">
        <v>31785</v>
      </c>
      <c r="F33896" s="2">
        <v>7.7734299419664321</v>
      </c>
      <c r="G33896" s="2">
        <v>27.874294340017851</v>
      </c>
      <c r="H33896" s="2">
        <v>0.83544935937901876</v>
      </c>
      <c r="I33896" s="2">
        <v>2.2228704727267674</v>
      </c>
    </row>
    <row r="33897" spans="2:9">
      <c r="B33897" s="2">
        <v>2046</v>
      </c>
      <c r="C33897" s="2" t="s">
        <v>31779</v>
      </c>
      <c r="D33897" s="2" t="str">
        <f>CONCATENATE(EquipmentDetails[[#This Row],[Calendar Year]],EquipmentDetails[[#This Row],[Vehicle Category]])</f>
        <v>2046Tractor/Loader/Backhoe</v>
      </c>
      <c r="E33897" s="2" t="s">
        <v>31785</v>
      </c>
      <c r="F33897" s="2">
        <v>7.7526146902191631</v>
      </c>
      <c r="G33897" s="2">
        <v>27.446010325799559</v>
      </c>
      <c r="H33897" s="2">
        <v>0.80728170818226852</v>
      </c>
      <c r="I33897" s="2">
        <v>2.2157473108903107</v>
      </c>
    </row>
    <row r="33898" spans="2:9">
      <c r="B33898" s="2">
        <v>2047</v>
      </c>
      <c r="C33898" s="2" t="s">
        <v>31779</v>
      </c>
      <c r="D33898" s="2" t="str">
        <f>CONCATENATE(EquipmentDetails[[#This Row],[Calendar Year]],EquipmentDetails[[#This Row],[Vehicle Category]])</f>
        <v>2047Tractor/Loader/Backhoe</v>
      </c>
      <c r="E33898" s="2" t="s">
        <v>31785</v>
      </c>
      <c r="F33898" s="2">
        <v>7.7225280980812894</v>
      </c>
      <c r="G33898" s="2">
        <v>27.060945603143296</v>
      </c>
      <c r="H33898" s="2">
        <v>0.78070751184812337</v>
      </c>
      <c r="I33898" s="2">
        <v>2.209828096327433</v>
      </c>
    </row>
    <row r="33899" spans="2:9">
      <c r="B33899" s="2">
        <v>2048</v>
      </c>
      <c r="C33899" s="2" t="s">
        <v>31779</v>
      </c>
      <c r="D33899" s="2" t="str">
        <f>CONCATENATE(EquipmentDetails[[#This Row],[Calendar Year]],EquipmentDetails[[#This Row],[Vehicle Category]])</f>
        <v>2048Tractor/Loader/Backhoe</v>
      </c>
      <c r="E33899" s="2" t="s">
        <v>31785</v>
      </c>
      <c r="F33899" s="2">
        <v>7.696806259021626</v>
      </c>
      <c r="G33899" s="2">
        <v>26.739937099485772</v>
      </c>
      <c r="H33899" s="2">
        <v>0.75685839587415371</v>
      </c>
      <c r="I33899" s="2">
        <v>2.2056249075870094</v>
      </c>
    </row>
    <row r="33900" spans="2:9">
      <c r="B33900" s="2">
        <v>2049</v>
      </c>
      <c r="C33900" s="2" t="s">
        <v>31779</v>
      </c>
      <c r="D33900" s="2" t="str">
        <f>CONCATENATE(EquipmentDetails[[#This Row],[Calendar Year]],EquipmentDetails[[#This Row],[Vehicle Category]])</f>
        <v>2049Tractor/Loader/Backhoe</v>
      </c>
      <c r="E33900" s="2" t="s">
        <v>31785</v>
      </c>
      <c r="F33900" s="2">
        <v>7.6723048233664146</v>
      </c>
      <c r="G33900" s="2">
        <v>26.437731534476324</v>
      </c>
      <c r="H33900" s="2">
        <v>0.73380372608902766</v>
      </c>
      <c r="I33900" s="2">
        <v>2.2026363056586566</v>
      </c>
    </row>
    <row r="33901" spans="2:9">
      <c r="B33901" s="2">
        <v>2050</v>
      </c>
      <c r="C33901" s="2" t="s">
        <v>31779</v>
      </c>
      <c r="D33901" s="2" t="str">
        <f>CONCATENATE(EquipmentDetails[[#This Row],[Calendar Year]],EquipmentDetails[[#This Row],[Vehicle Category]])</f>
        <v>2050Tractor/Loader/Backhoe</v>
      </c>
      <c r="E33901" s="2" t="s">
        <v>31785</v>
      </c>
      <c r="F33901" s="2">
        <v>7.647420519747679</v>
      </c>
      <c r="G33901" s="2">
        <v>26.145830710862032</v>
      </c>
      <c r="H33901" s="2">
        <v>0.7128077917440595</v>
      </c>
      <c r="I33901" s="2">
        <v>2.1992665903535382</v>
      </c>
    </row>
    <row r="33902" spans="2:9">
      <c r="B33902" s="2">
        <v>2024</v>
      </c>
      <c r="C33902" s="2" t="s">
        <v>85</v>
      </c>
      <c r="D33902" s="2" t="str">
        <f>CONCATENATE(EquipmentDetails[[#This Row],[Calendar Year]],EquipmentDetails[[#This Row],[Vehicle Category]])</f>
        <v>2024Chainsaw</v>
      </c>
      <c r="E33902" s="2" t="s">
        <v>31786</v>
      </c>
      <c r="F33902" s="2">
        <v>58.910632391808903</v>
      </c>
      <c r="G33902" s="2">
        <v>2.0245491994803442</v>
      </c>
      <c r="H33902" s="2">
        <v>0.59938588132111126</v>
      </c>
      <c r="I33902" s="2">
        <v>0.15734978761591392</v>
      </c>
    </row>
    <row r="33903" spans="2:9">
      <c r="B33903" s="2">
        <v>2025</v>
      </c>
      <c r="C33903" s="2" t="s">
        <v>85</v>
      </c>
      <c r="D33903" s="2" t="str">
        <f>CONCATENATE(EquipmentDetails[[#This Row],[Calendar Year]],EquipmentDetails[[#This Row],[Vehicle Category]])</f>
        <v>2025Chainsaw</v>
      </c>
      <c r="E33903" s="2" t="s">
        <v>31786</v>
      </c>
      <c r="F33903" s="2">
        <v>58.903697471813039</v>
      </c>
      <c r="G33903" s="2">
        <v>2.0243011622934612</v>
      </c>
      <c r="H33903" s="2">
        <v>0.59938588132111081</v>
      </c>
      <c r="I33903" s="2">
        <v>0.15736178691959335</v>
      </c>
    </row>
    <row r="33904" spans="2:9">
      <c r="B33904" s="2">
        <v>2026</v>
      </c>
      <c r="C33904" s="2" t="s">
        <v>85</v>
      </c>
      <c r="D33904" s="2" t="str">
        <f>CONCATENATE(EquipmentDetails[[#This Row],[Calendar Year]],EquipmentDetails[[#This Row],[Vehicle Category]])</f>
        <v>2026Chainsaw</v>
      </c>
      <c r="E33904" s="2" t="s">
        <v>31786</v>
      </c>
      <c r="F33904" s="2">
        <v>58.899178151003845</v>
      </c>
      <c r="G33904" s="2">
        <v>2.024139522411152</v>
      </c>
      <c r="H33904" s="2">
        <v>0.59938588132111081</v>
      </c>
      <c r="I33904" s="2">
        <v>0.15737006048820529</v>
      </c>
    </row>
    <row r="33905" spans="2:9">
      <c r="B33905" s="2">
        <v>2027</v>
      </c>
      <c r="C33905" s="2" t="s">
        <v>85</v>
      </c>
      <c r="D33905" s="2" t="str">
        <f>CONCATENATE(EquipmentDetails[[#This Row],[Calendar Year]],EquipmentDetails[[#This Row],[Vehicle Category]])</f>
        <v>2027Chainsaw</v>
      </c>
      <c r="E33905" s="2" t="s">
        <v>31786</v>
      </c>
      <c r="F33905" s="2">
        <v>58.89637342400318</v>
      </c>
      <c r="G33905" s="2">
        <v>2.0240392073980922</v>
      </c>
      <c r="H33905" s="2">
        <v>0.59938588132111081</v>
      </c>
      <c r="I33905" s="2">
        <v>0.15737536120787418</v>
      </c>
    </row>
    <row r="33906" spans="2:9">
      <c r="B33906" s="2">
        <v>2028</v>
      </c>
      <c r="C33906" s="2" t="s">
        <v>85</v>
      </c>
      <c r="D33906" s="2" t="str">
        <f>CONCATENATE(EquipmentDetails[[#This Row],[Calendar Year]],EquipmentDetails[[#This Row],[Vehicle Category]])</f>
        <v>2028Chainsaw</v>
      </c>
      <c r="E33906" s="2" t="s">
        <v>31786</v>
      </c>
      <c r="F33906" s="2">
        <v>58.894587118620031</v>
      </c>
      <c r="G33906" s="2">
        <v>2.0239753176724293</v>
      </c>
      <c r="H33906" s="2">
        <v>0.59938588132111081</v>
      </c>
      <c r="I33906" s="2">
        <v>0.15737865914124941</v>
      </c>
    </row>
    <row r="33907" spans="2:9">
      <c r="B33907" s="2">
        <v>2029</v>
      </c>
      <c r="C33907" s="2" t="s">
        <v>85</v>
      </c>
      <c r="D33907" s="2" t="str">
        <f>CONCATENATE(EquipmentDetails[[#This Row],[Calendar Year]],EquipmentDetails[[#This Row],[Vehicle Category]])</f>
        <v>2029Chainsaw</v>
      </c>
      <c r="E33907" s="2" t="s">
        <v>31786</v>
      </c>
      <c r="F33907" s="2">
        <v>58.893325560278441</v>
      </c>
      <c r="G33907" s="2">
        <v>2.0239301962583034</v>
      </c>
      <c r="H33907" s="2">
        <v>0.59938588132111137</v>
      </c>
      <c r="I33907" s="2">
        <v>0.1573808656539922</v>
      </c>
    </row>
    <row r="33908" spans="2:9">
      <c r="B33908" s="2">
        <v>2030</v>
      </c>
      <c r="C33908" s="2" t="s">
        <v>85</v>
      </c>
      <c r="D33908" s="2" t="str">
        <f>CONCATENATE(EquipmentDetails[[#This Row],[Calendar Year]],EquipmentDetails[[#This Row],[Vehicle Category]])</f>
        <v>2030Chainsaw</v>
      </c>
      <c r="E33908" s="2" t="s">
        <v>31786</v>
      </c>
      <c r="F33908" s="2">
        <v>58.892334984114704</v>
      </c>
      <c r="G33908" s="2">
        <v>2.0238947669009399</v>
      </c>
      <c r="H33908" s="2">
        <v>0.59938588132111115</v>
      </c>
      <c r="I33908" s="2">
        <v>0.15738241554727456</v>
      </c>
    </row>
    <row r="33909" spans="2:9">
      <c r="B33909" s="2">
        <v>2031</v>
      </c>
      <c r="C33909" s="2" t="s">
        <v>85</v>
      </c>
      <c r="D33909" s="2" t="str">
        <f>CONCATENATE(EquipmentDetails[[#This Row],[Calendar Year]],EquipmentDetails[[#This Row],[Vehicle Category]])</f>
        <v>2031Chainsaw</v>
      </c>
      <c r="E33909" s="2" t="s">
        <v>31786</v>
      </c>
      <c r="F33909" s="2">
        <v>58.891491688377343</v>
      </c>
      <c r="G33909" s="2">
        <v>2.0238646052425366</v>
      </c>
      <c r="H33909" s="2">
        <v>0.59938588132111115</v>
      </c>
      <c r="I33909" s="2">
        <v>0.15738361927742092</v>
      </c>
    </row>
    <row r="33910" spans="2:9">
      <c r="B33910" s="2">
        <v>2032</v>
      </c>
      <c r="C33910" s="2" t="s">
        <v>85</v>
      </c>
      <c r="D33910" s="2" t="str">
        <f>CONCATENATE(EquipmentDetails[[#This Row],[Calendar Year]],EquipmentDetails[[#This Row],[Vehicle Category]])</f>
        <v>2032Chainsaw</v>
      </c>
      <c r="E33910" s="2" t="s">
        <v>31786</v>
      </c>
      <c r="F33910" s="2">
        <v>58.890853990171124</v>
      </c>
      <c r="G33910" s="2">
        <v>2.0238417970703861</v>
      </c>
      <c r="H33910" s="2">
        <v>0.59938588132111115</v>
      </c>
      <c r="I33910" s="2">
        <v>0.15738449679259309</v>
      </c>
    </row>
    <row r="33911" spans="2:9">
      <c r="B33911" s="2">
        <v>2033</v>
      </c>
      <c r="C33911" s="2" t="s">
        <v>85</v>
      </c>
      <c r="D33911" s="2" t="str">
        <f>CONCATENATE(EquipmentDetails[[#This Row],[Calendar Year]],EquipmentDetails[[#This Row],[Vehicle Category]])</f>
        <v>2033Chainsaw</v>
      </c>
      <c r="E33911" s="2" t="s">
        <v>31786</v>
      </c>
      <c r="F33911" s="2">
        <v>58.890463140694543</v>
      </c>
      <c r="G33911" s="2">
        <v>2.0238278177873772</v>
      </c>
      <c r="H33911" s="2">
        <v>0.59938588132111092</v>
      </c>
      <c r="I33911" s="2">
        <v>0.15738502351728359</v>
      </c>
    </row>
    <row r="33912" spans="2:9">
      <c r="B33912" s="2">
        <v>2034</v>
      </c>
      <c r="C33912" s="2" t="s">
        <v>85</v>
      </c>
      <c r="D33912" s="2" t="str">
        <f>CONCATENATE(EquipmentDetails[[#This Row],[Calendar Year]],EquipmentDetails[[#This Row],[Vehicle Category]])</f>
        <v>2034Chainsaw</v>
      </c>
      <c r="E33912" s="2" t="s">
        <v>31786</v>
      </c>
      <c r="F33912" s="2">
        <v>58.890332641081663</v>
      </c>
      <c r="G33912" s="2">
        <v>2.0238231502844153</v>
      </c>
      <c r="H33912" s="2">
        <v>0.59938588132111104</v>
      </c>
      <c r="I33912" s="2">
        <v>0.15738520985732285</v>
      </c>
    </row>
    <row r="33913" spans="2:9">
      <c r="B33913" s="2">
        <v>2035</v>
      </c>
      <c r="C33913" s="2" t="s">
        <v>85</v>
      </c>
      <c r="D33913" s="2" t="str">
        <f>CONCATENATE(EquipmentDetails[[#This Row],[Calendar Year]],EquipmentDetails[[#This Row],[Vehicle Category]])</f>
        <v>2035Chainsaw</v>
      </c>
      <c r="E33913" s="2" t="s">
        <v>31786</v>
      </c>
      <c r="F33913" s="2">
        <v>58.890293607179494</v>
      </c>
      <c r="G33913" s="2">
        <v>2.0238217541831665</v>
      </c>
      <c r="H33913" s="2">
        <v>0.59938588132111081</v>
      </c>
      <c r="I33913" s="2">
        <v>0.15738526270610842</v>
      </c>
    </row>
    <row r="33914" spans="2:9">
      <c r="B33914" s="2">
        <v>2036</v>
      </c>
      <c r="C33914" s="2" t="s">
        <v>85</v>
      </c>
      <c r="D33914" s="2" t="str">
        <f>CONCATENATE(EquipmentDetails[[#This Row],[Calendar Year]],EquipmentDetails[[#This Row],[Vehicle Category]])</f>
        <v>2036Chainsaw</v>
      </c>
      <c r="E33914" s="2" t="s">
        <v>31786</v>
      </c>
      <c r="F33914" s="2">
        <v>58.890281896160445</v>
      </c>
      <c r="G33914" s="2">
        <v>2.0238213353215655</v>
      </c>
      <c r="H33914" s="2">
        <v>0.59938588132111081</v>
      </c>
      <c r="I33914" s="2">
        <v>0.15738528461467971</v>
      </c>
    </row>
    <row r="33915" spans="2:9">
      <c r="B33915" s="2">
        <v>2037</v>
      </c>
      <c r="C33915" s="2" t="s">
        <v>85</v>
      </c>
      <c r="D33915" s="2" t="str">
        <f>CONCATENATE(EquipmentDetails[[#This Row],[Calendar Year]],EquipmentDetails[[#This Row],[Vehicle Category]])</f>
        <v>2037Chainsaw</v>
      </c>
      <c r="E33915" s="2" t="s">
        <v>31786</v>
      </c>
      <c r="F33915" s="2">
        <v>58.890278382103517</v>
      </c>
      <c r="G33915" s="2">
        <v>2.0238212096349462</v>
      </c>
      <c r="H33915" s="2">
        <v>0.59938588132111081</v>
      </c>
      <c r="I33915" s="2">
        <v>0.15738528471043728</v>
      </c>
    </row>
    <row r="33916" spans="2:9">
      <c r="B33916" s="2">
        <v>2038</v>
      </c>
      <c r="C33916" s="2" t="s">
        <v>85</v>
      </c>
      <c r="D33916" s="2" t="str">
        <f>CONCATENATE(EquipmentDetails[[#This Row],[Calendar Year]],EquipmentDetails[[#This Row],[Vehicle Category]])</f>
        <v>2038Chainsaw</v>
      </c>
      <c r="E33916" s="2" t="s">
        <v>31786</v>
      </c>
      <c r="F33916" s="2">
        <v>58.890277323720881</v>
      </c>
      <c r="G33916" s="2">
        <v>2.0238211717784771</v>
      </c>
      <c r="H33916" s="2">
        <v>0.59938588132111137</v>
      </c>
      <c r="I33916" s="2">
        <v>0.15738528809710048</v>
      </c>
    </row>
    <row r="33917" spans="2:9">
      <c r="B33917" s="2">
        <v>2039</v>
      </c>
      <c r="C33917" s="2" t="s">
        <v>85</v>
      </c>
      <c r="D33917" s="2" t="str">
        <f>CONCATENATE(EquipmentDetails[[#This Row],[Calendar Year]],EquipmentDetails[[#This Row],[Vehicle Category]])</f>
        <v>2039Chainsaw</v>
      </c>
      <c r="E33917" s="2" t="s">
        <v>31786</v>
      </c>
      <c r="F33917" s="2">
        <v>58.890277005828239</v>
      </c>
      <c r="G33917" s="2">
        <v>2.0238211604104368</v>
      </c>
      <c r="H33917" s="2">
        <v>0.59938588132111081</v>
      </c>
      <c r="I33917" s="2">
        <v>0.1573852863458631</v>
      </c>
    </row>
    <row r="33918" spans="2:9">
      <c r="B33918" s="2">
        <v>2040</v>
      </c>
      <c r="C33918" s="2" t="s">
        <v>85</v>
      </c>
      <c r="D33918" s="2" t="str">
        <f>CONCATENATE(EquipmentDetails[[#This Row],[Calendar Year]],EquipmentDetails[[#This Row],[Vehicle Category]])</f>
        <v>2040Chainsaw</v>
      </c>
      <c r="E33918" s="2" t="s">
        <v>31786</v>
      </c>
      <c r="F33918" s="2">
        <v>58.890276910245568</v>
      </c>
      <c r="G33918" s="2">
        <v>2.0238211569921396</v>
      </c>
      <c r="H33918" s="2">
        <v>0.59938588132111104</v>
      </c>
      <c r="I33918" s="2">
        <v>0.15738529242974636</v>
      </c>
    </row>
    <row r="33919" spans="2:9">
      <c r="B33919" s="2">
        <v>2041</v>
      </c>
      <c r="C33919" s="2" t="s">
        <v>85</v>
      </c>
      <c r="D33919" s="2" t="str">
        <f>CONCATENATE(EquipmentDetails[[#This Row],[Calendar Year]],EquipmentDetails[[#This Row],[Vehicle Category]])</f>
        <v>2041Chainsaw</v>
      </c>
      <c r="E33919" s="2" t="s">
        <v>31786</v>
      </c>
      <c r="F33919" s="2">
        <v>58.890276881509791</v>
      </c>
      <c r="G33919" s="2">
        <v>2.0238211559647596</v>
      </c>
      <c r="H33919" s="2">
        <v>0.59938588132111081</v>
      </c>
      <c r="I33919" s="2">
        <v>0.15738529135539175</v>
      </c>
    </row>
    <row r="33920" spans="2:9">
      <c r="B33920" s="2">
        <v>2042</v>
      </c>
      <c r="C33920" s="2" t="s">
        <v>85</v>
      </c>
      <c r="D33920" s="2" t="str">
        <f>CONCATENATE(EquipmentDetails[[#This Row],[Calendar Year]],EquipmentDetails[[#This Row],[Vehicle Category]])</f>
        <v>2042Chainsaw</v>
      </c>
      <c r="E33920" s="2" t="s">
        <v>31786</v>
      </c>
      <c r="F33920" s="2">
        <v>58.890276873073425</v>
      </c>
      <c r="G33920" s="2">
        <v>2.0238211556638785</v>
      </c>
      <c r="H33920" s="2">
        <v>0.59938588132111126</v>
      </c>
      <c r="I33920" s="2">
        <v>0.15738529136324922</v>
      </c>
    </row>
    <row r="33921" spans="2:9">
      <c r="B33921" s="2">
        <v>2043</v>
      </c>
      <c r="C33921" s="2" t="s">
        <v>85</v>
      </c>
      <c r="D33921" s="2" t="str">
        <f>CONCATENATE(EquipmentDetails[[#This Row],[Calendar Year]],EquipmentDetails[[#This Row],[Vehicle Category]])</f>
        <v>2043Chainsaw</v>
      </c>
      <c r="E33921" s="2" t="s">
        <v>31786</v>
      </c>
      <c r="F33921" s="2">
        <v>58.890276870273837</v>
      </c>
      <c r="G33921" s="2">
        <v>2.0238211555627017</v>
      </c>
      <c r="H33921" s="2">
        <v>0.59938588132111126</v>
      </c>
      <c r="I33921" s="2">
        <v>0.15738529159653186</v>
      </c>
    </row>
    <row r="33922" spans="2:9">
      <c r="B33922" s="2">
        <v>2044</v>
      </c>
      <c r="C33922" s="2" t="s">
        <v>85</v>
      </c>
      <c r="D33922" s="2" t="str">
        <f>CONCATENATE(EquipmentDetails[[#This Row],[Calendar Year]],EquipmentDetails[[#This Row],[Vehicle Category]])</f>
        <v>2044Chainsaw</v>
      </c>
      <c r="E33922" s="2" t="s">
        <v>31786</v>
      </c>
      <c r="F33922" s="2">
        <v>58.890276869417349</v>
      </c>
      <c r="G33922" s="2">
        <v>2.0238211555316026</v>
      </c>
      <c r="H33922" s="2">
        <v>0.59938588132111115</v>
      </c>
      <c r="I33922" s="2">
        <v>0.15738529161422918</v>
      </c>
    </row>
    <row r="33923" spans="2:9">
      <c r="B33923" s="2">
        <v>2045</v>
      </c>
      <c r="C33923" s="2" t="s">
        <v>85</v>
      </c>
      <c r="D33923" s="2" t="str">
        <f>CONCATENATE(EquipmentDetails[[#This Row],[Calendar Year]],EquipmentDetails[[#This Row],[Vehicle Category]])</f>
        <v>2045Chainsaw</v>
      </c>
      <c r="E33923" s="2" t="s">
        <v>31786</v>
      </c>
      <c r="F33923" s="2">
        <v>58.89027686919443</v>
      </c>
      <c r="G33923" s="2">
        <v>2.0238211555243413</v>
      </c>
      <c r="H33923" s="2">
        <v>0.59938588132111092</v>
      </c>
      <c r="I33923" s="2">
        <v>0.15738529151954359</v>
      </c>
    </row>
    <row r="33924" spans="2:9">
      <c r="B33924" s="2">
        <v>2046</v>
      </c>
      <c r="C33924" s="2" t="s">
        <v>85</v>
      </c>
      <c r="D33924" s="2" t="str">
        <f>CONCATENATE(EquipmentDetails[[#This Row],[Calendar Year]],EquipmentDetails[[#This Row],[Vehicle Category]])</f>
        <v>2046Chainsaw</v>
      </c>
      <c r="E33924" s="2" t="s">
        <v>31786</v>
      </c>
      <c r="F33924" s="2">
        <v>58.890276869428014</v>
      </c>
      <c r="G33924" s="2">
        <v>2.0238211555337045</v>
      </c>
      <c r="H33924" s="2">
        <v>0.59938588132111104</v>
      </c>
      <c r="I33924" s="2">
        <v>0.15738529147679367</v>
      </c>
    </row>
    <row r="33925" spans="2:9">
      <c r="B33925" s="2">
        <v>2047</v>
      </c>
      <c r="C33925" s="2" t="s">
        <v>85</v>
      </c>
      <c r="D33925" s="2" t="str">
        <f>CONCATENATE(EquipmentDetails[[#This Row],[Calendar Year]],EquipmentDetails[[#This Row],[Vehicle Category]])</f>
        <v>2047Chainsaw</v>
      </c>
      <c r="E33925" s="2" t="s">
        <v>31786</v>
      </c>
      <c r="F33925" s="2">
        <v>58.890276868778798</v>
      </c>
      <c r="G33925" s="2">
        <v>2.0238211555077901</v>
      </c>
      <c r="H33925" s="2">
        <v>0.59938588132111081</v>
      </c>
      <c r="I33925" s="2">
        <v>0.15738529165865814</v>
      </c>
    </row>
    <row r="33926" spans="2:9">
      <c r="B33926" s="2">
        <v>2048</v>
      </c>
      <c r="C33926" s="2" t="s">
        <v>85</v>
      </c>
      <c r="D33926" s="2" t="str">
        <f>CONCATENATE(EquipmentDetails[[#This Row],[Calendar Year]],EquipmentDetails[[#This Row],[Vehicle Category]])</f>
        <v>2048Chainsaw</v>
      </c>
      <c r="E33926" s="2" t="s">
        <v>31786</v>
      </c>
      <c r="F33926" s="2">
        <v>58.890276869404133</v>
      </c>
      <c r="G33926" s="2">
        <v>2.0238211555328887</v>
      </c>
      <c r="H33926" s="2">
        <v>0.59938588132111115</v>
      </c>
      <c r="I33926" s="2">
        <v>0.15738529147523905</v>
      </c>
    </row>
    <row r="33927" spans="2:9">
      <c r="B33927" s="2">
        <v>2049</v>
      </c>
      <c r="C33927" s="2" t="s">
        <v>85</v>
      </c>
      <c r="D33927" s="2" t="str">
        <f>CONCATENATE(EquipmentDetails[[#This Row],[Calendar Year]],EquipmentDetails[[#This Row],[Vehicle Category]])</f>
        <v>2049Chainsaw</v>
      </c>
      <c r="E33927" s="2" t="s">
        <v>31786</v>
      </c>
      <c r="F33927" s="2">
        <v>58.890276869981506</v>
      </c>
      <c r="G33927" s="2">
        <v>2.0238211555563166</v>
      </c>
      <c r="H33927" s="2">
        <v>0.59938588132111081</v>
      </c>
      <c r="I33927" s="2">
        <v>0.15738529165148216</v>
      </c>
    </row>
    <row r="33928" spans="2:9">
      <c r="B33928" s="2">
        <v>2050</v>
      </c>
      <c r="C33928" s="2" t="s">
        <v>85</v>
      </c>
      <c r="D33928" s="2" t="str">
        <f>CONCATENATE(EquipmentDetails[[#This Row],[Calendar Year]],EquipmentDetails[[#This Row],[Vehicle Category]])</f>
        <v>2050Chainsaw</v>
      </c>
      <c r="E33928" s="2" t="s">
        <v>31786</v>
      </c>
      <c r="F33928" s="2">
        <v>58.890276869666053</v>
      </c>
      <c r="G33928" s="2">
        <v>2.0238211555434402</v>
      </c>
      <c r="H33928" s="2">
        <v>0.59938588132111092</v>
      </c>
      <c r="I33928" s="2">
        <v>0.15738529166967236</v>
      </c>
    </row>
    <row r="33929" spans="2:9">
      <c r="B33929" s="2">
        <v>2024</v>
      </c>
      <c r="C33929" s="2" t="s">
        <v>31780</v>
      </c>
      <c r="D33929" s="2" t="str">
        <f>CONCATENATE(EquipmentDetails[[#This Row],[Calendar Year]],EquipmentDetails[[#This Row],[Vehicle Category]])</f>
        <v>2024Trimmer/Edger/Brushcutter</v>
      </c>
      <c r="E33929" s="2" t="s">
        <v>31786</v>
      </c>
      <c r="F33929" s="2">
        <v>32.158227925415012</v>
      </c>
      <c r="G33929" s="2">
        <v>1.6748084487576487</v>
      </c>
      <c r="H33929" s="2">
        <v>0.26952296144184912</v>
      </c>
      <c r="I33929" s="2">
        <v>0.16759610879393705</v>
      </c>
    </row>
    <row r="33930" spans="2:9">
      <c r="B33930" s="2">
        <v>2025</v>
      </c>
      <c r="C33930" s="2" t="s">
        <v>31780</v>
      </c>
      <c r="D33930" s="2" t="str">
        <f>CONCATENATE(EquipmentDetails[[#This Row],[Calendar Year]],EquipmentDetails[[#This Row],[Vehicle Category]])</f>
        <v>2025Trimmer/Edger/Brushcutter</v>
      </c>
      <c r="E33930" s="2" t="s">
        <v>31786</v>
      </c>
      <c r="F33930" s="2">
        <v>32.157724304679782</v>
      </c>
      <c r="G33930" s="2">
        <v>1.6747889281898098</v>
      </c>
      <c r="H33930" s="2">
        <v>0.26952296143802318</v>
      </c>
      <c r="I33930" s="2">
        <v>0.16759766890574104</v>
      </c>
    </row>
    <row r="33931" spans="2:9">
      <c r="B33931" s="2">
        <v>2026</v>
      </c>
      <c r="C33931" s="2" t="s">
        <v>31780</v>
      </c>
      <c r="D33931" s="2" t="str">
        <f>CONCATENATE(EquipmentDetails[[#This Row],[Calendar Year]],EquipmentDetails[[#This Row],[Vehicle Category]])</f>
        <v>2026Trimmer/Edger/Brushcutter</v>
      </c>
      <c r="E33931" s="2" t="s">
        <v>31786</v>
      </c>
      <c r="F33931" s="2">
        <v>32.157609860532759</v>
      </c>
      <c r="G33931" s="2">
        <v>1.6747844949745261</v>
      </c>
      <c r="H33931" s="2">
        <v>0.26952296138961823</v>
      </c>
      <c r="I33931" s="2">
        <v>0.16759850896752235</v>
      </c>
    </row>
    <row r="33932" spans="2:9">
      <c r="B33932" s="2">
        <v>2027</v>
      </c>
      <c r="C33932" s="2" t="s">
        <v>31780</v>
      </c>
      <c r="D33932" s="2" t="str">
        <f>CONCATENATE(EquipmentDetails[[#This Row],[Calendar Year]],EquipmentDetails[[#This Row],[Vehicle Category]])</f>
        <v>2027Trimmer/Edger/Brushcutter</v>
      </c>
      <c r="E33932" s="2" t="s">
        <v>31786</v>
      </c>
      <c r="F33932" s="2">
        <v>32.157552719482901</v>
      </c>
      <c r="G33932" s="2">
        <v>1.6747822771454777</v>
      </c>
      <c r="H33932" s="2">
        <v>0.26952296144244819</v>
      </c>
      <c r="I33932" s="2">
        <v>0.16759892981862684</v>
      </c>
    </row>
    <row r="33933" spans="2:9">
      <c r="B33933" s="2">
        <v>2028</v>
      </c>
      <c r="C33933" s="2" t="s">
        <v>31780</v>
      </c>
      <c r="D33933" s="2" t="str">
        <f>CONCATENATE(EquipmentDetails[[#This Row],[Calendar Year]],EquipmentDetails[[#This Row],[Vehicle Category]])</f>
        <v>2028Trimmer/Edger/Brushcutter</v>
      </c>
      <c r="E33933" s="2" t="s">
        <v>31786</v>
      </c>
      <c r="F33933" s="2">
        <v>32.157524161283995</v>
      </c>
      <c r="G33933" s="2">
        <v>1.6747811715876808</v>
      </c>
      <c r="H33933" s="2">
        <v>0.26952296141802029</v>
      </c>
      <c r="I33933" s="2">
        <v>0.16759913691720671</v>
      </c>
    </row>
    <row r="33934" spans="2:9">
      <c r="B33934" s="2">
        <v>2029</v>
      </c>
      <c r="C33934" s="2" t="s">
        <v>31780</v>
      </c>
      <c r="D33934" s="2" t="str">
        <f>CONCATENATE(EquipmentDetails[[#This Row],[Calendar Year]],EquipmentDetails[[#This Row],[Vehicle Category]])</f>
        <v>2029Trimmer/Edger/Brushcutter</v>
      </c>
      <c r="E33934" s="2" t="s">
        <v>31786</v>
      </c>
      <c r="F33934" s="2">
        <v>32.157509886628318</v>
      </c>
      <c r="G33934" s="2">
        <v>1.6747806191197765</v>
      </c>
      <c r="H33934" s="2">
        <v>0.26952296140335635</v>
      </c>
      <c r="I33934" s="2">
        <v>0.16759923541180372</v>
      </c>
    </row>
    <row r="33935" spans="2:9">
      <c r="B33935" s="2">
        <v>2030</v>
      </c>
      <c r="C33935" s="2" t="s">
        <v>31780</v>
      </c>
      <c r="D33935" s="2" t="str">
        <f>CONCATENATE(EquipmentDetails[[#This Row],[Calendar Year]],EquipmentDetails[[#This Row],[Vehicle Category]])</f>
        <v>2030Trimmer/Edger/Brushcutter</v>
      </c>
      <c r="E33935" s="2" t="s">
        <v>31786</v>
      </c>
      <c r="F33935" s="2">
        <v>32.157502757097262</v>
      </c>
      <c r="G33935" s="2">
        <v>1.6747803397773486</v>
      </c>
      <c r="H33935" s="2">
        <v>0.26952296145625704</v>
      </c>
      <c r="I33935" s="2">
        <v>0.16759930432919393</v>
      </c>
    </row>
    <row r="33936" spans="2:9">
      <c r="B33936" s="2">
        <v>2031</v>
      </c>
      <c r="C33936" s="2" t="s">
        <v>31780</v>
      </c>
      <c r="D33936" s="2" t="str">
        <f>CONCATENATE(EquipmentDetails[[#This Row],[Calendar Year]],EquipmentDetails[[#This Row],[Vehicle Category]])</f>
        <v>2031Trimmer/Edger/Brushcutter</v>
      </c>
      <c r="E33936" s="2" t="s">
        <v>31786</v>
      </c>
      <c r="F33936" s="2">
        <v>32.157499189543628</v>
      </c>
      <c r="G33936" s="2">
        <v>1.6747802016148785</v>
      </c>
      <c r="H33936" s="2">
        <v>0.26952296145415455</v>
      </c>
      <c r="I33936" s="2">
        <v>0.16759932487908369</v>
      </c>
    </row>
    <row r="33937" spans="2:9">
      <c r="B33937" s="2">
        <v>2032</v>
      </c>
      <c r="C33937" s="2" t="s">
        <v>31780</v>
      </c>
      <c r="D33937" s="2" t="str">
        <f>CONCATENATE(EquipmentDetails[[#This Row],[Calendar Year]],EquipmentDetails[[#This Row],[Vehicle Category]])</f>
        <v>2032Trimmer/Edger/Brushcutter</v>
      </c>
      <c r="E33937" s="2" t="s">
        <v>31786</v>
      </c>
      <c r="F33937" s="2">
        <v>32.157497403817018</v>
      </c>
      <c r="G33937" s="2">
        <v>1.6747801334395485</v>
      </c>
      <c r="H33937" s="2">
        <v>0.26952296143577009</v>
      </c>
      <c r="I33937" s="2">
        <v>0.16759933640871646</v>
      </c>
    </row>
    <row r="33938" spans="2:9">
      <c r="B33938" s="2">
        <v>2033</v>
      </c>
      <c r="C33938" s="2" t="s">
        <v>31780</v>
      </c>
      <c r="D33938" s="2" t="str">
        <f>CONCATENATE(EquipmentDetails[[#This Row],[Calendar Year]],EquipmentDetails[[#This Row],[Vehicle Category]])</f>
        <v>2033Trimmer/Edger/Brushcutter</v>
      </c>
      <c r="E33938" s="2" t="s">
        <v>31786</v>
      </c>
      <c r="F33938" s="2">
        <v>32.157496514329097</v>
      </c>
      <c r="G33938" s="2">
        <v>1.6747800977687286</v>
      </c>
      <c r="H33938" s="2">
        <v>0.26952296145684729</v>
      </c>
      <c r="I33938" s="2">
        <v>0.167599333928386</v>
      </c>
    </row>
    <row r="33939" spans="2:9">
      <c r="B33939" s="2">
        <v>2034</v>
      </c>
      <c r="C33939" s="2" t="s">
        <v>31780</v>
      </c>
      <c r="D33939" s="2" t="str">
        <f>CONCATENATE(EquipmentDetails[[#This Row],[Calendar Year]],EquipmentDetails[[#This Row],[Vehicle Category]])</f>
        <v>2034Trimmer/Edger/Brushcutter</v>
      </c>
      <c r="E33939" s="2" t="s">
        <v>31786</v>
      </c>
      <c r="F33939" s="2">
        <v>32.157496063837478</v>
      </c>
      <c r="G33939" s="2">
        <v>1.6747800826646766</v>
      </c>
      <c r="H33939" s="2">
        <v>0.26952296141521526</v>
      </c>
      <c r="I33939" s="2">
        <v>0.16759933919663261</v>
      </c>
    </row>
    <row r="33940" spans="2:9">
      <c r="B33940" s="2">
        <v>2035</v>
      </c>
      <c r="C33940" s="2" t="s">
        <v>31780</v>
      </c>
      <c r="D33940" s="2" t="str">
        <f>CONCATENATE(EquipmentDetails[[#This Row],[Calendar Year]],EquipmentDetails[[#This Row],[Vehicle Category]])</f>
        <v>2035Trimmer/Edger/Brushcutter</v>
      </c>
      <c r="E33940" s="2" t="s">
        <v>31786</v>
      </c>
      <c r="F33940" s="2">
        <v>32.157495841363826</v>
      </c>
      <c r="G33940" s="2">
        <v>1.6747800738175569</v>
      </c>
      <c r="H33940" s="2">
        <v>0.26952296141916832</v>
      </c>
      <c r="I33940" s="2">
        <v>0.16759935954851243</v>
      </c>
    </row>
    <row r="33941" spans="2:9">
      <c r="B33941" s="2">
        <v>2036</v>
      </c>
      <c r="C33941" s="2" t="s">
        <v>31780</v>
      </c>
      <c r="D33941" s="2" t="str">
        <f>CONCATENATE(EquipmentDetails[[#This Row],[Calendar Year]],EquipmentDetails[[#This Row],[Vehicle Category]])</f>
        <v>2036Trimmer/Edger/Brushcutter</v>
      </c>
      <c r="E33941" s="2" t="s">
        <v>31786</v>
      </c>
      <c r="F33941" s="2">
        <v>32.157495732892812</v>
      </c>
      <c r="G33941" s="2">
        <v>1.6747800680498566</v>
      </c>
      <c r="H33941" s="2">
        <v>0.26952296144677601</v>
      </c>
      <c r="I33941" s="2">
        <v>0.16759934900914242</v>
      </c>
    </row>
    <row r="33942" spans="2:9">
      <c r="B33942" s="2">
        <v>2037</v>
      </c>
      <c r="C33942" s="2" t="s">
        <v>31780</v>
      </c>
      <c r="D33942" s="2" t="str">
        <f>CONCATENATE(EquipmentDetails[[#This Row],[Calendar Year]],EquipmentDetails[[#This Row],[Vehicle Category]])</f>
        <v>2037Trimmer/Edger/Brushcutter</v>
      </c>
      <c r="E33942" s="2" t="s">
        <v>31786</v>
      </c>
      <c r="F33942" s="2">
        <v>32.15749567500923</v>
      </c>
      <c r="G33942" s="2">
        <v>1.6747800669229806</v>
      </c>
      <c r="H33942" s="2">
        <v>0.26952296142705401</v>
      </c>
      <c r="I33942" s="2">
        <v>0.16759935076395807</v>
      </c>
    </row>
    <row r="33943" spans="2:9">
      <c r="B33943" s="2">
        <v>2038</v>
      </c>
      <c r="C33943" s="2" t="s">
        <v>31780</v>
      </c>
      <c r="D33943" s="2" t="str">
        <f>CONCATENATE(EquipmentDetails[[#This Row],[Calendar Year]],EquipmentDetails[[#This Row],[Vehicle Category]])</f>
        <v>2038Trimmer/Edger/Brushcutter</v>
      </c>
      <c r="E33943" s="2" t="s">
        <v>31786</v>
      </c>
      <c r="F33943" s="2">
        <v>32.15749564544047</v>
      </c>
      <c r="G33943" s="2">
        <v>1.6747800666624066</v>
      </c>
      <c r="H33943" s="2">
        <v>0.26952296141141546</v>
      </c>
      <c r="I33943" s="2">
        <v>0.1675993520215755</v>
      </c>
    </row>
    <row r="33944" spans="2:9">
      <c r="B33944" s="2">
        <v>2039</v>
      </c>
      <c r="C33944" s="2" t="s">
        <v>31780</v>
      </c>
      <c r="D33944" s="2" t="str">
        <f>CONCATENATE(EquipmentDetails[[#This Row],[Calendar Year]],EquipmentDetails[[#This Row],[Vehicle Category]])</f>
        <v>2039Trimmer/Edger/Brushcutter</v>
      </c>
      <c r="E33944" s="2" t="s">
        <v>31786</v>
      </c>
      <c r="F33944" s="2">
        <v>32.157495627709956</v>
      </c>
      <c r="G33944" s="2">
        <v>1.6747800678401548</v>
      </c>
      <c r="H33944" s="2">
        <v>0.26952296137847936</v>
      </c>
      <c r="I33944" s="2">
        <v>0.16759934615199465</v>
      </c>
    </row>
    <row r="33945" spans="2:9">
      <c r="B33945" s="2">
        <v>2040</v>
      </c>
      <c r="C33945" s="2" t="s">
        <v>31780</v>
      </c>
      <c r="D33945" s="2" t="str">
        <f>CONCATENATE(EquipmentDetails[[#This Row],[Calendar Year]],EquipmentDetails[[#This Row],[Vehicle Category]])</f>
        <v>2040Trimmer/Edger/Brushcutter</v>
      </c>
      <c r="E33945" s="2" t="s">
        <v>31786</v>
      </c>
      <c r="F33945" s="2">
        <v>32.15749562918694</v>
      </c>
      <c r="G33945" s="2">
        <v>1.6747800636322905</v>
      </c>
      <c r="H33945" s="2">
        <v>0.26952296145380167</v>
      </c>
      <c r="I33945" s="2">
        <v>0.16759935107462079</v>
      </c>
    </row>
    <row r="33946" spans="2:9">
      <c r="B33946" s="2">
        <v>2041</v>
      </c>
      <c r="C33946" s="2" t="s">
        <v>31780</v>
      </c>
      <c r="D33946" s="2" t="str">
        <f>CONCATENATE(EquipmentDetails[[#This Row],[Calendar Year]],EquipmentDetails[[#This Row],[Vehicle Category]])</f>
        <v>2041Trimmer/Edger/Brushcutter</v>
      </c>
      <c r="E33946" s="2" t="s">
        <v>31786</v>
      </c>
      <c r="F33946" s="2">
        <v>32.157495622956915</v>
      </c>
      <c r="G33946" s="2">
        <v>1.6747800647796565</v>
      </c>
      <c r="H33946" s="2">
        <v>0.2695229614292744</v>
      </c>
      <c r="I33946" s="2">
        <v>0.16759934812964949</v>
      </c>
    </row>
    <row r="33947" spans="2:9">
      <c r="B33947" s="2">
        <v>2042</v>
      </c>
      <c r="C33947" s="2" t="s">
        <v>31780</v>
      </c>
      <c r="D33947" s="2" t="str">
        <f>CONCATENATE(EquipmentDetails[[#This Row],[Calendar Year]],EquipmentDetails[[#This Row],[Vehicle Category]])</f>
        <v>2042Trimmer/Edger/Brushcutter</v>
      </c>
      <c r="E33947" s="2" t="s">
        <v>31786</v>
      </c>
      <c r="F33947" s="2">
        <v>32.157495623939447</v>
      </c>
      <c r="G33947" s="2">
        <v>1.674780063412548</v>
      </c>
      <c r="H33947" s="2">
        <v>0.26952296145409033</v>
      </c>
      <c r="I33947" s="2">
        <v>0.16759934831217674</v>
      </c>
    </row>
    <row r="33948" spans="2:9">
      <c r="B33948" s="2">
        <v>2043</v>
      </c>
      <c r="C33948" s="2" t="s">
        <v>31780</v>
      </c>
      <c r="D33948" s="2" t="str">
        <f>CONCATENATE(EquipmentDetails[[#This Row],[Calendar Year]],EquipmentDetails[[#This Row],[Vehicle Category]])</f>
        <v>2043Trimmer/Edger/Brushcutter</v>
      </c>
      <c r="E33948" s="2" t="s">
        <v>31786</v>
      </c>
      <c r="F33948" s="2">
        <v>32.15749562087391</v>
      </c>
      <c r="G33948" s="2">
        <v>1.6747800644470874</v>
      </c>
      <c r="H33948" s="2">
        <v>0.26952296143372173</v>
      </c>
      <c r="I33948" s="2">
        <v>0.16759934752128339</v>
      </c>
    </row>
    <row r="33949" spans="2:9">
      <c r="B33949" s="2">
        <v>2044</v>
      </c>
      <c r="C33949" s="2" t="s">
        <v>31780</v>
      </c>
      <c r="D33949" s="2" t="str">
        <f>CONCATENATE(EquipmentDetails[[#This Row],[Calendar Year]],EquipmentDetails[[#This Row],[Vehicle Category]])</f>
        <v>2044Trimmer/Edger/Brushcutter</v>
      </c>
      <c r="E33949" s="2" t="s">
        <v>31786</v>
      </c>
      <c r="F33949" s="2">
        <v>32.157495627140889</v>
      </c>
      <c r="G33949" s="2">
        <v>1.6747800612515698</v>
      </c>
      <c r="H33949" s="2">
        <v>0.26952296149444493</v>
      </c>
      <c r="I33949" s="2">
        <v>0.16759934716247818</v>
      </c>
    </row>
    <row r="33950" spans="2:9">
      <c r="B33950" s="2">
        <v>2045</v>
      </c>
      <c r="C33950" s="2" t="s">
        <v>31780</v>
      </c>
      <c r="D33950" s="2" t="str">
        <f>CONCATENATE(EquipmentDetails[[#This Row],[Calendar Year]],EquipmentDetails[[#This Row],[Vehicle Category]])</f>
        <v>2045Trimmer/Edger/Brushcutter</v>
      </c>
      <c r="E33950" s="2" t="s">
        <v>31786</v>
      </c>
      <c r="F33950" s="2">
        <v>32.157495621381379</v>
      </c>
      <c r="G33950" s="2">
        <v>1.6747800638463433</v>
      </c>
      <c r="H33950" s="2">
        <v>0.26952296144467847</v>
      </c>
      <c r="I33950" s="2">
        <v>0.16759934717695263</v>
      </c>
    </row>
    <row r="33951" spans="2:9">
      <c r="B33951" s="2">
        <v>2046</v>
      </c>
      <c r="C33951" s="2" t="s">
        <v>31780</v>
      </c>
      <c r="D33951" s="2" t="str">
        <f>CONCATENATE(EquipmentDetails[[#This Row],[Calendar Year]],EquipmentDetails[[#This Row],[Vehicle Category]])</f>
        <v>2046Trimmer/Edger/Brushcutter</v>
      </c>
      <c r="E33951" s="2" t="s">
        <v>31786</v>
      </c>
      <c r="F33951" s="2">
        <v>32.157495619462345</v>
      </c>
      <c r="G33951" s="2">
        <v>1.6747800647080502</v>
      </c>
      <c r="H33951" s="2">
        <v>0.26952296142814702</v>
      </c>
      <c r="I33951" s="2">
        <v>0.16759934723821845</v>
      </c>
    </row>
    <row r="33952" spans="2:9">
      <c r="B33952" s="2">
        <v>2047</v>
      </c>
      <c r="C33952" s="2" t="s">
        <v>31780</v>
      </c>
      <c r="D33952" s="2" t="str">
        <f>CONCATENATE(EquipmentDetails[[#This Row],[Calendar Year]],EquipmentDetails[[#This Row],[Vehicle Category]])</f>
        <v>2047Trimmer/Edger/Brushcutter</v>
      </c>
      <c r="E33952" s="2" t="s">
        <v>31786</v>
      </c>
      <c r="F33952" s="2">
        <v>32.157495620391074</v>
      </c>
      <c r="G33952" s="2">
        <v>1.6747800642523534</v>
      </c>
      <c r="H33952" s="2">
        <v>0.26952296143683024</v>
      </c>
      <c r="I33952" s="2">
        <v>0.16759934689884415</v>
      </c>
    </row>
    <row r="33953" spans="2:9">
      <c r="B33953" s="2">
        <v>2048</v>
      </c>
      <c r="C33953" s="2" t="s">
        <v>31780</v>
      </c>
      <c r="D33953" s="2" t="str">
        <f>CONCATENATE(EquipmentDetails[[#This Row],[Calendar Year]],EquipmentDetails[[#This Row],[Vehicle Category]])</f>
        <v>2048Trimmer/Edger/Brushcutter</v>
      </c>
      <c r="E33953" s="2" t="s">
        <v>31786</v>
      </c>
      <c r="F33953" s="2">
        <v>32.157495618378995</v>
      </c>
      <c r="G33953" s="2">
        <v>1.6747800651707958</v>
      </c>
      <c r="H33953" s="2">
        <v>0.26952296141923321</v>
      </c>
      <c r="I33953" s="2">
        <v>0.16759934721929262</v>
      </c>
    </row>
    <row r="33954" spans="2:9">
      <c r="B33954" s="2">
        <v>2049</v>
      </c>
      <c r="C33954" s="2" t="s">
        <v>31780</v>
      </c>
      <c r="D33954" s="2" t="str">
        <f>CONCATENATE(EquipmentDetails[[#This Row],[Calendar Year]],EquipmentDetails[[#This Row],[Vehicle Category]])</f>
        <v>2049Trimmer/Edger/Brushcutter</v>
      </c>
      <c r="E33954" s="2" t="s">
        <v>31786</v>
      </c>
      <c r="F33954" s="2">
        <v>32.157495622295812</v>
      </c>
      <c r="G33954" s="2">
        <v>1.6747800633506364</v>
      </c>
      <c r="H33954" s="2">
        <v>0.26952296145405846</v>
      </c>
      <c r="I33954" s="2">
        <v>0.16759934669028329</v>
      </c>
    </row>
    <row r="33955" spans="2:9">
      <c r="B33955" s="2">
        <v>2050</v>
      </c>
      <c r="C33955" s="2" t="s">
        <v>31780</v>
      </c>
      <c r="D33955" s="2" t="str">
        <f>CONCATENATE(EquipmentDetails[[#This Row],[Calendar Year]],EquipmentDetails[[#This Row],[Vehicle Category]])</f>
        <v>2050Trimmer/Edger/Brushcutter</v>
      </c>
      <c r="E33955" s="2" t="s">
        <v>31786</v>
      </c>
      <c r="F33955" s="2">
        <v>32.157495618189607</v>
      </c>
      <c r="G33955" s="2">
        <v>1.6747800652552325</v>
      </c>
      <c r="H33955" s="2">
        <v>0.26952296141761245</v>
      </c>
      <c r="I33955" s="2">
        <v>0.16759934721872169</v>
      </c>
    </row>
    <row r="33956" spans="2:9">
      <c r="B33956" s="2">
        <v>2024</v>
      </c>
      <c r="C33956" s="2" t="s">
        <v>31781</v>
      </c>
      <c r="D33956" s="2" t="str">
        <f>CONCATENATE(EquipmentDetails[[#This Row],[Calendar Year]],EquipmentDetails[[#This Row],[Vehicle Category]])</f>
        <v>2024Dump Truck</v>
      </c>
      <c r="E33956" s="2" t="s">
        <v>31785</v>
      </c>
      <c r="F33956" s="2">
        <v>2.3894500715294056</v>
      </c>
      <c r="G33956" s="2">
        <v>95.918234084187574</v>
      </c>
      <c r="H33956" s="2">
        <v>0.91222867477298297</v>
      </c>
      <c r="I33956" s="2">
        <v>8.557958432028979</v>
      </c>
    </row>
    <row r="33957" spans="2:9">
      <c r="B33957" s="2">
        <v>2025</v>
      </c>
      <c r="C33957" s="2" t="s">
        <v>31781</v>
      </c>
      <c r="D33957" s="2" t="str">
        <f>CONCATENATE(EquipmentDetails[[#This Row],[Calendar Year]],EquipmentDetails[[#This Row],[Vehicle Category]])</f>
        <v>2025Dump Truck</v>
      </c>
      <c r="E33957" s="2" t="s">
        <v>31785</v>
      </c>
      <c r="F33957" s="2">
        <v>2.4035941542300856</v>
      </c>
      <c r="G33957" s="2">
        <v>94.00771386547072</v>
      </c>
      <c r="H33957" s="2">
        <v>0.90734384787917632</v>
      </c>
      <c r="I33957" s="2">
        <v>8.5302247958011055</v>
      </c>
    </row>
    <row r="33958" spans="2:9">
      <c r="B33958" s="2">
        <v>2026</v>
      </c>
      <c r="C33958" s="2" t="s">
        <v>31781</v>
      </c>
      <c r="D33958" s="2" t="str">
        <f>CONCATENATE(EquipmentDetails[[#This Row],[Calendar Year]],EquipmentDetails[[#This Row],[Vehicle Category]])</f>
        <v>2026Dump Truck</v>
      </c>
      <c r="E33958" s="2" t="s">
        <v>31785</v>
      </c>
      <c r="F33958" s="2">
        <v>2.4100252534089197</v>
      </c>
      <c r="G33958" s="2">
        <v>91.826873098249635</v>
      </c>
      <c r="H33958" s="2">
        <v>0.90344229407637311</v>
      </c>
      <c r="I33958" s="2">
        <v>8.4904933495134305</v>
      </c>
    </row>
    <row r="33959" spans="2:9">
      <c r="B33959" s="2">
        <v>2027</v>
      </c>
      <c r="C33959" s="2" t="s">
        <v>31781</v>
      </c>
      <c r="D33959" s="2" t="str">
        <f>CONCATENATE(EquipmentDetails[[#This Row],[Calendar Year]],EquipmentDetails[[#This Row],[Vehicle Category]])</f>
        <v>2027Dump Truck</v>
      </c>
      <c r="E33959" s="2" t="s">
        <v>31785</v>
      </c>
      <c r="F33959" s="2">
        <v>2.4195357793020205</v>
      </c>
      <c r="G33959" s="2">
        <v>89.676625626440611</v>
      </c>
      <c r="H33959" s="2">
        <v>0.90255420460167812</v>
      </c>
      <c r="I33959" s="2">
        <v>8.4464229110215339</v>
      </c>
    </row>
    <row r="33960" spans="2:9">
      <c r="B33960" s="2">
        <v>2028</v>
      </c>
      <c r="C33960" s="2" t="s">
        <v>31781</v>
      </c>
      <c r="D33960" s="2" t="str">
        <f>CONCATENATE(EquipmentDetails[[#This Row],[Calendar Year]],EquipmentDetails[[#This Row],[Vehicle Category]])</f>
        <v>2028Dump Truck</v>
      </c>
      <c r="E33960" s="2" t="s">
        <v>31785</v>
      </c>
      <c r="F33960" s="2">
        <v>2.4315616942045146</v>
      </c>
      <c r="G33960" s="2">
        <v>87.288077748780395</v>
      </c>
      <c r="H33960" s="2">
        <v>0.89568081135677924</v>
      </c>
      <c r="I33960" s="2">
        <v>8.3967076924919954</v>
      </c>
    </row>
    <row r="33961" spans="2:9">
      <c r="B33961" s="2">
        <v>2029</v>
      </c>
      <c r="C33961" s="2" t="s">
        <v>31781</v>
      </c>
      <c r="D33961" s="2" t="str">
        <f>CONCATENATE(EquipmentDetails[[#This Row],[Calendar Year]],EquipmentDetails[[#This Row],[Vehicle Category]])</f>
        <v>2029Dump Truck</v>
      </c>
      <c r="E33961" s="2" t="s">
        <v>31785</v>
      </c>
      <c r="F33961" s="2">
        <v>2.4542753231075971</v>
      </c>
      <c r="G33961" s="2">
        <v>85.431338855610704</v>
      </c>
      <c r="H33961" s="2">
        <v>0.89230305296344281</v>
      </c>
      <c r="I33961" s="2">
        <v>8.3456064854632999</v>
      </c>
    </row>
    <row r="33962" spans="2:9">
      <c r="B33962" s="2">
        <v>2030</v>
      </c>
      <c r="C33962" s="2" t="s">
        <v>31781</v>
      </c>
      <c r="D33962" s="2" t="str">
        <f>CONCATENATE(EquipmentDetails[[#This Row],[Calendar Year]],EquipmentDetails[[#This Row],[Vehicle Category]])</f>
        <v>2030Dump Truck</v>
      </c>
      <c r="E33962" s="2" t="s">
        <v>31785</v>
      </c>
      <c r="F33962" s="2">
        <v>2.4755559611791682</v>
      </c>
      <c r="G33962" s="2">
        <v>84.381476190039464</v>
      </c>
      <c r="H33962" s="2">
        <v>0.89092755997328477</v>
      </c>
      <c r="I33962" s="2">
        <v>8.2938038581938951</v>
      </c>
    </row>
    <row r="33963" spans="2:9">
      <c r="B33963" s="2">
        <v>2031</v>
      </c>
      <c r="C33963" s="2" t="s">
        <v>31781</v>
      </c>
      <c r="D33963" s="2" t="str">
        <f>CONCATENATE(EquipmentDetails[[#This Row],[Calendar Year]],EquipmentDetails[[#This Row],[Vehicle Category]])</f>
        <v>2031Dump Truck</v>
      </c>
      <c r="E33963" s="2" t="s">
        <v>31785</v>
      </c>
      <c r="F33963" s="2">
        <v>2.4914217164452825</v>
      </c>
      <c r="G33963" s="2">
        <v>83.696321719988333</v>
      </c>
      <c r="H33963" s="2">
        <v>0.88957742310265231</v>
      </c>
      <c r="I33963" s="2">
        <v>8.2388005845300789</v>
      </c>
    </row>
    <row r="33964" spans="2:9">
      <c r="B33964" s="2">
        <v>2032</v>
      </c>
      <c r="C33964" s="2" t="s">
        <v>31781</v>
      </c>
      <c r="D33964" s="2" t="str">
        <f>CONCATENATE(EquipmentDetails[[#This Row],[Calendar Year]],EquipmentDetails[[#This Row],[Vehicle Category]])</f>
        <v>2032Dump Truck</v>
      </c>
      <c r="E33964" s="2" t="s">
        <v>31785</v>
      </c>
      <c r="F33964" s="2">
        <v>2.5008293859742965</v>
      </c>
      <c r="G33964" s="2">
        <v>82.87715195307976</v>
      </c>
      <c r="H33964" s="2">
        <v>0.88942666873312659</v>
      </c>
      <c r="I33964" s="2">
        <v>8.1856696900093642</v>
      </c>
    </row>
    <row r="33965" spans="2:9">
      <c r="B33965" s="2">
        <v>2033</v>
      </c>
      <c r="C33965" s="2" t="s">
        <v>31781</v>
      </c>
      <c r="D33965" s="2" t="str">
        <f>CONCATENATE(EquipmentDetails[[#This Row],[Calendar Year]],EquipmentDetails[[#This Row],[Vehicle Category]])</f>
        <v>2033Dump Truck</v>
      </c>
      <c r="E33965" s="2" t="s">
        <v>31785</v>
      </c>
      <c r="F33965" s="2">
        <v>2.5042565078715322</v>
      </c>
      <c r="G33965" s="2">
        <v>81.931264014737437</v>
      </c>
      <c r="H33965" s="2">
        <v>0.89339840443884588</v>
      </c>
      <c r="I33965" s="2">
        <v>8.1385135168882421</v>
      </c>
    </row>
    <row r="33966" spans="2:9">
      <c r="B33966" s="2">
        <v>2034</v>
      </c>
      <c r="C33966" s="2" t="s">
        <v>31781</v>
      </c>
      <c r="D33966" s="2" t="str">
        <f>CONCATENATE(EquipmentDetails[[#This Row],[Calendar Year]],EquipmentDetails[[#This Row],[Vehicle Category]])</f>
        <v>2034Dump Truck</v>
      </c>
      <c r="E33966" s="2" t="s">
        <v>31785</v>
      </c>
      <c r="F33966" s="2">
        <v>2.5036906498217548</v>
      </c>
      <c r="G33966" s="2">
        <v>80.853528949241124</v>
      </c>
      <c r="H33966" s="2">
        <v>0.89458545858112415</v>
      </c>
      <c r="I33966" s="2">
        <v>8.0923931884947926</v>
      </c>
    </row>
    <row r="33967" spans="2:9">
      <c r="B33967" s="2">
        <v>2035</v>
      </c>
      <c r="C33967" s="2" t="s">
        <v>31781</v>
      </c>
      <c r="D33967" s="2" t="str">
        <f>CONCATENATE(EquipmentDetails[[#This Row],[Calendar Year]],EquipmentDetails[[#This Row],[Vehicle Category]])</f>
        <v>2035Dump Truck</v>
      </c>
      <c r="E33967" s="2" t="s">
        <v>31785</v>
      </c>
      <c r="F33967" s="2">
        <v>2.5059587297785715</v>
      </c>
      <c r="G33967" s="2">
        <v>79.804828111507888</v>
      </c>
      <c r="H33967" s="2">
        <v>0.89598669035309519</v>
      </c>
      <c r="I33967" s="2">
        <v>8.0493192999979861</v>
      </c>
    </row>
    <row r="33968" spans="2:9">
      <c r="B33968" s="2">
        <v>2036</v>
      </c>
      <c r="C33968" s="2" t="s">
        <v>31781</v>
      </c>
      <c r="D33968" s="2" t="str">
        <f>CONCATENATE(EquipmentDetails[[#This Row],[Calendar Year]],EquipmentDetails[[#This Row],[Vehicle Category]])</f>
        <v>2036Dump Truck</v>
      </c>
      <c r="E33968" s="2" t="s">
        <v>31785</v>
      </c>
      <c r="F33968" s="2">
        <v>2.503661451300689</v>
      </c>
      <c r="G33968" s="2">
        <v>78.602086344941142</v>
      </c>
      <c r="H33968" s="2">
        <v>0.89367841022651939</v>
      </c>
      <c r="I33968" s="2">
        <v>8.0051727399100212</v>
      </c>
    </row>
    <row r="33969" spans="2:9">
      <c r="B33969" s="2">
        <v>2037</v>
      </c>
      <c r="C33969" s="2" t="s">
        <v>31781</v>
      </c>
      <c r="D33969" s="2" t="str">
        <f>CONCATENATE(EquipmentDetails[[#This Row],[Calendar Year]],EquipmentDetails[[#This Row],[Vehicle Category]])</f>
        <v>2037Dump Truck</v>
      </c>
      <c r="E33969" s="2" t="s">
        <v>31785</v>
      </c>
      <c r="F33969" s="2">
        <v>2.4942650935098643</v>
      </c>
      <c r="G33969" s="2">
        <v>77.483027703183396</v>
      </c>
      <c r="H33969" s="2">
        <v>0.89381532539873287</v>
      </c>
      <c r="I33969" s="2">
        <v>7.9674089472155876</v>
      </c>
    </row>
    <row r="33970" spans="2:9">
      <c r="B33970" s="2">
        <v>2038</v>
      </c>
      <c r="C33970" s="2" t="s">
        <v>31781</v>
      </c>
      <c r="D33970" s="2" t="str">
        <f>CONCATENATE(EquipmentDetails[[#This Row],[Calendar Year]],EquipmentDetails[[#This Row],[Vehicle Category]])</f>
        <v>2038Dump Truck</v>
      </c>
      <c r="E33970" s="2" t="s">
        <v>31785</v>
      </c>
      <c r="F33970" s="2">
        <v>2.4860714947783089</v>
      </c>
      <c r="G33970" s="2">
        <v>76.254549325932217</v>
      </c>
      <c r="H33970" s="2">
        <v>0.89324860938950512</v>
      </c>
      <c r="I33970" s="2">
        <v>7.9299667384509345</v>
      </c>
    </row>
    <row r="33971" spans="2:9">
      <c r="B33971" s="2">
        <v>2039</v>
      </c>
      <c r="C33971" s="2" t="s">
        <v>31781</v>
      </c>
      <c r="D33971" s="2" t="str">
        <f>CONCATENATE(EquipmentDetails[[#This Row],[Calendar Year]],EquipmentDetails[[#This Row],[Vehicle Category]])</f>
        <v>2039Dump Truck</v>
      </c>
      <c r="E33971" s="2" t="s">
        <v>31785</v>
      </c>
      <c r="F33971" s="2">
        <v>2.4785574954977516</v>
      </c>
      <c r="G33971" s="2">
        <v>75.059159099363953</v>
      </c>
      <c r="H33971" s="2">
        <v>0.88993564984455942</v>
      </c>
      <c r="I33971" s="2">
        <v>7.8929832774353086</v>
      </c>
    </row>
    <row r="33972" spans="2:9">
      <c r="B33972" s="2">
        <v>2040</v>
      </c>
      <c r="C33972" s="2" t="s">
        <v>31781</v>
      </c>
      <c r="D33972" s="2" t="str">
        <f>CONCATENATE(EquipmentDetails[[#This Row],[Calendar Year]],EquipmentDetails[[#This Row],[Vehicle Category]])</f>
        <v>2040Dump Truck</v>
      </c>
      <c r="E33972" s="2" t="s">
        <v>31785</v>
      </c>
      <c r="F33972" s="2">
        <v>2.4740201331480782</v>
      </c>
      <c r="G33972" s="2">
        <v>73.767426498842084</v>
      </c>
      <c r="H33972" s="2">
        <v>0.88530225332255386</v>
      </c>
      <c r="I33972" s="2">
        <v>7.8563842987135564</v>
      </c>
    </row>
    <row r="33973" spans="2:9">
      <c r="B33973" s="2">
        <v>2041</v>
      </c>
      <c r="C33973" s="2" t="s">
        <v>31781</v>
      </c>
      <c r="D33973" s="2" t="str">
        <f>CONCATENATE(EquipmentDetails[[#This Row],[Calendar Year]],EquipmentDetails[[#This Row],[Vehicle Category]])</f>
        <v>2041Dump Truck</v>
      </c>
      <c r="E33973" s="2" t="s">
        <v>31785</v>
      </c>
      <c r="F33973" s="2">
        <v>2.4717522782746433</v>
      </c>
      <c r="G33973" s="2">
        <v>72.464906401885926</v>
      </c>
      <c r="H33973" s="2">
        <v>0.87922857418466316</v>
      </c>
      <c r="I33973" s="2">
        <v>7.8199735709102605</v>
      </c>
    </row>
    <row r="33974" spans="2:9">
      <c r="B33974" s="2">
        <v>2042</v>
      </c>
      <c r="C33974" s="2" t="s">
        <v>31781</v>
      </c>
      <c r="D33974" s="2" t="str">
        <f>CONCATENATE(EquipmentDetails[[#This Row],[Calendar Year]],EquipmentDetails[[#This Row],[Vehicle Category]])</f>
        <v>2042Dump Truck</v>
      </c>
      <c r="E33974" s="2" t="s">
        <v>31785</v>
      </c>
      <c r="F33974" s="2">
        <v>2.46952647625915</v>
      </c>
      <c r="G33974" s="2">
        <v>71.248878197946752</v>
      </c>
      <c r="H33974" s="2">
        <v>0.87212896867074408</v>
      </c>
      <c r="I33974" s="2">
        <v>7.7839297693363996</v>
      </c>
    </row>
    <row r="33975" spans="2:9">
      <c r="B33975" s="2">
        <v>2043</v>
      </c>
      <c r="C33975" s="2" t="s">
        <v>31781</v>
      </c>
      <c r="D33975" s="2" t="str">
        <f>CONCATENATE(EquipmentDetails[[#This Row],[Calendar Year]],EquipmentDetails[[#This Row],[Vehicle Category]])</f>
        <v>2043Dump Truck</v>
      </c>
      <c r="E33975" s="2" t="s">
        <v>31785</v>
      </c>
      <c r="F33975" s="2">
        <v>2.4632253667770185</v>
      </c>
      <c r="G33975" s="2">
        <v>70.096036139832705</v>
      </c>
      <c r="H33975" s="2">
        <v>0.86500781249304937</v>
      </c>
      <c r="I33975" s="2">
        <v>7.7491335585414083</v>
      </c>
    </row>
    <row r="33976" spans="2:9">
      <c r="B33976" s="2">
        <v>2044</v>
      </c>
      <c r="C33976" s="2" t="s">
        <v>31781</v>
      </c>
      <c r="D33976" s="2" t="str">
        <f>CONCATENATE(EquipmentDetails[[#This Row],[Calendar Year]],EquipmentDetails[[#This Row],[Vehicle Category]])</f>
        <v>2044Dump Truck</v>
      </c>
      <c r="E33976" s="2" t="s">
        <v>31785</v>
      </c>
      <c r="F33976" s="2">
        <v>2.4516482630727761</v>
      </c>
      <c r="G33976" s="2">
        <v>68.921441688086318</v>
      </c>
      <c r="H33976" s="2">
        <v>0.85761887303249296</v>
      </c>
      <c r="I33976" s="2">
        <v>7.7141822230209129</v>
      </c>
    </row>
    <row r="33977" spans="2:9">
      <c r="B33977" s="2">
        <v>2045</v>
      </c>
      <c r="C33977" s="2" t="s">
        <v>31781</v>
      </c>
      <c r="D33977" s="2" t="str">
        <f>CONCATENATE(EquipmentDetails[[#This Row],[Calendar Year]],EquipmentDetails[[#This Row],[Vehicle Category]])</f>
        <v>2045Dump Truck</v>
      </c>
      <c r="E33977" s="2" t="s">
        <v>31785</v>
      </c>
      <c r="F33977" s="2">
        <v>2.43580981607044</v>
      </c>
      <c r="G33977" s="2">
        <v>67.799472949539521</v>
      </c>
      <c r="H33977" s="2">
        <v>0.85051224069374531</v>
      </c>
      <c r="I33977" s="2">
        <v>7.6811163118786423</v>
      </c>
    </row>
    <row r="33978" spans="2:9">
      <c r="B33978" s="2">
        <v>2046</v>
      </c>
      <c r="C33978" s="2" t="s">
        <v>31781</v>
      </c>
      <c r="D33978" s="2" t="str">
        <f>CONCATENATE(EquipmentDetails[[#This Row],[Calendar Year]],EquipmentDetails[[#This Row],[Vehicle Category]])</f>
        <v>2046Dump Truck</v>
      </c>
      <c r="E33978" s="2" t="s">
        <v>31785</v>
      </c>
      <c r="F33978" s="2">
        <v>2.4175821435583638</v>
      </c>
      <c r="G33978" s="2">
        <v>66.703823238527036</v>
      </c>
      <c r="H33978" s="2">
        <v>0.84358466691221712</v>
      </c>
      <c r="I33978" s="2">
        <v>7.6489813582479336</v>
      </c>
    </row>
    <row r="33979" spans="2:9">
      <c r="B33979" s="2">
        <v>2047</v>
      </c>
      <c r="C33979" s="2" t="s">
        <v>31781</v>
      </c>
      <c r="D33979" s="2" t="str">
        <f>CONCATENATE(EquipmentDetails[[#This Row],[Calendar Year]],EquipmentDetails[[#This Row],[Vehicle Category]])</f>
        <v>2047Dump Truck</v>
      </c>
      <c r="E33979" s="2" t="s">
        <v>31785</v>
      </c>
      <c r="F33979" s="2">
        <v>2.3958087576354727</v>
      </c>
      <c r="G33979" s="2">
        <v>65.61365770342718</v>
      </c>
      <c r="H33979" s="2">
        <v>0.83611167281722676</v>
      </c>
      <c r="I33979" s="2">
        <v>7.6174812067140873</v>
      </c>
    </row>
    <row r="33980" spans="2:9">
      <c r="B33980" s="2">
        <v>2048</v>
      </c>
      <c r="C33980" s="2" t="s">
        <v>31781</v>
      </c>
      <c r="D33980" s="2" t="str">
        <f>CONCATENATE(EquipmentDetails[[#This Row],[Calendar Year]],EquipmentDetails[[#This Row],[Vehicle Category]])</f>
        <v>2048Dump Truck</v>
      </c>
      <c r="E33980" s="2" t="s">
        <v>31785</v>
      </c>
      <c r="F33980" s="2">
        <v>2.3741944031359332</v>
      </c>
      <c r="G33980" s="2">
        <v>64.622818602402319</v>
      </c>
      <c r="H33980" s="2">
        <v>0.82886197603010048</v>
      </c>
      <c r="I33980" s="2">
        <v>7.588127742186515</v>
      </c>
    </row>
    <row r="33981" spans="2:9">
      <c r="B33981" s="2">
        <v>2049</v>
      </c>
      <c r="C33981" s="2" t="s">
        <v>31781</v>
      </c>
      <c r="D33981" s="2" t="str">
        <f>CONCATENATE(EquipmentDetails[[#This Row],[Calendar Year]],EquipmentDetails[[#This Row],[Vehicle Category]])</f>
        <v>2049Dump Truck</v>
      </c>
      <c r="E33981" s="2" t="s">
        <v>31785</v>
      </c>
      <c r="F33981" s="2">
        <v>2.3527384386822461</v>
      </c>
      <c r="G33981" s="2">
        <v>63.695335349192405</v>
      </c>
      <c r="H33981" s="2">
        <v>0.82190480943927224</v>
      </c>
      <c r="I33981" s="2">
        <v>7.5614408320365065</v>
      </c>
    </row>
    <row r="33982" spans="2:9">
      <c r="B33982" s="2">
        <v>2050</v>
      </c>
      <c r="C33982" s="2" t="s">
        <v>31781</v>
      </c>
      <c r="D33982" s="2" t="str">
        <f>CONCATENATE(EquipmentDetails[[#This Row],[Calendar Year]],EquipmentDetails[[#This Row],[Vehicle Category]])</f>
        <v>2050Dump Truck</v>
      </c>
      <c r="E33982" s="2" t="s">
        <v>31785</v>
      </c>
      <c r="F33982" s="2">
        <v>2.3315703685728986</v>
      </c>
      <c r="G33982" s="2">
        <v>62.820659536793656</v>
      </c>
      <c r="H33982" s="2">
        <v>0.81487247793447637</v>
      </c>
      <c r="I33982" s="2">
        <v>7.5361931312482255</v>
      </c>
    </row>
    <row r="33985" spans="2:2">
      <c r="B33985" s="2" t="s">
        <v>31850</v>
      </c>
    </row>
    <row r="33986" spans="2:2">
      <c r="B33986" s="2" t="s">
        <v>31851</v>
      </c>
    </row>
    <row r="33987" spans="2:2">
      <c r="B33987" s="2" t="s">
        <v>31852</v>
      </c>
    </row>
    <row r="33988" spans="2:2">
      <c r="B33988" s="2" t="s">
        <v>31853</v>
      </c>
    </row>
    <row r="33989" spans="2:2">
      <c r="B33989" s="2" t="s">
        <v>31854</v>
      </c>
    </row>
    <row r="33990" spans="2:2">
      <c r="B33990" s="2" t="s">
        <v>31855</v>
      </c>
    </row>
    <row r="33991" spans="2:2">
      <c r="B33991" s="2" t="s">
        <v>31856</v>
      </c>
    </row>
    <row r="33992" spans="2:2">
      <c r="B33992" s="2" t="s">
        <v>31857</v>
      </c>
    </row>
    <row r="33993" spans="2:2">
      <c r="B33993" s="2" t="s">
        <v>31858</v>
      </c>
    </row>
    <row r="33994" spans="2:2">
      <c r="B33994" s="2" t="s">
        <v>31859</v>
      </c>
    </row>
    <row r="33995" spans="2:2">
      <c r="B33995" s="2" t="s">
        <v>31860</v>
      </c>
    </row>
    <row r="33996" spans="2:2">
      <c r="B33996" s="2" t="s">
        <v>31861</v>
      </c>
    </row>
    <row r="33997" spans="2:2">
      <c r="B33997" s="2" t="s">
        <v>31862</v>
      </c>
    </row>
    <row r="33998" spans="2:2">
      <c r="B33998" s="2" t="s">
        <v>31863</v>
      </c>
    </row>
    <row r="33999" spans="2:2">
      <c r="B33999" s="2" t="s">
        <v>31864</v>
      </c>
    </row>
    <row r="34000" spans="2:2">
      <c r="B34000" s="2" t="s">
        <v>31865</v>
      </c>
    </row>
    <row r="34001" spans="2:2">
      <c r="B34001" s="2" t="s">
        <v>31866</v>
      </c>
    </row>
    <row r="34002" spans="2:2">
      <c r="B34002" s="2" t="s">
        <v>31867</v>
      </c>
    </row>
    <row r="34003" spans="2:2">
      <c r="B34003" s="2" t="s">
        <v>31868</v>
      </c>
    </row>
    <row r="34004" spans="2:2">
      <c r="B34004" s="2" t="s">
        <v>31869</v>
      </c>
    </row>
    <row r="34005" spans="2:2">
      <c r="B34005" s="2" t="s">
        <v>31870</v>
      </c>
    </row>
    <row r="34006" spans="2:2">
      <c r="B34006" s="2" t="s">
        <v>31871</v>
      </c>
    </row>
    <row r="34007" spans="2:2">
      <c r="B34007" s="2" t="s">
        <v>31872</v>
      </c>
    </row>
    <row r="34008" spans="2:2">
      <c r="B34008" s="2" t="s">
        <v>31873</v>
      </c>
    </row>
    <row r="34009" spans="2:2">
      <c r="B34009" s="2" t="s">
        <v>31874</v>
      </c>
    </row>
    <row r="34010" spans="2:2">
      <c r="B34010" s="2" t="s">
        <v>31875</v>
      </c>
    </row>
    <row r="34011" spans="2:2">
      <c r="B34011" s="2" t="s">
        <v>31876</v>
      </c>
    </row>
    <row r="34012" spans="2:2">
      <c r="B34012" s="2" t="s">
        <v>31877</v>
      </c>
    </row>
    <row r="34013" spans="2:2">
      <c r="B34013" s="2" t="s">
        <v>31878</v>
      </c>
    </row>
    <row r="34014" spans="2:2">
      <c r="B34014" s="2" t="s">
        <v>31879</v>
      </c>
    </row>
    <row r="34015" spans="2:2">
      <c r="B34015" s="2" t="s">
        <v>31880</v>
      </c>
    </row>
    <row r="34016" spans="2:2">
      <c r="B34016" s="2" t="s">
        <v>31881</v>
      </c>
    </row>
    <row r="34017" spans="2:2">
      <c r="B34017" s="2" t="s">
        <v>31882</v>
      </c>
    </row>
    <row r="34018" spans="2:2">
      <c r="B34018" s="2" t="s">
        <v>31883</v>
      </c>
    </row>
    <row r="34019" spans="2:2">
      <c r="B34019" s="2" t="s">
        <v>31884</v>
      </c>
    </row>
    <row r="34020" spans="2:2">
      <c r="B34020" s="2" t="s">
        <v>31885</v>
      </c>
    </row>
    <row r="34021" spans="2:2">
      <c r="B34021" s="2" t="s">
        <v>31886</v>
      </c>
    </row>
    <row r="34022" spans="2:2">
      <c r="B34022" s="2" t="s">
        <v>31887</v>
      </c>
    </row>
    <row r="34023" spans="2:2">
      <c r="B34023" s="2" t="s">
        <v>31888</v>
      </c>
    </row>
    <row r="34024" spans="2:2">
      <c r="B34024" s="2" t="s">
        <v>31889</v>
      </c>
    </row>
    <row r="34025" spans="2:2">
      <c r="B34025" s="2" t="s">
        <v>31890</v>
      </c>
    </row>
    <row r="34026" spans="2:2">
      <c r="B34026" s="2" t="s">
        <v>31891</v>
      </c>
    </row>
    <row r="34027" spans="2:2">
      <c r="B34027" s="2" t="s">
        <v>31892</v>
      </c>
    </row>
    <row r="34028" spans="2:2">
      <c r="B34028" s="2" t="s">
        <v>31893</v>
      </c>
    </row>
    <row r="34029" spans="2:2">
      <c r="B34029" s="2" t="s">
        <v>31894</v>
      </c>
    </row>
    <row r="34030" spans="2:2">
      <c r="B34030" s="2" t="s">
        <v>31895</v>
      </c>
    </row>
    <row r="34031" spans="2:2">
      <c r="B34031" s="2" t="s">
        <v>31896</v>
      </c>
    </row>
    <row r="34032" spans="2:2">
      <c r="B34032" s="2" t="s">
        <v>31897</v>
      </c>
    </row>
    <row r="34033" spans="2:9">
      <c r="B34033" s="2" t="s">
        <v>31898</v>
      </c>
    </row>
    <row r="34034" spans="2:9">
      <c r="B34034" s="2" t="s">
        <v>31899</v>
      </c>
    </row>
    <row r="34035" spans="2:9">
      <c r="B34035" s="2" t="s">
        <v>31900</v>
      </c>
    </row>
    <row r="34036" spans="2:9">
      <c r="B34036" s="2" t="s">
        <v>31901</v>
      </c>
    </row>
    <row r="34037" spans="2:9">
      <c r="B34037" s="2" t="s">
        <v>31902</v>
      </c>
    </row>
    <row r="34038" spans="2:9">
      <c r="B34038" s="2" t="s">
        <v>31903</v>
      </c>
    </row>
    <row r="34039" spans="2:9">
      <c r="B34039" s="2" t="s">
        <v>31904</v>
      </c>
    </row>
    <row r="34040" spans="2:9">
      <c r="B34040" s="2" t="s">
        <v>31905</v>
      </c>
    </row>
    <row r="34041" spans="2:9">
      <c r="B34041" s="2" t="s">
        <v>31906</v>
      </c>
    </row>
    <row r="34042" spans="2:9">
      <c r="B34042" s="2" t="s">
        <v>31907</v>
      </c>
    </row>
    <row r="34043" spans="2:9">
      <c r="B34043" s="2" t="s">
        <v>31908</v>
      </c>
    </row>
    <row r="34046" spans="2:9">
      <c r="B34046" s="2" t="s">
        <v>31850</v>
      </c>
      <c r="C34046" s="2" t="s">
        <v>31916</v>
      </c>
      <c r="D34046" s="2" t="s">
        <v>31909</v>
      </c>
      <c r="E34046" s="2" t="s">
        <v>31917</v>
      </c>
      <c r="F34046" s="2" t="s">
        <v>31846</v>
      </c>
      <c r="G34046" s="2" t="s">
        <v>31847</v>
      </c>
      <c r="H34046" s="2" t="s">
        <v>31848</v>
      </c>
      <c r="I34046" s="2" t="s">
        <v>31849</v>
      </c>
    </row>
    <row r="34047" spans="2:9">
      <c r="B34047" s="2" t="s">
        <v>31851</v>
      </c>
      <c r="C34047" s="2" t="s">
        <v>31808</v>
      </c>
      <c r="D34047" s="2" t="s">
        <v>31910</v>
      </c>
      <c r="E34047" s="2" t="str">
        <f>SpeciesCobenefits[[#This Row],[County]]&amp;SpeciesCobenefits[[#This Row],[Species Riparian QM]]</f>
        <v xml:space="preserve">AlamedaAlnus rhombifolia </v>
      </c>
      <c r="F34047" s="2">
        <v>203.9</v>
      </c>
      <c r="G34047" s="2">
        <v>22.8</v>
      </c>
      <c r="H34047" s="2">
        <v>4.2</v>
      </c>
      <c r="I34047" s="2">
        <v>2.4</v>
      </c>
    </row>
    <row r="34048" spans="2:9">
      <c r="B34048" s="2" t="s">
        <v>31851</v>
      </c>
      <c r="C34048" s="2" t="s">
        <v>31811</v>
      </c>
      <c r="D34048" s="2" t="s">
        <v>34</v>
      </c>
      <c r="E34048" s="2" t="str">
        <f>SpeciesCobenefits[[#This Row],[County]]&amp;SpeciesCobenefits[[#This Row],[Species Riparian QM]]</f>
        <v>AlamedaAcer negundo</v>
      </c>
      <c r="F34048" s="2">
        <v>194.4</v>
      </c>
      <c r="G34048" s="2">
        <v>9.6999999999999993</v>
      </c>
      <c r="H34048" s="2">
        <v>1.7</v>
      </c>
      <c r="I34048" s="2">
        <v>2.1</v>
      </c>
    </row>
    <row r="34049" spans="2:9">
      <c r="B34049" s="2" t="s">
        <v>31851</v>
      </c>
      <c r="C34049" s="2" t="s">
        <v>31817</v>
      </c>
      <c r="D34049" s="2" t="s">
        <v>52</v>
      </c>
      <c r="E34049" s="2" t="str">
        <f>SpeciesCobenefits[[#This Row],[County]]&amp;SpeciesCobenefits[[#This Row],[Species Riparian QM]]</f>
        <v>AlamedaPopulus (other)</v>
      </c>
      <c r="F34049" s="2">
        <v>59.8</v>
      </c>
      <c r="G34049" s="2">
        <v>2.9</v>
      </c>
      <c r="H34049" s="2">
        <v>0.5</v>
      </c>
      <c r="I34049" s="2">
        <v>0.6</v>
      </c>
    </row>
    <row r="34050" spans="2:9">
      <c r="B34050" s="2" t="s">
        <v>31851</v>
      </c>
      <c r="C34050" s="2" t="s">
        <v>31828</v>
      </c>
      <c r="D34050" s="2" t="s">
        <v>35</v>
      </c>
      <c r="E34050" s="2" t="str">
        <f>SpeciesCobenefits[[#This Row],[County]]&amp;SpeciesCobenefits[[#This Row],[Species Riparian QM]]</f>
        <v>AlamedaAcer (other)</v>
      </c>
      <c r="F34050" s="2">
        <v>180.7</v>
      </c>
      <c r="G34050" s="2">
        <v>9</v>
      </c>
      <c r="H34050" s="2">
        <v>1.6</v>
      </c>
      <c r="I34050" s="2">
        <v>1.9</v>
      </c>
    </row>
    <row r="34051" spans="2:9">
      <c r="B34051" s="2" t="s">
        <v>31851</v>
      </c>
      <c r="C34051" s="2" t="s">
        <v>31830</v>
      </c>
      <c r="D34051" s="2" t="s">
        <v>55</v>
      </c>
      <c r="E34051" s="2" t="str">
        <f>SpeciesCobenefits[[#This Row],[County]]&amp;SpeciesCobenefits[[#This Row],[Species Riparian QM]]</f>
        <v>AlamedaQuercus (other)</v>
      </c>
      <c r="F34051" s="2">
        <v>125.1</v>
      </c>
      <c r="G34051" s="2">
        <v>6</v>
      </c>
      <c r="H34051" s="2">
        <v>1.1000000000000001</v>
      </c>
      <c r="I34051" s="2">
        <v>1.1000000000000001</v>
      </c>
    </row>
    <row r="34052" spans="2:9">
      <c r="B34052" s="2" t="s">
        <v>31851</v>
      </c>
      <c r="C34052" s="2" t="s">
        <v>31832</v>
      </c>
      <c r="D34052" s="2" t="s">
        <v>53</v>
      </c>
      <c r="E34052" s="2" t="str">
        <f>SpeciesCobenefits[[#This Row],[County]]&amp;SpeciesCobenefits[[#This Row],[Species Riparian QM]]</f>
        <v>AlamedaQuercus lobata</v>
      </c>
      <c r="F34052" s="2">
        <v>164.8</v>
      </c>
      <c r="G34052" s="2">
        <v>8</v>
      </c>
      <c r="H34052" s="2">
        <v>1.5</v>
      </c>
      <c r="I34052" s="2">
        <v>1.5</v>
      </c>
    </row>
    <row r="34053" spans="2:9">
      <c r="B34053" s="2" t="s">
        <v>31851</v>
      </c>
      <c r="C34053" s="2" t="s">
        <v>31834</v>
      </c>
      <c r="D34053" s="2" t="s">
        <v>54</v>
      </c>
      <c r="E34053" s="2" t="str">
        <f>SpeciesCobenefits[[#This Row],[County]]&amp;SpeciesCobenefits[[#This Row],[Species Riparian QM]]</f>
        <v>AlamedaQuercus agrifolia</v>
      </c>
      <c r="F34053" s="2">
        <v>134.30000000000001</v>
      </c>
      <c r="G34053" s="2">
        <v>6.7</v>
      </c>
      <c r="H34053" s="2">
        <v>1.3</v>
      </c>
      <c r="I34053" s="2">
        <v>1.8</v>
      </c>
    </row>
    <row r="34054" spans="2:9">
      <c r="B34054" s="2" t="s">
        <v>31851</v>
      </c>
      <c r="C34054" s="2" t="s">
        <v>31836</v>
      </c>
      <c r="D34054" s="2" t="s">
        <v>31911</v>
      </c>
      <c r="E34054" s="2" t="str">
        <f>SpeciesCobenefits[[#This Row],[County]]&amp;SpeciesCobenefits[[#This Row],[Species Riparian QM]]</f>
        <v xml:space="preserve">AlamedaLaurus nobilis </v>
      </c>
      <c r="F34054" s="2">
        <v>120.1</v>
      </c>
      <c r="G34054" s="2">
        <v>5.9</v>
      </c>
      <c r="H34054" s="2">
        <v>1.2</v>
      </c>
      <c r="I34054" s="2">
        <v>1.4</v>
      </c>
    </row>
    <row r="34055" spans="2:9">
      <c r="B34055" s="2" t="s">
        <v>31851</v>
      </c>
      <c r="C34055" s="2" t="s">
        <v>31841</v>
      </c>
      <c r="D34055" s="2" t="s">
        <v>31912</v>
      </c>
      <c r="E34055" s="2" t="str">
        <f>SpeciesCobenefits[[#This Row],[County]]&amp;SpeciesCobenefits[[#This Row],[Species Riparian QM]]</f>
        <v xml:space="preserve">AlamedaJuglans (sp) </v>
      </c>
      <c r="F34055" s="2">
        <v>175.9</v>
      </c>
      <c r="G34055" s="2">
        <v>8.8000000000000007</v>
      </c>
      <c r="H34055" s="2">
        <v>1.6</v>
      </c>
      <c r="I34055" s="2">
        <v>1.9</v>
      </c>
    </row>
    <row r="34056" spans="2:9">
      <c r="B34056" s="2" t="s">
        <v>31851</v>
      </c>
      <c r="C34056" s="2" t="s">
        <v>31842</v>
      </c>
      <c r="D34056" s="2" t="s">
        <v>63</v>
      </c>
      <c r="E34056" s="2" t="str">
        <f>SpeciesCobenefits[[#This Row],[County]]&amp;SpeciesCobenefits[[#This Row],[Species Riparian QM]]</f>
        <v>AlamedaSalix (other)</v>
      </c>
      <c r="F34056" s="2">
        <v>103.5</v>
      </c>
      <c r="G34056" s="2">
        <v>5</v>
      </c>
      <c r="H34056" s="2">
        <v>0.9</v>
      </c>
      <c r="I34056" s="2">
        <v>0.9</v>
      </c>
    </row>
    <row r="34057" spans="2:9">
      <c r="B34057" s="2" t="s">
        <v>31852</v>
      </c>
      <c r="C34057" s="2" t="s">
        <v>31811</v>
      </c>
      <c r="D34057" s="2" t="s">
        <v>34</v>
      </c>
      <c r="E34057" s="2" t="str">
        <f>SpeciesCobenefits[[#This Row],[County]]&amp;SpeciesCobenefits[[#This Row],[Species Riparian QM]]</f>
        <v>AlpineAcer negundo</v>
      </c>
      <c r="F34057" s="2">
        <v>28.8</v>
      </c>
      <c r="G34057" s="2">
        <v>3.7</v>
      </c>
      <c r="H34057" s="2">
        <v>0.3</v>
      </c>
      <c r="I34057" s="2">
        <v>0</v>
      </c>
    </row>
    <row r="34058" spans="2:9">
      <c r="B34058" s="2" t="s">
        <v>31852</v>
      </c>
      <c r="C34058" s="2" t="s">
        <v>31817</v>
      </c>
      <c r="D34058" s="2" t="s">
        <v>52</v>
      </c>
      <c r="E34058" s="2" t="str">
        <f>SpeciesCobenefits[[#This Row],[County]]&amp;SpeciesCobenefits[[#This Row],[Species Riparian QM]]</f>
        <v>AlpinePopulus (other)</v>
      </c>
      <c r="F34058" s="2">
        <v>8.4</v>
      </c>
      <c r="G34058" s="2">
        <v>1.1000000000000001</v>
      </c>
      <c r="H34058" s="2">
        <v>0.1</v>
      </c>
      <c r="I34058" s="2">
        <v>0</v>
      </c>
    </row>
    <row r="34059" spans="2:9">
      <c r="B34059" s="2" t="s">
        <v>31852</v>
      </c>
      <c r="C34059" s="2" t="s">
        <v>31819</v>
      </c>
      <c r="D34059" s="2" t="s">
        <v>51</v>
      </c>
      <c r="E34059" s="2" t="str">
        <f>SpeciesCobenefits[[#This Row],[County]]&amp;SpeciesCobenefits[[#This Row],[Species Riparian QM]]</f>
        <v>AlpinePopulus fremontii</v>
      </c>
      <c r="F34059" s="2">
        <v>10</v>
      </c>
      <c r="G34059" s="2">
        <v>1.3</v>
      </c>
      <c r="H34059" s="2">
        <v>0.1</v>
      </c>
      <c r="I34059" s="2">
        <v>0</v>
      </c>
    </row>
    <row r="34060" spans="2:9">
      <c r="B34060" s="2" t="s">
        <v>31852</v>
      </c>
      <c r="C34060" s="2" t="s">
        <v>31821</v>
      </c>
      <c r="D34060" s="2" t="s">
        <v>52</v>
      </c>
      <c r="E34060" s="2" t="str">
        <f>SpeciesCobenefits[[#This Row],[County]]&amp;SpeciesCobenefits[[#This Row],[Species Riparian QM]]</f>
        <v>AlpinePopulus (other)</v>
      </c>
      <c r="F34060" s="2">
        <v>8.4</v>
      </c>
      <c r="G34060" s="2">
        <v>1.1000000000000001</v>
      </c>
      <c r="H34060" s="2">
        <v>0.1</v>
      </c>
      <c r="I34060" s="2">
        <v>0</v>
      </c>
    </row>
    <row r="34061" spans="2:9">
      <c r="B34061" s="2" t="s">
        <v>31852</v>
      </c>
      <c r="C34061" s="2" t="s">
        <v>31823</v>
      </c>
      <c r="D34061" s="2" t="s">
        <v>52</v>
      </c>
      <c r="E34061" s="2" t="str">
        <f>SpeciesCobenefits[[#This Row],[County]]&amp;SpeciesCobenefits[[#This Row],[Species Riparian QM]]</f>
        <v>AlpinePopulus (other)</v>
      </c>
      <c r="F34061" s="2">
        <v>10</v>
      </c>
      <c r="G34061" s="2">
        <v>1.3</v>
      </c>
      <c r="H34061" s="2">
        <v>0.1</v>
      </c>
      <c r="I34061" s="2">
        <v>0</v>
      </c>
    </row>
    <row r="34062" spans="2:9">
      <c r="B34062" s="2" t="s">
        <v>31852</v>
      </c>
      <c r="C34062" s="2" t="s">
        <v>31825</v>
      </c>
      <c r="D34062" s="2" t="s">
        <v>52</v>
      </c>
      <c r="E34062" s="2" t="str">
        <f>SpeciesCobenefits[[#This Row],[County]]&amp;SpeciesCobenefits[[#This Row],[Species Riparian QM]]</f>
        <v>AlpinePopulus (other)</v>
      </c>
      <c r="F34062" s="2">
        <v>10</v>
      </c>
      <c r="G34062" s="2">
        <v>1.3</v>
      </c>
      <c r="H34062" s="2">
        <v>0.1</v>
      </c>
      <c r="I34062" s="2">
        <v>0</v>
      </c>
    </row>
    <row r="34063" spans="2:9">
      <c r="B34063" s="2" t="s">
        <v>31852</v>
      </c>
      <c r="C34063" s="2" t="s">
        <v>31828</v>
      </c>
      <c r="D34063" s="2" t="s">
        <v>35</v>
      </c>
      <c r="E34063" s="2" t="str">
        <f>SpeciesCobenefits[[#This Row],[County]]&amp;SpeciesCobenefits[[#This Row],[Species Riparian QM]]</f>
        <v>AlpineAcer (other)</v>
      </c>
      <c r="F34063" s="2">
        <v>29.7</v>
      </c>
      <c r="G34063" s="2">
        <v>3.8</v>
      </c>
      <c r="H34063" s="2">
        <v>0.4</v>
      </c>
      <c r="I34063" s="2">
        <v>0</v>
      </c>
    </row>
    <row r="34064" spans="2:9">
      <c r="B34064" s="2" t="s">
        <v>31852</v>
      </c>
      <c r="C34064" s="2" t="s">
        <v>31830</v>
      </c>
      <c r="D34064" s="2" t="s">
        <v>55</v>
      </c>
      <c r="E34064" s="2" t="str">
        <f>SpeciesCobenefits[[#This Row],[County]]&amp;SpeciesCobenefits[[#This Row],[Species Riparian QM]]</f>
        <v>AlpineQuercus (other)</v>
      </c>
      <c r="F34064" s="2">
        <v>20</v>
      </c>
      <c r="G34064" s="2">
        <v>2.5</v>
      </c>
      <c r="H34064" s="2">
        <v>0.2</v>
      </c>
      <c r="I34064" s="2">
        <v>0</v>
      </c>
    </row>
    <row r="34065" spans="2:9">
      <c r="B34065" s="2" t="s">
        <v>31852</v>
      </c>
      <c r="C34065" s="2" t="s">
        <v>31842</v>
      </c>
      <c r="D34065" s="2" t="s">
        <v>63</v>
      </c>
      <c r="E34065" s="2" t="str">
        <f>SpeciesCobenefits[[#This Row],[County]]&amp;SpeciesCobenefits[[#This Row],[Species Riparian QM]]</f>
        <v>AlpineSalix (other)</v>
      </c>
      <c r="F34065" s="2">
        <v>15.2</v>
      </c>
      <c r="G34065" s="2">
        <v>1.9</v>
      </c>
      <c r="H34065" s="2">
        <v>0.2</v>
      </c>
      <c r="I34065" s="2">
        <v>0</v>
      </c>
    </row>
    <row r="34066" spans="2:9">
      <c r="B34066" s="2" t="s">
        <v>31853</v>
      </c>
      <c r="C34066" s="2" t="s">
        <v>31808</v>
      </c>
      <c r="D34066" s="2" t="s">
        <v>31910</v>
      </c>
      <c r="E34066" s="2" t="str">
        <f>SpeciesCobenefits[[#This Row],[County]]&amp;SpeciesCobenefits[[#This Row],[Species Riparian QM]]</f>
        <v xml:space="preserve">AmadorAlnus rhombifolia </v>
      </c>
      <c r="F34066" s="2">
        <v>140.4</v>
      </c>
      <c r="G34066" s="2">
        <v>6.3</v>
      </c>
      <c r="H34066" s="2">
        <v>8</v>
      </c>
      <c r="I34066" s="2">
        <v>1.5</v>
      </c>
    </row>
    <row r="34067" spans="2:9">
      <c r="B34067" s="2" t="s">
        <v>31853</v>
      </c>
      <c r="C34067" s="2" t="s">
        <v>31811</v>
      </c>
      <c r="D34067" s="2" t="s">
        <v>34</v>
      </c>
      <c r="E34067" s="2" t="str">
        <f>SpeciesCobenefits[[#This Row],[County]]&amp;SpeciesCobenefits[[#This Row],[Species Riparian QM]]</f>
        <v>AmadorAcer negundo</v>
      </c>
      <c r="F34067" s="2">
        <v>136.4</v>
      </c>
      <c r="G34067" s="2">
        <v>6.1</v>
      </c>
      <c r="H34067" s="2">
        <v>7.7</v>
      </c>
      <c r="I34067" s="2">
        <v>1.5</v>
      </c>
    </row>
    <row r="34068" spans="2:9">
      <c r="B34068" s="2" t="s">
        <v>31853</v>
      </c>
      <c r="C34068" s="2" t="s">
        <v>31817</v>
      </c>
      <c r="D34068" s="2" t="s">
        <v>52</v>
      </c>
      <c r="E34068" s="2" t="str">
        <f>SpeciesCobenefits[[#This Row],[County]]&amp;SpeciesCobenefits[[#This Row],[Species Riparian QM]]</f>
        <v>AmadorPopulus (other)</v>
      </c>
      <c r="F34068" s="2">
        <v>42.3</v>
      </c>
      <c r="G34068" s="2">
        <v>1.9</v>
      </c>
      <c r="H34068" s="2">
        <v>2.4</v>
      </c>
      <c r="I34068" s="2">
        <v>0.4</v>
      </c>
    </row>
    <row r="34069" spans="2:9">
      <c r="B34069" s="2" t="s">
        <v>31853</v>
      </c>
      <c r="C34069" s="2" t="s">
        <v>31828</v>
      </c>
      <c r="D34069" s="2" t="s">
        <v>35</v>
      </c>
      <c r="E34069" s="2" t="str">
        <f>SpeciesCobenefits[[#This Row],[County]]&amp;SpeciesCobenefits[[#This Row],[Species Riparian QM]]</f>
        <v>AmadorAcer (other)</v>
      </c>
      <c r="F34069" s="2">
        <v>124.9</v>
      </c>
      <c r="G34069" s="2">
        <v>5.6</v>
      </c>
      <c r="H34069" s="2">
        <v>7</v>
      </c>
      <c r="I34069" s="2">
        <v>1.4</v>
      </c>
    </row>
    <row r="34070" spans="2:9">
      <c r="B34070" s="2" t="s">
        <v>31853</v>
      </c>
      <c r="C34070" s="2" t="s">
        <v>31830</v>
      </c>
      <c r="D34070" s="2" t="s">
        <v>55</v>
      </c>
      <c r="E34070" s="2" t="str">
        <f>SpeciesCobenefits[[#This Row],[County]]&amp;SpeciesCobenefits[[#This Row],[Species Riparian QM]]</f>
        <v>AmadorQuercus (other)</v>
      </c>
      <c r="F34070" s="2">
        <v>85.8</v>
      </c>
      <c r="G34070" s="2">
        <v>3.9</v>
      </c>
      <c r="H34070" s="2">
        <v>4.9000000000000004</v>
      </c>
      <c r="I34070" s="2">
        <v>0.8</v>
      </c>
    </row>
    <row r="34071" spans="2:9">
      <c r="B34071" s="2" t="s">
        <v>31853</v>
      </c>
      <c r="C34071" s="2" t="s">
        <v>31832</v>
      </c>
      <c r="D34071" s="2" t="s">
        <v>53</v>
      </c>
      <c r="E34071" s="2" t="str">
        <f>SpeciesCobenefits[[#This Row],[County]]&amp;SpeciesCobenefits[[#This Row],[Species Riparian QM]]</f>
        <v>AmadorQuercus lobata</v>
      </c>
      <c r="F34071" s="2">
        <v>115.3</v>
      </c>
      <c r="G34071" s="2">
        <v>5.2</v>
      </c>
      <c r="H34071" s="2">
        <v>6.6</v>
      </c>
      <c r="I34071" s="2">
        <v>1.1000000000000001</v>
      </c>
    </row>
    <row r="34072" spans="2:9">
      <c r="B34072" s="2" t="s">
        <v>31853</v>
      </c>
      <c r="C34072" s="2" t="s">
        <v>31834</v>
      </c>
      <c r="D34072" s="2" t="s">
        <v>54</v>
      </c>
      <c r="E34072" s="2" t="str">
        <f>SpeciesCobenefits[[#This Row],[County]]&amp;SpeciesCobenefits[[#This Row],[Species Riparian QM]]</f>
        <v>AmadorQuercus agrifolia</v>
      </c>
      <c r="F34072" s="2">
        <v>108</v>
      </c>
      <c r="G34072" s="2">
        <v>6.5</v>
      </c>
      <c r="H34072" s="2">
        <v>6.8</v>
      </c>
      <c r="I34072" s="2">
        <v>1.7</v>
      </c>
    </row>
    <row r="34073" spans="2:9">
      <c r="B34073" s="2" t="s">
        <v>31853</v>
      </c>
      <c r="C34073" s="2" t="s">
        <v>31836</v>
      </c>
      <c r="D34073" s="2" t="s">
        <v>31911</v>
      </c>
      <c r="E34073" s="2" t="str">
        <f>SpeciesCobenefits[[#This Row],[County]]&amp;SpeciesCobenefits[[#This Row],[Species Riparian QM]]</f>
        <v xml:space="preserve">AmadorLaurus nobilis </v>
      </c>
      <c r="F34073" s="2">
        <v>96</v>
      </c>
      <c r="G34073" s="2">
        <v>5.8</v>
      </c>
      <c r="H34073" s="2">
        <v>6.1</v>
      </c>
      <c r="I34073" s="2">
        <v>1.4</v>
      </c>
    </row>
    <row r="34074" spans="2:9">
      <c r="B34074" s="2" t="s">
        <v>31853</v>
      </c>
      <c r="C34074" s="2" t="s">
        <v>31841</v>
      </c>
      <c r="D34074" s="2" t="s">
        <v>31912</v>
      </c>
      <c r="E34074" s="2" t="str">
        <f>SpeciesCobenefits[[#This Row],[County]]&amp;SpeciesCobenefits[[#This Row],[Species Riparian QM]]</f>
        <v xml:space="preserve">AmadorJuglans (sp) </v>
      </c>
      <c r="F34074" s="2">
        <v>121.5</v>
      </c>
      <c r="G34074" s="2">
        <v>5.4</v>
      </c>
      <c r="H34074" s="2">
        <v>6.8</v>
      </c>
      <c r="I34074" s="2">
        <v>1.4</v>
      </c>
    </row>
    <row r="34075" spans="2:9">
      <c r="B34075" s="2" t="s">
        <v>31853</v>
      </c>
      <c r="C34075" s="2" t="s">
        <v>31842</v>
      </c>
      <c r="D34075" s="2" t="s">
        <v>63</v>
      </c>
      <c r="E34075" s="2" t="str">
        <f>SpeciesCobenefits[[#This Row],[County]]&amp;SpeciesCobenefits[[#This Row],[Species Riparian QM]]</f>
        <v>AmadorSalix (other)</v>
      </c>
      <c r="F34075" s="2">
        <v>71.2</v>
      </c>
      <c r="G34075" s="2">
        <v>3.2</v>
      </c>
      <c r="H34075" s="2">
        <v>4.0999999999999996</v>
      </c>
      <c r="I34075" s="2">
        <v>0.7</v>
      </c>
    </row>
    <row r="34076" spans="2:9">
      <c r="B34076" s="2" t="s">
        <v>31854</v>
      </c>
      <c r="C34076" s="2" t="s">
        <v>31808</v>
      </c>
      <c r="D34076" s="2" t="s">
        <v>31910</v>
      </c>
      <c r="E34076" s="2" t="str">
        <f>SpeciesCobenefits[[#This Row],[County]]&amp;SpeciesCobenefits[[#This Row],[Species Riparian QM]]</f>
        <v xml:space="preserve">ButteAlnus rhombifolia </v>
      </c>
      <c r="F34076" s="2">
        <v>156.6</v>
      </c>
      <c r="G34076" s="2">
        <v>12.3</v>
      </c>
      <c r="H34076" s="2">
        <v>7.9</v>
      </c>
      <c r="I34076" s="2">
        <v>1.3</v>
      </c>
    </row>
    <row r="34077" spans="2:9">
      <c r="B34077" s="2" t="s">
        <v>31854</v>
      </c>
      <c r="C34077" s="2" t="s">
        <v>31811</v>
      </c>
      <c r="D34077" s="2" t="s">
        <v>34</v>
      </c>
      <c r="E34077" s="2" t="str">
        <f>SpeciesCobenefits[[#This Row],[County]]&amp;SpeciesCobenefits[[#This Row],[Species Riparian QM]]</f>
        <v>ButteAcer negundo</v>
      </c>
      <c r="F34077" s="2">
        <v>144.1</v>
      </c>
      <c r="G34077" s="2">
        <v>11.3</v>
      </c>
      <c r="H34077" s="2">
        <v>7.2</v>
      </c>
      <c r="I34077" s="2">
        <v>1.2</v>
      </c>
    </row>
    <row r="34078" spans="2:9">
      <c r="B34078" s="2" t="s">
        <v>31854</v>
      </c>
      <c r="C34078" s="2" t="s">
        <v>31817</v>
      </c>
      <c r="D34078" s="2" t="s">
        <v>52</v>
      </c>
      <c r="E34078" s="2" t="str">
        <f>SpeciesCobenefits[[#This Row],[County]]&amp;SpeciesCobenefits[[#This Row],[Species Riparian QM]]</f>
        <v>ButtePopulus (other)</v>
      </c>
      <c r="F34078" s="2">
        <v>43.2</v>
      </c>
      <c r="G34078" s="2">
        <v>3.4</v>
      </c>
      <c r="H34078" s="2">
        <v>2.2000000000000002</v>
      </c>
      <c r="I34078" s="2">
        <v>0.3</v>
      </c>
    </row>
    <row r="34079" spans="2:9">
      <c r="B34079" s="2" t="s">
        <v>31854</v>
      </c>
      <c r="C34079" s="2" t="s">
        <v>31828</v>
      </c>
      <c r="D34079" s="2" t="s">
        <v>35</v>
      </c>
      <c r="E34079" s="2" t="str">
        <f>SpeciesCobenefits[[#This Row],[County]]&amp;SpeciesCobenefits[[#This Row],[Species Riparian QM]]</f>
        <v>ButteAcer (other)</v>
      </c>
      <c r="F34079" s="2">
        <v>137.1</v>
      </c>
      <c r="G34079" s="2">
        <v>10.8</v>
      </c>
      <c r="H34079" s="2">
        <v>6.9</v>
      </c>
      <c r="I34079" s="2">
        <v>1.1000000000000001</v>
      </c>
    </row>
    <row r="34080" spans="2:9">
      <c r="B34080" s="2" t="s">
        <v>31854</v>
      </c>
      <c r="C34080" s="2" t="s">
        <v>31830</v>
      </c>
      <c r="D34080" s="2" t="s">
        <v>55</v>
      </c>
      <c r="E34080" s="2" t="str">
        <f>SpeciesCobenefits[[#This Row],[County]]&amp;SpeciesCobenefits[[#This Row],[Species Riparian QM]]</f>
        <v>ButteQuercus (other)</v>
      </c>
      <c r="F34080" s="2">
        <v>94</v>
      </c>
      <c r="G34080" s="2">
        <v>7.3</v>
      </c>
      <c r="H34080" s="2">
        <v>4.8</v>
      </c>
      <c r="I34080" s="2">
        <v>0.7</v>
      </c>
    </row>
    <row r="34081" spans="2:9">
      <c r="B34081" s="2" t="s">
        <v>31854</v>
      </c>
      <c r="C34081" s="2" t="s">
        <v>31832</v>
      </c>
      <c r="D34081" s="2" t="s">
        <v>53</v>
      </c>
      <c r="E34081" s="2" t="str">
        <f>SpeciesCobenefits[[#This Row],[County]]&amp;SpeciesCobenefits[[#This Row],[Species Riparian QM]]</f>
        <v>ButteQuercus lobata</v>
      </c>
      <c r="F34081" s="2">
        <v>120.2</v>
      </c>
      <c r="G34081" s="2">
        <v>9.3000000000000007</v>
      </c>
      <c r="H34081" s="2">
        <v>6.1</v>
      </c>
      <c r="I34081" s="2">
        <v>0.9</v>
      </c>
    </row>
    <row r="34082" spans="2:9">
      <c r="B34082" s="2" t="s">
        <v>31854</v>
      </c>
      <c r="C34082" s="2" t="s">
        <v>31834</v>
      </c>
      <c r="D34082" s="2" t="s">
        <v>54</v>
      </c>
      <c r="E34082" s="2" t="str">
        <f>SpeciesCobenefits[[#This Row],[County]]&amp;SpeciesCobenefits[[#This Row],[Species Riparian QM]]</f>
        <v>ButteQuercus agrifolia</v>
      </c>
      <c r="F34082" s="2">
        <v>120.7</v>
      </c>
      <c r="G34082" s="2">
        <v>11.3</v>
      </c>
      <c r="H34082" s="2">
        <v>6.7</v>
      </c>
      <c r="I34082" s="2">
        <v>2.2999999999999998</v>
      </c>
    </row>
    <row r="34083" spans="2:9">
      <c r="B34083" s="2" t="s">
        <v>31854</v>
      </c>
      <c r="C34083" s="2" t="s">
        <v>31836</v>
      </c>
      <c r="D34083" s="2" t="s">
        <v>31911</v>
      </c>
      <c r="E34083" s="2" t="str">
        <f>SpeciesCobenefits[[#This Row],[County]]&amp;SpeciesCobenefits[[#This Row],[Species Riparian QM]]</f>
        <v xml:space="preserve">ButteLaurus nobilis </v>
      </c>
      <c r="F34083" s="2">
        <v>108.4</v>
      </c>
      <c r="G34083" s="2">
        <v>10.1</v>
      </c>
      <c r="H34083" s="2">
        <v>6.1</v>
      </c>
      <c r="I34083" s="2">
        <v>1.9</v>
      </c>
    </row>
    <row r="34084" spans="2:9">
      <c r="B34084" s="2" t="s">
        <v>31854</v>
      </c>
      <c r="C34084" s="2" t="s">
        <v>31841</v>
      </c>
      <c r="D34084" s="2" t="s">
        <v>31912</v>
      </c>
      <c r="E34084" s="2" t="str">
        <f>SpeciesCobenefits[[#This Row],[County]]&amp;SpeciesCobenefits[[#This Row],[Species Riparian QM]]</f>
        <v xml:space="preserve">ButteJuglans (sp) </v>
      </c>
      <c r="F34084" s="2">
        <v>135.19999999999999</v>
      </c>
      <c r="G34084" s="2">
        <v>10.7</v>
      </c>
      <c r="H34084" s="2">
        <v>6.8</v>
      </c>
      <c r="I34084" s="2">
        <v>1.2</v>
      </c>
    </row>
    <row r="34085" spans="2:9">
      <c r="B34085" s="2" t="s">
        <v>31854</v>
      </c>
      <c r="C34085" s="2" t="s">
        <v>31842</v>
      </c>
      <c r="D34085" s="2" t="s">
        <v>63</v>
      </c>
      <c r="E34085" s="2" t="str">
        <f>SpeciesCobenefits[[#This Row],[County]]&amp;SpeciesCobenefits[[#This Row],[Species Riparian QM]]</f>
        <v>ButteSalix (other)</v>
      </c>
      <c r="F34085" s="2">
        <v>77.2</v>
      </c>
      <c r="G34085" s="2">
        <v>6</v>
      </c>
      <c r="H34085" s="2">
        <v>3.9</v>
      </c>
      <c r="I34085" s="2">
        <v>0.6</v>
      </c>
    </row>
    <row r="34086" spans="2:9">
      <c r="B34086" s="2" t="s">
        <v>31855</v>
      </c>
      <c r="C34086" s="2" t="s">
        <v>31808</v>
      </c>
      <c r="D34086" s="2" t="s">
        <v>31910</v>
      </c>
      <c r="E34086" s="2" t="str">
        <f>SpeciesCobenefits[[#This Row],[County]]&amp;SpeciesCobenefits[[#This Row],[Species Riparian QM]]</f>
        <v xml:space="preserve">CalaverasAlnus rhombifolia </v>
      </c>
      <c r="F34086" s="2">
        <v>142.69999999999999</v>
      </c>
      <c r="G34086" s="2">
        <v>5.8</v>
      </c>
      <c r="H34086" s="2">
        <v>7.4</v>
      </c>
      <c r="I34086" s="2">
        <v>1.1000000000000001</v>
      </c>
    </row>
    <row r="34087" spans="2:9">
      <c r="B34087" s="2" t="s">
        <v>31855</v>
      </c>
      <c r="C34087" s="2" t="s">
        <v>31811</v>
      </c>
      <c r="D34087" s="2" t="s">
        <v>34</v>
      </c>
      <c r="E34087" s="2" t="str">
        <f>SpeciesCobenefits[[#This Row],[County]]&amp;SpeciesCobenefits[[#This Row],[Species Riparian QM]]</f>
        <v>CalaverasAcer negundo</v>
      </c>
      <c r="F34087" s="2">
        <v>138.69999999999999</v>
      </c>
      <c r="G34087" s="2">
        <v>5.6</v>
      </c>
      <c r="H34087" s="2">
        <v>7.2</v>
      </c>
      <c r="I34087" s="2">
        <v>1.2</v>
      </c>
    </row>
    <row r="34088" spans="2:9">
      <c r="B34088" s="2" t="s">
        <v>31855</v>
      </c>
      <c r="C34088" s="2" t="s">
        <v>31817</v>
      </c>
      <c r="D34088" s="2" t="s">
        <v>52</v>
      </c>
      <c r="E34088" s="2" t="str">
        <f>SpeciesCobenefits[[#This Row],[County]]&amp;SpeciesCobenefits[[#This Row],[Species Riparian QM]]</f>
        <v>CalaverasPopulus (other)</v>
      </c>
      <c r="F34088" s="2">
        <v>43</v>
      </c>
      <c r="G34088" s="2">
        <v>1.7</v>
      </c>
      <c r="H34088" s="2">
        <v>2.2999999999999998</v>
      </c>
      <c r="I34088" s="2">
        <v>0.3</v>
      </c>
    </row>
    <row r="34089" spans="2:9">
      <c r="B34089" s="2" t="s">
        <v>31855</v>
      </c>
      <c r="C34089" s="2" t="s">
        <v>31828</v>
      </c>
      <c r="D34089" s="2" t="s">
        <v>35</v>
      </c>
      <c r="E34089" s="2" t="str">
        <f>SpeciesCobenefits[[#This Row],[County]]&amp;SpeciesCobenefits[[#This Row],[Species Riparian QM]]</f>
        <v>CalaverasAcer (other)</v>
      </c>
      <c r="F34089" s="2">
        <v>126.9</v>
      </c>
      <c r="G34089" s="2">
        <v>5.0999999999999996</v>
      </c>
      <c r="H34089" s="2">
        <v>6.6</v>
      </c>
      <c r="I34089" s="2">
        <v>1.1000000000000001</v>
      </c>
    </row>
    <row r="34090" spans="2:9">
      <c r="B34090" s="2" t="s">
        <v>31855</v>
      </c>
      <c r="C34090" s="2" t="s">
        <v>31830</v>
      </c>
      <c r="D34090" s="2" t="s">
        <v>55</v>
      </c>
      <c r="E34090" s="2" t="str">
        <f>SpeciesCobenefits[[#This Row],[County]]&amp;SpeciesCobenefits[[#This Row],[Species Riparian QM]]</f>
        <v>CalaverasQuercus (other)</v>
      </c>
      <c r="F34090" s="2">
        <v>87.1</v>
      </c>
      <c r="G34090" s="2">
        <v>3.5</v>
      </c>
      <c r="H34090" s="2">
        <v>4.5999999999999996</v>
      </c>
      <c r="I34090" s="2">
        <v>0.6</v>
      </c>
    </row>
    <row r="34091" spans="2:9">
      <c r="B34091" s="2" t="s">
        <v>31855</v>
      </c>
      <c r="C34091" s="2" t="s">
        <v>31832</v>
      </c>
      <c r="D34091" s="2" t="s">
        <v>53</v>
      </c>
      <c r="E34091" s="2" t="str">
        <f>SpeciesCobenefits[[#This Row],[County]]&amp;SpeciesCobenefits[[#This Row],[Species Riparian QM]]</f>
        <v>CalaverasQuercus lobata</v>
      </c>
      <c r="F34091" s="2">
        <v>117.1</v>
      </c>
      <c r="G34091" s="2">
        <v>4.7</v>
      </c>
      <c r="H34091" s="2">
        <v>6.1</v>
      </c>
      <c r="I34091" s="2">
        <v>0.9</v>
      </c>
    </row>
    <row r="34092" spans="2:9">
      <c r="B34092" s="2" t="s">
        <v>31855</v>
      </c>
      <c r="C34092" s="2" t="s">
        <v>31834</v>
      </c>
      <c r="D34092" s="2" t="s">
        <v>54</v>
      </c>
      <c r="E34092" s="2" t="str">
        <f>SpeciesCobenefits[[#This Row],[County]]&amp;SpeciesCobenefits[[#This Row],[Species Riparian QM]]</f>
        <v>CalaverasQuercus agrifolia</v>
      </c>
      <c r="F34092" s="2">
        <v>113.4</v>
      </c>
      <c r="G34092" s="2">
        <v>6.5</v>
      </c>
      <c r="H34092" s="2">
        <v>6.8</v>
      </c>
      <c r="I34092" s="2">
        <v>1.7</v>
      </c>
    </row>
    <row r="34093" spans="2:9">
      <c r="B34093" s="2" t="s">
        <v>31855</v>
      </c>
      <c r="C34093" s="2" t="s">
        <v>31836</v>
      </c>
      <c r="D34093" s="2" t="s">
        <v>31911</v>
      </c>
      <c r="E34093" s="2" t="str">
        <f>SpeciesCobenefits[[#This Row],[County]]&amp;SpeciesCobenefits[[#This Row],[Species Riparian QM]]</f>
        <v xml:space="preserve">CalaverasLaurus nobilis </v>
      </c>
      <c r="F34093" s="2">
        <v>100.8</v>
      </c>
      <c r="G34093" s="2">
        <v>5.8</v>
      </c>
      <c r="H34093" s="2">
        <v>6.1</v>
      </c>
      <c r="I34093" s="2">
        <v>1.4</v>
      </c>
    </row>
    <row r="34094" spans="2:9">
      <c r="B34094" s="2" t="s">
        <v>31855</v>
      </c>
      <c r="C34094" s="2" t="s">
        <v>31841</v>
      </c>
      <c r="D34094" s="2" t="s">
        <v>31912</v>
      </c>
      <c r="E34094" s="2" t="str">
        <f>SpeciesCobenefits[[#This Row],[County]]&amp;SpeciesCobenefits[[#This Row],[Species Riparian QM]]</f>
        <v xml:space="preserve">CalaverasJuglans (sp) </v>
      </c>
      <c r="F34094" s="2">
        <v>123.6</v>
      </c>
      <c r="G34094" s="2">
        <v>5</v>
      </c>
      <c r="H34094" s="2">
        <v>6.4</v>
      </c>
      <c r="I34094" s="2">
        <v>1.1000000000000001</v>
      </c>
    </row>
    <row r="34095" spans="2:9">
      <c r="B34095" s="2" t="s">
        <v>31855</v>
      </c>
      <c r="C34095" s="2" t="s">
        <v>31842</v>
      </c>
      <c r="D34095" s="2" t="s">
        <v>63</v>
      </c>
      <c r="E34095" s="2" t="str">
        <f>SpeciesCobenefits[[#This Row],[County]]&amp;SpeciesCobenefits[[#This Row],[Species Riparian QM]]</f>
        <v>CalaverasSalix (other)</v>
      </c>
      <c r="F34095" s="2">
        <v>72.3</v>
      </c>
      <c r="G34095" s="2">
        <v>2.9</v>
      </c>
      <c r="H34095" s="2">
        <v>3.8</v>
      </c>
      <c r="I34095" s="2">
        <v>0.5</v>
      </c>
    </row>
    <row r="34096" spans="2:9">
      <c r="B34096" s="2" t="s">
        <v>31856</v>
      </c>
      <c r="C34096" s="2" t="s">
        <v>31808</v>
      </c>
      <c r="D34096" s="2" t="s">
        <v>31910</v>
      </c>
      <c r="E34096" s="2" t="str">
        <f>SpeciesCobenefits[[#This Row],[County]]&amp;SpeciesCobenefits[[#This Row],[Species Riparian QM]]</f>
        <v xml:space="preserve">ColusaAlnus rhombifolia </v>
      </c>
      <c r="F34096" s="2">
        <v>151.19999999999999</v>
      </c>
      <c r="G34096" s="2">
        <v>14.9</v>
      </c>
      <c r="H34096" s="2">
        <v>9.6</v>
      </c>
      <c r="I34096" s="2">
        <v>0.9</v>
      </c>
    </row>
    <row r="34097" spans="2:9">
      <c r="B34097" s="2" t="s">
        <v>31856</v>
      </c>
      <c r="C34097" s="2" t="s">
        <v>31811</v>
      </c>
      <c r="D34097" s="2" t="s">
        <v>34</v>
      </c>
      <c r="E34097" s="2" t="str">
        <f>SpeciesCobenefits[[#This Row],[County]]&amp;SpeciesCobenefits[[#This Row],[Species Riparian QM]]</f>
        <v>ColusaAcer negundo</v>
      </c>
      <c r="F34097" s="2">
        <v>143.6</v>
      </c>
      <c r="G34097" s="2">
        <v>14.2</v>
      </c>
      <c r="H34097" s="2">
        <v>9.1</v>
      </c>
      <c r="I34097" s="2">
        <v>0.9</v>
      </c>
    </row>
    <row r="34098" spans="2:9">
      <c r="B34098" s="2" t="s">
        <v>31856</v>
      </c>
      <c r="C34098" s="2" t="s">
        <v>31817</v>
      </c>
      <c r="D34098" s="2" t="s">
        <v>52</v>
      </c>
      <c r="E34098" s="2" t="str">
        <f>SpeciesCobenefits[[#This Row],[County]]&amp;SpeciesCobenefits[[#This Row],[Species Riparian QM]]</f>
        <v>ColusaPopulus (other)</v>
      </c>
      <c r="F34098" s="2">
        <v>44</v>
      </c>
      <c r="G34098" s="2">
        <v>4.3</v>
      </c>
      <c r="H34098" s="2">
        <v>2.8</v>
      </c>
      <c r="I34098" s="2">
        <v>0.3</v>
      </c>
    </row>
    <row r="34099" spans="2:9">
      <c r="B34099" s="2" t="s">
        <v>31856</v>
      </c>
      <c r="C34099" s="2" t="s">
        <v>31828</v>
      </c>
      <c r="D34099" s="2" t="s">
        <v>35</v>
      </c>
      <c r="E34099" s="2" t="str">
        <f>SpeciesCobenefits[[#This Row],[County]]&amp;SpeciesCobenefits[[#This Row],[Species Riparian QM]]</f>
        <v>ColusaAcer (other)</v>
      </c>
      <c r="F34099" s="2">
        <v>133.4</v>
      </c>
      <c r="G34099" s="2">
        <v>13.2</v>
      </c>
      <c r="H34099" s="2">
        <v>8.5</v>
      </c>
      <c r="I34099" s="2">
        <v>0.8</v>
      </c>
    </row>
    <row r="34100" spans="2:9">
      <c r="B34100" s="2" t="s">
        <v>31856</v>
      </c>
      <c r="C34100" s="2" t="s">
        <v>31830</v>
      </c>
      <c r="D34100" s="2" t="s">
        <v>55</v>
      </c>
      <c r="E34100" s="2" t="str">
        <f>SpeciesCobenefits[[#This Row],[County]]&amp;SpeciesCobenefits[[#This Row],[Species Riparian QM]]</f>
        <v>ColusaQuercus (other)</v>
      </c>
      <c r="F34100" s="2">
        <v>91.8</v>
      </c>
      <c r="G34100" s="2">
        <v>8.9</v>
      </c>
      <c r="H34100" s="2">
        <v>5.9</v>
      </c>
      <c r="I34100" s="2">
        <v>0.5</v>
      </c>
    </row>
    <row r="34101" spans="2:9">
      <c r="B34101" s="2" t="s">
        <v>31856</v>
      </c>
      <c r="C34101" s="2" t="s">
        <v>31832</v>
      </c>
      <c r="D34101" s="2" t="s">
        <v>53</v>
      </c>
      <c r="E34101" s="2" t="str">
        <f>SpeciesCobenefits[[#This Row],[County]]&amp;SpeciesCobenefits[[#This Row],[Species Riparian QM]]</f>
        <v>ColusaQuercus lobata</v>
      </c>
      <c r="F34101" s="2">
        <v>121.1</v>
      </c>
      <c r="G34101" s="2">
        <v>11.8</v>
      </c>
      <c r="H34101" s="2">
        <v>7.7</v>
      </c>
      <c r="I34101" s="2">
        <v>0.7</v>
      </c>
    </row>
    <row r="34102" spans="2:9">
      <c r="B34102" s="2" t="s">
        <v>31856</v>
      </c>
      <c r="C34102" s="2" t="s">
        <v>31834</v>
      </c>
      <c r="D34102" s="2" t="s">
        <v>54</v>
      </c>
      <c r="E34102" s="2" t="str">
        <f>SpeciesCobenefits[[#This Row],[County]]&amp;SpeciesCobenefits[[#This Row],[Species Riparian QM]]</f>
        <v>ColusaQuercus agrifolia</v>
      </c>
      <c r="F34102" s="2">
        <v>112</v>
      </c>
      <c r="G34102" s="2">
        <v>13.4</v>
      </c>
      <c r="H34102" s="2">
        <v>8</v>
      </c>
      <c r="I34102" s="2">
        <v>2</v>
      </c>
    </row>
    <row r="34103" spans="2:9">
      <c r="B34103" s="2" t="s">
        <v>31856</v>
      </c>
      <c r="C34103" s="2" t="s">
        <v>31836</v>
      </c>
      <c r="D34103" s="2" t="s">
        <v>31911</v>
      </c>
      <c r="E34103" s="2" t="str">
        <f>SpeciesCobenefits[[#This Row],[County]]&amp;SpeciesCobenefits[[#This Row],[Species Riparian QM]]</f>
        <v xml:space="preserve">ColusaLaurus nobilis </v>
      </c>
      <c r="F34103" s="2">
        <v>100</v>
      </c>
      <c r="G34103" s="2">
        <v>11.8</v>
      </c>
      <c r="H34103" s="2">
        <v>7.2</v>
      </c>
      <c r="I34103" s="2">
        <v>1.6</v>
      </c>
    </row>
    <row r="34104" spans="2:9">
      <c r="B34104" s="2" t="s">
        <v>31856</v>
      </c>
      <c r="C34104" s="2" t="s">
        <v>31841</v>
      </c>
      <c r="D34104" s="2" t="s">
        <v>31912</v>
      </c>
      <c r="E34104" s="2" t="str">
        <f>SpeciesCobenefits[[#This Row],[County]]&amp;SpeciesCobenefits[[#This Row],[Species Riparian QM]]</f>
        <v xml:space="preserve">ColusaJuglans (sp) </v>
      </c>
      <c r="F34104" s="2">
        <v>130</v>
      </c>
      <c r="G34104" s="2">
        <v>12.9</v>
      </c>
      <c r="H34104" s="2">
        <v>8.1999999999999993</v>
      </c>
      <c r="I34104" s="2">
        <v>0.8</v>
      </c>
    </row>
    <row r="34105" spans="2:9">
      <c r="B34105" s="2" t="s">
        <v>31856</v>
      </c>
      <c r="C34105" s="2" t="s">
        <v>31842</v>
      </c>
      <c r="D34105" s="2" t="s">
        <v>63</v>
      </c>
      <c r="E34105" s="2" t="str">
        <f>SpeciesCobenefits[[#This Row],[County]]&amp;SpeciesCobenefits[[#This Row],[Species Riparian QM]]</f>
        <v>ColusaSalix (other)</v>
      </c>
      <c r="F34105" s="2">
        <v>76</v>
      </c>
      <c r="G34105" s="2">
        <v>7.4</v>
      </c>
      <c r="H34105" s="2">
        <v>4.9000000000000004</v>
      </c>
      <c r="I34105" s="2">
        <v>0.4</v>
      </c>
    </row>
    <row r="34106" spans="2:9">
      <c r="B34106" s="2" t="s">
        <v>31857</v>
      </c>
      <c r="C34106" s="2" t="s">
        <v>31808</v>
      </c>
      <c r="D34106" s="2" t="s">
        <v>31910</v>
      </c>
      <c r="E34106" s="2" t="str">
        <f>SpeciesCobenefits[[#This Row],[County]]&amp;SpeciesCobenefits[[#This Row],[Species Riparian QM]]</f>
        <v xml:space="preserve">Contra CostaAlnus rhombifolia </v>
      </c>
      <c r="F34106" s="2">
        <v>203.9</v>
      </c>
      <c r="G34106" s="2">
        <v>22.8</v>
      </c>
      <c r="H34106" s="2">
        <v>4.2</v>
      </c>
      <c r="I34106" s="2">
        <v>2.4</v>
      </c>
    </row>
    <row r="34107" spans="2:9">
      <c r="B34107" s="2" t="s">
        <v>31857</v>
      </c>
      <c r="C34107" s="2" t="s">
        <v>31811</v>
      </c>
      <c r="D34107" s="2" t="s">
        <v>34</v>
      </c>
      <c r="E34107" s="2" t="str">
        <f>SpeciesCobenefits[[#This Row],[County]]&amp;SpeciesCobenefits[[#This Row],[Species Riparian QM]]</f>
        <v>Contra CostaAcer negundo</v>
      </c>
      <c r="F34107" s="2">
        <v>197.7</v>
      </c>
      <c r="G34107" s="2">
        <v>22.2</v>
      </c>
      <c r="H34107" s="2">
        <v>4.0999999999999996</v>
      </c>
      <c r="I34107" s="2">
        <v>2.6</v>
      </c>
    </row>
    <row r="34108" spans="2:9">
      <c r="B34108" s="2" t="s">
        <v>31857</v>
      </c>
      <c r="C34108" s="2" t="s">
        <v>31817</v>
      </c>
      <c r="D34108" s="2" t="s">
        <v>52</v>
      </c>
      <c r="E34108" s="2" t="str">
        <f>SpeciesCobenefits[[#This Row],[County]]&amp;SpeciesCobenefits[[#This Row],[Species Riparian QM]]</f>
        <v>Contra CostaPopulus (other)</v>
      </c>
      <c r="F34108" s="2">
        <v>61.5</v>
      </c>
      <c r="G34108" s="2">
        <v>6.9</v>
      </c>
      <c r="H34108" s="2">
        <v>1.3</v>
      </c>
      <c r="I34108" s="2">
        <v>0.7</v>
      </c>
    </row>
    <row r="34109" spans="2:9">
      <c r="B34109" s="2" t="s">
        <v>31857</v>
      </c>
      <c r="C34109" s="2" t="s">
        <v>31828</v>
      </c>
      <c r="D34109" s="2" t="s">
        <v>35</v>
      </c>
      <c r="E34109" s="2" t="str">
        <f>SpeciesCobenefits[[#This Row],[County]]&amp;SpeciesCobenefits[[#This Row],[Species Riparian QM]]</f>
        <v>Contra CostaAcer (other)</v>
      </c>
      <c r="F34109" s="2">
        <v>181.1</v>
      </c>
      <c r="G34109" s="2">
        <v>20.3</v>
      </c>
      <c r="H34109" s="2">
        <v>3.7</v>
      </c>
      <c r="I34109" s="2">
        <v>2.2999999999999998</v>
      </c>
    </row>
    <row r="34110" spans="2:9">
      <c r="B34110" s="2" t="s">
        <v>31857</v>
      </c>
      <c r="C34110" s="2" t="s">
        <v>31830</v>
      </c>
      <c r="D34110" s="2" t="s">
        <v>55</v>
      </c>
      <c r="E34110" s="2" t="str">
        <f>SpeciesCobenefits[[#This Row],[County]]&amp;SpeciesCobenefits[[#This Row],[Species Riparian QM]]</f>
        <v>Contra CostaQuercus (other)</v>
      </c>
      <c r="F34110" s="2">
        <v>124.9</v>
      </c>
      <c r="G34110" s="2">
        <v>13.9</v>
      </c>
      <c r="H34110" s="2">
        <v>2.6</v>
      </c>
      <c r="I34110" s="2">
        <v>1.4</v>
      </c>
    </row>
    <row r="34111" spans="2:9">
      <c r="B34111" s="2" t="s">
        <v>31857</v>
      </c>
      <c r="C34111" s="2" t="s">
        <v>31832</v>
      </c>
      <c r="D34111" s="2" t="s">
        <v>53</v>
      </c>
      <c r="E34111" s="2" t="str">
        <f>SpeciesCobenefits[[#This Row],[County]]&amp;SpeciesCobenefits[[#This Row],[Species Riparian QM]]</f>
        <v>Contra CostaQuercus lobata</v>
      </c>
      <c r="F34111" s="2">
        <v>167.6</v>
      </c>
      <c r="G34111" s="2">
        <v>18.7</v>
      </c>
      <c r="H34111" s="2">
        <v>3.5</v>
      </c>
      <c r="I34111" s="2">
        <v>1.9</v>
      </c>
    </row>
    <row r="34112" spans="2:9">
      <c r="B34112" s="2" t="s">
        <v>31857</v>
      </c>
      <c r="C34112" s="2" t="s">
        <v>31834</v>
      </c>
      <c r="D34112" s="2" t="s">
        <v>54</v>
      </c>
      <c r="E34112" s="2" t="str">
        <f>SpeciesCobenefits[[#This Row],[County]]&amp;SpeciesCobenefits[[#This Row],[Species Riparian QM]]</f>
        <v>Contra CostaQuercus agrifolia</v>
      </c>
      <c r="F34112" s="2">
        <v>128.6</v>
      </c>
      <c r="G34112" s="2">
        <v>16.399999999999999</v>
      </c>
      <c r="H34112" s="2">
        <v>2.9</v>
      </c>
      <c r="I34112" s="2">
        <v>2.1</v>
      </c>
    </row>
    <row r="34113" spans="2:9">
      <c r="B34113" s="2" t="s">
        <v>31857</v>
      </c>
      <c r="C34113" s="2" t="s">
        <v>31836</v>
      </c>
      <c r="D34113" s="2" t="s">
        <v>31911</v>
      </c>
      <c r="E34113" s="2" t="str">
        <f>SpeciesCobenefits[[#This Row],[County]]&amp;SpeciesCobenefits[[#This Row],[Species Riparian QM]]</f>
        <v xml:space="preserve">Contra CostaLaurus nobilis </v>
      </c>
      <c r="F34113" s="2">
        <v>113.9</v>
      </c>
      <c r="G34113" s="2">
        <v>14.4</v>
      </c>
      <c r="H34113" s="2">
        <v>2.6</v>
      </c>
      <c r="I34113" s="2">
        <v>1.7</v>
      </c>
    </row>
    <row r="34114" spans="2:9">
      <c r="B34114" s="2" t="s">
        <v>31857</v>
      </c>
      <c r="C34114" s="2" t="s">
        <v>31841</v>
      </c>
      <c r="D34114" s="2" t="s">
        <v>31912</v>
      </c>
      <c r="E34114" s="2" t="str">
        <f>SpeciesCobenefits[[#This Row],[County]]&amp;SpeciesCobenefits[[#This Row],[Species Riparian QM]]</f>
        <v xml:space="preserve">Contra CostaJuglans (sp) </v>
      </c>
      <c r="F34114" s="2">
        <v>176</v>
      </c>
      <c r="G34114" s="2">
        <v>19.8</v>
      </c>
      <c r="H34114" s="2">
        <v>3.6</v>
      </c>
      <c r="I34114" s="2">
        <v>2.2999999999999998</v>
      </c>
    </row>
    <row r="34115" spans="2:9">
      <c r="B34115" s="2" t="s">
        <v>31857</v>
      </c>
      <c r="C34115" s="2" t="s">
        <v>31842</v>
      </c>
      <c r="D34115" s="2" t="s">
        <v>63</v>
      </c>
      <c r="E34115" s="2" t="str">
        <f>SpeciesCobenefits[[#This Row],[County]]&amp;SpeciesCobenefits[[#This Row],[Species Riparian QM]]</f>
        <v>Contra CostaSalix (other)</v>
      </c>
      <c r="F34115" s="2">
        <v>103.6</v>
      </c>
      <c r="G34115" s="2">
        <v>11.5</v>
      </c>
      <c r="H34115" s="2">
        <v>2.2000000000000002</v>
      </c>
      <c r="I34115" s="2">
        <v>1.1000000000000001</v>
      </c>
    </row>
    <row r="34116" spans="2:9">
      <c r="B34116" s="2" t="s">
        <v>31858</v>
      </c>
      <c r="C34116" s="2" t="s">
        <v>31811</v>
      </c>
      <c r="D34116" s="2" t="s">
        <v>34</v>
      </c>
      <c r="E34116" s="2" t="str">
        <f>SpeciesCobenefits[[#This Row],[County]]&amp;SpeciesCobenefits[[#This Row],[Species Riparian QM]]</f>
        <v>Del NorteAcer negundo</v>
      </c>
      <c r="F34116" s="2">
        <v>157.1</v>
      </c>
      <c r="G34116" s="2">
        <v>11.6</v>
      </c>
      <c r="H34116" s="2">
        <v>1.2</v>
      </c>
      <c r="I34116" s="2">
        <v>10</v>
      </c>
    </row>
    <row r="34117" spans="2:9">
      <c r="B34117" s="2" t="s">
        <v>31858</v>
      </c>
      <c r="C34117" s="2" t="s">
        <v>31817</v>
      </c>
      <c r="D34117" s="2" t="s">
        <v>52</v>
      </c>
      <c r="E34117" s="2" t="str">
        <f>SpeciesCobenefits[[#This Row],[County]]&amp;SpeciesCobenefits[[#This Row],[Species Riparian QM]]</f>
        <v>Del NortePopulus (other)</v>
      </c>
      <c r="F34117" s="2">
        <v>49.6</v>
      </c>
      <c r="G34117" s="2">
        <v>3.5</v>
      </c>
      <c r="H34117" s="2">
        <v>0.4</v>
      </c>
      <c r="I34117" s="2">
        <v>2.7</v>
      </c>
    </row>
    <row r="34118" spans="2:9">
      <c r="B34118" s="2" t="s">
        <v>31858</v>
      </c>
      <c r="C34118" s="2" t="s">
        <v>31819</v>
      </c>
      <c r="D34118" s="2" t="s">
        <v>51</v>
      </c>
      <c r="E34118" s="2" t="str">
        <f>SpeciesCobenefits[[#This Row],[County]]&amp;SpeciesCobenefits[[#This Row],[Species Riparian QM]]</f>
        <v>Del NortePopulus fremontii</v>
      </c>
      <c r="F34118" s="2">
        <v>71.2</v>
      </c>
      <c r="G34118" s="2">
        <v>5.0999999999999996</v>
      </c>
      <c r="H34118" s="2">
        <v>0.6</v>
      </c>
      <c r="I34118" s="2">
        <v>4.0999999999999996</v>
      </c>
    </row>
    <row r="34119" spans="2:9">
      <c r="B34119" s="2" t="s">
        <v>31858</v>
      </c>
      <c r="C34119" s="2" t="s">
        <v>31823</v>
      </c>
      <c r="D34119" s="2" t="s">
        <v>52</v>
      </c>
      <c r="E34119" s="2" t="str">
        <f>SpeciesCobenefits[[#This Row],[County]]&amp;SpeciesCobenefits[[#This Row],[Species Riparian QM]]</f>
        <v>Del NortePopulus (other)</v>
      </c>
      <c r="F34119" s="2">
        <v>71.2</v>
      </c>
      <c r="G34119" s="2">
        <v>5.0999999999999996</v>
      </c>
      <c r="H34119" s="2">
        <v>0.6</v>
      </c>
      <c r="I34119" s="2">
        <v>4.0999999999999996</v>
      </c>
    </row>
    <row r="34120" spans="2:9">
      <c r="B34120" s="2" t="s">
        <v>31858</v>
      </c>
      <c r="C34120" s="2" t="s">
        <v>31825</v>
      </c>
      <c r="D34120" s="2" t="s">
        <v>52</v>
      </c>
      <c r="E34120" s="2" t="str">
        <f>SpeciesCobenefits[[#This Row],[County]]&amp;SpeciesCobenefits[[#This Row],[Species Riparian QM]]</f>
        <v>Del NortePopulus (other)</v>
      </c>
      <c r="F34120" s="2">
        <v>71.2</v>
      </c>
      <c r="G34120" s="2">
        <v>5.0999999999999996</v>
      </c>
      <c r="H34120" s="2">
        <v>0.6</v>
      </c>
      <c r="I34120" s="2">
        <v>4.0999999999999996</v>
      </c>
    </row>
    <row r="34121" spans="2:9">
      <c r="B34121" s="2" t="s">
        <v>31858</v>
      </c>
      <c r="C34121" s="2" t="s">
        <v>31828</v>
      </c>
      <c r="D34121" s="2" t="s">
        <v>35</v>
      </c>
      <c r="E34121" s="2" t="str">
        <f>SpeciesCobenefits[[#This Row],[County]]&amp;SpeciesCobenefits[[#This Row],[Species Riparian QM]]</f>
        <v>Del NorteAcer (other)</v>
      </c>
      <c r="F34121" s="2">
        <v>144.30000000000001</v>
      </c>
      <c r="G34121" s="2">
        <v>10.6</v>
      </c>
      <c r="H34121" s="2">
        <v>1.1000000000000001</v>
      </c>
      <c r="I34121" s="2">
        <v>8.9</v>
      </c>
    </row>
    <row r="34122" spans="2:9">
      <c r="B34122" s="2" t="s">
        <v>31858</v>
      </c>
      <c r="C34122" s="2" t="s">
        <v>31830</v>
      </c>
      <c r="D34122" s="2" t="s">
        <v>55</v>
      </c>
      <c r="E34122" s="2" t="str">
        <f>SpeciesCobenefits[[#This Row],[County]]&amp;SpeciesCobenefits[[#This Row],[Species Riparian QM]]</f>
        <v>Del NorteQuercus (other)</v>
      </c>
      <c r="F34122" s="2">
        <v>101.5</v>
      </c>
      <c r="G34122" s="2">
        <v>7.1</v>
      </c>
      <c r="H34122" s="2">
        <v>0.8</v>
      </c>
      <c r="I34122" s="2">
        <v>5</v>
      </c>
    </row>
    <row r="34123" spans="2:9">
      <c r="B34123" s="2" t="s">
        <v>31858</v>
      </c>
      <c r="C34123" s="2" t="s">
        <v>31842</v>
      </c>
      <c r="D34123" s="2" t="s">
        <v>63</v>
      </c>
      <c r="E34123" s="2" t="str">
        <f>SpeciesCobenefits[[#This Row],[County]]&amp;SpeciesCobenefits[[#This Row],[Species Riparian QM]]</f>
        <v>Del NorteSalix (other)</v>
      </c>
      <c r="F34123" s="2">
        <v>83.9</v>
      </c>
      <c r="G34123" s="2">
        <v>5.9</v>
      </c>
      <c r="H34123" s="2">
        <v>0.7</v>
      </c>
      <c r="I34123" s="2">
        <v>4.3</v>
      </c>
    </row>
    <row r="34124" spans="2:9">
      <c r="B34124" s="2" t="s">
        <v>31859</v>
      </c>
      <c r="C34124" s="2" t="s">
        <v>31808</v>
      </c>
      <c r="D34124" s="2" t="s">
        <v>31910</v>
      </c>
      <c r="E34124" s="2" t="str">
        <f>SpeciesCobenefits[[#This Row],[County]]&amp;SpeciesCobenefits[[#This Row],[Species Riparian QM]]</f>
        <v xml:space="preserve">El DoradoAlnus rhombifolia </v>
      </c>
      <c r="F34124" s="2">
        <v>109.7</v>
      </c>
      <c r="G34124" s="2">
        <v>4.0999999999999996</v>
      </c>
      <c r="H34124" s="2">
        <v>1.3</v>
      </c>
      <c r="I34124" s="2">
        <v>0</v>
      </c>
    </row>
    <row r="34125" spans="2:9">
      <c r="B34125" s="2" t="s">
        <v>31859</v>
      </c>
      <c r="C34125" s="2" t="s">
        <v>31811</v>
      </c>
      <c r="D34125" s="2" t="s">
        <v>34</v>
      </c>
      <c r="E34125" s="2" t="str">
        <f>SpeciesCobenefits[[#This Row],[County]]&amp;SpeciesCobenefits[[#This Row],[Species Riparian QM]]</f>
        <v>El DoradoAcer negundo</v>
      </c>
      <c r="F34125" s="2">
        <v>101.4</v>
      </c>
      <c r="G34125" s="2">
        <v>3.8</v>
      </c>
      <c r="H34125" s="2">
        <v>1.2</v>
      </c>
      <c r="I34125" s="2">
        <v>0</v>
      </c>
    </row>
    <row r="34126" spans="2:9">
      <c r="B34126" s="2" t="s">
        <v>31859</v>
      </c>
      <c r="C34126" s="2" t="s">
        <v>31817</v>
      </c>
      <c r="D34126" s="2" t="s">
        <v>52</v>
      </c>
      <c r="E34126" s="2" t="str">
        <f>SpeciesCobenefits[[#This Row],[County]]&amp;SpeciesCobenefits[[#This Row],[Species Riparian QM]]</f>
        <v>El DoradoPopulus (other)</v>
      </c>
      <c r="F34126" s="2">
        <v>30.1</v>
      </c>
      <c r="G34126" s="2">
        <v>1.1000000000000001</v>
      </c>
      <c r="H34126" s="2">
        <v>0.3</v>
      </c>
      <c r="I34126" s="2">
        <v>0</v>
      </c>
    </row>
    <row r="34127" spans="2:9">
      <c r="B34127" s="2" t="s">
        <v>31859</v>
      </c>
      <c r="C34127" s="2" t="s">
        <v>31828</v>
      </c>
      <c r="D34127" s="2" t="s">
        <v>35</v>
      </c>
      <c r="E34127" s="2" t="str">
        <f>SpeciesCobenefits[[#This Row],[County]]&amp;SpeciesCobenefits[[#This Row],[Species Riparian QM]]</f>
        <v>El DoradoAcer (other)</v>
      </c>
      <c r="F34127" s="2">
        <v>96.3</v>
      </c>
      <c r="G34127" s="2">
        <v>3.6</v>
      </c>
      <c r="H34127" s="2">
        <v>1.1000000000000001</v>
      </c>
      <c r="I34127" s="2">
        <v>0</v>
      </c>
    </row>
    <row r="34128" spans="2:9">
      <c r="B34128" s="2" t="s">
        <v>31859</v>
      </c>
      <c r="C34128" s="2" t="s">
        <v>31830</v>
      </c>
      <c r="D34128" s="2" t="s">
        <v>55</v>
      </c>
      <c r="E34128" s="2" t="str">
        <f>SpeciesCobenefits[[#This Row],[County]]&amp;SpeciesCobenefits[[#This Row],[Species Riparian QM]]</f>
        <v>El DoradoQuercus (other)</v>
      </c>
      <c r="F34128" s="2">
        <v>65.3</v>
      </c>
      <c r="G34128" s="2">
        <v>2.4</v>
      </c>
      <c r="H34128" s="2">
        <v>0.8</v>
      </c>
      <c r="I34128" s="2">
        <v>0</v>
      </c>
    </row>
    <row r="34129" spans="2:9">
      <c r="B34129" s="2" t="s">
        <v>31859</v>
      </c>
      <c r="C34129" s="2" t="s">
        <v>31832</v>
      </c>
      <c r="D34129" s="2" t="s">
        <v>53</v>
      </c>
      <c r="E34129" s="2" t="str">
        <f>SpeciesCobenefits[[#This Row],[County]]&amp;SpeciesCobenefits[[#This Row],[Species Riparian QM]]</f>
        <v>El DoradoQuercus lobata</v>
      </c>
      <c r="F34129" s="2">
        <v>83.7</v>
      </c>
      <c r="G34129" s="2">
        <v>3.1</v>
      </c>
      <c r="H34129" s="2">
        <v>1</v>
      </c>
      <c r="I34129" s="2">
        <v>0</v>
      </c>
    </row>
    <row r="34130" spans="2:9">
      <c r="B34130" s="2" t="s">
        <v>31859</v>
      </c>
      <c r="C34130" s="2" t="s">
        <v>31834</v>
      </c>
      <c r="D34130" s="2" t="s">
        <v>54</v>
      </c>
      <c r="E34130" s="2" t="str">
        <f>SpeciesCobenefits[[#This Row],[County]]&amp;SpeciesCobenefits[[#This Row],[Species Riparian QM]]</f>
        <v>El DoradoQuercus agrifolia</v>
      </c>
      <c r="F34130" s="2">
        <v>95.7</v>
      </c>
      <c r="G34130" s="2">
        <v>5.2</v>
      </c>
      <c r="H34130" s="2">
        <v>1.4</v>
      </c>
      <c r="I34130" s="2">
        <v>3</v>
      </c>
    </row>
    <row r="34131" spans="2:9">
      <c r="B34131" s="2" t="s">
        <v>31859</v>
      </c>
      <c r="C34131" s="2" t="s">
        <v>31836</v>
      </c>
      <c r="D34131" s="2" t="s">
        <v>31911</v>
      </c>
      <c r="E34131" s="2" t="str">
        <f>SpeciesCobenefits[[#This Row],[County]]&amp;SpeciesCobenefits[[#This Row],[Species Riparian QM]]</f>
        <v xml:space="preserve">El DoradoLaurus nobilis </v>
      </c>
      <c r="F34131" s="2">
        <v>85.2</v>
      </c>
      <c r="G34131" s="2">
        <v>4.5999999999999996</v>
      </c>
      <c r="H34131" s="2">
        <v>1.2</v>
      </c>
      <c r="I34131" s="2">
        <v>2.5</v>
      </c>
    </row>
    <row r="34132" spans="2:9">
      <c r="B34132" s="2" t="s">
        <v>31859</v>
      </c>
      <c r="C34132" s="2" t="s">
        <v>31841</v>
      </c>
      <c r="D34132" s="2" t="s">
        <v>31912</v>
      </c>
      <c r="E34132" s="2" t="str">
        <f>SpeciesCobenefits[[#This Row],[County]]&amp;SpeciesCobenefits[[#This Row],[Species Riparian QM]]</f>
        <v xml:space="preserve">El DoradoJuglans (sp) </v>
      </c>
      <c r="F34132" s="2">
        <v>95.3</v>
      </c>
      <c r="G34132" s="2">
        <v>3.6</v>
      </c>
      <c r="H34132" s="2">
        <v>1.1000000000000001</v>
      </c>
      <c r="I34132" s="2">
        <v>0</v>
      </c>
    </row>
    <row r="34133" spans="2:9">
      <c r="B34133" s="2" t="s">
        <v>31859</v>
      </c>
      <c r="C34133" s="2" t="s">
        <v>31842</v>
      </c>
      <c r="D34133" s="2" t="s">
        <v>63</v>
      </c>
      <c r="E34133" s="2" t="str">
        <f>SpeciesCobenefits[[#This Row],[County]]&amp;SpeciesCobenefits[[#This Row],[Species Riparian QM]]</f>
        <v>El DoradoSalix (other)</v>
      </c>
      <c r="F34133" s="2">
        <v>53.7</v>
      </c>
      <c r="G34133" s="2">
        <v>2</v>
      </c>
      <c r="H34133" s="2">
        <v>0.6</v>
      </c>
      <c r="I34133" s="2">
        <v>0</v>
      </c>
    </row>
    <row r="34134" spans="2:9">
      <c r="B34134" s="2" t="s">
        <v>31860</v>
      </c>
      <c r="C34134" s="2" t="s">
        <v>31808</v>
      </c>
      <c r="D34134" s="2" t="s">
        <v>31910</v>
      </c>
      <c r="E34134" s="2" t="str">
        <f>SpeciesCobenefits[[#This Row],[County]]&amp;SpeciesCobenefits[[#This Row],[Species Riparian QM]]</f>
        <v xml:space="preserve">FresnoAlnus rhombifolia </v>
      </c>
      <c r="F34134" s="2">
        <v>167.4</v>
      </c>
      <c r="G34134" s="2">
        <v>14.9</v>
      </c>
      <c r="H34134" s="2">
        <v>3.8</v>
      </c>
      <c r="I34134" s="2">
        <v>1.7</v>
      </c>
    </row>
    <row r="34135" spans="2:9">
      <c r="B34135" s="2" t="s">
        <v>31860</v>
      </c>
      <c r="C34135" s="2" t="s">
        <v>31811</v>
      </c>
      <c r="D34135" s="2" t="s">
        <v>34</v>
      </c>
      <c r="E34135" s="2" t="str">
        <f>SpeciesCobenefits[[#This Row],[County]]&amp;SpeciesCobenefits[[#This Row],[Species Riparian QM]]</f>
        <v>FresnoAcer negundo</v>
      </c>
      <c r="F34135" s="2">
        <v>160</v>
      </c>
      <c r="G34135" s="2">
        <v>14.2</v>
      </c>
      <c r="H34135" s="2">
        <v>3.6</v>
      </c>
      <c r="I34135" s="2">
        <v>1.7</v>
      </c>
    </row>
    <row r="34136" spans="2:9">
      <c r="B34136" s="2" t="s">
        <v>31860</v>
      </c>
      <c r="C34136" s="2" t="s">
        <v>31817</v>
      </c>
      <c r="D34136" s="2" t="s">
        <v>52</v>
      </c>
      <c r="E34136" s="2" t="str">
        <f>SpeciesCobenefits[[#This Row],[County]]&amp;SpeciesCobenefits[[#This Row],[Species Riparian QM]]</f>
        <v>FresnoPopulus (other)</v>
      </c>
      <c r="F34136" s="2">
        <v>48.5</v>
      </c>
      <c r="G34136" s="2">
        <v>4.3</v>
      </c>
      <c r="H34136" s="2">
        <v>1.1000000000000001</v>
      </c>
      <c r="I34136" s="2">
        <v>0.5</v>
      </c>
    </row>
    <row r="34137" spans="2:9">
      <c r="B34137" s="2" t="s">
        <v>31860</v>
      </c>
      <c r="C34137" s="2" t="s">
        <v>31828</v>
      </c>
      <c r="D34137" s="2" t="s">
        <v>35</v>
      </c>
      <c r="E34137" s="2" t="str">
        <f>SpeciesCobenefits[[#This Row],[County]]&amp;SpeciesCobenefits[[#This Row],[Species Riparian QM]]</f>
        <v>FresnoAcer (other)</v>
      </c>
      <c r="F34137" s="2">
        <v>148.30000000000001</v>
      </c>
      <c r="G34137" s="2">
        <v>13.2</v>
      </c>
      <c r="H34137" s="2">
        <v>3.3</v>
      </c>
      <c r="I34137" s="2">
        <v>1.6</v>
      </c>
    </row>
    <row r="34138" spans="2:9">
      <c r="B34138" s="2" t="s">
        <v>31860</v>
      </c>
      <c r="C34138" s="2" t="s">
        <v>31830</v>
      </c>
      <c r="D34138" s="2" t="s">
        <v>55</v>
      </c>
      <c r="E34138" s="2" t="str">
        <f>SpeciesCobenefits[[#This Row],[County]]&amp;SpeciesCobenefits[[#This Row],[Species Riparian QM]]</f>
        <v>FresnoQuercus (other)</v>
      </c>
      <c r="F34138" s="2">
        <v>100.5</v>
      </c>
      <c r="G34138" s="2">
        <v>8.9</v>
      </c>
      <c r="H34138" s="2">
        <v>2.2999999999999998</v>
      </c>
      <c r="I34138" s="2">
        <v>1</v>
      </c>
    </row>
    <row r="34139" spans="2:9">
      <c r="B34139" s="2" t="s">
        <v>31860</v>
      </c>
      <c r="C34139" s="2" t="s">
        <v>31832</v>
      </c>
      <c r="D34139" s="2" t="s">
        <v>53</v>
      </c>
      <c r="E34139" s="2" t="str">
        <f>SpeciesCobenefits[[#This Row],[County]]&amp;SpeciesCobenefits[[#This Row],[Species Riparian QM]]</f>
        <v>FresnoQuercus lobata</v>
      </c>
      <c r="F34139" s="2">
        <v>133.19999999999999</v>
      </c>
      <c r="G34139" s="2">
        <v>11.8</v>
      </c>
      <c r="H34139" s="2">
        <v>3</v>
      </c>
      <c r="I34139" s="2">
        <v>1.3</v>
      </c>
    </row>
    <row r="34140" spans="2:9">
      <c r="B34140" s="2" t="s">
        <v>31860</v>
      </c>
      <c r="C34140" s="2" t="s">
        <v>31834</v>
      </c>
      <c r="D34140" s="2" t="s">
        <v>54</v>
      </c>
      <c r="E34140" s="2" t="str">
        <f>SpeciesCobenefits[[#This Row],[County]]&amp;SpeciesCobenefits[[#This Row],[Species Riparian QM]]</f>
        <v>FresnoQuercus agrifolia</v>
      </c>
      <c r="F34140" s="2">
        <v>121.8</v>
      </c>
      <c r="G34140" s="2">
        <v>12.7</v>
      </c>
      <c r="H34140" s="2">
        <v>2.5</v>
      </c>
      <c r="I34140" s="2">
        <v>2.7</v>
      </c>
    </row>
    <row r="34141" spans="2:9">
      <c r="B34141" s="2" t="s">
        <v>31860</v>
      </c>
      <c r="C34141" s="2" t="s">
        <v>31836</v>
      </c>
      <c r="D34141" s="2" t="s">
        <v>31911</v>
      </c>
      <c r="E34141" s="2" t="str">
        <f>SpeciesCobenefits[[#This Row],[County]]&amp;SpeciesCobenefits[[#This Row],[Species Riparian QM]]</f>
        <v xml:space="preserve">FresnoLaurus nobilis </v>
      </c>
      <c r="F34141" s="2">
        <v>108.1</v>
      </c>
      <c r="G34141" s="2">
        <v>11.3</v>
      </c>
      <c r="H34141" s="2">
        <v>2.2000000000000002</v>
      </c>
      <c r="I34141" s="2">
        <v>2.2000000000000002</v>
      </c>
    </row>
    <row r="34142" spans="2:9">
      <c r="B34142" s="2" t="s">
        <v>31860</v>
      </c>
      <c r="C34142" s="2" t="s">
        <v>31841</v>
      </c>
      <c r="D34142" s="2" t="s">
        <v>31912</v>
      </c>
      <c r="E34142" s="2" t="str">
        <f>SpeciesCobenefits[[#This Row],[County]]&amp;SpeciesCobenefits[[#This Row],[Species Riparian QM]]</f>
        <v xml:space="preserve">FresnoJuglans (sp) </v>
      </c>
      <c r="F34142" s="2">
        <v>145.19999999999999</v>
      </c>
      <c r="G34142" s="2">
        <v>12.9</v>
      </c>
      <c r="H34142" s="2">
        <v>3.3</v>
      </c>
      <c r="I34142" s="2">
        <v>1.6</v>
      </c>
    </row>
    <row r="34143" spans="2:9">
      <c r="B34143" s="2" t="s">
        <v>31860</v>
      </c>
      <c r="C34143" s="2" t="s">
        <v>31842</v>
      </c>
      <c r="D34143" s="2" t="s">
        <v>63</v>
      </c>
      <c r="E34143" s="2" t="str">
        <f>SpeciesCobenefits[[#This Row],[County]]&amp;SpeciesCobenefits[[#This Row],[Species Riparian QM]]</f>
        <v>FresnoSalix (other)</v>
      </c>
      <c r="F34143" s="2">
        <v>83.5</v>
      </c>
      <c r="G34143" s="2">
        <v>7.4</v>
      </c>
      <c r="H34143" s="2">
        <v>1.9</v>
      </c>
      <c r="I34143" s="2">
        <v>0.8</v>
      </c>
    </row>
    <row r="34144" spans="2:9">
      <c r="B34144" s="2" t="s">
        <v>31861</v>
      </c>
      <c r="C34144" s="2" t="s">
        <v>31808</v>
      </c>
      <c r="D34144" s="2" t="s">
        <v>31910</v>
      </c>
      <c r="E34144" s="2" t="str">
        <f>SpeciesCobenefits[[#This Row],[County]]&amp;SpeciesCobenefits[[#This Row],[Species Riparian QM]]</f>
        <v xml:space="preserve">GlennAlnus rhombifolia </v>
      </c>
      <c r="F34144" s="2">
        <v>146.4</v>
      </c>
      <c r="G34144" s="2">
        <v>14.7</v>
      </c>
      <c r="H34144" s="2">
        <v>9</v>
      </c>
      <c r="I34144" s="2">
        <v>1.8</v>
      </c>
    </row>
    <row r="34145" spans="2:9">
      <c r="B34145" s="2" t="s">
        <v>31861</v>
      </c>
      <c r="C34145" s="2" t="s">
        <v>31811</v>
      </c>
      <c r="D34145" s="2" t="s">
        <v>34</v>
      </c>
      <c r="E34145" s="2" t="str">
        <f>SpeciesCobenefits[[#This Row],[County]]&amp;SpeciesCobenefits[[#This Row],[Species Riparian QM]]</f>
        <v>GlennAcer negundo</v>
      </c>
      <c r="F34145" s="2">
        <v>140.30000000000001</v>
      </c>
      <c r="G34145" s="2">
        <v>14.1</v>
      </c>
      <c r="H34145" s="2">
        <v>8.6</v>
      </c>
      <c r="I34145" s="2">
        <v>1.8</v>
      </c>
    </row>
    <row r="34146" spans="2:9">
      <c r="B34146" s="2" t="s">
        <v>31861</v>
      </c>
      <c r="C34146" s="2" t="s">
        <v>31817</v>
      </c>
      <c r="D34146" s="2" t="s">
        <v>52</v>
      </c>
      <c r="E34146" s="2" t="str">
        <f>SpeciesCobenefits[[#This Row],[County]]&amp;SpeciesCobenefits[[#This Row],[Species Riparian QM]]</f>
        <v>GlennPopulus (other)</v>
      </c>
      <c r="F34146" s="2">
        <v>42.3</v>
      </c>
      <c r="G34146" s="2">
        <v>4.3</v>
      </c>
      <c r="H34146" s="2">
        <v>2.6</v>
      </c>
      <c r="I34146" s="2">
        <v>0.5</v>
      </c>
    </row>
    <row r="34147" spans="2:9">
      <c r="B34147" s="2" t="s">
        <v>31861</v>
      </c>
      <c r="C34147" s="2" t="s">
        <v>31828</v>
      </c>
      <c r="D34147" s="2" t="s">
        <v>35</v>
      </c>
      <c r="E34147" s="2" t="str">
        <f>SpeciesCobenefits[[#This Row],[County]]&amp;SpeciesCobenefits[[#This Row],[Species Riparian QM]]</f>
        <v>GlennAcer (other)</v>
      </c>
      <c r="F34147" s="2">
        <v>129.9</v>
      </c>
      <c r="G34147" s="2">
        <v>13.1</v>
      </c>
      <c r="H34147" s="2">
        <v>7.9</v>
      </c>
      <c r="I34147" s="2">
        <v>1.6</v>
      </c>
    </row>
    <row r="34148" spans="2:9">
      <c r="B34148" s="2" t="s">
        <v>31861</v>
      </c>
      <c r="C34148" s="2" t="s">
        <v>31830</v>
      </c>
      <c r="D34148" s="2" t="s">
        <v>55</v>
      </c>
      <c r="E34148" s="2" t="str">
        <f>SpeciesCobenefits[[#This Row],[County]]&amp;SpeciesCobenefits[[#This Row],[Species Riparian QM]]</f>
        <v>GlennQuercus (other)</v>
      </c>
      <c r="F34148" s="2">
        <v>87.5</v>
      </c>
      <c r="G34148" s="2">
        <v>8.8000000000000007</v>
      </c>
      <c r="H34148" s="2">
        <v>5.4</v>
      </c>
      <c r="I34148" s="2">
        <v>1</v>
      </c>
    </row>
    <row r="34149" spans="2:9">
      <c r="B34149" s="2" t="s">
        <v>31861</v>
      </c>
      <c r="C34149" s="2" t="s">
        <v>31832</v>
      </c>
      <c r="D34149" s="2" t="s">
        <v>53</v>
      </c>
      <c r="E34149" s="2" t="str">
        <f>SpeciesCobenefits[[#This Row],[County]]&amp;SpeciesCobenefits[[#This Row],[Species Riparian QM]]</f>
        <v>GlennQuercus lobata</v>
      </c>
      <c r="F34149" s="2">
        <v>116.1</v>
      </c>
      <c r="G34149" s="2">
        <v>11.7</v>
      </c>
      <c r="H34149" s="2">
        <v>7.2</v>
      </c>
      <c r="I34149" s="2">
        <v>1.3</v>
      </c>
    </row>
    <row r="34150" spans="2:9">
      <c r="B34150" s="2" t="s">
        <v>31861</v>
      </c>
      <c r="C34150" s="2" t="s">
        <v>31834</v>
      </c>
      <c r="D34150" s="2" t="s">
        <v>54</v>
      </c>
      <c r="E34150" s="2" t="str">
        <f>SpeciesCobenefits[[#This Row],[County]]&amp;SpeciesCobenefits[[#This Row],[Species Riparian QM]]</f>
        <v>GlennQuercus agrifolia</v>
      </c>
      <c r="F34150" s="2">
        <v>111.3</v>
      </c>
      <c r="G34150" s="2">
        <v>13.5</v>
      </c>
      <c r="H34150" s="2">
        <v>7.5</v>
      </c>
      <c r="I34150" s="2">
        <v>3</v>
      </c>
    </row>
    <row r="34151" spans="2:9">
      <c r="B34151" s="2" t="s">
        <v>31861</v>
      </c>
      <c r="C34151" s="2" t="s">
        <v>31836</v>
      </c>
      <c r="D34151" s="2" t="s">
        <v>31911</v>
      </c>
      <c r="E34151" s="2" t="str">
        <f>SpeciesCobenefits[[#This Row],[County]]&amp;SpeciesCobenefits[[#This Row],[Species Riparian QM]]</f>
        <v xml:space="preserve">GlennLaurus nobilis </v>
      </c>
      <c r="F34151" s="2">
        <v>98.2</v>
      </c>
      <c r="G34151" s="2">
        <v>11.9</v>
      </c>
      <c r="H34151" s="2">
        <v>6.7</v>
      </c>
      <c r="I34151" s="2">
        <v>2.4</v>
      </c>
    </row>
    <row r="34152" spans="2:9">
      <c r="B34152" s="2" t="s">
        <v>31861</v>
      </c>
      <c r="C34152" s="2" t="s">
        <v>31841</v>
      </c>
      <c r="D34152" s="2" t="s">
        <v>31912</v>
      </c>
      <c r="E34152" s="2" t="str">
        <f>SpeciesCobenefits[[#This Row],[County]]&amp;SpeciesCobenefits[[#This Row],[Species Riparian QM]]</f>
        <v xml:space="preserve">GlennJuglans (sp) </v>
      </c>
      <c r="F34152" s="2">
        <v>127.4</v>
      </c>
      <c r="G34152" s="2">
        <v>12.8</v>
      </c>
      <c r="H34152" s="2">
        <v>7.8</v>
      </c>
      <c r="I34152" s="2">
        <v>1.7</v>
      </c>
    </row>
    <row r="34153" spans="2:9">
      <c r="B34153" s="2" t="s">
        <v>31861</v>
      </c>
      <c r="C34153" s="2" t="s">
        <v>31842</v>
      </c>
      <c r="D34153" s="2" t="s">
        <v>63</v>
      </c>
      <c r="E34153" s="2" t="str">
        <f>SpeciesCobenefits[[#This Row],[County]]&amp;SpeciesCobenefits[[#This Row],[Species Riparian QM]]</f>
        <v>GlennSalix (other)</v>
      </c>
      <c r="F34153" s="2">
        <v>72.7</v>
      </c>
      <c r="G34153" s="2">
        <v>7.3</v>
      </c>
      <c r="H34153" s="2">
        <v>4.5</v>
      </c>
      <c r="I34153" s="2">
        <v>0.8</v>
      </c>
    </row>
    <row r="34154" spans="2:9">
      <c r="B34154" s="2" t="s">
        <v>31862</v>
      </c>
      <c r="C34154" s="2" t="s">
        <v>31805</v>
      </c>
      <c r="D34154" s="2" t="s">
        <v>31913</v>
      </c>
      <c r="E34154" s="2" t="str">
        <f>SpeciesCobenefits[[#This Row],[County]]&amp;SpeciesCobenefits[[#This Row],[Species Riparian QM]]</f>
        <v xml:space="preserve">HumboldtAlnus (other) </v>
      </c>
      <c r="F34154" s="2">
        <v>181.4</v>
      </c>
      <c r="G34154" s="2">
        <v>13.7</v>
      </c>
      <c r="H34154" s="2">
        <v>1.6</v>
      </c>
      <c r="I34154" s="2">
        <v>6.5</v>
      </c>
    </row>
    <row r="34155" spans="2:9">
      <c r="B34155" s="2" t="s">
        <v>31862</v>
      </c>
      <c r="C34155" s="2" t="s">
        <v>31807</v>
      </c>
      <c r="D34155" s="2" t="s">
        <v>31913</v>
      </c>
      <c r="E34155" s="2" t="str">
        <f>SpeciesCobenefits[[#This Row],[County]]&amp;SpeciesCobenefits[[#This Row],[Species Riparian QM]]</f>
        <v xml:space="preserve">HumboldtAlnus (other) </v>
      </c>
      <c r="F34155" s="2">
        <v>183.3</v>
      </c>
      <c r="G34155" s="2">
        <v>13.8</v>
      </c>
      <c r="H34155" s="2">
        <v>1.6</v>
      </c>
      <c r="I34155" s="2">
        <v>6.6</v>
      </c>
    </row>
    <row r="34156" spans="2:9">
      <c r="B34156" s="2" t="s">
        <v>31862</v>
      </c>
      <c r="C34156" s="2" t="s">
        <v>31808</v>
      </c>
      <c r="D34156" s="2" t="s">
        <v>31910</v>
      </c>
      <c r="E34156" s="2" t="str">
        <f>SpeciesCobenefits[[#This Row],[County]]&amp;SpeciesCobenefits[[#This Row],[Species Riparian QM]]</f>
        <v xml:space="preserve">HumboldtAlnus rhombifolia </v>
      </c>
      <c r="F34156" s="2">
        <v>183.3</v>
      </c>
      <c r="G34156" s="2">
        <v>13.8</v>
      </c>
      <c r="H34156" s="2">
        <v>1.6</v>
      </c>
      <c r="I34156" s="2">
        <v>6.6</v>
      </c>
    </row>
    <row r="34157" spans="2:9">
      <c r="B34157" s="2" t="s">
        <v>31862</v>
      </c>
      <c r="C34157" s="2" t="s">
        <v>31810</v>
      </c>
      <c r="D34157" s="2" t="s">
        <v>47</v>
      </c>
      <c r="E34157" s="2" t="str">
        <f>SpeciesCobenefits[[#This Row],[County]]&amp;SpeciesCobenefits[[#This Row],[Species Riparian QM]]</f>
        <v>HumboldtMyrica californica</v>
      </c>
      <c r="F34157" s="2">
        <v>187</v>
      </c>
      <c r="G34157" s="2">
        <v>16.3</v>
      </c>
      <c r="H34157" s="2">
        <v>1.5</v>
      </c>
      <c r="I34157" s="2">
        <v>12.2</v>
      </c>
    </row>
    <row r="34158" spans="2:9">
      <c r="B34158" s="2" t="s">
        <v>31862</v>
      </c>
      <c r="C34158" s="2" t="s">
        <v>31811</v>
      </c>
      <c r="D34158" s="2" t="s">
        <v>34</v>
      </c>
      <c r="E34158" s="2" t="str">
        <f>SpeciesCobenefits[[#This Row],[County]]&amp;SpeciesCobenefits[[#This Row],[Species Riparian QM]]</f>
        <v>HumboldtAcer negundo</v>
      </c>
      <c r="F34158" s="2">
        <v>181.6</v>
      </c>
      <c r="G34158" s="2">
        <v>14</v>
      </c>
      <c r="H34158" s="2">
        <v>1.5</v>
      </c>
      <c r="I34158" s="2">
        <v>7.3</v>
      </c>
    </row>
    <row r="34159" spans="2:9">
      <c r="B34159" s="2" t="s">
        <v>31862</v>
      </c>
      <c r="C34159" s="2" t="s">
        <v>31813</v>
      </c>
      <c r="D34159" s="2" t="s">
        <v>38</v>
      </c>
      <c r="E34159" s="2" t="str">
        <f>SpeciesCobenefits[[#This Row],[County]]&amp;SpeciesCobenefits[[#This Row],[Species Riparian QM]]</f>
        <v>HumboldtAesculus californica</v>
      </c>
      <c r="F34159" s="2">
        <v>116.7</v>
      </c>
      <c r="G34159" s="2">
        <v>9</v>
      </c>
      <c r="H34159" s="2">
        <v>1</v>
      </c>
      <c r="I34159" s="2">
        <v>4.5999999999999996</v>
      </c>
    </row>
    <row r="34160" spans="2:9">
      <c r="B34160" s="2" t="s">
        <v>31862</v>
      </c>
      <c r="C34160" s="2" t="s">
        <v>31815</v>
      </c>
      <c r="D34160" s="2" t="s">
        <v>44</v>
      </c>
      <c r="E34160" s="2" t="str">
        <f>SpeciesCobenefits[[#This Row],[County]]&amp;SpeciesCobenefits[[#This Row],[Species Riparian QM]]</f>
        <v>HumboldtHeteromeles arbutifolia</v>
      </c>
      <c r="F34160" s="2">
        <v>51.9</v>
      </c>
      <c r="G34160" s="2">
        <v>4.3</v>
      </c>
      <c r="H34160" s="2">
        <v>0.4</v>
      </c>
      <c r="I34160" s="2">
        <v>2.6</v>
      </c>
    </row>
    <row r="34161" spans="2:9">
      <c r="B34161" s="2" t="s">
        <v>31862</v>
      </c>
      <c r="C34161" s="2" t="s">
        <v>31819</v>
      </c>
      <c r="D34161" s="2" t="s">
        <v>51</v>
      </c>
      <c r="E34161" s="2" t="str">
        <f>SpeciesCobenefits[[#This Row],[County]]&amp;SpeciesCobenefits[[#This Row],[Species Riparian QM]]</f>
        <v>HumboldtPopulus fremontii</v>
      </c>
      <c r="F34161" s="2">
        <v>87.6</v>
      </c>
      <c r="G34161" s="2">
        <v>6.6</v>
      </c>
      <c r="H34161" s="2">
        <v>0.8</v>
      </c>
      <c r="I34161" s="2">
        <v>3.2</v>
      </c>
    </row>
    <row r="34162" spans="2:9">
      <c r="B34162" s="2" t="s">
        <v>31862</v>
      </c>
      <c r="C34162" s="2" t="s">
        <v>31827</v>
      </c>
      <c r="D34162" s="2" t="s">
        <v>64</v>
      </c>
      <c r="E34162" s="2" t="str">
        <f>SpeciesCobenefits[[#This Row],[County]]&amp;SpeciesCobenefits[[#This Row],[Species Riparian QM]]</f>
        <v>HumboldtSambucus (sp)</v>
      </c>
      <c r="F34162" s="2">
        <v>63.5</v>
      </c>
      <c r="G34162" s="2">
        <v>4.5</v>
      </c>
      <c r="H34162" s="2">
        <v>0.6</v>
      </c>
      <c r="I34162" s="2">
        <v>1.7</v>
      </c>
    </row>
    <row r="34163" spans="2:9">
      <c r="B34163" s="2" t="s">
        <v>31862</v>
      </c>
      <c r="C34163" s="2" t="s">
        <v>31828</v>
      </c>
      <c r="D34163" s="2" t="s">
        <v>35</v>
      </c>
      <c r="E34163" s="2" t="str">
        <f>SpeciesCobenefits[[#This Row],[County]]&amp;SpeciesCobenefits[[#This Row],[Species Riparian QM]]</f>
        <v>HumboldtAcer (other)</v>
      </c>
      <c r="F34163" s="2">
        <v>164.2</v>
      </c>
      <c r="G34163" s="2">
        <v>12.6</v>
      </c>
      <c r="H34163" s="2">
        <v>1.4</v>
      </c>
      <c r="I34163" s="2">
        <v>6.4</v>
      </c>
    </row>
    <row r="34164" spans="2:9">
      <c r="B34164" s="2" t="s">
        <v>31862</v>
      </c>
      <c r="C34164" s="2" t="s">
        <v>31830</v>
      </c>
      <c r="D34164" s="2" t="s">
        <v>55</v>
      </c>
      <c r="E34164" s="2" t="str">
        <f>SpeciesCobenefits[[#This Row],[County]]&amp;SpeciesCobenefits[[#This Row],[Species Riparian QM]]</f>
        <v>HumboldtQuercus (other)</v>
      </c>
      <c r="F34164" s="2">
        <v>115.9</v>
      </c>
      <c r="G34164" s="2">
        <v>8.5</v>
      </c>
      <c r="H34164" s="2">
        <v>1</v>
      </c>
      <c r="I34164" s="2">
        <v>3.7</v>
      </c>
    </row>
    <row r="34165" spans="2:9">
      <c r="B34165" s="2" t="s">
        <v>31862</v>
      </c>
      <c r="C34165" s="2" t="s">
        <v>31832</v>
      </c>
      <c r="D34165" s="2" t="s">
        <v>53</v>
      </c>
      <c r="E34165" s="2" t="str">
        <f>SpeciesCobenefits[[#This Row],[County]]&amp;SpeciesCobenefits[[#This Row],[Species Riparian QM]]</f>
        <v>HumboldtQuercus lobata</v>
      </c>
      <c r="F34165" s="2">
        <v>158.1</v>
      </c>
      <c r="G34165" s="2">
        <v>11.8</v>
      </c>
      <c r="H34165" s="2">
        <v>1.4</v>
      </c>
      <c r="I34165" s="2">
        <v>5.4</v>
      </c>
    </row>
    <row r="34166" spans="2:9">
      <c r="B34166" s="2" t="s">
        <v>31862</v>
      </c>
      <c r="C34166" s="2" t="s">
        <v>31834</v>
      </c>
      <c r="D34166" s="2" t="s">
        <v>54</v>
      </c>
      <c r="E34166" s="2" t="str">
        <f>SpeciesCobenefits[[#This Row],[County]]&amp;SpeciesCobenefits[[#This Row],[Species Riparian QM]]</f>
        <v>HumboldtQuercus agrifolia</v>
      </c>
      <c r="F34166" s="2">
        <v>127</v>
      </c>
      <c r="G34166" s="2">
        <v>11</v>
      </c>
      <c r="H34166" s="2">
        <v>1</v>
      </c>
      <c r="I34166" s="2">
        <v>7.8</v>
      </c>
    </row>
    <row r="34167" spans="2:9">
      <c r="B34167" s="2" t="s">
        <v>31862</v>
      </c>
      <c r="C34167" s="2" t="s">
        <v>31836</v>
      </c>
      <c r="D34167" s="2" t="s">
        <v>31911</v>
      </c>
      <c r="E34167" s="2" t="str">
        <f>SpeciesCobenefits[[#This Row],[County]]&amp;SpeciesCobenefits[[#This Row],[Species Riparian QM]]</f>
        <v xml:space="preserve">HumboldtLaurus nobilis </v>
      </c>
      <c r="F34167" s="2">
        <v>112.8</v>
      </c>
      <c r="G34167" s="2">
        <v>9.5</v>
      </c>
      <c r="H34167" s="2">
        <v>0.9</v>
      </c>
      <c r="I34167" s="2">
        <v>6.1</v>
      </c>
    </row>
    <row r="34168" spans="2:9">
      <c r="B34168" s="2" t="s">
        <v>31862</v>
      </c>
      <c r="C34168" s="2" t="s">
        <v>31838</v>
      </c>
      <c r="D34168" s="2" t="s">
        <v>43</v>
      </c>
      <c r="E34168" s="2" t="str">
        <f>SpeciesCobenefits[[#This Row],[County]]&amp;SpeciesCobenefits[[#This Row],[Species Riparian QM]]</f>
        <v>HumboldtGarrya elliptica</v>
      </c>
      <c r="F34168" s="2">
        <v>86.9</v>
      </c>
      <c r="G34168" s="2">
        <v>7.2</v>
      </c>
      <c r="H34168" s="2">
        <v>0.7</v>
      </c>
      <c r="I34168" s="2">
        <v>4.2</v>
      </c>
    </row>
    <row r="34169" spans="2:9">
      <c r="B34169" s="2" t="s">
        <v>31862</v>
      </c>
      <c r="C34169" s="2" t="s">
        <v>31839</v>
      </c>
      <c r="D34169" s="2" t="s">
        <v>50</v>
      </c>
      <c r="E34169" s="2" t="str">
        <f>SpeciesCobenefits[[#This Row],[County]]&amp;SpeciesCobenefits[[#This Row],[Species Riparian QM]]</f>
        <v>HumboldtPlatanus racemosa</v>
      </c>
      <c r="F34169" s="2">
        <v>125.6</v>
      </c>
      <c r="G34169" s="2">
        <v>9.6999999999999993</v>
      </c>
      <c r="H34169" s="2">
        <v>1.1000000000000001</v>
      </c>
      <c r="I34169" s="2">
        <v>4.9000000000000004</v>
      </c>
    </row>
    <row r="34170" spans="2:9">
      <c r="B34170" s="2" t="s">
        <v>31862</v>
      </c>
      <c r="C34170" s="2" t="s">
        <v>31842</v>
      </c>
      <c r="D34170" s="2" t="s">
        <v>63</v>
      </c>
      <c r="E34170" s="2" t="str">
        <f>SpeciesCobenefits[[#This Row],[County]]&amp;SpeciesCobenefits[[#This Row],[Species Riparian QM]]</f>
        <v>HumboldtSalix (other)</v>
      </c>
      <c r="F34170" s="2">
        <v>95.6</v>
      </c>
      <c r="G34170" s="2">
        <v>7.1</v>
      </c>
      <c r="H34170" s="2">
        <v>0.8</v>
      </c>
      <c r="I34170" s="2">
        <v>3.2</v>
      </c>
    </row>
    <row r="34171" spans="2:9">
      <c r="B34171" s="2" t="s">
        <v>31862</v>
      </c>
      <c r="C34171" s="2" t="s">
        <v>31844</v>
      </c>
      <c r="D34171" s="2" t="s">
        <v>31914</v>
      </c>
      <c r="E34171" s="2" t="str">
        <f>SpeciesCobenefits[[#This Row],[County]]&amp;SpeciesCobenefits[[#This Row],[Species Riparian QM]]</f>
        <v xml:space="preserve">HumboldtSalix lasiolepis </v>
      </c>
      <c r="F34171" s="2">
        <v>128.4</v>
      </c>
      <c r="G34171" s="2">
        <v>9.6</v>
      </c>
      <c r="H34171" s="2">
        <v>1.1000000000000001</v>
      </c>
      <c r="I34171" s="2">
        <v>4.5</v>
      </c>
    </row>
    <row r="34172" spans="2:9">
      <c r="B34172" s="2" t="s">
        <v>31862</v>
      </c>
      <c r="C34172" s="2" t="s">
        <v>31845</v>
      </c>
      <c r="D34172" s="2" t="s">
        <v>62</v>
      </c>
      <c r="E34172" s="2" t="str">
        <f>SpeciesCobenefits[[#This Row],[County]]&amp;SpeciesCobenefits[[#This Row],[Species Riparian QM]]</f>
        <v>HumboldtSalix lucida</v>
      </c>
      <c r="F34172" s="2">
        <v>128.4</v>
      </c>
      <c r="G34172" s="2">
        <v>9.6</v>
      </c>
      <c r="H34172" s="2">
        <v>1.1000000000000001</v>
      </c>
      <c r="I34172" s="2">
        <v>4.5</v>
      </c>
    </row>
    <row r="34173" spans="2:9">
      <c r="B34173" s="2" t="s">
        <v>31863</v>
      </c>
      <c r="C34173" s="2" t="s">
        <v>31817</v>
      </c>
      <c r="D34173" s="2" t="s">
        <v>52</v>
      </c>
      <c r="E34173" s="2" t="str">
        <f>SpeciesCobenefits[[#This Row],[County]]&amp;SpeciesCobenefits[[#This Row],[Species Riparian QM]]</f>
        <v>ImperialPopulus (other)</v>
      </c>
      <c r="F34173" s="2">
        <v>61.8</v>
      </c>
      <c r="G34173" s="2">
        <v>7.2</v>
      </c>
      <c r="H34173" s="2">
        <v>1.9</v>
      </c>
      <c r="I34173" s="2">
        <v>0.6</v>
      </c>
    </row>
    <row r="34174" spans="2:9">
      <c r="B34174" s="2" t="s">
        <v>31863</v>
      </c>
      <c r="C34174" s="2" t="s">
        <v>31819</v>
      </c>
      <c r="D34174" s="2" t="s">
        <v>51</v>
      </c>
      <c r="E34174" s="2" t="str">
        <f>SpeciesCobenefits[[#This Row],[County]]&amp;SpeciesCobenefits[[#This Row],[Species Riparian QM]]</f>
        <v>ImperialPopulus fremontii</v>
      </c>
      <c r="F34174" s="2">
        <v>93.1</v>
      </c>
      <c r="G34174" s="2">
        <v>10.8</v>
      </c>
      <c r="H34174" s="2">
        <v>2.8</v>
      </c>
      <c r="I34174" s="2">
        <v>1</v>
      </c>
    </row>
    <row r="34175" spans="2:9">
      <c r="B34175" s="2" t="s">
        <v>31863</v>
      </c>
      <c r="C34175" s="2" t="s">
        <v>31839</v>
      </c>
      <c r="D34175" s="2" t="s">
        <v>50</v>
      </c>
      <c r="E34175" s="2" t="str">
        <f>SpeciesCobenefits[[#This Row],[County]]&amp;SpeciesCobenefits[[#This Row],[Species Riparian QM]]</f>
        <v>ImperialPlatanus racemosa</v>
      </c>
      <c r="F34175" s="2">
        <v>135.6</v>
      </c>
      <c r="G34175" s="2">
        <v>15.6</v>
      </c>
      <c r="H34175" s="2">
        <v>4.0999999999999996</v>
      </c>
      <c r="I34175" s="2">
        <v>1.5</v>
      </c>
    </row>
    <row r="34176" spans="2:9">
      <c r="B34176" s="2" t="s">
        <v>31863</v>
      </c>
      <c r="C34176" s="2" t="s">
        <v>31842</v>
      </c>
      <c r="D34176" s="2" t="s">
        <v>63</v>
      </c>
      <c r="E34176" s="2" t="str">
        <f>SpeciesCobenefits[[#This Row],[County]]&amp;SpeciesCobenefits[[#This Row],[Species Riparian QM]]</f>
        <v>ImperialSalix (other)</v>
      </c>
      <c r="F34176" s="2">
        <v>98.6</v>
      </c>
      <c r="G34176" s="2">
        <v>11.6</v>
      </c>
      <c r="H34176" s="2">
        <v>3.1</v>
      </c>
      <c r="I34176" s="2">
        <v>1</v>
      </c>
    </row>
    <row r="34177" spans="2:9">
      <c r="B34177" s="2" t="s">
        <v>31864</v>
      </c>
      <c r="C34177" s="2" t="s">
        <v>31811</v>
      </c>
      <c r="D34177" s="2" t="s">
        <v>34</v>
      </c>
      <c r="E34177" s="2" t="str">
        <f>SpeciesCobenefits[[#This Row],[County]]&amp;SpeciesCobenefits[[#This Row],[Species Riparian QM]]</f>
        <v>InyoAcer negundo</v>
      </c>
      <c r="F34177" s="2">
        <v>103.2</v>
      </c>
      <c r="G34177" s="2">
        <v>4.8</v>
      </c>
      <c r="H34177" s="2">
        <v>0.1</v>
      </c>
      <c r="I34177" s="2">
        <v>1.2</v>
      </c>
    </row>
    <row r="34178" spans="2:9">
      <c r="B34178" s="2" t="s">
        <v>31864</v>
      </c>
      <c r="C34178" s="2" t="s">
        <v>31817</v>
      </c>
      <c r="D34178" s="2" t="s">
        <v>52</v>
      </c>
      <c r="E34178" s="2" t="str">
        <f>SpeciesCobenefits[[#This Row],[County]]&amp;SpeciesCobenefits[[#This Row],[Species Riparian QM]]</f>
        <v>InyoPopulus (other)</v>
      </c>
      <c r="F34178" s="2">
        <v>29.4</v>
      </c>
      <c r="G34178" s="2">
        <v>1.4</v>
      </c>
      <c r="H34178" s="2">
        <v>0</v>
      </c>
      <c r="I34178" s="2">
        <v>0.3</v>
      </c>
    </row>
    <row r="34179" spans="2:9">
      <c r="B34179" s="2" t="s">
        <v>31864</v>
      </c>
      <c r="C34179" s="2" t="s">
        <v>31819</v>
      </c>
      <c r="D34179" s="2" t="s">
        <v>51</v>
      </c>
      <c r="E34179" s="2" t="str">
        <f>SpeciesCobenefits[[#This Row],[County]]&amp;SpeciesCobenefits[[#This Row],[Species Riparian QM]]</f>
        <v>InyoPopulus fremontii</v>
      </c>
      <c r="F34179" s="2">
        <v>37.4</v>
      </c>
      <c r="G34179" s="2">
        <v>1.7</v>
      </c>
      <c r="H34179" s="2">
        <v>0</v>
      </c>
      <c r="I34179" s="2">
        <v>0.4</v>
      </c>
    </row>
    <row r="34180" spans="2:9">
      <c r="B34180" s="2" t="s">
        <v>31864</v>
      </c>
      <c r="C34180" s="2" t="s">
        <v>31821</v>
      </c>
      <c r="D34180" s="2" t="s">
        <v>52</v>
      </c>
      <c r="E34180" s="2" t="str">
        <f>SpeciesCobenefits[[#This Row],[County]]&amp;SpeciesCobenefits[[#This Row],[Species Riparian QM]]</f>
        <v>InyoPopulus (other)</v>
      </c>
      <c r="F34180" s="2">
        <v>29.4</v>
      </c>
      <c r="G34180" s="2">
        <v>1.4</v>
      </c>
      <c r="H34180" s="2">
        <v>0</v>
      </c>
      <c r="I34180" s="2">
        <v>0.3</v>
      </c>
    </row>
    <row r="34181" spans="2:9">
      <c r="B34181" s="2" t="s">
        <v>31864</v>
      </c>
      <c r="C34181" s="2" t="s">
        <v>31823</v>
      </c>
      <c r="D34181" s="2" t="s">
        <v>52</v>
      </c>
      <c r="E34181" s="2" t="str">
        <f>SpeciesCobenefits[[#This Row],[County]]&amp;SpeciesCobenefits[[#This Row],[Species Riparian QM]]</f>
        <v>InyoPopulus (other)</v>
      </c>
      <c r="F34181" s="2">
        <v>37.4</v>
      </c>
      <c r="G34181" s="2">
        <v>1.7</v>
      </c>
      <c r="H34181" s="2">
        <v>0</v>
      </c>
      <c r="I34181" s="2">
        <v>0.4</v>
      </c>
    </row>
    <row r="34182" spans="2:9">
      <c r="B34182" s="2" t="s">
        <v>31864</v>
      </c>
      <c r="C34182" s="2" t="s">
        <v>31825</v>
      </c>
      <c r="D34182" s="2" t="s">
        <v>52</v>
      </c>
      <c r="E34182" s="2" t="str">
        <f>SpeciesCobenefits[[#This Row],[County]]&amp;SpeciesCobenefits[[#This Row],[Species Riparian QM]]</f>
        <v>InyoPopulus (other)</v>
      </c>
      <c r="F34182" s="2">
        <v>37.4</v>
      </c>
      <c r="G34182" s="2">
        <v>1.7</v>
      </c>
      <c r="H34182" s="2">
        <v>0</v>
      </c>
      <c r="I34182" s="2">
        <v>0.4</v>
      </c>
    </row>
    <row r="34183" spans="2:9">
      <c r="B34183" s="2" t="s">
        <v>31864</v>
      </c>
      <c r="C34183" s="2" t="s">
        <v>31828</v>
      </c>
      <c r="D34183" s="2" t="s">
        <v>35</v>
      </c>
      <c r="E34183" s="2" t="str">
        <f>SpeciesCobenefits[[#This Row],[County]]&amp;SpeciesCobenefits[[#This Row],[Species Riparian QM]]</f>
        <v>InyoAcer (other)</v>
      </c>
      <c r="F34183" s="2">
        <v>101.8</v>
      </c>
      <c r="G34183" s="2">
        <v>4.7</v>
      </c>
      <c r="H34183" s="2">
        <v>0.1</v>
      </c>
      <c r="I34183" s="2">
        <v>1.2</v>
      </c>
    </row>
    <row r="34184" spans="2:9">
      <c r="B34184" s="2" t="s">
        <v>31864</v>
      </c>
      <c r="C34184" s="2" t="s">
        <v>31830</v>
      </c>
      <c r="D34184" s="2" t="s">
        <v>55</v>
      </c>
      <c r="E34184" s="2" t="str">
        <f>SpeciesCobenefits[[#This Row],[County]]&amp;SpeciesCobenefits[[#This Row],[Species Riparian QM]]</f>
        <v>InyoQuercus (other)</v>
      </c>
      <c r="F34184" s="2">
        <v>65</v>
      </c>
      <c r="G34184" s="2">
        <v>3</v>
      </c>
      <c r="H34184" s="2">
        <v>0.1</v>
      </c>
      <c r="I34184" s="2">
        <v>0.7</v>
      </c>
    </row>
    <row r="34185" spans="2:9">
      <c r="B34185" s="2" t="s">
        <v>31864</v>
      </c>
      <c r="C34185" s="2" t="s">
        <v>31842</v>
      </c>
      <c r="D34185" s="2" t="s">
        <v>63</v>
      </c>
      <c r="E34185" s="2" t="str">
        <f>SpeciesCobenefits[[#This Row],[County]]&amp;SpeciesCobenefits[[#This Row],[Species Riparian QM]]</f>
        <v>InyoSalix (other)</v>
      </c>
      <c r="F34185" s="2">
        <v>52.8</v>
      </c>
      <c r="G34185" s="2">
        <v>2.4</v>
      </c>
      <c r="H34185" s="2">
        <v>0.1</v>
      </c>
      <c r="I34185" s="2">
        <v>0.6</v>
      </c>
    </row>
    <row r="34186" spans="2:9">
      <c r="B34186" s="2" t="s">
        <v>31865</v>
      </c>
      <c r="C34186" s="2" t="s">
        <v>31808</v>
      </c>
      <c r="D34186" s="2" t="s">
        <v>31910</v>
      </c>
      <c r="E34186" s="2" t="str">
        <f>SpeciesCobenefits[[#This Row],[County]]&amp;SpeciesCobenefits[[#This Row],[Species Riparian QM]]</f>
        <v xml:space="preserve">Kern Alnus rhombifolia </v>
      </c>
      <c r="F34186" s="2">
        <v>235.2</v>
      </c>
      <c r="G34186" s="2">
        <v>22.3</v>
      </c>
      <c r="H34186" s="2">
        <v>0.4</v>
      </c>
      <c r="I34186" s="2">
        <v>1.6</v>
      </c>
    </row>
    <row r="34187" spans="2:9">
      <c r="B34187" s="2" t="s">
        <v>31865</v>
      </c>
      <c r="C34187" s="2" t="s">
        <v>31811</v>
      </c>
      <c r="D34187" s="2" t="s">
        <v>34</v>
      </c>
      <c r="E34187" s="2" t="str">
        <f>SpeciesCobenefits[[#This Row],[County]]&amp;SpeciesCobenefits[[#This Row],[Species Riparian QM]]</f>
        <v>Kern Acer negundo</v>
      </c>
      <c r="F34187" s="2">
        <v>229.5</v>
      </c>
      <c r="G34187" s="2">
        <v>21.8</v>
      </c>
      <c r="H34187" s="2">
        <v>0.3</v>
      </c>
      <c r="I34187" s="2">
        <v>1.7</v>
      </c>
    </row>
    <row r="34188" spans="2:9">
      <c r="B34188" s="2" t="s">
        <v>31865</v>
      </c>
      <c r="C34188" s="2" t="s">
        <v>31817</v>
      </c>
      <c r="D34188" s="2" t="s">
        <v>52</v>
      </c>
      <c r="E34188" s="2" t="str">
        <f>SpeciesCobenefits[[#This Row],[County]]&amp;SpeciesCobenefits[[#This Row],[Species Riparian QM]]</f>
        <v>Kern Populus (other)</v>
      </c>
      <c r="F34188" s="2">
        <v>70.7</v>
      </c>
      <c r="G34188" s="2">
        <v>6.7</v>
      </c>
      <c r="H34188" s="2">
        <v>0.1</v>
      </c>
      <c r="I34188" s="2">
        <v>0.5</v>
      </c>
    </row>
    <row r="34189" spans="2:9">
      <c r="B34189" s="2" t="s">
        <v>31865</v>
      </c>
      <c r="C34189" s="2" t="s">
        <v>31828</v>
      </c>
      <c r="D34189" s="2" t="s">
        <v>35</v>
      </c>
      <c r="E34189" s="2" t="str">
        <f>SpeciesCobenefits[[#This Row],[County]]&amp;SpeciesCobenefits[[#This Row],[Species Riparian QM]]</f>
        <v>Kern Acer (other)</v>
      </c>
      <c r="F34189" s="2">
        <v>209.8</v>
      </c>
      <c r="G34189" s="2">
        <v>19.899999999999999</v>
      </c>
      <c r="H34189" s="2">
        <v>0.3</v>
      </c>
      <c r="I34189" s="2">
        <v>1.5</v>
      </c>
    </row>
    <row r="34190" spans="2:9">
      <c r="B34190" s="2" t="s">
        <v>31865</v>
      </c>
      <c r="C34190" s="2" t="s">
        <v>31830</v>
      </c>
      <c r="D34190" s="2" t="s">
        <v>55</v>
      </c>
      <c r="E34190" s="2" t="str">
        <f>SpeciesCobenefits[[#This Row],[County]]&amp;SpeciesCobenefits[[#This Row],[Species Riparian QM]]</f>
        <v>Kern Quercus (other)</v>
      </c>
      <c r="F34190" s="2">
        <v>142.80000000000001</v>
      </c>
      <c r="G34190" s="2">
        <v>13.5</v>
      </c>
      <c r="H34190" s="2">
        <v>0.2</v>
      </c>
      <c r="I34190" s="2">
        <v>0.9</v>
      </c>
    </row>
    <row r="34191" spans="2:9">
      <c r="B34191" s="2" t="s">
        <v>31865</v>
      </c>
      <c r="C34191" s="2" t="s">
        <v>31832</v>
      </c>
      <c r="D34191" s="2" t="s">
        <v>53</v>
      </c>
      <c r="E34191" s="2" t="str">
        <f>SpeciesCobenefits[[#This Row],[County]]&amp;SpeciesCobenefits[[#This Row],[Species Riparian QM]]</f>
        <v>Kern Quercus lobata</v>
      </c>
      <c r="F34191" s="2">
        <v>192.5</v>
      </c>
      <c r="G34191" s="2">
        <v>18.2</v>
      </c>
      <c r="H34191" s="2">
        <v>0.3</v>
      </c>
      <c r="I34191" s="2">
        <v>1.3</v>
      </c>
    </row>
    <row r="34192" spans="2:9">
      <c r="B34192" s="2" t="s">
        <v>31865</v>
      </c>
      <c r="C34192" s="2" t="s">
        <v>31834</v>
      </c>
      <c r="D34192" s="2" t="s">
        <v>54</v>
      </c>
      <c r="E34192" s="2" t="str">
        <f>SpeciesCobenefits[[#This Row],[County]]&amp;SpeciesCobenefits[[#This Row],[Species Riparian QM]]</f>
        <v>Kern Quercus agrifolia</v>
      </c>
      <c r="F34192" s="2">
        <v>150.6</v>
      </c>
      <c r="G34192" s="2">
        <v>15.7</v>
      </c>
      <c r="H34192" s="2">
        <v>0.2</v>
      </c>
      <c r="I34192" s="2">
        <v>1.8</v>
      </c>
    </row>
    <row r="34193" spans="2:9">
      <c r="B34193" s="2" t="s">
        <v>31865</v>
      </c>
      <c r="C34193" s="2" t="s">
        <v>31836</v>
      </c>
      <c r="D34193" s="2" t="s">
        <v>31911</v>
      </c>
      <c r="E34193" s="2" t="str">
        <f>SpeciesCobenefits[[#This Row],[County]]&amp;SpeciesCobenefits[[#This Row],[Species Riparian QM]]</f>
        <v xml:space="preserve">Kern Laurus nobilis </v>
      </c>
      <c r="F34193" s="2">
        <v>132.5</v>
      </c>
      <c r="G34193" s="2">
        <v>13.8</v>
      </c>
      <c r="H34193" s="2">
        <v>0.2</v>
      </c>
      <c r="I34193" s="2">
        <v>1.5</v>
      </c>
    </row>
    <row r="34194" spans="2:9">
      <c r="B34194" s="2" t="s">
        <v>31865</v>
      </c>
      <c r="C34194" s="2" t="s">
        <v>31841</v>
      </c>
      <c r="D34194" s="2" t="s">
        <v>31912</v>
      </c>
      <c r="E34194" s="2" t="str">
        <f>SpeciesCobenefits[[#This Row],[County]]&amp;SpeciesCobenefits[[#This Row],[Species Riparian QM]]</f>
        <v xml:space="preserve">Kern Juglans (sp) </v>
      </c>
      <c r="F34194" s="2">
        <v>204.6</v>
      </c>
      <c r="G34194" s="2">
        <v>19.5</v>
      </c>
      <c r="H34194" s="2">
        <v>0.3</v>
      </c>
      <c r="I34194" s="2">
        <v>1.5</v>
      </c>
    </row>
    <row r="34195" spans="2:9">
      <c r="B34195" s="2" t="s">
        <v>31865</v>
      </c>
      <c r="C34195" s="2" t="s">
        <v>31842</v>
      </c>
      <c r="D34195" s="2" t="s">
        <v>63</v>
      </c>
      <c r="E34195" s="2" t="str">
        <f>SpeciesCobenefits[[#This Row],[County]]&amp;SpeciesCobenefits[[#This Row],[Species Riparian QM]]</f>
        <v>Kern Salix (other)</v>
      </c>
      <c r="F34195" s="2">
        <v>118.7</v>
      </c>
      <c r="G34195" s="2">
        <v>11.2</v>
      </c>
      <c r="H34195" s="2">
        <v>0.2</v>
      </c>
      <c r="I34195" s="2">
        <v>0.8</v>
      </c>
    </row>
    <row r="34196" spans="2:9">
      <c r="B34196" s="2" t="s">
        <v>31866</v>
      </c>
      <c r="C34196" s="2" t="s">
        <v>31808</v>
      </c>
      <c r="D34196" s="2" t="s">
        <v>31910</v>
      </c>
      <c r="E34196" s="2" t="str">
        <f>SpeciesCobenefits[[#This Row],[County]]&amp;SpeciesCobenefits[[#This Row],[Species Riparian QM]]</f>
        <v xml:space="preserve">KingsAlnus rhombifolia </v>
      </c>
      <c r="F34196" s="2">
        <v>173.9</v>
      </c>
      <c r="G34196" s="2">
        <v>23.4</v>
      </c>
      <c r="H34196" s="2">
        <v>4</v>
      </c>
      <c r="I34196" s="2">
        <v>3.6</v>
      </c>
    </row>
    <row r="34197" spans="2:9">
      <c r="B34197" s="2" t="s">
        <v>31866</v>
      </c>
      <c r="C34197" s="2" t="s">
        <v>31811</v>
      </c>
      <c r="D34197" s="2" t="s">
        <v>34</v>
      </c>
      <c r="E34197" s="2" t="str">
        <f>SpeciesCobenefits[[#This Row],[County]]&amp;SpeciesCobenefits[[#This Row],[Species Riparian QM]]</f>
        <v>KingsAcer negundo</v>
      </c>
      <c r="F34197" s="2">
        <v>166.7</v>
      </c>
      <c r="G34197" s="2">
        <v>22.5</v>
      </c>
      <c r="H34197" s="2">
        <v>3.9</v>
      </c>
      <c r="I34197" s="2">
        <v>3.6</v>
      </c>
    </row>
    <row r="34198" spans="2:9">
      <c r="B34198" s="2" t="s">
        <v>31866</v>
      </c>
      <c r="C34198" s="2" t="s">
        <v>31817</v>
      </c>
      <c r="D34198" s="2" t="s">
        <v>52</v>
      </c>
      <c r="E34198" s="2" t="str">
        <f>SpeciesCobenefits[[#This Row],[County]]&amp;SpeciesCobenefits[[#This Row],[Species Riparian QM]]</f>
        <v>KingsPopulus (other)</v>
      </c>
      <c r="F34198" s="2">
        <v>50.2</v>
      </c>
      <c r="G34198" s="2">
        <v>6.8</v>
      </c>
      <c r="H34198" s="2">
        <v>1.2</v>
      </c>
      <c r="I34198" s="2">
        <v>1</v>
      </c>
    </row>
    <row r="34199" spans="2:9">
      <c r="B34199" s="2" t="s">
        <v>31866</v>
      </c>
      <c r="C34199" s="2" t="s">
        <v>31828</v>
      </c>
      <c r="D34199" s="2" t="s">
        <v>35</v>
      </c>
      <c r="E34199" s="2" t="str">
        <f>SpeciesCobenefits[[#This Row],[County]]&amp;SpeciesCobenefits[[#This Row],[Species Riparian QM]]</f>
        <v>KingsAcer (other)</v>
      </c>
      <c r="F34199" s="2">
        <v>154.30000000000001</v>
      </c>
      <c r="G34199" s="2">
        <v>20.8</v>
      </c>
      <c r="H34199" s="2">
        <v>3.6</v>
      </c>
      <c r="I34199" s="2">
        <v>3.3</v>
      </c>
    </row>
    <row r="34200" spans="2:9">
      <c r="B34200" s="2" t="s">
        <v>31866</v>
      </c>
      <c r="C34200" s="2" t="s">
        <v>31830</v>
      </c>
      <c r="D34200" s="2" t="s">
        <v>55</v>
      </c>
      <c r="E34200" s="2" t="str">
        <f>SpeciesCobenefits[[#This Row],[County]]&amp;SpeciesCobenefits[[#This Row],[Species Riparian QM]]</f>
        <v>KingsQuercus (other)</v>
      </c>
      <c r="F34200" s="2">
        <v>103.9</v>
      </c>
      <c r="G34200" s="2">
        <v>14</v>
      </c>
      <c r="H34200" s="2">
        <v>2.4</v>
      </c>
      <c r="I34200" s="2">
        <v>2</v>
      </c>
    </row>
    <row r="34201" spans="2:9">
      <c r="B34201" s="2" t="s">
        <v>31866</v>
      </c>
      <c r="C34201" s="2" t="s">
        <v>31832</v>
      </c>
      <c r="D34201" s="2" t="s">
        <v>53</v>
      </c>
      <c r="E34201" s="2" t="str">
        <f>SpeciesCobenefits[[#This Row],[County]]&amp;SpeciesCobenefits[[#This Row],[Species Riparian QM]]</f>
        <v>KingsQuercus lobata</v>
      </c>
      <c r="F34201" s="2">
        <v>138</v>
      </c>
      <c r="G34201" s="2">
        <v>18.600000000000001</v>
      </c>
      <c r="H34201" s="2">
        <v>3.2</v>
      </c>
      <c r="I34201" s="2">
        <v>2.7</v>
      </c>
    </row>
    <row r="34202" spans="2:9">
      <c r="B34202" s="2" t="s">
        <v>31866</v>
      </c>
      <c r="C34202" s="2" t="s">
        <v>31834</v>
      </c>
      <c r="D34202" s="2" t="s">
        <v>54</v>
      </c>
      <c r="E34202" s="2" t="str">
        <f>SpeciesCobenefits[[#This Row],[County]]&amp;SpeciesCobenefits[[#This Row],[Species Riparian QM]]</f>
        <v>KingsQuercus agrifolia</v>
      </c>
      <c r="F34202" s="2">
        <v>116.3</v>
      </c>
      <c r="G34202" s="2">
        <v>17.8</v>
      </c>
      <c r="H34202" s="2">
        <v>2.6</v>
      </c>
      <c r="I34202" s="2">
        <v>4.0999999999999996</v>
      </c>
    </row>
    <row r="34203" spans="2:9">
      <c r="B34203" s="2" t="s">
        <v>31866</v>
      </c>
      <c r="C34203" s="2" t="s">
        <v>31836</v>
      </c>
      <c r="D34203" s="2" t="s">
        <v>31911</v>
      </c>
      <c r="E34203" s="2" t="str">
        <f>SpeciesCobenefits[[#This Row],[County]]&amp;SpeciesCobenefits[[#This Row],[Species Riparian QM]]</f>
        <v xml:space="preserve">KingsLaurus nobilis </v>
      </c>
      <c r="F34203" s="2">
        <v>102.5</v>
      </c>
      <c r="G34203" s="2">
        <v>15.7</v>
      </c>
      <c r="H34203" s="2">
        <v>2.2999999999999998</v>
      </c>
      <c r="I34203" s="2">
        <v>3.3</v>
      </c>
    </row>
    <row r="34204" spans="2:9">
      <c r="B34204" s="2" t="s">
        <v>31866</v>
      </c>
      <c r="C34204" s="2" t="s">
        <v>31841</v>
      </c>
      <c r="D34204" s="2" t="s">
        <v>31912</v>
      </c>
      <c r="E34204" s="2" t="str">
        <f>SpeciesCobenefits[[#This Row],[County]]&amp;SpeciesCobenefits[[#This Row],[Species Riparian QM]]</f>
        <v xml:space="preserve">KingsJuglans (sp) </v>
      </c>
      <c r="F34204" s="2">
        <v>151.30000000000001</v>
      </c>
      <c r="G34204" s="2">
        <v>20.399999999999999</v>
      </c>
      <c r="H34204" s="2">
        <v>3.5</v>
      </c>
      <c r="I34204" s="2">
        <v>3.3</v>
      </c>
    </row>
    <row r="34205" spans="2:9">
      <c r="B34205" s="2" t="s">
        <v>31866</v>
      </c>
      <c r="C34205" s="2" t="s">
        <v>31842</v>
      </c>
      <c r="D34205" s="2" t="s">
        <v>63</v>
      </c>
      <c r="E34205" s="2" t="str">
        <f>SpeciesCobenefits[[#This Row],[County]]&amp;SpeciesCobenefits[[#This Row],[Species Riparian QM]]</f>
        <v>KingsSalix (other)</v>
      </c>
      <c r="F34205" s="2">
        <v>86.4</v>
      </c>
      <c r="G34205" s="2">
        <v>11.6</v>
      </c>
      <c r="H34205" s="2">
        <v>2</v>
      </c>
      <c r="I34205" s="2">
        <v>1.7</v>
      </c>
    </row>
    <row r="34206" spans="2:9">
      <c r="B34206" s="2" t="s">
        <v>31867</v>
      </c>
      <c r="C34206" s="2" t="s">
        <v>31808</v>
      </c>
      <c r="D34206" s="2" t="s">
        <v>31910</v>
      </c>
      <c r="E34206" s="2" t="str">
        <f>SpeciesCobenefits[[#This Row],[County]]&amp;SpeciesCobenefits[[#This Row],[Species Riparian QM]]</f>
        <v xml:space="preserve">LakeAlnus rhombifolia </v>
      </c>
      <c r="F34206" s="2">
        <v>99.2</v>
      </c>
      <c r="G34206" s="2">
        <v>5.7</v>
      </c>
      <c r="H34206" s="2">
        <v>2.1</v>
      </c>
      <c r="I34206" s="2">
        <v>0.7</v>
      </c>
    </row>
    <row r="34207" spans="2:9">
      <c r="B34207" s="2" t="s">
        <v>31867</v>
      </c>
      <c r="C34207" s="2" t="s">
        <v>31811</v>
      </c>
      <c r="D34207" s="2" t="s">
        <v>34</v>
      </c>
      <c r="E34207" s="2" t="str">
        <f>SpeciesCobenefits[[#This Row],[County]]&amp;SpeciesCobenefits[[#This Row],[Species Riparian QM]]</f>
        <v>LakeAcer negundo</v>
      </c>
      <c r="F34207" s="2">
        <v>91</v>
      </c>
      <c r="G34207" s="2">
        <v>5.2</v>
      </c>
      <c r="H34207" s="2">
        <v>1.9</v>
      </c>
      <c r="I34207" s="2">
        <v>0.6</v>
      </c>
    </row>
    <row r="34208" spans="2:9">
      <c r="B34208" s="2" t="s">
        <v>31867</v>
      </c>
      <c r="C34208" s="2" t="s">
        <v>31817</v>
      </c>
      <c r="D34208" s="2" t="s">
        <v>52</v>
      </c>
      <c r="E34208" s="2" t="str">
        <f>SpeciesCobenefits[[#This Row],[County]]&amp;SpeciesCobenefits[[#This Row],[Species Riparian QM]]</f>
        <v>LakePopulus (other)</v>
      </c>
      <c r="F34208" s="2">
        <v>27.4</v>
      </c>
      <c r="G34208" s="2">
        <v>1.6</v>
      </c>
      <c r="H34208" s="2">
        <v>0.6</v>
      </c>
      <c r="I34208" s="2">
        <v>0.2</v>
      </c>
    </row>
    <row r="34209" spans="2:9">
      <c r="B34209" s="2" t="s">
        <v>31867</v>
      </c>
      <c r="C34209" s="2" t="s">
        <v>31828</v>
      </c>
      <c r="D34209" s="2" t="s">
        <v>35</v>
      </c>
      <c r="E34209" s="2" t="str">
        <f>SpeciesCobenefits[[#This Row],[County]]&amp;SpeciesCobenefits[[#This Row],[Species Riparian QM]]</f>
        <v>LakeAcer (other)</v>
      </c>
      <c r="F34209" s="2">
        <v>86.7</v>
      </c>
      <c r="G34209" s="2">
        <v>5</v>
      </c>
      <c r="H34209" s="2">
        <v>1.9</v>
      </c>
      <c r="I34209" s="2">
        <v>0.6</v>
      </c>
    </row>
    <row r="34210" spans="2:9">
      <c r="B34210" s="2" t="s">
        <v>31867</v>
      </c>
      <c r="C34210" s="2" t="s">
        <v>31830</v>
      </c>
      <c r="D34210" s="2" t="s">
        <v>55</v>
      </c>
      <c r="E34210" s="2" t="str">
        <f>SpeciesCobenefits[[#This Row],[County]]&amp;SpeciesCobenefits[[#This Row],[Species Riparian QM]]</f>
        <v>LakeQuercus (other)</v>
      </c>
      <c r="F34210" s="2">
        <v>60</v>
      </c>
      <c r="G34210" s="2">
        <v>3.4</v>
      </c>
      <c r="H34210" s="2">
        <v>1.3</v>
      </c>
      <c r="I34210" s="2">
        <v>0.4</v>
      </c>
    </row>
    <row r="34211" spans="2:9">
      <c r="B34211" s="2" t="s">
        <v>31867</v>
      </c>
      <c r="C34211" s="2" t="s">
        <v>31832</v>
      </c>
      <c r="D34211" s="2" t="s">
        <v>53</v>
      </c>
      <c r="E34211" s="2" t="str">
        <f>SpeciesCobenefits[[#This Row],[County]]&amp;SpeciesCobenefits[[#This Row],[Species Riparian QM]]</f>
        <v>LakeQuercus lobata</v>
      </c>
      <c r="F34211" s="2">
        <v>76.599999999999994</v>
      </c>
      <c r="G34211" s="2">
        <v>4.3</v>
      </c>
      <c r="H34211" s="2">
        <v>1.7</v>
      </c>
      <c r="I34211" s="2">
        <v>0.5</v>
      </c>
    </row>
    <row r="34212" spans="2:9">
      <c r="B34212" s="2" t="s">
        <v>31867</v>
      </c>
      <c r="C34212" s="2" t="s">
        <v>31834</v>
      </c>
      <c r="D34212" s="2" t="s">
        <v>54</v>
      </c>
      <c r="E34212" s="2" t="str">
        <f>SpeciesCobenefits[[#This Row],[County]]&amp;SpeciesCobenefits[[#This Row],[Species Riparian QM]]</f>
        <v>LakeQuercus agrifolia</v>
      </c>
      <c r="F34212" s="2">
        <v>85.9</v>
      </c>
      <c r="G34212" s="2">
        <v>6.7</v>
      </c>
      <c r="H34212" s="2">
        <v>2</v>
      </c>
      <c r="I34212" s="2">
        <v>1.5</v>
      </c>
    </row>
    <row r="34213" spans="2:9">
      <c r="B34213" s="2" t="s">
        <v>31867</v>
      </c>
      <c r="C34213" s="2" t="s">
        <v>31836</v>
      </c>
      <c r="D34213" s="2" t="s">
        <v>31911</v>
      </c>
      <c r="E34213" s="2" t="str">
        <f>SpeciesCobenefits[[#This Row],[County]]&amp;SpeciesCobenefits[[#This Row],[Species Riparian QM]]</f>
        <v xml:space="preserve">LakeLaurus nobilis </v>
      </c>
      <c r="F34213" s="2">
        <v>77.7</v>
      </c>
      <c r="G34213" s="2">
        <v>6.1</v>
      </c>
      <c r="H34213" s="2">
        <v>1.9</v>
      </c>
      <c r="I34213" s="2">
        <v>1.2</v>
      </c>
    </row>
    <row r="34214" spans="2:9">
      <c r="B34214" s="2" t="s">
        <v>31867</v>
      </c>
      <c r="C34214" s="2" t="s">
        <v>31841</v>
      </c>
      <c r="D34214" s="2" t="s">
        <v>31912</v>
      </c>
      <c r="E34214" s="2" t="str">
        <f>SpeciesCobenefits[[#This Row],[County]]&amp;SpeciesCobenefits[[#This Row],[Species Riparian QM]]</f>
        <v xml:space="preserve">LakeJuglans (sp) </v>
      </c>
      <c r="F34214" s="2">
        <v>85.3</v>
      </c>
      <c r="G34214" s="2">
        <v>4.9000000000000004</v>
      </c>
      <c r="H34214" s="2">
        <v>1.8</v>
      </c>
      <c r="I34214" s="2">
        <v>0.6</v>
      </c>
    </row>
    <row r="34215" spans="2:9">
      <c r="B34215" s="2" t="s">
        <v>31867</v>
      </c>
      <c r="C34215" s="2" t="s">
        <v>31842</v>
      </c>
      <c r="D34215" s="2" t="s">
        <v>63</v>
      </c>
      <c r="E34215" s="2" t="str">
        <f>SpeciesCobenefits[[#This Row],[County]]&amp;SpeciesCobenefits[[#This Row],[Species Riparian QM]]</f>
        <v>LakeSalix (other)</v>
      </c>
      <c r="F34215" s="2">
        <v>49.2</v>
      </c>
      <c r="G34215" s="2">
        <v>2.8</v>
      </c>
      <c r="H34215" s="2">
        <v>1.1000000000000001</v>
      </c>
      <c r="I34215" s="2">
        <v>0.3</v>
      </c>
    </row>
    <row r="34216" spans="2:9">
      <c r="B34216" s="2" t="s">
        <v>31868</v>
      </c>
      <c r="C34216" s="2" t="s">
        <v>31811</v>
      </c>
      <c r="D34216" s="2" t="s">
        <v>34</v>
      </c>
      <c r="E34216" s="2" t="str">
        <f>SpeciesCobenefits[[#This Row],[County]]&amp;SpeciesCobenefits[[#This Row],[Species Riparian QM]]</f>
        <v>LassenAcer negundo</v>
      </c>
      <c r="F34216" s="2">
        <v>27.1</v>
      </c>
      <c r="G34216" s="2">
        <v>3.6</v>
      </c>
      <c r="H34216" s="2">
        <v>0.3</v>
      </c>
      <c r="I34216" s="2">
        <v>0.8</v>
      </c>
    </row>
    <row r="34217" spans="2:9">
      <c r="B34217" s="2" t="s">
        <v>31868</v>
      </c>
      <c r="C34217" s="2" t="s">
        <v>31817</v>
      </c>
      <c r="D34217" s="2" t="s">
        <v>52</v>
      </c>
      <c r="E34217" s="2" t="str">
        <f>SpeciesCobenefits[[#This Row],[County]]&amp;SpeciesCobenefits[[#This Row],[Species Riparian QM]]</f>
        <v>LassenPopulus (other)</v>
      </c>
      <c r="F34217" s="2">
        <v>7.8</v>
      </c>
      <c r="G34217" s="2">
        <v>1</v>
      </c>
      <c r="H34217" s="2">
        <v>0.1</v>
      </c>
      <c r="I34217" s="2">
        <v>0.2</v>
      </c>
    </row>
    <row r="34218" spans="2:9">
      <c r="B34218" s="2" t="s">
        <v>31868</v>
      </c>
      <c r="C34218" s="2" t="s">
        <v>31819</v>
      </c>
      <c r="D34218" s="2" t="s">
        <v>51</v>
      </c>
      <c r="E34218" s="2" t="str">
        <f>SpeciesCobenefits[[#This Row],[County]]&amp;SpeciesCobenefits[[#This Row],[Species Riparian QM]]</f>
        <v>LassenPopulus fremontii</v>
      </c>
      <c r="F34218" s="2">
        <v>9.3000000000000007</v>
      </c>
      <c r="G34218" s="2">
        <v>1.2</v>
      </c>
      <c r="H34218" s="2">
        <v>0.1</v>
      </c>
      <c r="I34218" s="2">
        <v>0.3</v>
      </c>
    </row>
    <row r="34219" spans="2:9">
      <c r="B34219" s="2" t="s">
        <v>31868</v>
      </c>
      <c r="C34219" s="2" t="s">
        <v>31821</v>
      </c>
      <c r="D34219" s="2" t="s">
        <v>52</v>
      </c>
      <c r="E34219" s="2" t="str">
        <f>SpeciesCobenefits[[#This Row],[County]]&amp;SpeciesCobenefits[[#This Row],[Species Riparian QM]]</f>
        <v>LassenPopulus (other)</v>
      </c>
      <c r="F34219" s="2">
        <v>7.8</v>
      </c>
      <c r="G34219" s="2">
        <v>1</v>
      </c>
      <c r="H34219" s="2">
        <v>0.1</v>
      </c>
      <c r="I34219" s="2">
        <v>0.2</v>
      </c>
    </row>
    <row r="34220" spans="2:9">
      <c r="B34220" s="2" t="s">
        <v>31868</v>
      </c>
      <c r="C34220" s="2" t="s">
        <v>31823</v>
      </c>
      <c r="D34220" s="2" t="s">
        <v>52</v>
      </c>
      <c r="E34220" s="2" t="str">
        <f>SpeciesCobenefits[[#This Row],[County]]&amp;SpeciesCobenefits[[#This Row],[Species Riparian QM]]</f>
        <v>LassenPopulus (other)</v>
      </c>
      <c r="F34220" s="2">
        <v>9.3000000000000007</v>
      </c>
      <c r="G34220" s="2">
        <v>1.2</v>
      </c>
      <c r="H34220" s="2">
        <v>0.1</v>
      </c>
      <c r="I34220" s="2">
        <v>0.3</v>
      </c>
    </row>
    <row r="34221" spans="2:9">
      <c r="B34221" s="2" t="s">
        <v>31868</v>
      </c>
      <c r="C34221" s="2" t="s">
        <v>31825</v>
      </c>
      <c r="D34221" s="2" t="s">
        <v>52</v>
      </c>
      <c r="E34221" s="2" t="str">
        <f>SpeciesCobenefits[[#This Row],[County]]&amp;SpeciesCobenefits[[#This Row],[Species Riparian QM]]</f>
        <v>LassenPopulus (other)</v>
      </c>
      <c r="F34221" s="2">
        <v>9.3000000000000007</v>
      </c>
      <c r="G34221" s="2">
        <v>1.2</v>
      </c>
      <c r="H34221" s="2">
        <v>0.1</v>
      </c>
      <c r="I34221" s="2">
        <v>0.3</v>
      </c>
    </row>
    <row r="34222" spans="2:9">
      <c r="B34222" s="2" t="s">
        <v>31868</v>
      </c>
      <c r="C34222" s="2" t="s">
        <v>31828</v>
      </c>
      <c r="D34222" s="2" t="s">
        <v>35</v>
      </c>
      <c r="E34222" s="2" t="str">
        <f>SpeciesCobenefits[[#This Row],[County]]&amp;SpeciesCobenefits[[#This Row],[Species Riparian QM]]</f>
        <v>LassenAcer (other)</v>
      </c>
      <c r="F34222" s="2">
        <v>27.9</v>
      </c>
      <c r="G34222" s="2">
        <v>3.7</v>
      </c>
      <c r="H34222" s="2">
        <v>0.4</v>
      </c>
      <c r="I34222" s="2">
        <v>0.8</v>
      </c>
    </row>
    <row r="34223" spans="2:9">
      <c r="B34223" s="2" t="s">
        <v>31868</v>
      </c>
      <c r="C34223" s="2" t="s">
        <v>31830</v>
      </c>
      <c r="D34223" s="2" t="s">
        <v>55</v>
      </c>
      <c r="E34223" s="2" t="str">
        <f>SpeciesCobenefits[[#This Row],[County]]&amp;SpeciesCobenefits[[#This Row],[Species Riparian QM]]</f>
        <v>LassenQuercus (other)</v>
      </c>
      <c r="F34223" s="2">
        <v>18.5</v>
      </c>
      <c r="G34223" s="2">
        <v>2.5</v>
      </c>
      <c r="H34223" s="2">
        <v>0.2</v>
      </c>
      <c r="I34223" s="2">
        <v>0.5</v>
      </c>
    </row>
    <row r="34224" spans="2:9">
      <c r="B34224" s="2" t="s">
        <v>31868</v>
      </c>
      <c r="C34224" s="2" t="s">
        <v>31842</v>
      </c>
      <c r="D34224" s="2" t="s">
        <v>63</v>
      </c>
      <c r="E34224" s="2" t="str">
        <f>SpeciesCobenefits[[#This Row],[County]]&amp;SpeciesCobenefits[[#This Row],[Species Riparian QM]]</f>
        <v>LassenSalix (other)</v>
      </c>
      <c r="F34224" s="2">
        <v>14.2</v>
      </c>
      <c r="G34224" s="2">
        <v>1.9</v>
      </c>
      <c r="H34224" s="2">
        <v>0.2</v>
      </c>
      <c r="I34224" s="2">
        <v>0.4</v>
      </c>
    </row>
    <row r="34225" spans="2:9">
      <c r="B34225" s="2" t="s">
        <v>31869</v>
      </c>
      <c r="C34225" s="2" t="s">
        <v>31817</v>
      </c>
      <c r="D34225" s="2" t="s">
        <v>52</v>
      </c>
      <c r="E34225" s="2" t="str">
        <f>SpeciesCobenefits[[#This Row],[County]]&amp;SpeciesCobenefits[[#This Row],[Species Riparian QM]]</f>
        <v>Los AngelesPopulus (other)</v>
      </c>
      <c r="F34225" s="2">
        <v>44.7</v>
      </c>
      <c r="G34225" s="2">
        <v>9.1999999999999993</v>
      </c>
      <c r="H34225" s="2">
        <v>0.3</v>
      </c>
      <c r="I34225" s="2">
        <v>0.3</v>
      </c>
    </row>
    <row r="34226" spans="2:9">
      <c r="B34226" s="2" t="s">
        <v>31869</v>
      </c>
      <c r="C34226" s="2" t="s">
        <v>31819</v>
      </c>
      <c r="D34226" s="2" t="s">
        <v>51</v>
      </c>
      <c r="E34226" s="2" t="str">
        <f>SpeciesCobenefits[[#This Row],[County]]&amp;SpeciesCobenefits[[#This Row],[Species Riparian QM]]</f>
        <v>Los AngelesPopulus fremontii</v>
      </c>
      <c r="F34226" s="2">
        <v>60.5</v>
      </c>
      <c r="G34226" s="2">
        <v>12.5</v>
      </c>
      <c r="H34226" s="2">
        <v>0.4</v>
      </c>
      <c r="I34226" s="2">
        <v>0.5</v>
      </c>
    </row>
    <row r="34227" spans="2:9">
      <c r="B34227" s="2" t="s">
        <v>31869</v>
      </c>
      <c r="C34227" s="2" t="s">
        <v>31839</v>
      </c>
      <c r="D34227" s="2" t="s">
        <v>50</v>
      </c>
      <c r="E34227" s="2" t="str">
        <f>SpeciesCobenefits[[#This Row],[County]]&amp;SpeciesCobenefits[[#This Row],[Species Riparian QM]]</f>
        <v>Los AngelesPlatanus racemosa</v>
      </c>
      <c r="F34227" s="2">
        <v>120</v>
      </c>
      <c r="G34227" s="2">
        <v>24.9</v>
      </c>
      <c r="H34227" s="2">
        <v>0.7</v>
      </c>
      <c r="I34227" s="2">
        <v>1</v>
      </c>
    </row>
    <row r="34228" spans="2:9">
      <c r="B34228" s="2" t="s">
        <v>31869</v>
      </c>
      <c r="C34228" s="2" t="s">
        <v>31842</v>
      </c>
      <c r="D34228" s="2" t="s">
        <v>63</v>
      </c>
      <c r="E34228" s="2" t="str">
        <f>SpeciesCobenefits[[#This Row],[County]]&amp;SpeciesCobenefits[[#This Row],[Species Riparian QM]]</f>
        <v>Los AngelesSalix (other)</v>
      </c>
      <c r="F34228" s="2">
        <v>80</v>
      </c>
      <c r="G34228" s="2">
        <v>16.399999999999999</v>
      </c>
      <c r="H34228" s="2">
        <v>0.5</v>
      </c>
      <c r="I34228" s="2">
        <v>0.6</v>
      </c>
    </row>
    <row r="34229" spans="2:9">
      <c r="B34229" s="2" t="s">
        <v>31870</v>
      </c>
      <c r="C34229" s="2" t="s">
        <v>31808</v>
      </c>
      <c r="D34229" s="2" t="s">
        <v>31910</v>
      </c>
      <c r="E34229" s="2" t="str">
        <f>SpeciesCobenefits[[#This Row],[County]]&amp;SpeciesCobenefits[[#This Row],[Species Riparian QM]]</f>
        <v xml:space="preserve">MaderaAlnus rhombifolia </v>
      </c>
      <c r="F34229" s="2">
        <v>170.9</v>
      </c>
      <c r="G34229" s="2">
        <v>11.9</v>
      </c>
      <c r="H34229" s="2">
        <v>4</v>
      </c>
      <c r="I34229" s="2">
        <v>2.4</v>
      </c>
    </row>
    <row r="34230" spans="2:9">
      <c r="B34230" s="2" t="s">
        <v>31870</v>
      </c>
      <c r="C34230" s="2" t="s">
        <v>31811</v>
      </c>
      <c r="D34230" s="2" t="s">
        <v>34</v>
      </c>
      <c r="E34230" s="2" t="str">
        <f>SpeciesCobenefits[[#This Row],[County]]&amp;SpeciesCobenefits[[#This Row],[Species Riparian QM]]</f>
        <v>MaderaAcer negundo</v>
      </c>
      <c r="F34230" s="2">
        <v>163.1</v>
      </c>
      <c r="G34230" s="2">
        <v>11.4</v>
      </c>
      <c r="H34230" s="2">
        <v>3.8</v>
      </c>
      <c r="I34230" s="2">
        <v>2.4</v>
      </c>
    </row>
    <row r="34231" spans="2:9">
      <c r="B34231" s="2" t="s">
        <v>31870</v>
      </c>
      <c r="C34231" s="2" t="s">
        <v>31817</v>
      </c>
      <c r="D34231" s="2" t="s">
        <v>52</v>
      </c>
      <c r="E34231" s="2" t="str">
        <f>SpeciesCobenefits[[#This Row],[County]]&amp;SpeciesCobenefits[[#This Row],[Species Riparian QM]]</f>
        <v>MaderaPopulus (other)</v>
      </c>
      <c r="F34231" s="2">
        <v>49.5</v>
      </c>
      <c r="G34231" s="2">
        <v>3.4</v>
      </c>
      <c r="H34231" s="2">
        <v>1.2</v>
      </c>
      <c r="I34231" s="2">
        <v>0.7</v>
      </c>
    </row>
    <row r="34232" spans="2:9">
      <c r="B34232" s="2" t="s">
        <v>31870</v>
      </c>
      <c r="C34232" s="2" t="s">
        <v>31828</v>
      </c>
      <c r="D34232" s="2" t="s">
        <v>35</v>
      </c>
      <c r="E34232" s="2" t="str">
        <f>SpeciesCobenefits[[#This Row],[County]]&amp;SpeciesCobenefits[[#This Row],[Species Riparian QM]]</f>
        <v>MaderaAcer (other)</v>
      </c>
      <c r="F34232" s="2">
        <v>151.19999999999999</v>
      </c>
      <c r="G34232" s="2">
        <v>10.5</v>
      </c>
      <c r="H34232" s="2">
        <v>3.5</v>
      </c>
      <c r="I34232" s="2">
        <v>2.2000000000000002</v>
      </c>
    </row>
    <row r="34233" spans="2:9">
      <c r="B34233" s="2" t="s">
        <v>31870</v>
      </c>
      <c r="C34233" s="2" t="s">
        <v>31830</v>
      </c>
      <c r="D34233" s="2" t="s">
        <v>55</v>
      </c>
      <c r="E34233" s="2" t="str">
        <f>SpeciesCobenefits[[#This Row],[County]]&amp;SpeciesCobenefits[[#This Row],[Species Riparian QM]]</f>
        <v>MaderaQuercus (other)</v>
      </c>
      <c r="F34233" s="2">
        <v>102.8</v>
      </c>
      <c r="G34233" s="2">
        <v>7.1</v>
      </c>
      <c r="H34233" s="2">
        <v>2.4</v>
      </c>
      <c r="I34233" s="2">
        <v>1.3</v>
      </c>
    </row>
    <row r="34234" spans="2:9">
      <c r="B34234" s="2" t="s">
        <v>31870</v>
      </c>
      <c r="C34234" s="2" t="s">
        <v>31832</v>
      </c>
      <c r="D34234" s="2" t="s">
        <v>53</v>
      </c>
      <c r="E34234" s="2" t="str">
        <f>SpeciesCobenefits[[#This Row],[County]]&amp;SpeciesCobenefits[[#This Row],[Species Riparian QM]]</f>
        <v>MaderaQuercus lobata</v>
      </c>
      <c r="F34234" s="2">
        <v>136.1</v>
      </c>
      <c r="G34234" s="2">
        <v>9.5</v>
      </c>
      <c r="H34234" s="2">
        <v>3.2</v>
      </c>
      <c r="I34234" s="2">
        <v>1.8</v>
      </c>
    </row>
    <row r="34235" spans="2:9">
      <c r="B34235" s="2" t="s">
        <v>31870</v>
      </c>
      <c r="C34235" s="2" t="s">
        <v>31834</v>
      </c>
      <c r="D34235" s="2" t="s">
        <v>54</v>
      </c>
      <c r="E34235" s="2" t="str">
        <f>SpeciesCobenefits[[#This Row],[County]]&amp;SpeciesCobenefits[[#This Row],[Species Riparian QM]]</f>
        <v>MaderaQuercus agrifolia</v>
      </c>
      <c r="F34235" s="2">
        <v>125.3</v>
      </c>
      <c r="G34235" s="2">
        <v>11</v>
      </c>
      <c r="H34235" s="2">
        <v>2.6</v>
      </c>
      <c r="I34235" s="2">
        <v>3.8</v>
      </c>
    </row>
    <row r="34236" spans="2:9">
      <c r="B34236" s="2" t="s">
        <v>31870</v>
      </c>
      <c r="C34236" s="2" t="s">
        <v>31836</v>
      </c>
      <c r="D34236" s="2" t="s">
        <v>31911</v>
      </c>
      <c r="E34236" s="2" t="str">
        <f>SpeciesCobenefits[[#This Row],[County]]&amp;SpeciesCobenefits[[#This Row],[Species Riparian QM]]</f>
        <v xml:space="preserve">MaderaLaurus nobilis </v>
      </c>
      <c r="F34236" s="2">
        <v>111.3</v>
      </c>
      <c r="G34236" s="2">
        <v>9.8000000000000007</v>
      </c>
      <c r="H34236" s="2">
        <v>2.4</v>
      </c>
      <c r="I34236" s="2">
        <v>3.1</v>
      </c>
    </row>
    <row r="34237" spans="2:9">
      <c r="B34237" s="2" t="s">
        <v>31870</v>
      </c>
      <c r="C34237" s="2" t="s">
        <v>31841</v>
      </c>
      <c r="D34237" s="2" t="s">
        <v>31912</v>
      </c>
      <c r="E34237" s="2" t="str">
        <f>SpeciesCobenefits[[#This Row],[County]]&amp;SpeciesCobenefits[[#This Row],[Species Riparian QM]]</f>
        <v xml:space="preserve">MaderaJuglans (sp) </v>
      </c>
      <c r="F34237" s="2">
        <v>147.9</v>
      </c>
      <c r="G34237" s="2">
        <v>10.3</v>
      </c>
      <c r="H34237" s="2">
        <v>3.4</v>
      </c>
      <c r="I34237" s="2">
        <v>2.2999999999999998</v>
      </c>
    </row>
    <row r="34238" spans="2:9">
      <c r="B34238" s="2" t="s">
        <v>31870</v>
      </c>
      <c r="C34238" s="2" t="s">
        <v>31842</v>
      </c>
      <c r="D34238" s="2" t="s">
        <v>63</v>
      </c>
      <c r="E34238" s="2" t="str">
        <f>SpeciesCobenefits[[#This Row],[County]]&amp;SpeciesCobenefits[[#This Row],[Species Riparian QM]]</f>
        <v>MaderaSalix (other)</v>
      </c>
      <c r="F34238" s="2">
        <v>85.3</v>
      </c>
      <c r="G34238" s="2">
        <v>5.9</v>
      </c>
      <c r="H34238" s="2">
        <v>2</v>
      </c>
      <c r="I34238" s="2">
        <v>1.1000000000000001</v>
      </c>
    </row>
    <row r="34239" spans="2:9">
      <c r="B34239" s="2" t="s">
        <v>31871</v>
      </c>
      <c r="C34239" s="2" t="s">
        <v>31805</v>
      </c>
      <c r="D34239" s="2" t="s">
        <v>31913</v>
      </c>
      <c r="E34239" s="2" t="str">
        <f>SpeciesCobenefits[[#This Row],[County]]&amp;SpeciesCobenefits[[#This Row],[Species Riparian QM]]</f>
        <v xml:space="preserve">MarinAlnus (other) </v>
      </c>
      <c r="F34239" s="2">
        <v>139.6</v>
      </c>
      <c r="G34239" s="2">
        <v>30.1</v>
      </c>
      <c r="H34239" s="2">
        <v>3.9</v>
      </c>
      <c r="I34239" s="2">
        <v>2.6</v>
      </c>
    </row>
    <row r="34240" spans="2:9">
      <c r="B34240" s="2" t="s">
        <v>31871</v>
      </c>
      <c r="C34240" s="2" t="s">
        <v>31807</v>
      </c>
      <c r="D34240" s="2" t="s">
        <v>31913</v>
      </c>
      <c r="E34240" s="2" t="str">
        <f>SpeciesCobenefits[[#This Row],[County]]&amp;SpeciesCobenefits[[#This Row],[Species Riparian QM]]</f>
        <v xml:space="preserve">MarinAlnus (other) </v>
      </c>
      <c r="F34240" s="2">
        <v>139.6</v>
      </c>
      <c r="G34240" s="2">
        <v>30.1</v>
      </c>
      <c r="H34240" s="2">
        <v>3.9</v>
      </c>
      <c r="I34240" s="2">
        <v>2.6</v>
      </c>
    </row>
    <row r="34241" spans="2:9">
      <c r="B34241" s="2" t="s">
        <v>31871</v>
      </c>
      <c r="C34241" s="2" t="s">
        <v>31808</v>
      </c>
      <c r="D34241" s="2" t="s">
        <v>31910</v>
      </c>
      <c r="E34241" s="2" t="str">
        <f>SpeciesCobenefits[[#This Row],[County]]&amp;SpeciesCobenefits[[#This Row],[Species Riparian QM]]</f>
        <v xml:space="preserve">MarinAlnus rhombifolia </v>
      </c>
      <c r="F34241" s="2">
        <v>139.6</v>
      </c>
      <c r="G34241" s="2">
        <v>30.1</v>
      </c>
      <c r="H34241" s="2">
        <v>3.9</v>
      </c>
      <c r="I34241" s="2">
        <v>2.6</v>
      </c>
    </row>
    <row r="34242" spans="2:9">
      <c r="B34242" s="2" t="s">
        <v>31871</v>
      </c>
      <c r="C34242" s="2" t="s">
        <v>31810</v>
      </c>
      <c r="D34242" s="2" t="s">
        <v>47</v>
      </c>
      <c r="E34242" s="2" t="str">
        <f>SpeciesCobenefits[[#This Row],[County]]&amp;SpeciesCobenefits[[#This Row],[Species Riparian QM]]</f>
        <v>MarinMyrica californica</v>
      </c>
      <c r="F34242" s="2">
        <v>122.4</v>
      </c>
      <c r="G34242" s="2">
        <v>29.3</v>
      </c>
      <c r="H34242" s="2">
        <v>3.6</v>
      </c>
      <c r="I34242" s="2">
        <v>3.5</v>
      </c>
    </row>
    <row r="34243" spans="2:9">
      <c r="B34243" s="2" t="s">
        <v>31871</v>
      </c>
      <c r="C34243" s="2" t="s">
        <v>31811</v>
      </c>
      <c r="D34243" s="2" t="s">
        <v>34</v>
      </c>
      <c r="E34243" s="2" t="str">
        <f>SpeciesCobenefits[[#This Row],[County]]&amp;SpeciesCobenefits[[#This Row],[Species Riparian QM]]</f>
        <v>MarinAcer negundo</v>
      </c>
      <c r="F34243" s="2">
        <v>131.4</v>
      </c>
      <c r="G34243" s="2">
        <v>28.6</v>
      </c>
      <c r="H34243" s="2">
        <v>3.7</v>
      </c>
      <c r="I34243" s="2">
        <v>2.7</v>
      </c>
    </row>
    <row r="34244" spans="2:9">
      <c r="B34244" s="2" t="s">
        <v>31871</v>
      </c>
      <c r="C34244" s="2" t="s">
        <v>31813</v>
      </c>
      <c r="D34244" s="2" t="s">
        <v>38</v>
      </c>
      <c r="E34244" s="2" t="str">
        <f>SpeciesCobenefits[[#This Row],[County]]&amp;SpeciesCobenefits[[#This Row],[Species Riparian QM]]</f>
        <v>MarinAesculus californica</v>
      </c>
      <c r="F34244" s="2">
        <v>91.7</v>
      </c>
      <c r="G34244" s="2">
        <v>19.899999999999999</v>
      </c>
      <c r="H34244" s="2">
        <v>2.6</v>
      </c>
      <c r="I34244" s="2">
        <v>1.8</v>
      </c>
    </row>
    <row r="34245" spans="2:9">
      <c r="B34245" s="2" t="s">
        <v>31871</v>
      </c>
      <c r="C34245" s="2" t="s">
        <v>31815</v>
      </c>
      <c r="D34245" s="2" t="s">
        <v>44</v>
      </c>
      <c r="E34245" s="2" t="str">
        <f>SpeciesCobenefits[[#This Row],[County]]&amp;SpeciesCobenefits[[#This Row],[Species Riparian QM]]</f>
        <v>MarinHeteromeles arbutifolia</v>
      </c>
      <c r="F34245" s="2">
        <v>44.1</v>
      </c>
      <c r="G34245" s="2">
        <v>10.3</v>
      </c>
      <c r="H34245" s="2">
        <v>1.3</v>
      </c>
      <c r="I34245" s="2">
        <v>1</v>
      </c>
    </row>
    <row r="34246" spans="2:9">
      <c r="B34246" s="2" t="s">
        <v>31871</v>
      </c>
      <c r="C34246" s="2" t="s">
        <v>31819</v>
      </c>
      <c r="D34246" s="2" t="s">
        <v>51</v>
      </c>
      <c r="E34246" s="2" t="str">
        <f>SpeciesCobenefits[[#This Row],[County]]&amp;SpeciesCobenefits[[#This Row],[Species Riparian QM]]</f>
        <v>MarinPopulus fremontii</v>
      </c>
      <c r="F34246" s="2">
        <v>57.3</v>
      </c>
      <c r="G34246" s="2">
        <v>12.3</v>
      </c>
      <c r="H34246" s="2">
        <v>1.6</v>
      </c>
      <c r="I34246" s="2">
        <v>1.1000000000000001</v>
      </c>
    </row>
    <row r="34247" spans="2:9">
      <c r="B34247" s="2" t="s">
        <v>31871</v>
      </c>
      <c r="C34247" s="2" t="s">
        <v>31827</v>
      </c>
      <c r="D34247" s="2" t="s">
        <v>64</v>
      </c>
      <c r="E34247" s="2" t="str">
        <f>SpeciesCobenefits[[#This Row],[County]]&amp;SpeciesCobenefits[[#This Row],[Species Riparian QM]]</f>
        <v>MarinSambucus (sp)</v>
      </c>
      <c r="F34247" s="2">
        <v>58</v>
      </c>
      <c r="G34247" s="2">
        <v>12</v>
      </c>
      <c r="H34247" s="2">
        <v>1.7</v>
      </c>
      <c r="I34247" s="2">
        <v>0.8</v>
      </c>
    </row>
    <row r="34248" spans="2:9">
      <c r="B34248" s="2" t="s">
        <v>31871</v>
      </c>
      <c r="C34248" s="2" t="s">
        <v>31828</v>
      </c>
      <c r="D34248" s="2" t="s">
        <v>35</v>
      </c>
      <c r="E34248" s="2" t="str">
        <f>SpeciesCobenefits[[#This Row],[County]]&amp;SpeciesCobenefits[[#This Row],[Species Riparian QM]]</f>
        <v>MarinAcer (other)</v>
      </c>
      <c r="F34248" s="2">
        <v>122.4</v>
      </c>
      <c r="G34248" s="2">
        <v>26.5</v>
      </c>
      <c r="H34248" s="2">
        <v>3.4</v>
      </c>
      <c r="I34248" s="2">
        <v>2.4</v>
      </c>
    </row>
    <row r="34249" spans="2:9">
      <c r="B34249" s="2" t="s">
        <v>31871</v>
      </c>
      <c r="C34249" s="2" t="s">
        <v>31830</v>
      </c>
      <c r="D34249" s="2" t="s">
        <v>55</v>
      </c>
      <c r="E34249" s="2" t="str">
        <f>SpeciesCobenefits[[#This Row],[County]]&amp;SpeciesCobenefits[[#This Row],[Species Riparian QM]]</f>
        <v>MarinQuercus (other)</v>
      </c>
      <c r="F34249" s="2">
        <v>86</v>
      </c>
      <c r="G34249" s="2">
        <v>18.2</v>
      </c>
      <c r="H34249" s="2">
        <v>2.5</v>
      </c>
      <c r="I34249" s="2">
        <v>1.4</v>
      </c>
    </row>
    <row r="34250" spans="2:9">
      <c r="B34250" s="2" t="s">
        <v>31871</v>
      </c>
      <c r="C34250" s="2" t="s">
        <v>31832</v>
      </c>
      <c r="D34250" s="2" t="s">
        <v>53</v>
      </c>
      <c r="E34250" s="2" t="str">
        <f>SpeciesCobenefits[[#This Row],[County]]&amp;SpeciesCobenefits[[#This Row],[Species Riparian QM]]</f>
        <v>MarinQuercus lobata</v>
      </c>
      <c r="F34250" s="2">
        <v>112.8</v>
      </c>
      <c r="G34250" s="2">
        <v>24</v>
      </c>
      <c r="H34250" s="2">
        <v>3.2</v>
      </c>
      <c r="I34250" s="2">
        <v>1.9</v>
      </c>
    </row>
    <row r="34251" spans="2:9">
      <c r="B34251" s="2" t="s">
        <v>31871</v>
      </c>
      <c r="C34251" s="2" t="s">
        <v>31834</v>
      </c>
      <c r="D34251" s="2" t="s">
        <v>54</v>
      </c>
      <c r="E34251" s="2" t="str">
        <f>SpeciesCobenefits[[#This Row],[County]]&amp;SpeciesCobenefits[[#This Row],[Species Riparian QM]]</f>
        <v>MarinQuercus agrifolia</v>
      </c>
      <c r="F34251" s="2">
        <v>87.5</v>
      </c>
      <c r="G34251" s="2">
        <v>20.8</v>
      </c>
      <c r="H34251" s="2">
        <v>2.6</v>
      </c>
      <c r="I34251" s="2">
        <v>2.4</v>
      </c>
    </row>
    <row r="34252" spans="2:9">
      <c r="B34252" s="2" t="s">
        <v>31871</v>
      </c>
      <c r="C34252" s="2" t="s">
        <v>31836</v>
      </c>
      <c r="D34252" s="2" t="s">
        <v>31911</v>
      </c>
      <c r="E34252" s="2" t="str">
        <f>SpeciesCobenefits[[#This Row],[County]]&amp;SpeciesCobenefits[[#This Row],[Species Riparian QM]]</f>
        <v xml:space="preserve">MarinLaurus nobilis </v>
      </c>
      <c r="F34252" s="2">
        <v>78.900000000000006</v>
      </c>
      <c r="G34252" s="2">
        <v>18.5</v>
      </c>
      <c r="H34252" s="2">
        <v>2.4</v>
      </c>
      <c r="I34252" s="2">
        <v>2</v>
      </c>
    </row>
    <row r="34253" spans="2:9">
      <c r="B34253" s="2" t="s">
        <v>31871</v>
      </c>
      <c r="C34253" s="2" t="s">
        <v>31838</v>
      </c>
      <c r="D34253" s="2" t="s">
        <v>43</v>
      </c>
      <c r="E34253" s="2" t="str">
        <f>SpeciesCobenefits[[#This Row],[County]]&amp;SpeciesCobenefits[[#This Row],[Species Riparian QM]]</f>
        <v>MarinGarrya elliptica</v>
      </c>
      <c r="F34253" s="2">
        <v>71.599999999999994</v>
      </c>
      <c r="G34253" s="2">
        <v>16.7</v>
      </c>
      <c r="H34253" s="2">
        <v>2.2000000000000002</v>
      </c>
      <c r="I34253" s="2">
        <v>1.7</v>
      </c>
    </row>
    <row r="34254" spans="2:9">
      <c r="B34254" s="2" t="s">
        <v>31871</v>
      </c>
      <c r="C34254" s="2" t="s">
        <v>31839</v>
      </c>
      <c r="D34254" s="2" t="s">
        <v>50</v>
      </c>
      <c r="E34254" s="2" t="str">
        <f>SpeciesCobenefits[[#This Row],[County]]&amp;SpeciesCobenefits[[#This Row],[Species Riparian QM]]</f>
        <v>MarinPlatanus racemosa</v>
      </c>
      <c r="F34254" s="2">
        <v>98.8</v>
      </c>
      <c r="G34254" s="2">
        <v>21.5</v>
      </c>
      <c r="H34254" s="2">
        <v>2.8</v>
      </c>
      <c r="I34254" s="2">
        <v>2</v>
      </c>
    </row>
    <row r="34255" spans="2:9">
      <c r="B34255" s="2" t="s">
        <v>31871</v>
      </c>
      <c r="C34255" s="2" t="s">
        <v>31842</v>
      </c>
      <c r="D34255" s="2" t="s">
        <v>63</v>
      </c>
      <c r="E34255" s="2" t="str">
        <f>SpeciesCobenefits[[#This Row],[County]]&amp;SpeciesCobenefits[[#This Row],[Species Riparian QM]]</f>
        <v>MarinSalix (other)</v>
      </c>
      <c r="F34255" s="2">
        <v>70.900000000000006</v>
      </c>
      <c r="G34255" s="2">
        <v>15.1</v>
      </c>
      <c r="H34255" s="2">
        <v>2</v>
      </c>
      <c r="I34255" s="2">
        <v>1.2</v>
      </c>
    </row>
    <row r="34256" spans="2:9">
      <c r="B34256" s="2" t="s">
        <v>31871</v>
      </c>
      <c r="C34256" s="2" t="s">
        <v>31844</v>
      </c>
      <c r="D34256" s="2" t="s">
        <v>31914</v>
      </c>
      <c r="E34256" s="2" t="str">
        <f>SpeciesCobenefits[[#This Row],[County]]&amp;SpeciesCobenefits[[#This Row],[Species Riparian QM]]</f>
        <v xml:space="preserve">MarinSalix lasiolepis </v>
      </c>
      <c r="F34256" s="2">
        <v>92.9</v>
      </c>
      <c r="G34256" s="2">
        <v>19.899999999999999</v>
      </c>
      <c r="H34256" s="2">
        <v>2.6</v>
      </c>
      <c r="I34256" s="2">
        <v>1.6</v>
      </c>
    </row>
    <row r="34257" spans="2:9">
      <c r="B34257" s="2" t="s">
        <v>31871</v>
      </c>
      <c r="C34257" s="2" t="s">
        <v>31845</v>
      </c>
      <c r="D34257" s="2" t="s">
        <v>62</v>
      </c>
      <c r="E34257" s="2" t="str">
        <f>SpeciesCobenefits[[#This Row],[County]]&amp;SpeciesCobenefits[[#This Row],[Species Riparian QM]]</f>
        <v>MarinSalix lucida</v>
      </c>
      <c r="F34257" s="2">
        <v>92.9</v>
      </c>
      <c r="G34257" s="2">
        <v>19.899999999999999</v>
      </c>
      <c r="H34257" s="2">
        <v>2.6</v>
      </c>
      <c r="I34257" s="2">
        <v>1.6</v>
      </c>
    </row>
    <row r="34258" spans="2:9">
      <c r="B34258" s="2" t="s">
        <v>31872</v>
      </c>
      <c r="C34258" s="2" t="s">
        <v>31808</v>
      </c>
      <c r="D34258" s="2" t="s">
        <v>31910</v>
      </c>
      <c r="E34258" s="2" t="str">
        <f>SpeciesCobenefits[[#This Row],[County]]&amp;SpeciesCobenefits[[#This Row],[Species Riparian QM]]</f>
        <v xml:space="preserve">MariposaAlnus rhombifolia </v>
      </c>
      <c r="F34258" s="2">
        <v>156.9</v>
      </c>
      <c r="G34258" s="2">
        <v>10.8</v>
      </c>
      <c r="H34258" s="2">
        <v>3.2</v>
      </c>
      <c r="I34258" s="2">
        <v>1.9</v>
      </c>
    </row>
    <row r="34259" spans="2:9">
      <c r="B34259" s="2" t="s">
        <v>31872</v>
      </c>
      <c r="C34259" s="2" t="s">
        <v>31811</v>
      </c>
      <c r="D34259" s="2" t="s">
        <v>34</v>
      </c>
      <c r="E34259" s="2" t="str">
        <f>SpeciesCobenefits[[#This Row],[County]]&amp;SpeciesCobenefits[[#This Row],[Species Riparian QM]]</f>
        <v>MariposaAcer negundo</v>
      </c>
      <c r="F34259" s="2">
        <v>145</v>
      </c>
      <c r="G34259" s="2">
        <v>10</v>
      </c>
      <c r="H34259" s="2">
        <v>3</v>
      </c>
      <c r="I34259" s="2">
        <v>1.9</v>
      </c>
    </row>
    <row r="34260" spans="2:9">
      <c r="B34260" s="2" t="s">
        <v>31872</v>
      </c>
      <c r="C34260" s="2" t="s">
        <v>31817</v>
      </c>
      <c r="D34260" s="2" t="s">
        <v>52</v>
      </c>
      <c r="E34260" s="2" t="str">
        <f>SpeciesCobenefits[[#This Row],[County]]&amp;SpeciesCobenefits[[#This Row],[Species Riparian QM]]</f>
        <v>MariposaPopulus (other)</v>
      </c>
      <c r="F34260" s="2">
        <v>43.1</v>
      </c>
      <c r="G34260" s="2">
        <v>3</v>
      </c>
      <c r="H34260" s="2">
        <v>0.9</v>
      </c>
      <c r="I34260" s="2">
        <v>0.5</v>
      </c>
    </row>
    <row r="34261" spans="2:9">
      <c r="B34261" s="2" t="s">
        <v>31872</v>
      </c>
      <c r="C34261" s="2" t="s">
        <v>31828</v>
      </c>
      <c r="D34261" s="2" t="s">
        <v>35</v>
      </c>
      <c r="E34261" s="2" t="str">
        <f>SpeciesCobenefits[[#This Row],[County]]&amp;SpeciesCobenefits[[#This Row],[Species Riparian QM]]</f>
        <v>MariposaAcer (other)</v>
      </c>
      <c r="F34261" s="2">
        <v>137.69999999999999</v>
      </c>
      <c r="G34261" s="2">
        <v>9.5</v>
      </c>
      <c r="H34261" s="2">
        <v>2.8</v>
      </c>
      <c r="I34261" s="2">
        <v>1.8</v>
      </c>
    </row>
    <row r="34262" spans="2:9">
      <c r="B34262" s="2" t="s">
        <v>31872</v>
      </c>
      <c r="C34262" s="2" t="s">
        <v>31830</v>
      </c>
      <c r="D34262" s="2" t="s">
        <v>55</v>
      </c>
      <c r="E34262" s="2" t="str">
        <f>SpeciesCobenefits[[#This Row],[County]]&amp;SpeciesCobenefits[[#This Row],[Species Riparian QM]]</f>
        <v>MariposaQuercus (other)</v>
      </c>
      <c r="F34262" s="2">
        <v>93.5</v>
      </c>
      <c r="G34262" s="2">
        <v>6.4</v>
      </c>
      <c r="H34262" s="2">
        <v>1.9</v>
      </c>
      <c r="I34262" s="2">
        <v>1</v>
      </c>
    </row>
    <row r="34263" spans="2:9">
      <c r="B34263" s="2" t="s">
        <v>31872</v>
      </c>
      <c r="C34263" s="2" t="s">
        <v>31832</v>
      </c>
      <c r="D34263" s="2" t="s">
        <v>53</v>
      </c>
      <c r="E34263" s="2" t="str">
        <f>SpeciesCobenefits[[#This Row],[County]]&amp;SpeciesCobenefits[[#This Row],[Species Riparian QM]]</f>
        <v>MariposaQuercus lobata</v>
      </c>
      <c r="F34263" s="2">
        <v>119.8</v>
      </c>
      <c r="G34263" s="2">
        <v>8.1999999999999993</v>
      </c>
      <c r="H34263" s="2">
        <v>2.5</v>
      </c>
      <c r="I34263" s="2">
        <v>1.4</v>
      </c>
    </row>
    <row r="34264" spans="2:9">
      <c r="B34264" s="2" t="s">
        <v>31872</v>
      </c>
      <c r="C34264" s="2" t="s">
        <v>31834</v>
      </c>
      <c r="D34264" s="2" t="s">
        <v>54</v>
      </c>
      <c r="E34264" s="2" t="str">
        <f>SpeciesCobenefits[[#This Row],[County]]&amp;SpeciesCobenefits[[#This Row],[Species Riparian QM]]</f>
        <v>MariposaQuercus agrifolia</v>
      </c>
      <c r="F34264" s="2">
        <v>142</v>
      </c>
      <c r="G34264" s="2">
        <v>10.7</v>
      </c>
      <c r="H34264" s="2">
        <v>2.2999999999999998</v>
      </c>
      <c r="I34264" s="2">
        <v>3.2</v>
      </c>
    </row>
    <row r="34265" spans="2:9">
      <c r="B34265" s="2" t="s">
        <v>31872</v>
      </c>
      <c r="C34265" s="2" t="s">
        <v>31836</v>
      </c>
      <c r="D34265" s="2" t="s">
        <v>31911</v>
      </c>
      <c r="E34265" s="2" t="str">
        <f>SpeciesCobenefits[[#This Row],[County]]&amp;SpeciesCobenefits[[#This Row],[Species Riparian QM]]</f>
        <v xml:space="preserve">MariposaLaurus nobilis </v>
      </c>
      <c r="F34265" s="2">
        <v>127.1</v>
      </c>
      <c r="G34265" s="2">
        <v>9.5</v>
      </c>
      <c r="H34265" s="2">
        <v>2.1</v>
      </c>
      <c r="I34265" s="2">
        <v>2.6</v>
      </c>
    </row>
    <row r="34266" spans="2:9">
      <c r="B34266" s="2" t="s">
        <v>31872</v>
      </c>
      <c r="C34266" s="2" t="s">
        <v>31841</v>
      </c>
      <c r="D34266" s="2" t="s">
        <v>31912</v>
      </c>
      <c r="E34266" s="2" t="str">
        <f>SpeciesCobenefits[[#This Row],[County]]&amp;SpeciesCobenefits[[#This Row],[Species Riparian QM]]</f>
        <v xml:space="preserve">MariposaJuglans (sp) </v>
      </c>
      <c r="F34266" s="2">
        <v>136.19999999999999</v>
      </c>
      <c r="G34266" s="2">
        <v>9.4</v>
      </c>
      <c r="H34266" s="2">
        <v>2.8</v>
      </c>
      <c r="I34266" s="2">
        <v>1.8</v>
      </c>
    </row>
    <row r="34267" spans="2:9">
      <c r="B34267" s="2" t="s">
        <v>31872</v>
      </c>
      <c r="C34267" s="2" t="s">
        <v>31842</v>
      </c>
      <c r="D34267" s="2" t="s">
        <v>63</v>
      </c>
      <c r="E34267" s="2" t="str">
        <f>SpeciesCobenefits[[#This Row],[County]]&amp;SpeciesCobenefits[[#This Row],[Species Riparian QM]]</f>
        <v>MariposaSalix (other)</v>
      </c>
      <c r="F34267" s="2">
        <v>76.900000000000006</v>
      </c>
      <c r="G34267" s="2">
        <v>5.3</v>
      </c>
      <c r="H34267" s="2">
        <v>1.6</v>
      </c>
      <c r="I34267" s="2">
        <v>0.9</v>
      </c>
    </row>
    <row r="34268" spans="2:9">
      <c r="B34268" s="2" t="s">
        <v>31873</v>
      </c>
      <c r="C34268" s="2" t="s">
        <v>31808</v>
      </c>
      <c r="D34268" s="2" t="s">
        <v>31910</v>
      </c>
      <c r="E34268" s="2" t="str">
        <f>SpeciesCobenefits[[#This Row],[County]]&amp;SpeciesCobenefits[[#This Row],[Species Riparian QM]]</f>
        <v xml:space="preserve">MendocinoAlnus rhombifolia </v>
      </c>
      <c r="F34268" s="2">
        <v>58.8</v>
      </c>
      <c r="G34268" s="2">
        <v>3.7</v>
      </c>
      <c r="H34268" s="2">
        <v>0</v>
      </c>
      <c r="I34268" s="2">
        <v>0.3</v>
      </c>
    </row>
    <row r="34269" spans="2:9">
      <c r="B34269" s="2" t="s">
        <v>31873</v>
      </c>
      <c r="C34269" s="2" t="s">
        <v>31811</v>
      </c>
      <c r="D34269" s="2" t="s">
        <v>34</v>
      </c>
      <c r="E34269" s="2" t="str">
        <f>SpeciesCobenefits[[#This Row],[County]]&amp;SpeciesCobenefits[[#This Row],[Species Riparian QM]]</f>
        <v>MendocinoAcer negundo</v>
      </c>
      <c r="F34269" s="2">
        <v>52</v>
      </c>
      <c r="G34269" s="2">
        <v>3.3</v>
      </c>
      <c r="H34269" s="2">
        <v>0</v>
      </c>
      <c r="I34269" s="2">
        <v>0.3</v>
      </c>
    </row>
    <row r="34270" spans="2:9">
      <c r="B34270" s="2" t="s">
        <v>31873</v>
      </c>
      <c r="C34270" s="2" t="s">
        <v>31817</v>
      </c>
      <c r="D34270" s="2" t="s">
        <v>52</v>
      </c>
      <c r="E34270" s="2" t="str">
        <f>SpeciesCobenefits[[#This Row],[County]]&amp;SpeciesCobenefits[[#This Row],[Species Riparian QM]]</f>
        <v>MendocinoPopulus (other)</v>
      </c>
      <c r="F34270" s="2">
        <v>15.3</v>
      </c>
      <c r="G34270" s="2">
        <v>1</v>
      </c>
      <c r="H34270" s="2">
        <v>0</v>
      </c>
      <c r="I34270" s="2">
        <v>0.1</v>
      </c>
    </row>
    <row r="34271" spans="2:9">
      <c r="B34271" s="2" t="s">
        <v>31873</v>
      </c>
      <c r="C34271" s="2" t="s">
        <v>31828</v>
      </c>
      <c r="D34271" s="2" t="s">
        <v>35</v>
      </c>
      <c r="E34271" s="2" t="str">
        <f>SpeciesCobenefits[[#This Row],[County]]&amp;SpeciesCobenefits[[#This Row],[Species Riparian QM]]</f>
        <v>MendocinoAcer (other)</v>
      </c>
      <c r="F34271" s="2">
        <v>51.6</v>
      </c>
      <c r="G34271" s="2">
        <v>3.2</v>
      </c>
      <c r="H34271" s="2">
        <v>0</v>
      </c>
      <c r="I34271" s="2">
        <v>0.3</v>
      </c>
    </row>
    <row r="34272" spans="2:9">
      <c r="B34272" s="2" t="s">
        <v>31873</v>
      </c>
      <c r="C34272" s="2" t="s">
        <v>31830</v>
      </c>
      <c r="D34272" s="2" t="s">
        <v>55</v>
      </c>
      <c r="E34272" s="2" t="str">
        <f>SpeciesCobenefits[[#This Row],[County]]&amp;SpeciesCobenefits[[#This Row],[Species Riparian QM]]</f>
        <v>MendocinoQuercus (other)</v>
      </c>
      <c r="F34272" s="2">
        <v>35.5</v>
      </c>
      <c r="G34272" s="2">
        <v>2.2000000000000002</v>
      </c>
      <c r="H34272" s="2">
        <v>0</v>
      </c>
      <c r="I34272" s="2">
        <v>0.2</v>
      </c>
    </row>
    <row r="34273" spans="2:9">
      <c r="B34273" s="2" t="s">
        <v>31873</v>
      </c>
      <c r="C34273" s="2" t="s">
        <v>31832</v>
      </c>
      <c r="D34273" s="2" t="s">
        <v>53</v>
      </c>
      <c r="E34273" s="2" t="str">
        <f>SpeciesCobenefits[[#This Row],[County]]&amp;SpeciesCobenefits[[#This Row],[Species Riparian QM]]</f>
        <v>MendocinoQuercus lobata</v>
      </c>
      <c r="F34273" s="2">
        <v>43</v>
      </c>
      <c r="G34273" s="2">
        <v>2.7</v>
      </c>
      <c r="H34273" s="2">
        <v>0</v>
      </c>
      <c r="I34273" s="2">
        <v>0.2</v>
      </c>
    </row>
    <row r="34274" spans="2:9">
      <c r="B34274" s="2" t="s">
        <v>31873</v>
      </c>
      <c r="C34274" s="2" t="s">
        <v>31834</v>
      </c>
      <c r="D34274" s="2" t="s">
        <v>54</v>
      </c>
      <c r="E34274" s="2" t="str">
        <f>SpeciesCobenefits[[#This Row],[County]]&amp;SpeciesCobenefits[[#This Row],[Species Riparian QM]]</f>
        <v>MendocinoQuercus agrifolia</v>
      </c>
      <c r="F34274" s="2">
        <v>57.8</v>
      </c>
      <c r="G34274" s="2">
        <v>5.6</v>
      </c>
      <c r="H34274" s="2">
        <v>0.1</v>
      </c>
      <c r="I34274" s="2">
        <v>1</v>
      </c>
    </row>
    <row r="34275" spans="2:9">
      <c r="B34275" s="2" t="s">
        <v>31873</v>
      </c>
      <c r="C34275" s="2" t="s">
        <v>31836</v>
      </c>
      <c r="D34275" s="2" t="s">
        <v>31911</v>
      </c>
      <c r="E34275" s="2" t="str">
        <f>SpeciesCobenefits[[#This Row],[County]]&amp;SpeciesCobenefits[[#This Row],[Species Riparian QM]]</f>
        <v xml:space="preserve">MendocinoLaurus nobilis </v>
      </c>
      <c r="F34275" s="2">
        <v>52.3</v>
      </c>
      <c r="G34275" s="2">
        <v>5.0999999999999996</v>
      </c>
      <c r="H34275" s="2">
        <v>0.1</v>
      </c>
      <c r="I34275" s="2">
        <v>0.9</v>
      </c>
    </row>
    <row r="34276" spans="2:9">
      <c r="B34276" s="2" t="s">
        <v>31873</v>
      </c>
      <c r="C34276" s="2" t="s">
        <v>31841</v>
      </c>
      <c r="D34276" s="2" t="s">
        <v>31912</v>
      </c>
      <c r="E34276" s="2" t="str">
        <f>SpeciesCobenefits[[#This Row],[County]]&amp;SpeciesCobenefits[[#This Row],[Species Riparian QM]]</f>
        <v xml:space="preserve">MendocinoJuglans (sp) </v>
      </c>
      <c r="F34276" s="2">
        <v>52.2</v>
      </c>
      <c r="G34276" s="2">
        <v>3.3</v>
      </c>
      <c r="H34276" s="2">
        <v>0</v>
      </c>
      <c r="I34276" s="2">
        <v>0.3</v>
      </c>
    </row>
    <row r="34277" spans="2:9">
      <c r="B34277" s="2" t="s">
        <v>31873</v>
      </c>
      <c r="C34277" s="2" t="s">
        <v>31842</v>
      </c>
      <c r="D34277" s="2" t="s">
        <v>63</v>
      </c>
      <c r="E34277" s="2" t="str">
        <f>SpeciesCobenefits[[#This Row],[County]]&amp;SpeciesCobenefits[[#This Row],[Species Riparian QM]]</f>
        <v>MendocinoSalix (other)</v>
      </c>
      <c r="F34277" s="2">
        <v>28.2</v>
      </c>
      <c r="G34277" s="2">
        <v>1.8</v>
      </c>
      <c r="H34277" s="2">
        <v>0</v>
      </c>
      <c r="I34277" s="2">
        <v>0.1</v>
      </c>
    </row>
    <row r="34278" spans="2:9">
      <c r="B34278" s="2" t="s">
        <v>31874</v>
      </c>
      <c r="C34278" s="2" t="s">
        <v>31808</v>
      </c>
      <c r="D34278" s="2" t="s">
        <v>31910</v>
      </c>
      <c r="E34278" s="2" t="str">
        <f>SpeciesCobenefits[[#This Row],[County]]&amp;SpeciesCobenefits[[#This Row],[Species Riparian QM]]</f>
        <v xml:space="preserve">MercedAlnus rhombifolia </v>
      </c>
      <c r="F34278" s="2">
        <v>180.1</v>
      </c>
      <c r="G34278" s="2">
        <v>13.8</v>
      </c>
      <c r="H34278" s="2">
        <v>4.0999999999999996</v>
      </c>
      <c r="I34278" s="2">
        <v>1.7</v>
      </c>
    </row>
    <row r="34279" spans="2:9">
      <c r="B34279" s="2" t="s">
        <v>31874</v>
      </c>
      <c r="C34279" s="2" t="s">
        <v>31811</v>
      </c>
      <c r="D34279" s="2" t="s">
        <v>34</v>
      </c>
      <c r="E34279" s="2" t="str">
        <f>SpeciesCobenefits[[#This Row],[County]]&amp;SpeciesCobenefits[[#This Row],[Species Riparian QM]]</f>
        <v>MercedAcer negundo</v>
      </c>
      <c r="F34279" s="2">
        <v>171.7</v>
      </c>
      <c r="G34279" s="2">
        <v>13.2</v>
      </c>
      <c r="H34279" s="2">
        <v>3.9</v>
      </c>
      <c r="I34279" s="2">
        <v>1.7</v>
      </c>
    </row>
    <row r="34280" spans="2:9">
      <c r="B34280" s="2" t="s">
        <v>31874</v>
      </c>
      <c r="C34280" s="2" t="s">
        <v>31817</v>
      </c>
      <c r="D34280" s="2" t="s">
        <v>52</v>
      </c>
      <c r="E34280" s="2" t="str">
        <f>SpeciesCobenefits[[#This Row],[County]]&amp;SpeciesCobenefits[[#This Row],[Species Riparian QM]]</f>
        <v>MercedPopulus (other)</v>
      </c>
      <c r="F34280" s="2">
        <v>52.2</v>
      </c>
      <c r="G34280" s="2">
        <v>4</v>
      </c>
      <c r="H34280" s="2">
        <v>1.2</v>
      </c>
      <c r="I34280" s="2">
        <v>0.5</v>
      </c>
    </row>
    <row r="34281" spans="2:9">
      <c r="B34281" s="2" t="s">
        <v>31874</v>
      </c>
      <c r="C34281" s="2" t="s">
        <v>31828</v>
      </c>
      <c r="D34281" s="2" t="s">
        <v>35</v>
      </c>
      <c r="E34281" s="2" t="str">
        <f>SpeciesCobenefits[[#This Row],[County]]&amp;SpeciesCobenefits[[#This Row],[Species Riparian QM]]</f>
        <v>MercedAcer (other)</v>
      </c>
      <c r="F34281" s="2">
        <v>159.19999999999999</v>
      </c>
      <c r="G34281" s="2">
        <v>12.2</v>
      </c>
      <c r="H34281" s="2">
        <v>3.6</v>
      </c>
      <c r="I34281" s="2">
        <v>1.6</v>
      </c>
    </row>
    <row r="34282" spans="2:9">
      <c r="B34282" s="2" t="s">
        <v>31874</v>
      </c>
      <c r="C34282" s="2" t="s">
        <v>31830</v>
      </c>
      <c r="D34282" s="2" t="s">
        <v>55</v>
      </c>
      <c r="E34282" s="2" t="str">
        <f>SpeciesCobenefits[[#This Row],[County]]&amp;SpeciesCobenefits[[#This Row],[Species Riparian QM]]</f>
        <v>MercedQuercus (other)</v>
      </c>
      <c r="F34282" s="2">
        <v>108.6</v>
      </c>
      <c r="G34282" s="2">
        <v>8.3000000000000007</v>
      </c>
      <c r="H34282" s="2">
        <v>2.5</v>
      </c>
      <c r="I34282" s="2">
        <v>0.9</v>
      </c>
    </row>
    <row r="34283" spans="2:9">
      <c r="B34283" s="2" t="s">
        <v>31874</v>
      </c>
      <c r="C34283" s="2" t="s">
        <v>31832</v>
      </c>
      <c r="D34283" s="2" t="s">
        <v>53</v>
      </c>
      <c r="E34283" s="2" t="str">
        <f>SpeciesCobenefits[[#This Row],[County]]&amp;SpeciesCobenefits[[#This Row],[Species Riparian QM]]</f>
        <v>MercedQuercus lobata</v>
      </c>
      <c r="F34283" s="2">
        <v>143.69999999999999</v>
      </c>
      <c r="G34283" s="2">
        <v>11</v>
      </c>
      <c r="H34283" s="2">
        <v>3.3</v>
      </c>
      <c r="I34283" s="2">
        <v>1.3</v>
      </c>
    </row>
    <row r="34284" spans="2:9">
      <c r="B34284" s="2" t="s">
        <v>31874</v>
      </c>
      <c r="C34284" s="2" t="s">
        <v>31834</v>
      </c>
      <c r="D34284" s="2" t="s">
        <v>54</v>
      </c>
      <c r="E34284" s="2" t="str">
        <f>SpeciesCobenefits[[#This Row],[County]]&amp;SpeciesCobenefits[[#This Row],[Species Riparian QM]]</f>
        <v>MercedQuercus agrifolia</v>
      </c>
      <c r="F34284" s="2">
        <v>129.4</v>
      </c>
      <c r="G34284" s="2">
        <v>12.3</v>
      </c>
      <c r="H34284" s="2">
        <v>2.7</v>
      </c>
      <c r="I34284" s="2">
        <v>3.6</v>
      </c>
    </row>
    <row r="34285" spans="2:9">
      <c r="B34285" s="2" t="s">
        <v>31874</v>
      </c>
      <c r="C34285" s="2" t="s">
        <v>31836</v>
      </c>
      <c r="D34285" s="2" t="s">
        <v>31911</v>
      </c>
      <c r="E34285" s="2" t="str">
        <f>SpeciesCobenefits[[#This Row],[County]]&amp;SpeciesCobenefits[[#This Row],[Species Riparian QM]]</f>
        <v xml:space="preserve">MercedLaurus nobilis </v>
      </c>
      <c r="F34285" s="2">
        <v>115.1</v>
      </c>
      <c r="G34285" s="2">
        <v>10.9</v>
      </c>
      <c r="H34285" s="2">
        <v>2.4</v>
      </c>
      <c r="I34285" s="2">
        <v>3</v>
      </c>
    </row>
    <row r="34286" spans="2:9">
      <c r="B34286" s="2" t="s">
        <v>31874</v>
      </c>
      <c r="C34286" s="2" t="s">
        <v>31841</v>
      </c>
      <c r="D34286" s="2" t="s">
        <v>31912</v>
      </c>
      <c r="E34286" s="2" t="str">
        <f>SpeciesCobenefits[[#This Row],[County]]&amp;SpeciesCobenefits[[#This Row],[Species Riparian QM]]</f>
        <v xml:space="preserve">MercedJuglans (sp) </v>
      </c>
      <c r="F34286" s="2">
        <v>155.6</v>
      </c>
      <c r="G34286" s="2">
        <v>12</v>
      </c>
      <c r="H34286" s="2">
        <v>3.5</v>
      </c>
      <c r="I34286" s="2">
        <v>1.6</v>
      </c>
    </row>
    <row r="34287" spans="2:9">
      <c r="B34287" s="2" t="s">
        <v>31874</v>
      </c>
      <c r="C34287" s="2" t="s">
        <v>31842</v>
      </c>
      <c r="D34287" s="2" t="s">
        <v>63</v>
      </c>
      <c r="E34287" s="2" t="str">
        <f>SpeciesCobenefits[[#This Row],[County]]&amp;SpeciesCobenefits[[#This Row],[Species Riparian QM]]</f>
        <v>MercedSalix (other)</v>
      </c>
      <c r="F34287" s="2">
        <v>90.1</v>
      </c>
      <c r="G34287" s="2">
        <v>6.9</v>
      </c>
      <c r="H34287" s="2">
        <v>2.1</v>
      </c>
      <c r="I34287" s="2">
        <v>0.8</v>
      </c>
    </row>
    <row r="34288" spans="2:9">
      <c r="B34288" s="2" t="s">
        <v>31875</v>
      </c>
      <c r="C34288" s="2" t="s">
        <v>31811</v>
      </c>
      <c r="D34288" s="2" t="s">
        <v>34</v>
      </c>
      <c r="E34288" s="2" t="str">
        <f>SpeciesCobenefits[[#This Row],[County]]&amp;SpeciesCobenefits[[#This Row],[Species Riparian QM]]</f>
        <v>ModocAcer negundo</v>
      </c>
      <c r="F34288" s="2">
        <v>24.9</v>
      </c>
      <c r="G34288" s="2">
        <v>1.9</v>
      </c>
      <c r="H34288" s="2">
        <v>0.3</v>
      </c>
      <c r="I34288" s="2">
        <v>0.5</v>
      </c>
    </row>
    <row r="34289" spans="2:9">
      <c r="B34289" s="2" t="s">
        <v>31875</v>
      </c>
      <c r="C34289" s="2" t="s">
        <v>31817</v>
      </c>
      <c r="D34289" s="2" t="s">
        <v>52</v>
      </c>
      <c r="E34289" s="2" t="str">
        <f>SpeciesCobenefits[[#This Row],[County]]&amp;SpeciesCobenefits[[#This Row],[Species Riparian QM]]</f>
        <v>ModocPopulus (other)</v>
      </c>
      <c r="F34289" s="2">
        <v>7.2</v>
      </c>
      <c r="G34289" s="2">
        <v>0.6</v>
      </c>
      <c r="H34289" s="2">
        <v>0.1</v>
      </c>
      <c r="I34289" s="2">
        <v>0.1</v>
      </c>
    </row>
    <row r="34290" spans="2:9">
      <c r="B34290" s="2" t="s">
        <v>31875</v>
      </c>
      <c r="C34290" s="2" t="s">
        <v>31819</v>
      </c>
      <c r="D34290" s="2" t="s">
        <v>51</v>
      </c>
      <c r="E34290" s="2" t="str">
        <f>SpeciesCobenefits[[#This Row],[County]]&amp;SpeciesCobenefits[[#This Row],[Species Riparian QM]]</f>
        <v>ModocPopulus fremontii</v>
      </c>
      <c r="F34290" s="2">
        <v>8.4</v>
      </c>
      <c r="G34290" s="2">
        <v>0.7</v>
      </c>
      <c r="H34290" s="2">
        <v>0.1</v>
      </c>
      <c r="I34290" s="2">
        <v>0.2</v>
      </c>
    </row>
    <row r="34291" spans="2:9">
      <c r="B34291" s="2" t="s">
        <v>31875</v>
      </c>
      <c r="C34291" s="2" t="s">
        <v>31821</v>
      </c>
      <c r="D34291" s="2" t="s">
        <v>52</v>
      </c>
      <c r="E34291" s="2" t="str">
        <f>SpeciesCobenefits[[#This Row],[County]]&amp;SpeciesCobenefits[[#This Row],[Species Riparian QM]]</f>
        <v>ModocPopulus (other)</v>
      </c>
      <c r="F34291" s="2">
        <v>7.2</v>
      </c>
      <c r="G34291" s="2">
        <v>0.6</v>
      </c>
      <c r="H34291" s="2">
        <v>0.1</v>
      </c>
      <c r="I34291" s="2">
        <v>0.1</v>
      </c>
    </row>
    <row r="34292" spans="2:9">
      <c r="B34292" s="2" t="s">
        <v>31875</v>
      </c>
      <c r="C34292" s="2" t="s">
        <v>31823</v>
      </c>
      <c r="D34292" s="2" t="s">
        <v>52</v>
      </c>
      <c r="E34292" s="2" t="str">
        <f>SpeciesCobenefits[[#This Row],[County]]&amp;SpeciesCobenefits[[#This Row],[Species Riparian QM]]</f>
        <v>ModocPopulus (other)</v>
      </c>
      <c r="F34292" s="2">
        <v>8.4</v>
      </c>
      <c r="G34292" s="2">
        <v>0.7</v>
      </c>
      <c r="H34292" s="2">
        <v>0.1</v>
      </c>
      <c r="I34292" s="2">
        <v>0.2</v>
      </c>
    </row>
    <row r="34293" spans="2:9">
      <c r="B34293" s="2" t="s">
        <v>31875</v>
      </c>
      <c r="C34293" s="2" t="s">
        <v>31825</v>
      </c>
      <c r="D34293" s="2" t="s">
        <v>52</v>
      </c>
      <c r="E34293" s="2" t="str">
        <f>SpeciesCobenefits[[#This Row],[County]]&amp;SpeciesCobenefits[[#This Row],[Species Riparian QM]]</f>
        <v>ModocPopulus (other)</v>
      </c>
      <c r="F34293" s="2">
        <v>8.4</v>
      </c>
      <c r="G34293" s="2">
        <v>0.7</v>
      </c>
      <c r="H34293" s="2">
        <v>0.1</v>
      </c>
      <c r="I34293" s="2">
        <v>0.2</v>
      </c>
    </row>
    <row r="34294" spans="2:9">
      <c r="B34294" s="2" t="s">
        <v>31875</v>
      </c>
      <c r="C34294" s="2" t="s">
        <v>31828</v>
      </c>
      <c r="D34294" s="2" t="s">
        <v>35</v>
      </c>
      <c r="E34294" s="2" t="str">
        <f>SpeciesCobenefits[[#This Row],[County]]&amp;SpeciesCobenefits[[#This Row],[Species Riparian QM]]</f>
        <v>ModocAcer (other)</v>
      </c>
      <c r="F34294" s="2">
        <v>26</v>
      </c>
      <c r="G34294" s="2">
        <v>2</v>
      </c>
      <c r="H34294" s="2">
        <v>0.3</v>
      </c>
      <c r="I34294" s="2">
        <v>0.5</v>
      </c>
    </row>
    <row r="34295" spans="2:9">
      <c r="B34295" s="2" t="s">
        <v>31875</v>
      </c>
      <c r="C34295" s="2" t="s">
        <v>31830</v>
      </c>
      <c r="D34295" s="2" t="s">
        <v>55</v>
      </c>
      <c r="E34295" s="2" t="str">
        <f>SpeciesCobenefits[[#This Row],[County]]&amp;SpeciesCobenefits[[#This Row],[Species Riparian QM]]</f>
        <v>ModocQuercus (other)</v>
      </c>
      <c r="F34295" s="2">
        <v>17.3</v>
      </c>
      <c r="G34295" s="2">
        <v>1.4</v>
      </c>
      <c r="H34295" s="2">
        <v>0.2</v>
      </c>
      <c r="I34295" s="2">
        <v>0.3</v>
      </c>
    </row>
    <row r="34296" spans="2:9">
      <c r="B34296" s="2" t="s">
        <v>31875</v>
      </c>
      <c r="C34296" s="2" t="s">
        <v>31842</v>
      </c>
      <c r="D34296" s="2" t="s">
        <v>63</v>
      </c>
      <c r="E34296" s="2" t="str">
        <f>SpeciesCobenefits[[#This Row],[County]]&amp;SpeciesCobenefits[[#This Row],[Species Riparian QM]]</f>
        <v>ModocSalix (other)</v>
      </c>
      <c r="F34296" s="2">
        <v>13</v>
      </c>
      <c r="G34296" s="2">
        <v>1</v>
      </c>
      <c r="H34296" s="2">
        <v>0.2</v>
      </c>
      <c r="I34296" s="2">
        <v>0.2</v>
      </c>
    </row>
    <row r="34297" spans="2:9">
      <c r="B34297" s="2" t="s">
        <v>31876</v>
      </c>
      <c r="C34297" s="2" t="s">
        <v>31811</v>
      </c>
      <c r="D34297" s="2" t="s">
        <v>34</v>
      </c>
      <c r="E34297" s="2" t="str">
        <f>SpeciesCobenefits[[#This Row],[County]]&amp;SpeciesCobenefits[[#This Row],[Species Riparian QM]]</f>
        <v>MonoAcer negundo</v>
      </c>
      <c r="F34297" s="2">
        <v>28.9</v>
      </c>
      <c r="G34297" s="2">
        <v>2.5</v>
      </c>
      <c r="H34297" s="2">
        <v>0</v>
      </c>
      <c r="I34297" s="2">
        <v>0.5</v>
      </c>
    </row>
    <row r="34298" spans="2:9">
      <c r="B34298" s="2" t="s">
        <v>31876</v>
      </c>
      <c r="C34298" s="2" t="s">
        <v>31817</v>
      </c>
      <c r="D34298" s="2" t="s">
        <v>52</v>
      </c>
      <c r="E34298" s="2" t="str">
        <f>SpeciesCobenefits[[#This Row],[County]]&amp;SpeciesCobenefits[[#This Row],[Species Riparian QM]]</f>
        <v>MonoPopulus (other)</v>
      </c>
      <c r="F34298" s="2">
        <v>8.3000000000000007</v>
      </c>
      <c r="G34298" s="2">
        <v>0.7</v>
      </c>
      <c r="H34298" s="2">
        <v>0</v>
      </c>
      <c r="I34298" s="2">
        <v>0.1</v>
      </c>
    </row>
    <row r="34299" spans="2:9">
      <c r="B34299" s="2" t="s">
        <v>31876</v>
      </c>
      <c r="C34299" s="2" t="s">
        <v>31819</v>
      </c>
      <c r="D34299" s="2" t="s">
        <v>51</v>
      </c>
      <c r="E34299" s="2" t="str">
        <f>SpeciesCobenefits[[#This Row],[County]]&amp;SpeciesCobenefits[[#This Row],[Species Riparian QM]]</f>
        <v>MonoPopulus fremontii</v>
      </c>
      <c r="F34299" s="2">
        <v>9.6999999999999993</v>
      </c>
      <c r="G34299" s="2">
        <v>0.8</v>
      </c>
      <c r="H34299" s="2">
        <v>0</v>
      </c>
      <c r="I34299" s="2">
        <v>0.2</v>
      </c>
    </row>
    <row r="34300" spans="2:9">
      <c r="B34300" s="2" t="s">
        <v>31876</v>
      </c>
      <c r="C34300" s="2" t="s">
        <v>31821</v>
      </c>
      <c r="D34300" s="2" t="s">
        <v>52</v>
      </c>
      <c r="E34300" s="2" t="str">
        <f>SpeciesCobenefits[[#This Row],[County]]&amp;SpeciesCobenefits[[#This Row],[Species Riparian QM]]</f>
        <v>MonoPopulus (other)</v>
      </c>
      <c r="F34300" s="2">
        <v>8.3000000000000007</v>
      </c>
      <c r="G34300" s="2">
        <v>0.7</v>
      </c>
      <c r="H34300" s="2">
        <v>0</v>
      </c>
      <c r="I34300" s="2">
        <v>0.1</v>
      </c>
    </row>
    <row r="34301" spans="2:9">
      <c r="B34301" s="2" t="s">
        <v>31876</v>
      </c>
      <c r="C34301" s="2" t="s">
        <v>31823</v>
      </c>
      <c r="D34301" s="2" t="s">
        <v>52</v>
      </c>
      <c r="E34301" s="2" t="str">
        <f>SpeciesCobenefits[[#This Row],[County]]&amp;SpeciesCobenefits[[#This Row],[Species Riparian QM]]</f>
        <v>MonoPopulus (other)</v>
      </c>
      <c r="F34301" s="2">
        <v>9.6999999999999993</v>
      </c>
      <c r="G34301" s="2">
        <v>0.8</v>
      </c>
      <c r="H34301" s="2">
        <v>0</v>
      </c>
      <c r="I34301" s="2">
        <v>0.2</v>
      </c>
    </row>
    <row r="34302" spans="2:9">
      <c r="B34302" s="2" t="s">
        <v>31876</v>
      </c>
      <c r="C34302" s="2" t="s">
        <v>31825</v>
      </c>
      <c r="D34302" s="2" t="s">
        <v>52</v>
      </c>
      <c r="E34302" s="2" t="str">
        <f>SpeciesCobenefits[[#This Row],[County]]&amp;SpeciesCobenefits[[#This Row],[Species Riparian QM]]</f>
        <v>MonoPopulus (other)</v>
      </c>
      <c r="F34302" s="2">
        <v>9.6999999999999993</v>
      </c>
      <c r="G34302" s="2">
        <v>0.8</v>
      </c>
      <c r="H34302" s="2">
        <v>0</v>
      </c>
      <c r="I34302" s="2">
        <v>0.2</v>
      </c>
    </row>
    <row r="34303" spans="2:9">
      <c r="B34303" s="2" t="s">
        <v>31876</v>
      </c>
      <c r="C34303" s="2" t="s">
        <v>31828</v>
      </c>
      <c r="D34303" s="2" t="s">
        <v>35</v>
      </c>
      <c r="E34303" s="2" t="str">
        <f>SpeciesCobenefits[[#This Row],[County]]&amp;SpeciesCobenefits[[#This Row],[Species Riparian QM]]</f>
        <v>MonoAcer (other)</v>
      </c>
      <c r="F34303" s="2">
        <v>30</v>
      </c>
      <c r="G34303" s="2">
        <v>2.6</v>
      </c>
      <c r="H34303" s="2">
        <v>0</v>
      </c>
      <c r="I34303" s="2">
        <v>0.5</v>
      </c>
    </row>
    <row r="34304" spans="2:9">
      <c r="B34304" s="2" t="s">
        <v>31876</v>
      </c>
      <c r="C34304" s="2" t="s">
        <v>31830</v>
      </c>
      <c r="D34304" s="2" t="s">
        <v>55</v>
      </c>
      <c r="E34304" s="2" t="str">
        <f>SpeciesCobenefits[[#This Row],[County]]&amp;SpeciesCobenefits[[#This Row],[Species Riparian QM]]</f>
        <v>MonoQuercus (other)</v>
      </c>
      <c r="F34304" s="2">
        <v>19.600000000000001</v>
      </c>
      <c r="G34304" s="2">
        <v>1.7</v>
      </c>
      <c r="H34304" s="2">
        <v>0</v>
      </c>
      <c r="I34304" s="2">
        <v>0.3</v>
      </c>
    </row>
    <row r="34305" spans="2:9">
      <c r="B34305" s="2" t="s">
        <v>31876</v>
      </c>
      <c r="C34305" s="2" t="s">
        <v>31842</v>
      </c>
      <c r="D34305" s="2" t="s">
        <v>63</v>
      </c>
      <c r="E34305" s="2" t="str">
        <f>SpeciesCobenefits[[#This Row],[County]]&amp;SpeciesCobenefits[[#This Row],[Species Riparian QM]]</f>
        <v>MonoSalix (other)</v>
      </c>
      <c r="F34305" s="2">
        <v>14.8</v>
      </c>
      <c r="G34305" s="2">
        <v>1.3</v>
      </c>
      <c r="H34305" s="2">
        <v>0</v>
      </c>
      <c r="I34305" s="2">
        <v>0.2</v>
      </c>
    </row>
    <row r="34306" spans="2:9">
      <c r="B34306" s="2" t="s">
        <v>31877</v>
      </c>
      <c r="C34306" s="2" t="s">
        <v>31808</v>
      </c>
      <c r="D34306" s="2" t="s">
        <v>31910</v>
      </c>
      <c r="E34306" s="2" t="str">
        <f>SpeciesCobenefits[[#This Row],[County]]&amp;SpeciesCobenefits[[#This Row],[Species Riparian QM]]</f>
        <v xml:space="preserve">MontereyAlnus rhombifolia </v>
      </c>
      <c r="F34306" s="2">
        <v>189.3</v>
      </c>
      <c r="G34306" s="2">
        <v>10.3</v>
      </c>
      <c r="H34306" s="2">
        <v>2.2000000000000002</v>
      </c>
      <c r="I34306" s="2">
        <v>1.2</v>
      </c>
    </row>
    <row r="34307" spans="2:9">
      <c r="B34307" s="2" t="s">
        <v>31877</v>
      </c>
      <c r="C34307" s="2" t="s">
        <v>31811</v>
      </c>
      <c r="D34307" s="2" t="s">
        <v>34</v>
      </c>
      <c r="E34307" s="2" t="str">
        <f>SpeciesCobenefits[[#This Row],[County]]&amp;SpeciesCobenefits[[#This Row],[Species Riparian QM]]</f>
        <v>MontereyAcer negundo</v>
      </c>
      <c r="F34307" s="2">
        <v>182.2</v>
      </c>
      <c r="G34307" s="2">
        <v>10</v>
      </c>
      <c r="H34307" s="2">
        <v>2.1</v>
      </c>
      <c r="I34307" s="2">
        <v>1.2</v>
      </c>
    </row>
    <row r="34308" spans="2:9">
      <c r="B34308" s="2" t="s">
        <v>31877</v>
      </c>
      <c r="C34308" s="2" t="s">
        <v>31817</v>
      </c>
      <c r="D34308" s="2" t="s">
        <v>52</v>
      </c>
      <c r="E34308" s="2" t="str">
        <f>SpeciesCobenefits[[#This Row],[County]]&amp;SpeciesCobenefits[[#This Row],[Species Riparian QM]]</f>
        <v>MontereyPopulus (other)</v>
      </c>
      <c r="F34308" s="2">
        <v>57.3</v>
      </c>
      <c r="G34308" s="2">
        <v>3.1</v>
      </c>
      <c r="H34308" s="2">
        <v>0.7</v>
      </c>
      <c r="I34308" s="2">
        <v>0.4</v>
      </c>
    </row>
    <row r="34309" spans="2:9">
      <c r="B34309" s="2" t="s">
        <v>31877</v>
      </c>
      <c r="C34309" s="2" t="s">
        <v>31828</v>
      </c>
      <c r="D34309" s="2" t="s">
        <v>35</v>
      </c>
      <c r="E34309" s="2" t="str">
        <f>SpeciesCobenefits[[#This Row],[County]]&amp;SpeciesCobenefits[[#This Row],[Species Riparian QM]]</f>
        <v>MontereyAcer (other)</v>
      </c>
      <c r="F34309" s="2">
        <v>167.3</v>
      </c>
      <c r="G34309" s="2">
        <v>9.1999999999999993</v>
      </c>
      <c r="H34309" s="2">
        <v>2</v>
      </c>
      <c r="I34309" s="2">
        <v>1.1000000000000001</v>
      </c>
    </row>
    <row r="34310" spans="2:9">
      <c r="B34310" s="2" t="s">
        <v>31877</v>
      </c>
      <c r="C34310" s="2" t="s">
        <v>31830</v>
      </c>
      <c r="D34310" s="2" t="s">
        <v>55</v>
      </c>
      <c r="E34310" s="2" t="str">
        <f>SpeciesCobenefits[[#This Row],[County]]&amp;SpeciesCobenefits[[#This Row],[Species Riparian QM]]</f>
        <v>MontereyQuercus (other)</v>
      </c>
      <c r="F34310" s="2">
        <v>117.2</v>
      </c>
      <c r="G34310" s="2">
        <v>6.3</v>
      </c>
      <c r="H34310" s="2">
        <v>1.4</v>
      </c>
      <c r="I34310" s="2">
        <v>0.7</v>
      </c>
    </row>
    <row r="34311" spans="2:9">
      <c r="B34311" s="2" t="s">
        <v>31877</v>
      </c>
      <c r="C34311" s="2" t="s">
        <v>31832</v>
      </c>
      <c r="D34311" s="2" t="s">
        <v>53</v>
      </c>
      <c r="E34311" s="2" t="str">
        <f>SpeciesCobenefits[[#This Row],[County]]&amp;SpeciesCobenefits[[#This Row],[Species Riparian QM]]</f>
        <v>MontereyQuercus lobata</v>
      </c>
      <c r="F34311" s="2">
        <v>156.5</v>
      </c>
      <c r="G34311" s="2">
        <v>8.4</v>
      </c>
      <c r="H34311" s="2">
        <v>1.9</v>
      </c>
      <c r="I34311" s="2">
        <v>1</v>
      </c>
    </row>
    <row r="34312" spans="2:9">
      <c r="B34312" s="2" t="s">
        <v>31877</v>
      </c>
      <c r="C34312" s="2" t="s">
        <v>31834</v>
      </c>
      <c r="D34312" s="2" t="s">
        <v>54</v>
      </c>
      <c r="E34312" s="2" t="str">
        <f>SpeciesCobenefits[[#This Row],[County]]&amp;SpeciesCobenefits[[#This Row],[Species Riparian QM]]</f>
        <v>MontereyQuercus agrifolia</v>
      </c>
      <c r="F34312" s="2">
        <v>141</v>
      </c>
      <c r="G34312" s="2">
        <v>9.8000000000000007</v>
      </c>
      <c r="H34312" s="2">
        <v>1.9</v>
      </c>
      <c r="I34312" s="2">
        <v>1.8</v>
      </c>
    </row>
    <row r="34313" spans="2:9">
      <c r="B34313" s="2" t="s">
        <v>31877</v>
      </c>
      <c r="C34313" s="2" t="s">
        <v>31836</v>
      </c>
      <c r="D34313" s="2" t="s">
        <v>31911</v>
      </c>
      <c r="E34313" s="2" t="str">
        <f>SpeciesCobenefits[[#This Row],[County]]&amp;SpeciesCobenefits[[#This Row],[Species Riparian QM]]</f>
        <v xml:space="preserve">MontereyLaurus nobilis </v>
      </c>
      <c r="F34313" s="2">
        <v>126</v>
      </c>
      <c r="G34313" s="2">
        <v>8.6999999999999993</v>
      </c>
      <c r="H34313" s="2">
        <v>1.7</v>
      </c>
      <c r="I34313" s="2">
        <v>1.5</v>
      </c>
    </row>
    <row r="34314" spans="2:9">
      <c r="B34314" s="2" t="s">
        <v>31877</v>
      </c>
      <c r="C34314" s="2" t="s">
        <v>31841</v>
      </c>
      <c r="D34314" s="2" t="s">
        <v>31912</v>
      </c>
      <c r="E34314" s="2" t="str">
        <f>SpeciesCobenefits[[#This Row],[County]]&amp;SpeciesCobenefits[[#This Row],[Species Riparian QM]]</f>
        <v xml:space="preserve">MontereyJuglans (sp) </v>
      </c>
      <c r="F34314" s="2">
        <v>161.9</v>
      </c>
      <c r="G34314" s="2">
        <v>53</v>
      </c>
      <c r="H34314" s="2">
        <v>1.9</v>
      </c>
      <c r="I34314" s="2">
        <v>2</v>
      </c>
    </row>
    <row r="34315" spans="2:9">
      <c r="B34315" s="2" t="s">
        <v>31877</v>
      </c>
      <c r="C34315" s="2" t="s">
        <v>31842</v>
      </c>
      <c r="D34315" s="2" t="s">
        <v>63</v>
      </c>
      <c r="E34315" s="2" t="str">
        <f>SpeciesCobenefits[[#This Row],[County]]&amp;SpeciesCobenefits[[#This Row],[Species Riparian QM]]</f>
        <v>MontereySalix (other)</v>
      </c>
      <c r="F34315" s="2">
        <v>97.4</v>
      </c>
      <c r="G34315" s="2">
        <v>30.4</v>
      </c>
      <c r="H34315" s="2">
        <v>1.2</v>
      </c>
      <c r="I34315" s="2">
        <v>1</v>
      </c>
    </row>
    <row r="34316" spans="2:9">
      <c r="B34316" s="2" t="s">
        <v>31878</v>
      </c>
      <c r="C34316" s="2" t="s">
        <v>31808</v>
      </c>
      <c r="D34316" s="2" t="s">
        <v>31910</v>
      </c>
      <c r="E34316" s="2" t="str">
        <f>SpeciesCobenefits[[#This Row],[County]]&amp;SpeciesCobenefits[[#This Row],[Species Riparian QM]]</f>
        <v xml:space="preserve">NapaAlnus rhombifolia </v>
      </c>
      <c r="F34316" s="2">
        <v>170.1</v>
      </c>
      <c r="G34316" s="2">
        <v>17.399999999999999</v>
      </c>
      <c r="H34316" s="2">
        <v>4.4000000000000004</v>
      </c>
      <c r="I34316" s="2">
        <v>1.9</v>
      </c>
    </row>
    <row r="34317" spans="2:9">
      <c r="B34317" s="2" t="s">
        <v>31878</v>
      </c>
      <c r="C34317" s="2" t="s">
        <v>31811</v>
      </c>
      <c r="D34317" s="2" t="s">
        <v>34</v>
      </c>
      <c r="E34317" s="2" t="str">
        <f>SpeciesCobenefits[[#This Row],[County]]&amp;SpeciesCobenefits[[#This Row],[Species Riparian QM]]</f>
        <v>NapaAcer negundo</v>
      </c>
      <c r="F34317" s="2">
        <v>161</v>
      </c>
      <c r="G34317" s="2">
        <v>16.7</v>
      </c>
      <c r="H34317" s="2">
        <v>4.0999999999999996</v>
      </c>
      <c r="I34317" s="2">
        <v>1.9</v>
      </c>
    </row>
    <row r="34318" spans="2:9">
      <c r="B34318" s="2" t="s">
        <v>31878</v>
      </c>
      <c r="C34318" s="2" t="s">
        <v>31817</v>
      </c>
      <c r="D34318" s="2" t="s">
        <v>52</v>
      </c>
      <c r="E34318" s="2" t="str">
        <f>SpeciesCobenefits[[#This Row],[County]]&amp;SpeciesCobenefits[[#This Row],[Species Riparian QM]]</f>
        <v>NapaPopulus (other)</v>
      </c>
      <c r="F34318" s="2">
        <v>49.6</v>
      </c>
      <c r="G34318" s="2">
        <v>5</v>
      </c>
      <c r="H34318" s="2">
        <v>1.3</v>
      </c>
      <c r="I34318" s="2">
        <v>0.5</v>
      </c>
    </row>
    <row r="34319" spans="2:9">
      <c r="B34319" s="2" t="s">
        <v>31878</v>
      </c>
      <c r="C34319" s="2" t="s">
        <v>31828</v>
      </c>
      <c r="D34319" s="2" t="s">
        <v>35</v>
      </c>
      <c r="E34319" s="2" t="str">
        <f>SpeciesCobenefits[[#This Row],[County]]&amp;SpeciesCobenefits[[#This Row],[Species Riparian QM]]</f>
        <v>NapaAcer (other)</v>
      </c>
      <c r="F34319" s="2">
        <v>149.6</v>
      </c>
      <c r="G34319" s="2">
        <v>15.4</v>
      </c>
      <c r="H34319" s="2">
        <v>3.8</v>
      </c>
      <c r="I34319" s="2">
        <v>1.7</v>
      </c>
    </row>
    <row r="34320" spans="2:9">
      <c r="B34320" s="2" t="s">
        <v>31878</v>
      </c>
      <c r="C34320" s="2" t="s">
        <v>31830</v>
      </c>
      <c r="D34320" s="2" t="s">
        <v>55</v>
      </c>
      <c r="E34320" s="2" t="str">
        <f>SpeciesCobenefits[[#This Row],[County]]&amp;SpeciesCobenefits[[#This Row],[Species Riparian QM]]</f>
        <v>NapaQuercus (other)</v>
      </c>
      <c r="F34320" s="2">
        <v>103.8</v>
      </c>
      <c r="G34320" s="2">
        <v>10.4</v>
      </c>
      <c r="H34320" s="2">
        <v>2.7</v>
      </c>
      <c r="I34320" s="2">
        <v>1</v>
      </c>
    </row>
    <row r="34321" spans="2:9">
      <c r="B34321" s="2" t="s">
        <v>31878</v>
      </c>
      <c r="C34321" s="2" t="s">
        <v>31832</v>
      </c>
      <c r="D34321" s="2" t="s">
        <v>53</v>
      </c>
      <c r="E34321" s="2" t="str">
        <f>SpeciesCobenefits[[#This Row],[County]]&amp;SpeciesCobenefits[[#This Row],[Species Riparian QM]]</f>
        <v>NapaQuercus lobata</v>
      </c>
      <c r="F34321" s="2">
        <v>136.69999999999999</v>
      </c>
      <c r="G34321" s="2">
        <v>13.8</v>
      </c>
      <c r="H34321" s="2">
        <v>3.5</v>
      </c>
      <c r="I34321" s="2">
        <v>1.4</v>
      </c>
    </row>
    <row r="34322" spans="2:9">
      <c r="B34322" s="2" t="s">
        <v>31878</v>
      </c>
      <c r="C34322" s="2" t="s">
        <v>31834</v>
      </c>
      <c r="D34322" s="2" t="s">
        <v>54</v>
      </c>
      <c r="E34322" s="2" t="str">
        <f>SpeciesCobenefits[[#This Row],[County]]&amp;SpeciesCobenefits[[#This Row],[Species Riparian QM]]</f>
        <v>NapaQuercus agrifolia</v>
      </c>
      <c r="F34322" s="2">
        <v>121.5</v>
      </c>
      <c r="G34322" s="2">
        <v>16.399999999999999</v>
      </c>
      <c r="H34322" s="2">
        <v>3.5</v>
      </c>
      <c r="I34322" s="2">
        <v>2.9</v>
      </c>
    </row>
    <row r="34323" spans="2:9">
      <c r="B34323" s="2" t="s">
        <v>31878</v>
      </c>
      <c r="C34323" s="2" t="s">
        <v>31836</v>
      </c>
      <c r="D34323" s="2" t="s">
        <v>31911</v>
      </c>
      <c r="E34323" s="2" t="str">
        <f>SpeciesCobenefits[[#This Row],[County]]&amp;SpeciesCobenefits[[#This Row],[Species Riparian QM]]</f>
        <v xml:space="preserve">NapaLaurus nobilis </v>
      </c>
      <c r="F34323" s="2">
        <v>109</v>
      </c>
      <c r="G34323" s="2">
        <v>14.5</v>
      </c>
      <c r="H34323" s="2">
        <v>3.2</v>
      </c>
      <c r="I34323" s="2">
        <v>2.2999999999999998</v>
      </c>
    </row>
    <row r="34324" spans="2:9">
      <c r="B34324" s="2" t="s">
        <v>31878</v>
      </c>
      <c r="C34324" s="2" t="s">
        <v>31841</v>
      </c>
      <c r="D34324" s="2" t="s">
        <v>31912</v>
      </c>
      <c r="E34324" s="2" t="str">
        <f>SpeciesCobenefits[[#This Row],[County]]&amp;SpeciesCobenefits[[#This Row],[Species Riparian QM]]</f>
        <v xml:space="preserve">NapaJuglans (sp) </v>
      </c>
      <c r="F34324" s="2">
        <v>145.6</v>
      </c>
      <c r="G34324" s="2">
        <v>15.1</v>
      </c>
      <c r="H34324" s="2">
        <v>3.7</v>
      </c>
      <c r="I34324" s="2">
        <v>1.8</v>
      </c>
    </row>
    <row r="34325" spans="2:9">
      <c r="B34325" s="2" t="s">
        <v>31878</v>
      </c>
      <c r="C34325" s="2" t="s">
        <v>31842</v>
      </c>
      <c r="D34325" s="2" t="s">
        <v>63</v>
      </c>
      <c r="E34325" s="2" t="str">
        <f>SpeciesCobenefits[[#This Row],[County]]&amp;SpeciesCobenefits[[#This Row],[Species Riparian QM]]</f>
        <v>NapaSalix (other)</v>
      </c>
      <c r="F34325" s="2">
        <v>85.9</v>
      </c>
      <c r="G34325" s="2">
        <v>8.6</v>
      </c>
      <c r="H34325" s="2">
        <v>2.2000000000000002</v>
      </c>
      <c r="I34325" s="2">
        <v>0.8</v>
      </c>
    </row>
    <row r="34326" spans="2:9">
      <c r="B34326" s="2" t="s">
        <v>31879</v>
      </c>
      <c r="C34326" s="2" t="s">
        <v>31808</v>
      </c>
      <c r="D34326" s="2" t="s">
        <v>31910</v>
      </c>
      <c r="E34326" s="2" t="str">
        <f>SpeciesCobenefits[[#This Row],[County]]&amp;SpeciesCobenefits[[#This Row],[Species Riparian QM]]</f>
        <v xml:space="preserve">NevadaAlnus rhombifolia </v>
      </c>
      <c r="F34326" s="2">
        <v>95.8</v>
      </c>
      <c r="G34326" s="2">
        <v>8.4</v>
      </c>
      <c r="H34326" s="2">
        <v>4.5999999999999996</v>
      </c>
      <c r="I34326" s="2">
        <v>0</v>
      </c>
    </row>
    <row r="34327" spans="2:9">
      <c r="B34327" s="2" t="s">
        <v>31879</v>
      </c>
      <c r="C34327" s="2" t="s">
        <v>31811</v>
      </c>
      <c r="D34327" s="2" t="s">
        <v>34</v>
      </c>
      <c r="E34327" s="2" t="str">
        <f>SpeciesCobenefits[[#This Row],[County]]&amp;SpeciesCobenefits[[#This Row],[Species Riparian QM]]</f>
        <v>NevadaAcer negundo</v>
      </c>
      <c r="F34327" s="2">
        <v>88.6</v>
      </c>
      <c r="G34327" s="2">
        <v>7.8</v>
      </c>
      <c r="H34327" s="2">
        <v>4.2</v>
      </c>
      <c r="I34327" s="2">
        <v>0</v>
      </c>
    </row>
    <row r="34328" spans="2:9">
      <c r="B34328" s="2" t="s">
        <v>31879</v>
      </c>
      <c r="C34328" s="2" t="s">
        <v>31817</v>
      </c>
      <c r="D34328" s="2" t="s">
        <v>52</v>
      </c>
      <c r="E34328" s="2" t="str">
        <f>SpeciesCobenefits[[#This Row],[County]]&amp;SpeciesCobenefits[[#This Row],[Species Riparian QM]]</f>
        <v>NevadaPopulus (other)</v>
      </c>
      <c r="F34328" s="2">
        <v>26.3</v>
      </c>
      <c r="G34328" s="2">
        <v>2.2999999999999998</v>
      </c>
      <c r="H34328" s="2">
        <v>1.3</v>
      </c>
      <c r="I34328" s="2">
        <v>0</v>
      </c>
    </row>
    <row r="34329" spans="2:9">
      <c r="B34329" s="2" t="s">
        <v>31879</v>
      </c>
      <c r="C34329" s="2" t="s">
        <v>31828</v>
      </c>
      <c r="D34329" s="2" t="s">
        <v>35</v>
      </c>
      <c r="E34329" s="2" t="str">
        <f>SpeciesCobenefits[[#This Row],[County]]&amp;SpeciesCobenefits[[#This Row],[Species Riparian QM]]</f>
        <v>NevadaAcer (other)</v>
      </c>
      <c r="F34329" s="2">
        <v>84.2</v>
      </c>
      <c r="G34329" s="2">
        <v>7.4</v>
      </c>
      <c r="H34329" s="2">
        <v>4</v>
      </c>
      <c r="I34329" s="2">
        <v>0</v>
      </c>
    </row>
    <row r="34330" spans="2:9">
      <c r="B34330" s="2" t="s">
        <v>31879</v>
      </c>
      <c r="C34330" s="2" t="s">
        <v>31830</v>
      </c>
      <c r="D34330" s="2" t="s">
        <v>55</v>
      </c>
      <c r="E34330" s="2" t="str">
        <f>SpeciesCobenefits[[#This Row],[County]]&amp;SpeciesCobenefits[[#This Row],[Species Riparian QM]]</f>
        <v>NevadaQuercus (other)</v>
      </c>
      <c r="F34330" s="2">
        <v>57</v>
      </c>
      <c r="G34330" s="2">
        <v>4.9000000000000004</v>
      </c>
      <c r="H34330" s="2">
        <v>2.7</v>
      </c>
      <c r="I34330" s="2">
        <v>0</v>
      </c>
    </row>
    <row r="34331" spans="2:9">
      <c r="B34331" s="2" t="s">
        <v>31879</v>
      </c>
      <c r="C34331" s="2" t="s">
        <v>31832</v>
      </c>
      <c r="D34331" s="2" t="s">
        <v>53</v>
      </c>
      <c r="E34331" s="2" t="str">
        <f>SpeciesCobenefits[[#This Row],[County]]&amp;SpeciesCobenefits[[#This Row],[Species Riparian QM]]</f>
        <v>NevadaQuercus lobata</v>
      </c>
      <c r="F34331" s="2">
        <v>73.099999999999994</v>
      </c>
      <c r="G34331" s="2">
        <v>6.3</v>
      </c>
      <c r="H34331" s="2">
        <v>3.5</v>
      </c>
      <c r="I34331" s="2">
        <v>0</v>
      </c>
    </row>
    <row r="34332" spans="2:9">
      <c r="B34332" s="2" t="s">
        <v>31879</v>
      </c>
      <c r="C34332" s="2" t="s">
        <v>31834</v>
      </c>
      <c r="D34332" s="2" t="s">
        <v>54</v>
      </c>
      <c r="E34332" s="2" t="str">
        <f>SpeciesCobenefits[[#This Row],[County]]&amp;SpeciesCobenefits[[#This Row],[Species Riparian QM]]</f>
        <v>NevadaQuercus agrifolia</v>
      </c>
      <c r="F34332" s="2">
        <v>120.7</v>
      </c>
      <c r="G34332" s="2">
        <v>13.2</v>
      </c>
      <c r="H34332" s="2">
        <v>5.7</v>
      </c>
      <c r="I34332" s="2">
        <v>3.1</v>
      </c>
    </row>
    <row r="34333" spans="2:9">
      <c r="B34333" s="2" t="s">
        <v>31879</v>
      </c>
      <c r="C34333" s="2" t="s">
        <v>31836</v>
      </c>
      <c r="D34333" s="2" t="s">
        <v>31911</v>
      </c>
      <c r="E34333" s="2" t="str">
        <f>SpeciesCobenefits[[#This Row],[County]]&amp;SpeciesCobenefits[[#This Row],[Species Riparian QM]]</f>
        <v xml:space="preserve">NevadaLaurus nobilis </v>
      </c>
      <c r="F34333" s="2">
        <v>107.6</v>
      </c>
      <c r="G34333" s="2">
        <v>11.7</v>
      </c>
      <c r="H34333" s="2">
        <v>5.0999999999999996</v>
      </c>
      <c r="I34333" s="2">
        <v>2.5</v>
      </c>
    </row>
    <row r="34334" spans="2:9">
      <c r="B34334" s="2" t="s">
        <v>31879</v>
      </c>
      <c r="C34334" s="2" t="s">
        <v>31841</v>
      </c>
      <c r="D34334" s="2" t="s">
        <v>31912</v>
      </c>
      <c r="E34334" s="2" t="str">
        <f>SpeciesCobenefits[[#This Row],[County]]&amp;SpeciesCobenefits[[#This Row],[Species Riparian QM]]</f>
        <v xml:space="preserve">NevadaJuglans (sp) </v>
      </c>
      <c r="F34334" s="2">
        <v>83.3</v>
      </c>
      <c r="G34334" s="2">
        <v>7.4</v>
      </c>
      <c r="H34334" s="2">
        <v>3.9</v>
      </c>
      <c r="I34334" s="2">
        <v>0</v>
      </c>
    </row>
    <row r="34335" spans="2:9">
      <c r="B34335" s="2" t="s">
        <v>31879</v>
      </c>
      <c r="C34335" s="2" t="s">
        <v>31842</v>
      </c>
      <c r="D34335" s="2" t="s">
        <v>63</v>
      </c>
      <c r="E34335" s="2" t="str">
        <f>SpeciesCobenefits[[#This Row],[County]]&amp;SpeciesCobenefits[[#This Row],[Species Riparian QM]]</f>
        <v>NevadaSalix (other)</v>
      </c>
      <c r="F34335" s="2">
        <v>46.9</v>
      </c>
      <c r="G34335" s="2">
        <v>4</v>
      </c>
      <c r="H34335" s="2">
        <v>2.2000000000000002</v>
      </c>
      <c r="I34335" s="2">
        <v>0</v>
      </c>
    </row>
    <row r="34336" spans="2:9">
      <c r="B34336" s="2" t="s">
        <v>31880</v>
      </c>
      <c r="C34336" s="2" t="s">
        <v>31805</v>
      </c>
      <c r="D34336" s="2" t="s">
        <v>31913</v>
      </c>
      <c r="E34336" s="2" t="str">
        <f>SpeciesCobenefits[[#This Row],[County]]&amp;SpeciesCobenefits[[#This Row],[Species Riparian QM]]</f>
        <v xml:space="preserve">OrangeAlnus (other) </v>
      </c>
      <c r="F34336" s="2">
        <v>287.2</v>
      </c>
      <c r="G34336" s="2">
        <v>69.400000000000006</v>
      </c>
      <c r="H34336" s="2">
        <v>1.2</v>
      </c>
      <c r="I34336" s="2">
        <v>4</v>
      </c>
    </row>
    <row r="34337" spans="2:9">
      <c r="B34337" s="2" t="s">
        <v>31880</v>
      </c>
      <c r="C34337" s="2" t="s">
        <v>31808</v>
      </c>
      <c r="D34337" s="2" t="s">
        <v>31910</v>
      </c>
      <c r="E34337" s="2" t="str">
        <f>SpeciesCobenefits[[#This Row],[County]]&amp;SpeciesCobenefits[[#This Row],[Species Riparian QM]]</f>
        <v xml:space="preserve">OrangeAlnus rhombifolia </v>
      </c>
      <c r="F34337" s="2">
        <v>290.2</v>
      </c>
      <c r="G34337" s="2">
        <v>70.099999999999994</v>
      </c>
      <c r="H34337" s="2">
        <v>1.3</v>
      </c>
      <c r="I34337" s="2">
        <v>4</v>
      </c>
    </row>
    <row r="34338" spans="2:9">
      <c r="B34338" s="2" t="s">
        <v>31880</v>
      </c>
      <c r="C34338" s="2" t="s">
        <v>31828</v>
      </c>
      <c r="D34338" s="2" t="s">
        <v>35</v>
      </c>
      <c r="E34338" s="2" t="str">
        <f>SpeciesCobenefits[[#This Row],[County]]&amp;SpeciesCobenefits[[#This Row],[Species Riparian QM]]</f>
        <v>OrangeAcer (other)</v>
      </c>
      <c r="F34338" s="2">
        <v>255.9</v>
      </c>
      <c r="G34338" s="2">
        <v>62.7</v>
      </c>
      <c r="H34338" s="2">
        <v>1.1000000000000001</v>
      </c>
      <c r="I34338" s="2">
        <v>3.8</v>
      </c>
    </row>
    <row r="34339" spans="2:9">
      <c r="B34339" s="2" t="s">
        <v>31880</v>
      </c>
      <c r="C34339" s="2" t="s">
        <v>31834</v>
      </c>
      <c r="D34339" s="2" t="s">
        <v>54</v>
      </c>
      <c r="E34339" s="2" t="str">
        <f>SpeciesCobenefits[[#This Row],[County]]&amp;SpeciesCobenefits[[#This Row],[Species Riparian QM]]</f>
        <v>OrangeQuercus agrifolia</v>
      </c>
      <c r="F34339" s="2">
        <v>171</v>
      </c>
      <c r="G34339" s="2">
        <v>42.4</v>
      </c>
      <c r="H34339" s="2">
        <v>0.7</v>
      </c>
      <c r="I34339" s="2">
        <v>2.7</v>
      </c>
    </row>
    <row r="34340" spans="2:9">
      <c r="B34340" s="2" t="s">
        <v>31880</v>
      </c>
      <c r="C34340" s="2" t="s">
        <v>31839</v>
      </c>
      <c r="D34340" s="2" t="s">
        <v>50</v>
      </c>
      <c r="E34340" s="2" t="str">
        <f>SpeciesCobenefits[[#This Row],[County]]&amp;SpeciesCobenefits[[#This Row],[Species Riparian QM]]</f>
        <v>OrangePlatanus racemosa</v>
      </c>
      <c r="F34340" s="2">
        <v>198</v>
      </c>
      <c r="G34340" s="2">
        <v>48.6</v>
      </c>
      <c r="H34340" s="2">
        <v>0.9</v>
      </c>
      <c r="I34340" s="2">
        <v>3</v>
      </c>
    </row>
    <row r="34341" spans="2:9">
      <c r="B34341" s="2" t="s">
        <v>31881</v>
      </c>
      <c r="C34341" s="2" t="s">
        <v>31808</v>
      </c>
      <c r="D34341" s="2" t="s">
        <v>31910</v>
      </c>
      <c r="E34341" s="2" t="str">
        <f>SpeciesCobenefits[[#This Row],[County]]&amp;SpeciesCobenefits[[#This Row],[Species Riparian QM]]</f>
        <v xml:space="preserve">PlacerAlnus rhombifolia </v>
      </c>
      <c r="F34341" s="2">
        <v>137.19999999999999</v>
      </c>
      <c r="G34341" s="2">
        <v>5.2</v>
      </c>
      <c r="H34341" s="2">
        <v>7.1</v>
      </c>
      <c r="I34341" s="2">
        <v>2</v>
      </c>
    </row>
    <row r="34342" spans="2:9">
      <c r="B34342" s="2" t="s">
        <v>31881</v>
      </c>
      <c r="C34342" s="2" t="s">
        <v>31811</v>
      </c>
      <c r="D34342" s="2" t="s">
        <v>34</v>
      </c>
      <c r="E34342" s="2" t="str">
        <f>SpeciesCobenefits[[#This Row],[County]]&amp;SpeciesCobenefits[[#This Row],[Species Riparian QM]]</f>
        <v>PlacerAcer negundo</v>
      </c>
      <c r="F34342" s="2">
        <v>130.9</v>
      </c>
      <c r="G34342" s="2">
        <v>5</v>
      </c>
      <c r="H34342" s="2">
        <v>6.8</v>
      </c>
      <c r="I34342" s="2">
        <v>2</v>
      </c>
    </row>
    <row r="34343" spans="2:9">
      <c r="B34343" s="2" t="s">
        <v>31881</v>
      </c>
      <c r="C34343" s="2" t="s">
        <v>31817</v>
      </c>
      <c r="D34343" s="2" t="s">
        <v>52</v>
      </c>
      <c r="E34343" s="2" t="str">
        <f>SpeciesCobenefits[[#This Row],[County]]&amp;SpeciesCobenefits[[#This Row],[Species Riparian QM]]</f>
        <v>PlacerPopulus (other)</v>
      </c>
      <c r="F34343" s="2">
        <v>39.700000000000003</v>
      </c>
      <c r="G34343" s="2">
        <v>1.5</v>
      </c>
      <c r="H34343" s="2">
        <v>2.1</v>
      </c>
      <c r="I34343" s="2">
        <v>0.6</v>
      </c>
    </row>
    <row r="34344" spans="2:9">
      <c r="B34344" s="2" t="s">
        <v>31881</v>
      </c>
      <c r="C34344" s="2" t="s">
        <v>31828</v>
      </c>
      <c r="D34344" s="2" t="s">
        <v>35</v>
      </c>
      <c r="E34344" s="2" t="str">
        <f>SpeciesCobenefits[[#This Row],[County]]&amp;SpeciesCobenefits[[#This Row],[Species Riparian QM]]</f>
        <v>PlacerAcer (other)</v>
      </c>
      <c r="F34344" s="2">
        <v>121.3</v>
      </c>
      <c r="G34344" s="2">
        <v>4.5999999999999996</v>
      </c>
      <c r="H34344" s="2">
        <v>6.3</v>
      </c>
      <c r="I34344" s="2">
        <v>1.8</v>
      </c>
    </row>
    <row r="34345" spans="2:9">
      <c r="B34345" s="2" t="s">
        <v>31881</v>
      </c>
      <c r="C34345" s="2" t="s">
        <v>31830</v>
      </c>
      <c r="D34345" s="2" t="s">
        <v>55</v>
      </c>
      <c r="E34345" s="2" t="str">
        <f>SpeciesCobenefits[[#This Row],[County]]&amp;SpeciesCobenefits[[#This Row],[Species Riparian QM]]</f>
        <v>PlacerQuercus (other)</v>
      </c>
      <c r="F34345" s="2">
        <v>82.6</v>
      </c>
      <c r="G34345" s="2">
        <v>3.1</v>
      </c>
      <c r="H34345" s="2">
        <v>4.3</v>
      </c>
      <c r="I34345" s="2">
        <v>1.1000000000000001</v>
      </c>
    </row>
    <row r="34346" spans="2:9">
      <c r="B34346" s="2" t="s">
        <v>31881</v>
      </c>
      <c r="C34346" s="2" t="s">
        <v>31832</v>
      </c>
      <c r="D34346" s="2" t="s">
        <v>53</v>
      </c>
      <c r="E34346" s="2" t="str">
        <f>SpeciesCobenefits[[#This Row],[County]]&amp;SpeciesCobenefits[[#This Row],[Species Riparian QM]]</f>
        <v>PlacerQuercus lobata</v>
      </c>
      <c r="F34346" s="2">
        <v>109.3</v>
      </c>
      <c r="G34346" s="2">
        <v>4.0999999999999996</v>
      </c>
      <c r="H34346" s="2">
        <v>5.7</v>
      </c>
      <c r="I34346" s="2">
        <v>1.5</v>
      </c>
    </row>
    <row r="34347" spans="2:9">
      <c r="B34347" s="2" t="s">
        <v>31881</v>
      </c>
      <c r="C34347" s="2" t="s">
        <v>31834</v>
      </c>
      <c r="D34347" s="2" t="s">
        <v>54</v>
      </c>
      <c r="E34347" s="2" t="str">
        <f>SpeciesCobenefits[[#This Row],[County]]&amp;SpeciesCobenefits[[#This Row],[Species Riparian QM]]</f>
        <v>PlacerQuercus agrifolia</v>
      </c>
      <c r="F34347" s="2">
        <v>118.5</v>
      </c>
      <c r="G34347" s="2">
        <v>6</v>
      </c>
      <c r="H34347" s="2">
        <v>6.4</v>
      </c>
      <c r="I34347" s="2">
        <v>3.6</v>
      </c>
    </row>
    <row r="34348" spans="2:9">
      <c r="B34348" s="2" t="s">
        <v>31881</v>
      </c>
      <c r="C34348" s="2" t="s">
        <v>31836</v>
      </c>
      <c r="D34348" s="2" t="s">
        <v>31911</v>
      </c>
      <c r="E34348" s="2" t="str">
        <f>SpeciesCobenefits[[#This Row],[County]]&amp;SpeciesCobenefits[[#This Row],[Species Riparian QM]]</f>
        <v xml:space="preserve">PlacerLaurus nobilis </v>
      </c>
      <c r="F34348" s="2">
        <v>104.9</v>
      </c>
      <c r="G34348" s="2">
        <v>5.3</v>
      </c>
      <c r="H34348" s="2">
        <v>5.7</v>
      </c>
      <c r="I34348" s="2">
        <v>2.9</v>
      </c>
    </row>
    <row r="34349" spans="2:9">
      <c r="B34349" s="2" t="s">
        <v>31881</v>
      </c>
      <c r="C34349" s="2" t="s">
        <v>31841</v>
      </c>
      <c r="D34349" s="2" t="s">
        <v>31912</v>
      </c>
      <c r="E34349" s="2" t="str">
        <f>SpeciesCobenefits[[#This Row],[County]]&amp;SpeciesCobenefits[[#This Row],[Species Riparian QM]]</f>
        <v xml:space="preserve">PlacerJuglans (sp) </v>
      </c>
      <c r="F34349" s="2">
        <v>118.7</v>
      </c>
      <c r="G34349" s="2">
        <v>4.5</v>
      </c>
      <c r="H34349" s="2">
        <v>6.1</v>
      </c>
      <c r="I34349" s="2">
        <v>1.8</v>
      </c>
    </row>
    <row r="34350" spans="2:9">
      <c r="B34350" s="2" t="s">
        <v>31881</v>
      </c>
      <c r="C34350" s="2" t="s">
        <v>31842</v>
      </c>
      <c r="D34350" s="2" t="s">
        <v>63</v>
      </c>
      <c r="E34350" s="2" t="str">
        <f>SpeciesCobenefits[[#This Row],[County]]&amp;SpeciesCobenefits[[#This Row],[Species Riparian QM]]</f>
        <v>PlacerSalix (other)</v>
      </c>
      <c r="F34350" s="2">
        <v>68.5</v>
      </c>
      <c r="G34350" s="2">
        <v>2.6</v>
      </c>
      <c r="H34350" s="2">
        <v>3.6</v>
      </c>
      <c r="I34350" s="2">
        <v>0.9</v>
      </c>
    </row>
    <row r="34351" spans="2:9">
      <c r="B34351" s="2" t="s">
        <v>31882</v>
      </c>
      <c r="C34351" s="2" t="s">
        <v>31812</v>
      </c>
      <c r="D34351" s="2" t="s">
        <v>34</v>
      </c>
      <c r="E34351" s="2" t="str">
        <f>SpeciesCobenefits[[#This Row],[County]]&amp;SpeciesCobenefits[[#This Row],[Species Riparian QM]]</f>
        <v>PlumasAcer negundo</v>
      </c>
      <c r="F34351" s="2">
        <v>31.4</v>
      </c>
      <c r="G34351" s="2">
        <v>1.7</v>
      </c>
      <c r="H34351" s="2">
        <v>0.3</v>
      </c>
      <c r="I34351" s="2">
        <v>110.8</v>
      </c>
    </row>
    <row r="34352" spans="2:9">
      <c r="B34352" s="2" t="s">
        <v>31882</v>
      </c>
      <c r="C34352" s="2" t="s">
        <v>31818</v>
      </c>
      <c r="D34352" s="2" t="s">
        <v>52</v>
      </c>
      <c r="E34352" s="2" t="str">
        <f>SpeciesCobenefits[[#This Row],[County]]&amp;SpeciesCobenefits[[#This Row],[Species Riparian QM]]</f>
        <v>PlumasPopulus (other)</v>
      </c>
      <c r="F34352" s="2">
        <v>9.1</v>
      </c>
      <c r="G34352" s="2">
        <v>0.5</v>
      </c>
      <c r="H34352" s="2">
        <v>0.1</v>
      </c>
      <c r="I34352" s="2">
        <v>110.9</v>
      </c>
    </row>
    <row r="34353" spans="2:9">
      <c r="B34353" s="2" t="s">
        <v>31882</v>
      </c>
      <c r="C34353" s="2" t="s">
        <v>31820</v>
      </c>
      <c r="D34353" s="2" t="s">
        <v>51</v>
      </c>
      <c r="E34353" s="2" t="str">
        <f>SpeciesCobenefits[[#This Row],[County]]&amp;SpeciesCobenefits[[#This Row],[Species Riparian QM]]</f>
        <v>PlumasPopulus fremontii</v>
      </c>
      <c r="F34353" s="2">
        <v>10.6</v>
      </c>
      <c r="G34353" s="2">
        <v>0.6</v>
      </c>
      <c r="H34353" s="2">
        <v>0.1</v>
      </c>
      <c r="I34353" s="2">
        <v>109.7</v>
      </c>
    </row>
    <row r="34354" spans="2:9">
      <c r="B34354" s="2" t="s">
        <v>31882</v>
      </c>
      <c r="C34354" s="2" t="s">
        <v>31822</v>
      </c>
      <c r="D34354" s="2" t="s">
        <v>52</v>
      </c>
      <c r="E34354" s="2" t="str">
        <f>SpeciesCobenefits[[#This Row],[County]]&amp;SpeciesCobenefits[[#This Row],[Species Riparian QM]]</f>
        <v>PlumasPopulus (other)</v>
      </c>
      <c r="F34354" s="2">
        <v>9.1</v>
      </c>
      <c r="G34354" s="2">
        <v>0.5</v>
      </c>
      <c r="H34354" s="2">
        <v>0.1</v>
      </c>
      <c r="I34354" s="2">
        <v>110.9</v>
      </c>
    </row>
    <row r="34355" spans="2:9">
      <c r="B34355" s="2" t="s">
        <v>31882</v>
      </c>
      <c r="C34355" s="2" t="s">
        <v>31824</v>
      </c>
      <c r="D34355" s="2" t="s">
        <v>52</v>
      </c>
      <c r="E34355" s="2" t="str">
        <f>SpeciesCobenefits[[#This Row],[County]]&amp;SpeciesCobenefits[[#This Row],[Species Riparian QM]]</f>
        <v>PlumasPopulus (other)</v>
      </c>
      <c r="F34355" s="2">
        <v>10.6</v>
      </c>
      <c r="G34355" s="2">
        <v>0.6</v>
      </c>
      <c r="H34355" s="2">
        <v>0.1</v>
      </c>
      <c r="I34355" s="2">
        <v>109.7</v>
      </c>
    </row>
    <row r="34356" spans="2:9">
      <c r="B34356" s="2" t="s">
        <v>31882</v>
      </c>
      <c r="C34356" s="2" t="s">
        <v>31826</v>
      </c>
      <c r="D34356" s="2" t="s">
        <v>52</v>
      </c>
      <c r="E34356" s="2" t="str">
        <f>SpeciesCobenefits[[#This Row],[County]]&amp;SpeciesCobenefits[[#This Row],[Species Riparian QM]]</f>
        <v>PlumasPopulus (other)</v>
      </c>
      <c r="F34356" s="2">
        <v>10.6</v>
      </c>
      <c r="G34356" s="2">
        <v>0.6</v>
      </c>
      <c r="H34356" s="2">
        <v>0.1</v>
      </c>
      <c r="I34356" s="2">
        <v>109.7</v>
      </c>
    </row>
    <row r="34357" spans="2:9">
      <c r="B34357" s="2" t="s">
        <v>31882</v>
      </c>
      <c r="C34357" s="2" t="s">
        <v>31829</v>
      </c>
      <c r="D34357" s="2" t="s">
        <v>35</v>
      </c>
      <c r="E34357" s="2" t="str">
        <f>SpeciesCobenefits[[#This Row],[County]]&amp;SpeciesCobenefits[[#This Row],[Species Riparian QM]]</f>
        <v>PlumasAcer (other)</v>
      </c>
      <c r="F34357" s="2">
        <v>32.700000000000003</v>
      </c>
      <c r="G34357" s="2">
        <v>1.7</v>
      </c>
      <c r="H34357" s="2">
        <v>0.4</v>
      </c>
      <c r="I34357" s="2">
        <v>107.3</v>
      </c>
    </row>
    <row r="34358" spans="2:9">
      <c r="B34358" s="2" t="s">
        <v>31882</v>
      </c>
      <c r="C34358" s="2" t="s">
        <v>31831</v>
      </c>
      <c r="D34358" s="2" t="s">
        <v>55</v>
      </c>
      <c r="E34358" s="2" t="str">
        <f>SpeciesCobenefits[[#This Row],[County]]&amp;SpeciesCobenefits[[#This Row],[Species Riparian QM]]</f>
        <v>PlumasQuercus (other)</v>
      </c>
      <c r="F34358" s="2">
        <v>22.3</v>
      </c>
      <c r="G34358" s="2">
        <v>1.2</v>
      </c>
      <c r="H34358" s="2">
        <v>0.2</v>
      </c>
      <c r="I34358" s="2">
        <v>73.3</v>
      </c>
    </row>
    <row r="34359" spans="2:9">
      <c r="B34359" s="2" t="s">
        <v>31882</v>
      </c>
      <c r="C34359" s="2" t="s">
        <v>31843</v>
      </c>
      <c r="D34359" s="2" t="s">
        <v>63</v>
      </c>
      <c r="E34359" s="2" t="str">
        <f>SpeciesCobenefits[[#This Row],[County]]&amp;SpeciesCobenefits[[#This Row],[Species Riparian QM]]</f>
        <v>PlumasSalix (other)</v>
      </c>
      <c r="F34359" s="2">
        <v>16.600000000000001</v>
      </c>
      <c r="G34359" s="2">
        <v>0.9</v>
      </c>
      <c r="H34359" s="2">
        <v>0.2</v>
      </c>
      <c r="I34359" s="2">
        <v>80.2</v>
      </c>
    </row>
    <row r="34360" spans="2:9">
      <c r="B34360" s="2" t="s">
        <v>31883</v>
      </c>
      <c r="C34360" s="2" t="s">
        <v>31817</v>
      </c>
      <c r="D34360" s="2" t="s">
        <v>52</v>
      </c>
      <c r="E34360" s="2" t="str">
        <f>SpeciesCobenefits[[#This Row],[County]]&amp;SpeciesCobenefits[[#This Row],[Species Riparian QM]]</f>
        <v>RiversidePopulus (other)</v>
      </c>
      <c r="F34360" s="2">
        <v>43.8</v>
      </c>
      <c r="G34360" s="2">
        <v>2.7</v>
      </c>
      <c r="H34360" s="2">
        <v>1</v>
      </c>
      <c r="I34360" s="2">
        <v>0.3</v>
      </c>
    </row>
    <row r="34361" spans="2:9">
      <c r="B34361" s="2" t="s">
        <v>31883</v>
      </c>
      <c r="C34361" s="2" t="s">
        <v>31819</v>
      </c>
      <c r="D34361" s="2" t="s">
        <v>51</v>
      </c>
      <c r="E34361" s="2" t="str">
        <f>SpeciesCobenefits[[#This Row],[County]]&amp;SpeciesCobenefits[[#This Row],[Species Riparian QM]]</f>
        <v>RiversidePopulus fremontii</v>
      </c>
      <c r="F34361" s="2">
        <v>63.9</v>
      </c>
      <c r="G34361" s="2">
        <v>3.8</v>
      </c>
      <c r="H34361" s="2">
        <v>1.5</v>
      </c>
      <c r="I34361" s="2">
        <v>0.5</v>
      </c>
    </row>
    <row r="34362" spans="2:9">
      <c r="B34362" s="2" t="s">
        <v>31883</v>
      </c>
      <c r="C34362" s="2" t="s">
        <v>31839</v>
      </c>
      <c r="D34362" s="2" t="s">
        <v>50</v>
      </c>
      <c r="E34362" s="2" t="str">
        <f>SpeciesCobenefits[[#This Row],[County]]&amp;SpeciesCobenefits[[#This Row],[Species Riparian QM]]</f>
        <v>RiversidePlatanus racemosa</v>
      </c>
      <c r="F34362" s="2">
        <v>104.6</v>
      </c>
      <c r="G34362" s="2">
        <v>6.2</v>
      </c>
      <c r="H34362" s="2">
        <v>2.4</v>
      </c>
      <c r="I34362" s="2">
        <v>0.8</v>
      </c>
    </row>
    <row r="34363" spans="2:9">
      <c r="B34363" s="2" t="s">
        <v>31883</v>
      </c>
      <c r="C34363" s="2" t="s">
        <v>31842</v>
      </c>
      <c r="D34363" s="2" t="s">
        <v>63</v>
      </c>
      <c r="E34363" s="2" t="str">
        <f>SpeciesCobenefits[[#This Row],[County]]&amp;SpeciesCobenefits[[#This Row],[Species Riparian QM]]</f>
        <v>RiversideSalix (other)</v>
      </c>
      <c r="F34363" s="2">
        <v>73.099999999999994</v>
      </c>
      <c r="G34363" s="2">
        <v>4.5</v>
      </c>
      <c r="H34363" s="2">
        <v>1.7</v>
      </c>
      <c r="I34363" s="2">
        <v>0.5</v>
      </c>
    </row>
    <row r="34364" spans="2:9">
      <c r="B34364" s="2" t="s">
        <v>31884</v>
      </c>
      <c r="C34364" s="2" t="s">
        <v>31808</v>
      </c>
      <c r="D34364" s="2" t="s">
        <v>31910</v>
      </c>
      <c r="E34364" s="2" t="str">
        <f>SpeciesCobenefits[[#This Row],[County]]&amp;SpeciesCobenefits[[#This Row],[Species Riparian QM]]</f>
        <v xml:space="preserve">SacramentoAlnus rhombifolia </v>
      </c>
      <c r="F34364" s="2">
        <v>201.3</v>
      </c>
      <c r="G34364" s="2">
        <v>13.2</v>
      </c>
      <c r="H34364" s="2">
        <v>13.5</v>
      </c>
      <c r="I34364" s="2">
        <v>2.7</v>
      </c>
    </row>
    <row r="34365" spans="2:9">
      <c r="B34365" s="2" t="s">
        <v>31884</v>
      </c>
      <c r="C34365" s="2" t="s">
        <v>31811</v>
      </c>
      <c r="D34365" s="2" t="s">
        <v>34</v>
      </c>
      <c r="E34365" s="2" t="str">
        <f>SpeciesCobenefits[[#This Row],[County]]&amp;SpeciesCobenefits[[#This Row],[Species Riparian QM]]</f>
        <v>SacramentoAcer negundo</v>
      </c>
      <c r="F34365" s="2">
        <v>194.1</v>
      </c>
      <c r="G34365" s="2">
        <v>12.8</v>
      </c>
      <c r="H34365" s="2">
        <v>12.9</v>
      </c>
      <c r="I34365" s="2">
        <v>2.8</v>
      </c>
    </row>
    <row r="34366" spans="2:9">
      <c r="B34366" s="2" t="s">
        <v>31884</v>
      </c>
      <c r="C34366" s="2" t="s">
        <v>31817</v>
      </c>
      <c r="D34366" s="2" t="s">
        <v>52</v>
      </c>
      <c r="E34366" s="2" t="str">
        <f>SpeciesCobenefits[[#This Row],[County]]&amp;SpeciesCobenefits[[#This Row],[Species Riparian QM]]</f>
        <v>SacramentoPopulus (other)</v>
      </c>
      <c r="F34366" s="2">
        <v>60.9</v>
      </c>
      <c r="G34366" s="2">
        <v>4</v>
      </c>
      <c r="H34366" s="2">
        <v>4.0999999999999996</v>
      </c>
      <c r="I34366" s="2">
        <v>0.8</v>
      </c>
    </row>
    <row r="34367" spans="2:9">
      <c r="B34367" s="2" t="s">
        <v>31884</v>
      </c>
      <c r="C34367" s="2" t="s">
        <v>31828</v>
      </c>
      <c r="D34367" s="2" t="s">
        <v>35</v>
      </c>
      <c r="E34367" s="2" t="str">
        <f>SpeciesCobenefits[[#This Row],[County]]&amp;SpeciesCobenefits[[#This Row],[Species Riparian QM]]</f>
        <v>SacramentoAcer (other)</v>
      </c>
      <c r="F34367" s="2">
        <v>178.1</v>
      </c>
      <c r="G34367" s="2">
        <v>11.8</v>
      </c>
      <c r="H34367" s="2">
        <v>11.9</v>
      </c>
      <c r="I34367" s="2">
        <v>2.5</v>
      </c>
    </row>
    <row r="34368" spans="2:9">
      <c r="B34368" s="2" t="s">
        <v>31884</v>
      </c>
      <c r="C34368" s="2" t="s">
        <v>31830</v>
      </c>
      <c r="D34368" s="2" t="s">
        <v>55</v>
      </c>
      <c r="E34368" s="2" t="str">
        <f>SpeciesCobenefits[[#This Row],[County]]&amp;SpeciesCobenefits[[#This Row],[Species Riparian QM]]</f>
        <v>SacramentoQuercus (other)</v>
      </c>
      <c r="F34368" s="2">
        <v>124.3</v>
      </c>
      <c r="G34368" s="2">
        <v>8.1</v>
      </c>
      <c r="H34368" s="2">
        <v>8.4</v>
      </c>
      <c r="I34368" s="2">
        <v>1.5</v>
      </c>
    </row>
    <row r="34369" spans="2:9">
      <c r="B34369" s="2" t="s">
        <v>31884</v>
      </c>
      <c r="C34369" s="2" t="s">
        <v>31832</v>
      </c>
      <c r="D34369" s="2" t="s">
        <v>53</v>
      </c>
      <c r="E34369" s="2" t="str">
        <f>SpeciesCobenefits[[#This Row],[County]]&amp;SpeciesCobenefits[[#This Row],[Species Riparian QM]]</f>
        <v>SacramentoQuercus lobata</v>
      </c>
      <c r="F34369" s="2">
        <v>166.3</v>
      </c>
      <c r="G34369" s="2">
        <v>10.9</v>
      </c>
      <c r="H34369" s="2">
        <v>11.2</v>
      </c>
      <c r="I34369" s="2">
        <v>2.1</v>
      </c>
    </row>
    <row r="34370" spans="2:9">
      <c r="B34370" s="2" t="s">
        <v>31884</v>
      </c>
      <c r="C34370" s="2" t="s">
        <v>31834</v>
      </c>
      <c r="D34370" s="2" t="s">
        <v>54</v>
      </c>
      <c r="E34370" s="2" t="str">
        <f>SpeciesCobenefits[[#This Row],[County]]&amp;SpeciesCobenefits[[#This Row],[Species Riparian QM]]</f>
        <v>SacramentoQuercus agrifolia</v>
      </c>
      <c r="F34370" s="2">
        <v>125.6</v>
      </c>
      <c r="G34370" s="2">
        <v>9.1</v>
      </c>
      <c r="H34370" s="2">
        <v>8.6999999999999993</v>
      </c>
      <c r="I34370" s="2">
        <v>2.2000000000000002</v>
      </c>
    </row>
    <row r="34371" spans="2:9">
      <c r="B34371" s="2" t="s">
        <v>31884</v>
      </c>
      <c r="C34371" s="2" t="s">
        <v>31836</v>
      </c>
      <c r="D34371" s="2" t="s">
        <v>31911</v>
      </c>
      <c r="E34371" s="2" t="str">
        <f>SpeciesCobenefits[[#This Row],[County]]&amp;SpeciesCobenefits[[#This Row],[Species Riparian QM]]</f>
        <v xml:space="preserve">SacramentoLaurus nobilis </v>
      </c>
      <c r="F34371" s="2">
        <v>112.1</v>
      </c>
      <c r="G34371" s="2">
        <v>8.1</v>
      </c>
      <c r="H34371" s="2">
        <v>7.8</v>
      </c>
      <c r="I34371" s="2">
        <v>1.7</v>
      </c>
    </row>
    <row r="34372" spans="2:9">
      <c r="B34372" s="2" t="s">
        <v>31884</v>
      </c>
      <c r="C34372" s="2" t="s">
        <v>31841</v>
      </c>
      <c r="D34372" s="2" t="s">
        <v>31912</v>
      </c>
      <c r="E34372" s="2" t="str">
        <f>SpeciesCobenefits[[#This Row],[County]]&amp;SpeciesCobenefits[[#This Row],[Species Riparian QM]]</f>
        <v xml:space="preserve">SacramentoJuglans (sp) </v>
      </c>
      <c r="F34372" s="2">
        <v>172.6</v>
      </c>
      <c r="G34372" s="2">
        <v>11.4</v>
      </c>
      <c r="H34372" s="2">
        <v>11.5</v>
      </c>
      <c r="I34372" s="2">
        <v>2.6</v>
      </c>
    </row>
    <row r="34373" spans="2:9">
      <c r="B34373" s="2" t="s">
        <v>31884</v>
      </c>
      <c r="C34373" s="2" t="s">
        <v>31842</v>
      </c>
      <c r="D34373" s="2" t="s">
        <v>63</v>
      </c>
      <c r="E34373" s="2" t="str">
        <f>SpeciesCobenefits[[#This Row],[County]]&amp;SpeciesCobenefits[[#This Row],[Species Riparian QM]]</f>
        <v>SacramentoSalix (other)</v>
      </c>
      <c r="F34373" s="2">
        <v>102.9</v>
      </c>
      <c r="G34373" s="2">
        <v>6.7</v>
      </c>
      <c r="H34373" s="2">
        <v>6.9</v>
      </c>
      <c r="I34373" s="2">
        <v>1.3</v>
      </c>
    </row>
    <row r="34374" spans="2:9">
      <c r="B34374" s="2" t="s">
        <v>31885</v>
      </c>
      <c r="C34374" s="2" t="s">
        <v>31808</v>
      </c>
      <c r="D34374" s="2" t="s">
        <v>31910</v>
      </c>
      <c r="E34374" s="2" t="str">
        <f>SpeciesCobenefits[[#This Row],[County]]&amp;SpeciesCobenefits[[#This Row],[Species Riparian QM]]</f>
        <v xml:space="preserve">San BenitoAlnus rhombifolia </v>
      </c>
      <c r="F34374" s="2">
        <v>169.3</v>
      </c>
      <c r="G34374" s="2">
        <v>7.4</v>
      </c>
      <c r="H34374" s="2">
        <v>1.5</v>
      </c>
      <c r="I34374" s="2">
        <v>0.7</v>
      </c>
    </row>
    <row r="34375" spans="2:9">
      <c r="B34375" s="2" t="s">
        <v>31885</v>
      </c>
      <c r="C34375" s="2" t="s">
        <v>31811</v>
      </c>
      <c r="D34375" s="2" t="s">
        <v>34</v>
      </c>
      <c r="E34375" s="2" t="str">
        <f>SpeciesCobenefits[[#This Row],[County]]&amp;SpeciesCobenefits[[#This Row],[Species Riparian QM]]</f>
        <v>San BenitoAcer negundo</v>
      </c>
      <c r="F34375" s="2">
        <v>159.69999999999999</v>
      </c>
      <c r="G34375" s="2">
        <v>7</v>
      </c>
      <c r="H34375" s="2">
        <v>1.4</v>
      </c>
      <c r="I34375" s="2">
        <v>0.7</v>
      </c>
    </row>
    <row r="34376" spans="2:9">
      <c r="B34376" s="2" t="s">
        <v>31885</v>
      </c>
      <c r="C34376" s="2" t="s">
        <v>31817</v>
      </c>
      <c r="D34376" s="2" t="s">
        <v>52</v>
      </c>
      <c r="E34376" s="2" t="str">
        <f>SpeciesCobenefits[[#This Row],[County]]&amp;SpeciesCobenefits[[#This Row],[Species Riparian QM]]</f>
        <v>San BenitoPopulus (other)</v>
      </c>
      <c r="F34376" s="2">
        <v>49.4</v>
      </c>
      <c r="G34376" s="2">
        <v>2.1</v>
      </c>
      <c r="H34376" s="2">
        <v>0.4</v>
      </c>
      <c r="I34376" s="2">
        <v>0.2</v>
      </c>
    </row>
    <row r="34377" spans="2:9">
      <c r="B34377" s="2" t="s">
        <v>31885</v>
      </c>
      <c r="C34377" s="2" t="s">
        <v>31828</v>
      </c>
      <c r="D34377" s="2" t="s">
        <v>35</v>
      </c>
      <c r="E34377" s="2" t="str">
        <f>SpeciesCobenefits[[#This Row],[County]]&amp;SpeciesCobenefits[[#This Row],[Species Riparian QM]]</f>
        <v>San BenitoAcer (other)</v>
      </c>
      <c r="F34377" s="2">
        <v>148.6</v>
      </c>
      <c r="G34377" s="2">
        <v>6.5</v>
      </c>
      <c r="H34377" s="2">
        <v>1.3</v>
      </c>
      <c r="I34377" s="2">
        <v>0.6</v>
      </c>
    </row>
    <row r="34378" spans="2:9">
      <c r="B34378" s="2" t="s">
        <v>31885</v>
      </c>
      <c r="C34378" s="2" t="s">
        <v>31830</v>
      </c>
      <c r="D34378" s="2" t="s">
        <v>55</v>
      </c>
      <c r="E34378" s="2" t="str">
        <f>SpeciesCobenefits[[#This Row],[County]]&amp;SpeciesCobenefits[[#This Row],[Species Riparian QM]]</f>
        <v>San BenitoQuercus (other)</v>
      </c>
      <c r="F34378" s="2">
        <v>103.8</v>
      </c>
      <c r="G34378" s="2">
        <v>4.5</v>
      </c>
      <c r="H34378" s="2">
        <v>1</v>
      </c>
      <c r="I34378" s="2">
        <v>0.4</v>
      </c>
    </row>
    <row r="34379" spans="2:9">
      <c r="B34379" s="2" t="s">
        <v>31885</v>
      </c>
      <c r="C34379" s="2" t="s">
        <v>31832</v>
      </c>
      <c r="D34379" s="2" t="s">
        <v>53</v>
      </c>
      <c r="E34379" s="2" t="str">
        <f>SpeciesCobenefits[[#This Row],[County]]&amp;SpeciesCobenefits[[#This Row],[Species Riparian QM]]</f>
        <v>San BenitoQuercus lobata</v>
      </c>
      <c r="F34379" s="2">
        <v>136.4</v>
      </c>
      <c r="G34379" s="2">
        <v>5.9</v>
      </c>
      <c r="H34379" s="2">
        <v>1.2</v>
      </c>
      <c r="I34379" s="2">
        <v>0.5</v>
      </c>
    </row>
    <row r="34380" spans="2:9">
      <c r="B34380" s="2" t="s">
        <v>31885</v>
      </c>
      <c r="C34380" s="2" t="s">
        <v>31834</v>
      </c>
      <c r="D34380" s="2" t="s">
        <v>54</v>
      </c>
      <c r="E34380" s="2" t="str">
        <f>SpeciesCobenefits[[#This Row],[County]]&amp;SpeciesCobenefits[[#This Row],[Species Riparian QM]]</f>
        <v>San BenitoQuercus agrifolia</v>
      </c>
      <c r="F34380" s="2">
        <v>127.7</v>
      </c>
      <c r="G34380" s="2">
        <v>8</v>
      </c>
      <c r="H34380" s="2">
        <v>1.4</v>
      </c>
      <c r="I34380" s="2">
        <v>1.6</v>
      </c>
    </row>
    <row r="34381" spans="2:9">
      <c r="B34381" s="2" t="s">
        <v>31885</v>
      </c>
      <c r="C34381" s="2" t="s">
        <v>31836</v>
      </c>
      <c r="D34381" s="2" t="s">
        <v>31911</v>
      </c>
      <c r="E34381" s="2" t="str">
        <f>SpeciesCobenefits[[#This Row],[County]]&amp;SpeciesCobenefits[[#This Row],[Species Riparian QM]]</f>
        <v xml:space="preserve">San BenitoLaurus nobilis </v>
      </c>
      <c r="F34381" s="2">
        <v>115.1</v>
      </c>
      <c r="G34381" s="2">
        <v>7.2</v>
      </c>
      <c r="H34381" s="2">
        <v>1.3</v>
      </c>
      <c r="I34381" s="2">
        <v>1.3</v>
      </c>
    </row>
    <row r="34382" spans="2:9">
      <c r="B34382" s="2" t="s">
        <v>31885</v>
      </c>
      <c r="C34382" s="2" t="s">
        <v>31841</v>
      </c>
      <c r="D34382" s="2" t="s">
        <v>31912</v>
      </c>
      <c r="E34382" s="2" t="str">
        <f>SpeciesCobenefits[[#This Row],[County]]&amp;SpeciesCobenefits[[#This Row],[Species Riparian QM]]</f>
        <v xml:space="preserve">San BenitoJuglans (sp) </v>
      </c>
      <c r="F34382" s="2">
        <v>144.30000000000001</v>
      </c>
      <c r="G34382" s="2">
        <v>6.3</v>
      </c>
      <c r="H34382" s="2">
        <v>1.3</v>
      </c>
      <c r="I34382" s="2">
        <v>0.6</v>
      </c>
    </row>
    <row r="34383" spans="2:9">
      <c r="B34383" s="2" t="s">
        <v>31885</v>
      </c>
      <c r="C34383" s="2" t="s">
        <v>31842</v>
      </c>
      <c r="D34383" s="2" t="s">
        <v>63</v>
      </c>
      <c r="E34383" s="2" t="str">
        <f>SpeciesCobenefits[[#This Row],[County]]&amp;SpeciesCobenefits[[#This Row],[Species Riparian QM]]</f>
        <v>San BenitoSalix (other)</v>
      </c>
      <c r="F34383" s="2">
        <v>85.7</v>
      </c>
      <c r="G34383" s="2">
        <v>3.7</v>
      </c>
      <c r="H34383" s="2">
        <v>0.8</v>
      </c>
      <c r="I34383" s="2">
        <v>0.3</v>
      </c>
    </row>
    <row r="34384" spans="2:9">
      <c r="B34384" s="2" t="s">
        <v>31886</v>
      </c>
      <c r="C34384" s="2" t="s">
        <v>31817</v>
      </c>
      <c r="D34384" s="2" t="s">
        <v>52</v>
      </c>
      <c r="E34384" s="2" t="str">
        <f>SpeciesCobenefits[[#This Row],[County]]&amp;SpeciesCobenefits[[#This Row],[Species Riparian QM]]</f>
        <v>San BernardinoPopulus (other)</v>
      </c>
      <c r="F34384" s="2">
        <v>47.5</v>
      </c>
      <c r="G34384" s="2">
        <v>1.8</v>
      </c>
      <c r="H34384" s="2">
        <v>0.7</v>
      </c>
      <c r="I34384" s="2">
        <v>0.5</v>
      </c>
    </row>
    <row r="34385" spans="2:9">
      <c r="B34385" s="2" t="s">
        <v>31886</v>
      </c>
      <c r="C34385" s="2" t="s">
        <v>31819</v>
      </c>
      <c r="D34385" s="2" t="s">
        <v>51</v>
      </c>
      <c r="E34385" s="2" t="str">
        <f>SpeciesCobenefits[[#This Row],[County]]&amp;SpeciesCobenefits[[#This Row],[Species Riparian QM]]</f>
        <v>San BernardinoPopulus fremontii</v>
      </c>
      <c r="F34385" s="2">
        <v>67.900000000000006</v>
      </c>
      <c r="G34385" s="2">
        <v>2.5</v>
      </c>
      <c r="H34385" s="2">
        <v>0.9</v>
      </c>
      <c r="I34385" s="2">
        <v>0.7</v>
      </c>
    </row>
    <row r="34386" spans="2:9">
      <c r="B34386" s="2" t="s">
        <v>31886</v>
      </c>
      <c r="C34386" s="2" t="s">
        <v>31839</v>
      </c>
      <c r="D34386" s="2" t="s">
        <v>50</v>
      </c>
      <c r="E34386" s="2" t="str">
        <f>SpeciesCobenefits[[#This Row],[County]]&amp;SpeciesCobenefits[[#This Row],[Species Riparian QM]]</f>
        <v>San BernardinoPlatanus racemosa</v>
      </c>
      <c r="F34386" s="2">
        <v>121.4</v>
      </c>
      <c r="G34386" s="2">
        <v>4.5</v>
      </c>
      <c r="H34386" s="2">
        <v>1.7</v>
      </c>
      <c r="I34386" s="2">
        <v>1.2</v>
      </c>
    </row>
    <row r="34387" spans="2:9">
      <c r="B34387" s="2" t="s">
        <v>31886</v>
      </c>
      <c r="C34387" s="2" t="s">
        <v>31842</v>
      </c>
      <c r="D34387" s="2" t="s">
        <v>63</v>
      </c>
      <c r="E34387" s="2" t="str">
        <f>SpeciesCobenefits[[#This Row],[County]]&amp;SpeciesCobenefits[[#This Row],[Species Riparian QM]]</f>
        <v>San BernardinoSalix (other)</v>
      </c>
      <c r="F34387" s="2">
        <v>80.900000000000006</v>
      </c>
      <c r="G34387" s="2">
        <v>3</v>
      </c>
      <c r="H34387" s="2">
        <v>1.1000000000000001</v>
      </c>
      <c r="I34387" s="2">
        <v>0.8</v>
      </c>
    </row>
    <row r="34388" spans="2:9">
      <c r="B34388" s="2" t="s">
        <v>31887</v>
      </c>
      <c r="C34388" s="2" t="s">
        <v>31804</v>
      </c>
      <c r="D34388" s="2" t="s">
        <v>31913</v>
      </c>
      <c r="E34388" s="2" t="str">
        <f>SpeciesCobenefits[[#This Row],[County]]&amp;SpeciesCobenefits[[#This Row],[Species Riparian QM]]</f>
        <v xml:space="preserve">San DiegoAlnus (other) </v>
      </c>
      <c r="F34388" s="2">
        <v>165.3</v>
      </c>
      <c r="G34388" s="2">
        <v>14.7</v>
      </c>
      <c r="H34388" s="2">
        <v>0.7</v>
      </c>
      <c r="I34388" s="2">
        <v>2.9</v>
      </c>
    </row>
    <row r="34389" spans="2:9">
      <c r="B34389" s="2" t="s">
        <v>31887</v>
      </c>
      <c r="C34389" s="2" t="s">
        <v>31805</v>
      </c>
      <c r="D34389" s="2" t="s">
        <v>31913</v>
      </c>
      <c r="E34389" s="2" t="str">
        <f>SpeciesCobenefits[[#This Row],[County]]&amp;SpeciesCobenefits[[#This Row],[Species Riparian QM]]</f>
        <v xml:space="preserve">San DiegoAlnus (other) </v>
      </c>
      <c r="F34389" s="2">
        <v>166.5</v>
      </c>
      <c r="G34389" s="2">
        <v>14.8</v>
      </c>
      <c r="H34389" s="2">
        <v>0.8</v>
      </c>
      <c r="I34389" s="2">
        <v>2.9</v>
      </c>
    </row>
    <row r="34390" spans="2:9">
      <c r="B34390" s="2" t="s">
        <v>31887</v>
      </c>
      <c r="C34390" s="2" t="s">
        <v>31806</v>
      </c>
      <c r="D34390" s="2" t="s">
        <v>31913</v>
      </c>
      <c r="E34390" s="2" t="str">
        <f>SpeciesCobenefits[[#This Row],[County]]&amp;SpeciesCobenefits[[#This Row],[Species Riparian QM]]</f>
        <v xml:space="preserve">San DiegoAlnus (other) </v>
      </c>
      <c r="F34390" s="2">
        <v>166.5</v>
      </c>
      <c r="G34390" s="2">
        <v>14.8</v>
      </c>
      <c r="H34390" s="2">
        <v>0.8</v>
      </c>
      <c r="I34390" s="2">
        <v>2.9</v>
      </c>
    </row>
    <row r="34391" spans="2:9">
      <c r="B34391" s="2" t="s">
        <v>31887</v>
      </c>
      <c r="C34391" s="2" t="s">
        <v>31808</v>
      </c>
      <c r="D34391" s="2" t="s">
        <v>31910</v>
      </c>
      <c r="E34391" s="2" t="str">
        <f>SpeciesCobenefits[[#This Row],[County]]&amp;SpeciesCobenefits[[#This Row],[Species Riparian QM]]</f>
        <v xml:space="preserve">San DiegoAlnus rhombifolia </v>
      </c>
      <c r="F34391" s="2">
        <v>166.5</v>
      </c>
      <c r="G34391" s="2">
        <v>14.8</v>
      </c>
      <c r="H34391" s="2">
        <v>0.8</v>
      </c>
      <c r="I34391" s="2">
        <v>2.9</v>
      </c>
    </row>
    <row r="34392" spans="2:9">
      <c r="B34392" s="2" t="s">
        <v>31887</v>
      </c>
      <c r="C34392" s="2" t="s">
        <v>31809</v>
      </c>
      <c r="D34392" s="2" t="s">
        <v>31910</v>
      </c>
      <c r="E34392" s="2" t="str">
        <f>SpeciesCobenefits[[#This Row],[County]]&amp;SpeciesCobenefits[[#This Row],[Species Riparian QM]]</f>
        <v xml:space="preserve">San DiegoAlnus rhombifolia </v>
      </c>
      <c r="F34392" s="2">
        <v>166.5</v>
      </c>
      <c r="G34392" s="2">
        <v>14.8</v>
      </c>
      <c r="H34392" s="2">
        <v>0.8</v>
      </c>
      <c r="I34392" s="2">
        <v>2.9</v>
      </c>
    </row>
    <row r="34393" spans="2:9">
      <c r="B34393" s="2" t="s">
        <v>31887</v>
      </c>
      <c r="C34393" s="2" t="s">
        <v>31813</v>
      </c>
      <c r="D34393" s="2" t="s">
        <v>38</v>
      </c>
      <c r="E34393" s="2" t="str">
        <f>SpeciesCobenefits[[#This Row],[County]]&amp;SpeciesCobenefits[[#This Row],[Species Riparian QM]]</f>
        <v>San DiegoAesculus californica</v>
      </c>
      <c r="F34393" s="2">
        <v>110.1</v>
      </c>
      <c r="G34393" s="2">
        <v>9.9</v>
      </c>
      <c r="H34393" s="2">
        <v>0.5</v>
      </c>
      <c r="I34393" s="2">
        <v>2.1</v>
      </c>
    </row>
    <row r="34394" spans="2:9">
      <c r="B34394" s="2" t="s">
        <v>31887</v>
      </c>
      <c r="C34394" s="2" t="s">
        <v>31814</v>
      </c>
      <c r="D34394" s="2" t="s">
        <v>38</v>
      </c>
      <c r="E34394" s="2" t="str">
        <f>SpeciesCobenefits[[#This Row],[County]]&amp;SpeciesCobenefits[[#This Row],[Species Riparian QM]]</f>
        <v>San DiegoAesculus californica</v>
      </c>
      <c r="F34394" s="2">
        <v>110.1</v>
      </c>
      <c r="G34394" s="2">
        <v>9.9</v>
      </c>
      <c r="H34394" s="2">
        <v>0.5</v>
      </c>
      <c r="I34394" s="2">
        <v>2.1</v>
      </c>
    </row>
    <row r="34395" spans="2:9">
      <c r="B34395" s="2" t="s">
        <v>31887</v>
      </c>
      <c r="C34395" s="2" t="s">
        <v>31815</v>
      </c>
      <c r="D34395" s="2" t="s">
        <v>44</v>
      </c>
      <c r="E34395" s="2" t="str">
        <f>SpeciesCobenefits[[#This Row],[County]]&amp;SpeciesCobenefits[[#This Row],[Species Riparian QM]]</f>
        <v>San DiegoHeteromeles arbutifolia</v>
      </c>
      <c r="F34395" s="2">
        <v>53.8</v>
      </c>
      <c r="G34395" s="2">
        <v>4.9000000000000004</v>
      </c>
      <c r="H34395" s="2">
        <v>0.3</v>
      </c>
      <c r="I34395" s="2">
        <v>1.3</v>
      </c>
    </row>
    <row r="34396" spans="2:9">
      <c r="B34396" s="2" t="s">
        <v>31887</v>
      </c>
      <c r="C34396" s="2" t="s">
        <v>31816</v>
      </c>
      <c r="D34396" s="2" t="s">
        <v>44</v>
      </c>
      <c r="E34396" s="2" t="str">
        <f>SpeciesCobenefits[[#This Row],[County]]&amp;SpeciesCobenefits[[#This Row],[Species Riparian QM]]</f>
        <v>San DiegoHeteromeles arbutifolia</v>
      </c>
      <c r="F34396" s="2">
        <v>53.8</v>
      </c>
      <c r="G34396" s="2">
        <v>4.9000000000000004</v>
      </c>
      <c r="H34396" s="2">
        <v>0.3</v>
      </c>
      <c r="I34396" s="2">
        <v>1.3</v>
      </c>
    </row>
    <row r="34397" spans="2:9">
      <c r="B34397" s="2" t="s">
        <v>31887</v>
      </c>
      <c r="C34397" s="2" t="s">
        <v>31833</v>
      </c>
      <c r="D34397" s="2" t="s">
        <v>53</v>
      </c>
      <c r="E34397" s="2" t="str">
        <f>SpeciesCobenefits[[#This Row],[County]]&amp;SpeciesCobenefits[[#This Row],[Species Riparian QM]]</f>
        <v>San DiegoQuercus lobata</v>
      </c>
      <c r="F34397" s="2">
        <v>133.4</v>
      </c>
      <c r="G34397" s="2">
        <v>11.7</v>
      </c>
      <c r="H34397" s="2">
        <v>0.6</v>
      </c>
      <c r="I34397" s="2">
        <v>2.1</v>
      </c>
    </row>
    <row r="34398" spans="2:9">
      <c r="B34398" s="2" t="s">
        <v>31887</v>
      </c>
      <c r="C34398" s="2" t="s">
        <v>31835</v>
      </c>
      <c r="D34398" s="2" t="s">
        <v>54</v>
      </c>
      <c r="E34398" s="2" t="str">
        <f>SpeciesCobenefits[[#This Row],[County]]&amp;SpeciesCobenefits[[#This Row],[Species Riparian QM]]</f>
        <v>San DiegoQuercus agrifolia</v>
      </c>
      <c r="F34398" s="2">
        <v>108.5</v>
      </c>
      <c r="G34398" s="2">
        <v>10.199999999999999</v>
      </c>
      <c r="H34398" s="2">
        <v>0.5</v>
      </c>
      <c r="I34398" s="2">
        <v>3.1</v>
      </c>
    </row>
    <row r="34399" spans="2:9">
      <c r="B34399" s="2" t="s">
        <v>31887</v>
      </c>
      <c r="C34399" s="2" t="s">
        <v>31837</v>
      </c>
      <c r="D34399" s="2" t="s">
        <v>31911</v>
      </c>
      <c r="E34399" s="2" t="str">
        <f>SpeciesCobenefits[[#This Row],[County]]&amp;SpeciesCobenefits[[#This Row],[Species Riparian QM]]</f>
        <v xml:space="preserve">San DiegoLaurus nobilis </v>
      </c>
      <c r="F34399" s="2">
        <v>96.7</v>
      </c>
      <c r="G34399" s="2">
        <v>8.9</v>
      </c>
      <c r="H34399" s="2">
        <v>0.5</v>
      </c>
      <c r="I34399" s="2">
        <v>2.4</v>
      </c>
    </row>
    <row r="34400" spans="2:9">
      <c r="B34400" s="2" t="s">
        <v>31887</v>
      </c>
      <c r="C34400" s="2" t="s">
        <v>31840</v>
      </c>
      <c r="D34400" s="2" t="s">
        <v>50</v>
      </c>
      <c r="E34400" s="2" t="str">
        <f>SpeciesCobenefits[[#This Row],[County]]&amp;SpeciesCobenefits[[#This Row],[Species Riparian QM]]</f>
        <v>San DiegoPlatanus racemosa</v>
      </c>
      <c r="F34400" s="2">
        <v>118.8</v>
      </c>
      <c r="G34400" s="2">
        <v>10.6</v>
      </c>
      <c r="H34400" s="2">
        <v>0.5</v>
      </c>
      <c r="I34400" s="2">
        <v>2.2000000000000002</v>
      </c>
    </row>
    <row r="34401" spans="2:9">
      <c r="B34401" s="2" t="s">
        <v>31888</v>
      </c>
      <c r="C34401" s="2" t="s">
        <v>31805</v>
      </c>
      <c r="D34401" s="2" t="s">
        <v>31913</v>
      </c>
      <c r="E34401" s="2" t="str">
        <f>SpeciesCobenefits[[#This Row],[County]]&amp;SpeciesCobenefits[[#This Row],[Species Riparian QM]]</f>
        <v xml:space="preserve">San FranciscoAlnus (other) </v>
      </c>
      <c r="F34401" s="2">
        <v>247.3</v>
      </c>
      <c r="G34401" s="2">
        <v>58.1</v>
      </c>
      <c r="H34401" s="2">
        <v>9.9</v>
      </c>
      <c r="I34401" s="2">
        <v>6</v>
      </c>
    </row>
    <row r="34402" spans="2:9">
      <c r="B34402" s="2" t="s">
        <v>31888</v>
      </c>
      <c r="C34402" s="2" t="s">
        <v>31807</v>
      </c>
      <c r="D34402" s="2" t="s">
        <v>31913</v>
      </c>
      <c r="E34402" s="2" t="str">
        <f>SpeciesCobenefits[[#This Row],[County]]&amp;SpeciesCobenefits[[#This Row],[Species Riparian QM]]</f>
        <v xml:space="preserve">San FranciscoAlnus (other) </v>
      </c>
      <c r="F34402" s="2">
        <v>252.3</v>
      </c>
      <c r="G34402" s="2">
        <v>59.3</v>
      </c>
      <c r="H34402" s="2">
        <v>10.1</v>
      </c>
      <c r="I34402" s="2">
        <v>6.2</v>
      </c>
    </row>
    <row r="34403" spans="2:9">
      <c r="B34403" s="2" t="s">
        <v>31888</v>
      </c>
      <c r="C34403" s="2" t="s">
        <v>31808</v>
      </c>
      <c r="D34403" s="2" t="s">
        <v>31910</v>
      </c>
      <c r="E34403" s="2" t="str">
        <f>SpeciesCobenefits[[#This Row],[County]]&amp;SpeciesCobenefits[[#This Row],[Species Riparian QM]]</f>
        <v xml:space="preserve">San FranciscoAlnus rhombifolia </v>
      </c>
      <c r="F34403" s="2">
        <v>252.3</v>
      </c>
      <c r="G34403" s="2">
        <v>59.3</v>
      </c>
      <c r="H34403" s="2">
        <v>10.1</v>
      </c>
      <c r="I34403" s="2">
        <v>6.2</v>
      </c>
    </row>
    <row r="34404" spans="2:9">
      <c r="B34404" s="2" t="s">
        <v>31888</v>
      </c>
      <c r="C34404" s="2" t="s">
        <v>31810</v>
      </c>
      <c r="D34404" s="2" t="s">
        <v>47</v>
      </c>
      <c r="E34404" s="2" t="str">
        <f>SpeciesCobenefits[[#This Row],[County]]&amp;SpeciesCobenefits[[#This Row],[Species Riparian QM]]</f>
        <v>San FranciscoMyrica californica</v>
      </c>
      <c r="F34404" s="2">
        <v>172.2</v>
      </c>
      <c r="G34404" s="2">
        <v>41.4</v>
      </c>
      <c r="H34404" s="2">
        <v>6.8</v>
      </c>
      <c r="I34404" s="2">
        <v>5</v>
      </c>
    </row>
    <row r="34405" spans="2:9">
      <c r="B34405" s="2" t="s">
        <v>31888</v>
      </c>
      <c r="C34405" s="2" t="s">
        <v>31811</v>
      </c>
      <c r="D34405" s="2" t="s">
        <v>34</v>
      </c>
      <c r="E34405" s="2" t="str">
        <f>SpeciesCobenefits[[#This Row],[County]]&amp;SpeciesCobenefits[[#This Row],[Species Riparian QM]]</f>
        <v>San FranciscoAcer negundo</v>
      </c>
      <c r="F34405" s="2">
        <v>254.7</v>
      </c>
      <c r="G34405" s="2">
        <v>60.9</v>
      </c>
      <c r="H34405" s="2">
        <v>10.1</v>
      </c>
      <c r="I34405" s="2">
        <v>7.1</v>
      </c>
    </row>
    <row r="34406" spans="2:9">
      <c r="B34406" s="2" t="s">
        <v>31888</v>
      </c>
      <c r="C34406" s="2" t="s">
        <v>31813</v>
      </c>
      <c r="D34406" s="2" t="s">
        <v>38</v>
      </c>
      <c r="E34406" s="2" t="str">
        <f>SpeciesCobenefits[[#This Row],[County]]&amp;SpeciesCobenefits[[#This Row],[Species Riparian QM]]</f>
        <v>San FranciscoAesculus californica</v>
      </c>
      <c r="F34406" s="2">
        <v>158.30000000000001</v>
      </c>
      <c r="G34406" s="2">
        <v>37.700000000000003</v>
      </c>
      <c r="H34406" s="2">
        <v>6.3</v>
      </c>
      <c r="I34406" s="2">
        <v>4.3</v>
      </c>
    </row>
    <row r="34407" spans="2:9">
      <c r="B34407" s="2" t="s">
        <v>31888</v>
      </c>
      <c r="C34407" s="2" t="s">
        <v>31815</v>
      </c>
      <c r="D34407" s="2" t="s">
        <v>44</v>
      </c>
      <c r="E34407" s="2" t="str">
        <f>SpeciesCobenefits[[#This Row],[County]]&amp;SpeciesCobenefits[[#This Row],[Species Riparian QM]]</f>
        <v>San FranciscoHeteromeles arbutifolia</v>
      </c>
      <c r="F34407" s="2">
        <v>56.1</v>
      </c>
      <c r="G34407" s="2">
        <v>13.1</v>
      </c>
      <c r="H34407" s="2">
        <v>2.2999999999999998</v>
      </c>
      <c r="I34407" s="2">
        <v>1.3</v>
      </c>
    </row>
    <row r="34408" spans="2:9">
      <c r="B34408" s="2" t="s">
        <v>31888</v>
      </c>
      <c r="C34408" s="2" t="s">
        <v>31819</v>
      </c>
      <c r="D34408" s="2" t="s">
        <v>51</v>
      </c>
      <c r="E34408" s="2" t="str">
        <f>SpeciesCobenefits[[#This Row],[County]]&amp;SpeciesCobenefits[[#This Row],[Species Riparian QM]]</f>
        <v>San FranciscoPopulus fremontii</v>
      </c>
      <c r="F34408" s="2">
        <v>128</v>
      </c>
      <c r="G34408" s="2">
        <v>30.3</v>
      </c>
      <c r="H34408" s="2">
        <v>5.0999999999999996</v>
      </c>
      <c r="I34408" s="2">
        <v>3.3</v>
      </c>
    </row>
    <row r="34409" spans="2:9">
      <c r="B34409" s="2" t="s">
        <v>31888</v>
      </c>
      <c r="C34409" s="2" t="s">
        <v>31827</v>
      </c>
      <c r="D34409" s="2" t="s">
        <v>64</v>
      </c>
      <c r="E34409" s="2" t="str">
        <f>SpeciesCobenefits[[#This Row],[County]]&amp;SpeciesCobenefits[[#This Row],[Species Riparian QM]]</f>
        <v>San FranciscoSambucus (sp)</v>
      </c>
      <c r="F34409" s="2">
        <v>82</v>
      </c>
      <c r="G34409" s="2">
        <v>18.399999999999999</v>
      </c>
      <c r="H34409" s="2">
        <v>3.5</v>
      </c>
      <c r="I34409" s="2">
        <v>1.4</v>
      </c>
    </row>
    <row r="34410" spans="2:9">
      <c r="B34410" s="2" t="s">
        <v>31888</v>
      </c>
      <c r="C34410" s="2" t="s">
        <v>31828</v>
      </c>
      <c r="D34410" s="2" t="s">
        <v>35</v>
      </c>
      <c r="E34410" s="2" t="str">
        <f>SpeciesCobenefits[[#This Row],[County]]&amp;SpeciesCobenefits[[#This Row],[Species Riparian QM]]</f>
        <v>San FranciscoAcer (other)</v>
      </c>
      <c r="F34410" s="2">
        <v>223.3</v>
      </c>
      <c r="G34410" s="2">
        <v>53.1</v>
      </c>
      <c r="H34410" s="2">
        <v>8.9</v>
      </c>
      <c r="I34410" s="2">
        <v>6</v>
      </c>
    </row>
    <row r="34411" spans="2:9">
      <c r="B34411" s="2" t="s">
        <v>31888</v>
      </c>
      <c r="C34411" s="2" t="s">
        <v>31830</v>
      </c>
      <c r="D34411" s="2" t="s">
        <v>55</v>
      </c>
      <c r="E34411" s="2" t="str">
        <f>SpeciesCobenefits[[#This Row],[County]]&amp;SpeciesCobenefits[[#This Row],[Species Riparian QM]]</f>
        <v>San FranciscoQuercus (other)</v>
      </c>
      <c r="F34411" s="2">
        <v>162</v>
      </c>
      <c r="G34411" s="2">
        <v>37.5</v>
      </c>
      <c r="H34411" s="2">
        <v>6.6</v>
      </c>
      <c r="I34411" s="2">
        <v>3.5</v>
      </c>
    </row>
    <row r="34412" spans="2:9">
      <c r="B34412" s="2" t="s">
        <v>31888</v>
      </c>
      <c r="C34412" s="2" t="s">
        <v>31832</v>
      </c>
      <c r="D34412" s="2" t="s">
        <v>53</v>
      </c>
      <c r="E34412" s="2" t="str">
        <f>SpeciesCobenefits[[#This Row],[County]]&amp;SpeciesCobenefits[[#This Row],[Species Riparian QM]]</f>
        <v>San FranciscoQuercus lobata</v>
      </c>
      <c r="F34412" s="2">
        <v>223.4</v>
      </c>
      <c r="G34412" s="2">
        <v>52.2</v>
      </c>
      <c r="H34412" s="2">
        <v>9</v>
      </c>
      <c r="I34412" s="2">
        <v>5.2</v>
      </c>
    </row>
    <row r="34413" spans="2:9">
      <c r="B34413" s="2" t="s">
        <v>31888</v>
      </c>
      <c r="C34413" s="2" t="s">
        <v>31834</v>
      </c>
      <c r="D34413" s="2" t="s">
        <v>54</v>
      </c>
      <c r="E34413" s="2" t="str">
        <f>SpeciesCobenefits[[#This Row],[County]]&amp;SpeciesCobenefits[[#This Row],[Species Riparian QM]]</f>
        <v>San FranciscoQuercus agrifolia</v>
      </c>
      <c r="F34413" s="2">
        <v>149.69999999999999</v>
      </c>
      <c r="G34413" s="2">
        <v>36</v>
      </c>
      <c r="H34413" s="2">
        <v>5.9</v>
      </c>
      <c r="I34413" s="2">
        <v>4.3</v>
      </c>
    </row>
    <row r="34414" spans="2:9">
      <c r="B34414" s="2" t="s">
        <v>31888</v>
      </c>
      <c r="C34414" s="2" t="s">
        <v>31836</v>
      </c>
      <c r="D34414" s="2" t="s">
        <v>31911</v>
      </c>
      <c r="E34414" s="2" t="str">
        <f>SpeciesCobenefits[[#This Row],[County]]&amp;SpeciesCobenefits[[#This Row],[Species Riparian QM]]</f>
        <v xml:space="preserve">San FranciscoLaurus nobilis </v>
      </c>
      <c r="F34414" s="2">
        <v>131.9</v>
      </c>
      <c r="G34414" s="2">
        <v>31.1</v>
      </c>
      <c r="H34414" s="2">
        <v>5.3</v>
      </c>
      <c r="I34414" s="2">
        <v>3.3</v>
      </c>
    </row>
    <row r="34415" spans="2:9">
      <c r="B34415" s="2" t="s">
        <v>31888</v>
      </c>
      <c r="C34415" s="2" t="s">
        <v>31838</v>
      </c>
      <c r="D34415" s="2" t="s">
        <v>43</v>
      </c>
      <c r="E34415" s="2" t="str">
        <f>SpeciesCobenefits[[#This Row],[County]]&amp;SpeciesCobenefits[[#This Row],[Species Riparian QM]]</f>
        <v>San FranciscoGarrya elliptica</v>
      </c>
      <c r="F34415" s="2">
        <v>94.8</v>
      </c>
      <c r="G34415" s="2">
        <v>22</v>
      </c>
      <c r="H34415" s="2">
        <v>3.9</v>
      </c>
      <c r="I34415" s="2">
        <v>2.1</v>
      </c>
    </row>
    <row r="34416" spans="2:9">
      <c r="B34416" s="2" t="s">
        <v>31888</v>
      </c>
      <c r="C34416" s="2" t="s">
        <v>31839</v>
      </c>
      <c r="D34416" s="2" t="s">
        <v>50</v>
      </c>
      <c r="E34416" s="2" t="str">
        <f>SpeciesCobenefits[[#This Row],[County]]&amp;SpeciesCobenefits[[#This Row],[Species Riparian QM]]</f>
        <v>San FranciscoPlatanus racemosa</v>
      </c>
      <c r="F34416" s="2">
        <v>172</v>
      </c>
      <c r="G34416" s="2">
        <v>41</v>
      </c>
      <c r="H34416" s="2">
        <v>6.8</v>
      </c>
      <c r="I34416" s="2">
        <v>4.5999999999999996</v>
      </c>
    </row>
    <row r="34417" spans="2:9">
      <c r="B34417" s="2" t="s">
        <v>31888</v>
      </c>
      <c r="C34417" s="2" t="s">
        <v>31842</v>
      </c>
      <c r="D34417" s="2" t="s">
        <v>63</v>
      </c>
      <c r="E34417" s="2" t="str">
        <f>SpeciesCobenefits[[#This Row],[County]]&amp;SpeciesCobenefits[[#This Row],[Species Riparian QM]]</f>
        <v>San FranciscoSalix (other)</v>
      </c>
      <c r="F34417" s="2">
        <v>133.1</v>
      </c>
      <c r="G34417" s="2">
        <v>30.9</v>
      </c>
      <c r="H34417" s="2">
        <v>5.4</v>
      </c>
      <c r="I34417" s="2">
        <v>3</v>
      </c>
    </row>
    <row r="34418" spans="2:9">
      <c r="B34418" s="2" t="s">
        <v>31888</v>
      </c>
      <c r="C34418" s="2" t="s">
        <v>31844</v>
      </c>
      <c r="D34418" s="2" t="s">
        <v>31914</v>
      </c>
      <c r="E34418" s="2" t="str">
        <f>SpeciesCobenefits[[#This Row],[County]]&amp;SpeciesCobenefits[[#This Row],[Species Riparian QM]]</f>
        <v xml:space="preserve">San FranciscoSalix lasiolepis </v>
      </c>
      <c r="F34418" s="2">
        <v>180.2</v>
      </c>
      <c r="G34418" s="2">
        <v>42.2</v>
      </c>
      <c r="H34418" s="2">
        <v>7.3</v>
      </c>
      <c r="I34418" s="2">
        <v>4.3</v>
      </c>
    </row>
    <row r="34419" spans="2:9">
      <c r="B34419" s="2" t="s">
        <v>31888</v>
      </c>
      <c r="C34419" s="2" t="s">
        <v>31845</v>
      </c>
      <c r="D34419" s="2" t="s">
        <v>62</v>
      </c>
      <c r="E34419" s="2" t="str">
        <f>SpeciesCobenefits[[#This Row],[County]]&amp;SpeciesCobenefits[[#This Row],[Species Riparian QM]]</f>
        <v>San FranciscoSalix lucida</v>
      </c>
      <c r="F34419" s="2">
        <v>180.2</v>
      </c>
      <c r="G34419" s="2">
        <v>42.2</v>
      </c>
      <c r="H34419" s="2">
        <v>7.3</v>
      </c>
      <c r="I34419" s="2">
        <v>4.3</v>
      </c>
    </row>
    <row r="34420" spans="2:9">
      <c r="B34420" s="2" t="s">
        <v>31915</v>
      </c>
      <c r="C34420" s="2" t="s">
        <v>31808</v>
      </c>
      <c r="D34420" s="2" t="s">
        <v>31910</v>
      </c>
      <c r="E34420" s="2" t="str">
        <f>SpeciesCobenefits[[#This Row],[County]]&amp;SpeciesCobenefits[[#This Row],[Species Riparian QM]]</f>
        <v xml:space="preserve">San JoaquinAlnus rhombifolia </v>
      </c>
      <c r="F34420" s="2">
        <v>166.3</v>
      </c>
      <c r="G34420" s="2">
        <v>29</v>
      </c>
      <c r="H34420" s="2">
        <v>6.7</v>
      </c>
      <c r="I34420" s="2">
        <v>2.2999999999999998</v>
      </c>
    </row>
    <row r="34421" spans="2:9">
      <c r="B34421" s="2" t="s">
        <v>31915</v>
      </c>
      <c r="C34421" s="2" t="s">
        <v>31811</v>
      </c>
      <c r="D34421" s="2" t="s">
        <v>34</v>
      </c>
      <c r="E34421" s="2" t="str">
        <f>SpeciesCobenefits[[#This Row],[County]]&amp;SpeciesCobenefits[[#This Row],[Species Riparian QM]]</f>
        <v>San JoaquinAcer negundo</v>
      </c>
      <c r="F34421" s="2">
        <v>158.19999999999999</v>
      </c>
      <c r="G34421" s="2">
        <v>27.6</v>
      </c>
      <c r="H34421" s="2">
        <v>6.3</v>
      </c>
      <c r="I34421" s="2">
        <v>2.4</v>
      </c>
    </row>
    <row r="34422" spans="2:9">
      <c r="B34422" s="2" t="s">
        <v>31915</v>
      </c>
      <c r="C34422" s="2" t="s">
        <v>31817</v>
      </c>
      <c r="D34422" s="2" t="s">
        <v>52</v>
      </c>
      <c r="E34422" s="2" t="str">
        <f>SpeciesCobenefits[[#This Row],[County]]&amp;SpeciesCobenefits[[#This Row],[Species Riparian QM]]</f>
        <v>San JoaquinPopulus (other)</v>
      </c>
      <c r="F34422" s="2">
        <v>48.3</v>
      </c>
      <c r="G34422" s="2">
        <v>8.4</v>
      </c>
      <c r="H34422" s="2">
        <v>1.9</v>
      </c>
      <c r="I34422" s="2">
        <v>0.6</v>
      </c>
    </row>
    <row r="34423" spans="2:9">
      <c r="B34423" s="2" t="s">
        <v>31915</v>
      </c>
      <c r="C34423" s="2" t="s">
        <v>31828</v>
      </c>
      <c r="D34423" s="2" t="s">
        <v>35</v>
      </c>
      <c r="E34423" s="2" t="str">
        <f>SpeciesCobenefits[[#This Row],[County]]&amp;SpeciesCobenefits[[#This Row],[Species Riparian QM]]</f>
        <v>San JoaquinAcer (other)</v>
      </c>
      <c r="F34423" s="2">
        <v>146.80000000000001</v>
      </c>
      <c r="G34423" s="2">
        <v>25.6</v>
      </c>
      <c r="H34423" s="2">
        <v>5.9</v>
      </c>
      <c r="I34423" s="2">
        <v>2.2000000000000002</v>
      </c>
    </row>
    <row r="34424" spans="2:9">
      <c r="B34424" s="2" t="s">
        <v>31915</v>
      </c>
      <c r="C34424" s="2" t="s">
        <v>31830</v>
      </c>
      <c r="D34424" s="2" t="s">
        <v>55</v>
      </c>
      <c r="E34424" s="2" t="str">
        <f>SpeciesCobenefits[[#This Row],[County]]&amp;SpeciesCobenefits[[#This Row],[Species Riparian QM]]</f>
        <v>San JoaquinQuercus (other)</v>
      </c>
      <c r="F34424" s="2">
        <v>100.7</v>
      </c>
      <c r="G34424" s="2">
        <v>17.399999999999999</v>
      </c>
      <c r="H34424" s="2">
        <v>4.0999999999999996</v>
      </c>
      <c r="I34424" s="2">
        <v>1.2</v>
      </c>
    </row>
    <row r="34425" spans="2:9">
      <c r="B34425" s="2" t="s">
        <v>31915</v>
      </c>
      <c r="C34425" s="2" t="s">
        <v>31832</v>
      </c>
      <c r="D34425" s="2" t="s">
        <v>53</v>
      </c>
      <c r="E34425" s="2" t="str">
        <f>SpeciesCobenefits[[#This Row],[County]]&amp;SpeciesCobenefits[[#This Row],[Species Riparian QM]]</f>
        <v>San JoaquinQuercus lobata</v>
      </c>
      <c r="F34425" s="2">
        <v>133</v>
      </c>
      <c r="G34425" s="2">
        <v>23.1</v>
      </c>
      <c r="H34425" s="2">
        <v>5.4</v>
      </c>
      <c r="I34425" s="2">
        <v>1.7</v>
      </c>
    </row>
    <row r="34426" spans="2:9">
      <c r="B34426" s="2" t="s">
        <v>31915</v>
      </c>
      <c r="C34426" s="2" t="s">
        <v>31834</v>
      </c>
      <c r="D34426" s="2" t="s">
        <v>54</v>
      </c>
      <c r="E34426" s="2" t="str">
        <f>SpeciesCobenefits[[#This Row],[County]]&amp;SpeciesCobenefits[[#This Row],[Species Riparian QM]]</f>
        <v>San JoaquinQuercus agrifolia</v>
      </c>
      <c r="F34426" s="2">
        <v>108.3</v>
      </c>
      <c r="G34426" s="2">
        <v>22.5</v>
      </c>
      <c r="H34426" s="2">
        <v>4.7</v>
      </c>
      <c r="I34426" s="2">
        <v>4.4000000000000004</v>
      </c>
    </row>
    <row r="34427" spans="2:9">
      <c r="B34427" s="2" t="s">
        <v>31915</v>
      </c>
      <c r="C34427" s="2" t="s">
        <v>31836</v>
      </c>
      <c r="D34427" s="2" t="s">
        <v>31911</v>
      </c>
      <c r="E34427" s="2" t="str">
        <f>SpeciesCobenefits[[#This Row],[County]]&amp;SpeciesCobenefits[[#This Row],[Species Riparian QM]]</f>
        <v xml:space="preserve">San JoaquinLaurus nobilis </v>
      </c>
      <c r="F34427" s="2">
        <v>96.4</v>
      </c>
      <c r="G34427" s="2">
        <v>20</v>
      </c>
      <c r="H34427" s="2">
        <v>4.2</v>
      </c>
      <c r="I34427" s="2">
        <v>3.5</v>
      </c>
    </row>
    <row r="34428" spans="2:9">
      <c r="B34428" s="2" t="s">
        <v>31915</v>
      </c>
      <c r="C34428" s="2" t="s">
        <v>31841</v>
      </c>
      <c r="D34428" s="2" t="s">
        <v>31912</v>
      </c>
      <c r="E34428" s="2" t="str">
        <f>SpeciesCobenefits[[#This Row],[County]]&amp;SpeciesCobenefits[[#This Row],[Species Riparian QM]]</f>
        <v xml:space="preserve">San JoaquinJuglans (sp) </v>
      </c>
      <c r="F34428" s="2">
        <v>143.30000000000001</v>
      </c>
      <c r="G34428" s="2">
        <v>25.1</v>
      </c>
      <c r="H34428" s="2">
        <v>5.7</v>
      </c>
      <c r="I34428" s="2">
        <v>2.2000000000000002</v>
      </c>
    </row>
    <row r="34429" spans="2:9">
      <c r="B34429" s="2" t="s">
        <v>31915</v>
      </c>
      <c r="C34429" s="2" t="s">
        <v>31842</v>
      </c>
      <c r="D34429" s="2" t="s">
        <v>63</v>
      </c>
      <c r="E34429" s="2" t="str">
        <f>SpeciesCobenefits[[#This Row],[County]]&amp;SpeciesCobenefits[[#This Row],[Species Riparian QM]]</f>
        <v>San JoaquinSalix (other)</v>
      </c>
      <c r="F34429" s="2">
        <v>83.4</v>
      </c>
      <c r="G34429" s="2">
        <v>14.5</v>
      </c>
      <c r="H34429" s="2">
        <v>3.4</v>
      </c>
      <c r="I34429" s="2">
        <v>1.1000000000000001</v>
      </c>
    </row>
    <row r="34430" spans="2:9">
      <c r="B34430" s="2" t="s">
        <v>31890</v>
      </c>
      <c r="C34430" s="2" t="s">
        <v>31808</v>
      </c>
      <c r="D34430" s="2" t="s">
        <v>31910</v>
      </c>
      <c r="E34430" s="2" t="str">
        <f>SpeciesCobenefits[[#This Row],[County]]&amp;SpeciesCobenefits[[#This Row],[Species Riparian QM]]</f>
        <v xml:space="preserve">San Luis ObispoAlnus rhombifolia </v>
      </c>
      <c r="F34430" s="2">
        <v>210.6</v>
      </c>
      <c r="G34430" s="2">
        <v>6.6</v>
      </c>
      <c r="H34430" s="2">
        <v>0.6</v>
      </c>
      <c r="I34430" s="2">
        <v>2.5</v>
      </c>
    </row>
    <row r="34431" spans="2:9">
      <c r="B34431" s="2" t="s">
        <v>31890</v>
      </c>
      <c r="C34431" s="2" t="s">
        <v>31811</v>
      </c>
      <c r="D34431" s="2" t="s">
        <v>34</v>
      </c>
      <c r="E34431" s="2" t="str">
        <f>SpeciesCobenefits[[#This Row],[County]]&amp;SpeciesCobenefits[[#This Row],[Species Riparian QM]]</f>
        <v>San Luis ObispoAcer negundo</v>
      </c>
      <c r="F34431" s="2">
        <v>193</v>
      </c>
      <c r="G34431" s="2">
        <v>6.1</v>
      </c>
      <c r="H34431" s="2">
        <v>0.6</v>
      </c>
      <c r="I34431" s="2">
        <v>2.5</v>
      </c>
    </row>
    <row r="34432" spans="2:9">
      <c r="B34432" s="2" t="s">
        <v>31890</v>
      </c>
      <c r="C34432" s="2" t="s">
        <v>31817</v>
      </c>
      <c r="D34432" s="2" t="s">
        <v>52</v>
      </c>
      <c r="E34432" s="2" t="str">
        <f>SpeciesCobenefits[[#This Row],[County]]&amp;SpeciesCobenefits[[#This Row],[Species Riparian QM]]</f>
        <v>San Luis ObispoPopulus (other)</v>
      </c>
      <c r="F34432" s="2">
        <v>58.2</v>
      </c>
      <c r="G34432" s="2">
        <v>1.8</v>
      </c>
      <c r="H34432" s="2">
        <v>0.2</v>
      </c>
      <c r="I34432" s="2">
        <v>0.7</v>
      </c>
    </row>
    <row r="34433" spans="2:9">
      <c r="B34433" s="2" t="s">
        <v>31890</v>
      </c>
      <c r="C34433" s="2" t="s">
        <v>31828</v>
      </c>
      <c r="D34433" s="2" t="s">
        <v>35</v>
      </c>
      <c r="E34433" s="2" t="str">
        <f>SpeciesCobenefits[[#This Row],[County]]&amp;SpeciesCobenefits[[#This Row],[Species Riparian QM]]</f>
        <v>San Luis ObispoAcer (other)</v>
      </c>
      <c r="F34433" s="2">
        <v>183.9</v>
      </c>
      <c r="G34433" s="2">
        <v>5.8</v>
      </c>
      <c r="H34433" s="2">
        <v>0.5</v>
      </c>
      <c r="I34433" s="2">
        <v>2.2999999999999998</v>
      </c>
    </row>
    <row r="34434" spans="2:9">
      <c r="B34434" s="2" t="s">
        <v>31890</v>
      </c>
      <c r="C34434" s="2" t="s">
        <v>31830</v>
      </c>
      <c r="D34434" s="2" t="s">
        <v>55</v>
      </c>
      <c r="E34434" s="2" t="str">
        <f>SpeciesCobenefits[[#This Row],[County]]&amp;SpeciesCobenefits[[#This Row],[Species Riparian QM]]</f>
        <v>San Luis ObispoQuercus (other)</v>
      </c>
      <c r="F34434" s="2">
        <v>127.6</v>
      </c>
      <c r="G34434" s="2">
        <v>4</v>
      </c>
      <c r="H34434" s="2">
        <v>0.4</v>
      </c>
      <c r="I34434" s="2">
        <v>1.3</v>
      </c>
    </row>
    <row r="34435" spans="2:9">
      <c r="B34435" s="2" t="s">
        <v>31890</v>
      </c>
      <c r="C34435" s="2" t="s">
        <v>31832</v>
      </c>
      <c r="D34435" s="2" t="s">
        <v>53</v>
      </c>
      <c r="E34435" s="2" t="str">
        <f>SpeciesCobenefits[[#This Row],[County]]&amp;SpeciesCobenefits[[#This Row],[Species Riparian QM]]</f>
        <v>San Luis ObispoQuercus lobata</v>
      </c>
      <c r="F34435" s="2">
        <v>162.69999999999999</v>
      </c>
      <c r="G34435" s="2">
        <v>5.0999999999999996</v>
      </c>
      <c r="H34435" s="2">
        <v>0.5</v>
      </c>
      <c r="I34435" s="2">
        <v>1.7</v>
      </c>
    </row>
    <row r="34436" spans="2:9">
      <c r="B34436" s="2" t="s">
        <v>31890</v>
      </c>
      <c r="C34436" s="2" t="s">
        <v>31834</v>
      </c>
      <c r="D34436" s="2" t="s">
        <v>54</v>
      </c>
      <c r="E34436" s="2" t="str">
        <f>SpeciesCobenefits[[#This Row],[County]]&amp;SpeciesCobenefits[[#This Row],[Species Riparian QM]]</f>
        <v>San Luis ObispoQuercus agrifolia</v>
      </c>
      <c r="F34436" s="2">
        <v>143.30000000000001</v>
      </c>
      <c r="G34436" s="2">
        <v>5</v>
      </c>
      <c r="H34436" s="2">
        <v>0.5</v>
      </c>
      <c r="I34436" s="2">
        <v>2.4</v>
      </c>
    </row>
    <row r="34437" spans="2:9">
      <c r="B34437" s="2" t="s">
        <v>31890</v>
      </c>
      <c r="C34437" s="2" t="s">
        <v>31836</v>
      </c>
      <c r="D34437" s="2" t="s">
        <v>31911</v>
      </c>
      <c r="E34437" s="2" t="str">
        <f>SpeciesCobenefits[[#This Row],[County]]&amp;SpeciesCobenefits[[#This Row],[Species Riparian QM]]</f>
        <v xml:space="preserve">San Luis ObispoLaurus nobilis </v>
      </c>
      <c r="F34437" s="2">
        <v>129.19999999999999</v>
      </c>
      <c r="G34437" s="2">
        <v>4.5</v>
      </c>
      <c r="H34437" s="2">
        <v>0.5</v>
      </c>
      <c r="I34437" s="2">
        <v>1.9</v>
      </c>
    </row>
    <row r="34438" spans="2:9">
      <c r="B34438" s="2" t="s">
        <v>31890</v>
      </c>
      <c r="C34438" s="2" t="s">
        <v>31841</v>
      </c>
      <c r="D34438" s="2" t="s">
        <v>31912</v>
      </c>
      <c r="E34438" s="2" t="str">
        <f>SpeciesCobenefits[[#This Row],[County]]&amp;SpeciesCobenefits[[#This Row],[Species Riparian QM]]</f>
        <v xml:space="preserve">San Luis ObispoJuglans (sp) </v>
      </c>
      <c r="F34438" s="2">
        <v>180.8</v>
      </c>
      <c r="G34438" s="2">
        <v>5.7</v>
      </c>
      <c r="H34438" s="2">
        <v>0.5</v>
      </c>
      <c r="I34438" s="2">
        <v>2.4</v>
      </c>
    </row>
    <row r="34439" spans="2:9">
      <c r="B34439" s="2" t="s">
        <v>31890</v>
      </c>
      <c r="C34439" s="2" t="s">
        <v>31842</v>
      </c>
      <c r="D34439" s="2" t="s">
        <v>63</v>
      </c>
      <c r="E34439" s="2" t="str">
        <f>SpeciesCobenefits[[#This Row],[County]]&amp;SpeciesCobenefits[[#This Row],[Species Riparian QM]]</f>
        <v>San Luis ObispoSalix (other)</v>
      </c>
      <c r="F34439" s="2">
        <v>104.5</v>
      </c>
      <c r="G34439" s="2">
        <v>3.2</v>
      </c>
      <c r="H34439" s="2">
        <v>0.3</v>
      </c>
      <c r="I34439" s="2">
        <v>1.1000000000000001</v>
      </c>
    </row>
    <row r="34440" spans="2:9">
      <c r="B34440" s="2" t="s">
        <v>31891</v>
      </c>
      <c r="C34440" s="2" t="s">
        <v>31805</v>
      </c>
      <c r="D34440" s="2" t="s">
        <v>31913</v>
      </c>
      <c r="E34440" s="2" t="str">
        <f>SpeciesCobenefits[[#This Row],[County]]&amp;SpeciesCobenefits[[#This Row],[Species Riparian QM]]</f>
        <v xml:space="preserve">San MateoAlnus (other) </v>
      </c>
      <c r="F34440" s="2">
        <v>214</v>
      </c>
      <c r="G34440" s="2">
        <v>42</v>
      </c>
      <c r="H34440" s="2">
        <v>7.5</v>
      </c>
      <c r="I34440" s="2">
        <v>1.1000000000000001</v>
      </c>
    </row>
    <row r="34441" spans="2:9">
      <c r="B34441" s="2" t="s">
        <v>31891</v>
      </c>
      <c r="C34441" s="2" t="s">
        <v>31807</v>
      </c>
      <c r="D34441" s="2" t="s">
        <v>31913</v>
      </c>
      <c r="E34441" s="2" t="str">
        <f>SpeciesCobenefits[[#This Row],[County]]&amp;SpeciesCobenefits[[#This Row],[Species Riparian QM]]</f>
        <v xml:space="preserve">San MateoAlnus (other) </v>
      </c>
      <c r="F34441" s="2">
        <v>216.3</v>
      </c>
      <c r="G34441" s="2">
        <v>42.5</v>
      </c>
      <c r="H34441" s="2">
        <v>7.6</v>
      </c>
      <c r="I34441" s="2">
        <v>1.1000000000000001</v>
      </c>
    </row>
    <row r="34442" spans="2:9">
      <c r="B34442" s="2" t="s">
        <v>31891</v>
      </c>
      <c r="C34442" s="2" t="s">
        <v>31808</v>
      </c>
      <c r="D34442" s="2" t="s">
        <v>31910</v>
      </c>
      <c r="E34442" s="2" t="str">
        <f>SpeciesCobenefits[[#This Row],[County]]&amp;SpeciesCobenefits[[#This Row],[Species Riparian QM]]</f>
        <v xml:space="preserve">San MateoAlnus rhombifolia </v>
      </c>
      <c r="F34442" s="2">
        <v>216.3</v>
      </c>
      <c r="G34442" s="2">
        <v>42.5</v>
      </c>
      <c r="H34442" s="2">
        <v>7.6</v>
      </c>
      <c r="I34442" s="2">
        <v>1.1000000000000001</v>
      </c>
    </row>
    <row r="34443" spans="2:9">
      <c r="B34443" s="2" t="s">
        <v>31891</v>
      </c>
      <c r="C34443" s="2" t="s">
        <v>31810</v>
      </c>
      <c r="D34443" s="2" t="s">
        <v>47</v>
      </c>
      <c r="E34443" s="2" t="str">
        <f>SpeciesCobenefits[[#This Row],[County]]&amp;SpeciesCobenefits[[#This Row],[Species Riparian QM]]</f>
        <v>San MateoMyrica californica</v>
      </c>
      <c r="F34443" s="2">
        <v>157.80000000000001</v>
      </c>
      <c r="G34443" s="2">
        <v>34.9</v>
      </c>
      <c r="H34443" s="2">
        <v>5.9</v>
      </c>
      <c r="I34443" s="2">
        <v>1.1000000000000001</v>
      </c>
    </row>
    <row r="34444" spans="2:9">
      <c r="B34444" s="2" t="s">
        <v>31891</v>
      </c>
      <c r="C34444" s="2" t="s">
        <v>31811</v>
      </c>
      <c r="D34444" s="2" t="s">
        <v>34</v>
      </c>
      <c r="E34444" s="2" t="str">
        <f>SpeciesCobenefits[[#This Row],[County]]&amp;SpeciesCobenefits[[#This Row],[Species Riparian QM]]</f>
        <v>San MateoAcer negundo</v>
      </c>
      <c r="F34444" s="2">
        <v>213.8</v>
      </c>
      <c r="G34444" s="2">
        <v>42.6</v>
      </c>
      <c r="H34444" s="2">
        <v>7.4</v>
      </c>
      <c r="I34444" s="2">
        <v>1.2</v>
      </c>
    </row>
    <row r="34445" spans="2:9">
      <c r="B34445" s="2" t="s">
        <v>31891</v>
      </c>
      <c r="C34445" s="2" t="s">
        <v>31813</v>
      </c>
      <c r="D34445" s="2" t="s">
        <v>38</v>
      </c>
      <c r="E34445" s="2" t="str">
        <f>SpeciesCobenefits[[#This Row],[County]]&amp;SpeciesCobenefits[[#This Row],[Species Riparian QM]]</f>
        <v>San MateoAesculus californica</v>
      </c>
      <c r="F34445" s="2">
        <v>137.4</v>
      </c>
      <c r="G34445" s="2">
        <v>27.3</v>
      </c>
      <c r="H34445" s="2">
        <v>4.7</v>
      </c>
      <c r="I34445" s="2">
        <v>0.8</v>
      </c>
    </row>
    <row r="34446" spans="2:9">
      <c r="B34446" s="2" t="s">
        <v>31891</v>
      </c>
      <c r="C34446" s="2" t="s">
        <v>31815</v>
      </c>
      <c r="D34446" s="2" t="s">
        <v>44</v>
      </c>
      <c r="E34446" s="2" t="str">
        <f>SpeciesCobenefits[[#This Row],[County]]&amp;SpeciesCobenefits[[#This Row],[Species Riparian QM]]</f>
        <v>San MateoHeteromeles arbutifolia</v>
      </c>
      <c r="F34446" s="2">
        <v>54.3</v>
      </c>
      <c r="G34446" s="2">
        <v>11.7</v>
      </c>
      <c r="H34446" s="2">
        <v>2.1</v>
      </c>
      <c r="I34446" s="2">
        <v>0.3</v>
      </c>
    </row>
    <row r="34447" spans="2:9">
      <c r="B34447" s="2" t="s">
        <v>31891</v>
      </c>
      <c r="C34447" s="2" t="s">
        <v>31819</v>
      </c>
      <c r="D34447" s="2" t="s">
        <v>51</v>
      </c>
      <c r="E34447" s="2" t="str">
        <f>SpeciesCobenefits[[#This Row],[County]]&amp;SpeciesCobenefits[[#This Row],[Species Riparian QM]]</f>
        <v>San MateoPopulus fremontii</v>
      </c>
      <c r="F34447" s="2">
        <v>103.3</v>
      </c>
      <c r="G34447" s="2">
        <v>20.399999999999999</v>
      </c>
      <c r="H34447" s="2">
        <v>3.6</v>
      </c>
      <c r="I34447" s="2">
        <v>0.5</v>
      </c>
    </row>
    <row r="34448" spans="2:9">
      <c r="B34448" s="2" t="s">
        <v>31891</v>
      </c>
      <c r="C34448" s="2" t="s">
        <v>31827</v>
      </c>
      <c r="D34448" s="2" t="s">
        <v>64</v>
      </c>
      <c r="E34448" s="2" t="str">
        <f>SpeciesCobenefits[[#This Row],[County]]&amp;SpeciesCobenefits[[#This Row],[Species Riparian QM]]</f>
        <v>San MateoSambucus (sp)</v>
      </c>
      <c r="F34448" s="2">
        <v>75.400000000000006</v>
      </c>
      <c r="G34448" s="2">
        <v>14.2</v>
      </c>
      <c r="H34448" s="2">
        <v>2.8</v>
      </c>
      <c r="I34448" s="2">
        <v>0.3</v>
      </c>
    </row>
    <row r="34449" spans="2:9">
      <c r="B34449" s="2" t="s">
        <v>31891</v>
      </c>
      <c r="C34449" s="2" t="s">
        <v>31828</v>
      </c>
      <c r="D34449" s="2" t="s">
        <v>35</v>
      </c>
      <c r="E34449" s="2" t="str">
        <f>SpeciesCobenefits[[#This Row],[County]]&amp;SpeciesCobenefits[[#This Row],[Species Riparian QM]]</f>
        <v>San MateoAcer (other)</v>
      </c>
      <c r="F34449" s="2">
        <v>191.2</v>
      </c>
      <c r="G34449" s="2">
        <v>38</v>
      </c>
      <c r="H34449" s="2">
        <v>6.6</v>
      </c>
      <c r="I34449" s="2">
        <v>1.1000000000000001</v>
      </c>
    </row>
    <row r="34450" spans="2:9">
      <c r="B34450" s="2" t="s">
        <v>31891</v>
      </c>
      <c r="C34450" s="2" t="s">
        <v>31830</v>
      </c>
      <c r="D34450" s="2" t="s">
        <v>55</v>
      </c>
      <c r="E34450" s="2" t="str">
        <f>SpeciesCobenefits[[#This Row],[County]]&amp;SpeciesCobenefits[[#This Row],[Species Riparian QM]]</f>
        <v>San MateoQuercus (other)</v>
      </c>
      <c r="F34450" s="2">
        <v>137</v>
      </c>
      <c r="G34450" s="2">
        <v>26.5</v>
      </c>
      <c r="H34450" s="2">
        <v>4.9000000000000004</v>
      </c>
      <c r="I34450" s="2">
        <v>0.6</v>
      </c>
    </row>
    <row r="34451" spans="2:9">
      <c r="B34451" s="2" t="s">
        <v>31891</v>
      </c>
      <c r="C34451" s="2" t="s">
        <v>31832</v>
      </c>
      <c r="D34451" s="2" t="s">
        <v>53</v>
      </c>
      <c r="E34451" s="2" t="str">
        <f>SpeciesCobenefits[[#This Row],[County]]&amp;SpeciesCobenefits[[#This Row],[Species Riparian QM]]</f>
        <v>San MateoQuercus lobata</v>
      </c>
      <c r="F34451" s="2">
        <v>186.7</v>
      </c>
      <c r="G34451" s="2">
        <v>36.4</v>
      </c>
      <c r="H34451" s="2">
        <v>6.6</v>
      </c>
      <c r="I34451" s="2">
        <v>0.9</v>
      </c>
    </row>
    <row r="34452" spans="2:9">
      <c r="B34452" s="2" t="s">
        <v>31891</v>
      </c>
      <c r="C34452" s="2" t="s">
        <v>31834</v>
      </c>
      <c r="D34452" s="2" t="s">
        <v>54</v>
      </c>
      <c r="E34452" s="2" t="str">
        <f>SpeciesCobenefits[[#This Row],[County]]&amp;SpeciesCobenefits[[#This Row],[Species Riparian QM]]</f>
        <v>San MateoQuercus agrifolia</v>
      </c>
      <c r="F34452" s="2">
        <v>132.6</v>
      </c>
      <c r="G34452" s="2">
        <v>29.3</v>
      </c>
      <c r="H34452" s="2">
        <v>4.9000000000000004</v>
      </c>
      <c r="I34452" s="2">
        <v>0.9</v>
      </c>
    </row>
    <row r="34453" spans="2:9">
      <c r="B34453" s="2" t="s">
        <v>31891</v>
      </c>
      <c r="C34453" s="2" t="s">
        <v>31836</v>
      </c>
      <c r="D34453" s="2" t="s">
        <v>31911</v>
      </c>
      <c r="E34453" s="2" t="str">
        <f>SpeciesCobenefits[[#This Row],[County]]&amp;SpeciesCobenefits[[#This Row],[Species Riparian QM]]</f>
        <v xml:space="preserve">San MateoLaurus nobilis </v>
      </c>
      <c r="F34453" s="2">
        <v>117.9</v>
      </c>
      <c r="G34453" s="2">
        <v>25.6</v>
      </c>
      <c r="H34453" s="2">
        <v>4.5</v>
      </c>
      <c r="I34453" s="2">
        <v>0.8</v>
      </c>
    </row>
    <row r="34454" spans="2:9">
      <c r="B34454" s="2" t="s">
        <v>31891</v>
      </c>
      <c r="C34454" s="2" t="s">
        <v>31838</v>
      </c>
      <c r="D34454" s="2" t="s">
        <v>43</v>
      </c>
      <c r="E34454" s="2" t="str">
        <f>SpeciesCobenefits[[#This Row],[County]]&amp;SpeciesCobenefits[[#This Row],[Species Riparian QM]]</f>
        <v>San MateoGarrya elliptica</v>
      </c>
      <c r="F34454" s="2">
        <v>91</v>
      </c>
      <c r="G34454" s="2">
        <v>19.5</v>
      </c>
      <c r="H34454" s="2">
        <v>3.5</v>
      </c>
      <c r="I34454" s="2">
        <v>0.5</v>
      </c>
    </row>
    <row r="34455" spans="2:9">
      <c r="B34455" s="2" t="s">
        <v>31891</v>
      </c>
      <c r="C34455" s="2" t="s">
        <v>31839</v>
      </c>
      <c r="D34455" s="2" t="s">
        <v>50</v>
      </c>
      <c r="E34455" s="2" t="str">
        <f>SpeciesCobenefits[[#This Row],[County]]&amp;SpeciesCobenefits[[#This Row],[Species Riparian QM]]</f>
        <v>San MateoPlatanus racemosa</v>
      </c>
      <c r="F34455" s="2">
        <v>148</v>
      </c>
      <c r="G34455" s="2">
        <v>29.4</v>
      </c>
      <c r="H34455" s="2">
        <v>5.0999999999999996</v>
      </c>
      <c r="I34455" s="2">
        <v>0.8</v>
      </c>
    </row>
    <row r="34456" spans="2:9">
      <c r="B34456" s="2" t="s">
        <v>31891</v>
      </c>
      <c r="C34456" s="2" t="s">
        <v>31842</v>
      </c>
      <c r="D34456" s="2" t="s">
        <v>63</v>
      </c>
      <c r="E34456" s="2" t="str">
        <f>SpeciesCobenefits[[#This Row],[County]]&amp;SpeciesCobenefits[[#This Row],[Species Riparian QM]]</f>
        <v>San MateoSalix (other)</v>
      </c>
      <c r="F34456" s="2">
        <v>113</v>
      </c>
      <c r="G34456" s="2">
        <v>21.9</v>
      </c>
      <c r="H34456" s="2">
        <v>4</v>
      </c>
      <c r="I34456" s="2">
        <v>0.5</v>
      </c>
    </row>
    <row r="34457" spans="2:9">
      <c r="B34457" s="2" t="s">
        <v>31891</v>
      </c>
      <c r="C34457" s="2" t="s">
        <v>31844</v>
      </c>
      <c r="D34457" s="2" t="s">
        <v>31914</v>
      </c>
      <c r="E34457" s="2" t="str">
        <f>SpeciesCobenefits[[#This Row],[County]]&amp;SpeciesCobenefits[[#This Row],[Species Riparian QM]]</f>
        <v xml:space="preserve">San MateoSalix lasiolepis </v>
      </c>
      <c r="F34457" s="2">
        <v>151.6</v>
      </c>
      <c r="G34457" s="2">
        <v>29.6</v>
      </c>
      <c r="H34457" s="2">
        <v>5.3</v>
      </c>
      <c r="I34457" s="2">
        <v>0.8</v>
      </c>
    </row>
    <row r="34458" spans="2:9">
      <c r="B34458" s="2" t="s">
        <v>31891</v>
      </c>
      <c r="C34458" s="2" t="s">
        <v>31845</v>
      </c>
      <c r="D34458" s="2" t="s">
        <v>62</v>
      </c>
      <c r="E34458" s="2" t="str">
        <f>SpeciesCobenefits[[#This Row],[County]]&amp;SpeciesCobenefits[[#This Row],[Species Riparian QM]]</f>
        <v>San MateoSalix lucida</v>
      </c>
      <c r="F34458" s="2">
        <v>151.6</v>
      </c>
      <c r="G34458" s="2">
        <v>29.6</v>
      </c>
      <c r="H34458" s="2">
        <v>5.3</v>
      </c>
      <c r="I34458" s="2">
        <v>0.8</v>
      </c>
    </row>
    <row r="34459" spans="2:9">
      <c r="B34459" s="2" t="s">
        <v>31892</v>
      </c>
      <c r="C34459" s="2" t="s">
        <v>31805</v>
      </c>
      <c r="D34459" s="2" t="s">
        <v>31913</v>
      </c>
      <c r="E34459" s="2" t="str">
        <f>SpeciesCobenefits[[#This Row],[County]]&amp;SpeciesCobenefits[[#This Row],[Species Riparian QM]]</f>
        <v xml:space="preserve">Santa BarbaraAlnus (other) </v>
      </c>
      <c r="F34459" s="2">
        <v>183.7</v>
      </c>
      <c r="G34459" s="2">
        <v>4.5</v>
      </c>
      <c r="H34459" s="2">
        <v>0.3</v>
      </c>
      <c r="I34459" s="2">
        <v>2</v>
      </c>
    </row>
    <row r="34460" spans="2:9">
      <c r="B34460" s="2" t="s">
        <v>31892</v>
      </c>
      <c r="C34460" s="2" t="s">
        <v>31807</v>
      </c>
      <c r="D34460" s="2" t="s">
        <v>31913</v>
      </c>
      <c r="E34460" s="2" t="str">
        <f>SpeciesCobenefits[[#This Row],[County]]&amp;SpeciesCobenefits[[#This Row],[Species Riparian QM]]</f>
        <v xml:space="preserve">Santa BarbaraAlnus (other) </v>
      </c>
      <c r="F34460" s="2">
        <v>183.7</v>
      </c>
      <c r="G34460" s="2">
        <v>4.5</v>
      </c>
      <c r="H34460" s="2">
        <v>0.3</v>
      </c>
      <c r="I34460" s="2">
        <v>2</v>
      </c>
    </row>
    <row r="34461" spans="2:9">
      <c r="B34461" s="2" t="s">
        <v>31892</v>
      </c>
      <c r="C34461" s="2" t="s">
        <v>31808</v>
      </c>
      <c r="D34461" s="2" t="s">
        <v>31910</v>
      </c>
      <c r="E34461" s="2" t="str">
        <f>SpeciesCobenefits[[#This Row],[County]]&amp;SpeciesCobenefits[[#This Row],[Species Riparian QM]]</f>
        <v xml:space="preserve">Santa BarbaraAlnus rhombifolia </v>
      </c>
      <c r="F34461" s="2">
        <v>183.7</v>
      </c>
      <c r="G34461" s="2">
        <v>4.5</v>
      </c>
      <c r="H34461" s="2">
        <v>0.3</v>
      </c>
      <c r="I34461" s="2">
        <v>2</v>
      </c>
    </row>
    <row r="34462" spans="2:9">
      <c r="B34462" s="2" t="s">
        <v>31892</v>
      </c>
      <c r="C34462" s="2" t="s">
        <v>31810</v>
      </c>
      <c r="D34462" s="2" t="s">
        <v>47</v>
      </c>
      <c r="E34462" s="2" t="str">
        <f>SpeciesCobenefits[[#This Row],[County]]&amp;SpeciesCobenefits[[#This Row],[Species Riparian QM]]</f>
        <v>Santa BarbaraMyrica californica</v>
      </c>
      <c r="F34462" s="2">
        <v>151.80000000000001</v>
      </c>
      <c r="G34462" s="2">
        <v>3.9</v>
      </c>
      <c r="H34462" s="2">
        <v>0.2</v>
      </c>
      <c r="I34462" s="2">
        <v>2.2000000000000002</v>
      </c>
    </row>
    <row r="34463" spans="2:9">
      <c r="B34463" s="2" t="s">
        <v>31892</v>
      </c>
      <c r="C34463" s="2" t="s">
        <v>31811</v>
      </c>
      <c r="D34463" s="2" t="s">
        <v>34</v>
      </c>
      <c r="E34463" s="2" t="str">
        <f>SpeciesCobenefits[[#This Row],[County]]&amp;SpeciesCobenefits[[#This Row],[Species Riparian QM]]</f>
        <v>Santa BarbaraAcer negundo</v>
      </c>
      <c r="F34463" s="2">
        <v>174.1</v>
      </c>
      <c r="G34463" s="2">
        <v>4.3</v>
      </c>
      <c r="H34463" s="2">
        <v>0.2</v>
      </c>
      <c r="I34463" s="2">
        <v>2</v>
      </c>
    </row>
    <row r="34464" spans="2:9">
      <c r="B34464" s="2" t="s">
        <v>31892</v>
      </c>
      <c r="C34464" s="2" t="s">
        <v>31813</v>
      </c>
      <c r="D34464" s="2" t="s">
        <v>38</v>
      </c>
      <c r="E34464" s="2" t="str">
        <f>SpeciesCobenefits[[#This Row],[County]]&amp;SpeciesCobenefits[[#This Row],[Species Riparian QM]]</f>
        <v>Santa BarbaraAesculus californica</v>
      </c>
      <c r="F34464" s="2">
        <v>121.4</v>
      </c>
      <c r="G34464" s="2">
        <v>3</v>
      </c>
      <c r="H34464" s="2">
        <v>0.2</v>
      </c>
      <c r="I34464" s="2">
        <v>1.4</v>
      </c>
    </row>
    <row r="34465" spans="2:9">
      <c r="B34465" s="2" t="s">
        <v>31892</v>
      </c>
      <c r="C34465" s="2" t="s">
        <v>31815</v>
      </c>
      <c r="D34465" s="2" t="s">
        <v>44</v>
      </c>
      <c r="E34465" s="2" t="str">
        <f>SpeciesCobenefits[[#This Row],[County]]&amp;SpeciesCobenefits[[#This Row],[Species Riparian QM]]</f>
        <v>Santa BarbaraHeteromeles arbutifolia</v>
      </c>
      <c r="F34465" s="2">
        <v>59.7</v>
      </c>
      <c r="G34465" s="2">
        <v>1.5</v>
      </c>
      <c r="H34465" s="2">
        <v>0.1</v>
      </c>
      <c r="I34465" s="2">
        <v>0.8</v>
      </c>
    </row>
    <row r="34466" spans="2:9">
      <c r="B34466" s="2" t="s">
        <v>31892</v>
      </c>
      <c r="C34466" s="2" t="s">
        <v>31819</v>
      </c>
      <c r="D34466" s="2" t="s">
        <v>51</v>
      </c>
      <c r="E34466" s="2" t="str">
        <f>SpeciesCobenefits[[#This Row],[County]]&amp;SpeciesCobenefits[[#This Row],[Species Riparian QM]]</f>
        <v>Santa BarbaraPopulus fremontii</v>
      </c>
      <c r="F34466" s="2">
        <v>75.400000000000006</v>
      </c>
      <c r="G34466" s="2">
        <v>1.8</v>
      </c>
      <c r="H34466" s="2">
        <v>0.1</v>
      </c>
      <c r="I34466" s="2">
        <v>0.8</v>
      </c>
    </row>
    <row r="34467" spans="2:9">
      <c r="B34467" s="2" t="s">
        <v>31892</v>
      </c>
      <c r="C34467" s="2" t="s">
        <v>31827</v>
      </c>
      <c r="D34467" s="2" t="s">
        <v>64</v>
      </c>
      <c r="E34467" s="2" t="str">
        <f>SpeciesCobenefits[[#This Row],[County]]&amp;SpeciesCobenefits[[#This Row],[Species Riparian QM]]</f>
        <v>Santa BarbaraSambucus (sp)</v>
      </c>
      <c r="F34467" s="2">
        <v>74.400000000000006</v>
      </c>
      <c r="G34467" s="2">
        <v>1.8</v>
      </c>
      <c r="H34467" s="2">
        <v>0.1</v>
      </c>
      <c r="I34467" s="2">
        <v>0.7</v>
      </c>
    </row>
    <row r="34468" spans="2:9">
      <c r="B34468" s="2" t="s">
        <v>31892</v>
      </c>
      <c r="C34468" s="2" t="s">
        <v>31828</v>
      </c>
      <c r="D34468" s="2" t="s">
        <v>35</v>
      </c>
      <c r="E34468" s="2" t="str">
        <f>SpeciesCobenefits[[#This Row],[County]]&amp;SpeciesCobenefits[[#This Row],[Species Riparian QM]]</f>
        <v>Santa BarbaraAcer (other)</v>
      </c>
      <c r="F34468" s="2">
        <v>161.80000000000001</v>
      </c>
      <c r="G34468" s="2">
        <v>4</v>
      </c>
      <c r="H34468" s="2">
        <v>0.2</v>
      </c>
      <c r="I34468" s="2">
        <v>1.8</v>
      </c>
    </row>
    <row r="34469" spans="2:9">
      <c r="B34469" s="2" t="s">
        <v>31892</v>
      </c>
      <c r="C34469" s="2" t="s">
        <v>31830</v>
      </c>
      <c r="D34469" s="2" t="s">
        <v>55</v>
      </c>
      <c r="E34469" s="2" t="str">
        <f>SpeciesCobenefits[[#This Row],[County]]&amp;SpeciesCobenefits[[#This Row],[Species Riparian QM]]</f>
        <v>Santa BarbaraQuercus (other)</v>
      </c>
      <c r="F34469" s="2">
        <v>111.8</v>
      </c>
      <c r="G34469" s="2">
        <v>2.7</v>
      </c>
      <c r="H34469" s="2">
        <v>0.2</v>
      </c>
      <c r="I34469" s="2">
        <v>1.1000000000000001</v>
      </c>
    </row>
    <row r="34470" spans="2:9">
      <c r="B34470" s="2" t="s">
        <v>31892</v>
      </c>
      <c r="C34470" s="2" t="s">
        <v>31832</v>
      </c>
      <c r="D34470" s="2" t="s">
        <v>53</v>
      </c>
      <c r="E34470" s="2" t="str">
        <f>SpeciesCobenefits[[#This Row],[County]]&amp;SpeciesCobenefits[[#This Row],[Species Riparian QM]]</f>
        <v>Santa BarbaraQuercus lobata</v>
      </c>
      <c r="F34470" s="2">
        <v>147.4</v>
      </c>
      <c r="G34470" s="2">
        <v>3.6</v>
      </c>
      <c r="H34470" s="2">
        <v>0.2</v>
      </c>
      <c r="I34470" s="2">
        <v>1.5</v>
      </c>
    </row>
    <row r="34471" spans="2:9">
      <c r="B34471" s="2" t="s">
        <v>31892</v>
      </c>
      <c r="C34471" s="2" t="s">
        <v>31834</v>
      </c>
      <c r="D34471" s="2" t="s">
        <v>54</v>
      </c>
      <c r="E34471" s="2" t="str">
        <f>SpeciesCobenefits[[#This Row],[County]]&amp;SpeciesCobenefits[[#This Row],[Species Riparian QM]]</f>
        <v>Santa BarbaraQuercus agrifolia</v>
      </c>
      <c r="F34471" s="2">
        <v>119.9</v>
      </c>
      <c r="G34471" s="2">
        <v>3.1</v>
      </c>
      <c r="H34471" s="2">
        <v>0.2</v>
      </c>
      <c r="I34471" s="2">
        <v>1.7</v>
      </c>
    </row>
    <row r="34472" spans="2:9">
      <c r="B34472" s="2" t="s">
        <v>31892</v>
      </c>
      <c r="C34472" s="2" t="s">
        <v>31836</v>
      </c>
      <c r="D34472" s="2" t="s">
        <v>31911</v>
      </c>
      <c r="E34472" s="2" t="str">
        <f>SpeciesCobenefits[[#This Row],[County]]&amp;SpeciesCobenefits[[#This Row],[Species Riparian QM]]</f>
        <v xml:space="preserve">Santa BarbaraLaurus nobilis </v>
      </c>
      <c r="F34472" s="2">
        <v>107.1</v>
      </c>
      <c r="G34472" s="2">
        <v>2.7</v>
      </c>
      <c r="H34472" s="2">
        <v>0.2</v>
      </c>
      <c r="I34472" s="2">
        <v>1.4</v>
      </c>
    </row>
    <row r="34473" spans="2:9">
      <c r="B34473" s="2" t="s">
        <v>31892</v>
      </c>
      <c r="C34473" s="2" t="s">
        <v>31838</v>
      </c>
      <c r="D34473" s="2" t="s">
        <v>43</v>
      </c>
      <c r="E34473" s="2" t="str">
        <f>SpeciesCobenefits[[#This Row],[County]]&amp;SpeciesCobenefits[[#This Row],[Species Riparian QM]]</f>
        <v>Santa BarbaraGarrya elliptica</v>
      </c>
      <c r="F34473" s="2">
        <v>96.7</v>
      </c>
      <c r="G34473" s="2">
        <v>2.4</v>
      </c>
      <c r="H34473" s="2">
        <v>0.1</v>
      </c>
      <c r="I34473" s="2">
        <v>1.2</v>
      </c>
    </row>
    <row r="34474" spans="2:9">
      <c r="B34474" s="2" t="s">
        <v>31892</v>
      </c>
      <c r="C34474" s="2" t="s">
        <v>31839</v>
      </c>
      <c r="D34474" s="2" t="s">
        <v>50</v>
      </c>
      <c r="E34474" s="2" t="str">
        <f>SpeciesCobenefits[[#This Row],[County]]&amp;SpeciesCobenefits[[#This Row],[Species Riparian QM]]</f>
        <v>Santa BarbaraPlatanus racemosa</v>
      </c>
      <c r="F34474" s="2">
        <v>131</v>
      </c>
      <c r="G34474" s="2">
        <v>3.2</v>
      </c>
      <c r="H34474" s="2">
        <v>0.2</v>
      </c>
      <c r="I34474" s="2">
        <v>1.5</v>
      </c>
    </row>
    <row r="34475" spans="2:9">
      <c r="B34475" s="2" t="s">
        <v>31892</v>
      </c>
      <c r="C34475" s="2" t="s">
        <v>31842</v>
      </c>
      <c r="D34475" s="2" t="s">
        <v>63</v>
      </c>
      <c r="E34475" s="2" t="str">
        <f>SpeciesCobenefits[[#This Row],[County]]&amp;SpeciesCobenefits[[#This Row],[Species Riparian QM]]</f>
        <v>Santa BarbaraSalix (other)</v>
      </c>
      <c r="F34475" s="2">
        <v>92.6</v>
      </c>
      <c r="G34475" s="2">
        <v>2.2000000000000002</v>
      </c>
      <c r="H34475" s="2">
        <v>0.1</v>
      </c>
      <c r="I34475" s="2">
        <v>1</v>
      </c>
    </row>
    <row r="34476" spans="2:9">
      <c r="B34476" s="2" t="s">
        <v>31892</v>
      </c>
      <c r="C34476" s="2" t="s">
        <v>31844</v>
      </c>
      <c r="D34476" s="2" t="s">
        <v>31914</v>
      </c>
      <c r="E34476" s="2" t="str">
        <f>SpeciesCobenefits[[#This Row],[County]]&amp;SpeciesCobenefits[[#This Row],[Species Riparian QM]]</f>
        <v xml:space="preserve">Santa BarbaraSalix lasiolepis </v>
      </c>
      <c r="F34476" s="2">
        <v>121.7</v>
      </c>
      <c r="G34476" s="2">
        <v>3</v>
      </c>
      <c r="H34476" s="2">
        <v>0.2</v>
      </c>
      <c r="I34476" s="2">
        <v>1.3</v>
      </c>
    </row>
    <row r="34477" spans="2:9">
      <c r="B34477" s="2" t="s">
        <v>31892</v>
      </c>
      <c r="C34477" s="2" t="s">
        <v>31845</v>
      </c>
      <c r="D34477" s="2" t="s">
        <v>62</v>
      </c>
      <c r="E34477" s="2" t="str">
        <f>SpeciesCobenefits[[#This Row],[County]]&amp;SpeciesCobenefits[[#This Row],[Species Riparian QM]]</f>
        <v>Santa BarbaraSalix lucida</v>
      </c>
      <c r="F34477" s="2">
        <v>121.7</v>
      </c>
      <c r="G34477" s="2">
        <v>3</v>
      </c>
      <c r="H34477" s="2">
        <v>0.2</v>
      </c>
      <c r="I34477" s="2">
        <v>1.3</v>
      </c>
    </row>
    <row r="34478" spans="2:9">
      <c r="B34478" s="2" t="s">
        <v>31893</v>
      </c>
      <c r="C34478" s="2" t="s">
        <v>31808</v>
      </c>
      <c r="D34478" s="2" t="s">
        <v>31910</v>
      </c>
      <c r="E34478" s="2" t="str">
        <f>SpeciesCobenefits[[#This Row],[County]]&amp;SpeciesCobenefits[[#This Row],[Species Riparian QM]]</f>
        <v xml:space="preserve">Santa ClaraAlnus rhombifolia </v>
      </c>
      <c r="F34478" s="2">
        <v>191</v>
      </c>
      <c r="G34478" s="2">
        <v>61.1</v>
      </c>
      <c r="H34478" s="2">
        <v>2.2000000000000002</v>
      </c>
      <c r="I34478" s="2">
        <v>2.1</v>
      </c>
    </row>
    <row r="34479" spans="2:9">
      <c r="B34479" s="2" t="s">
        <v>31893</v>
      </c>
      <c r="C34479" s="2" t="s">
        <v>31811</v>
      </c>
      <c r="D34479" s="2" t="s">
        <v>34</v>
      </c>
      <c r="E34479" s="2" t="str">
        <f>SpeciesCobenefits[[#This Row],[County]]&amp;SpeciesCobenefits[[#This Row],[Species Riparian QM]]</f>
        <v>Santa ClaraAcer negundo</v>
      </c>
      <c r="F34479" s="2">
        <v>179.4</v>
      </c>
      <c r="G34479" s="2">
        <v>58.5</v>
      </c>
      <c r="H34479" s="2">
        <v>2.1</v>
      </c>
      <c r="I34479" s="2">
        <v>2.2000000000000002</v>
      </c>
    </row>
    <row r="34480" spans="2:9">
      <c r="B34480" s="2" t="s">
        <v>31893</v>
      </c>
      <c r="C34480" s="2" t="s">
        <v>31817</v>
      </c>
      <c r="D34480" s="2" t="s">
        <v>52</v>
      </c>
      <c r="E34480" s="2" t="str">
        <f>SpeciesCobenefits[[#This Row],[County]]&amp;SpeciesCobenefits[[#This Row],[Species Riparian QM]]</f>
        <v>Santa ClaraPopulus (other)</v>
      </c>
      <c r="F34480" s="2">
        <v>55.9</v>
      </c>
      <c r="G34480" s="2">
        <v>17.7</v>
      </c>
      <c r="H34480" s="2">
        <v>0.7</v>
      </c>
      <c r="I34480" s="2">
        <v>0.6</v>
      </c>
    </row>
    <row r="34481" spans="2:9">
      <c r="B34481" s="2" t="s">
        <v>31893</v>
      </c>
      <c r="C34481" s="2" t="s">
        <v>31828</v>
      </c>
      <c r="D34481" s="2" t="s">
        <v>35</v>
      </c>
      <c r="E34481" s="2" t="str">
        <f>SpeciesCobenefits[[#This Row],[County]]&amp;SpeciesCobenefits[[#This Row],[Species Riparian QM]]</f>
        <v>Santa ClaraAcer (other)</v>
      </c>
      <c r="F34481" s="2">
        <v>167.2</v>
      </c>
      <c r="G34481" s="2">
        <v>54.2</v>
      </c>
      <c r="H34481" s="2">
        <v>2</v>
      </c>
      <c r="I34481" s="2">
        <v>2</v>
      </c>
    </row>
    <row r="34482" spans="2:9">
      <c r="B34482" s="2" t="s">
        <v>31893</v>
      </c>
      <c r="C34482" s="2" t="s">
        <v>31830</v>
      </c>
      <c r="D34482" s="2" t="s">
        <v>55</v>
      </c>
      <c r="E34482" s="2" t="str">
        <f>SpeciesCobenefits[[#This Row],[County]]&amp;SpeciesCobenefits[[#This Row],[Species Riparian QM]]</f>
        <v>Santa ClaraQuercus (other)</v>
      </c>
      <c r="F34482" s="2">
        <v>118.1</v>
      </c>
      <c r="G34482" s="2">
        <v>36.700000000000003</v>
      </c>
      <c r="H34482" s="2">
        <v>1.4</v>
      </c>
      <c r="I34482" s="2">
        <v>1.1000000000000001</v>
      </c>
    </row>
    <row r="34483" spans="2:9">
      <c r="B34483" s="2" t="s">
        <v>31893</v>
      </c>
      <c r="C34483" s="2" t="s">
        <v>31832</v>
      </c>
      <c r="D34483" s="2" t="s">
        <v>53</v>
      </c>
      <c r="E34483" s="2" t="str">
        <f>SpeciesCobenefits[[#This Row],[County]]&amp;SpeciesCobenefits[[#This Row],[Species Riparian QM]]</f>
        <v>Santa ClaraQuercus lobata</v>
      </c>
      <c r="F34483" s="2">
        <v>154.69999999999999</v>
      </c>
      <c r="G34483" s="2">
        <v>48.6</v>
      </c>
      <c r="H34483" s="2">
        <v>1.8</v>
      </c>
      <c r="I34483" s="2">
        <v>1.6</v>
      </c>
    </row>
    <row r="34484" spans="2:9">
      <c r="B34484" s="2" t="s">
        <v>31893</v>
      </c>
      <c r="C34484" s="2" t="s">
        <v>31834</v>
      </c>
      <c r="D34484" s="2" t="s">
        <v>54</v>
      </c>
      <c r="E34484" s="2" t="str">
        <f>SpeciesCobenefits[[#This Row],[County]]&amp;SpeciesCobenefits[[#This Row],[Species Riparian QM]]</f>
        <v>Santa ClaraQuercus agrifolia</v>
      </c>
      <c r="F34484" s="2">
        <v>119.9</v>
      </c>
      <c r="G34484" s="2">
        <v>41.9</v>
      </c>
      <c r="H34484" s="2">
        <v>1.5</v>
      </c>
      <c r="I34484" s="2">
        <v>1.9</v>
      </c>
    </row>
    <row r="34485" spans="2:9">
      <c r="B34485" s="2" t="s">
        <v>31893</v>
      </c>
      <c r="C34485" s="2" t="s">
        <v>31836</v>
      </c>
      <c r="D34485" s="2" t="s">
        <v>31911</v>
      </c>
      <c r="E34485" s="2" t="str">
        <f>SpeciesCobenefits[[#This Row],[County]]&amp;SpeciesCobenefits[[#This Row],[Species Riparian QM]]</f>
        <v xml:space="preserve">Santa ClaraLaurus nobilis </v>
      </c>
      <c r="F34485" s="2">
        <v>108.5</v>
      </c>
      <c r="G34485" s="2">
        <v>37</v>
      </c>
      <c r="H34485" s="2">
        <v>1.4</v>
      </c>
      <c r="I34485" s="2">
        <v>1.5</v>
      </c>
    </row>
    <row r="34486" spans="2:9">
      <c r="B34486" s="2" t="s">
        <v>31893</v>
      </c>
      <c r="C34486" s="2" t="s">
        <v>31841</v>
      </c>
      <c r="D34486" s="2" t="s">
        <v>31912</v>
      </c>
      <c r="E34486" s="2" t="str">
        <f>SpeciesCobenefits[[#This Row],[County]]&amp;SpeciesCobenefits[[#This Row],[Species Riparian QM]]</f>
        <v xml:space="preserve">Santa ClaraJuglans (sp) </v>
      </c>
      <c r="F34486" s="2">
        <v>161.9</v>
      </c>
      <c r="G34486" s="2">
        <v>53</v>
      </c>
      <c r="H34486" s="2">
        <v>1.9</v>
      </c>
      <c r="I34486" s="2">
        <v>2</v>
      </c>
    </row>
    <row r="34487" spans="2:9">
      <c r="B34487" s="2" t="s">
        <v>31893</v>
      </c>
      <c r="C34487" s="2" t="s">
        <v>31842</v>
      </c>
      <c r="D34487" s="2" t="s">
        <v>63</v>
      </c>
      <c r="E34487" s="2" t="str">
        <f>SpeciesCobenefits[[#This Row],[County]]&amp;SpeciesCobenefits[[#This Row],[Species Riparian QM]]</f>
        <v>Santa ClaraSalix (other)</v>
      </c>
      <c r="F34487" s="2">
        <v>97.4</v>
      </c>
      <c r="G34487" s="2">
        <v>30.4</v>
      </c>
      <c r="H34487" s="2">
        <v>1.2</v>
      </c>
      <c r="I34487" s="2">
        <v>1</v>
      </c>
    </row>
    <row r="34488" spans="2:9">
      <c r="B34488" s="2" t="s">
        <v>31894</v>
      </c>
      <c r="C34488" s="2" t="s">
        <v>31805</v>
      </c>
      <c r="D34488" s="2" t="s">
        <v>31913</v>
      </c>
      <c r="E34488" s="2" t="str">
        <f>SpeciesCobenefits[[#This Row],[County]]&amp;SpeciesCobenefits[[#This Row],[Species Riparian QM]]</f>
        <v xml:space="preserve">Santa CruzAlnus (other) </v>
      </c>
      <c r="F34488" s="2">
        <v>170.6</v>
      </c>
      <c r="G34488" s="2">
        <v>33.200000000000003</v>
      </c>
      <c r="H34488" s="2">
        <v>2.2000000000000002</v>
      </c>
      <c r="I34488" s="2">
        <v>2.2000000000000002</v>
      </c>
    </row>
    <row r="34489" spans="2:9">
      <c r="B34489" s="2" t="s">
        <v>31894</v>
      </c>
      <c r="C34489" s="2" t="s">
        <v>31807</v>
      </c>
      <c r="D34489" s="2" t="s">
        <v>31913</v>
      </c>
      <c r="E34489" s="2" t="str">
        <f>SpeciesCobenefits[[#This Row],[County]]&amp;SpeciesCobenefits[[#This Row],[Species Riparian QM]]</f>
        <v xml:space="preserve">Santa CruzAlnus (other) </v>
      </c>
      <c r="F34489" s="2">
        <v>171</v>
      </c>
      <c r="G34489" s="2">
        <v>33.299999999999997</v>
      </c>
      <c r="H34489" s="2">
        <v>2.2000000000000002</v>
      </c>
      <c r="I34489" s="2">
        <v>2.2000000000000002</v>
      </c>
    </row>
    <row r="34490" spans="2:9">
      <c r="B34490" s="2" t="s">
        <v>31894</v>
      </c>
      <c r="C34490" s="2" t="s">
        <v>31808</v>
      </c>
      <c r="D34490" s="2" t="s">
        <v>31910</v>
      </c>
      <c r="E34490" s="2" t="str">
        <f>SpeciesCobenefits[[#This Row],[County]]&amp;SpeciesCobenefits[[#This Row],[Species Riparian QM]]</f>
        <v xml:space="preserve">Santa CruzAlnus rhombifolia </v>
      </c>
      <c r="F34490" s="2">
        <v>171</v>
      </c>
      <c r="G34490" s="2">
        <v>33.299999999999997</v>
      </c>
      <c r="H34490" s="2">
        <v>2.2000000000000002</v>
      </c>
      <c r="I34490" s="2">
        <v>2.2000000000000002</v>
      </c>
    </row>
    <row r="34491" spans="2:9">
      <c r="B34491" s="2" t="s">
        <v>31894</v>
      </c>
      <c r="C34491" s="2" t="s">
        <v>31810</v>
      </c>
      <c r="D34491" s="2" t="s">
        <v>47</v>
      </c>
      <c r="E34491" s="2" t="str">
        <f>SpeciesCobenefits[[#This Row],[County]]&amp;SpeciesCobenefits[[#This Row],[Species Riparian QM]]</f>
        <v>Santa CruzMyrica californica</v>
      </c>
      <c r="F34491" s="2">
        <v>147.6</v>
      </c>
      <c r="G34491" s="2">
        <v>35.6</v>
      </c>
      <c r="H34491" s="2">
        <v>2.1</v>
      </c>
      <c r="I34491" s="2">
        <v>2.9</v>
      </c>
    </row>
    <row r="34492" spans="2:9">
      <c r="B34492" s="2" t="s">
        <v>31894</v>
      </c>
      <c r="C34492" s="2" t="s">
        <v>31811</v>
      </c>
      <c r="D34492" s="2" t="s">
        <v>34</v>
      </c>
      <c r="E34492" s="2" t="str">
        <f>SpeciesCobenefits[[#This Row],[County]]&amp;SpeciesCobenefits[[#This Row],[Species Riparian QM]]</f>
        <v>Santa CruzAcer negundo</v>
      </c>
      <c r="F34492" s="2">
        <v>163.5</v>
      </c>
      <c r="G34492" s="2">
        <v>32.299999999999997</v>
      </c>
      <c r="H34492" s="2">
        <v>2</v>
      </c>
      <c r="I34492" s="2">
        <v>2.4</v>
      </c>
    </row>
    <row r="34493" spans="2:9">
      <c r="B34493" s="2" t="s">
        <v>31894</v>
      </c>
      <c r="C34493" s="2" t="s">
        <v>31813</v>
      </c>
      <c r="D34493" s="2" t="s">
        <v>38</v>
      </c>
      <c r="E34493" s="2" t="str">
        <f>SpeciesCobenefits[[#This Row],[County]]&amp;SpeciesCobenefits[[#This Row],[Species Riparian QM]]</f>
        <v>Santa CruzAesculus californica</v>
      </c>
      <c r="F34493" s="2">
        <v>110.6</v>
      </c>
      <c r="G34493" s="2">
        <v>21.8</v>
      </c>
      <c r="H34493" s="2">
        <v>1.4</v>
      </c>
      <c r="I34493" s="2">
        <v>1.6</v>
      </c>
    </row>
    <row r="34494" spans="2:9">
      <c r="B34494" s="2" t="s">
        <v>31894</v>
      </c>
      <c r="C34494" s="2" t="s">
        <v>31815</v>
      </c>
      <c r="D34494" s="2" t="s">
        <v>44</v>
      </c>
      <c r="E34494" s="2" t="str">
        <f>SpeciesCobenefits[[#This Row],[County]]&amp;SpeciesCobenefits[[#This Row],[Species Riparian QM]]</f>
        <v>Santa CruzHeteromeles arbutifolia</v>
      </c>
      <c r="F34494" s="2">
        <v>55.7</v>
      </c>
      <c r="G34494" s="2">
        <v>13.1</v>
      </c>
      <c r="H34494" s="2">
        <v>0.8</v>
      </c>
      <c r="I34494" s="2">
        <v>0.9</v>
      </c>
    </row>
    <row r="34495" spans="2:9">
      <c r="B34495" s="2" t="s">
        <v>31894</v>
      </c>
      <c r="C34495" s="2" t="s">
        <v>31819</v>
      </c>
      <c r="D34495" s="2" t="s">
        <v>51</v>
      </c>
      <c r="E34495" s="2" t="str">
        <f>SpeciesCobenefits[[#This Row],[County]]&amp;SpeciesCobenefits[[#This Row],[Species Riparian QM]]</f>
        <v>Santa CruzPopulus fremontii</v>
      </c>
      <c r="F34495" s="2">
        <v>74.400000000000006</v>
      </c>
      <c r="G34495" s="2">
        <v>14.5</v>
      </c>
      <c r="H34495" s="2">
        <v>0.9</v>
      </c>
      <c r="I34495" s="2">
        <v>1</v>
      </c>
    </row>
    <row r="34496" spans="2:9">
      <c r="B34496" s="2" t="s">
        <v>31894</v>
      </c>
      <c r="C34496" s="2" t="s">
        <v>31827</v>
      </c>
      <c r="D34496" s="2" t="s">
        <v>64</v>
      </c>
      <c r="E34496" s="2" t="str">
        <f>SpeciesCobenefits[[#This Row],[County]]&amp;SpeciesCobenefits[[#This Row],[Species Riparian QM]]</f>
        <v>Santa CruzSambucus (sp)</v>
      </c>
      <c r="F34496" s="2">
        <v>66.8</v>
      </c>
      <c r="G34496" s="2">
        <v>12.4</v>
      </c>
      <c r="H34496" s="2">
        <v>0.9</v>
      </c>
      <c r="I34496" s="2">
        <v>0.6</v>
      </c>
    </row>
    <row r="34497" spans="2:9">
      <c r="B34497" s="2" t="s">
        <v>31894</v>
      </c>
      <c r="C34497" s="2" t="s">
        <v>31828</v>
      </c>
      <c r="D34497" s="2" t="s">
        <v>35</v>
      </c>
      <c r="E34497" s="2" t="str">
        <f>SpeciesCobenefits[[#This Row],[County]]&amp;SpeciesCobenefits[[#This Row],[Species Riparian QM]]</f>
        <v>Santa CruzAcer (other)</v>
      </c>
      <c r="F34497" s="2">
        <v>150.1</v>
      </c>
      <c r="G34497" s="2">
        <v>29.5</v>
      </c>
      <c r="H34497" s="2">
        <v>1.9</v>
      </c>
      <c r="I34497" s="2">
        <v>2.1</v>
      </c>
    </row>
    <row r="34498" spans="2:9">
      <c r="B34498" s="2" t="s">
        <v>31894</v>
      </c>
      <c r="C34498" s="2" t="s">
        <v>31830</v>
      </c>
      <c r="D34498" s="2" t="s">
        <v>55</v>
      </c>
      <c r="E34498" s="2" t="str">
        <f>SpeciesCobenefits[[#This Row],[County]]&amp;SpeciesCobenefits[[#This Row],[Species Riparian QM]]</f>
        <v>Santa CruzQuercus (other)</v>
      </c>
      <c r="F34498" s="2">
        <v>106.7</v>
      </c>
      <c r="G34498" s="2">
        <v>20.3</v>
      </c>
      <c r="H34498" s="2">
        <v>1.4</v>
      </c>
      <c r="I34498" s="2">
        <v>1.2</v>
      </c>
    </row>
    <row r="34499" spans="2:9">
      <c r="B34499" s="2" t="s">
        <v>31894</v>
      </c>
      <c r="C34499" s="2" t="s">
        <v>31832</v>
      </c>
      <c r="D34499" s="2" t="s">
        <v>53</v>
      </c>
      <c r="E34499" s="2" t="str">
        <f>SpeciesCobenefits[[#This Row],[County]]&amp;SpeciesCobenefits[[#This Row],[Species Riparian QM]]</f>
        <v>Santa CruzQuercus lobata</v>
      </c>
      <c r="F34499" s="2">
        <v>142</v>
      </c>
      <c r="G34499" s="2">
        <v>27.3</v>
      </c>
      <c r="H34499" s="2">
        <v>1.8</v>
      </c>
      <c r="I34499" s="2">
        <v>1.7</v>
      </c>
    </row>
    <row r="34500" spans="2:9">
      <c r="B34500" s="2" t="s">
        <v>31894</v>
      </c>
      <c r="C34500" s="2" t="s">
        <v>31834</v>
      </c>
      <c r="D34500" s="2" t="s">
        <v>54</v>
      </c>
      <c r="E34500" s="2" t="str">
        <f>SpeciesCobenefits[[#This Row],[County]]&amp;SpeciesCobenefits[[#This Row],[Species Riparian QM]]</f>
        <v>Santa CruzQuercus agrifolia</v>
      </c>
      <c r="F34500" s="2">
        <v>118.8</v>
      </c>
      <c r="G34500" s="2">
        <v>28.6</v>
      </c>
      <c r="H34500" s="2">
        <v>1.7</v>
      </c>
      <c r="I34500" s="2">
        <v>2.2999999999999998</v>
      </c>
    </row>
    <row r="34501" spans="2:9">
      <c r="B34501" s="2" t="s">
        <v>31894</v>
      </c>
      <c r="C34501" s="2" t="s">
        <v>31836</v>
      </c>
      <c r="D34501" s="2" t="s">
        <v>31911</v>
      </c>
      <c r="E34501" s="2" t="str">
        <f>SpeciesCobenefits[[#This Row],[County]]&amp;SpeciesCobenefits[[#This Row],[Species Riparian QM]]</f>
        <v xml:space="preserve">Santa CruzLaurus nobilis </v>
      </c>
      <c r="F34501" s="2">
        <v>107.2</v>
      </c>
      <c r="G34501" s="2">
        <v>25.4</v>
      </c>
      <c r="H34501" s="2">
        <v>1.5</v>
      </c>
      <c r="I34501" s="2">
        <v>1.8</v>
      </c>
    </row>
    <row r="34502" spans="2:9">
      <c r="B34502" s="2" t="s">
        <v>31894</v>
      </c>
      <c r="C34502" s="2" t="s">
        <v>31838</v>
      </c>
      <c r="D34502" s="2" t="s">
        <v>43</v>
      </c>
      <c r="E34502" s="2" t="str">
        <f>SpeciesCobenefits[[#This Row],[County]]&amp;SpeciesCobenefits[[#This Row],[Species Riparian QM]]</f>
        <v>Santa CruzGarrya elliptica</v>
      </c>
      <c r="F34502" s="2">
        <v>91.8</v>
      </c>
      <c r="G34502" s="2">
        <v>21.5</v>
      </c>
      <c r="H34502" s="2">
        <v>1.3</v>
      </c>
      <c r="I34502" s="2">
        <v>1.4</v>
      </c>
    </row>
    <row r="34503" spans="2:9">
      <c r="B34503" s="2" t="s">
        <v>31894</v>
      </c>
      <c r="C34503" s="2" t="s">
        <v>31839</v>
      </c>
      <c r="D34503" s="2" t="s">
        <v>50</v>
      </c>
      <c r="E34503" s="2" t="str">
        <f>SpeciesCobenefits[[#This Row],[County]]&amp;SpeciesCobenefits[[#This Row],[Species Riparian QM]]</f>
        <v>Santa CruzPlatanus racemosa</v>
      </c>
      <c r="F34503" s="2">
        <v>118.7</v>
      </c>
      <c r="G34503" s="2">
        <v>23.4</v>
      </c>
      <c r="H34503" s="2">
        <v>1.5</v>
      </c>
      <c r="I34503" s="2">
        <v>1.7</v>
      </c>
    </row>
    <row r="34504" spans="2:9">
      <c r="B34504" s="2" t="s">
        <v>31894</v>
      </c>
      <c r="C34504" s="2" t="s">
        <v>31842</v>
      </c>
      <c r="D34504" s="2" t="s">
        <v>63</v>
      </c>
      <c r="E34504" s="2" t="str">
        <f>SpeciesCobenefits[[#This Row],[County]]&amp;SpeciesCobenefits[[#This Row],[Species Riparian QM]]</f>
        <v>Santa CruzSalix (other)</v>
      </c>
      <c r="F34504" s="2">
        <v>88.1</v>
      </c>
      <c r="G34504" s="2">
        <v>16.899999999999999</v>
      </c>
      <c r="H34504" s="2">
        <v>1.1000000000000001</v>
      </c>
      <c r="I34504" s="2">
        <v>1</v>
      </c>
    </row>
    <row r="34505" spans="2:9">
      <c r="B34505" s="2" t="s">
        <v>31894</v>
      </c>
      <c r="C34505" s="2" t="s">
        <v>31844</v>
      </c>
      <c r="D34505" s="2" t="s">
        <v>31914</v>
      </c>
      <c r="E34505" s="2" t="str">
        <f>SpeciesCobenefits[[#This Row],[County]]&amp;SpeciesCobenefits[[#This Row],[Species Riparian QM]]</f>
        <v xml:space="preserve">Santa CruzSalix lasiolepis </v>
      </c>
      <c r="F34505" s="2">
        <v>116.5</v>
      </c>
      <c r="G34505" s="2">
        <v>22.5</v>
      </c>
      <c r="H34505" s="2">
        <v>1.5</v>
      </c>
      <c r="I34505" s="2">
        <v>1.4</v>
      </c>
    </row>
    <row r="34506" spans="2:9">
      <c r="B34506" s="2" t="s">
        <v>31894</v>
      </c>
      <c r="C34506" s="2" t="s">
        <v>31845</v>
      </c>
      <c r="D34506" s="2" t="s">
        <v>62</v>
      </c>
      <c r="E34506" s="2" t="str">
        <f>SpeciesCobenefits[[#This Row],[County]]&amp;SpeciesCobenefits[[#This Row],[Species Riparian QM]]</f>
        <v>Santa CruzSalix lucida</v>
      </c>
      <c r="F34506" s="2">
        <v>116.5</v>
      </c>
      <c r="G34506" s="2">
        <v>22.5</v>
      </c>
      <c r="H34506" s="2">
        <v>1.5</v>
      </c>
      <c r="I34506" s="2">
        <v>1.4</v>
      </c>
    </row>
    <row r="34507" spans="2:9">
      <c r="B34507" s="2" t="s">
        <v>31895</v>
      </c>
      <c r="C34507" s="2" t="s">
        <v>31808</v>
      </c>
      <c r="D34507" s="2" t="s">
        <v>31910</v>
      </c>
      <c r="E34507" s="2" t="str">
        <f>SpeciesCobenefits[[#This Row],[County]]&amp;SpeciesCobenefits[[#This Row],[Species Riparian QM]]</f>
        <v xml:space="preserve">ShastaAlnus rhombifolia </v>
      </c>
      <c r="F34507" s="2">
        <v>152.80000000000001</v>
      </c>
      <c r="G34507" s="2">
        <v>13.4</v>
      </c>
      <c r="H34507" s="2">
        <v>0.6</v>
      </c>
      <c r="I34507" s="2">
        <v>1.5</v>
      </c>
    </row>
    <row r="34508" spans="2:9">
      <c r="B34508" s="2" t="s">
        <v>31895</v>
      </c>
      <c r="C34508" s="2" t="s">
        <v>31811</v>
      </c>
      <c r="D34508" s="2" t="s">
        <v>34</v>
      </c>
      <c r="E34508" s="2" t="str">
        <f>SpeciesCobenefits[[#This Row],[County]]&amp;SpeciesCobenefits[[#This Row],[Species Riparian QM]]</f>
        <v>ShastaAcer negundo</v>
      </c>
      <c r="F34508" s="2">
        <v>146.19999999999999</v>
      </c>
      <c r="G34508" s="2">
        <v>12.8</v>
      </c>
      <c r="H34508" s="2">
        <v>0.6</v>
      </c>
      <c r="I34508" s="2">
        <v>1.5</v>
      </c>
    </row>
    <row r="34509" spans="2:9">
      <c r="B34509" s="2" t="s">
        <v>31895</v>
      </c>
      <c r="C34509" s="2" t="s">
        <v>31817</v>
      </c>
      <c r="D34509" s="2" t="s">
        <v>52</v>
      </c>
      <c r="E34509" s="2" t="str">
        <f>SpeciesCobenefits[[#This Row],[County]]&amp;SpeciesCobenefits[[#This Row],[Species Riparian QM]]</f>
        <v>ShastaPopulus (other)</v>
      </c>
      <c r="F34509" s="2">
        <v>44.2</v>
      </c>
      <c r="G34509" s="2">
        <v>3.9</v>
      </c>
      <c r="H34509" s="2">
        <v>0.2</v>
      </c>
      <c r="I34509" s="2">
        <v>0.4</v>
      </c>
    </row>
    <row r="34510" spans="2:9">
      <c r="B34510" s="2" t="s">
        <v>31895</v>
      </c>
      <c r="C34510" s="2" t="s">
        <v>31828</v>
      </c>
      <c r="D34510" s="2" t="s">
        <v>35</v>
      </c>
      <c r="E34510" s="2" t="str">
        <f>SpeciesCobenefits[[#This Row],[County]]&amp;SpeciesCobenefits[[#This Row],[Species Riparian QM]]</f>
        <v>ShastaAcer (other)</v>
      </c>
      <c r="F34510" s="2">
        <v>135.4</v>
      </c>
      <c r="G34510" s="2">
        <v>11.9</v>
      </c>
      <c r="H34510" s="2">
        <v>0.5</v>
      </c>
      <c r="I34510" s="2">
        <v>1.4</v>
      </c>
    </row>
    <row r="34511" spans="2:9">
      <c r="B34511" s="2" t="s">
        <v>31895</v>
      </c>
      <c r="C34511" s="2" t="s">
        <v>31830</v>
      </c>
      <c r="D34511" s="2" t="s">
        <v>55</v>
      </c>
      <c r="E34511" s="2" t="str">
        <f>SpeciesCobenefits[[#This Row],[County]]&amp;SpeciesCobenefits[[#This Row],[Species Riparian QM]]</f>
        <v>ShastaQuercus (other)</v>
      </c>
      <c r="F34511" s="2">
        <v>91.7</v>
      </c>
      <c r="G34511" s="2">
        <v>8</v>
      </c>
      <c r="H34511" s="2">
        <v>0.4</v>
      </c>
      <c r="I34511" s="2">
        <v>0.8</v>
      </c>
    </row>
    <row r="34512" spans="2:9">
      <c r="B34512" s="2" t="s">
        <v>31895</v>
      </c>
      <c r="C34512" s="2" t="s">
        <v>31832</v>
      </c>
      <c r="D34512" s="2" t="s">
        <v>53</v>
      </c>
      <c r="E34512" s="2" t="str">
        <f>SpeciesCobenefits[[#This Row],[County]]&amp;SpeciesCobenefits[[#This Row],[Species Riparian QM]]</f>
        <v>ShastaQuercus lobata</v>
      </c>
      <c r="F34512" s="2">
        <v>121.5</v>
      </c>
      <c r="G34512" s="2">
        <v>10.7</v>
      </c>
      <c r="H34512" s="2">
        <v>0.5</v>
      </c>
      <c r="I34512" s="2">
        <v>1.1000000000000001</v>
      </c>
    </row>
    <row r="34513" spans="2:9">
      <c r="B34513" s="2" t="s">
        <v>31895</v>
      </c>
      <c r="C34513" s="2" t="s">
        <v>31834</v>
      </c>
      <c r="D34513" s="2" t="s">
        <v>54</v>
      </c>
      <c r="E34513" s="2" t="str">
        <f>SpeciesCobenefits[[#This Row],[County]]&amp;SpeciesCobenefits[[#This Row],[Species Riparian QM]]</f>
        <v>ShastaQuercus agrifolia</v>
      </c>
      <c r="F34513" s="2">
        <v>117.4</v>
      </c>
      <c r="G34513" s="2">
        <v>11.8</v>
      </c>
      <c r="H34513" s="2">
        <v>0.6</v>
      </c>
      <c r="I34513" s="2">
        <v>3.3</v>
      </c>
    </row>
    <row r="34514" spans="2:9">
      <c r="B34514" s="2" t="s">
        <v>31895</v>
      </c>
      <c r="C34514" s="2" t="s">
        <v>31836</v>
      </c>
      <c r="D34514" s="2" t="s">
        <v>31911</v>
      </c>
      <c r="E34514" s="2" t="str">
        <f>SpeciesCobenefits[[#This Row],[County]]&amp;SpeciesCobenefits[[#This Row],[Species Riparian QM]]</f>
        <v xml:space="preserve">ShastaLaurus nobilis </v>
      </c>
      <c r="F34514" s="2">
        <v>104</v>
      </c>
      <c r="G34514" s="2">
        <v>10.5</v>
      </c>
      <c r="H34514" s="2">
        <v>0.5</v>
      </c>
      <c r="I34514" s="2">
        <v>2.6</v>
      </c>
    </row>
    <row r="34515" spans="2:9">
      <c r="B34515" s="2" t="s">
        <v>31895</v>
      </c>
      <c r="C34515" s="2" t="s">
        <v>31841</v>
      </c>
      <c r="D34515" s="2" t="s">
        <v>31912</v>
      </c>
      <c r="E34515" s="2" t="str">
        <f>SpeciesCobenefits[[#This Row],[County]]&amp;SpeciesCobenefits[[#This Row],[Species Riparian QM]]</f>
        <v xml:space="preserve">ShastaJuglans (sp) </v>
      </c>
      <c r="F34515" s="2">
        <v>132.6</v>
      </c>
      <c r="G34515" s="2">
        <v>11.6</v>
      </c>
      <c r="H34515" s="2">
        <v>0.5</v>
      </c>
      <c r="I34515" s="2">
        <v>1.4</v>
      </c>
    </row>
    <row r="34516" spans="2:9">
      <c r="B34516" s="2" t="s">
        <v>31895</v>
      </c>
      <c r="C34516" s="2" t="s">
        <v>31842</v>
      </c>
      <c r="D34516" s="2" t="s">
        <v>63</v>
      </c>
      <c r="E34516" s="2" t="str">
        <f>SpeciesCobenefits[[#This Row],[County]]&amp;SpeciesCobenefits[[#This Row],[Species Riparian QM]]</f>
        <v>ShastaSalix (other)</v>
      </c>
      <c r="F34516" s="2">
        <v>76.2</v>
      </c>
      <c r="G34516" s="2">
        <v>6.7</v>
      </c>
      <c r="H34516" s="2">
        <v>0.3</v>
      </c>
      <c r="I34516" s="2">
        <v>0.7</v>
      </c>
    </row>
    <row r="34517" spans="2:9">
      <c r="B34517" s="2" t="s">
        <v>31896</v>
      </c>
      <c r="C34517" s="2" t="s">
        <v>31811</v>
      </c>
      <c r="D34517" s="2" t="s">
        <v>34</v>
      </c>
      <c r="E34517" s="2" t="str">
        <f>SpeciesCobenefits[[#This Row],[County]]&amp;SpeciesCobenefits[[#This Row],[Species Riparian QM]]</f>
        <v>SierraAcer negundo</v>
      </c>
      <c r="F34517" s="2">
        <v>37.1</v>
      </c>
      <c r="G34517" s="2">
        <v>4.5999999999999996</v>
      </c>
      <c r="H34517" s="2">
        <v>0.4</v>
      </c>
      <c r="I34517" s="2">
        <v>0.1</v>
      </c>
    </row>
    <row r="34518" spans="2:9">
      <c r="B34518" s="2" t="s">
        <v>31896</v>
      </c>
      <c r="C34518" s="2" t="s">
        <v>31817</v>
      </c>
      <c r="D34518" s="2" t="s">
        <v>52</v>
      </c>
      <c r="E34518" s="2" t="str">
        <f>SpeciesCobenefits[[#This Row],[County]]&amp;SpeciesCobenefits[[#This Row],[Species Riparian QM]]</f>
        <v>SierraPopulus (other)</v>
      </c>
      <c r="F34518" s="2">
        <v>10.7</v>
      </c>
      <c r="G34518" s="2">
        <v>1.3</v>
      </c>
      <c r="H34518" s="2">
        <v>0.1</v>
      </c>
      <c r="I34518" s="2">
        <v>0</v>
      </c>
    </row>
    <row r="34519" spans="2:9">
      <c r="B34519" s="2" t="s">
        <v>31896</v>
      </c>
      <c r="C34519" s="2" t="s">
        <v>31819</v>
      </c>
      <c r="D34519" s="2" t="s">
        <v>51</v>
      </c>
      <c r="E34519" s="2" t="str">
        <f>SpeciesCobenefits[[#This Row],[County]]&amp;SpeciesCobenefits[[#This Row],[Species Riparian QM]]</f>
        <v>SierraPopulus fremontii</v>
      </c>
      <c r="F34519" s="2">
        <v>12.6</v>
      </c>
      <c r="G34519" s="2">
        <v>1.6</v>
      </c>
      <c r="H34519" s="2">
        <v>0.1</v>
      </c>
      <c r="I34519" s="2">
        <v>0</v>
      </c>
    </row>
    <row r="34520" spans="2:9">
      <c r="B34520" s="2" t="s">
        <v>31896</v>
      </c>
      <c r="C34520" s="2" t="s">
        <v>31821</v>
      </c>
      <c r="D34520" s="2" t="s">
        <v>52</v>
      </c>
      <c r="E34520" s="2" t="str">
        <f>SpeciesCobenefits[[#This Row],[County]]&amp;SpeciesCobenefits[[#This Row],[Species Riparian QM]]</f>
        <v>SierraPopulus (other)</v>
      </c>
      <c r="F34520" s="2">
        <v>10.7</v>
      </c>
      <c r="G34520" s="2">
        <v>1.3</v>
      </c>
      <c r="H34520" s="2">
        <v>0.1</v>
      </c>
      <c r="I34520" s="2">
        <v>0</v>
      </c>
    </row>
    <row r="34521" spans="2:9">
      <c r="B34521" s="2" t="s">
        <v>31896</v>
      </c>
      <c r="C34521" s="2" t="s">
        <v>31823</v>
      </c>
      <c r="D34521" s="2" t="s">
        <v>52</v>
      </c>
      <c r="E34521" s="2" t="str">
        <f>SpeciesCobenefits[[#This Row],[County]]&amp;SpeciesCobenefits[[#This Row],[Species Riparian QM]]</f>
        <v>SierraPopulus (other)</v>
      </c>
      <c r="F34521" s="2">
        <v>12.6</v>
      </c>
      <c r="G34521" s="2">
        <v>1.6</v>
      </c>
      <c r="H34521" s="2">
        <v>0.1</v>
      </c>
      <c r="I34521" s="2">
        <v>0</v>
      </c>
    </row>
    <row r="34522" spans="2:9">
      <c r="B34522" s="2" t="s">
        <v>31896</v>
      </c>
      <c r="C34522" s="2" t="s">
        <v>31825</v>
      </c>
      <c r="D34522" s="2" t="s">
        <v>52</v>
      </c>
      <c r="E34522" s="2" t="str">
        <f>SpeciesCobenefits[[#This Row],[County]]&amp;SpeciesCobenefits[[#This Row],[Species Riparian QM]]</f>
        <v>SierraPopulus (other)</v>
      </c>
      <c r="F34522" s="2">
        <v>12.6</v>
      </c>
      <c r="G34522" s="2">
        <v>1.6</v>
      </c>
      <c r="H34522" s="2">
        <v>0.1</v>
      </c>
      <c r="I34522" s="2">
        <v>0</v>
      </c>
    </row>
    <row r="34523" spans="2:9">
      <c r="B34523" s="2" t="s">
        <v>31896</v>
      </c>
      <c r="C34523" s="2" t="s">
        <v>31828</v>
      </c>
      <c r="D34523" s="2" t="s">
        <v>35</v>
      </c>
      <c r="E34523" s="2" t="str">
        <f>SpeciesCobenefits[[#This Row],[County]]&amp;SpeciesCobenefits[[#This Row],[Species Riparian QM]]</f>
        <v>SierraAcer (other)</v>
      </c>
      <c r="F34523" s="2">
        <v>38.700000000000003</v>
      </c>
      <c r="G34523" s="2">
        <v>4.8</v>
      </c>
      <c r="H34523" s="2">
        <v>0.4</v>
      </c>
      <c r="I34523" s="2">
        <v>0.1</v>
      </c>
    </row>
    <row r="34524" spans="2:9">
      <c r="B34524" s="2" t="s">
        <v>31896</v>
      </c>
      <c r="C34524" s="2" t="s">
        <v>31830</v>
      </c>
      <c r="D34524" s="2" t="s">
        <v>55</v>
      </c>
      <c r="E34524" s="2" t="str">
        <f>SpeciesCobenefits[[#This Row],[County]]&amp;SpeciesCobenefits[[#This Row],[Species Riparian QM]]</f>
        <v>SierraQuercus (other)</v>
      </c>
      <c r="F34524" s="2">
        <v>26.3</v>
      </c>
      <c r="G34524" s="2">
        <v>3.2</v>
      </c>
      <c r="H34524" s="2">
        <v>0.3</v>
      </c>
      <c r="I34524" s="2">
        <v>0.1</v>
      </c>
    </row>
    <row r="34525" spans="2:9">
      <c r="B34525" s="2" t="s">
        <v>31896</v>
      </c>
      <c r="C34525" s="2" t="s">
        <v>31842</v>
      </c>
      <c r="D34525" s="2" t="s">
        <v>63</v>
      </c>
      <c r="E34525" s="2" t="str">
        <f>SpeciesCobenefits[[#This Row],[County]]&amp;SpeciesCobenefits[[#This Row],[Species Riparian QM]]</f>
        <v>SierraSalix (other)</v>
      </c>
      <c r="F34525" s="2">
        <v>19.5</v>
      </c>
      <c r="G34525" s="2">
        <v>2.4</v>
      </c>
      <c r="H34525" s="2">
        <v>0.2</v>
      </c>
      <c r="I34525" s="2">
        <v>0.1</v>
      </c>
    </row>
    <row r="34526" spans="2:9">
      <c r="B34526" s="2" t="s">
        <v>31897</v>
      </c>
      <c r="C34526" s="2" t="s">
        <v>31811</v>
      </c>
      <c r="D34526" s="2" t="s">
        <v>34</v>
      </c>
      <c r="E34526" s="2" t="str">
        <f>SpeciesCobenefits[[#This Row],[County]]&amp;SpeciesCobenefits[[#This Row],[Species Riparian QM]]</f>
        <v>SiskiyouAcer negundo</v>
      </c>
      <c r="F34526" s="2">
        <v>40.6</v>
      </c>
      <c r="G34526" s="2">
        <v>2.7</v>
      </c>
      <c r="H34526" s="2">
        <v>0.1</v>
      </c>
      <c r="I34526" s="2">
        <v>0.3</v>
      </c>
    </row>
    <row r="34527" spans="2:9">
      <c r="B34527" s="2" t="s">
        <v>31897</v>
      </c>
      <c r="C34527" s="2" t="s">
        <v>31817</v>
      </c>
      <c r="D34527" s="2" t="s">
        <v>52</v>
      </c>
      <c r="E34527" s="2" t="str">
        <f>SpeciesCobenefits[[#This Row],[County]]&amp;SpeciesCobenefits[[#This Row],[Species Riparian QM]]</f>
        <v>SiskiyouPopulus (other)</v>
      </c>
      <c r="F34527" s="2">
        <v>11.8</v>
      </c>
      <c r="G34527" s="2">
        <v>0.8</v>
      </c>
      <c r="H34527" s="2">
        <v>0</v>
      </c>
      <c r="I34527" s="2">
        <v>0.1</v>
      </c>
    </row>
    <row r="34528" spans="2:9">
      <c r="B34528" s="2" t="s">
        <v>31897</v>
      </c>
      <c r="C34528" s="2" t="s">
        <v>31819</v>
      </c>
      <c r="D34528" s="2" t="s">
        <v>51</v>
      </c>
      <c r="E34528" s="2" t="str">
        <f>SpeciesCobenefits[[#This Row],[County]]&amp;SpeciesCobenefits[[#This Row],[Species Riparian QM]]</f>
        <v>SiskiyouPopulus fremontii</v>
      </c>
      <c r="F34528" s="2">
        <v>15</v>
      </c>
      <c r="G34528" s="2">
        <v>1</v>
      </c>
      <c r="H34528" s="2">
        <v>0.1</v>
      </c>
      <c r="I34528" s="2">
        <v>0.1</v>
      </c>
    </row>
    <row r="34529" spans="2:9">
      <c r="B34529" s="2" t="s">
        <v>31897</v>
      </c>
      <c r="C34529" s="2" t="s">
        <v>31821</v>
      </c>
      <c r="D34529" s="2" t="s">
        <v>52</v>
      </c>
      <c r="E34529" s="2" t="str">
        <f>SpeciesCobenefits[[#This Row],[County]]&amp;SpeciesCobenefits[[#This Row],[Species Riparian QM]]</f>
        <v>SiskiyouPopulus (other)</v>
      </c>
      <c r="F34529" s="2">
        <v>11.8</v>
      </c>
      <c r="G34529" s="2">
        <v>0.8</v>
      </c>
      <c r="H34529" s="2">
        <v>0</v>
      </c>
      <c r="I34529" s="2">
        <v>0.1</v>
      </c>
    </row>
    <row r="34530" spans="2:9">
      <c r="B34530" s="2" t="s">
        <v>31897</v>
      </c>
      <c r="C34530" s="2" t="s">
        <v>31823</v>
      </c>
      <c r="D34530" s="2" t="s">
        <v>52</v>
      </c>
      <c r="E34530" s="2" t="str">
        <f>SpeciesCobenefits[[#This Row],[County]]&amp;SpeciesCobenefits[[#This Row],[Species Riparian QM]]</f>
        <v>SiskiyouPopulus (other)</v>
      </c>
      <c r="F34530" s="2">
        <v>15</v>
      </c>
      <c r="G34530" s="2">
        <v>1</v>
      </c>
      <c r="H34530" s="2">
        <v>0.1</v>
      </c>
      <c r="I34530" s="2">
        <v>0.1</v>
      </c>
    </row>
    <row r="34531" spans="2:9">
      <c r="B34531" s="2" t="s">
        <v>31897</v>
      </c>
      <c r="C34531" s="2" t="s">
        <v>31825</v>
      </c>
      <c r="D34531" s="2" t="s">
        <v>52</v>
      </c>
      <c r="E34531" s="2" t="str">
        <f>SpeciesCobenefits[[#This Row],[County]]&amp;SpeciesCobenefits[[#This Row],[Species Riparian QM]]</f>
        <v>SiskiyouPopulus (other)</v>
      </c>
      <c r="F34531" s="2">
        <v>15</v>
      </c>
      <c r="G34531" s="2">
        <v>1</v>
      </c>
      <c r="H34531" s="2">
        <v>0.1</v>
      </c>
      <c r="I34531" s="2">
        <v>0.1</v>
      </c>
    </row>
    <row r="34532" spans="2:9">
      <c r="B34532" s="2" t="s">
        <v>31897</v>
      </c>
      <c r="C34532" s="2" t="s">
        <v>31828</v>
      </c>
      <c r="D34532" s="2" t="s">
        <v>35</v>
      </c>
      <c r="E34532" s="2" t="str">
        <f>SpeciesCobenefits[[#This Row],[County]]&amp;SpeciesCobenefits[[#This Row],[Species Riparian QM]]</f>
        <v>SiskiyouAcer (other)</v>
      </c>
      <c r="F34532" s="2">
        <v>40.200000000000003</v>
      </c>
      <c r="G34532" s="2">
        <v>2.7</v>
      </c>
      <c r="H34532" s="2">
        <v>0.1</v>
      </c>
      <c r="I34532" s="2">
        <v>0.3</v>
      </c>
    </row>
    <row r="34533" spans="2:9">
      <c r="B34533" s="2" t="s">
        <v>31897</v>
      </c>
      <c r="C34533" s="2" t="s">
        <v>31830</v>
      </c>
      <c r="D34533" s="2" t="s">
        <v>55</v>
      </c>
      <c r="E34533" s="2" t="str">
        <f>SpeciesCobenefits[[#This Row],[County]]&amp;SpeciesCobenefits[[#This Row],[Species Riparian QM]]</f>
        <v>SiskiyouQuercus (other)</v>
      </c>
      <c r="F34533" s="2">
        <v>26.9</v>
      </c>
      <c r="G34533" s="2">
        <v>1.8</v>
      </c>
      <c r="H34533" s="2">
        <v>0.1</v>
      </c>
      <c r="I34533" s="2">
        <v>0.2</v>
      </c>
    </row>
    <row r="34534" spans="2:9">
      <c r="B34534" s="2" t="s">
        <v>31897</v>
      </c>
      <c r="C34534" s="2" t="s">
        <v>31842</v>
      </c>
      <c r="D34534" s="2" t="s">
        <v>63</v>
      </c>
      <c r="E34534" s="2" t="str">
        <f>SpeciesCobenefits[[#This Row],[County]]&amp;SpeciesCobenefits[[#This Row],[Species Riparian QM]]</f>
        <v>SiskiyouSalix (other)</v>
      </c>
      <c r="F34534" s="2">
        <v>21.6</v>
      </c>
      <c r="G34534" s="2">
        <v>1.4</v>
      </c>
      <c r="H34534" s="2">
        <v>0.1</v>
      </c>
      <c r="I34534" s="2">
        <v>0.2</v>
      </c>
    </row>
    <row r="34535" spans="2:9">
      <c r="B34535" s="2" t="s">
        <v>31898</v>
      </c>
      <c r="C34535" s="2" t="s">
        <v>31808</v>
      </c>
      <c r="D34535" s="2" t="s">
        <v>31910</v>
      </c>
      <c r="E34535" s="2" t="str">
        <f>SpeciesCobenefits[[#This Row],[County]]&amp;SpeciesCobenefits[[#This Row],[Species Riparian QM]]</f>
        <v xml:space="preserve">SolanoAlnus rhombifolia </v>
      </c>
      <c r="F34535" s="2">
        <v>196.4</v>
      </c>
      <c r="G34535" s="2">
        <v>16</v>
      </c>
      <c r="H34535" s="2">
        <v>15.6</v>
      </c>
      <c r="I34535" s="2">
        <v>4.8</v>
      </c>
    </row>
    <row r="34536" spans="2:9">
      <c r="B34536" s="2" t="s">
        <v>31898</v>
      </c>
      <c r="C34536" s="2" t="s">
        <v>31811</v>
      </c>
      <c r="D34536" s="2" t="s">
        <v>34</v>
      </c>
      <c r="E34536" s="2" t="str">
        <f>SpeciesCobenefits[[#This Row],[County]]&amp;SpeciesCobenefits[[#This Row],[Species Riparian QM]]</f>
        <v>SolanoAcer negundo</v>
      </c>
      <c r="F34536" s="2">
        <v>186.8</v>
      </c>
      <c r="G34536" s="2">
        <v>15.3</v>
      </c>
      <c r="H34536" s="2">
        <v>14.8</v>
      </c>
      <c r="I34536" s="2">
        <v>4.5999999999999996</v>
      </c>
    </row>
    <row r="34537" spans="2:9">
      <c r="B34537" s="2" t="s">
        <v>31898</v>
      </c>
      <c r="C34537" s="2" t="s">
        <v>31817</v>
      </c>
      <c r="D34537" s="2" t="s">
        <v>52</v>
      </c>
      <c r="E34537" s="2" t="str">
        <f>SpeciesCobenefits[[#This Row],[County]]&amp;SpeciesCobenefits[[#This Row],[Species Riparian QM]]</f>
        <v>SolanoPopulus (other)</v>
      </c>
      <c r="F34537" s="2">
        <v>57</v>
      </c>
      <c r="G34537" s="2">
        <v>4.5999999999999996</v>
      </c>
      <c r="H34537" s="2">
        <v>4.5999999999999996</v>
      </c>
      <c r="I34537" s="2">
        <v>1.4</v>
      </c>
    </row>
    <row r="34538" spans="2:9">
      <c r="B34538" s="2" t="s">
        <v>31898</v>
      </c>
      <c r="C34538" s="2" t="s">
        <v>31828</v>
      </c>
      <c r="D34538" s="2" t="s">
        <v>35</v>
      </c>
      <c r="E34538" s="2" t="str">
        <f>SpeciesCobenefits[[#This Row],[County]]&amp;SpeciesCobenefits[[#This Row],[Species Riparian QM]]</f>
        <v>SolanoAcer (other)</v>
      </c>
      <c r="F34538" s="2">
        <v>173.4</v>
      </c>
      <c r="G34538" s="2">
        <v>14.2</v>
      </c>
      <c r="H34538" s="2">
        <v>13.7</v>
      </c>
      <c r="I34538" s="2">
        <v>4.3</v>
      </c>
    </row>
    <row r="34539" spans="2:9">
      <c r="B34539" s="2" t="s">
        <v>31898</v>
      </c>
      <c r="C34539" s="2" t="s">
        <v>31830</v>
      </c>
      <c r="D34539" s="2" t="s">
        <v>55</v>
      </c>
      <c r="E34539" s="2" t="str">
        <f>SpeciesCobenefits[[#This Row],[County]]&amp;SpeciesCobenefits[[#This Row],[Species Riparian QM]]</f>
        <v>SolanoQuercus (other)</v>
      </c>
      <c r="F34539" s="2">
        <v>118.9</v>
      </c>
      <c r="G34539" s="2">
        <v>9.5</v>
      </c>
      <c r="H34539" s="2">
        <v>9.5</v>
      </c>
      <c r="I34539" s="2">
        <v>2.8</v>
      </c>
    </row>
    <row r="34540" spans="2:9">
      <c r="B34540" s="2" t="s">
        <v>31898</v>
      </c>
      <c r="C34540" s="2" t="s">
        <v>31832</v>
      </c>
      <c r="D34540" s="2" t="s">
        <v>53</v>
      </c>
      <c r="E34540" s="2" t="str">
        <f>SpeciesCobenefits[[#This Row],[County]]&amp;SpeciesCobenefits[[#This Row],[Species Riparian QM]]</f>
        <v>SolanoQuercus lobata</v>
      </c>
      <c r="F34540" s="2">
        <v>157.1</v>
      </c>
      <c r="G34540" s="2">
        <v>12.6</v>
      </c>
      <c r="H34540" s="2">
        <v>12.6</v>
      </c>
      <c r="I34540" s="2">
        <v>3.8</v>
      </c>
    </row>
    <row r="34541" spans="2:9">
      <c r="B34541" s="2" t="s">
        <v>31898</v>
      </c>
      <c r="C34541" s="2" t="s">
        <v>31834</v>
      </c>
      <c r="D34541" s="2" t="s">
        <v>54</v>
      </c>
      <c r="E34541" s="2" t="str">
        <f>SpeciesCobenefits[[#This Row],[County]]&amp;SpeciesCobenefits[[#This Row],[Species Riparian QM]]</f>
        <v>SolanoQuercus agrifolia</v>
      </c>
      <c r="F34541" s="2">
        <v>129.30000000000001</v>
      </c>
      <c r="G34541" s="2">
        <v>12</v>
      </c>
      <c r="H34541" s="2">
        <v>10.4</v>
      </c>
      <c r="I34541" s="2">
        <v>3.8</v>
      </c>
    </row>
    <row r="34542" spans="2:9">
      <c r="B34542" s="2" t="s">
        <v>31898</v>
      </c>
      <c r="C34542" s="2" t="s">
        <v>31836</v>
      </c>
      <c r="D34542" s="2" t="s">
        <v>31911</v>
      </c>
      <c r="E34542" s="2" t="str">
        <f>SpeciesCobenefits[[#This Row],[County]]&amp;SpeciesCobenefits[[#This Row],[Species Riparian QM]]</f>
        <v xml:space="preserve">SolanoLaurus nobilis </v>
      </c>
      <c r="F34542" s="2">
        <v>115</v>
      </c>
      <c r="G34542" s="2">
        <v>10.6</v>
      </c>
      <c r="H34542" s="2">
        <v>9.3000000000000007</v>
      </c>
      <c r="I34542" s="2">
        <v>3.2</v>
      </c>
    </row>
    <row r="34543" spans="2:9">
      <c r="B34543" s="2" t="s">
        <v>31898</v>
      </c>
      <c r="C34543" s="2" t="s">
        <v>31841</v>
      </c>
      <c r="D34543" s="2" t="s">
        <v>31912</v>
      </c>
      <c r="E34543" s="2" t="str">
        <f>SpeciesCobenefits[[#This Row],[County]]&amp;SpeciesCobenefits[[#This Row],[Species Riparian QM]]</f>
        <v xml:space="preserve">SolanoJuglans (sp) </v>
      </c>
      <c r="F34543" s="2">
        <v>169.2</v>
      </c>
      <c r="G34543" s="2">
        <v>13.9</v>
      </c>
      <c r="H34543" s="2">
        <v>13.3</v>
      </c>
      <c r="I34543" s="2">
        <v>4.2</v>
      </c>
    </row>
    <row r="34544" spans="2:9">
      <c r="B34544" s="2" t="s">
        <v>31898</v>
      </c>
      <c r="C34544" s="2" t="s">
        <v>31842</v>
      </c>
      <c r="D34544" s="2" t="s">
        <v>63</v>
      </c>
      <c r="E34544" s="2" t="str">
        <f>SpeciesCobenefits[[#This Row],[County]]&amp;SpeciesCobenefits[[#This Row],[Species Riparian QM]]</f>
        <v>SolanoSalix (other)</v>
      </c>
      <c r="F34544" s="2">
        <v>98.5</v>
      </c>
      <c r="G34544" s="2">
        <v>7.9</v>
      </c>
      <c r="H34544" s="2">
        <v>7.9</v>
      </c>
      <c r="I34544" s="2">
        <v>2.2999999999999998</v>
      </c>
    </row>
    <row r="34545" spans="2:9">
      <c r="B34545" s="2" t="s">
        <v>31899</v>
      </c>
      <c r="C34545" s="2" t="s">
        <v>31805</v>
      </c>
      <c r="D34545" s="2" t="s">
        <v>31913</v>
      </c>
      <c r="E34545" s="2" t="str">
        <f>SpeciesCobenefits[[#This Row],[County]]&amp;SpeciesCobenefits[[#This Row],[Species Riparian QM]]</f>
        <v xml:space="preserve">SonomaAlnus (other) </v>
      </c>
      <c r="F34545" s="2">
        <v>136.1</v>
      </c>
      <c r="G34545" s="2">
        <v>9</v>
      </c>
      <c r="H34545" s="2">
        <v>4</v>
      </c>
      <c r="I34545" s="2">
        <v>0.9</v>
      </c>
    </row>
    <row r="34546" spans="2:9">
      <c r="B34546" s="2" t="s">
        <v>31899</v>
      </c>
      <c r="C34546" s="2" t="s">
        <v>31807</v>
      </c>
      <c r="D34546" s="2" t="s">
        <v>31913</v>
      </c>
      <c r="E34546" s="2" t="str">
        <f>SpeciesCobenefits[[#This Row],[County]]&amp;SpeciesCobenefits[[#This Row],[Species Riparian QM]]</f>
        <v xml:space="preserve">SonomaAlnus (other) </v>
      </c>
      <c r="F34546" s="2">
        <v>136.1</v>
      </c>
      <c r="G34546" s="2">
        <v>9</v>
      </c>
      <c r="H34546" s="2">
        <v>4</v>
      </c>
      <c r="I34546" s="2">
        <v>0.9</v>
      </c>
    </row>
    <row r="34547" spans="2:9">
      <c r="B34547" s="2" t="s">
        <v>31899</v>
      </c>
      <c r="C34547" s="2" t="s">
        <v>31808</v>
      </c>
      <c r="D34547" s="2" t="s">
        <v>31910</v>
      </c>
      <c r="E34547" s="2" t="str">
        <f>SpeciesCobenefits[[#This Row],[County]]&amp;SpeciesCobenefits[[#This Row],[Species Riparian QM]]</f>
        <v xml:space="preserve">SonomaAlnus rhombifolia </v>
      </c>
      <c r="F34547" s="2">
        <v>136.1</v>
      </c>
      <c r="G34547" s="2">
        <v>9</v>
      </c>
      <c r="H34547" s="2">
        <v>4</v>
      </c>
      <c r="I34547" s="2">
        <v>0.9</v>
      </c>
    </row>
    <row r="34548" spans="2:9">
      <c r="B34548" s="2" t="s">
        <v>31899</v>
      </c>
      <c r="C34548" s="2" t="s">
        <v>31810</v>
      </c>
      <c r="D34548" s="2" t="s">
        <v>47</v>
      </c>
      <c r="E34548" s="2" t="str">
        <f>SpeciesCobenefits[[#This Row],[County]]&amp;SpeciesCobenefits[[#This Row],[Species Riparian QM]]</f>
        <v>SonomaMyrica californica</v>
      </c>
      <c r="F34548" s="2">
        <v>139.1</v>
      </c>
      <c r="G34548" s="2">
        <v>11.9</v>
      </c>
      <c r="H34548" s="2">
        <v>4.9000000000000004</v>
      </c>
      <c r="I34548" s="2">
        <v>2.4</v>
      </c>
    </row>
    <row r="34549" spans="2:9">
      <c r="B34549" s="2" t="s">
        <v>31899</v>
      </c>
      <c r="C34549" s="2" t="s">
        <v>31811</v>
      </c>
      <c r="D34549" s="2" t="s">
        <v>34</v>
      </c>
      <c r="E34549" s="2" t="str">
        <f>SpeciesCobenefits[[#This Row],[County]]&amp;SpeciesCobenefits[[#This Row],[Species Riparian QM]]</f>
        <v>SonomaAcer negundo</v>
      </c>
      <c r="F34549" s="2">
        <v>128.30000000000001</v>
      </c>
      <c r="G34549" s="2">
        <v>8.5</v>
      </c>
      <c r="H34549" s="2">
        <v>3.8</v>
      </c>
      <c r="I34549" s="2">
        <v>0.9</v>
      </c>
    </row>
    <row r="34550" spans="2:9">
      <c r="B34550" s="2" t="s">
        <v>31899</v>
      </c>
      <c r="C34550" s="2" t="s">
        <v>31813</v>
      </c>
      <c r="D34550" s="2" t="s">
        <v>38</v>
      </c>
      <c r="E34550" s="2" t="str">
        <f>SpeciesCobenefits[[#This Row],[County]]&amp;SpeciesCobenefits[[#This Row],[Species Riparian QM]]</f>
        <v>SonomaAesculus californica</v>
      </c>
      <c r="F34550" s="2">
        <v>89.5</v>
      </c>
      <c r="G34550" s="2">
        <v>5.9</v>
      </c>
      <c r="H34550" s="2">
        <v>2.6</v>
      </c>
      <c r="I34550" s="2">
        <v>0.6</v>
      </c>
    </row>
    <row r="34551" spans="2:9">
      <c r="B34551" s="2" t="s">
        <v>31899</v>
      </c>
      <c r="C34551" s="2" t="s">
        <v>31815</v>
      </c>
      <c r="D34551" s="2" t="s">
        <v>44</v>
      </c>
      <c r="E34551" s="2" t="str">
        <f>SpeciesCobenefits[[#This Row],[County]]&amp;SpeciesCobenefits[[#This Row],[Species Riparian QM]]</f>
        <v>SonomaHeteromeles arbutifolia</v>
      </c>
      <c r="F34551" s="2">
        <v>50.1</v>
      </c>
      <c r="G34551" s="2">
        <v>4.2</v>
      </c>
      <c r="H34551" s="2">
        <v>1.8</v>
      </c>
      <c r="I34551" s="2">
        <v>0.7</v>
      </c>
    </row>
    <row r="34552" spans="2:9">
      <c r="B34552" s="2" t="s">
        <v>31899</v>
      </c>
      <c r="C34552" s="2" t="s">
        <v>31819</v>
      </c>
      <c r="D34552" s="2" t="s">
        <v>51</v>
      </c>
      <c r="E34552" s="2" t="str">
        <f>SpeciesCobenefits[[#This Row],[County]]&amp;SpeciesCobenefits[[#This Row],[Species Riparian QM]]</f>
        <v>SonomaPopulus fremontii</v>
      </c>
      <c r="F34552" s="2">
        <v>55.9</v>
      </c>
      <c r="G34552" s="2">
        <v>3.7</v>
      </c>
      <c r="H34552" s="2">
        <v>1.7</v>
      </c>
      <c r="I34552" s="2">
        <v>0.4</v>
      </c>
    </row>
    <row r="34553" spans="2:9">
      <c r="B34553" s="2" t="s">
        <v>31899</v>
      </c>
      <c r="C34553" s="2" t="s">
        <v>31827</v>
      </c>
      <c r="D34553" s="2" t="s">
        <v>64</v>
      </c>
      <c r="E34553" s="2" t="str">
        <f>SpeciesCobenefits[[#This Row],[County]]&amp;SpeciesCobenefits[[#This Row],[Species Riparian QM]]</f>
        <v>SonomaSambucus (sp)</v>
      </c>
      <c r="F34553" s="2">
        <v>56.4</v>
      </c>
      <c r="G34553" s="2">
        <v>3.6</v>
      </c>
      <c r="H34553" s="2">
        <v>1.7</v>
      </c>
      <c r="I34553" s="2">
        <v>0.3</v>
      </c>
    </row>
    <row r="34554" spans="2:9">
      <c r="B34554" s="2" t="s">
        <v>31899</v>
      </c>
      <c r="C34554" s="2" t="s">
        <v>31828</v>
      </c>
      <c r="D34554" s="2" t="s">
        <v>35</v>
      </c>
      <c r="E34554" s="2" t="str">
        <f>SpeciesCobenefits[[#This Row],[County]]&amp;SpeciesCobenefits[[#This Row],[Species Riparian QM]]</f>
        <v>SonomaAcer (other)</v>
      </c>
      <c r="F34554" s="2">
        <v>119.4</v>
      </c>
      <c r="G34554" s="2">
        <v>7.9</v>
      </c>
      <c r="H34554" s="2">
        <v>3.5</v>
      </c>
      <c r="I34554" s="2">
        <v>0.8</v>
      </c>
    </row>
    <row r="34555" spans="2:9">
      <c r="B34555" s="2" t="s">
        <v>31899</v>
      </c>
      <c r="C34555" s="2" t="s">
        <v>31830</v>
      </c>
      <c r="D34555" s="2" t="s">
        <v>55</v>
      </c>
      <c r="E34555" s="2" t="str">
        <f>SpeciesCobenefits[[#This Row],[County]]&amp;SpeciesCobenefits[[#This Row],[Species Riparian QM]]</f>
        <v>SonomaQuercus (other)</v>
      </c>
      <c r="F34555" s="2">
        <v>83.6</v>
      </c>
      <c r="G34555" s="2">
        <v>5.4</v>
      </c>
      <c r="H34555" s="2">
        <v>2.5</v>
      </c>
      <c r="I34555" s="2">
        <v>0.5</v>
      </c>
    </row>
    <row r="34556" spans="2:9">
      <c r="B34556" s="2" t="s">
        <v>31899</v>
      </c>
      <c r="C34556" s="2" t="s">
        <v>31832</v>
      </c>
      <c r="D34556" s="2" t="s">
        <v>53</v>
      </c>
      <c r="E34556" s="2" t="str">
        <f>SpeciesCobenefits[[#This Row],[County]]&amp;SpeciesCobenefits[[#This Row],[Species Riparian QM]]</f>
        <v>SonomaQuercus lobata</v>
      </c>
      <c r="F34556" s="2">
        <v>109.8</v>
      </c>
      <c r="G34556" s="2">
        <v>7.2</v>
      </c>
      <c r="H34556" s="2">
        <v>3.3</v>
      </c>
      <c r="I34556" s="2">
        <v>0.6</v>
      </c>
    </row>
    <row r="34557" spans="2:9">
      <c r="B34557" s="2" t="s">
        <v>31899</v>
      </c>
      <c r="C34557" s="2" t="s">
        <v>31834</v>
      </c>
      <c r="D34557" s="2" t="s">
        <v>54</v>
      </c>
      <c r="E34557" s="2" t="str">
        <f>SpeciesCobenefits[[#This Row],[County]]&amp;SpeciesCobenefits[[#This Row],[Species Riparian QM]]</f>
        <v>SonomaQuercus agrifolia</v>
      </c>
      <c r="F34557" s="2">
        <v>99.4</v>
      </c>
      <c r="G34557" s="2">
        <v>8.5</v>
      </c>
      <c r="H34557" s="2">
        <v>3.5</v>
      </c>
      <c r="I34557" s="2">
        <v>1.7</v>
      </c>
    </row>
    <row r="34558" spans="2:9">
      <c r="B34558" s="2" t="s">
        <v>31899</v>
      </c>
      <c r="C34558" s="2" t="s">
        <v>31836</v>
      </c>
      <c r="D34558" s="2" t="s">
        <v>31911</v>
      </c>
      <c r="E34558" s="2" t="str">
        <f>SpeciesCobenefits[[#This Row],[County]]&amp;SpeciesCobenefits[[#This Row],[Species Riparian QM]]</f>
        <v xml:space="preserve">SonomaLaurus nobilis </v>
      </c>
      <c r="F34558" s="2">
        <v>89.7</v>
      </c>
      <c r="G34558" s="2">
        <v>7.6</v>
      </c>
      <c r="H34558" s="2">
        <v>3.2</v>
      </c>
      <c r="I34558" s="2">
        <v>1.4</v>
      </c>
    </row>
    <row r="34559" spans="2:9">
      <c r="B34559" s="2" t="s">
        <v>31899</v>
      </c>
      <c r="C34559" s="2" t="s">
        <v>31838</v>
      </c>
      <c r="D34559" s="2" t="s">
        <v>43</v>
      </c>
      <c r="E34559" s="2" t="str">
        <f>SpeciesCobenefits[[#This Row],[County]]&amp;SpeciesCobenefits[[#This Row],[Species Riparian QM]]</f>
        <v>SonomaGarrya elliptica</v>
      </c>
      <c r="F34559" s="2">
        <v>81.400000000000006</v>
      </c>
      <c r="G34559" s="2">
        <v>6.9</v>
      </c>
      <c r="H34559" s="2">
        <v>3</v>
      </c>
      <c r="I34559" s="2">
        <v>1.2</v>
      </c>
    </row>
    <row r="34560" spans="2:9">
      <c r="B34560" s="2" t="s">
        <v>31899</v>
      </c>
      <c r="C34560" s="2" t="s">
        <v>31839</v>
      </c>
      <c r="D34560" s="2" t="s">
        <v>50</v>
      </c>
      <c r="E34560" s="2" t="str">
        <f>SpeciesCobenefits[[#This Row],[County]]&amp;SpeciesCobenefits[[#This Row],[Species Riparian QM]]</f>
        <v>SonomaPlatanus racemosa</v>
      </c>
      <c r="F34560" s="2">
        <v>96.4</v>
      </c>
      <c r="G34560" s="2">
        <v>6.4</v>
      </c>
      <c r="H34560" s="2">
        <v>2.8</v>
      </c>
      <c r="I34560" s="2">
        <v>0.7</v>
      </c>
    </row>
    <row r="34561" spans="2:9">
      <c r="B34561" s="2" t="s">
        <v>31899</v>
      </c>
      <c r="C34561" s="2" t="s">
        <v>31842</v>
      </c>
      <c r="D34561" s="2" t="s">
        <v>63</v>
      </c>
      <c r="E34561" s="2" t="str">
        <f>SpeciesCobenefits[[#This Row],[County]]&amp;SpeciesCobenefits[[#This Row],[Species Riparian QM]]</f>
        <v>SonomaSalix (other)</v>
      </c>
      <c r="F34561" s="2">
        <v>69.099999999999994</v>
      </c>
      <c r="G34561" s="2">
        <v>4.5</v>
      </c>
      <c r="H34561" s="2">
        <v>2.1</v>
      </c>
      <c r="I34561" s="2">
        <v>0.4</v>
      </c>
    </row>
    <row r="34562" spans="2:9">
      <c r="B34562" s="2" t="s">
        <v>31899</v>
      </c>
      <c r="C34562" s="2" t="s">
        <v>31844</v>
      </c>
      <c r="D34562" s="2" t="s">
        <v>31914</v>
      </c>
      <c r="E34562" s="2" t="str">
        <f>SpeciesCobenefits[[#This Row],[County]]&amp;SpeciesCobenefits[[#This Row],[Species Riparian QM]]</f>
        <v xml:space="preserve">SonomaSalix lasiolepis </v>
      </c>
      <c r="F34562" s="2">
        <v>90.5</v>
      </c>
      <c r="G34562" s="2">
        <v>5.9</v>
      </c>
      <c r="H34562" s="2">
        <v>2.7</v>
      </c>
      <c r="I34562" s="2">
        <v>0.5</v>
      </c>
    </row>
    <row r="34563" spans="2:9">
      <c r="B34563" s="2" t="s">
        <v>31899</v>
      </c>
      <c r="C34563" s="2" t="s">
        <v>31845</v>
      </c>
      <c r="D34563" s="2" t="s">
        <v>62</v>
      </c>
      <c r="E34563" s="2" t="str">
        <f>SpeciesCobenefits[[#This Row],[County]]&amp;SpeciesCobenefits[[#This Row],[Species Riparian QM]]</f>
        <v>SonomaSalix lucida</v>
      </c>
      <c r="F34563" s="2">
        <v>90.5</v>
      </c>
      <c r="G34563" s="2">
        <v>5.9</v>
      </c>
      <c r="H34563" s="2">
        <v>2.7</v>
      </c>
      <c r="I34563" s="2">
        <v>0.5</v>
      </c>
    </row>
    <row r="34564" spans="2:9">
      <c r="B34564" s="2" t="s">
        <v>31900</v>
      </c>
      <c r="C34564" s="2" t="s">
        <v>31808</v>
      </c>
      <c r="D34564" s="2" t="s">
        <v>31910</v>
      </c>
      <c r="E34564" s="2" t="str">
        <f>SpeciesCobenefits[[#This Row],[County]]&amp;SpeciesCobenefits[[#This Row],[Species Riparian QM]]</f>
        <v xml:space="preserve">StanislausAlnus rhombifolia </v>
      </c>
      <c r="F34564" s="2">
        <v>204.2</v>
      </c>
      <c r="G34564" s="2">
        <v>27.4</v>
      </c>
      <c r="H34564" s="2">
        <v>7.1</v>
      </c>
      <c r="I34564" s="2">
        <v>2.6</v>
      </c>
    </row>
    <row r="34565" spans="2:9">
      <c r="B34565" s="2" t="s">
        <v>31900</v>
      </c>
      <c r="C34565" s="2" t="s">
        <v>31811</v>
      </c>
      <c r="D34565" s="2" t="s">
        <v>34</v>
      </c>
      <c r="E34565" s="2" t="str">
        <f>SpeciesCobenefits[[#This Row],[County]]&amp;SpeciesCobenefits[[#This Row],[Species Riparian QM]]</f>
        <v>StanislausAcer negundo</v>
      </c>
      <c r="F34565" s="2">
        <v>198.9</v>
      </c>
      <c r="G34565" s="2">
        <v>26.8</v>
      </c>
      <c r="H34565" s="2">
        <v>6.9</v>
      </c>
      <c r="I34565" s="2">
        <v>2.7</v>
      </c>
    </row>
    <row r="34566" spans="2:9">
      <c r="B34566" s="2" t="s">
        <v>31900</v>
      </c>
      <c r="C34566" s="2" t="s">
        <v>31817</v>
      </c>
      <c r="D34566" s="2" t="s">
        <v>52</v>
      </c>
      <c r="E34566" s="2" t="str">
        <f>SpeciesCobenefits[[#This Row],[County]]&amp;SpeciesCobenefits[[#This Row],[Species Riparian QM]]</f>
        <v>StanislausPopulus (other)</v>
      </c>
      <c r="F34566" s="2">
        <v>61.5</v>
      </c>
      <c r="G34566" s="2">
        <v>8.1999999999999993</v>
      </c>
      <c r="H34566" s="2">
        <v>2.1</v>
      </c>
      <c r="I34566" s="2">
        <v>0.7</v>
      </c>
    </row>
    <row r="34567" spans="2:9">
      <c r="B34567" s="2" t="s">
        <v>31900</v>
      </c>
      <c r="C34567" s="2" t="s">
        <v>31828</v>
      </c>
      <c r="D34567" s="2" t="s">
        <v>35</v>
      </c>
      <c r="E34567" s="2" t="str">
        <f>SpeciesCobenefits[[#This Row],[County]]&amp;SpeciesCobenefits[[#This Row],[Species Riparian QM]]</f>
        <v>StanislausAcer (other)</v>
      </c>
      <c r="F34567" s="2">
        <v>181.9</v>
      </c>
      <c r="G34567" s="2">
        <v>24.5</v>
      </c>
      <c r="H34567" s="2">
        <v>6.3</v>
      </c>
      <c r="I34567" s="2">
        <v>2.4</v>
      </c>
    </row>
    <row r="34568" spans="2:9">
      <c r="B34568" s="2" t="s">
        <v>31900</v>
      </c>
      <c r="C34568" s="2" t="s">
        <v>31830</v>
      </c>
      <c r="D34568" s="2" t="s">
        <v>55</v>
      </c>
      <c r="E34568" s="2" t="str">
        <f>SpeciesCobenefits[[#This Row],[County]]&amp;SpeciesCobenefits[[#This Row],[Species Riparian QM]]</f>
        <v>StanislausQuercus (other)</v>
      </c>
      <c r="F34568" s="2">
        <v>124.4</v>
      </c>
      <c r="G34568" s="2">
        <v>16.600000000000001</v>
      </c>
      <c r="H34568" s="2">
        <v>4.4000000000000004</v>
      </c>
      <c r="I34568" s="2">
        <v>1.4</v>
      </c>
    </row>
    <row r="34569" spans="2:9">
      <c r="B34569" s="2" t="s">
        <v>31900</v>
      </c>
      <c r="C34569" s="2" t="s">
        <v>31832</v>
      </c>
      <c r="D34569" s="2" t="s">
        <v>53</v>
      </c>
      <c r="E34569" s="2" t="str">
        <f>SpeciesCobenefits[[#This Row],[County]]&amp;SpeciesCobenefits[[#This Row],[Species Riparian QM]]</f>
        <v>StanislausQuercus lobata</v>
      </c>
      <c r="F34569" s="2">
        <v>167.4</v>
      </c>
      <c r="G34569" s="2">
        <v>22.4</v>
      </c>
      <c r="H34569" s="2">
        <v>5.9</v>
      </c>
      <c r="I34569" s="2">
        <v>2</v>
      </c>
    </row>
    <row r="34570" spans="2:9">
      <c r="B34570" s="2" t="s">
        <v>31900</v>
      </c>
      <c r="C34570" s="2" t="s">
        <v>31834</v>
      </c>
      <c r="D34570" s="2" t="s">
        <v>54</v>
      </c>
      <c r="E34570" s="2" t="str">
        <f>SpeciesCobenefits[[#This Row],[County]]&amp;SpeciesCobenefits[[#This Row],[Species Riparian QM]]</f>
        <v>StanislausQuercus agrifolia</v>
      </c>
      <c r="F34570" s="2">
        <v>132.30000000000001</v>
      </c>
      <c r="G34570" s="2">
        <v>20</v>
      </c>
      <c r="H34570" s="2">
        <v>5</v>
      </c>
      <c r="I34570" s="2">
        <v>3.7</v>
      </c>
    </row>
    <row r="34571" spans="2:9">
      <c r="B34571" s="2" t="s">
        <v>31900</v>
      </c>
      <c r="C34571" s="2" t="s">
        <v>31836</v>
      </c>
      <c r="D34571" s="2" t="s">
        <v>31911</v>
      </c>
      <c r="E34571" s="2" t="str">
        <f>SpeciesCobenefits[[#This Row],[County]]&amp;SpeciesCobenefits[[#This Row],[Species Riparian QM]]</f>
        <v xml:space="preserve">StanislausLaurus nobilis </v>
      </c>
      <c r="F34571" s="2">
        <v>116.7</v>
      </c>
      <c r="G34571" s="2">
        <v>17.5</v>
      </c>
      <c r="H34571" s="2">
        <v>4.4000000000000004</v>
      </c>
      <c r="I34571" s="2">
        <v>3</v>
      </c>
    </row>
    <row r="34572" spans="2:9">
      <c r="B34572" s="2" t="s">
        <v>31900</v>
      </c>
      <c r="C34572" s="2" t="s">
        <v>31841</v>
      </c>
      <c r="D34572" s="2" t="s">
        <v>31912</v>
      </c>
      <c r="E34572" s="2" t="str">
        <f>SpeciesCobenefits[[#This Row],[County]]&amp;SpeciesCobenefits[[#This Row],[Species Riparian QM]]</f>
        <v xml:space="preserve">StanislausJuglans (sp) </v>
      </c>
      <c r="F34572" s="2">
        <v>177.3</v>
      </c>
      <c r="G34572" s="2">
        <v>23.9</v>
      </c>
      <c r="H34572" s="2">
        <v>6.1</v>
      </c>
      <c r="I34572" s="2">
        <v>2.5</v>
      </c>
    </row>
    <row r="34573" spans="2:9">
      <c r="B34573" s="2" t="s">
        <v>31900</v>
      </c>
      <c r="C34573" s="2" t="s">
        <v>31842</v>
      </c>
      <c r="D34573" s="2" t="s">
        <v>63</v>
      </c>
      <c r="E34573" s="2" t="str">
        <f>SpeciesCobenefits[[#This Row],[County]]&amp;SpeciesCobenefits[[#This Row],[Species Riparian QM]]</f>
        <v>StanislausSalix (other)</v>
      </c>
      <c r="F34573" s="2">
        <v>103.3</v>
      </c>
      <c r="G34573" s="2">
        <v>13.8</v>
      </c>
      <c r="H34573" s="2">
        <v>3.6</v>
      </c>
      <c r="I34573" s="2">
        <v>1.2</v>
      </c>
    </row>
    <row r="34574" spans="2:9">
      <c r="B34574" s="2" t="s">
        <v>31901</v>
      </c>
      <c r="C34574" s="2" t="s">
        <v>31808</v>
      </c>
      <c r="D34574" s="2" t="s">
        <v>31910</v>
      </c>
      <c r="E34574" s="2" t="str">
        <f>SpeciesCobenefits[[#This Row],[County]]&amp;SpeciesCobenefits[[#This Row],[Species Riparian QM]]</f>
        <v xml:space="preserve">SutterAlnus rhombifolia </v>
      </c>
      <c r="F34574" s="2">
        <v>258.89999999999998</v>
      </c>
      <c r="G34574" s="2">
        <v>18.5</v>
      </c>
      <c r="H34574" s="2">
        <v>11.8</v>
      </c>
      <c r="I34574" s="2">
        <v>1.7</v>
      </c>
    </row>
    <row r="34575" spans="2:9">
      <c r="B34575" s="2" t="s">
        <v>31901</v>
      </c>
      <c r="C34575" s="2" t="s">
        <v>31811</v>
      </c>
      <c r="D34575" s="2" t="s">
        <v>34</v>
      </c>
      <c r="E34575" s="2" t="str">
        <f>SpeciesCobenefits[[#This Row],[County]]&amp;SpeciesCobenefits[[#This Row],[Species Riparian QM]]</f>
        <v>SutterAcer negundo</v>
      </c>
      <c r="F34575" s="2">
        <v>250.1</v>
      </c>
      <c r="G34575" s="2">
        <v>18</v>
      </c>
      <c r="H34575" s="2">
        <v>11.4</v>
      </c>
      <c r="I34575" s="2">
        <v>1.7</v>
      </c>
    </row>
    <row r="34576" spans="2:9">
      <c r="B34576" s="2" t="s">
        <v>31901</v>
      </c>
      <c r="C34576" s="2" t="s">
        <v>31817</v>
      </c>
      <c r="D34576" s="2" t="s">
        <v>52</v>
      </c>
      <c r="E34576" s="2" t="str">
        <f>SpeciesCobenefits[[#This Row],[County]]&amp;SpeciesCobenefits[[#This Row],[Species Riparian QM]]</f>
        <v>SutterPopulus (other)</v>
      </c>
      <c r="F34576" s="2">
        <v>78.3</v>
      </c>
      <c r="G34576" s="2">
        <v>5.6</v>
      </c>
      <c r="H34576" s="2">
        <v>3.6</v>
      </c>
      <c r="I34576" s="2">
        <v>0.5</v>
      </c>
    </row>
    <row r="34577" spans="2:9">
      <c r="B34577" s="2" t="s">
        <v>31901</v>
      </c>
      <c r="C34577" s="2" t="s">
        <v>31828</v>
      </c>
      <c r="D34577" s="2" t="s">
        <v>35</v>
      </c>
      <c r="E34577" s="2" t="str">
        <f>SpeciesCobenefits[[#This Row],[County]]&amp;SpeciesCobenefits[[#This Row],[Species Riparian QM]]</f>
        <v>SutterAcer (other)</v>
      </c>
      <c r="F34577" s="2">
        <v>229.3</v>
      </c>
      <c r="G34577" s="2">
        <v>16.399999999999999</v>
      </c>
      <c r="H34577" s="2">
        <v>10.5</v>
      </c>
      <c r="I34577" s="2">
        <v>1.6</v>
      </c>
    </row>
    <row r="34578" spans="2:9">
      <c r="B34578" s="2" t="s">
        <v>31901</v>
      </c>
      <c r="C34578" s="2" t="s">
        <v>31830</v>
      </c>
      <c r="D34578" s="2" t="s">
        <v>55</v>
      </c>
      <c r="E34578" s="2" t="str">
        <f>SpeciesCobenefits[[#This Row],[County]]&amp;SpeciesCobenefits[[#This Row],[Species Riparian QM]]</f>
        <v>SutterQuercus (other)</v>
      </c>
      <c r="F34578" s="2">
        <v>159.4</v>
      </c>
      <c r="G34578" s="2">
        <v>11.3</v>
      </c>
      <c r="H34578" s="2">
        <v>7.3</v>
      </c>
      <c r="I34578" s="2">
        <v>1</v>
      </c>
    </row>
    <row r="34579" spans="2:9">
      <c r="B34579" s="2" t="s">
        <v>31901</v>
      </c>
      <c r="C34579" s="2" t="s">
        <v>31832</v>
      </c>
      <c r="D34579" s="2" t="s">
        <v>53</v>
      </c>
      <c r="E34579" s="2" t="str">
        <f>SpeciesCobenefits[[#This Row],[County]]&amp;SpeciesCobenefits[[#This Row],[Species Riparian QM]]</f>
        <v>SutterQuercus lobata</v>
      </c>
      <c r="F34579" s="2">
        <v>213.5</v>
      </c>
      <c r="G34579" s="2">
        <v>15.2</v>
      </c>
      <c r="H34579" s="2">
        <v>9.8000000000000007</v>
      </c>
      <c r="I34579" s="2">
        <v>1.3</v>
      </c>
    </row>
    <row r="34580" spans="2:9">
      <c r="B34580" s="2" t="s">
        <v>31901</v>
      </c>
      <c r="C34580" s="2" t="s">
        <v>31834</v>
      </c>
      <c r="D34580" s="2" t="s">
        <v>54</v>
      </c>
      <c r="E34580" s="2" t="str">
        <f>SpeciesCobenefits[[#This Row],[County]]&amp;SpeciesCobenefits[[#This Row],[Species Riparian QM]]</f>
        <v>SutterQuercus agrifolia</v>
      </c>
      <c r="F34580" s="2">
        <v>175</v>
      </c>
      <c r="G34580" s="2">
        <v>14.2</v>
      </c>
      <c r="H34580" s="2">
        <v>8.6999999999999993</v>
      </c>
      <c r="I34580" s="2">
        <v>3.1</v>
      </c>
    </row>
    <row r="34581" spans="2:9">
      <c r="B34581" s="2" t="s">
        <v>31901</v>
      </c>
      <c r="C34581" s="2" t="s">
        <v>31836</v>
      </c>
      <c r="D34581" s="2" t="s">
        <v>31911</v>
      </c>
      <c r="E34581" s="2" t="str">
        <f>SpeciesCobenefits[[#This Row],[County]]&amp;SpeciesCobenefits[[#This Row],[Species Riparian QM]]</f>
        <v xml:space="preserve">SutterLaurus nobilis </v>
      </c>
      <c r="F34581" s="2">
        <v>155.80000000000001</v>
      </c>
      <c r="G34581" s="2">
        <v>12.6</v>
      </c>
      <c r="H34581" s="2">
        <v>7.8</v>
      </c>
      <c r="I34581" s="2">
        <v>2.4</v>
      </c>
    </row>
    <row r="34582" spans="2:9">
      <c r="B34582" s="2" t="s">
        <v>31901</v>
      </c>
      <c r="C34582" s="2" t="s">
        <v>31841</v>
      </c>
      <c r="D34582" s="2" t="s">
        <v>31912</v>
      </c>
      <c r="E34582" s="2" t="str">
        <f>SpeciesCobenefits[[#This Row],[County]]&amp;SpeciesCobenefits[[#This Row],[Species Riparian QM]]</f>
        <v xml:space="preserve">SutterJuglans (sp) </v>
      </c>
      <c r="F34582" s="2">
        <v>222.5</v>
      </c>
      <c r="G34582" s="2">
        <v>16</v>
      </c>
      <c r="H34582" s="2">
        <v>10.1</v>
      </c>
      <c r="I34582" s="2">
        <v>1.6</v>
      </c>
    </row>
    <row r="34583" spans="2:9">
      <c r="B34583" s="2" t="s">
        <v>31901</v>
      </c>
      <c r="C34583" s="2" t="s">
        <v>31842</v>
      </c>
      <c r="D34583" s="2" t="s">
        <v>63</v>
      </c>
      <c r="E34583" s="2" t="str">
        <f>SpeciesCobenefits[[#This Row],[County]]&amp;SpeciesCobenefits[[#This Row],[Species Riparian QM]]</f>
        <v>SutterSalix (other)</v>
      </c>
      <c r="F34583" s="2">
        <v>132</v>
      </c>
      <c r="G34583" s="2">
        <v>9.4</v>
      </c>
      <c r="H34583" s="2">
        <v>6.1</v>
      </c>
      <c r="I34583" s="2">
        <v>0.8</v>
      </c>
    </row>
    <row r="34584" spans="2:9">
      <c r="B34584" s="2" t="s">
        <v>31902</v>
      </c>
      <c r="C34584" s="2" t="s">
        <v>31808</v>
      </c>
      <c r="D34584" s="2" t="s">
        <v>31910</v>
      </c>
      <c r="E34584" s="2" t="str">
        <f>SpeciesCobenefits[[#This Row],[County]]&amp;SpeciesCobenefits[[#This Row],[Species Riparian QM]]</f>
        <v xml:space="preserve">TehamaAlnus rhombifolia </v>
      </c>
      <c r="F34584" s="2">
        <v>207.8</v>
      </c>
      <c r="G34584" s="2">
        <v>14.7</v>
      </c>
      <c r="H34584" s="2">
        <v>9</v>
      </c>
      <c r="I34584" s="2">
        <v>2.7</v>
      </c>
    </row>
    <row r="34585" spans="2:9">
      <c r="B34585" s="2" t="s">
        <v>31902</v>
      </c>
      <c r="C34585" s="2" t="s">
        <v>31811</v>
      </c>
      <c r="D34585" s="2" t="s">
        <v>34</v>
      </c>
      <c r="E34585" s="2" t="str">
        <f>SpeciesCobenefits[[#This Row],[County]]&amp;SpeciesCobenefits[[#This Row],[Species Riparian QM]]</f>
        <v>TehamaAcer negundo</v>
      </c>
      <c r="F34585" s="2">
        <v>198.8</v>
      </c>
      <c r="G34585" s="2">
        <v>14.2</v>
      </c>
      <c r="H34585" s="2">
        <v>8.6</v>
      </c>
      <c r="I34585" s="2">
        <v>2.8</v>
      </c>
    </row>
    <row r="34586" spans="2:9">
      <c r="B34586" s="2" t="s">
        <v>31902</v>
      </c>
      <c r="C34586" s="2" t="s">
        <v>31817</v>
      </c>
      <c r="D34586" s="2" t="s">
        <v>52</v>
      </c>
      <c r="E34586" s="2" t="str">
        <f>SpeciesCobenefits[[#This Row],[County]]&amp;SpeciesCobenefits[[#This Row],[Species Riparian QM]]</f>
        <v>TehamaPopulus (other)</v>
      </c>
      <c r="F34586" s="2">
        <v>60.1</v>
      </c>
      <c r="G34586" s="2">
        <v>4.3</v>
      </c>
      <c r="H34586" s="2">
        <v>2.6</v>
      </c>
      <c r="I34586" s="2">
        <v>0.8</v>
      </c>
    </row>
    <row r="34587" spans="2:9">
      <c r="B34587" s="2" t="s">
        <v>31902</v>
      </c>
      <c r="C34587" s="2" t="s">
        <v>31828</v>
      </c>
      <c r="D34587" s="2" t="s">
        <v>35</v>
      </c>
      <c r="E34587" s="2" t="str">
        <f>SpeciesCobenefits[[#This Row],[County]]&amp;SpeciesCobenefits[[#This Row],[Species Riparian QM]]</f>
        <v>TehamaAcer (other)</v>
      </c>
      <c r="F34587" s="2">
        <v>184.1</v>
      </c>
      <c r="G34587" s="2">
        <v>13.1</v>
      </c>
      <c r="H34587" s="2">
        <v>7.9</v>
      </c>
      <c r="I34587" s="2">
        <v>2.5</v>
      </c>
    </row>
    <row r="34588" spans="2:9">
      <c r="B34588" s="2" t="s">
        <v>31902</v>
      </c>
      <c r="C34588" s="2" t="s">
        <v>31830</v>
      </c>
      <c r="D34588" s="2" t="s">
        <v>55</v>
      </c>
      <c r="E34588" s="2" t="str">
        <f>SpeciesCobenefits[[#This Row],[County]]&amp;SpeciesCobenefits[[#This Row],[Species Riparian QM]]</f>
        <v>TehamaQuercus (other)</v>
      </c>
      <c r="F34588" s="2">
        <v>124.6</v>
      </c>
      <c r="G34588" s="2">
        <v>8.8000000000000007</v>
      </c>
      <c r="H34588" s="2">
        <v>5.4</v>
      </c>
      <c r="I34588" s="2">
        <v>1.5</v>
      </c>
    </row>
    <row r="34589" spans="2:9">
      <c r="B34589" s="2" t="s">
        <v>31902</v>
      </c>
      <c r="C34589" s="2" t="s">
        <v>31832</v>
      </c>
      <c r="D34589" s="2" t="s">
        <v>53</v>
      </c>
      <c r="E34589" s="2" t="str">
        <f>SpeciesCobenefits[[#This Row],[County]]&amp;SpeciesCobenefits[[#This Row],[Species Riparian QM]]</f>
        <v>TehamaQuercus lobata</v>
      </c>
      <c r="F34589" s="2">
        <v>165.2</v>
      </c>
      <c r="G34589" s="2">
        <v>11.7</v>
      </c>
      <c r="H34589" s="2">
        <v>7.2</v>
      </c>
      <c r="I34589" s="2">
        <v>2.1</v>
      </c>
    </row>
    <row r="34590" spans="2:9">
      <c r="B34590" s="2" t="s">
        <v>31902</v>
      </c>
      <c r="C34590" s="2" t="s">
        <v>31834</v>
      </c>
      <c r="D34590" s="2" t="s">
        <v>54</v>
      </c>
      <c r="E34590" s="2" t="str">
        <f>SpeciesCobenefits[[#This Row],[County]]&amp;SpeciesCobenefits[[#This Row],[Species Riparian QM]]</f>
        <v>TehamaQuercus agrifolia</v>
      </c>
      <c r="F34590" s="2">
        <v>176.6</v>
      </c>
      <c r="G34590" s="2">
        <v>13.4</v>
      </c>
      <c r="H34590" s="2">
        <v>7.5</v>
      </c>
      <c r="I34590" s="2">
        <v>3.8</v>
      </c>
    </row>
    <row r="34591" spans="2:9">
      <c r="B34591" s="2" t="s">
        <v>31902</v>
      </c>
      <c r="C34591" s="2" t="s">
        <v>31836</v>
      </c>
      <c r="D34591" s="2" t="s">
        <v>31911</v>
      </c>
      <c r="E34591" s="2" t="str">
        <f>SpeciesCobenefits[[#This Row],[County]]&amp;SpeciesCobenefits[[#This Row],[Species Riparian QM]]</f>
        <v xml:space="preserve">TehamaLaurus nobilis </v>
      </c>
      <c r="F34591" s="2">
        <v>156.4</v>
      </c>
      <c r="G34591" s="2">
        <v>11.9</v>
      </c>
      <c r="H34591" s="2">
        <v>6.7</v>
      </c>
      <c r="I34591" s="2">
        <v>3.1</v>
      </c>
    </row>
    <row r="34592" spans="2:9">
      <c r="B34592" s="2" t="s">
        <v>31902</v>
      </c>
      <c r="C34592" s="2" t="s">
        <v>31841</v>
      </c>
      <c r="D34592" s="2" t="s">
        <v>31912</v>
      </c>
      <c r="E34592" s="2" t="str">
        <f>SpeciesCobenefits[[#This Row],[County]]&amp;SpeciesCobenefits[[#This Row],[Species Riparian QM]]</f>
        <v xml:space="preserve">TehamaJuglans (sp) </v>
      </c>
      <c r="F34592" s="2">
        <v>180.3</v>
      </c>
      <c r="G34592" s="2">
        <v>12.8</v>
      </c>
      <c r="H34592" s="2">
        <v>7.8</v>
      </c>
      <c r="I34592" s="2">
        <v>2.5</v>
      </c>
    </row>
    <row r="34593" spans="2:9">
      <c r="B34593" s="2" t="s">
        <v>31902</v>
      </c>
      <c r="C34593" s="2" t="s">
        <v>31842</v>
      </c>
      <c r="D34593" s="2" t="s">
        <v>63</v>
      </c>
      <c r="E34593" s="2" t="str">
        <f>SpeciesCobenefits[[#This Row],[County]]&amp;SpeciesCobenefits[[#This Row],[Species Riparian QM]]</f>
        <v>TehamaSalix (other)</v>
      </c>
      <c r="F34593" s="2">
        <v>103.5</v>
      </c>
      <c r="G34593" s="2">
        <v>7.3</v>
      </c>
      <c r="H34593" s="2">
        <v>4.5</v>
      </c>
      <c r="I34593" s="2">
        <v>1.3</v>
      </c>
    </row>
    <row r="34594" spans="2:9">
      <c r="B34594" s="2" t="s">
        <v>31903</v>
      </c>
      <c r="C34594" s="2" t="s">
        <v>31811</v>
      </c>
      <c r="D34594" s="2" t="s">
        <v>34</v>
      </c>
      <c r="E34594" s="2" t="str">
        <f>SpeciesCobenefits[[#This Row],[County]]&amp;SpeciesCobenefits[[#This Row],[Species Riparian QM]]</f>
        <v>TrinityAcer negundo</v>
      </c>
      <c r="F34594" s="2">
        <v>59.4</v>
      </c>
      <c r="G34594" s="2">
        <v>3</v>
      </c>
      <c r="H34594" s="2">
        <v>0.1</v>
      </c>
      <c r="I34594" s="2">
        <v>0.3</v>
      </c>
    </row>
    <row r="34595" spans="2:9">
      <c r="B34595" s="2" t="s">
        <v>31903</v>
      </c>
      <c r="C34595" s="2" t="s">
        <v>31817</v>
      </c>
      <c r="D34595" s="2" t="s">
        <v>52</v>
      </c>
      <c r="E34595" s="2" t="str">
        <f>SpeciesCobenefits[[#This Row],[County]]&amp;SpeciesCobenefits[[#This Row],[Species Riparian QM]]</f>
        <v>TrinityPopulus (other)</v>
      </c>
      <c r="F34595" s="2">
        <v>17.3</v>
      </c>
      <c r="G34595" s="2">
        <v>0.9</v>
      </c>
      <c r="H34595" s="2">
        <v>0</v>
      </c>
      <c r="I34595" s="2">
        <v>0.1</v>
      </c>
    </row>
    <row r="34596" spans="2:9">
      <c r="B34596" s="2" t="s">
        <v>31903</v>
      </c>
      <c r="C34596" s="2" t="s">
        <v>31819</v>
      </c>
      <c r="D34596" s="2" t="s">
        <v>51</v>
      </c>
      <c r="E34596" s="2" t="str">
        <f>SpeciesCobenefits[[#This Row],[County]]&amp;SpeciesCobenefits[[#This Row],[Species Riparian QM]]</f>
        <v>TrinityPopulus fremontii</v>
      </c>
      <c r="F34596" s="2">
        <v>21.9</v>
      </c>
      <c r="G34596" s="2">
        <v>1.1000000000000001</v>
      </c>
      <c r="H34596" s="2">
        <v>0.1</v>
      </c>
      <c r="I34596" s="2">
        <v>0.1</v>
      </c>
    </row>
    <row r="34597" spans="2:9">
      <c r="B34597" s="2" t="s">
        <v>31903</v>
      </c>
      <c r="C34597" s="2" t="s">
        <v>31821</v>
      </c>
      <c r="D34597" s="2" t="s">
        <v>52</v>
      </c>
      <c r="E34597" s="2" t="str">
        <f>SpeciesCobenefits[[#This Row],[County]]&amp;SpeciesCobenefits[[#This Row],[Species Riparian QM]]</f>
        <v>TrinityPopulus (other)</v>
      </c>
      <c r="F34597" s="2">
        <v>17.3</v>
      </c>
      <c r="G34597" s="2">
        <v>0.9</v>
      </c>
      <c r="H34597" s="2">
        <v>0</v>
      </c>
      <c r="I34597" s="2">
        <v>0.1</v>
      </c>
    </row>
    <row r="34598" spans="2:9">
      <c r="B34598" s="2" t="s">
        <v>31903</v>
      </c>
      <c r="C34598" s="2" t="s">
        <v>31823</v>
      </c>
      <c r="D34598" s="2" t="s">
        <v>52</v>
      </c>
      <c r="E34598" s="2" t="str">
        <f>SpeciesCobenefits[[#This Row],[County]]&amp;SpeciesCobenefits[[#This Row],[Species Riparian QM]]</f>
        <v>TrinityPopulus (other)</v>
      </c>
      <c r="F34598" s="2">
        <v>21.9</v>
      </c>
      <c r="G34598" s="2">
        <v>1.1000000000000001</v>
      </c>
      <c r="H34598" s="2">
        <v>0.1</v>
      </c>
      <c r="I34598" s="2">
        <v>0.1</v>
      </c>
    </row>
    <row r="34599" spans="2:9">
      <c r="B34599" s="2" t="s">
        <v>31903</v>
      </c>
      <c r="C34599" s="2" t="s">
        <v>31825</v>
      </c>
      <c r="D34599" s="2" t="s">
        <v>52</v>
      </c>
      <c r="E34599" s="2" t="str">
        <f>SpeciesCobenefits[[#This Row],[County]]&amp;SpeciesCobenefits[[#This Row],[Species Riparian QM]]</f>
        <v>TrinityPopulus (other)</v>
      </c>
      <c r="F34599" s="2">
        <v>21.9</v>
      </c>
      <c r="G34599" s="2">
        <v>1.1000000000000001</v>
      </c>
      <c r="H34599" s="2">
        <v>0.1</v>
      </c>
      <c r="I34599" s="2">
        <v>0.1</v>
      </c>
    </row>
    <row r="34600" spans="2:9">
      <c r="B34600" s="2" t="s">
        <v>31903</v>
      </c>
      <c r="C34600" s="2" t="s">
        <v>31828</v>
      </c>
      <c r="D34600" s="2" t="s">
        <v>35</v>
      </c>
      <c r="E34600" s="2" t="str">
        <f>SpeciesCobenefits[[#This Row],[County]]&amp;SpeciesCobenefits[[#This Row],[Species Riparian QM]]</f>
        <v>TrinityAcer (other)</v>
      </c>
      <c r="F34600" s="2">
        <v>58.8</v>
      </c>
      <c r="G34600" s="2">
        <v>2.9</v>
      </c>
      <c r="H34600" s="2">
        <v>0.1</v>
      </c>
      <c r="I34600" s="2">
        <v>0.3</v>
      </c>
    </row>
    <row r="34601" spans="2:9">
      <c r="B34601" s="2" t="s">
        <v>31903</v>
      </c>
      <c r="C34601" s="2" t="s">
        <v>31830</v>
      </c>
      <c r="D34601" s="2" t="s">
        <v>55</v>
      </c>
      <c r="E34601" s="2" t="str">
        <f>SpeciesCobenefits[[#This Row],[County]]&amp;SpeciesCobenefits[[#This Row],[Species Riparian QM]]</f>
        <v>TrinityQuercus (other)</v>
      </c>
      <c r="F34601" s="2">
        <v>39.299999999999997</v>
      </c>
      <c r="G34601" s="2">
        <v>1.9</v>
      </c>
      <c r="H34601" s="2">
        <v>0.1</v>
      </c>
      <c r="I34601" s="2">
        <v>0.2</v>
      </c>
    </row>
    <row r="34602" spans="2:9">
      <c r="B34602" s="2" t="s">
        <v>31903</v>
      </c>
      <c r="C34602" s="2" t="s">
        <v>31842</v>
      </c>
      <c r="D34602" s="2" t="s">
        <v>63</v>
      </c>
      <c r="E34602" s="2" t="str">
        <f>SpeciesCobenefits[[#This Row],[County]]&amp;SpeciesCobenefits[[#This Row],[Species Riparian QM]]</f>
        <v>TrinitySalix (other)</v>
      </c>
      <c r="F34602" s="2">
        <v>31.5</v>
      </c>
      <c r="G34602" s="2">
        <v>1.6</v>
      </c>
      <c r="H34602" s="2">
        <v>0.1</v>
      </c>
      <c r="I34602" s="2">
        <v>0.1</v>
      </c>
    </row>
    <row r="34603" spans="2:9">
      <c r="B34603" s="2" t="s">
        <v>31904</v>
      </c>
      <c r="C34603" s="2" t="s">
        <v>31808</v>
      </c>
      <c r="D34603" s="2" t="s">
        <v>31910</v>
      </c>
      <c r="E34603" s="2" t="str">
        <f>SpeciesCobenefits[[#This Row],[County]]&amp;SpeciesCobenefits[[#This Row],[Species Riparian QM]]</f>
        <v xml:space="preserve">TulareAlnus rhombifolia </v>
      </c>
      <c r="F34603" s="2">
        <v>230.8</v>
      </c>
      <c r="G34603" s="2">
        <v>28.9</v>
      </c>
      <c r="H34603" s="2">
        <v>4.5</v>
      </c>
      <c r="I34603" s="2">
        <v>3.7</v>
      </c>
    </row>
    <row r="34604" spans="2:9">
      <c r="B34604" s="2" t="s">
        <v>31904</v>
      </c>
      <c r="C34604" s="2" t="s">
        <v>31811</v>
      </c>
      <c r="D34604" s="2" t="s">
        <v>34</v>
      </c>
      <c r="E34604" s="2" t="str">
        <f>SpeciesCobenefits[[#This Row],[County]]&amp;SpeciesCobenefits[[#This Row],[Species Riparian QM]]</f>
        <v>TulareAcer negundo</v>
      </c>
      <c r="F34604" s="2">
        <v>223.9</v>
      </c>
      <c r="G34604" s="2">
        <v>28.2</v>
      </c>
      <c r="H34604" s="2">
        <v>4.4000000000000004</v>
      </c>
      <c r="I34604" s="2">
        <v>3.8</v>
      </c>
    </row>
    <row r="34605" spans="2:9">
      <c r="B34605" s="2" t="s">
        <v>31904</v>
      </c>
      <c r="C34605" s="2" t="s">
        <v>31817</v>
      </c>
      <c r="D34605" s="2" t="s">
        <v>52</v>
      </c>
      <c r="E34605" s="2" t="str">
        <f>SpeciesCobenefits[[#This Row],[County]]&amp;SpeciesCobenefits[[#This Row],[Species Riparian QM]]</f>
        <v>TularePopulus (other)</v>
      </c>
      <c r="F34605" s="2">
        <v>69.599999999999994</v>
      </c>
      <c r="G34605" s="2">
        <v>8.6999999999999993</v>
      </c>
      <c r="H34605" s="2">
        <v>1.4</v>
      </c>
      <c r="I34605" s="2">
        <v>1.1000000000000001</v>
      </c>
    </row>
    <row r="34606" spans="2:9">
      <c r="B34606" s="2" t="s">
        <v>31904</v>
      </c>
      <c r="C34606" s="2" t="s">
        <v>31828</v>
      </c>
      <c r="D34606" s="2" t="s">
        <v>35</v>
      </c>
      <c r="E34606" s="2" t="str">
        <f>SpeciesCobenefits[[#This Row],[County]]&amp;SpeciesCobenefits[[#This Row],[Species Riparian QM]]</f>
        <v>TulareAcer (other)</v>
      </c>
      <c r="F34606" s="2">
        <v>205</v>
      </c>
      <c r="G34606" s="2">
        <v>25.8</v>
      </c>
      <c r="H34606" s="2">
        <v>4</v>
      </c>
      <c r="I34606" s="2">
        <v>3.4</v>
      </c>
    </row>
    <row r="34607" spans="2:9">
      <c r="B34607" s="2" t="s">
        <v>31904</v>
      </c>
      <c r="C34607" s="2" t="s">
        <v>31830</v>
      </c>
      <c r="D34607" s="2" t="s">
        <v>55</v>
      </c>
      <c r="E34607" s="2" t="str">
        <f>SpeciesCobenefits[[#This Row],[County]]&amp;SpeciesCobenefits[[#This Row],[Species Riparian QM]]</f>
        <v>TulareQuercus (other)</v>
      </c>
      <c r="F34607" s="2">
        <v>141.4</v>
      </c>
      <c r="G34607" s="2">
        <v>17.5</v>
      </c>
      <c r="H34607" s="2">
        <v>2.8</v>
      </c>
      <c r="I34607" s="2">
        <v>2.1</v>
      </c>
    </row>
    <row r="34608" spans="2:9">
      <c r="B34608" s="2" t="s">
        <v>31904</v>
      </c>
      <c r="C34608" s="2" t="s">
        <v>31832</v>
      </c>
      <c r="D34608" s="2" t="s">
        <v>53</v>
      </c>
      <c r="E34608" s="2" t="str">
        <f>SpeciesCobenefits[[#This Row],[County]]&amp;SpeciesCobenefits[[#This Row],[Species Riparian QM]]</f>
        <v>TulareQuercus lobata</v>
      </c>
      <c r="F34608" s="2">
        <v>189.8</v>
      </c>
      <c r="G34608" s="2">
        <v>23.6</v>
      </c>
      <c r="H34608" s="2">
        <v>3.7</v>
      </c>
      <c r="I34608" s="2">
        <v>2.9</v>
      </c>
    </row>
    <row r="34609" spans="2:9">
      <c r="B34609" s="2" t="s">
        <v>31904</v>
      </c>
      <c r="C34609" s="2" t="s">
        <v>31834</v>
      </c>
      <c r="D34609" s="2" t="s">
        <v>54</v>
      </c>
      <c r="E34609" s="2" t="str">
        <f>SpeciesCobenefits[[#This Row],[County]]&amp;SpeciesCobenefits[[#This Row],[Species Riparian QM]]</f>
        <v>TulareQuercus agrifolia</v>
      </c>
      <c r="F34609" s="2">
        <v>151.30000000000001</v>
      </c>
      <c r="G34609" s="2">
        <v>21.1</v>
      </c>
      <c r="H34609" s="2">
        <v>2.8</v>
      </c>
      <c r="I34609" s="2">
        <v>4</v>
      </c>
    </row>
    <row r="34610" spans="2:9">
      <c r="B34610" s="2" t="s">
        <v>31904</v>
      </c>
      <c r="C34610" s="2" t="s">
        <v>31836</v>
      </c>
      <c r="D34610" s="2" t="s">
        <v>31911</v>
      </c>
      <c r="E34610" s="2" t="str">
        <f>SpeciesCobenefits[[#This Row],[County]]&amp;SpeciesCobenefits[[#This Row],[Species Riparian QM]]</f>
        <v xml:space="preserve">TulareLaurus nobilis </v>
      </c>
      <c r="F34610" s="2">
        <v>134.19999999999999</v>
      </c>
      <c r="G34610" s="2">
        <v>18.600000000000001</v>
      </c>
      <c r="H34610" s="2">
        <v>2.5</v>
      </c>
      <c r="I34610" s="2">
        <v>3.3</v>
      </c>
    </row>
    <row r="34611" spans="2:9">
      <c r="B34611" s="2" t="s">
        <v>31904</v>
      </c>
      <c r="C34611" s="2" t="s">
        <v>31841</v>
      </c>
      <c r="D34611" s="2" t="s">
        <v>31912</v>
      </c>
      <c r="E34611" s="2" t="str">
        <f>SpeciesCobenefits[[#This Row],[County]]&amp;SpeciesCobenefits[[#This Row],[Species Riparian QM]]</f>
        <v xml:space="preserve">TulareJuglans (sp) </v>
      </c>
      <c r="F34611" s="2">
        <v>199.3</v>
      </c>
      <c r="G34611" s="2">
        <v>25.2</v>
      </c>
      <c r="H34611" s="2">
        <v>3.9</v>
      </c>
      <c r="I34611" s="2">
        <v>3.4</v>
      </c>
    </row>
    <row r="34612" spans="2:9">
      <c r="B34612" s="2" t="s">
        <v>31904</v>
      </c>
      <c r="C34612" s="2" t="s">
        <v>31842</v>
      </c>
      <c r="D34612" s="2" t="s">
        <v>63</v>
      </c>
      <c r="E34612" s="2" t="str">
        <f>SpeciesCobenefits[[#This Row],[County]]&amp;SpeciesCobenefits[[#This Row],[Species Riparian QM]]</f>
        <v>TulareSalix (other)</v>
      </c>
      <c r="F34612" s="2">
        <v>117.2</v>
      </c>
      <c r="G34612" s="2">
        <v>14.6</v>
      </c>
      <c r="H34612" s="2">
        <v>2.2999999999999998</v>
      </c>
      <c r="I34612" s="2">
        <v>1.8</v>
      </c>
    </row>
    <row r="34613" spans="2:9">
      <c r="B34613" s="2" t="s">
        <v>31905</v>
      </c>
      <c r="C34613" s="2" t="s">
        <v>31808</v>
      </c>
      <c r="D34613" s="2" t="s">
        <v>31910</v>
      </c>
      <c r="E34613" s="2" t="str">
        <f>SpeciesCobenefits[[#This Row],[County]]&amp;SpeciesCobenefits[[#This Row],[Species Riparian QM]]</f>
        <v xml:space="preserve">TuolumneAlnus rhombifolia </v>
      </c>
      <c r="F34613" s="2">
        <v>101.4</v>
      </c>
      <c r="G34613" s="2">
        <v>6.7</v>
      </c>
      <c r="H34613" s="2">
        <v>2.2000000000000002</v>
      </c>
      <c r="I34613" s="2">
        <v>0.5</v>
      </c>
    </row>
    <row r="34614" spans="2:9">
      <c r="B34614" s="2" t="s">
        <v>31905</v>
      </c>
      <c r="C34614" s="2" t="s">
        <v>31811</v>
      </c>
      <c r="D34614" s="2" t="s">
        <v>34</v>
      </c>
      <c r="E34614" s="2" t="str">
        <f>SpeciesCobenefits[[#This Row],[County]]&amp;SpeciesCobenefits[[#This Row],[Species Riparian QM]]</f>
        <v>TuolumneAcer negundo</v>
      </c>
      <c r="F34614" s="2">
        <v>93.6</v>
      </c>
      <c r="G34614" s="2">
        <v>6.2</v>
      </c>
      <c r="H34614" s="2">
        <v>2</v>
      </c>
      <c r="I34614" s="2">
        <v>0.4</v>
      </c>
    </row>
    <row r="34615" spans="2:9">
      <c r="B34615" s="2" t="s">
        <v>31905</v>
      </c>
      <c r="C34615" s="2" t="s">
        <v>31817</v>
      </c>
      <c r="D34615" s="2" t="s">
        <v>52</v>
      </c>
      <c r="E34615" s="2" t="str">
        <f>SpeciesCobenefits[[#This Row],[County]]&amp;SpeciesCobenefits[[#This Row],[Species Riparian QM]]</f>
        <v>TuolumnePopulus (other)</v>
      </c>
      <c r="F34615" s="2">
        <v>27.9</v>
      </c>
      <c r="G34615" s="2">
        <v>1.9</v>
      </c>
      <c r="H34615" s="2">
        <v>0.6</v>
      </c>
      <c r="I34615" s="2">
        <v>0.1</v>
      </c>
    </row>
    <row r="34616" spans="2:9">
      <c r="B34616" s="2" t="s">
        <v>31905</v>
      </c>
      <c r="C34616" s="2" t="s">
        <v>31828</v>
      </c>
      <c r="D34616" s="2" t="s">
        <v>35</v>
      </c>
      <c r="E34616" s="2" t="str">
        <f>SpeciesCobenefits[[#This Row],[County]]&amp;SpeciesCobenefits[[#This Row],[Species Riparian QM]]</f>
        <v>TuolumneAcer (other)</v>
      </c>
      <c r="F34616" s="2">
        <v>89</v>
      </c>
      <c r="G34616" s="2">
        <v>5.9</v>
      </c>
      <c r="H34616" s="2">
        <v>1.9</v>
      </c>
      <c r="I34616" s="2">
        <v>0.4</v>
      </c>
    </row>
    <row r="34617" spans="2:9">
      <c r="B34617" s="2" t="s">
        <v>31905</v>
      </c>
      <c r="C34617" s="2" t="s">
        <v>31830</v>
      </c>
      <c r="D34617" s="2" t="s">
        <v>55</v>
      </c>
      <c r="E34617" s="2" t="str">
        <f>SpeciesCobenefits[[#This Row],[County]]&amp;SpeciesCobenefits[[#This Row],[Species Riparian QM]]</f>
        <v>TuolumneQuercus (other)</v>
      </c>
      <c r="F34617" s="2">
        <v>60.6</v>
      </c>
      <c r="G34617" s="2">
        <v>4</v>
      </c>
      <c r="H34617" s="2">
        <v>1.3</v>
      </c>
      <c r="I34617" s="2">
        <v>0.3</v>
      </c>
    </row>
    <row r="34618" spans="2:9">
      <c r="B34618" s="2" t="s">
        <v>31905</v>
      </c>
      <c r="C34618" s="2" t="s">
        <v>31832</v>
      </c>
      <c r="D34618" s="2" t="s">
        <v>53</v>
      </c>
      <c r="E34618" s="2" t="str">
        <f>SpeciesCobenefits[[#This Row],[County]]&amp;SpeciesCobenefits[[#This Row],[Species Riparian QM]]</f>
        <v>TuolumneQuercus lobata</v>
      </c>
      <c r="F34618" s="2">
        <v>77.599999999999994</v>
      </c>
      <c r="G34618" s="2">
        <v>5.2</v>
      </c>
      <c r="H34618" s="2">
        <v>1.7</v>
      </c>
      <c r="I34618" s="2">
        <v>0.3</v>
      </c>
    </row>
    <row r="34619" spans="2:9">
      <c r="B34619" s="2" t="s">
        <v>31905</v>
      </c>
      <c r="C34619" s="2" t="s">
        <v>31834</v>
      </c>
      <c r="D34619" s="2" t="s">
        <v>54</v>
      </c>
      <c r="E34619" s="2" t="str">
        <f>SpeciesCobenefits[[#This Row],[County]]&amp;SpeciesCobenefits[[#This Row],[Species Riparian QM]]</f>
        <v>TuolumneQuercus agrifolia</v>
      </c>
      <c r="F34619" s="2">
        <v>111.2</v>
      </c>
      <c r="G34619" s="2">
        <v>9.1</v>
      </c>
      <c r="H34619" s="2">
        <v>2</v>
      </c>
      <c r="I34619" s="2">
        <v>1.3</v>
      </c>
    </row>
    <row r="34620" spans="2:9">
      <c r="B34620" s="2" t="s">
        <v>31905</v>
      </c>
      <c r="C34620" s="2" t="s">
        <v>31836</v>
      </c>
      <c r="D34620" s="2" t="s">
        <v>31911</v>
      </c>
      <c r="E34620" s="2" t="str">
        <f>SpeciesCobenefits[[#This Row],[County]]&amp;SpeciesCobenefits[[#This Row],[Species Riparian QM]]</f>
        <v xml:space="preserve">TuolumneLaurus nobilis </v>
      </c>
      <c r="F34620" s="2">
        <v>100.4</v>
      </c>
      <c r="G34620" s="2">
        <v>8.1999999999999993</v>
      </c>
      <c r="H34620" s="2">
        <v>1.8</v>
      </c>
      <c r="I34620" s="2">
        <v>1.1000000000000001</v>
      </c>
    </row>
    <row r="34621" spans="2:9">
      <c r="B34621" s="2" t="s">
        <v>31905</v>
      </c>
      <c r="C34621" s="2" t="s">
        <v>31841</v>
      </c>
      <c r="D34621" s="2" t="s">
        <v>31912</v>
      </c>
      <c r="E34621" s="2" t="str">
        <f>SpeciesCobenefits[[#This Row],[County]]&amp;SpeciesCobenefits[[#This Row],[Species Riparian QM]]</f>
        <v xml:space="preserve">TuolumneJuglans (sp) </v>
      </c>
      <c r="F34621" s="2">
        <v>87.9</v>
      </c>
      <c r="G34621" s="2">
        <v>5.8</v>
      </c>
      <c r="H34621" s="2">
        <v>1.9</v>
      </c>
      <c r="I34621" s="2">
        <v>0.4</v>
      </c>
    </row>
    <row r="34622" spans="2:9">
      <c r="B34622" s="2" t="s">
        <v>31905</v>
      </c>
      <c r="C34622" s="2" t="s">
        <v>31842</v>
      </c>
      <c r="D34622" s="2" t="s">
        <v>63</v>
      </c>
      <c r="E34622" s="2" t="str">
        <f>SpeciesCobenefits[[#This Row],[County]]&amp;SpeciesCobenefits[[#This Row],[Species Riparian QM]]</f>
        <v>TuolumneSalix (other)</v>
      </c>
      <c r="F34622" s="2">
        <v>49.8</v>
      </c>
      <c r="G34622" s="2">
        <v>3.3</v>
      </c>
      <c r="H34622" s="2">
        <v>1.1000000000000001</v>
      </c>
      <c r="I34622" s="2">
        <v>0.2</v>
      </c>
    </row>
    <row r="34623" spans="2:9">
      <c r="B34623" s="2" t="s">
        <v>31906</v>
      </c>
      <c r="C34623" s="2" t="s">
        <v>31805</v>
      </c>
      <c r="D34623" s="2" t="s">
        <v>31913</v>
      </c>
      <c r="E34623" s="2" t="str">
        <f>SpeciesCobenefits[[#This Row],[County]]&amp;SpeciesCobenefits[[#This Row],[Species Riparian QM]]</f>
        <v xml:space="preserve">VenturaAlnus (other) </v>
      </c>
      <c r="F34623" s="2">
        <v>274</v>
      </c>
      <c r="G34623" s="2">
        <v>20.3</v>
      </c>
      <c r="H34623" s="2">
        <v>0.4</v>
      </c>
      <c r="I34623" s="2">
        <v>1.2</v>
      </c>
    </row>
    <row r="34624" spans="2:9">
      <c r="B34624" s="2" t="s">
        <v>31906</v>
      </c>
      <c r="C34624" s="2" t="s">
        <v>31808</v>
      </c>
      <c r="D34624" s="2" t="s">
        <v>31910</v>
      </c>
      <c r="E34624" s="2" t="str">
        <f>SpeciesCobenefits[[#This Row],[County]]&amp;SpeciesCobenefits[[#This Row],[Species Riparian QM]]</f>
        <v xml:space="preserve">VenturaAlnus rhombifolia </v>
      </c>
      <c r="F34624" s="2">
        <v>274.5</v>
      </c>
      <c r="G34624" s="2">
        <v>20.3</v>
      </c>
      <c r="H34624" s="2">
        <v>0.4</v>
      </c>
      <c r="I34624" s="2">
        <v>1.2</v>
      </c>
    </row>
    <row r="34625" spans="2:9">
      <c r="B34625" s="2" t="s">
        <v>31906</v>
      </c>
      <c r="C34625" s="2" t="s">
        <v>31828</v>
      </c>
      <c r="D34625" s="2" t="s">
        <v>35</v>
      </c>
      <c r="E34625" s="2" t="str">
        <f>SpeciesCobenefits[[#This Row],[County]]&amp;SpeciesCobenefits[[#This Row],[Species Riparian QM]]</f>
        <v>VenturaAcer (other)</v>
      </c>
      <c r="F34625" s="2">
        <v>242</v>
      </c>
      <c r="G34625" s="2">
        <v>18.100000000000001</v>
      </c>
      <c r="H34625" s="2">
        <v>0.4</v>
      </c>
      <c r="I34625" s="2">
        <v>1.1000000000000001</v>
      </c>
    </row>
    <row r="34626" spans="2:9">
      <c r="B34626" s="2" t="s">
        <v>31906</v>
      </c>
      <c r="C34626" s="2" t="s">
        <v>31834</v>
      </c>
      <c r="D34626" s="2" t="s">
        <v>54</v>
      </c>
      <c r="E34626" s="2" t="str">
        <f>SpeciesCobenefits[[#This Row],[County]]&amp;SpeciesCobenefits[[#This Row],[Species Riparian QM]]</f>
        <v>VenturaQuercus agrifolia</v>
      </c>
      <c r="F34626" s="2">
        <v>174.1</v>
      </c>
      <c r="G34626" s="2">
        <v>14.2</v>
      </c>
      <c r="H34626" s="2">
        <v>0.3</v>
      </c>
      <c r="I34626" s="2">
        <v>1.1000000000000001</v>
      </c>
    </row>
    <row r="34627" spans="2:9">
      <c r="B34627" s="2" t="s">
        <v>31906</v>
      </c>
      <c r="C34627" s="2" t="s">
        <v>31839</v>
      </c>
      <c r="D34627" s="2" t="s">
        <v>50</v>
      </c>
      <c r="E34627" s="2" t="str">
        <f>SpeciesCobenefits[[#This Row],[County]]&amp;SpeciesCobenefits[[#This Row],[Species Riparian QM]]</f>
        <v>VenturaPlatanus racemosa</v>
      </c>
      <c r="F34627" s="2">
        <v>191.6</v>
      </c>
      <c r="G34627" s="2">
        <v>14.4</v>
      </c>
      <c r="H34627" s="2">
        <v>0.3</v>
      </c>
      <c r="I34627" s="2">
        <v>0.9</v>
      </c>
    </row>
    <row r="34628" spans="2:9">
      <c r="B34628" s="2" t="s">
        <v>31908</v>
      </c>
      <c r="C34628" s="2" t="s">
        <v>31808</v>
      </c>
      <c r="D34628" s="2" t="s">
        <v>31910</v>
      </c>
      <c r="E34628" s="2" t="str">
        <f>SpeciesCobenefits[[#This Row],[County]]&amp;SpeciesCobenefits[[#This Row],[Species Riparian QM]]</f>
        <v xml:space="preserve">YoloAlnus rhombifolia </v>
      </c>
      <c r="F34628" s="2">
        <v>174.1</v>
      </c>
      <c r="G34628" s="2">
        <v>15.2</v>
      </c>
      <c r="H34628" s="2">
        <v>11.3</v>
      </c>
      <c r="I34628" s="2">
        <v>0.8</v>
      </c>
    </row>
    <row r="34629" spans="2:9">
      <c r="B34629" s="2" t="s">
        <v>31908</v>
      </c>
      <c r="C34629" s="2" t="s">
        <v>31811</v>
      </c>
      <c r="D34629" s="2" t="s">
        <v>34</v>
      </c>
      <c r="E34629" s="2" t="str">
        <f>SpeciesCobenefits[[#This Row],[County]]&amp;SpeciesCobenefits[[#This Row],[Species Riparian QM]]</f>
        <v>YoloAcer negundo</v>
      </c>
      <c r="F34629" s="2">
        <v>168.1</v>
      </c>
      <c r="G34629" s="2">
        <v>14.8</v>
      </c>
      <c r="H34629" s="2">
        <v>10.9</v>
      </c>
      <c r="I34629" s="2">
        <v>0.9</v>
      </c>
    </row>
    <row r="34630" spans="2:9">
      <c r="B34630" s="2" t="s">
        <v>31908</v>
      </c>
      <c r="C34630" s="2" t="s">
        <v>31817</v>
      </c>
      <c r="D34630" s="2" t="s">
        <v>52</v>
      </c>
      <c r="E34630" s="2" t="str">
        <f>SpeciesCobenefits[[#This Row],[County]]&amp;SpeciesCobenefits[[#This Row],[Species Riparian QM]]</f>
        <v>YoloPopulus (other)</v>
      </c>
      <c r="F34630" s="2">
        <v>52.6</v>
      </c>
      <c r="G34630" s="2">
        <v>4.5999999999999996</v>
      </c>
      <c r="H34630" s="2">
        <v>3.4</v>
      </c>
      <c r="I34630" s="2">
        <v>0.2</v>
      </c>
    </row>
    <row r="34631" spans="2:9">
      <c r="B34631" s="2" t="s">
        <v>31908</v>
      </c>
      <c r="C34631" s="2" t="s">
        <v>31828</v>
      </c>
      <c r="D34631" s="2" t="s">
        <v>35</v>
      </c>
      <c r="E34631" s="2" t="str">
        <f>SpeciesCobenefits[[#This Row],[County]]&amp;SpeciesCobenefits[[#This Row],[Species Riparian QM]]</f>
        <v>YoloAcer (other)</v>
      </c>
      <c r="F34631" s="2">
        <v>154.19999999999999</v>
      </c>
      <c r="G34631" s="2">
        <v>13.5</v>
      </c>
      <c r="H34631" s="2">
        <v>10</v>
      </c>
      <c r="I34631" s="2">
        <v>0.8</v>
      </c>
    </row>
    <row r="34632" spans="2:9">
      <c r="B34632" s="2" t="s">
        <v>31908</v>
      </c>
      <c r="C34632" s="2" t="s">
        <v>31830</v>
      </c>
      <c r="D34632" s="2" t="s">
        <v>55</v>
      </c>
      <c r="E34632" s="2" t="str">
        <f>SpeciesCobenefits[[#This Row],[County]]&amp;SpeciesCobenefits[[#This Row],[Species Riparian QM]]</f>
        <v>YoloQuercus (other)</v>
      </c>
      <c r="F34632" s="2">
        <v>107.2</v>
      </c>
      <c r="G34632" s="2">
        <v>9.3000000000000007</v>
      </c>
      <c r="H34632" s="2">
        <v>7</v>
      </c>
      <c r="I34632" s="2">
        <v>0.4</v>
      </c>
    </row>
    <row r="34633" spans="2:9">
      <c r="B34633" s="2" t="s">
        <v>31908</v>
      </c>
      <c r="C34633" s="2" t="s">
        <v>31832</v>
      </c>
      <c r="D34633" s="2" t="s">
        <v>53</v>
      </c>
      <c r="E34633" s="2" t="str">
        <f>SpeciesCobenefits[[#This Row],[County]]&amp;SpeciesCobenefits[[#This Row],[Species Riparian QM]]</f>
        <v>YoloQuercus lobata</v>
      </c>
      <c r="F34633" s="2">
        <v>143.6</v>
      </c>
      <c r="G34633" s="2">
        <v>12.5</v>
      </c>
      <c r="H34633" s="2">
        <v>9.4</v>
      </c>
      <c r="I34633" s="2">
        <v>0.6</v>
      </c>
    </row>
    <row r="34634" spans="2:9">
      <c r="B34634" s="2" t="s">
        <v>31908</v>
      </c>
      <c r="C34634" s="2" t="s">
        <v>31834</v>
      </c>
      <c r="D34634" s="2" t="s">
        <v>54</v>
      </c>
      <c r="E34634" s="2" t="str">
        <f>SpeciesCobenefits[[#This Row],[County]]&amp;SpeciesCobenefits[[#This Row],[Species Riparian QM]]</f>
        <v>YoloQuercus agrifolia</v>
      </c>
      <c r="F34634" s="2">
        <v>114.5</v>
      </c>
      <c r="G34634" s="2">
        <v>11.4</v>
      </c>
      <c r="H34634" s="2">
        <v>8.3000000000000007</v>
      </c>
      <c r="I34634" s="2">
        <v>1.1000000000000001</v>
      </c>
    </row>
    <row r="34635" spans="2:9">
      <c r="B34635" s="2" t="s">
        <v>31908</v>
      </c>
      <c r="C34635" s="2" t="s">
        <v>31836</v>
      </c>
      <c r="D34635" s="2" t="s">
        <v>31911</v>
      </c>
      <c r="E34635" s="2" t="str">
        <f>SpeciesCobenefits[[#This Row],[County]]&amp;SpeciesCobenefits[[#This Row],[Species Riparian QM]]</f>
        <v xml:space="preserve">YoloLaurus nobilis </v>
      </c>
      <c r="F34635" s="2">
        <v>102</v>
      </c>
      <c r="G34635" s="2">
        <v>10.1</v>
      </c>
      <c r="H34635" s="2">
        <v>7.4</v>
      </c>
      <c r="I34635" s="2">
        <v>0.9</v>
      </c>
    </row>
    <row r="34636" spans="2:9">
      <c r="B34636" s="2" t="s">
        <v>31908</v>
      </c>
      <c r="C34636" s="2" t="s">
        <v>31841</v>
      </c>
      <c r="D34636" s="2" t="s">
        <v>31912</v>
      </c>
      <c r="E34636" s="2" t="str">
        <f>SpeciesCobenefits[[#This Row],[County]]&amp;SpeciesCobenefits[[#This Row],[Species Riparian QM]]</f>
        <v xml:space="preserve">YoloJuglans (sp) </v>
      </c>
      <c r="F34636" s="2">
        <v>149.5</v>
      </c>
      <c r="G34636" s="2">
        <v>13.2</v>
      </c>
      <c r="H34636" s="2">
        <v>9.6</v>
      </c>
      <c r="I34636" s="2">
        <v>0.8</v>
      </c>
    </row>
    <row r="34637" spans="2:9">
      <c r="B34637" s="2" t="s">
        <v>31908</v>
      </c>
      <c r="C34637" s="2" t="s">
        <v>31842</v>
      </c>
      <c r="D34637" s="2" t="s">
        <v>63</v>
      </c>
      <c r="E34637" s="2" t="str">
        <f>SpeciesCobenefits[[#This Row],[County]]&amp;SpeciesCobenefits[[#This Row],[Species Riparian QM]]</f>
        <v>YoloSalix (other)</v>
      </c>
      <c r="F34637" s="2">
        <v>88.8</v>
      </c>
      <c r="G34637" s="2">
        <v>7.7</v>
      </c>
      <c r="H34637" s="2">
        <v>5.8</v>
      </c>
      <c r="I34637" s="2">
        <v>0.4</v>
      </c>
    </row>
    <row r="34638" spans="2:9">
      <c r="B34638" s="2" t="s">
        <v>31907</v>
      </c>
      <c r="C34638" s="2" t="s">
        <v>31808</v>
      </c>
      <c r="D34638" s="2" t="s">
        <v>31910</v>
      </c>
      <c r="E34638" s="2" t="str">
        <f>SpeciesCobenefits[[#This Row],[County]]&amp;SpeciesCobenefits[[#This Row],[Species Riparian QM]]</f>
        <v xml:space="preserve">YubaAlnus rhombifolia </v>
      </c>
      <c r="F34638" s="2">
        <v>213.9</v>
      </c>
      <c r="G34638" s="2">
        <v>13.8</v>
      </c>
      <c r="H34638" s="2">
        <v>9.6</v>
      </c>
      <c r="I34638" s="2">
        <v>2.1</v>
      </c>
    </row>
    <row r="34639" spans="2:9">
      <c r="B34639" s="2" t="s">
        <v>31907</v>
      </c>
      <c r="C34639" s="2" t="s">
        <v>31811</v>
      </c>
      <c r="D34639" s="2" t="s">
        <v>34</v>
      </c>
      <c r="E34639" s="2" t="str">
        <f>SpeciesCobenefits[[#This Row],[County]]&amp;SpeciesCobenefits[[#This Row],[Species Riparian QM]]</f>
        <v>YubaAcer negundo</v>
      </c>
      <c r="F34639" s="2">
        <v>203.2</v>
      </c>
      <c r="G34639" s="2">
        <v>13.2</v>
      </c>
      <c r="H34639" s="2">
        <v>9.1</v>
      </c>
      <c r="I34639" s="2">
        <v>2.1</v>
      </c>
    </row>
    <row r="34640" spans="2:9">
      <c r="B34640" s="2" t="s">
        <v>31907</v>
      </c>
      <c r="C34640" s="2" t="s">
        <v>31817</v>
      </c>
      <c r="D34640" s="2" t="s">
        <v>52</v>
      </c>
      <c r="E34640" s="2" t="str">
        <f>SpeciesCobenefits[[#This Row],[County]]&amp;SpeciesCobenefits[[#This Row],[Species Riparian QM]]</f>
        <v>YubaPopulus (other)</v>
      </c>
      <c r="F34640" s="2">
        <v>62.2</v>
      </c>
      <c r="G34640" s="2">
        <v>4</v>
      </c>
      <c r="H34640" s="2">
        <v>2.8</v>
      </c>
      <c r="I34640" s="2">
        <v>0.6</v>
      </c>
    </row>
    <row r="34641" spans="2:9">
      <c r="B34641" s="2" t="s">
        <v>31907</v>
      </c>
      <c r="C34641" s="2" t="s">
        <v>31828</v>
      </c>
      <c r="D34641" s="2" t="s">
        <v>35</v>
      </c>
      <c r="E34641" s="2" t="str">
        <f>SpeciesCobenefits[[#This Row],[County]]&amp;SpeciesCobenefits[[#This Row],[Species Riparian QM]]</f>
        <v>YubaAcer (other)</v>
      </c>
      <c r="F34641" s="2">
        <v>188.6</v>
      </c>
      <c r="G34641" s="2">
        <v>12.2</v>
      </c>
      <c r="H34641" s="2">
        <v>8.5</v>
      </c>
      <c r="I34641" s="2">
        <v>1.9</v>
      </c>
    </row>
    <row r="34642" spans="2:9">
      <c r="B34642" s="2" t="s">
        <v>31907</v>
      </c>
      <c r="C34642" s="2" t="s">
        <v>31830</v>
      </c>
      <c r="D34642" s="2" t="s">
        <v>55</v>
      </c>
      <c r="E34642" s="2" t="str">
        <f>SpeciesCobenefits[[#This Row],[County]]&amp;SpeciesCobenefits[[#This Row],[Species Riparian QM]]</f>
        <v>YubaQuercus (other)</v>
      </c>
      <c r="F34642" s="2">
        <v>129.80000000000001</v>
      </c>
      <c r="G34642" s="2">
        <v>8.3000000000000007</v>
      </c>
      <c r="H34642" s="2">
        <v>5.9</v>
      </c>
      <c r="I34642" s="2">
        <v>1.1000000000000001</v>
      </c>
    </row>
    <row r="34643" spans="2:9">
      <c r="B34643" s="2" t="s">
        <v>31907</v>
      </c>
      <c r="C34643" s="2" t="s">
        <v>31832</v>
      </c>
      <c r="D34643" s="2" t="s">
        <v>53</v>
      </c>
      <c r="E34643" s="2" t="str">
        <f>SpeciesCobenefits[[#This Row],[County]]&amp;SpeciesCobenefits[[#This Row],[Species Riparian QM]]</f>
        <v>YubaQuercus lobata</v>
      </c>
      <c r="F34643" s="2">
        <v>171.3</v>
      </c>
      <c r="G34643" s="2">
        <v>11</v>
      </c>
      <c r="H34643" s="2">
        <v>7.8</v>
      </c>
      <c r="I34643" s="2">
        <v>1.6</v>
      </c>
    </row>
    <row r="34644" spans="2:9">
      <c r="B34644" s="2" t="s">
        <v>31907</v>
      </c>
      <c r="C34644" s="2" t="s">
        <v>31834</v>
      </c>
      <c r="D34644" s="2" t="s">
        <v>54</v>
      </c>
      <c r="E34644" s="2" t="str">
        <f>SpeciesCobenefits[[#This Row],[County]]&amp;SpeciesCobenefits[[#This Row],[Species Riparian QM]]</f>
        <v>YubaQuercus agrifolia</v>
      </c>
      <c r="F34644" s="2">
        <v>165.1</v>
      </c>
      <c r="G34644" s="2">
        <v>13.6</v>
      </c>
      <c r="H34644" s="2">
        <v>8.1</v>
      </c>
      <c r="I34644" s="2">
        <v>3.4</v>
      </c>
    </row>
    <row r="34645" spans="2:9">
      <c r="B34645" s="2" t="s">
        <v>31907</v>
      </c>
      <c r="C34645" s="2" t="s">
        <v>31836</v>
      </c>
      <c r="D34645" s="2" t="s">
        <v>31911</v>
      </c>
      <c r="E34645" s="2" t="str">
        <f>SpeciesCobenefits[[#This Row],[County]]&amp;SpeciesCobenefits[[#This Row],[Species Riparian QM]]</f>
        <v xml:space="preserve">YubaLaurus nobilis </v>
      </c>
      <c r="F34645" s="2">
        <v>147.5</v>
      </c>
      <c r="G34645" s="2">
        <v>12.1</v>
      </c>
      <c r="H34645" s="2">
        <v>7.3</v>
      </c>
      <c r="I34645" s="2">
        <v>2.7</v>
      </c>
    </row>
    <row r="34646" spans="2:9">
      <c r="B34646" s="2" t="s">
        <v>31907</v>
      </c>
      <c r="C34646" s="2" t="s">
        <v>31841</v>
      </c>
      <c r="D34646" s="2" t="s">
        <v>31912</v>
      </c>
      <c r="E34646" s="2" t="str">
        <f>SpeciesCobenefits[[#This Row],[County]]&amp;SpeciesCobenefits[[#This Row],[Species Riparian QM]]</f>
        <v xml:space="preserve">YubaJuglans (sp) </v>
      </c>
      <c r="F34646" s="2">
        <v>183.9</v>
      </c>
      <c r="G34646" s="2">
        <v>11.9</v>
      </c>
      <c r="H34646" s="2">
        <v>8.1999999999999993</v>
      </c>
      <c r="I34646" s="2">
        <v>2</v>
      </c>
    </row>
    <row r="34647" spans="2:9">
      <c r="B34647" s="2" t="s">
        <v>31907</v>
      </c>
      <c r="C34647" s="2" t="s">
        <v>31842</v>
      </c>
      <c r="D34647" s="2" t="s">
        <v>63</v>
      </c>
      <c r="E34647" s="2" t="str">
        <f>SpeciesCobenefits[[#This Row],[County]]&amp;SpeciesCobenefits[[#This Row],[Species Riparian QM]]</f>
        <v>YubaSalix (other)</v>
      </c>
      <c r="F34647" s="2">
        <v>107.5</v>
      </c>
      <c r="G34647" s="2">
        <v>6.9</v>
      </c>
      <c r="H34647" s="2">
        <v>4.9000000000000004</v>
      </c>
      <c r="I34647" s="2">
        <v>1</v>
      </c>
    </row>
  </sheetData>
  <sheetProtection algorithmName="SHA-512" hashValue="mjtX4mDSdT7gaD2JbwlFFGKKFW3Ce4RoNBtn8qhKmFeYWnLaswVb4qX7aEujNlgGYOVmrLnGdvgindvk0LlCHw==" saltValue="On0vTv+96p2Xsood99YC6g==" spinCount="100000" sheet="1" objects="1" scenarios="1"/>
  <phoneticPr fontId="16" type="noConversion"/>
  <pageMargins left="0.7" right="0.7" top="0.98479166666666662" bottom="0.75" header="0.3" footer="0.3"/>
  <pageSetup scale="73" fitToHeight="0" orientation="landscape" r:id="rId1"/>
  <headerFooter>
    <oddHeader>&amp;C&amp;G</oddHeader>
    <oddFooter>&amp;L&amp;"Arial,Regular"&amp;12&amp;K000000DRAFT &amp;KFF0000Month XX, 201X&amp;C&amp;"Arial,Regular"&amp;12Page &amp;P of &amp;N&amp;R&amp;"Arial,Regular"&amp;12&amp;K000000&amp;A</oddFooter>
  </headerFooter>
  <drawing r:id="rId2"/>
  <legacyDrawingHF r:id="rId3"/>
  <tableParts count="15">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4C9B93AEC8C84394C785EB28E8E1FA" ma:contentTypeVersion="19" ma:contentTypeDescription="Create a new document." ma:contentTypeScope="" ma:versionID="eb15ab69a776bc46feb1fa599fcae648">
  <xsd:schema xmlns:xsd="http://www.w3.org/2001/XMLSchema" xmlns:xs="http://www.w3.org/2001/XMLSchema" xmlns:p="http://schemas.microsoft.com/office/2006/metadata/properties" xmlns:ns1="http://schemas.microsoft.com/sharepoint/v3" xmlns:ns2="2ee7d741-2b1e-4e71-a67e-0a8ac7098c51" xmlns:ns3="916e2c6f-7716-484a-9f06-7a80088ea94f" targetNamespace="http://schemas.microsoft.com/office/2006/metadata/properties" ma:root="true" ma:fieldsID="562fda6572b626e0987db8a126186bf0" ns1:_="" ns2:_="" ns3:_="">
    <xsd:import namespace="http://schemas.microsoft.com/sharepoint/v3"/>
    <xsd:import namespace="2ee7d741-2b1e-4e71-a67e-0a8ac7098c51"/>
    <xsd:import namespace="916e2c6f-7716-484a-9f06-7a80088ea9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e7d741-2b1e-4e71-a67e-0a8ac7098c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6e2c6f-7716-484a-9f06-7a80088ea9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6f91603-6d2b-4f8a-aba5-b396ad73976e}" ma:internalName="TaxCatchAll" ma:showField="CatchAllData" ma:web="916e2c6f-7716-484a-9f06-7a80088ea9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916e2c6f-7716-484a-9f06-7a80088ea94f" xsi:nil="true"/>
    <lcf76f155ced4ddcb4097134ff3c332f xmlns="2ee7d741-2b1e-4e71-a67e-0a8ac7098c51">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690506-A63F-4C5D-8CC4-472B985FAA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e7d741-2b1e-4e71-a67e-0a8ac7098c51"/>
    <ds:schemaRef ds:uri="916e2c6f-7716-484a-9f06-7a80088ea9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40742C-0BF1-44CE-82D3-8216956B9D7F}">
  <ds:schemaRefs>
    <ds:schemaRef ds:uri="2ee7d741-2b1e-4e71-a67e-0a8ac7098c51"/>
    <ds:schemaRef ds:uri="http://purl.org/dc/term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916e2c6f-7716-484a-9f06-7a80088ea94f"/>
    <ds:schemaRef ds:uri="http://schemas.microsoft.com/sharepoint/v3"/>
    <ds:schemaRef ds:uri="http://www.w3.org/XML/1998/namespace"/>
  </ds:schemaRefs>
</ds:datastoreItem>
</file>

<file path=customXml/itemProps3.xml><?xml version="1.0" encoding="utf-8"?>
<ds:datastoreItem xmlns:ds="http://schemas.openxmlformats.org/officeDocument/2006/customXml" ds:itemID="{A79C0859-9E5F-423E-A866-2110E82630ED}">
  <ds:schemaRefs>
    <ds:schemaRef ds:uri="http://schemas.microsoft.com/sharepoint/v3/contenttype/forms"/>
  </ds:schemaRefs>
</ds:datastoreItem>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Project Info</vt:lpstr>
      <vt:lpstr>Summary</vt:lpstr>
      <vt:lpstr>Definitions</vt:lpstr>
      <vt:lpstr>Default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Carrari, Louis@ARB</cp:lastModifiedBy>
  <dcterms:created xsi:type="dcterms:W3CDTF">2025-01-14T23:41:57Z</dcterms:created>
  <dcterms:modified xsi:type="dcterms:W3CDTF">2025-11-21T17:51:50Z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0x0101001A4C9B93AEC8C84394C785EB28E8E1FA</vt:lpwstr>
  </property>
</Properties>
</file>